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3 Calendar BHA\"/>
    </mc:Choice>
  </mc:AlternateContent>
  <xr:revisionPtr revIDLastSave="0" documentId="8_{F322FC35-E8A5-4805-AA05-590E67F15B8B}" xr6:coauthVersionLast="47" xr6:coauthVersionMax="47" xr10:uidLastSave="{00000000-0000-0000-0000-000000000000}"/>
  <bookViews>
    <workbookView xWindow="1905" yWindow="1905" windowWidth="24150" windowHeight="11130" xr2:uid="{00000000-000D-0000-FFFF-FFFF00000000}"/>
  </bookViews>
  <sheets>
    <sheet name="List" sheetId="2" r:id="rId1"/>
    <sheet name="Turf only" sheetId="10" r:id="rId2"/>
    <sheet name="WTX courses" sheetId="11" r:id="rId3"/>
    <sheet name="WTX list" sheetId="13" r:id="rId4"/>
    <sheet name="Fixture list" sheetId="9" state="hidden" r:id="rId5"/>
    <sheet name="2020" sheetId="7" state="hidden" r:id="rId6"/>
    <sheet name="check" sheetId="8" state="hidden" r:id="rId7"/>
    <sheet name="by region" sheetId="5" state="hidden" r:id="rId8"/>
    <sheet name="details" sheetId="4" state="hidden" r:id="rId9"/>
  </sheets>
  <definedNames>
    <definedName name="_xlnm._FilterDatabase" localSheetId="5" hidden="1">'2020'!$A$1:$E$1492</definedName>
    <definedName name="_xlnm._FilterDatabase" localSheetId="4" hidden="1">'Fixture list'!$A$1:$X$1798</definedName>
    <definedName name="_xlnm._FilterDatabase" localSheetId="0" hidden="1">List!$A$1:$X$1775</definedName>
    <definedName name="_xlnm._FilterDatabase" localSheetId="1" hidden="1">'Turf only'!$G$1:$O$1776</definedName>
    <definedName name="_xlnm._FilterDatabase" localSheetId="2" hidden="1">'WTX courses'!$G$1:$O$1781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221" i="11" l="1"/>
  <c r="P1220" i="11"/>
  <c r="P1219" i="11"/>
  <c r="P1218" i="11"/>
  <c r="P1217" i="11"/>
  <c r="P1216" i="11"/>
  <c r="P1215" i="11"/>
  <c r="P1214" i="11"/>
  <c r="P1213" i="11"/>
  <c r="P1212" i="11"/>
  <c r="P1211" i="11"/>
  <c r="P1210" i="11"/>
  <c r="P1209" i="11"/>
  <c r="P1208" i="11"/>
  <c r="P1207" i="11"/>
  <c r="P1206" i="11"/>
  <c r="P1205" i="11"/>
  <c r="P1204" i="11"/>
  <c r="P1203" i="11"/>
  <c r="P1202" i="11"/>
  <c r="P1201" i="11"/>
  <c r="P1200" i="11"/>
  <c r="P1199" i="11"/>
  <c r="P1198" i="11"/>
  <c r="P1197" i="11"/>
  <c r="P1196" i="11"/>
  <c r="P1195" i="11"/>
  <c r="P1194" i="11"/>
  <c r="P1193" i="11"/>
  <c r="P1192" i="11"/>
  <c r="P1191" i="11"/>
  <c r="P1190" i="11"/>
  <c r="P1189" i="11"/>
  <c r="P1188" i="11"/>
  <c r="P1187" i="11"/>
  <c r="P1186" i="11"/>
  <c r="P1185" i="11"/>
  <c r="P1184" i="11"/>
  <c r="P1183" i="11"/>
  <c r="P1182" i="11"/>
  <c r="P1181" i="11"/>
  <c r="P1180" i="11"/>
  <c r="P1179" i="11"/>
  <c r="P1178" i="11"/>
  <c r="P1177" i="11"/>
  <c r="P1176" i="11"/>
  <c r="P1175" i="11"/>
  <c r="P1174" i="11"/>
  <c r="P1173" i="11"/>
  <c r="P1172" i="11"/>
  <c r="P1171" i="11"/>
  <c r="P1170" i="11"/>
  <c r="P1169" i="11"/>
  <c r="P1168" i="11"/>
  <c r="P1167" i="11"/>
  <c r="P1166" i="11"/>
  <c r="P1165" i="11"/>
  <c r="P1164" i="11"/>
  <c r="P1163" i="11"/>
  <c r="P1162" i="11"/>
  <c r="P1161" i="11"/>
  <c r="P1160" i="11"/>
  <c r="P1159" i="11"/>
  <c r="P1158" i="11"/>
  <c r="P1157" i="11"/>
  <c r="P1156" i="11"/>
  <c r="P1155" i="11"/>
  <c r="P1154" i="11"/>
  <c r="P1153" i="11"/>
  <c r="P1152" i="11"/>
  <c r="P1151" i="11"/>
  <c r="P1150" i="11"/>
  <c r="P1149" i="11"/>
  <c r="P1148" i="11"/>
  <c r="P1147" i="11"/>
  <c r="P1146" i="11"/>
  <c r="P1145" i="11"/>
  <c r="P1144" i="11"/>
  <c r="P1143" i="11"/>
  <c r="P1142" i="11"/>
  <c r="P1141" i="11"/>
  <c r="P1140" i="11"/>
  <c r="P1139" i="11"/>
  <c r="P1138" i="11"/>
  <c r="P1137" i="11"/>
  <c r="P1136" i="11"/>
  <c r="P1135" i="11"/>
  <c r="P1134" i="11"/>
  <c r="P1133" i="11"/>
  <c r="P1132" i="11"/>
  <c r="P1131" i="11"/>
  <c r="P1130" i="11"/>
  <c r="P1129" i="11"/>
  <c r="P1128" i="11"/>
  <c r="P1127" i="11"/>
  <c r="P1126" i="11"/>
  <c r="P1125" i="11"/>
  <c r="P1124" i="11"/>
  <c r="P1123" i="11"/>
  <c r="P1122" i="11"/>
  <c r="P1121" i="11"/>
  <c r="P1120" i="11"/>
  <c r="P1119" i="11"/>
  <c r="P1118" i="11"/>
  <c r="P1117" i="11"/>
  <c r="P1116" i="11"/>
  <c r="P1115" i="11"/>
  <c r="P1114" i="11"/>
  <c r="P1113" i="11"/>
  <c r="P1112" i="11"/>
  <c r="P1111" i="11"/>
  <c r="P1110" i="11"/>
  <c r="P1109" i="11"/>
  <c r="P1108" i="11"/>
  <c r="P1107" i="11"/>
  <c r="P1106" i="11"/>
  <c r="P1105" i="11"/>
  <c r="P1104" i="11"/>
  <c r="P1103" i="11"/>
  <c r="P1102" i="11"/>
  <c r="P1101" i="11"/>
  <c r="P1100" i="11"/>
  <c r="P1099" i="11"/>
  <c r="P1098" i="11"/>
  <c r="P1097" i="11"/>
  <c r="P1096" i="11"/>
  <c r="P1095" i="11"/>
  <c r="P1094" i="11"/>
  <c r="P1093" i="11"/>
  <c r="P1092" i="11"/>
  <c r="P1091" i="11"/>
  <c r="P1090" i="11"/>
  <c r="P1089" i="11"/>
  <c r="P1088" i="11"/>
  <c r="P1087" i="11"/>
  <c r="P1086" i="11"/>
  <c r="P1085" i="11"/>
  <c r="P1084" i="11"/>
  <c r="P1083" i="11"/>
  <c r="P1082" i="11"/>
  <c r="P1081" i="11"/>
  <c r="P1080" i="11"/>
  <c r="P1079" i="11"/>
  <c r="P1078" i="11"/>
  <c r="P1077" i="11"/>
  <c r="P1076" i="11"/>
  <c r="P1075" i="11"/>
  <c r="P1074" i="11"/>
  <c r="P1073" i="11"/>
  <c r="P1072" i="11"/>
  <c r="P1071" i="11"/>
  <c r="P1070" i="11"/>
  <c r="P1069" i="11"/>
  <c r="P1068" i="11"/>
  <c r="P1067" i="11"/>
  <c r="P1066" i="11"/>
  <c r="P1065" i="11"/>
  <c r="P1064" i="11"/>
  <c r="P1063" i="11"/>
  <c r="P1062" i="11"/>
  <c r="P1061" i="11"/>
  <c r="P1060" i="11"/>
  <c r="P1059" i="11"/>
  <c r="P1058" i="11"/>
  <c r="P1057" i="11"/>
  <c r="P1056" i="11"/>
  <c r="P1055" i="11"/>
  <c r="P1054" i="11"/>
  <c r="P1053" i="11"/>
  <c r="P1052" i="11"/>
  <c r="P1051" i="11"/>
  <c r="P1050" i="11"/>
  <c r="P1049" i="11"/>
  <c r="P1048" i="11"/>
  <c r="P1047" i="11"/>
  <c r="P1046" i="11"/>
  <c r="P1045" i="11"/>
  <c r="P1044" i="11"/>
  <c r="P1043" i="11"/>
  <c r="P1042" i="11"/>
  <c r="P1041" i="11"/>
  <c r="P1040" i="11"/>
  <c r="P1039" i="11"/>
  <c r="P1038" i="11"/>
  <c r="P1037" i="11"/>
  <c r="P1036" i="11"/>
  <c r="P1035" i="11"/>
  <c r="P1034" i="11"/>
  <c r="P1033" i="11"/>
  <c r="P1032" i="11"/>
  <c r="P1031" i="11"/>
  <c r="P1030" i="11"/>
  <c r="P1029" i="11"/>
  <c r="P1028" i="11"/>
  <c r="P1027" i="11"/>
  <c r="P1026" i="11"/>
  <c r="P1025" i="11"/>
  <c r="P1024" i="11"/>
  <c r="P1023" i="11"/>
  <c r="P1022" i="11"/>
  <c r="P1021" i="11"/>
  <c r="P1020" i="11"/>
  <c r="P1019" i="11"/>
  <c r="P1018" i="11"/>
  <c r="P1017" i="11"/>
  <c r="P1016" i="11"/>
  <c r="P1015" i="11"/>
  <c r="P1014" i="11"/>
  <c r="P1013" i="11"/>
  <c r="P1012" i="11"/>
  <c r="P1011" i="11"/>
  <c r="P1010" i="11"/>
  <c r="P1009" i="11"/>
  <c r="P1008" i="11"/>
  <c r="P1007" i="11"/>
  <c r="P1006" i="11"/>
  <c r="P1005" i="11"/>
  <c r="P1004" i="11"/>
  <c r="P1003" i="11"/>
  <c r="P1002" i="11"/>
  <c r="P1001" i="11"/>
  <c r="P1000" i="11"/>
  <c r="P999" i="11"/>
  <c r="P998" i="11"/>
  <c r="P997" i="11"/>
  <c r="P996" i="11"/>
  <c r="P995" i="11"/>
  <c r="P994" i="11"/>
  <c r="P993" i="11"/>
  <c r="P992" i="11"/>
  <c r="P991" i="11"/>
  <c r="P990" i="11"/>
  <c r="P989" i="11"/>
  <c r="P988" i="11"/>
  <c r="P987" i="11"/>
  <c r="P986" i="11"/>
  <c r="P985" i="11"/>
  <c r="P984" i="11"/>
  <c r="P983" i="11"/>
  <c r="P982" i="11"/>
  <c r="P981" i="11"/>
  <c r="P980" i="11"/>
  <c r="P979" i="11"/>
  <c r="P978" i="11"/>
  <c r="P977" i="11"/>
  <c r="P976" i="11"/>
  <c r="P975" i="11"/>
  <c r="P974" i="11"/>
  <c r="P973" i="11"/>
  <c r="P972" i="11"/>
  <c r="P971" i="11"/>
  <c r="P970" i="11"/>
  <c r="P969" i="11"/>
  <c r="P968" i="11"/>
  <c r="P967" i="11"/>
  <c r="P966" i="11"/>
  <c r="P965" i="11"/>
  <c r="P964" i="11"/>
  <c r="P963" i="11"/>
  <c r="P962" i="11"/>
  <c r="P961" i="11"/>
  <c r="F961" i="11"/>
  <c r="E961" i="11"/>
  <c r="D961" i="11"/>
  <c r="C961" i="11"/>
  <c r="B961" i="11"/>
  <c r="A961" i="11"/>
  <c r="P960" i="11"/>
  <c r="F960" i="11"/>
  <c r="E960" i="11"/>
  <c r="D960" i="11"/>
  <c r="C960" i="11"/>
  <c r="B960" i="11"/>
  <c r="A960" i="11"/>
  <c r="P959" i="11"/>
  <c r="F959" i="11"/>
  <c r="E959" i="11"/>
  <c r="D959" i="11"/>
  <c r="C959" i="11"/>
  <c r="B959" i="11"/>
  <c r="A959" i="11"/>
  <c r="P958" i="11"/>
  <c r="F958" i="11"/>
  <c r="E958" i="11"/>
  <c r="D958" i="11"/>
  <c r="C958" i="11"/>
  <c r="B958" i="11"/>
  <c r="A958" i="11"/>
  <c r="P957" i="11"/>
  <c r="F957" i="11"/>
  <c r="E957" i="11"/>
  <c r="D957" i="11"/>
  <c r="C957" i="11"/>
  <c r="B957" i="11"/>
  <c r="A957" i="11"/>
  <c r="P956" i="11"/>
  <c r="F956" i="11"/>
  <c r="E956" i="11"/>
  <c r="D956" i="11"/>
  <c r="C956" i="11"/>
  <c r="B956" i="11"/>
  <c r="A956" i="11"/>
  <c r="P955" i="11"/>
  <c r="F955" i="11"/>
  <c r="E955" i="11"/>
  <c r="D955" i="11"/>
  <c r="C955" i="11"/>
  <c r="B955" i="11"/>
  <c r="A955" i="11"/>
  <c r="W954" i="11"/>
  <c r="P954" i="11"/>
  <c r="F954" i="11"/>
  <c r="E954" i="11"/>
  <c r="D954" i="11"/>
  <c r="C954" i="11"/>
  <c r="B954" i="11"/>
  <c r="A954" i="11"/>
  <c r="W953" i="11"/>
  <c r="P953" i="11"/>
  <c r="F953" i="11"/>
  <c r="E953" i="11"/>
  <c r="D953" i="11"/>
  <c r="C953" i="11"/>
  <c r="B953" i="11"/>
  <c r="A953" i="11"/>
  <c r="W952" i="11"/>
  <c r="P952" i="11"/>
  <c r="F952" i="11"/>
  <c r="E952" i="11"/>
  <c r="D952" i="11"/>
  <c r="C952" i="11"/>
  <c r="B952" i="11"/>
  <c r="A952" i="11"/>
  <c r="W951" i="11"/>
  <c r="P951" i="11"/>
  <c r="F951" i="11"/>
  <c r="E951" i="11"/>
  <c r="D951" i="11"/>
  <c r="C951" i="11"/>
  <c r="B951" i="11"/>
  <c r="A951" i="11"/>
  <c r="W950" i="11"/>
  <c r="P950" i="11"/>
  <c r="F950" i="11"/>
  <c r="E950" i="11"/>
  <c r="D950" i="11"/>
  <c r="C950" i="11"/>
  <c r="B950" i="11"/>
  <c r="A950" i="11"/>
  <c r="W949" i="11"/>
  <c r="P949" i="11"/>
  <c r="F949" i="11"/>
  <c r="E949" i="11"/>
  <c r="D949" i="11"/>
  <c r="C949" i="11"/>
  <c r="B949" i="11"/>
  <c r="A949" i="11"/>
  <c r="W948" i="11"/>
  <c r="P948" i="11"/>
  <c r="F948" i="11"/>
  <c r="E948" i="11"/>
  <c r="D948" i="11"/>
  <c r="C948" i="11"/>
  <c r="B948" i="11"/>
  <c r="A948" i="11"/>
  <c r="W947" i="11"/>
  <c r="P947" i="11"/>
  <c r="F947" i="11"/>
  <c r="E947" i="11"/>
  <c r="D947" i="11"/>
  <c r="C947" i="11"/>
  <c r="B947" i="11"/>
  <c r="A947" i="11"/>
  <c r="W946" i="11"/>
  <c r="P946" i="11"/>
  <c r="F946" i="11"/>
  <c r="E946" i="11"/>
  <c r="D946" i="11"/>
  <c r="C946" i="11"/>
  <c r="B946" i="11"/>
  <c r="A946" i="11"/>
  <c r="W945" i="11"/>
  <c r="P945" i="11"/>
  <c r="F945" i="11"/>
  <c r="E945" i="11"/>
  <c r="D945" i="11"/>
  <c r="C945" i="11"/>
  <c r="B945" i="11"/>
  <c r="A945" i="11"/>
  <c r="W944" i="11"/>
  <c r="P944" i="11"/>
  <c r="F944" i="11"/>
  <c r="E944" i="11"/>
  <c r="D944" i="11"/>
  <c r="C944" i="11"/>
  <c r="B944" i="11"/>
  <c r="A944" i="11"/>
  <c r="W943" i="11"/>
  <c r="P943" i="11"/>
  <c r="F943" i="11"/>
  <c r="E943" i="11"/>
  <c r="D943" i="11"/>
  <c r="C943" i="11"/>
  <c r="B943" i="11"/>
  <c r="A943" i="11"/>
  <c r="W942" i="11"/>
  <c r="P942" i="11"/>
  <c r="F942" i="11"/>
  <c r="E942" i="11"/>
  <c r="D942" i="11"/>
  <c r="C942" i="11"/>
  <c r="B942" i="11"/>
  <c r="A942" i="11"/>
  <c r="W941" i="11"/>
  <c r="P941" i="11"/>
  <c r="F941" i="11"/>
  <c r="E941" i="11"/>
  <c r="D941" i="11"/>
  <c r="C941" i="11"/>
  <c r="B941" i="11"/>
  <c r="A941" i="11"/>
  <c r="W940" i="11"/>
  <c r="P940" i="11"/>
  <c r="F940" i="11"/>
  <c r="E940" i="11"/>
  <c r="D940" i="11"/>
  <c r="C940" i="11"/>
  <c r="B940" i="11"/>
  <c r="A940" i="11"/>
  <c r="W939" i="11"/>
  <c r="P939" i="11"/>
  <c r="F939" i="11"/>
  <c r="E939" i="11"/>
  <c r="D939" i="11"/>
  <c r="C939" i="11"/>
  <c r="B939" i="11"/>
  <c r="A939" i="11"/>
  <c r="W938" i="11"/>
  <c r="P938" i="11"/>
  <c r="F938" i="11"/>
  <c r="E938" i="11"/>
  <c r="D938" i="11"/>
  <c r="C938" i="11"/>
  <c r="B938" i="11"/>
  <c r="A938" i="11"/>
  <c r="W937" i="11"/>
  <c r="P937" i="11"/>
  <c r="F937" i="11"/>
  <c r="E937" i="11"/>
  <c r="D937" i="11"/>
  <c r="C937" i="11"/>
  <c r="B937" i="11"/>
  <c r="A937" i="11"/>
  <c r="W936" i="11"/>
  <c r="P936" i="11"/>
  <c r="F936" i="11"/>
  <c r="E936" i="11"/>
  <c r="D936" i="11"/>
  <c r="C936" i="11"/>
  <c r="B936" i="11"/>
  <c r="A936" i="11"/>
  <c r="W935" i="11"/>
  <c r="P935" i="11"/>
  <c r="F935" i="11"/>
  <c r="E935" i="11"/>
  <c r="D935" i="11"/>
  <c r="C935" i="11"/>
  <c r="B935" i="11"/>
  <c r="A935" i="11"/>
  <c r="W934" i="11"/>
  <c r="P934" i="11"/>
  <c r="F934" i="11"/>
  <c r="E934" i="11"/>
  <c r="D934" i="11"/>
  <c r="C934" i="11"/>
  <c r="B934" i="11"/>
  <c r="A934" i="11"/>
  <c r="W933" i="11"/>
  <c r="P933" i="11"/>
  <c r="F933" i="11"/>
  <c r="E933" i="11"/>
  <c r="D933" i="11"/>
  <c r="C933" i="11"/>
  <c r="B933" i="11"/>
  <c r="A933" i="11"/>
  <c r="W932" i="11"/>
  <c r="P932" i="11"/>
  <c r="F932" i="11"/>
  <c r="E932" i="11"/>
  <c r="D932" i="11"/>
  <c r="C932" i="11"/>
  <c r="B932" i="11"/>
  <c r="A932" i="11"/>
  <c r="W931" i="11"/>
  <c r="P931" i="11"/>
  <c r="F931" i="11"/>
  <c r="E931" i="11"/>
  <c r="D931" i="11"/>
  <c r="C931" i="11"/>
  <c r="B931" i="11"/>
  <c r="A931" i="11"/>
  <c r="W930" i="11"/>
  <c r="P930" i="11"/>
  <c r="F930" i="11"/>
  <c r="E930" i="11"/>
  <c r="D930" i="11"/>
  <c r="C930" i="11"/>
  <c r="B930" i="11"/>
  <c r="A930" i="11"/>
  <c r="W929" i="11"/>
  <c r="P929" i="11"/>
  <c r="F929" i="11"/>
  <c r="E929" i="11"/>
  <c r="D929" i="11"/>
  <c r="C929" i="11"/>
  <c r="B929" i="11"/>
  <c r="A929" i="11"/>
  <c r="W928" i="11"/>
  <c r="P928" i="11"/>
  <c r="F928" i="11"/>
  <c r="E928" i="11"/>
  <c r="D928" i="11"/>
  <c r="C928" i="11"/>
  <c r="B928" i="11"/>
  <c r="A928" i="11"/>
  <c r="W927" i="11"/>
  <c r="P927" i="11"/>
  <c r="F927" i="11"/>
  <c r="E927" i="11"/>
  <c r="D927" i="11"/>
  <c r="C927" i="11"/>
  <c r="B927" i="11"/>
  <c r="A927" i="11"/>
  <c r="W926" i="11"/>
  <c r="P926" i="11"/>
  <c r="F926" i="11"/>
  <c r="E926" i="11"/>
  <c r="D926" i="11"/>
  <c r="C926" i="11"/>
  <c r="B926" i="11"/>
  <c r="A926" i="11"/>
  <c r="W925" i="11"/>
  <c r="T925" i="11"/>
  <c r="P925" i="11"/>
  <c r="E925" i="11"/>
  <c r="D925" i="11"/>
  <c r="C925" i="11"/>
  <c r="B925" i="11"/>
  <c r="A925" i="11"/>
  <c r="W924" i="11"/>
  <c r="T924" i="11"/>
  <c r="P924" i="11"/>
  <c r="E924" i="11"/>
  <c r="D924" i="11"/>
  <c r="C924" i="11"/>
  <c r="B924" i="11"/>
  <c r="A924" i="11"/>
  <c r="W923" i="11"/>
  <c r="T923" i="11"/>
  <c r="P923" i="11"/>
  <c r="E923" i="11"/>
  <c r="D923" i="11"/>
  <c r="C923" i="11"/>
  <c r="B923" i="11"/>
  <c r="A923" i="11"/>
  <c r="W922" i="11"/>
  <c r="T922" i="11"/>
  <c r="P922" i="11"/>
  <c r="E922" i="11"/>
  <c r="D922" i="11"/>
  <c r="C922" i="11"/>
  <c r="B922" i="11"/>
  <c r="A922" i="11"/>
  <c r="W921" i="11"/>
  <c r="T921" i="11"/>
  <c r="P921" i="11"/>
  <c r="E921" i="11"/>
  <c r="D921" i="11"/>
  <c r="C921" i="11"/>
  <c r="B921" i="11"/>
  <c r="A921" i="11"/>
  <c r="W920" i="11"/>
  <c r="T920" i="11"/>
  <c r="P920" i="11"/>
  <c r="E920" i="11"/>
  <c r="D920" i="11"/>
  <c r="C920" i="11"/>
  <c r="B920" i="11"/>
  <c r="A920" i="11"/>
  <c r="W919" i="11"/>
  <c r="T919" i="11"/>
  <c r="P919" i="11"/>
  <c r="E919" i="11"/>
  <c r="D919" i="11"/>
  <c r="C919" i="11"/>
  <c r="B919" i="11"/>
  <c r="A919" i="11"/>
  <c r="W918" i="11"/>
  <c r="T918" i="11"/>
  <c r="P918" i="11"/>
  <c r="E918" i="11"/>
  <c r="D918" i="11"/>
  <c r="C918" i="11"/>
  <c r="B918" i="11"/>
  <c r="A918" i="11"/>
  <c r="W917" i="11"/>
  <c r="T917" i="11"/>
  <c r="P917" i="11"/>
  <c r="E917" i="11"/>
  <c r="D917" i="11"/>
  <c r="C917" i="11"/>
  <c r="B917" i="11"/>
  <c r="A917" i="11"/>
  <c r="W916" i="11"/>
  <c r="T916" i="11"/>
  <c r="P916" i="11"/>
  <c r="E916" i="11"/>
  <c r="D916" i="11"/>
  <c r="C916" i="11"/>
  <c r="B916" i="11"/>
  <c r="A916" i="11"/>
  <c r="W915" i="11"/>
  <c r="T915" i="11"/>
  <c r="P915" i="11"/>
  <c r="E915" i="11"/>
  <c r="D915" i="11"/>
  <c r="C915" i="11"/>
  <c r="B915" i="11"/>
  <c r="A915" i="11"/>
  <c r="W914" i="11"/>
  <c r="T914" i="11"/>
  <c r="P914" i="11"/>
  <c r="E914" i="11"/>
  <c r="D914" i="11"/>
  <c r="C914" i="11"/>
  <c r="B914" i="11"/>
  <c r="A914" i="11"/>
  <c r="W913" i="11"/>
  <c r="T913" i="11"/>
  <c r="P913" i="11"/>
  <c r="E913" i="11"/>
  <c r="D913" i="11"/>
  <c r="C913" i="11"/>
  <c r="B913" i="11"/>
  <c r="A913" i="11"/>
  <c r="W912" i="11"/>
  <c r="T912" i="11"/>
  <c r="P912" i="11"/>
  <c r="E912" i="11"/>
  <c r="D912" i="11"/>
  <c r="C912" i="11"/>
  <c r="B912" i="11"/>
  <c r="A912" i="11"/>
  <c r="W911" i="11"/>
  <c r="T911" i="11"/>
  <c r="P911" i="11"/>
  <c r="E911" i="11"/>
  <c r="D911" i="11"/>
  <c r="C911" i="11"/>
  <c r="B911" i="11"/>
  <c r="A911" i="11"/>
  <c r="W910" i="11"/>
  <c r="T910" i="11"/>
  <c r="P910" i="11"/>
  <c r="E910" i="11"/>
  <c r="D910" i="11"/>
  <c r="C910" i="11"/>
  <c r="B910" i="11"/>
  <c r="A910" i="11"/>
  <c r="W909" i="11"/>
  <c r="T909" i="11"/>
  <c r="P909" i="11"/>
  <c r="E909" i="11"/>
  <c r="D909" i="11"/>
  <c r="C909" i="11"/>
  <c r="B909" i="11"/>
  <c r="A909" i="11"/>
  <c r="W908" i="11"/>
  <c r="T908" i="11"/>
  <c r="P908" i="11"/>
  <c r="E908" i="11"/>
  <c r="D908" i="11"/>
  <c r="C908" i="11"/>
  <c r="B908" i="11"/>
  <c r="A908" i="11"/>
  <c r="W907" i="11"/>
  <c r="T907" i="11"/>
  <c r="P907" i="11"/>
  <c r="E907" i="11"/>
  <c r="D907" i="11"/>
  <c r="C907" i="11"/>
  <c r="B907" i="11"/>
  <c r="A907" i="11"/>
  <c r="W906" i="11"/>
  <c r="T906" i="11"/>
  <c r="P906" i="11"/>
  <c r="E906" i="11"/>
  <c r="D906" i="11"/>
  <c r="C906" i="11"/>
  <c r="B906" i="11"/>
  <c r="A906" i="11"/>
  <c r="W905" i="11"/>
  <c r="T905" i="11"/>
  <c r="P905" i="11"/>
  <c r="E905" i="11"/>
  <c r="D905" i="11"/>
  <c r="C905" i="11"/>
  <c r="B905" i="11"/>
  <c r="A905" i="11"/>
  <c r="W904" i="11"/>
  <c r="T904" i="11"/>
  <c r="P904" i="11"/>
  <c r="E904" i="11"/>
  <c r="D904" i="11"/>
  <c r="C904" i="11"/>
  <c r="B904" i="11"/>
  <c r="A904" i="11"/>
  <c r="W903" i="11"/>
  <c r="T903" i="11"/>
  <c r="P903" i="11"/>
  <c r="E903" i="11"/>
  <c r="D903" i="11"/>
  <c r="C903" i="11"/>
  <c r="B903" i="11"/>
  <c r="A903" i="11"/>
  <c r="W902" i="11"/>
  <c r="T902" i="11"/>
  <c r="P902" i="11"/>
  <c r="E902" i="11"/>
  <c r="D902" i="11"/>
  <c r="C902" i="11"/>
  <c r="B902" i="11"/>
  <c r="A902" i="11"/>
  <c r="W901" i="11"/>
  <c r="T901" i="11"/>
  <c r="P901" i="11"/>
  <c r="E901" i="11"/>
  <c r="D901" i="11"/>
  <c r="C901" i="11"/>
  <c r="B901" i="11"/>
  <c r="A901" i="11"/>
  <c r="W900" i="11"/>
  <c r="T900" i="11"/>
  <c r="P900" i="11"/>
  <c r="E900" i="11"/>
  <c r="D900" i="11"/>
  <c r="C900" i="11"/>
  <c r="B900" i="11"/>
  <c r="A900" i="11"/>
  <c r="W899" i="11"/>
  <c r="T899" i="11"/>
  <c r="P899" i="11"/>
  <c r="E899" i="11"/>
  <c r="D899" i="11"/>
  <c r="C899" i="11"/>
  <c r="B899" i="11"/>
  <c r="A899" i="11"/>
  <c r="W898" i="11"/>
  <c r="T898" i="11"/>
  <c r="P898" i="11"/>
  <c r="E898" i="11"/>
  <c r="D898" i="11"/>
  <c r="C898" i="11"/>
  <c r="B898" i="11"/>
  <c r="A898" i="11"/>
  <c r="W897" i="11"/>
  <c r="T897" i="11"/>
  <c r="P897" i="11"/>
  <c r="E897" i="11"/>
  <c r="D897" i="11"/>
  <c r="C897" i="11"/>
  <c r="B897" i="11"/>
  <c r="A897" i="11"/>
  <c r="W896" i="11"/>
  <c r="T896" i="11"/>
  <c r="P896" i="11"/>
  <c r="E896" i="11"/>
  <c r="D896" i="11"/>
  <c r="C896" i="11"/>
  <c r="B896" i="11"/>
  <c r="A896" i="11"/>
  <c r="W895" i="11"/>
  <c r="T895" i="11"/>
  <c r="P895" i="11"/>
  <c r="E313" i="11"/>
  <c r="D313" i="11"/>
  <c r="C313" i="11"/>
  <c r="B313" i="11"/>
  <c r="A313" i="11"/>
  <c r="W894" i="11"/>
  <c r="T894" i="11"/>
  <c r="P894" i="11"/>
  <c r="E895" i="11"/>
  <c r="D895" i="11"/>
  <c r="C895" i="11"/>
  <c r="B895" i="11"/>
  <c r="A895" i="11"/>
  <c r="W893" i="11"/>
  <c r="T893" i="11"/>
  <c r="P893" i="11"/>
  <c r="E894" i="11"/>
  <c r="D894" i="11"/>
  <c r="C894" i="11"/>
  <c r="B894" i="11"/>
  <c r="A894" i="11"/>
  <c r="W892" i="11"/>
  <c r="T892" i="11"/>
  <c r="P892" i="11"/>
  <c r="E893" i="11"/>
  <c r="D893" i="11"/>
  <c r="C893" i="11"/>
  <c r="B893" i="11"/>
  <c r="A893" i="11"/>
  <c r="W891" i="11"/>
  <c r="T891" i="11"/>
  <c r="P891" i="11"/>
  <c r="E312" i="11"/>
  <c r="D312" i="11"/>
  <c r="C312" i="11"/>
  <c r="B312" i="11"/>
  <c r="A312" i="11"/>
  <c r="W890" i="11"/>
  <c r="T890" i="11"/>
  <c r="P890" i="11"/>
  <c r="E892" i="11"/>
  <c r="D892" i="11"/>
  <c r="C892" i="11"/>
  <c r="B892" i="11"/>
  <c r="A892" i="11"/>
  <c r="W889" i="11"/>
  <c r="T889" i="11"/>
  <c r="P889" i="11"/>
  <c r="E891" i="11"/>
  <c r="D891" i="11"/>
  <c r="C891" i="11"/>
  <c r="B891" i="11"/>
  <c r="A891" i="11"/>
  <c r="W888" i="11"/>
  <c r="T888" i="11"/>
  <c r="P888" i="11"/>
  <c r="E890" i="11"/>
  <c r="D890" i="11"/>
  <c r="C890" i="11"/>
  <c r="B890" i="11"/>
  <c r="A890" i="11"/>
  <c r="W887" i="11"/>
  <c r="T887" i="11"/>
  <c r="P887" i="11"/>
  <c r="E889" i="11"/>
  <c r="D889" i="11"/>
  <c r="C889" i="11"/>
  <c r="B889" i="11"/>
  <c r="A889" i="11"/>
  <c r="W886" i="11"/>
  <c r="T886" i="11"/>
  <c r="P886" i="11"/>
  <c r="E888" i="11"/>
  <c r="D888" i="11"/>
  <c r="C888" i="11"/>
  <c r="B888" i="11"/>
  <c r="A888" i="11"/>
  <c r="W885" i="11"/>
  <c r="T885" i="11"/>
  <c r="P885" i="11"/>
  <c r="E887" i="11"/>
  <c r="D887" i="11"/>
  <c r="C887" i="11"/>
  <c r="B887" i="11"/>
  <c r="A887" i="11"/>
  <c r="W884" i="11"/>
  <c r="T884" i="11"/>
  <c r="P884" i="11"/>
  <c r="E886" i="11"/>
  <c r="D886" i="11"/>
  <c r="C886" i="11"/>
  <c r="B886" i="11"/>
  <c r="A886" i="11"/>
  <c r="W883" i="11"/>
  <c r="T883" i="11"/>
  <c r="P883" i="11"/>
  <c r="E885" i="11"/>
  <c r="D885" i="11"/>
  <c r="C885" i="11"/>
  <c r="B885" i="11"/>
  <c r="A885" i="11"/>
  <c r="W882" i="11"/>
  <c r="T882" i="11"/>
  <c r="P882" i="11"/>
  <c r="E884" i="11"/>
  <c r="D884" i="11"/>
  <c r="C884" i="11"/>
  <c r="B884" i="11"/>
  <c r="A884" i="11"/>
  <c r="W881" i="11"/>
  <c r="T881" i="11"/>
  <c r="P881" i="11"/>
  <c r="E883" i="11"/>
  <c r="D883" i="11"/>
  <c r="C883" i="11"/>
  <c r="B883" i="11"/>
  <c r="A883" i="11"/>
  <c r="W880" i="11"/>
  <c r="T880" i="11"/>
  <c r="P880" i="11"/>
  <c r="E882" i="11"/>
  <c r="D882" i="11"/>
  <c r="C882" i="11"/>
  <c r="B882" i="11"/>
  <c r="A882" i="11"/>
  <c r="W879" i="11"/>
  <c r="T879" i="11"/>
  <c r="P879" i="11"/>
  <c r="E881" i="11"/>
  <c r="D881" i="11"/>
  <c r="C881" i="11"/>
  <c r="B881" i="11"/>
  <c r="A881" i="11"/>
  <c r="W878" i="11"/>
  <c r="T878" i="11"/>
  <c r="P878" i="11"/>
  <c r="E880" i="11"/>
  <c r="D880" i="11"/>
  <c r="C880" i="11"/>
  <c r="B880" i="11"/>
  <c r="A880" i="11"/>
  <c r="W877" i="11"/>
  <c r="T877" i="11"/>
  <c r="P877" i="11"/>
  <c r="E879" i="11"/>
  <c r="D879" i="11"/>
  <c r="C879" i="11"/>
  <c r="B879" i="11"/>
  <c r="A879" i="11"/>
  <c r="W876" i="11"/>
  <c r="T876" i="11"/>
  <c r="P876" i="11"/>
  <c r="E878" i="11"/>
  <c r="D878" i="11"/>
  <c r="C878" i="11"/>
  <c r="B878" i="11"/>
  <c r="A878" i="11"/>
  <c r="W875" i="11"/>
  <c r="T875" i="11"/>
  <c r="P875" i="11"/>
  <c r="E877" i="11"/>
  <c r="D877" i="11"/>
  <c r="C877" i="11"/>
  <c r="B877" i="11"/>
  <c r="A877" i="11"/>
  <c r="W874" i="11"/>
  <c r="T874" i="11"/>
  <c r="P874" i="11"/>
  <c r="E876" i="11"/>
  <c r="D876" i="11"/>
  <c r="C876" i="11"/>
  <c r="B876" i="11"/>
  <c r="A876" i="11"/>
  <c r="W873" i="11"/>
  <c r="T873" i="11"/>
  <c r="P873" i="11"/>
  <c r="E875" i="11"/>
  <c r="D875" i="11"/>
  <c r="C875" i="11"/>
  <c r="B875" i="11"/>
  <c r="A875" i="11"/>
  <c r="W872" i="11"/>
  <c r="T872" i="11"/>
  <c r="P872" i="11"/>
  <c r="E874" i="11"/>
  <c r="D874" i="11"/>
  <c r="C874" i="11"/>
  <c r="B874" i="11"/>
  <c r="A874" i="11"/>
  <c r="W871" i="11"/>
  <c r="T871" i="11"/>
  <c r="P871" i="11"/>
  <c r="E873" i="11"/>
  <c r="D873" i="11"/>
  <c r="C873" i="11"/>
  <c r="B873" i="11"/>
  <c r="A873" i="11"/>
  <c r="W870" i="11"/>
  <c r="T870" i="11"/>
  <c r="P870" i="11"/>
  <c r="E872" i="11"/>
  <c r="D872" i="11"/>
  <c r="C872" i="11"/>
  <c r="B872" i="11"/>
  <c r="A872" i="11"/>
  <c r="W869" i="11"/>
  <c r="T869" i="11"/>
  <c r="P869" i="11"/>
  <c r="E871" i="11"/>
  <c r="D871" i="11"/>
  <c r="C871" i="11"/>
  <c r="B871" i="11"/>
  <c r="A871" i="11"/>
  <c r="W868" i="11"/>
  <c r="T868" i="11"/>
  <c r="P868" i="11"/>
  <c r="E870" i="11"/>
  <c r="D870" i="11"/>
  <c r="C870" i="11"/>
  <c r="B870" i="11"/>
  <c r="A870" i="11"/>
  <c r="W867" i="11"/>
  <c r="T867" i="11"/>
  <c r="P867" i="11"/>
  <c r="E869" i="11"/>
  <c r="D869" i="11"/>
  <c r="C869" i="11"/>
  <c r="B869" i="11"/>
  <c r="A869" i="11"/>
  <c r="W866" i="11"/>
  <c r="T866" i="11"/>
  <c r="P866" i="11"/>
  <c r="E868" i="11"/>
  <c r="D868" i="11"/>
  <c r="C868" i="11"/>
  <c r="B868" i="11"/>
  <c r="A868" i="11"/>
  <c r="W865" i="11"/>
  <c r="T865" i="11"/>
  <c r="P865" i="11"/>
  <c r="E867" i="11"/>
  <c r="D867" i="11"/>
  <c r="C867" i="11"/>
  <c r="B867" i="11"/>
  <c r="A867" i="11"/>
  <c r="W864" i="11"/>
  <c r="T864" i="11"/>
  <c r="P864" i="11"/>
  <c r="E866" i="11"/>
  <c r="D866" i="11"/>
  <c r="C866" i="11"/>
  <c r="B866" i="11"/>
  <c r="A866" i="11"/>
  <c r="W863" i="11"/>
  <c r="T863" i="11"/>
  <c r="P863" i="11"/>
  <c r="E865" i="11"/>
  <c r="D865" i="11"/>
  <c r="C865" i="11"/>
  <c r="B865" i="11"/>
  <c r="A865" i="11"/>
  <c r="W862" i="11"/>
  <c r="T862" i="11"/>
  <c r="P862" i="11"/>
  <c r="E864" i="11"/>
  <c r="D864" i="11"/>
  <c r="C864" i="11"/>
  <c r="B864" i="11"/>
  <c r="A864" i="11"/>
  <c r="W861" i="11"/>
  <c r="T861" i="11"/>
  <c r="P861" i="11"/>
  <c r="E863" i="11"/>
  <c r="D863" i="11"/>
  <c r="C863" i="11"/>
  <c r="B863" i="11"/>
  <c r="A863" i="11"/>
  <c r="W860" i="11"/>
  <c r="T860" i="11"/>
  <c r="P860" i="11"/>
  <c r="E862" i="11"/>
  <c r="D862" i="11"/>
  <c r="C862" i="11"/>
  <c r="B862" i="11"/>
  <c r="A862" i="11"/>
  <c r="W859" i="11"/>
  <c r="T859" i="11"/>
  <c r="P859" i="11"/>
  <c r="E861" i="11"/>
  <c r="D861" i="11"/>
  <c r="C861" i="11"/>
  <c r="B861" i="11"/>
  <c r="A861" i="11"/>
  <c r="W858" i="11"/>
  <c r="T858" i="11"/>
  <c r="P858" i="11"/>
  <c r="E860" i="11"/>
  <c r="D860" i="11"/>
  <c r="C860" i="11"/>
  <c r="B860" i="11"/>
  <c r="A860" i="11"/>
  <c r="W857" i="11"/>
  <c r="T857" i="11"/>
  <c r="P857" i="11"/>
  <c r="E859" i="11"/>
  <c r="D859" i="11"/>
  <c r="C859" i="11"/>
  <c r="B859" i="11"/>
  <c r="A859" i="11"/>
  <c r="W856" i="11"/>
  <c r="T856" i="11"/>
  <c r="P856" i="11"/>
  <c r="E858" i="11"/>
  <c r="D858" i="11"/>
  <c r="C858" i="11"/>
  <c r="B858" i="11"/>
  <c r="A858" i="11"/>
  <c r="W855" i="11"/>
  <c r="T855" i="11"/>
  <c r="P855" i="11"/>
  <c r="E857" i="11"/>
  <c r="D857" i="11"/>
  <c r="C857" i="11"/>
  <c r="B857" i="11"/>
  <c r="A857" i="11"/>
  <c r="W854" i="11"/>
  <c r="T854" i="11"/>
  <c r="P854" i="11"/>
  <c r="E856" i="11"/>
  <c r="D856" i="11"/>
  <c r="C856" i="11"/>
  <c r="B856" i="11"/>
  <c r="A856" i="11"/>
  <c r="W853" i="11"/>
  <c r="T853" i="11"/>
  <c r="P853" i="11"/>
  <c r="E855" i="11"/>
  <c r="D855" i="11"/>
  <c r="C855" i="11"/>
  <c r="B855" i="11"/>
  <c r="A855" i="11"/>
  <c r="W852" i="11"/>
  <c r="T852" i="11"/>
  <c r="P852" i="11"/>
  <c r="E854" i="11"/>
  <c r="D854" i="11"/>
  <c r="C854" i="11"/>
  <c r="B854" i="11"/>
  <c r="A854" i="11"/>
  <c r="W851" i="11"/>
  <c r="T851" i="11"/>
  <c r="P851" i="11"/>
  <c r="E853" i="11"/>
  <c r="D853" i="11"/>
  <c r="C853" i="11"/>
  <c r="B853" i="11"/>
  <c r="A853" i="11"/>
  <c r="W850" i="11"/>
  <c r="T850" i="11"/>
  <c r="P850" i="11"/>
  <c r="E852" i="11"/>
  <c r="D852" i="11"/>
  <c r="C852" i="11"/>
  <c r="B852" i="11"/>
  <c r="A852" i="11"/>
  <c r="W849" i="11"/>
  <c r="T849" i="11"/>
  <c r="P849" i="11"/>
  <c r="E851" i="11"/>
  <c r="D851" i="11"/>
  <c r="C851" i="11"/>
  <c r="B851" i="11"/>
  <c r="A851" i="11"/>
  <c r="W848" i="11"/>
  <c r="T848" i="11"/>
  <c r="P848" i="11"/>
  <c r="E850" i="11"/>
  <c r="D850" i="11"/>
  <c r="C850" i="11"/>
  <c r="B850" i="11"/>
  <c r="A850" i="11"/>
  <c r="W847" i="11"/>
  <c r="T847" i="11"/>
  <c r="P847" i="11"/>
  <c r="E849" i="11"/>
  <c r="D849" i="11"/>
  <c r="C849" i="11"/>
  <c r="B849" i="11"/>
  <c r="A849" i="11"/>
  <c r="W846" i="11"/>
  <c r="T846" i="11"/>
  <c r="P846" i="11"/>
  <c r="E311" i="11"/>
  <c r="D311" i="11"/>
  <c r="C311" i="11"/>
  <c r="B311" i="11"/>
  <c r="A311" i="11"/>
  <c r="W845" i="11"/>
  <c r="T845" i="11"/>
  <c r="P845" i="11"/>
  <c r="E848" i="11"/>
  <c r="D848" i="11"/>
  <c r="C848" i="11"/>
  <c r="B848" i="11"/>
  <c r="A848" i="11"/>
  <c r="W844" i="11"/>
  <c r="T844" i="11"/>
  <c r="P844" i="11"/>
  <c r="E847" i="11"/>
  <c r="D847" i="11"/>
  <c r="C847" i="11"/>
  <c r="B847" i="11"/>
  <c r="A847" i="11"/>
  <c r="W843" i="11"/>
  <c r="T843" i="11"/>
  <c r="P843" i="11"/>
  <c r="E846" i="11"/>
  <c r="D846" i="11"/>
  <c r="C846" i="11"/>
  <c r="B846" i="11"/>
  <c r="A846" i="11"/>
  <c r="W842" i="11"/>
  <c r="T842" i="11"/>
  <c r="P842" i="11"/>
  <c r="E845" i="11"/>
  <c r="D845" i="11"/>
  <c r="C845" i="11"/>
  <c r="B845" i="11"/>
  <c r="A845" i="11"/>
  <c r="W841" i="11"/>
  <c r="T841" i="11"/>
  <c r="P841" i="11"/>
  <c r="E844" i="11"/>
  <c r="D844" i="11"/>
  <c r="C844" i="11"/>
  <c r="B844" i="11"/>
  <c r="A844" i="11"/>
  <c r="W840" i="11"/>
  <c r="T840" i="11"/>
  <c r="P840" i="11"/>
  <c r="E843" i="11"/>
  <c r="D843" i="11"/>
  <c r="C843" i="11"/>
  <c r="B843" i="11"/>
  <c r="A843" i="11"/>
  <c r="W839" i="11"/>
  <c r="T839" i="11"/>
  <c r="P839" i="11"/>
  <c r="E842" i="11"/>
  <c r="D842" i="11"/>
  <c r="C842" i="11"/>
  <c r="B842" i="11"/>
  <c r="A842" i="11"/>
  <c r="W838" i="11"/>
  <c r="T838" i="11"/>
  <c r="P838" i="11"/>
  <c r="E841" i="11"/>
  <c r="D841" i="11"/>
  <c r="C841" i="11"/>
  <c r="B841" i="11"/>
  <c r="A841" i="11"/>
  <c r="W837" i="11"/>
  <c r="T837" i="11"/>
  <c r="P837" i="11"/>
  <c r="E840" i="11"/>
  <c r="D840" i="11"/>
  <c r="C840" i="11"/>
  <c r="B840" i="11"/>
  <c r="A840" i="11"/>
  <c r="W836" i="11"/>
  <c r="T836" i="11"/>
  <c r="P836" i="11"/>
  <c r="E839" i="11"/>
  <c r="D839" i="11"/>
  <c r="C839" i="11"/>
  <c r="B839" i="11"/>
  <c r="A839" i="11"/>
  <c r="W835" i="11"/>
  <c r="T835" i="11"/>
  <c r="P835" i="11"/>
  <c r="E838" i="11"/>
  <c r="D838" i="11"/>
  <c r="C838" i="11"/>
  <c r="B838" i="11"/>
  <c r="A838" i="11"/>
  <c r="W834" i="11"/>
  <c r="T834" i="11"/>
  <c r="P834" i="11"/>
  <c r="E837" i="11"/>
  <c r="D837" i="11"/>
  <c r="C837" i="11"/>
  <c r="B837" i="11"/>
  <c r="A837" i="11"/>
  <c r="W833" i="11"/>
  <c r="T833" i="11"/>
  <c r="P833" i="11"/>
  <c r="E836" i="11"/>
  <c r="D836" i="11"/>
  <c r="C836" i="11"/>
  <c r="B836" i="11"/>
  <c r="A836" i="11"/>
  <c r="W832" i="11"/>
  <c r="T832" i="11"/>
  <c r="P832" i="11"/>
  <c r="E835" i="11"/>
  <c r="D835" i="11"/>
  <c r="C835" i="11"/>
  <c r="B835" i="11"/>
  <c r="A835" i="11"/>
  <c r="W831" i="11"/>
  <c r="T831" i="11"/>
  <c r="P831" i="11"/>
  <c r="E310" i="11"/>
  <c r="D310" i="11"/>
  <c r="C310" i="11"/>
  <c r="B310" i="11"/>
  <c r="A310" i="11"/>
  <c r="W830" i="11"/>
  <c r="T830" i="11"/>
  <c r="P830" i="11"/>
  <c r="E834" i="11"/>
  <c r="D834" i="11"/>
  <c r="C834" i="11"/>
  <c r="B834" i="11"/>
  <c r="A834" i="11"/>
  <c r="W829" i="11"/>
  <c r="T829" i="11"/>
  <c r="P829" i="11"/>
  <c r="E833" i="11"/>
  <c r="D833" i="11"/>
  <c r="C833" i="11"/>
  <c r="B833" i="11"/>
  <c r="A833" i="11"/>
  <c r="W828" i="11"/>
  <c r="T828" i="11"/>
  <c r="P828" i="11"/>
  <c r="E832" i="11"/>
  <c r="D832" i="11"/>
  <c r="C832" i="11"/>
  <c r="B832" i="11"/>
  <c r="A832" i="11"/>
  <c r="W827" i="11"/>
  <c r="T827" i="11"/>
  <c r="P827" i="11"/>
  <c r="E309" i="11"/>
  <c r="D309" i="11"/>
  <c r="C309" i="11"/>
  <c r="B309" i="11"/>
  <c r="A309" i="11"/>
  <c r="W826" i="11"/>
  <c r="T826" i="11"/>
  <c r="P826" i="11"/>
  <c r="E831" i="11"/>
  <c r="D831" i="11"/>
  <c r="C831" i="11"/>
  <c r="B831" i="11"/>
  <c r="A831" i="11"/>
  <c r="W825" i="11"/>
  <c r="T825" i="11"/>
  <c r="P825" i="11"/>
  <c r="E830" i="11"/>
  <c r="D830" i="11"/>
  <c r="C830" i="11"/>
  <c r="B830" i="11"/>
  <c r="A830" i="11"/>
  <c r="W824" i="11"/>
  <c r="T824" i="11"/>
  <c r="P824" i="11"/>
  <c r="E829" i="11"/>
  <c r="D829" i="11"/>
  <c r="C829" i="11"/>
  <c r="B829" i="11"/>
  <c r="A829" i="11"/>
  <c r="W823" i="11"/>
  <c r="T823" i="11"/>
  <c r="P823" i="11"/>
  <c r="E828" i="11"/>
  <c r="D828" i="11"/>
  <c r="C828" i="11"/>
  <c r="B828" i="11"/>
  <c r="A828" i="11"/>
  <c r="W822" i="11"/>
  <c r="T822" i="11"/>
  <c r="P822" i="11"/>
  <c r="E827" i="11"/>
  <c r="D827" i="11"/>
  <c r="C827" i="11"/>
  <c r="B827" i="11"/>
  <c r="A827" i="11"/>
  <c r="W821" i="11"/>
  <c r="T821" i="11"/>
  <c r="P821" i="11"/>
  <c r="E826" i="11"/>
  <c r="D826" i="11"/>
  <c r="C826" i="11"/>
  <c r="B826" i="11"/>
  <c r="A826" i="11"/>
  <c r="W820" i="11"/>
  <c r="T820" i="11"/>
  <c r="P820" i="11"/>
  <c r="E825" i="11"/>
  <c r="D825" i="11"/>
  <c r="C825" i="11"/>
  <c r="B825" i="11"/>
  <c r="A825" i="11"/>
  <c r="W819" i="11"/>
  <c r="T819" i="11"/>
  <c r="P819" i="11"/>
  <c r="E824" i="11"/>
  <c r="D824" i="11"/>
  <c r="C824" i="11"/>
  <c r="B824" i="11"/>
  <c r="A824" i="11"/>
  <c r="W818" i="11"/>
  <c r="T818" i="11"/>
  <c r="P818" i="11"/>
  <c r="E823" i="11"/>
  <c r="D823" i="11"/>
  <c r="C823" i="11"/>
  <c r="B823" i="11"/>
  <c r="A823" i="11"/>
  <c r="W817" i="11"/>
  <c r="T817" i="11"/>
  <c r="P817" i="11"/>
  <c r="E822" i="11"/>
  <c r="D822" i="11"/>
  <c r="C822" i="11"/>
  <c r="B822" i="11"/>
  <c r="A822" i="11"/>
  <c r="W816" i="11"/>
  <c r="T816" i="11"/>
  <c r="P816" i="11"/>
  <c r="E821" i="11"/>
  <c r="D821" i="11"/>
  <c r="C821" i="11"/>
  <c r="B821" i="11"/>
  <c r="A821" i="11"/>
  <c r="W815" i="11"/>
  <c r="T815" i="11"/>
  <c r="P815" i="11"/>
  <c r="E820" i="11"/>
  <c r="D820" i="11"/>
  <c r="C820" i="11"/>
  <c r="B820" i="11"/>
  <c r="A820" i="11"/>
  <c r="W814" i="11"/>
  <c r="T814" i="11"/>
  <c r="P814" i="11"/>
  <c r="E308" i="11"/>
  <c r="D308" i="11"/>
  <c r="C308" i="11"/>
  <c r="B308" i="11"/>
  <c r="A308" i="11"/>
  <c r="W813" i="11"/>
  <c r="T813" i="11"/>
  <c r="P813" i="11"/>
  <c r="E819" i="11"/>
  <c r="D819" i="11"/>
  <c r="C819" i="11"/>
  <c r="B819" i="11"/>
  <c r="A819" i="11"/>
  <c r="W812" i="11"/>
  <c r="T812" i="11"/>
  <c r="P812" i="11"/>
  <c r="E818" i="11"/>
  <c r="D818" i="11"/>
  <c r="C818" i="11"/>
  <c r="B818" i="11"/>
  <c r="A818" i="11"/>
  <c r="W811" i="11"/>
  <c r="T811" i="11"/>
  <c r="P811" i="11"/>
  <c r="E817" i="11"/>
  <c r="D817" i="11"/>
  <c r="C817" i="11"/>
  <c r="B817" i="11"/>
  <c r="A817" i="11"/>
  <c r="W810" i="11"/>
  <c r="T810" i="11"/>
  <c r="P810" i="11"/>
  <c r="E816" i="11"/>
  <c r="D816" i="11"/>
  <c r="C816" i="11"/>
  <c r="B816" i="11"/>
  <c r="A816" i="11"/>
  <c r="W809" i="11"/>
  <c r="T809" i="11"/>
  <c r="P809" i="11"/>
  <c r="E815" i="11"/>
  <c r="D815" i="11"/>
  <c r="C815" i="11"/>
  <c r="B815" i="11"/>
  <c r="A815" i="11"/>
  <c r="W808" i="11"/>
  <c r="T808" i="11"/>
  <c r="P808" i="11"/>
  <c r="E814" i="11"/>
  <c r="D814" i="11"/>
  <c r="C814" i="11"/>
  <c r="B814" i="11"/>
  <c r="A814" i="11"/>
  <c r="W807" i="11"/>
  <c r="T807" i="11"/>
  <c r="P807" i="11"/>
  <c r="E813" i="11"/>
  <c r="D813" i="11"/>
  <c r="C813" i="11"/>
  <c r="B813" i="11"/>
  <c r="A813" i="11"/>
  <c r="W806" i="11"/>
  <c r="T806" i="11"/>
  <c r="P806" i="11"/>
  <c r="E812" i="11"/>
  <c r="D812" i="11"/>
  <c r="C812" i="11"/>
  <c r="B812" i="11"/>
  <c r="A812" i="11"/>
  <c r="W805" i="11"/>
  <c r="T805" i="11"/>
  <c r="P805" i="11"/>
  <c r="E811" i="11"/>
  <c r="D811" i="11"/>
  <c r="C811" i="11"/>
  <c r="B811" i="11"/>
  <c r="A811" i="11"/>
  <c r="W804" i="11"/>
  <c r="T804" i="11"/>
  <c r="P804" i="11"/>
  <c r="E810" i="11"/>
  <c r="D810" i="11"/>
  <c r="C810" i="11"/>
  <c r="B810" i="11"/>
  <c r="A810" i="11"/>
  <c r="W803" i="11"/>
  <c r="T803" i="11"/>
  <c r="P803" i="11"/>
  <c r="E809" i="11"/>
  <c r="D809" i="11"/>
  <c r="C809" i="11"/>
  <c r="B809" i="11"/>
  <c r="A809" i="11"/>
  <c r="W802" i="11"/>
  <c r="T802" i="11"/>
  <c r="P802" i="11"/>
  <c r="E808" i="11"/>
  <c r="D808" i="11"/>
  <c r="C808" i="11"/>
  <c r="B808" i="11"/>
  <c r="A808" i="11"/>
  <c r="W801" i="11"/>
  <c r="T801" i="11"/>
  <c r="P801" i="11"/>
  <c r="E807" i="11"/>
  <c r="D807" i="11"/>
  <c r="C807" i="11"/>
  <c r="B807" i="11"/>
  <c r="A807" i="11"/>
  <c r="W800" i="11"/>
  <c r="T800" i="11"/>
  <c r="P800" i="11"/>
  <c r="E806" i="11"/>
  <c r="D806" i="11"/>
  <c r="C806" i="11"/>
  <c r="B806" i="11"/>
  <c r="A806" i="11"/>
  <c r="W799" i="11"/>
  <c r="T799" i="11"/>
  <c r="P799" i="11"/>
  <c r="E805" i="11"/>
  <c r="D805" i="11"/>
  <c r="C805" i="11"/>
  <c r="B805" i="11"/>
  <c r="A805" i="11"/>
  <c r="W798" i="11"/>
  <c r="T798" i="11"/>
  <c r="P798" i="11"/>
  <c r="E307" i="11"/>
  <c r="D307" i="11"/>
  <c r="C307" i="11"/>
  <c r="B307" i="11"/>
  <c r="A307" i="11"/>
  <c r="W797" i="11"/>
  <c r="T797" i="11"/>
  <c r="P797" i="11"/>
  <c r="E804" i="11"/>
  <c r="D804" i="11"/>
  <c r="C804" i="11"/>
  <c r="B804" i="11"/>
  <c r="A804" i="11"/>
  <c r="W796" i="11"/>
  <c r="T796" i="11"/>
  <c r="P796" i="11"/>
  <c r="E803" i="11"/>
  <c r="D803" i="11"/>
  <c r="C803" i="11"/>
  <c r="B803" i="11"/>
  <c r="A803" i="11"/>
  <c r="W795" i="11"/>
  <c r="T795" i="11"/>
  <c r="P795" i="11"/>
  <c r="E802" i="11"/>
  <c r="D802" i="11"/>
  <c r="C802" i="11"/>
  <c r="B802" i="11"/>
  <c r="A802" i="11"/>
  <c r="W794" i="11"/>
  <c r="T794" i="11"/>
  <c r="P794" i="11"/>
  <c r="E306" i="11"/>
  <c r="D306" i="11"/>
  <c r="C306" i="11"/>
  <c r="B306" i="11"/>
  <c r="A306" i="11"/>
  <c r="W793" i="11"/>
  <c r="T793" i="11"/>
  <c r="P793" i="11"/>
  <c r="E801" i="11"/>
  <c r="D801" i="11"/>
  <c r="C801" i="11"/>
  <c r="B801" i="11"/>
  <c r="A801" i="11"/>
  <c r="W792" i="11"/>
  <c r="T792" i="11"/>
  <c r="P792" i="11"/>
  <c r="E800" i="11"/>
  <c r="D800" i="11"/>
  <c r="C800" i="11"/>
  <c r="B800" i="11"/>
  <c r="A800" i="11"/>
  <c r="W791" i="11"/>
  <c r="T791" i="11"/>
  <c r="P791" i="11"/>
  <c r="E799" i="11"/>
  <c r="D799" i="11"/>
  <c r="C799" i="11"/>
  <c r="B799" i="11"/>
  <c r="A799" i="11"/>
  <c r="W790" i="11"/>
  <c r="T790" i="11"/>
  <c r="P790" i="11"/>
  <c r="E798" i="11"/>
  <c r="D798" i="11"/>
  <c r="C798" i="11"/>
  <c r="B798" i="11"/>
  <c r="A798" i="11"/>
  <c r="W789" i="11"/>
  <c r="T789" i="11"/>
  <c r="P789" i="11"/>
  <c r="E797" i="11"/>
  <c r="D797" i="11"/>
  <c r="C797" i="11"/>
  <c r="B797" i="11"/>
  <c r="A797" i="11"/>
  <c r="W788" i="11"/>
  <c r="T788" i="11"/>
  <c r="P788" i="11"/>
  <c r="E796" i="11"/>
  <c r="D796" i="11"/>
  <c r="C796" i="11"/>
  <c r="B796" i="11"/>
  <c r="A796" i="11"/>
  <c r="W787" i="11"/>
  <c r="T787" i="11"/>
  <c r="P787" i="11"/>
  <c r="E795" i="11"/>
  <c r="D795" i="11"/>
  <c r="C795" i="11"/>
  <c r="B795" i="11"/>
  <c r="A795" i="11"/>
  <c r="W786" i="11"/>
  <c r="T786" i="11"/>
  <c r="P786" i="11"/>
  <c r="E794" i="11"/>
  <c r="D794" i="11"/>
  <c r="C794" i="11"/>
  <c r="B794" i="11"/>
  <c r="A794" i="11"/>
  <c r="W785" i="11"/>
  <c r="T785" i="11"/>
  <c r="P785" i="11"/>
  <c r="E305" i="11"/>
  <c r="D305" i="11"/>
  <c r="C305" i="11"/>
  <c r="B305" i="11"/>
  <c r="A305" i="11"/>
  <c r="W784" i="11"/>
  <c r="T784" i="11"/>
  <c r="P784" i="11"/>
  <c r="E793" i="11"/>
  <c r="D793" i="11"/>
  <c r="C793" i="11"/>
  <c r="B793" i="11"/>
  <c r="A793" i="11"/>
  <c r="W783" i="11"/>
  <c r="T783" i="11"/>
  <c r="P783" i="11"/>
  <c r="E792" i="11"/>
  <c r="D792" i="11"/>
  <c r="C792" i="11"/>
  <c r="B792" i="11"/>
  <c r="A792" i="11"/>
  <c r="W782" i="11"/>
  <c r="T782" i="11"/>
  <c r="P782" i="11"/>
  <c r="E791" i="11"/>
  <c r="D791" i="11"/>
  <c r="C791" i="11"/>
  <c r="B791" i="11"/>
  <c r="A791" i="11"/>
  <c r="W781" i="11"/>
  <c r="T781" i="11"/>
  <c r="P781" i="11"/>
  <c r="E790" i="11"/>
  <c r="D790" i="11"/>
  <c r="C790" i="11"/>
  <c r="B790" i="11"/>
  <c r="A790" i="11"/>
  <c r="W780" i="11"/>
  <c r="T780" i="11"/>
  <c r="P780" i="11"/>
  <c r="E789" i="11"/>
  <c r="D789" i="11"/>
  <c r="C789" i="11"/>
  <c r="B789" i="11"/>
  <c r="A789" i="11"/>
  <c r="W779" i="11"/>
  <c r="T779" i="11"/>
  <c r="P779" i="11"/>
  <c r="E788" i="11"/>
  <c r="D788" i="11"/>
  <c r="C788" i="11"/>
  <c r="B788" i="11"/>
  <c r="A788" i="11"/>
  <c r="W778" i="11"/>
  <c r="T778" i="11"/>
  <c r="P778" i="11"/>
  <c r="E787" i="11"/>
  <c r="D787" i="11"/>
  <c r="C787" i="11"/>
  <c r="B787" i="11"/>
  <c r="A787" i="11"/>
  <c r="W777" i="11"/>
  <c r="T777" i="11"/>
  <c r="P777" i="11"/>
  <c r="E786" i="11"/>
  <c r="D786" i="11"/>
  <c r="C786" i="11"/>
  <c r="B786" i="11"/>
  <c r="A786" i="11"/>
  <c r="W776" i="11"/>
  <c r="T776" i="11"/>
  <c r="P776" i="11"/>
  <c r="E785" i="11"/>
  <c r="D785" i="11"/>
  <c r="C785" i="11"/>
  <c r="B785" i="11"/>
  <c r="A785" i="11"/>
  <c r="W775" i="11"/>
  <c r="T775" i="11"/>
  <c r="P775" i="11"/>
  <c r="E784" i="11"/>
  <c r="D784" i="11"/>
  <c r="C784" i="11"/>
  <c r="B784" i="11"/>
  <c r="A784" i="11"/>
  <c r="W774" i="11"/>
  <c r="T774" i="11"/>
  <c r="P774" i="11"/>
  <c r="E783" i="11"/>
  <c r="D783" i="11"/>
  <c r="C783" i="11"/>
  <c r="B783" i="11"/>
  <c r="A783" i="11"/>
  <c r="W773" i="11"/>
  <c r="T773" i="11"/>
  <c r="P773" i="11"/>
  <c r="E782" i="11"/>
  <c r="D782" i="11"/>
  <c r="C782" i="11"/>
  <c r="B782" i="11"/>
  <c r="A782" i="11"/>
  <c r="W772" i="11"/>
  <c r="T772" i="11"/>
  <c r="P772" i="11"/>
  <c r="E781" i="11"/>
  <c r="D781" i="11"/>
  <c r="C781" i="11"/>
  <c r="B781" i="11"/>
  <c r="A781" i="11"/>
  <c r="W771" i="11"/>
  <c r="T771" i="11"/>
  <c r="P771" i="11"/>
  <c r="E780" i="11"/>
  <c r="D780" i="11"/>
  <c r="C780" i="11"/>
  <c r="B780" i="11"/>
  <c r="A780" i="11"/>
  <c r="W770" i="11"/>
  <c r="T770" i="11"/>
  <c r="P770" i="11"/>
  <c r="E779" i="11"/>
  <c r="D779" i="11"/>
  <c r="C779" i="11"/>
  <c r="B779" i="11"/>
  <c r="A779" i="11"/>
  <c r="W769" i="11"/>
  <c r="T769" i="11"/>
  <c r="P769" i="11"/>
  <c r="E778" i="11"/>
  <c r="D778" i="11"/>
  <c r="C778" i="11"/>
  <c r="B778" i="11"/>
  <c r="A778" i="11"/>
  <c r="W768" i="11"/>
  <c r="T768" i="11"/>
  <c r="P768" i="11"/>
  <c r="E777" i="11"/>
  <c r="D777" i="11"/>
  <c r="C777" i="11"/>
  <c r="B777" i="11"/>
  <c r="A777" i="11"/>
  <c r="W767" i="11"/>
  <c r="T767" i="11"/>
  <c r="P767" i="11"/>
  <c r="E776" i="11"/>
  <c r="D776" i="11"/>
  <c r="C776" i="11"/>
  <c r="B776" i="11"/>
  <c r="A776" i="11"/>
  <c r="W766" i="11"/>
  <c r="T766" i="11"/>
  <c r="P766" i="11"/>
  <c r="E775" i="11"/>
  <c r="D775" i="11"/>
  <c r="C775" i="11"/>
  <c r="B775" i="11"/>
  <c r="A775" i="11"/>
  <c r="W765" i="11"/>
  <c r="T765" i="11"/>
  <c r="P765" i="11"/>
  <c r="E774" i="11"/>
  <c r="D774" i="11"/>
  <c r="C774" i="11"/>
  <c r="B774" i="11"/>
  <c r="A774" i="11"/>
  <c r="W764" i="11"/>
  <c r="T764" i="11"/>
  <c r="P764" i="11"/>
  <c r="E773" i="11"/>
  <c r="D773" i="11"/>
  <c r="C773" i="11"/>
  <c r="B773" i="11"/>
  <c r="A773" i="11"/>
  <c r="W763" i="11"/>
  <c r="T763" i="11"/>
  <c r="P763" i="11"/>
  <c r="E772" i="11"/>
  <c r="D772" i="11"/>
  <c r="C772" i="11"/>
  <c r="B772" i="11"/>
  <c r="A772" i="11"/>
  <c r="W762" i="11"/>
  <c r="T762" i="11"/>
  <c r="P762" i="11"/>
  <c r="E771" i="11"/>
  <c r="D771" i="11"/>
  <c r="C771" i="11"/>
  <c r="B771" i="11"/>
  <c r="A771" i="11"/>
  <c r="W761" i="11"/>
  <c r="T761" i="11"/>
  <c r="P761" i="11"/>
  <c r="E770" i="11"/>
  <c r="D770" i="11"/>
  <c r="C770" i="11"/>
  <c r="B770" i="11"/>
  <c r="A770" i="11"/>
  <c r="W760" i="11"/>
  <c r="T760" i="11"/>
  <c r="P760" i="11"/>
  <c r="E769" i="11"/>
  <c r="D769" i="11"/>
  <c r="C769" i="11"/>
  <c r="B769" i="11"/>
  <c r="A769" i="11"/>
  <c r="W759" i="11"/>
  <c r="T759" i="11"/>
  <c r="P759" i="11"/>
  <c r="E304" i="11"/>
  <c r="D304" i="11"/>
  <c r="C304" i="11"/>
  <c r="B304" i="11"/>
  <c r="A304" i="11"/>
  <c r="W758" i="11"/>
  <c r="T758" i="11"/>
  <c r="P758" i="11"/>
  <c r="E768" i="11"/>
  <c r="D768" i="11"/>
  <c r="C768" i="11"/>
  <c r="B768" i="11"/>
  <c r="A768" i="11"/>
  <c r="W757" i="11"/>
  <c r="T757" i="11"/>
  <c r="P757" i="11"/>
  <c r="E303" i="11"/>
  <c r="D303" i="11"/>
  <c r="C303" i="11"/>
  <c r="B303" i="11"/>
  <c r="A303" i="11"/>
  <c r="W756" i="11"/>
  <c r="T756" i="11"/>
  <c r="P756" i="11"/>
  <c r="E767" i="11"/>
  <c r="D767" i="11"/>
  <c r="C767" i="11"/>
  <c r="B767" i="11"/>
  <c r="A767" i="11"/>
  <c r="W755" i="11"/>
  <c r="T755" i="11"/>
  <c r="P755" i="11"/>
  <c r="E766" i="11"/>
  <c r="D766" i="11"/>
  <c r="C766" i="11"/>
  <c r="B766" i="11"/>
  <c r="A766" i="11"/>
  <c r="W754" i="11"/>
  <c r="T754" i="11"/>
  <c r="P754" i="11"/>
  <c r="E765" i="11"/>
  <c r="D765" i="11"/>
  <c r="C765" i="11"/>
  <c r="B765" i="11"/>
  <c r="A765" i="11"/>
  <c r="W753" i="11"/>
  <c r="T753" i="11"/>
  <c r="P753" i="11"/>
  <c r="E764" i="11"/>
  <c r="D764" i="11"/>
  <c r="C764" i="11"/>
  <c r="B764" i="11"/>
  <c r="A764" i="11"/>
  <c r="W752" i="11"/>
  <c r="T752" i="11"/>
  <c r="P752" i="11"/>
  <c r="E763" i="11"/>
  <c r="D763" i="11"/>
  <c r="C763" i="11"/>
  <c r="B763" i="11"/>
  <c r="A763" i="11"/>
  <c r="W751" i="11"/>
  <c r="T751" i="11"/>
  <c r="P751" i="11"/>
  <c r="E762" i="11"/>
  <c r="D762" i="11"/>
  <c r="C762" i="11"/>
  <c r="B762" i="11"/>
  <c r="A762" i="11"/>
  <c r="W750" i="11"/>
  <c r="T750" i="11"/>
  <c r="P750" i="11"/>
  <c r="E761" i="11"/>
  <c r="D761" i="11"/>
  <c r="C761" i="11"/>
  <c r="B761" i="11"/>
  <c r="A761" i="11"/>
  <c r="W749" i="11"/>
  <c r="T749" i="11"/>
  <c r="P749" i="11"/>
  <c r="E760" i="11"/>
  <c r="D760" i="11"/>
  <c r="C760" i="11"/>
  <c r="B760" i="11"/>
  <c r="A760" i="11"/>
  <c r="W748" i="11"/>
  <c r="T748" i="11"/>
  <c r="P748" i="11"/>
  <c r="E759" i="11"/>
  <c r="D759" i="11"/>
  <c r="C759" i="11"/>
  <c r="B759" i="11"/>
  <c r="A759" i="11"/>
  <c r="W747" i="11"/>
  <c r="T747" i="11"/>
  <c r="P747" i="11"/>
  <c r="E758" i="11"/>
  <c r="D758" i="11"/>
  <c r="C758" i="11"/>
  <c r="B758" i="11"/>
  <c r="A758" i="11"/>
  <c r="W746" i="11"/>
  <c r="T746" i="11"/>
  <c r="P746" i="11"/>
  <c r="E757" i="11"/>
  <c r="D757" i="11"/>
  <c r="C757" i="11"/>
  <c r="B757" i="11"/>
  <c r="A757" i="11"/>
  <c r="W745" i="11"/>
  <c r="T745" i="11"/>
  <c r="P745" i="11"/>
  <c r="E756" i="11"/>
  <c r="D756" i="11"/>
  <c r="C756" i="11"/>
  <c r="B756" i="11"/>
  <c r="A756" i="11"/>
  <c r="W744" i="11"/>
  <c r="T744" i="11"/>
  <c r="P744" i="11"/>
  <c r="E755" i="11"/>
  <c r="D755" i="11"/>
  <c r="C755" i="11"/>
  <c r="B755" i="11"/>
  <c r="A755" i="11"/>
  <c r="W743" i="11"/>
  <c r="T743" i="11"/>
  <c r="P743" i="11"/>
  <c r="E754" i="11"/>
  <c r="D754" i="11"/>
  <c r="C754" i="11"/>
  <c r="B754" i="11"/>
  <c r="A754" i="11"/>
  <c r="W742" i="11"/>
  <c r="T742" i="11"/>
  <c r="P742" i="11"/>
  <c r="E753" i="11"/>
  <c r="D753" i="11"/>
  <c r="C753" i="11"/>
  <c r="B753" i="11"/>
  <c r="A753" i="11"/>
  <c r="W741" i="11"/>
  <c r="T741" i="11"/>
  <c r="P741" i="11"/>
  <c r="E752" i="11"/>
  <c r="D752" i="11"/>
  <c r="C752" i="11"/>
  <c r="B752" i="11"/>
  <c r="A752" i="11"/>
  <c r="W740" i="11"/>
  <c r="T740" i="11"/>
  <c r="P740" i="11"/>
  <c r="E751" i="11"/>
  <c r="D751" i="11"/>
  <c r="C751" i="11"/>
  <c r="B751" i="11"/>
  <c r="A751" i="11"/>
  <c r="W739" i="11"/>
  <c r="T739" i="11"/>
  <c r="P739" i="11"/>
  <c r="E750" i="11"/>
  <c r="D750" i="11"/>
  <c r="C750" i="11"/>
  <c r="B750" i="11"/>
  <c r="A750" i="11"/>
  <c r="W738" i="11"/>
  <c r="T738" i="11"/>
  <c r="P738" i="11"/>
  <c r="E749" i="11"/>
  <c r="D749" i="11"/>
  <c r="C749" i="11"/>
  <c r="B749" i="11"/>
  <c r="A749" i="11"/>
  <c r="W737" i="11"/>
  <c r="T737" i="11"/>
  <c r="P737" i="11"/>
  <c r="E748" i="11"/>
  <c r="D748" i="11"/>
  <c r="C748" i="11"/>
  <c r="B748" i="11"/>
  <c r="A748" i="11"/>
  <c r="W736" i="11"/>
  <c r="T736" i="11"/>
  <c r="P736" i="11"/>
  <c r="E747" i="11"/>
  <c r="D747" i="11"/>
  <c r="C747" i="11"/>
  <c r="B747" i="11"/>
  <c r="A747" i="11"/>
  <c r="W735" i="11"/>
  <c r="T735" i="11"/>
  <c r="P735" i="11"/>
  <c r="E746" i="11"/>
  <c r="D746" i="11"/>
  <c r="C746" i="11"/>
  <c r="B746" i="11"/>
  <c r="A746" i="11"/>
  <c r="W734" i="11"/>
  <c r="T734" i="11"/>
  <c r="P734" i="11"/>
  <c r="E745" i="11"/>
  <c r="D745" i="11"/>
  <c r="C745" i="11"/>
  <c r="B745" i="11"/>
  <c r="A745" i="11"/>
  <c r="W733" i="11"/>
  <c r="T733" i="11"/>
  <c r="P733" i="11"/>
  <c r="E744" i="11"/>
  <c r="D744" i="11"/>
  <c r="C744" i="11"/>
  <c r="B744" i="11"/>
  <c r="A744" i="11"/>
  <c r="W732" i="11"/>
  <c r="T732" i="11"/>
  <c r="P732" i="11"/>
  <c r="E743" i="11"/>
  <c r="D743" i="11"/>
  <c r="C743" i="11"/>
  <c r="B743" i="11"/>
  <c r="A743" i="11"/>
  <c r="W731" i="11"/>
  <c r="T731" i="11"/>
  <c r="P731" i="11"/>
  <c r="E742" i="11"/>
  <c r="D742" i="11"/>
  <c r="C742" i="11"/>
  <c r="B742" i="11"/>
  <c r="A742" i="11"/>
  <c r="W730" i="11"/>
  <c r="T730" i="11"/>
  <c r="P730" i="11"/>
  <c r="E741" i="11"/>
  <c r="D741" i="11"/>
  <c r="C741" i="11"/>
  <c r="B741" i="11"/>
  <c r="A741" i="11"/>
  <c r="W729" i="11"/>
  <c r="T729" i="11"/>
  <c r="P729" i="11"/>
  <c r="E740" i="11"/>
  <c r="D740" i="11"/>
  <c r="C740" i="11"/>
  <c r="B740" i="11"/>
  <c r="A740" i="11"/>
  <c r="W728" i="11"/>
  <c r="T728" i="11"/>
  <c r="P728" i="11"/>
  <c r="E739" i="11"/>
  <c r="D739" i="11"/>
  <c r="C739" i="11"/>
  <c r="B739" i="11"/>
  <c r="A739" i="11"/>
  <c r="W727" i="11"/>
  <c r="T727" i="11"/>
  <c r="P727" i="11"/>
  <c r="E738" i="11"/>
  <c r="D738" i="11"/>
  <c r="C738" i="11"/>
  <c r="B738" i="11"/>
  <c r="A738" i="11"/>
  <c r="W726" i="11"/>
  <c r="T726" i="11"/>
  <c r="P726" i="11"/>
  <c r="E737" i="11"/>
  <c r="D737" i="11"/>
  <c r="C737" i="11"/>
  <c r="B737" i="11"/>
  <c r="A737" i="11"/>
  <c r="W725" i="11"/>
  <c r="T725" i="11"/>
  <c r="P725" i="11"/>
  <c r="E736" i="11"/>
  <c r="D736" i="11"/>
  <c r="C736" i="11"/>
  <c r="B736" i="11"/>
  <c r="A736" i="11"/>
  <c r="W724" i="11"/>
  <c r="T724" i="11"/>
  <c r="P724" i="11"/>
  <c r="E735" i="11"/>
  <c r="D735" i="11"/>
  <c r="C735" i="11"/>
  <c r="B735" i="11"/>
  <c r="A735" i="11"/>
  <c r="W723" i="11"/>
  <c r="T723" i="11"/>
  <c r="P723" i="11"/>
  <c r="E734" i="11"/>
  <c r="D734" i="11"/>
  <c r="C734" i="11"/>
  <c r="B734" i="11"/>
  <c r="A734" i="11"/>
  <c r="W722" i="11"/>
  <c r="T722" i="11"/>
  <c r="P722" i="11"/>
  <c r="E733" i="11"/>
  <c r="D733" i="11"/>
  <c r="C733" i="11"/>
  <c r="B733" i="11"/>
  <c r="A733" i="11"/>
  <c r="W721" i="11"/>
  <c r="T721" i="11"/>
  <c r="P721" i="11"/>
  <c r="E732" i="11"/>
  <c r="D732" i="11"/>
  <c r="C732" i="11"/>
  <c r="B732" i="11"/>
  <c r="A732" i="11"/>
  <c r="W720" i="11"/>
  <c r="T720" i="11"/>
  <c r="P720" i="11"/>
  <c r="E731" i="11"/>
  <c r="D731" i="11"/>
  <c r="C731" i="11"/>
  <c r="B731" i="11"/>
  <c r="A731" i="11"/>
  <c r="W719" i="11"/>
  <c r="T719" i="11"/>
  <c r="P719" i="11"/>
  <c r="E730" i="11"/>
  <c r="D730" i="11"/>
  <c r="C730" i="11"/>
  <c r="B730" i="11"/>
  <c r="A730" i="11"/>
  <c r="W718" i="11"/>
  <c r="T718" i="11"/>
  <c r="P718" i="11"/>
  <c r="E729" i="11"/>
  <c r="D729" i="11"/>
  <c r="C729" i="11"/>
  <c r="B729" i="11"/>
  <c r="A729" i="11"/>
  <c r="W717" i="11"/>
  <c r="T717" i="11"/>
  <c r="P717" i="11"/>
  <c r="E728" i="11"/>
  <c r="D728" i="11"/>
  <c r="C728" i="11"/>
  <c r="B728" i="11"/>
  <c r="A728" i="11"/>
  <c r="W716" i="11"/>
  <c r="T716" i="11"/>
  <c r="P716" i="11"/>
  <c r="E727" i="11"/>
  <c r="D727" i="11"/>
  <c r="C727" i="11"/>
  <c r="B727" i="11"/>
  <c r="A727" i="11"/>
  <c r="W715" i="11"/>
  <c r="T715" i="11"/>
  <c r="P715" i="11"/>
  <c r="E726" i="11"/>
  <c r="D726" i="11"/>
  <c r="C726" i="11"/>
  <c r="B726" i="11"/>
  <c r="A726" i="11"/>
  <c r="W714" i="11"/>
  <c r="T714" i="11"/>
  <c r="P714" i="11"/>
  <c r="E725" i="11"/>
  <c r="D725" i="11"/>
  <c r="C725" i="11"/>
  <c r="B725" i="11"/>
  <c r="A725" i="11"/>
  <c r="W713" i="11"/>
  <c r="T713" i="11"/>
  <c r="P713" i="11"/>
  <c r="E724" i="11"/>
  <c r="D724" i="11"/>
  <c r="C724" i="11"/>
  <c r="B724" i="11"/>
  <c r="A724" i="11"/>
  <c r="W712" i="11"/>
  <c r="T712" i="11"/>
  <c r="P712" i="11"/>
  <c r="E723" i="11"/>
  <c r="D723" i="11"/>
  <c r="C723" i="11"/>
  <c r="B723" i="11"/>
  <c r="A723" i="11"/>
  <c r="W711" i="11"/>
  <c r="T711" i="11"/>
  <c r="P711" i="11"/>
  <c r="E722" i="11"/>
  <c r="D722" i="11"/>
  <c r="C722" i="11"/>
  <c r="B722" i="11"/>
  <c r="A722" i="11"/>
  <c r="W710" i="11"/>
  <c r="T710" i="11"/>
  <c r="P710" i="11"/>
  <c r="E721" i="11"/>
  <c r="D721" i="11"/>
  <c r="C721" i="11"/>
  <c r="B721" i="11"/>
  <c r="A721" i="11"/>
  <c r="W709" i="11"/>
  <c r="T709" i="11"/>
  <c r="P709" i="11"/>
  <c r="E720" i="11"/>
  <c r="D720" i="11"/>
  <c r="C720" i="11"/>
  <c r="B720" i="11"/>
  <c r="A720" i="11"/>
  <c r="W708" i="11"/>
  <c r="T708" i="11"/>
  <c r="P708" i="11"/>
  <c r="E719" i="11"/>
  <c r="D719" i="11"/>
  <c r="C719" i="11"/>
  <c r="B719" i="11"/>
  <c r="A719" i="11"/>
  <c r="W707" i="11"/>
  <c r="T707" i="11"/>
  <c r="P707" i="11"/>
  <c r="E718" i="11"/>
  <c r="D718" i="11"/>
  <c r="C718" i="11"/>
  <c r="B718" i="11"/>
  <c r="A718" i="11"/>
  <c r="W706" i="11"/>
  <c r="T706" i="11"/>
  <c r="P706" i="11"/>
  <c r="E302" i="11"/>
  <c r="D302" i="11"/>
  <c r="C302" i="11"/>
  <c r="B302" i="11"/>
  <c r="A302" i="11"/>
  <c r="W705" i="11"/>
  <c r="T705" i="11"/>
  <c r="P705" i="11"/>
  <c r="E717" i="11"/>
  <c r="D717" i="11"/>
  <c r="C717" i="11"/>
  <c r="B717" i="11"/>
  <c r="A717" i="11"/>
  <c r="W704" i="11"/>
  <c r="T704" i="11"/>
  <c r="P704" i="11"/>
  <c r="E716" i="11"/>
  <c r="D716" i="11"/>
  <c r="C716" i="11"/>
  <c r="B716" i="11"/>
  <c r="A716" i="11"/>
  <c r="W703" i="11"/>
  <c r="T703" i="11"/>
  <c r="P703" i="11"/>
  <c r="E715" i="11"/>
  <c r="D715" i="11"/>
  <c r="C715" i="11"/>
  <c r="B715" i="11"/>
  <c r="A715" i="11"/>
  <c r="W702" i="11"/>
  <c r="T702" i="11"/>
  <c r="P702" i="11"/>
  <c r="E714" i="11"/>
  <c r="D714" i="11"/>
  <c r="C714" i="11"/>
  <c r="B714" i="11"/>
  <c r="A714" i="11"/>
  <c r="W701" i="11"/>
  <c r="T701" i="11"/>
  <c r="P701" i="11"/>
  <c r="E713" i="11"/>
  <c r="D713" i="11"/>
  <c r="C713" i="11"/>
  <c r="B713" i="11"/>
  <c r="A713" i="11"/>
  <c r="W700" i="11"/>
  <c r="T700" i="11"/>
  <c r="P700" i="11"/>
  <c r="E712" i="11"/>
  <c r="D712" i="11"/>
  <c r="C712" i="11"/>
  <c r="B712" i="11"/>
  <c r="A712" i="11"/>
  <c r="W699" i="11"/>
  <c r="T699" i="11"/>
  <c r="P699" i="11"/>
  <c r="E711" i="11"/>
  <c r="D711" i="11"/>
  <c r="C711" i="11"/>
  <c r="B711" i="11"/>
  <c r="A711" i="11"/>
  <c r="W698" i="11"/>
  <c r="T698" i="11"/>
  <c r="P698" i="11"/>
  <c r="E710" i="11"/>
  <c r="D710" i="11"/>
  <c r="C710" i="11"/>
  <c r="B710" i="11"/>
  <c r="A710" i="11"/>
  <c r="W697" i="11"/>
  <c r="T697" i="11"/>
  <c r="P697" i="11"/>
  <c r="E709" i="11"/>
  <c r="D709" i="11"/>
  <c r="C709" i="11"/>
  <c r="B709" i="11"/>
  <c r="A709" i="11"/>
  <c r="W696" i="11"/>
  <c r="T696" i="11"/>
  <c r="P696" i="11"/>
  <c r="E708" i="11"/>
  <c r="D708" i="11"/>
  <c r="C708" i="11"/>
  <c r="B708" i="11"/>
  <c r="A708" i="11"/>
  <c r="W695" i="11"/>
  <c r="T695" i="11"/>
  <c r="P695" i="11"/>
  <c r="E707" i="11"/>
  <c r="D707" i="11"/>
  <c r="C707" i="11"/>
  <c r="B707" i="11"/>
  <c r="A707" i="11"/>
  <c r="W694" i="11"/>
  <c r="T694" i="11"/>
  <c r="P694" i="11"/>
  <c r="E706" i="11"/>
  <c r="D706" i="11"/>
  <c r="C706" i="11"/>
  <c r="B706" i="11"/>
  <c r="A706" i="11"/>
  <c r="W693" i="11"/>
  <c r="T693" i="11"/>
  <c r="P693" i="11"/>
  <c r="E705" i="11"/>
  <c r="D705" i="11"/>
  <c r="C705" i="11"/>
  <c r="B705" i="11"/>
  <c r="A705" i="11"/>
  <c r="W692" i="11"/>
  <c r="T692" i="11"/>
  <c r="P692" i="11"/>
  <c r="E704" i="11"/>
  <c r="D704" i="11"/>
  <c r="C704" i="11"/>
  <c r="B704" i="11"/>
  <c r="A704" i="11"/>
  <c r="W691" i="11"/>
  <c r="T691" i="11"/>
  <c r="P691" i="11"/>
  <c r="E301" i="11"/>
  <c r="D301" i="11"/>
  <c r="C301" i="11"/>
  <c r="B301" i="11"/>
  <c r="A301" i="11"/>
  <c r="W690" i="11"/>
  <c r="T690" i="11"/>
  <c r="P690" i="11"/>
  <c r="E300" i="11"/>
  <c r="D300" i="11"/>
  <c r="C300" i="11"/>
  <c r="B300" i="11"/>
  <c r="A300" i="11"/>
  <c r="W689" i="11"/>
  <c r="T689" i="11"/>
  <c r="P689" i="11"/>
  <c r="E703" i="11"/>
  <c r="D703" i="11"/>
  <c r="C703" i="11"/>
  <c r="B703" i="11"/>
  <c r="A703" i="11"/>
  <c r="W688" i="11"/>
  <c r="T688" i="11"/>
  <c r="P688" i="11"/>
  <c r="E702" i="11"/>
  <c r="D702" i="11"/>
  <c r="C702" i="11"/>
  <c r="B702" i="11"/>
  <c r="A702" i="11"/>
  <c r="W687" i="11"/>
  <c r="T687" i="11"/>
  <c r="P687" i="11"/>
  <c r="E701" i="11"/>
  <c r="D701" i="11"/>
  <c r="C701" i="11"/>
  <c r="B701" i="11"/>
  <c r="A701" i="11"/>
  <c r="W686" i="11"/>
  <c r="T686" i="11"/>
  <c r="P686" i="11"/>
  <c r="E700" i="11"/>
  <c r="D700" i="11"/>
  <c r="C700" i="11"/>
  <c r="B700" i="11"/>
  <c r="A700" i="11"/>
  <c r="W685" i="11"/>
  <c r="T685" i="11"/>
  <c r="P685" i="11"/>
  <c r="E699" i="11"/>
  <c r="D699" i="11"/>
  <c r="C699" i="11"/>
  <c r="B699" i="11"/>
  <c r="A699" i="11"/>
  <c r="W684" i="11"/>
  <c r="T684" i="11"/>
  <c r="P684" i="11"/>
  <c r="E698" i="11"/>
  <c r="D698" i="11"/>
  <c r="C698" i="11"/>
  <c r="B698" i="11"/>
  <c r="A698" i="11"/>
  <c r="W683" i="11"/>
  <c r="T683" i="11"/>
  <c r="P683" i="11"/>
  <c r="E697" i="11"/>
  <c r="D697" i="11"/>
  <c r="C697" i="11"/>
  <c r="B697" i="11"/>
  <c r="A697" i="11"/>
  <c r="W682" i="11"/>
  <c r="T682" i="11"/>
  <c r="P682" i="11"/>
  <c r="E696" i="11"/>
  <c r="D696" i="11"/>
  <c r="C696" i="11"/>
  <c r="B696" i="11"/>
  <c r="A696" i="11"/>
  <c r="W681" i="11"/>
  <c r="T681" i="11"/>
  <c r="P681" i="11"/>
  <c r="E695" i="11"/>
  <c r="D695" i="11"/>
  <c r="C695" i="11"/>
  <c r="B695" i="11"/>
  <c r="A695" i="11"/>
  <c r="W680" i="11"/>
  <c r="T680" i="11"/>
  <c r="P680" i="11"/>
  <c r="E694" i="11"/>
  <c r="D694" i="11"/>
  <c r="C694" i="11"/>
  <c r="B694" i="11"/>
  <c r="A694" i="11"/>
  <c r="W679" i="11"/>
  <c r="T679" i="11"/>
  <c r="P679" i="11"/>
  <c r="E693" i="11"/>
  <c r="D693" i="11"/>
  <c r="C693" i="11"/>
  <c r="B693" i="11"/>
  <c r="A693" i="11"/>
  <c r="W678" i="11"/>
  <c r="T678" i="11"/>
  <c r="P678" i="11"/>
  <c r="E692" i="11"/>
  <c r="D692" i="11"/>
  <c r="C692" i="11"/>
  <c r="B692" i="11"/>
  <c r="A692" i="11"/>
  <c r="W677" i="11"/>
  <c r="T677" i="11"/>
  <c r="P677" i="11"/>
  <c r="E691" i="11"/>
  <c r="D691" i="11"/>
  <c r="C691" i="11"/>
  <c r="B691" i="11"/>
  <c r="A691" i="11"/>
  <c r="W676" i="11"/>
  <c r="T676" i="11"/>
  <c r="P676" i="11"/>
  <c r="E690" i="11"/>
  <c r="D690" i="11"/>
  <c r="C690" i="11"/>
  <c r="B690" i="11"/>
  <c r="A690" i="11"/>
  <c r="W675" i="11"/>
  <c r="T675" i="11"/>
  <c r="P675" i="11"/>
  <c r="E689" i="11"/>
  <c r="D689" i="11"/>
  <c r="C689" i="11"/>
  <c r="B689" i="11"/>
  <c r="A689" i="11"/>
  <c r="W674" i="11"/>
  <c r="T674" i="11"/>
  <c r="P674" i="11"/>
  <c r="E299" i="11"/>
  <c r="D299" i="11"/>
  <c r="C299" i="11"/>
  <c r="B299" i="11"/>
  <c r="A299" i="11"/>
  <c r="W673" i="11"/>
  <c r="T673" i="11"/>
  <c r="P673" i="11"/>
  <c r="E298" i="11"/>
  <c r="D298" i="11"/>
  <c r="C298" i="11"/>
  <c r="B298" i="11"/>
  <c r="A298" i="11"/>
  <c r="W672" i="11"/>
  <c r="T672" i="11"/>
  <c r="P672" i="11"/>
  <c r="E688" i="11"/>
  <c r="D688" i="11"/>
  <c r="C688" i="11"/>
  <c r="B688" i="11"/>
  <c r="A688" i="11"/>
  <c r="W671" i="11"/>
  <c r="T671" i="11"/>
  <c r="P671" i="11"/>
  <c r="E687" i="11"/>
  <c r="D687" i="11"/>
  <c r="C687" i="11"/>
  <c r="B687" i="11"/>
  <c r="A687" i="11"/>
  <c r="W670" i="11"/>
  <c r="T670" i="11"/>
  <c r="P670" i="11"/>
  <c r="E686" i="11"/>
  <c r="D686" i="11"/>
  <c r="C686" i="11"/>
  <c r="B686" i="11"/>
  <c r="A686" i="11"/>
  <c r="W669" i="11"/>
  <c r="T669" i="11"/>
  <c r="P669" i="11"/>
  <c r="E685" i="11"/>
  <c r="D685" i="11"/>
  <c r="C685" i="11"/>
  <c r="B685" i="11"/>
  <c r="A685" i="11"/>
  <c r="W668" i="11"/>
  <c r="T668" i="11"/>
  <c r="P668" i="11"/>
  <c r="E684" i="11"/>
  <c r="D684" i="11"/>
  <c r="C684" i="11"/>
  <c r="B684" i="11"/>
  <c r="A684" i="11"/>
  <c r="W667" i="11"/>
  <c r="T667" i="11"/>
  <c r="P667" i="11"/>
  <c r="E683" i="11"/>
  <c r="D683" i="11"/>
  <c r="C683" i="11"/>
  <c r="B683" i="11"/>
  <c r="A683" i="11"/>
  <c r="W666" i="11"/>
  <c r="T666" i="11"/>
  <c r="P666" i="11"/>
  <c r="E682" i="11"/>
  <c r="D682" i="11"/>
  <c r="C682" i="11"/>
  <c r="B682" i="11"/>
  <c r="A682" i="11"/>
  <c r="W665" i="11"/>
  <c r="T665" i="11"/>
  <c r="P665" i="11"/>
  <c r="E681" i="11"/>
  <c r="D681" i="11"/>
  <c r="C681" i="11"/>
  <c r="B681" i="11"/>
  <c r="A681" i="11"/>
  <c r="W664" i="11"/>
  <c r="T664" i="11"/>
  <c r="P664" i="11"/>
  <c r="E680" i="11"/>
  <c r="D680" i="11"/>
  <c r="C680" i="11"/>
  <c r="B680" i="11"/>
  <c r="A680" i="11"/>
  <c r="W663" i="11"/>
  <c r="T663" i="11"/>
  <c r="P663" i="11"/>
  <c r="E679" i="11"/>
  <c r="D679" i="11"/>
  <c r="C679" i="11"/>
  <c r="B679" i="11"/>
  <c r="A679" i="11"/>
  <c r="W662" i="11"/>
  <c r="T662" i="11"/>
  <c r="P662" i="11"/>
  <c r="E678" i="11"/>
  <c r="D678" i="11"/>
  <c r="C678" i="11"/>
  <c r="B678" i="11"/>
  <c r="A678" i="11"/>
  <c r="W661" i="11"/>
  <c r="T661" i="11"/>
  <c r="P661" i="11"/>
  <c r="E677" i="11"/>
  <c r="D677" i="11"/>
  <c r="C677" i="11"/>
  <c r="B677" i="11"/>
  <c r="A677" i="11"/>
  <c r="W660" i="11"/>
  <c r="T660" i="11"/>
  <c r="P660" i="11"/>
  <c r="E676" i="11"/>
  <c r="D676" i="11"/>
  <c r="C676" i="11"/>
  <c r="B676" i="11"/>
  <c r="A676" i="11"/>
  <c r="W659" i="11"/>
  <c r="T659" i="11"/>
  <c r="P659" i="11"/>
  <c r="E675" i="11"/>
  <c r="D675" i="11"/>
  <c r="C675" i="11"/>
  <c r="B675" i="11"/>
  <c r="A675" i="11"/>
  <c r="W658" i="11"/>
  <c r="T658" i="11"/>
  <c r="P658" i="11"/>
  <c r="E674" i="11"/>
  <c r="D674" i="11"/>
  <c r="C674" i="11"/>
  <c r="B674" i="11"/>
  <c r="A674" i="11"/>
  <c r="W657" i="11"/>
  <c r="T657" i="11"/>
  <c r="P657" i="11"/>
  <c r="E673" i="11"/>
  <c r="D673" i="11"/>
  <c r="C673" i="11"/>
  <c r="B673" i="11"/>
  <c r="A673" i="11"/>
  <c r="W656" i="11"/>
  <c r="T656" i="11"/>
  <c r="P656" i="11"/>
  <c r="E672" i="11"/>
  <c r="D672" i="11"/>
  <c r="C672" i="11"/>
  <c r="B672" i="11"/>
  <c r="A672" i="11"/>
  <c r="W655" i="11"/>
  <c r="T655" i="11"/>
  <c r="P655" i="11"/>
  <c r="E671" i="11"/>
  <c r="D671" i="11"/>
  <c r="C671" i="11"/>
  <c r="B671" i="11"/>
  <c r="A671" i="11"/>
  <c r="W654" i="11"/>
  <c r="T654" i="11"/>
  <c r="P654" i="11"/>
  <c r="E297" i="11"/>
  <c r="D297" i="11"/>
  <c r="C297" i="11"/>
  <c r="B297" i="11"/>
  <c r="A297" i="11"/>
  <c r="W653" i="11"/>
  <c r="T653" i="11"/>
  <c r="P653" i="11"/>
  <c r="E296" i="11"/>
  <c r="D296" i="11"/>
  <c r="C296" i="11"/>
  <c r="B296" i="11"/>
  <c r="A296" i="11"/>
  <c r="W652" i="11"/>
  <c r="T652" i="11"/>
  <c r="P652" i="11"/>
  <c r="E670" i="11"/>
  <c r="D670" i="11"/>
  <c r="C670" i="11"/>
  <c r="B670" i="11"/>
  <c r="A670" i="11"/>
  <c r="W651" i="11"/>
  <c r="T651" i="11"/>
  <c r="P651" i="11"/>
  <c r="E295" i="11"/>
  <c r="D295" i="11"/>
  <c r="C295" i="11"/>
  <c r="B295" i="11"/>
  <c r="A295" i="11"/>
  <c r="W650" i="11"/>
  <c r="T650" i="11"/>
  <c r="P650" i="11"/>
  <c r="E669" i="11"/>
  <c r="D669" i="11"/>
  <c r="C669" i="11"/>
  <c r="B669" i="11"/>
  <c r="A669" i="11"/>
  <c r="W649" i="11"/>
  <c r="T649" i="11"/>
  <c r="P649" i="11"/>
  <c r="E668" i="11"/>
  <c r="D668" i="11"/>
  <c r="C668" i="11"/>
  <c r="B668" i="11"/>
  <c r="A668" i="11"/>
  <c r="W648" i="11"/>
  <c r="T648" i="11"/>
  <c r="P648" i="11"/>
  <c r="E294" i="11"/>
  <c r="D294" i="11"/>
  <c r="C294" i="11"/>
  <c r="B294" i="11"/>
  <c r="A294" i="11"/>
  <c r="W647" i="11"/>
  <c r="T647" i="11"/>
  <c r="P647" i="11"/>
  <c r="E667" i="11"/>
  <c r="D667" i="11"/>
  <c r="C667" i="11"/>
  <c r="B667" i="11"/>
  <c r="A667" i="11"/>
  <c r="W646" i="11"/>
  <c r="T646" i="11"/>
  <c r="P646" i="11"/>
  <c r="E666" i="11"/>
  <c r="D666" i="11"/>
  <c r="C666" i="11"/>
  <c r="B666" i="11"/>
  <c r="A666" i="11"/>
  <c r="W645" i="11"/>
  <c r="T645" i="11"/>
  <c r="P645" i="11"/>
  <c r="E665" i="11"/>
  <c r="D665" i="11"/>
  <c r="C665" i="11"/>
  <c r="B665" i="11"/>
  <c r="A665" i="11"/>
  <c r="W644" i="11"/>
  <c r="T644" i="11"/>
  <c r="P644" i="11"/>
  <c r="E664" i="11"/>
  <c r="D664" i="11"/>
  <c r="C664" i="11"/>
  <c r="B664" i="11"/>
  <c r="A664" i="11"/>
  <c r="W643" i="11"/>
  <c r="T643" i="11"/>
  <c r="P643" i="11"/>
  <c r="E663" i="11"/>
  <c r="D663" i="11"/>
  <c r="C663" i="11"/>
  <c r="B663" i="11"/>
  <c r="A663" i="11"/>
  <c r="W642" i="11"/>
  <c r="T642" i="11"/>
  <c r="P642" i="11"/>
  <c r="E662" i="11"/>
  <c r="D662" i="11"/>
  <c r="C662" i="11"/>
  <c r="B662" i="11"/>
  <c r="A662" i="11"/>
  <c r="W641" i="11"/>
  <c r="T641" i="11"/>
  <c r="P641" i="11"/>
  <c r="E661" i="11"/>
  <c r="D661" i="11"/>
  <c r="C661" i="11"/>
  <c r="B661" i="11"/>
  <c r="A661" i="11"/>
  <c r="W640" i="11"/>
  <c r="T640" i="11"/>
  <c r="P640" i="11"/>
  <c r="E660" i="11"/>
  <c r="D660" i="11"/>
  <c r="C660" i="11"/>
  <c r="B660" i="11"/>
  <c r="A660" i="11"/>
  <c r="W639" i="11"/>
  <c r="T639" i="11"/>
  <c r="P639" i="11"/>
  <c r="E293" i="11"/>
  <c r="D293" i="11"/>
  <c r="C293" i="11"/>
  <c r="B293" i="11"/>
  <c r="A293" i="11"/>
  <c r="W638" i="11"/>
  <c r="T638" i="11"/>
  <c r="P638" i="11"/>
  <c r="E659" i="11"/>
  <c r="D659" i="11"/>
  <c r="C659" i="11"/>
  <c r="B659" i="11"/>
  <c r="A659" i="11"/>
  <c r="W637" i="11"/>
  <c r="T637" i="11"/>
  <c r="P637" i="11"/>
  <c r="E658" i="11"/>
  <c r="D658" i="11"/>
  <c r="C658" i="11"/>
  <c r="B658" i="11"/>
  <c r="A658" i="11"/>
  <c r="W636" i="11"/>
  <c r="T636" i="11"/>
  <c r="P636" i="11"/>
  <c r="E657" i="11"/>
  <c r="D657" i="11"/>
  <c r="C657" i="11"/>
  <c r="B657" i="11"/>
  <c r="A657" i="11"/>
  <c r="W635" i="11"/>
  <c r="T635" i="11"/>
  <c r="P635" i="11"/>
  <c r="E656" i="11"/>
  <c r="D656" i="11"/>
  <c r="C656" i="11"/>
  <c r="B656" i="11"/>
  <c r="A656" i="11"/>
  <c r="W634" i="11"/>
  <c r="T634" i="11"/>
  <c r="P634" i="11"/>
  <c r="E655" i="11"/>
  <c r="D655" i="11"/>
  <c r="C655" i="11"/>
  <c r="B655" i="11"/>
  <c r="A655" i="11"/>
  <c r="W633" i="11"/>
  <c r="T633" i="11"/>
  <c r="P633" i="11"/>
  <c r="E654" i="11"/>
  <c r="D654" i="11"/>
  <c r="C654" i="11"/>
  <c r="B654" i="11"/>
  <c r="A654" i="11"/>
  <c r="W632" i="11"/>
  <c r="T632" i="11"/>
  <c r="P632" i="11"/>
  <c r="E653" i="11"/>
  <c r="D653" i="11"/>
  <c r="C653" i="11"/>
  <c r="B653" i="11"/>
  <c r="A653" i="11"/>
  <c r="W631" i="11"/>
  <c r="T631" i="11"/>
  <c r="P631" i="11"/>
  <c r="E652" i="11"/>
  <c r="D652" i="11"/>
  <c r="C652" i="11"/>
  <c r="B652" i="11"/>
  <c r="A652" i="11"/>
  <c r="W630" i="11"/>
  <c r="T630" i="11"/>
  <c r="P630" i="11"/>
  <c r="E651" i="11"/>
  <c r="D651" i="11"/>
  <c r="C651" i="11"/>
  <c r="B651" i="11"/>
  <c r="A651" i="11"/>
  <c r="W629" i="11"/>
  <c r="T629" i="11"/>
  <c r="P629" i="11"/>
  <c r="E650" i="11"/>
  <c r="D650" i="11"/>
  <c r="C650" i="11"/>
  <c r="B650" i="11"/>
  <c r="A650" i="11"/>
  <c r="W628" i="11"/>
  <c r="T628" i="11"/>
  <c r="P628" i="11"/>
  <c r="E649" i="11"/>
  <c r="D649" i="11"/>
  <c r="C649" i="11"/>
  <c r="B649" i="11"/>
  <c r="A649" i="11"/>
  <c r="W627" i="11"/>
  <c r="T627" i="11"/>
  <c r="P627" i="11"/>
  <c r="E648" i="11"/>
  <c r="D648" i="11"/>
  <c r="C648" i="11"/>
  <c r="B648" i="11"/>
  <c r="A648" i="11"/>
  <c r="W626" i="11"/>
  <c r="T626" i="11"/>
  <c r="P626" i="11"/>
  <c r="E647" i="11"/>
  <c r="D647" i="11"/>
  <c r="C647" i="11"/>
  <c r="B647" i="11"/>
  <c r="A647" i="11"/>
  <c r="W625" i="11"/>
  <c r="T625" i="11"/>
  <c r="P625" i="11"/>
  <c r="E646" i="11"/>
  <c r="D646" i="11"/>
  <c r="C646" i="11"/>
  <c r="B646" i="11"/>
  <c r="A646" i="11"/>
  <c r="W624" i="11"/>
  <c r="T624" i="11"/>
  <c r="P624" i="11"/>
  <c r="E645" i="11"/>
  <c r="D645" i="11"/>
  <c r="C645" i="11"/>
  <c r="B645" i="11"/>
  <c r="A645" i="11"/>
  <c r="W623" i="11"/>
  <c r="T623" i="11"/>
  <c r="P623" i="11"/>
  <c r="E644" i="11"/>
  <c r="D644" i="11"/>
  <c r="C644" i="11"/>
  <c r="B644" i="11"/>
  <c r="A644" i="11"/>
  <c r="W622" i="11"/>
  <c r="T622" i="11"/>
  <c r="P622" i="11"/>
  <c r="E292" i="11"/>
  <c r="D292" i="11"/>
  <c r="C292" i="11"/>
  <c r="B292" i="11"/>
  <c r="A292" i="11"/>
  <c r="W621" i="11"/>
  <c r="T621" i="11"/>
  <c r="P621" i="11"/>
  <c r="E643" i="11"/>
  <c r="D643" i="11"/>
  <c r="C643" i="11"/>
  <c r="B643" i="11"/>
  <c r="A643" i="11"/>
  <c r="W620" i="11"/>
  <c r="T620" i="11"/>
  <c r="P620" i="11"/>
  <c r="E642" i="11"/>
  <c r="D642" i="11"/>
  <c r="C642" i="11"/>
  <c r="B642" i="11"/>
  <c r="A642" i="11"/>
  <c r="W619" i="11"/>
  <c r="T619" i="11"/>
  <c r="P619" i="11"/>
  <c r="E641" i="11"/>
  <c r="D641" i="11"/>
  <c r="C641" i="11"/>
  <c r="B641" i="11"/>
  <c r="A641" i="11"/>
  <c r="W618" i="11"/>
  <c r="T618" i="11"/>
  <c r="P618" i="11"/>
  <c r="E640" i="11"/>
  <c r="D640" i="11"/>
  <c r="C640" i="11"/>
  <c r="B640" i="11"/>
  <c r="A640" i="11"/>
  <c r="W617" i="11"/>
  <c r="T617" i="11"/>
  <c r="P617" i="11"/>
  <c r="E639" i="11"/>
  <c r="D639" i="11"/>
  <c r="C639" i="11"/>
  <c r="B639" i="11"/>
  <c r="A639" i="11"/>
  <c r="W616" i="11"/>
  <c r="T616" i="11"/>
  <c r="P616" i="11"/>
  <c r="E638" i="11"/>
  <c r="D638" i="11"/>
  <c r="C638" i="11"/>
  <c r="B638" i="11"/>
  <c r="A638" i="11"/>
  <c r="W615" i="11"/>
  <c r="T615" i="11"/>
  <c r="P615" i="11"/>
  <c r="E637" i="11"/>
  <c r="D637" i="11"/>
  <c r="C637" i="11"/>
  <c r="B637" i="11"/>
  <c r="A637" i="11"/>
  <c r="W614" i="11"/>
  <c r="T614" i="11"/>
  <c r="P614" i="11"/>
  <c r="E636" i="11"/>
  <c r="D636" i="11"/>
  <c r="C636" i="11"/>
  <c r="B636" i="11"/>
  <c r="A636" i="11"/>
  <c r="W613" i="11"/>
  <c r="T613" i="11"/>
  <c r="P613" i="11"/>
  <c r="E635" i="11"/>
  <c r="D635" i="11"/>
  <c r="C635" i="11"/>
  <c r="B635" i="11"/>
  <c r="A635" i="11"/>
  <c r="W612" i="11"/>
  <c r="T612" i="11"/>
  <c r="P612" i="11"/>
  <c r="E634" i="11"/>
  <c r="D634" i="11"/>
  <c r="C634" i="11"/>
  <c r="B634" i="11"/>
  <c r="A634" i="11"/>
  <c r="W611" i="11"/>
  <c r="T611" i="11"/>
  <c r="P611" i="11"/>
  <c r="E633" i="11"/>
  <c r="D633" i="11"/>
  <c r="C633" i="11"/>
  <c r="B633" i="11"/>
  <c r="A633" i="11"/>
  <c r="W610" i="11"/>
  <c r="T610" i="11"/>
  <c r="P610" i="11"/>
  <c r="E632" i="11"/>
  <c r="D632" i="11"/>
  <c r="C632" i="11"/>
  <c r="B632" i="11"/>
  <c r="A632" i="11"/>
  <c r="W609" i="11"/>
  <c r="T609" i="11"/>
  <c r="P609" i="11"/>
  <c r="E631" i="11"/>
  <c r="D631" i="11"/>
  <c r="C631" i="11"/>
  <c r="B631" i="11"/>
  <c r="A631" i="11"/>
  <c r="W608" i="11"/>
  <c r="T608" i="11"/>
  <c r="P608" i="11"/>
  <c r="E630" i="11"/>
  <c r="D630" i="11"/>
  <c r="C630" i="11"/>
  <c r="B630" i="11"/>
  <c r="A630" i="11"/>
  <c r="W607" i="11"/>
  <c r="T607" i="11"/>
  <c r="P607" i="11"/>
  <c r="E629" i="11"/>
  <c r="D629" i="11"/>
  <c r="C629" i="11"/>
  <c r="B629" i="11"/>
  <c r="A629" i="11"/>
  <c r="W606" i="11"/>
  <c r="T606" i="11"/>
  <c r="P606" i="11"/>
  <c r="E628" i="11"/>
  <c r="D628" i="11"/>
  <c r="C628" i="11"/>
  <c r="B628" i="11"/>
  <c r="A628" i="11"/>
  <c r="W605" i="11"/>
  <c r="T605" i="11"/>
  <c r="P605" i="11"/>
  <c r="E627" i="11"/>
  <c r="D627" i="11"/>
  <c r="C627" i="11"/>
  <c r="B627" i="11"/>
  <c r="A627" i="11"/>
  <c r="W604" i="11"/>
  <c r="T604" i="11"/>
  <c r="P604" i="11"/>
  <c r="E626" i="11"/>
  <c r="D626" i="11"/>
  <c r="C626" i="11"/>
  <c r="B626" i="11"/>
  <c r="A626" i="11"/>
  <c r="W603" i="11"/>
  <c r="T603" i="11"/>
  <c r="P603" i="11"/>
  <c r="E625" i="11"/>
  <c r="D625" i="11"/>
  <c r="C625" i="11"/>
  <c r="B625" i="11"/>
  <c r="A625" i="11"/>
  <c r="W602" i="11"/>
  <c r="T602" i="11"/>
  <c r="P602" i="11"/>
  <c r="E624" i="11"/>
  <c r="D624" i="11"/>
  <c r="C624" i="11"/>
  <c r="B624" i="11"/>
  <c r="A624" i="11"/>
  <c r="W601" i="11"/>
  <c r="T601" i="11"/>
  <c r="P601" i="11"/>
  <c r="E623" i="11"/>
  <c r="D623" i="11"/>
  <c r="C623" i="11"/>
  <c r="B623" i="11"/>
  <c r="A623" i="11"/>
  <c r="W600" i="11"/>
  <c r="T600" i="11"/>
  <c r="P600" i="11"/>
  <c r="E622" i="11"/>
  <c r="D622" i="11"/>
  <c r="C622" i="11"/>
  <c r="B622" i="11"/>
  <c r="A622" i="11"/>
  <c r="W599" i="11"/>
  <c r="T599" i="11"/>
  <c r="P599" i="11"/>
  <c r="E621" i="11"/>
  <c r="D621" i="11"/>
  <c r="C621" i="11"/>
  <c r="B621" i="11"/>
  <c r="A621" i="11"/>
  <c r="W598" i="11"/>
  <c r="T598" i="11"/>
  <c r="P598" i="11"/>
  <c r="E620" i="11"/>
  <c r="D620" i="11"/>
  <c r="C620" i="11"/>
  <c r="B620" i="11"/>
  <c r="A620" i="11"/>
  <c r="W597" i="11"/>
  <c r="T597" i="11"/>
  <c r="P597" i="11"/>
  <c r="E619" i="11"/>
  <c r="D619" i="11"/>
  <c r="C619" i="11"/>
  <c r="B619" i="11"/>
  <c r="A619" i="11"/>
  <c r="W596" i="11"/>
  <c r="T596" i="11"/>
  <c r="P596" i="11"/>
  <c r="E618" i="11"/>
  <c r="D618" i="11"/>
  <c r="C618" i="11"/>
  <c r="B618" i="11"/>
  <c r="A618" i="11"/>
  <c r="W595" i="11"/>
  <c r="T595" i="11"/>
  <c r="P595" i="11"/>
  <c r="E617" i="11"/>
  <c r="D617" i="11"/>
  <c r="C617" i="11"/>
  <c r="B617" i="11"/>
  <c r="A617" i="11"/>
  <c r="W594" i="11"/>
  <c r="T594" i="11"/>
  <c r="P594" i="11"/>
  <c r="E616" i="11"/>
  <c r="D616" i="11"/>
  <c r="C616" i="11"/>
  <c r="B616" i="11"/>
  <c r="A616" i="11"/>
  <c r="W593" i="11"/>
  <c r="T593" i="11"/>
  <c r="P593" i="11"/>
  <c r="E615" i="11"/>
  <c r="D615" i="11"/>
  <c r="C615" i="11"/>
  <c r="B615" i="11"/>
  <c r="A615" i="11"/>
  <c r="W592" i="11"/>
  <c r="T592" i="11"/>
  <c r="P592" i="11"/>
  <c r="E614" i="11"/>
  <c r="D614" i="11"/>
  <c r="C614" i="11"/>
  <c r="B614" i="11"/>
  <c r="A614" i="11"/>
  <c r="W591" i="11"/>
  <c r="T591" i="11"/>
  <c r="P591" i="11"/>
  <c r="E613" i="11"/>
  <c r="D613" i="11"/>
  <c r="C613" i="11"/>
  <c r="B613" i="11"/>
  <c r="A613" i="11"/>
  <c r="W590" i="11"/>
  <c r="T590" i="11"/>
  <c r="P590" i="11"/>
  <c r="E612" i="11"/>
  <c r="D612" i="11"/>
  <c r="C612" i="11"/>
  <c r="B612" i="11"/>
  <c r="A612" i="11"/>
  <c r="W589" i="11"/>
  <c r="T589" i="11"/>
  <c r="P589" i="11"/>
  <c r="E611" i="11"/>
  <c r="D611" i="11"/>
  <c r="C611" i="11"/>
  <c r="B611" i="11"/>
  <c r="A611" i="11"/>
  <c r="W588" i="11"/>
  <c r="T588" i="11"/>
  <c r="P588" i="11"/>
  <c r="E610" i="11"/>
  <c r="D610" i="11"/>
  <c r="C610" i="11"/>
  <c r="B610" i="11"/>
  <c r="A610" i="11"/>
  <c r="W587" i="11"/>
  <c r="T587" i="11"/>
  <c r="P587" i="11"/>
  <c r="E291" i="11"/>
  <c r="D291" i="11"/>
  <c r="C291" i="11"/>
  <c r="B291" i="11"/>
  <c r="A291" i="11"/>
  <c r="W586" i="11"/>
  <c r="T586" i="11"/>
  <c r="P586" i="11"/>
  <c r="E609" i="11"/>
  <c r="D609" i="11"/>
  <c r="C609" i="11"/>
  <c r="B609" i="11"/>
  <c r="A609" i="11"/>
  <c r="W585" i="11"/>
  <c r="T585" i="11"/>
  <c r="P585" i="11"/>
  <c r="E608" i="11"/>
  <c r="D608" i="11"/>
  <c r="C608" i="11"/>
  <c r="B608" i="11"/>
  <c r="A608" i="11"/>
  <c r="W584" i="11"/>
  <c r="T584" i="11"/>
  <c r="P584" i="11"/>
  <c r="E607" i="11"/>
  <c r="D607" i="11"/>
  <c r="C607" i="11"/>
  <c r="B607" i="11"/>
  <c r="A607" i="11"/>
  <c r="W583" i="11"/>
  <c r="T583" i="11"/>
  <c r="P583" i="11"/>
  <c r="E606" i="11"/>
  <c r="D606" i="11"/>
  <c r="C606" i="11"/>
  <c r="B606" i="11"/>
  <c r="A606" i="11"/>
  <c r="W582" i="11"/>
  <c r="T582" i="11"/>
  <c r="P582" i="11"/>
  <c r="E279" i="11"/>
  <c r="D279" i="11"/>
  <c r="C279" i="11"/>
  <c r="B279" i="11"/>
  <c r="A279" i="11"/>
  <c r="W581" i="11"/>
  <c r="T581" i="11"/>
  <c r="P581" i="11"/>
  <c r="E278" i="11"/>
  <c r="D278" i="11"/>
  <c r="C278" i="11"/>
  <c r="B278" i="11"/>
  <c r="A278" i="11"/>
  <c r="W580" i="11"/>
  <c r="T580" i="11"/>
  <c r="P580" i="11"/>
  <c r="E277" i="11"/>
  <c r="D277" i="11"/>
  <c r="C277" i="11"/>
  <c r="B277" i="11"/>
  <c r="A277" i="11"/>
  <c r="W579" i="11"/>
  <c r="T579" i="11"/>
  <c r="P579" i="11"/>
  <c r="E276" i="11"/>
  <c r="D276" i="11"/>
  <c r="C276" i="11"/>
  <c r="B276" i="11"/>
  <c r="A276" i="11"/>
  <c r="W578" i="11"/>
  <c r="T578" i="11"/>
  <c r="P578" i="11"/>
  <c r="E125" i="11"/>
  <c r="D125" i="11"/>
  <c r="C125" i="11"/>
  <c r="B125" i="11"/>
  <c r="A125" i="11"/>
  <c r="W577" i="11"/>
  <c r="T577" i="11"/>
  <c r="P577" i="11"/>
  <c r="E275" i="11"/>
  <c r="D275" i="11"/>
  <c r="C275" i="11"/>
  <c r="B275" i="11"/>
  <c r="A275" i="11"/>
  <c r="W576" i="11"/>
  <c r="T576" i="11"/>
  <c r="P576" i="11"/>
  <c r="E274" i="11"/>
  <c r="D274" i="11"/>
  <c r="C274" i="11"/>
  <c r="B274" i="11"/>
  <c r="A274" i="11"/>
  <c r="W575" i="11"/>
  <c r="T575" i="11"/>
  <c r="P575" i="11"/>
  <c r="E273" i="11"/>
  <c r="D273" i="11"/>
  <c r="C273" i="11"/>
  <c r="B273" i="11"/>
  <c r="A273" i="11"/>
  <c r="W574" i="11"/>
  <c r="T574" i="11"/>
  <c r="P574" i="11"/>
  <c r="E272" i="11"/>
  <c r="D272" i="11"/>
  <c r="C272" i="11"/>
  <c r="B272" i="11"/>
  <c r="A272" i="11"/>
  <c r="W573" i="11"/>
  <c r="T573" i="11"/>
  <c r="P573" i="11"/>
  <c r="E271" i="11"/>
  <c r="D271" i="11"/>
  <c r="C271" i="11"/>
  <c r="B271" i="11"/>
  <c r="A271" i="11"/>
  <c r="W572" i="11"/>
  <c r="T572" i="11"/>
  <c r="P572" i="11"/>
  <c r="E270" i="11"/>
  <c r="D270" i="11"/>
  <c r="C270" i="11"/>
  <c r="B270" i="11"/>
  <c r="A270" i="11"/>
  <c r="W571" i="11"/>
  <c r="T571" i="11"/>
  <c r="P571" i="11"/>
  <c r="E269" i="11"/>
  <c r="D269" i="11"/>
  <c r="C269" i="11"/>
  <c r="B269" i="11"/>
  <c r="A269" i="11"/>
  <c r="W570" i="11"/>
  <c r="T570" i="11"/>
  <c r="P570" i="11"/>
  <c r="E268" i="11"/>
  <c r="D268" i="11"/>
  <c r="C268" i="11"/>
  <c r="B268" i="11"/>
  <c r="A268" i="11"/>
  <c r="W569" i="11"/>
  <c r="T569" i="11"/>
  <c r="P569" i="11"/>
  <c r="E267" i="11"/>
  <c r="D267" i="11"/>
  <c r="C267" i="11"/>
  <c r="B267" i="11"/>
  <c r="A267" i="11"/>
  <c r="W568" i="11"/>
  <c r="T568" i="11"/>
  <c r="P568" i="11"/>
  <c r="E124" i="11"/>
  <c r="D124" i="11"/>
  <c r="C124" i="11"/>
  <c r="B124" i="11"/>
  <c r="A124" i="11"/>
  <c r="W567" i="11"/>
  <c r="T567" i="11"/>
  <c r="P567" i="11"/>
  <c r="E123" i="11"/>
  <c r="D123" i="11"/>
  <c r="C123" i="11"/>
  <c r="B123" i="11"/>
  <c r="A123" i="11"/>
  <c r="W566" i="11"/>
  <c r="T566" i="11"/>
  <c r="P566" i="11"/>
  <c r="E266" i="11"/>
  <c r="D266" i="11"/>
  <c r="C266" i="11"/>
  <c r="B266" i="11"/>
  <c r="A266" i="11"/>
  <c r="W565" i="11"/>
  <c r="T565" i="11"/>
  <c r="P565" i="11"/>
  <c r="E122" i="11"/>
  <c r="D122" i="11"/>
  <c r="C122" i="11"/>
  <c r="B122" i="11"/>
  <c r="A122" i="11"/>
  <c r="W564" i="11"/>
  <c r="T564" i="11"/>
  <c r="P564" i="11"/>
  <c r="E265" i="11"/>
  <c r="D265" i="11"/>
  <c r="C265" i="11"/>
  <c r="B265" i="11"/>
  <c r="A265" i="11"/>
  <c r="W563" i="11"/>
  <c r="T563" i="11"/>
  <c r="P563" i="11"/>
  <c r="E121" i="11"/>
  <c r="D121" i="11"/>
  <c r="C121" i="11"/>
  <c r="B121" i="11"/>
  <c r="A121" i="11"/>
  <c r="W562" i="11"/>
  <c r="T562" i="11"/>
  <c r="P562" i="11"/>
  <c r="E120" i="11"/>
  <c r="D120" i="11"/>
  <c r="C120" i="11"/>
  <c r="B120" i="11"/>
  <c r="A120" i="11"/>
  <c r="W561" i="11"/>
  <c r="T561" i="11"/>
  <c r="P561" i="11"/>
  <c r="E264" i="11"/>
  <c r="D264" i="11"/>
  <c r="C264" i="11"/>
  <c r="B264" i="11"/>
  <c r="A264" i="11"/>
  <c r="W560" i="11"/>
  <c r="T560" i="11"/>
  <c r="P560" i="11"/>
  <c r="E119" i="11"/>
  <c r="D119" i="11"/>
  <c r="C119" i="11"/>
  <c r="B119" i="11"/>
  <c r="A119" i="11"/>
  <c r="W559" i="11"/>
  <c r="T559" i="11"/>
  <c r="P559" i="11"/>
  <c r="E263" i="11"/>
  <c r="D263" i="11"/>
  <c r="C263" i="11"/>
  <c r="B263" i="11"/>
  <c r="A263" i="11"/>
  <c r="W558" i="11"/>
  <c r="T558" i="11"/>
  <c r="P558" i="11"/>
  <c r="E118" i="11"/>
  <c r="D118" i="11"/>
  <c r="C118" i="11"/>
  <c r="B118" i="11"/>
  <c r="A118" i="11"/>
  <c r="W557" i="11"/>
  <c r="T557" i="11"/>
  <c r="P557" i="11"/>
  <c r="E117" i="11"/>
  <c r="D117" i="11"/>
  <c r="C117" i="11"/>
  <c r="B117" i="11"/>
  <c r="A117" i="11"/>
  <c r="W556" i="11"/>
  <c r="T556" i="11"/>
  <c r="P556" i="11"/>
  <c r="E262" i="11"/>
  <c r="D262" i="11"/>
  <c r="C262" i="11"/>
  <c r="B262" i="11"/>
  <c r="A262" i="11"/>
  <c r="W555" i="11"/>
  <c r="T555" i="11"/>
  <c r="P555" i="11"/>
  <c r="E261" i="11"/>
  <c r="D261" i="11"/>
  <c r="C261" i="11"/>
  <c r="B261" i="11"/>
  <c r="A261" i="11"/>
  <c r="W554" i="11"/>
  <c r="T554" i="11"/>
  <c r="P554" i="11"/>
  <c r="E260" i="11"/>
  <c r="D260" i="11"/>
  <c r="C260" i="11"/>
  <c r="B260" i="11"/>
  <c r="A260" i="11"/>
  <c r="W553" i="11"/>
  <c r="T553" i="11"/>
  <c r="P553" i="11"/>
  <c r="E259" i="11"/>
  <c r="D259" i="11"/>
  <c r="C259" i="11"/>
  <c r="B259" i="11"/>
  <c r="A259" i="11"/>
  <c r="W552" i="11"/>
  <c r="T552" i="11"/>
  <c r="P552" i="11"/>
  <c r="E258" i="11"/>
  <c r="D258" i="11"/>
  <c r="C258" i="11"/>
  <c r="B258" i="11"/>
  <c r="A258" i="11"/>
  <c r="W551" i="11"/>
  <c r="T551" i="11"/>
  <c r="P551" i="11"/>
  <c r="E257" i="11"/>
  <c r="D257" i="11"/>
  <c r="C257" i="11"/>
  <c r="B257" i="11"/>
  <c r="A257" i="11"/>
  <c r="W550" i="11"/>
  <c r="T550" i="11"/>
  <c r="P550" i="11"/>
  <c r="E256" i="11"/>
  <c r="D256" i="11"/>
  <c r="C256" i="11"/>
  <c r="B256" i="11"/>
  <c r="A256" i="11"/>
  <c r="W549" i="11"/>
  <c r="T549" i="11"/>
  <c r="P549" i="11"/>
  <c r="E255" i="11"/>
  <c r="D255" i="11"/>
  <c r="C255" i="11"/>
  <c r="B255" i="11"/>
  <c r="A255" i="11"/>
  <c r="W548" i="11"/>
  <c r="T548" i="11"/>
  <c r="P548" i="11"/>
  <c r="E254" i="11"/>
  <c r="D254" i="11"/>
  <c r="C254" i="11"/>
  <c r="B254" i="11"/>
  <c r="A254" i="11"/>
  <c r="W547" i="11"/>
  <c r="T547" i="11"/>
  <c r="P547" i="11"/>
  <c r="E253" i="11"/>
  <c r="D253" i="11"/>
  <c r="C253" i="11"/>
  <c r="B253" i="11"/>
  <c r="A253" i="11"/>
  <c r="W546" i="11"/>
  <c r="T546" i="11"/>
  <c r="P546" i="11"/>
  <c r="E252" i="11"/>
  <c r="D252" i="11"/>
  <c r="C252" i="11"/>
  <c r="B252" i="11"/>
  <c r="A252" i="11"/>
  <c r="W545" i="11"/>
  <c r="T545" i="11"/>
  <c r="P545" i="11"/>
  <c r="E251" i="11"/>
  <c r="D251" i="11"/>
  <c r="C251" i="11"/>
  <c r="B251" i="11"/>
  <c r="A251" i="11"/>
  <c r="W544" i="11"/>
  <c r="T544" i="11"/>
  <c r="P544" i="11"/>
  <c r="E250" i="11"/>
  <c r="D250" i="11"/>
  <c r="C250" i="11"/>
  <c r="B250" i="11"/>
  <c r="A250" i="11"/>
  <c r="W543" i="11"/>
  <c r="T543" i="11"/>
  <c r="P543" i="11"/>
  <c r="E249" i="11"/>
  <c r="D249" i="11"/>
  <c r="C249" i="11"/>
  <c r="B249" i="11"/>
  <c r="A249" i="11"/>
  <c r="W542" i="11"/>
  <c r="T542" i="11"/>
  <c r="P542" i="11"/>
  <c r="E248" i="11"/>
  <c r="D248" i="11"/>
  <c r="C248" i="11"/>
  <c r="B248" i="11"/>
  <c r="A248" i="11"/>
  <c r="W541" i="11"/>
  <c r="T541" i="11"/>
  <c r="P541" i="11"/>
  <c r="E247" i="11"/>
  <c r="D247" i="11"/>
  <c r="C247" i="11"/>
  <c r="B247" i="11"/>
  <c r="A247" i="11"/>
  <c r="W540" i="11"/>
  <c r="T540" i="11"/>
  <c r="P540" i="11"/>
  <c r="E246" i="11"/>
  <c r="D246" i="11"/>
  <c r="C246" i="11"/>
  <c r="B246" i="11"/>
  <c r="A246" i="11"/>
  <c r="W539" i="11"/>
  <c r="T539" i="11"/>
  <c r="P539" i="11"/>
  <c r="E245" i="11"/>
  <c r="D245" i="11"/>
  <c r="C245" i="11"/>
  <c r="B245" i="11"/>
  <c r="A245" i="11"/>
  <c r="W538" i="11"/>
  <c r="T538" i="11"/>
  <c r="P538" i="11"/>
  <c r="E244" i="11"/>
  <c r="D244" i="11"/>
  <c r="C244" i="11"/>
  <c r="B244" i="11"/>
  <c r="A244" i="11"/>
  <c r="W537" i="11"/>
  <c r="T537" i="11"/>
  <c r="P537" i="11"/>
  <c r="E243" i="11"/>
  <c r="D243" i="11"/>
  <c r="C243" i="11"/>
  <c r="B243" i="11"/>
  <c r="A243" i="11"/>
  <c r="W536" i="11"/>
  <c r="T536" i="11"/>
  <c r="P536" i="11"/>
  <c r="E242" i="11"/>
  <c r="D242" i="11"/>
  <c r="C242" i="11"/>
  <c r="B242" i="11"/>
  <c r="A242" i="11"/>
  <c r="W535" i="11"/>
  <c r="T535" i="11"/>
  <c r="P535" i="11"/>
  <c r="E241" i="11"/>
  <c r="D241" i="11"/>
  <c r="C241" i="11"/>
  <c r="B241" i="11"/>
  <c r="A241" i="11"/>
  <c r="W534" i="11"/>
  <c r="T534" i="11"/>
  <c r="P534" i="11"/>
  <c r="E240" i="11"/>
  <c r="D240" i="11"/>
  <c r="C240" i="11"/>
  <c r="B240" i="11"/>
  <c r="A240" i="11"/>
  <c r="W533" i="11"/>
  <c r="T533" i="11"/>
  <c r="P533" i="11"/>
  <c r="E239" i="11"/>
  <c r="D239" i="11"/>
  <c r="C239" i="11"/>
  <c r="B239" i="11"/>
  <c r="A239" i="11"/>
  <c r="W532" i="11"/>
  <c r="T532" i="11"/>
  <c r="P532" i="11"/>
  <c r="E238" i="11"/>
  <c r="D238" i="11"/>
  <c r="C238" i="11"/>
  <c r="B238" i="11"/>
  <c r="A238" i="11"/>
  <c r="W531" i="11"/>
  <c r="T531" i="11"/>
  <c r="P531" i="11"/>
  <c r="E237" i="11"/>
  <c r="D237" i="11"/>
  <c r="C237" i="11"/>
  <c r="B237" i="11"/>
  <c r="A237" i="11"/>
  <c r="W530" i="11"/>
  <c r="T530" i="11"/>
  <c r="P530" i="11"/>
  <c r="E236" i="11"/>
  <c r="D236" i="11"/>
  <c r="C236" i="11"/>
  <c r="B236" i="11"/>
  <c r="A236" i="11"/>
  <c r="W529" i="11"/>
  <c r="T529" i="11"/>
  <c r="P529" i="11"/>
  <c r="E235" i="11"/>
  <c r="D235" i="11"/>
  <c r="C235" i="11"/>
  <c r="B235" i="11"/>
  <c r="A235" i="11"/>
  <c r="W528" i="11"/>
  <c r="T528" i="11"/>
  <c r="P528" i="11"/>
  <c r="E234" i="11"/>
  <c r="D234" i="11"/>
  <c r="C234" i="11"/>
  <c r="B234" i="11"/>
  <c r="A234" i="11"/>
  <c r="W527" i="11"/>
  <c r="T527" i="11"/>
  <c r="P527" i="11"/>
  <c r="E233" i="11"/>
  <c r="D233" i="11"/>
  <c r="C233" i="11"/>
  <c r="B233" i="11"/>
  <c r="A233" i="11"/>
  <c r="W526" i="11"/>
  <c r="T526" i="11"/>
  <c r="P526" i="11"/>
  <c r="E232" i="11"/>
  <c r="D232" i="11"/>
  <c r="C232" i="11"/>
  <c r="B232" i="11"/>
  <c r="A232" i="11"/>
  <c r="W525" i="11"/>
  <c r="T525" i="11"/>
  <c r="P525" i="11"/>
  <c r="E116" i="11"/>
  <c r="D116" i="11"/>
  <c r="C116" i="11"/>
  <c r="B116" i="11"/>
  <c r="A116" i="11"/>
  <c r="W524" i="11"/>
  <c r="T524" i="11"/>
  <c r="P524" i="11"/>
  <c r="E231" i="11"/>
  <c r="D231" i="11"/>
  <c r="C231" i="11"/>
  <c r="B231" i="11"/>
  <c r="A231" i="11"/>
  <c r="W523" i="11"/>
  <c r="T523" i="11"/>
  <c r="P523" i="11"/>
  <c r="E115" i="11"/>
  <c r="D115" i="11"/>
  <c r="C115" i="11"/>
  <c r="B115" i="11"/>
  <c r="A115" i="11"/>
  <c r="W522" i="11"/>
  <c r="T522" i="11"/>
  <c r="P522" i="11"/>
  <c r="E114" i="11"/>
  <c r="D114" i="11"/>
  <c r="C114" i="11"/>
  <c r="B114" i="11"/>
  <c r="A114" i="11"/>
  <c r="W521" i="11"/>
  <c r="T521" i="11"/>
  <c r="P521" i="11"/>
  <c r="E230" i="11"/>
  <c r="D230" i="11"/>
  <c r="C230" i="11"/>
  <c r="B230" i="11"/>
  <c r="A230" i="11"/>
  <c r="W520" i="11"/>
  <c r="T520" i="11"/>
  <c r="P520" i="11"/>
  <c r="E229" i="11"/>
  <c r="D229" i="11"/>
  <c r="C229" i="11"/>
  <c r="B229" i="11"/>
  <c r="A229" i="11"/>
  <c r="W519" i="11"/>
  <c r="T519" i="11"/>
  <c r="P519" i="11"/>
  <c r="E113" i="11"/>
  <c r="D113" i="11"/>
  <c r="C113" i="11"/>
  <c r="B113" i="11"/>
  <c r="A113" i="11"/>
  <c r="W518" i="11"/>
  <c r="T518" i="11"/>
  <c r="P518" i="11"/>
  <c r="E228" i="11"/>
  <c r="D228" i="11"/>
  <c r="C228" i="11"/>
  <c r="B228" i="11"/>
  <c r="A228" i="11"/>
  <c r="W517" i="11"/>
  <c r="T517" i="11"/>
  <c r="P517" i="11"/>
  <c r="E112" i="11"/>
  <c r="D112" i="11"/>
  <c r="C112" i="11"/>
  <c r="B112" i="11"/>
  <c r="A112" i="11"/>
  <c r="W516" i="11"/>
  <c r="T516" i="11"/>
  <c r="P516" i="11"/>
  <c r="E227" i="11"/>
  <c r="D227" i="11"/>
  <c r="C227" i="11"/>
  <c r="B227" i="11"/>
  <c r="A227" i="11"/>
  <c r="W515" i="11"/>
  <c r="T515" i="11"/>
  <c r="P515" i="11"/>
  <c r="E226" i="11"/>
  <c r="D226" i="11"/>
  <c r="C226" i="11"/>
  <c r="B226" i="11"/>
  <c r="A226" i="11"/>
  <c r="W514" i="11"/>
  <c r="T514" i="11"/>
  <c r="P514" i="11"/>
  <c r="E225" i="11"/>
  <c r="D225" i="11"/>
  <c r="C225" i="11"/>
  <c r="B225" i="11"/>
  <c r="A225" i="11"/>
  <c r="W513" i="11"/>
  <c r="T513" i="11"/>
  <c r="P513" i="11"/>
  <c r="E224" i="11"/>
  <c r="D224" i="11"/>
  <c r="C224" i="11"/>
  <c r="B224" i="11"/>
  <c r="A224" i="11"/>
  <c r="W512" i="11"/>
  <c r="T512" i="11"/>
  <c r="P512" i="11"/>
  <c r="E111" i="11"/>
  <c r="D111" i="11"/>
  <c r="C111" i="11"/>
  <c r="B111" i="11"/>
  <c r="A111" i="11"/>
  <c r="W511" i="11"/>
  <c r="T511" i="11"/>
  <c r="P511" i="11"/>
  <c r="E223" i="11"/>
  <c r="D223" i="11"/>
  <c r="C223" i="11"/>
  <c r="B223" i="11"/>
  <c r="A223" i="11"/>
  <c r="W510" i="11"/>
  <c r="T510" i="11"/>
  <c r="P510" i="11"/>
  <c r="E110" i="11"/>
  <c r="D110" i="11"/>
  <c r="C110" i="11"/>
  <c r="B110" i="11"/>
  <c r="A110" i="11"/>
  <c r="W509" i="11"/>
  <c r="T509" i="11"/>
  <c r="P509" i="11"/>
  <c r="E222" i="11"/>
  <c r="D222" i="11"/>
  <c r="C222" i="11"/>
  <c r="B222" i="11"/>
  <c r="A222" i="11"/>
  <c r="W508" i="11"/>
  <c r="T508" i="11"/>
  <c r="P508" i="11"/>
  <c r="E221" i="11"/>
  <c r="D221" i="11"/>
  <c r="C221" i="11"/>
  <c r="B221" i="11"/>
  <c r="A221" i="11"/>
  <c r="W507" i="11"/>
  <c r="T507" i="11"/>
  <c r="P507" i="11"/>
  <c r="E15" i="11"/>
  <c r="D15" i="11"/>
  <c r="C15" i="11"/>
  <c r="B15" i="11"/>
  <c r="A15" i="11"/>
  <c r="W506" i="11"/>
  <c r="T506" i="11"/>
  <c r="P506" i="11"/>
  <c r="E109" i="11"/>
  <c r="D109" i="11"/>
  <c r="C109" i="11"/>
  <c r="B109" i="11"/>
  <c r="A109" i="11"/>
  <c r="W505" i="11"/>
  <c r="T505" i="11"/>
  <c r="P505" i="11"/>
  <c r="E605" i="11"/>
  <c r="D605" i="11"/>
  <c r="C605" i="11"/>
  <c r="B605" i="11"/>
  <c r="A605" i="11"/>
  <c r="W504" i="11"/>
  <c r="T504" i="11"/>
  <c r="P504" i="11"/>
  <c r="E604" i="11"/>
  <c r="D604" i="11"/>
  <c r="C604" i="11"/>
  <c r="B604" i="11"/>
  <c r="A604" i="11"/>
  <c r="W503" i="11"/>
  <c r="T503" i="11"/>
  <c r="P503" i="11"/>
  <c r="E603" i="11"/>
  <c r="D603" i="11"/>
  <c r="C603" i="11"/>
  <c r="B603" i="11"/>
  <c r="A603" i="11"/>
  <c r="W502" i="11"/>
  <c r="T502" i="11"/>
  <c r="P502" i="11"/>
  <c r="E290" i="11"/>
  <c r="D290" i="11"/>
  <c r="C290" i="11"/>
  <c r="B290" i="11"/>
  <c r="A290" i="11"/>
  <c r="W501" i="11"/>
  <c r="T501" i="11"/>
  <c r="P501" i="11"/>
  <c r="E602" i="11"/>
  <c r="D602" i="11"/>
  <c r="C602" i="11"/>
  <c r="B602" i="11"/>
  <c r="A602" i="11"/>
  <c r="W500" i="11"/>
  <c r="T500" i="11"/>
  <c r="P500" i="11"/>
  <c r="E601" i="11"/>
  <c r="D601" i="11"/>
  <c r="C601" i="11"/>
  <c r="B601" i="11"/>
  <c r="A601" i="11"/>
  <c r="W499" i="11"/>
  <c r="T499" i="11"/>
  <c r="P499" i="11"/>
  <c r="E600" i="11"/>
  <c r="D600" i="11"/>
  <c r="C600" i="11"/>
  <c r="B600" i="11"/>
  <c r="A600" i="11"/>
  <c r="W498" i="11"/>
  <c r="T498" i="11"/>
  <c r="P498" i="11"/>
  <c r="E599" i="11"/>
  <c r="D599" i="11"/>
  <c r="C599" i="11"/>
  <c r="B599" i="11"/>
  <c r="A599" i="11"/>
  <c r="W497" i="11"/>
  <c r="T497" i="11"/>
  <c r="P497" i="11"/>
  <c r="E598" i="11"/>
  <c r="D598" i="11"/>
  <c r="C598" i="11"/>
  <c r="B598" i="11"/>
  <c r="A598" i="11"/>
  <c r="W496" i="11"/>
  <c r="T496" i="11"/>
  <c r="P496" i="11"/>
  <c r="E597" i="11"/>
  <c r="D597" i="11"/>
  <c r="C597" i="11"/>
  <c r="B597" i="11"/>
  <c r="A597" i="11"/>
  <c r="W495" i="11"/>
  <c r="T495" i="11"/>
  <c r="P495" i="11"/>
  <c r="E596" i="11"/>
  <c r="D596" i="11"/>
  <c r="C596" i="11"/>
  <c r="B596" i="11"/>
  <c r="A596" i="11"/>
  <c r="W494" i="11"/>
  <c r="T494" i="11"/>
  <c r="P494" i="11"/>
  <c r="E595" i="11"/>
  <c r="D595" i="11"/>
  <c r="C595" i="11"/>
  <c r="B595" i="11"/>
  <c r="A595" i="11"/>
  <c r="W493" i="11"/>
  <c r="T493" i="11"/>
  <c r="P493" i="11"/>
  <c r="E594" i="11"/>
  <c r="D594" i="11"/>
  <c r="C594" i="11"/>
  <c r="B594" i="11"/>
  <c r="A594" i="11"/>
  <c r="W492" i="11"/>
  <c r="T492" i="11"/>
  <c r="P492" i="11"/>
  <c r="E593" i="11"/>
  <c r="D593" i="11"/>
  <c r="C593" i="11"/>
  <c r="B593" i="11"/>
  <c r="A593" i="11"/>
  <c r="W491" i="11"/>
  <c r="T491" i="11"/>
  <c r="P491" i="11"/>
  <c r="E592" i="11"/>
  <c r="D592" i="11"/>
  <c r="C592" i="11"/>
  <c r="B592" i="11"/>
  <c r="A592" i="11"/>
  <c r="W490" i="11"/>
  <c r="T490" i="11"/>
  <c r="P490" i="11"/>
  <c r="E591" i="11"/>
  <c r="D591" i="11"/>
  <c r="C591" i="11"/>
  <c r="B591" i="11"/>
  <c r="A591" i="11"/>
  <c r="W489" i="11"/>
  <c r="T489" i="11"/>
  <c r="P489" i="11"/>
  <c r="E590" i="11"/>
  <c r="D590" i="11"/>
  <c r="C590" i="11"/>
  <c r="B590" i="11"/>
  <c r="A590" i="11"/>
  <c r="W488" i="11"/>
  <c r="T488" i="11"/>
  <c r="P488" i="11"/>
  <c r="E589" i="11"/>
  <c r="D589" i="11"/>
  <c r="C589" i="11"/>
  <c r="B589" i="11"/>
  <c r="A589" i="11"/>
  <c r="W487" i="11"/>
  <c r="T487" i="11"/>
  <c r="P487" i="11"/>
  <c r="E588" i="11"/>
  <c r="D588" i="11"/>
  <c r="C588" i="11"/>
  <c r="B588" i="11"/>
  <c r="A588" i="11"/>
  <c r="W486" i="11"/>
  <c r="T486" i="11"/>
  <c r="P486" i="11"/>
  <c r="E587" i="11"/>
  <c r="D587" i="11"/>
  <c r="C587" i="11"/>
  <c r="B587" i="11"/>
  <c r="A587" i="11"/>
  <c r="W485" i="11"/>
  <c r="T485" i="11"/>
  <c r="P485" i="11"/>
  <c r="E586" i="11"/>
  <c r="D586" i="11"/>
  <c r="C586" i="11"/>
  <c r="B586" i="11"/>
  <c r="A586" i="11"/>
  <c r="W484" i="11"/>
  <c r="T484" i="11"/>
  <c r="P484" i="11"/>
  <c r="E585" i="11"/>
  <c r="D585" i="11"/>
  <c r="C585" i="11"/>
  <c r="B585" i="11"/>
  <c r="A585" i="11"/>
  <c r="W483" i="11"/>
  <c r="T483" i="11"/>
  <c r="P483" i="11"/>
  <c r="E584" i="11"/>
  <c r="D584" i="11"/>
  <c r="C584" i="11"/>
  <c r="B584" i="11"/>
  <c r="A584" i="11"/>
  <c r="W482" i="11"/>
  <c r="T482" i="11"/>
  <c r="P482" i="11"/>
  <c r="E583" i="11"/>
  <c r="D583" i="11"/>
  <c r="C583" i="11"/>
  <c r="B583" i="11"/>
  <c r="A583" i="11"/>
  <c r="W481" i="11"/>
  <c r="T481" i="11"/>
  <c r="P481" i="11"/>
  <c r="E582" i="11"/>
  <c r="D582" i="11"/>
  <c r="C582" i="11"/>
  <c r="B582" i="11"/>
  <c r="A582" i="11"/>
  <c r="W480" i="11"/>
  <c r="T480" i="11"/>
  <c r="P480" i="11"/>
  <c r="E581" i="11"/>
  <c r="D581" i="11"/>
  <c r="C581" i="11"/>
  <c r="B581" i="11"/>
  <c r="A581" i="11"/>
  <c r="W479" i="11"/>
  <c r="T479" i="11"/>
  <c r="P479" i="11"/>
  <c r="E580" i="11"/>
  <c r="D580" i="11"/>
  <c r="C580" i="11"/>
  <c r="B580" i="11"/>
  <c r="A580" i="11"/>
  <c r="W478" i="11"/>
  <c r="T478" i="11"/>
  <c r="P478" i="11"/>
  <c r="E579" i="11"/>
  <c r="D579" i="11"/>
  <c r="C579" i="11"/>
  <c r="B579" i="11"/>
  <c r="A579" i="11"/>
  <c r="W477" i="11"/>
  <c r="T477" i="11"/>
  <c r="P477" i="11"/>
  <c r="E578" i="11"/>
  <c r="D578" i="11"/>
  <c r="C578" i="11"/>
  <c r="B578" i="11"/>
  <c r="A578" i="11"/>
  <c r="W476" i="11"/>
  <c r="T476" i="11"/>
  <c r="P476" i="11"/>
  <c r="E577" i="11"/>
  <c r="D577" i="11"/>
  <c r="C577" i="11"/>
  <c r="B577" i="11"/>
  <c r="A577" i="11"/>
  <c r="W475" i="11"/>
  <c r="T475" i="11"/>
  <c r="P475" i="11"/>
  <c r="E576" i="11"/>
  <c r="D576" i="11"/>
  <c r="C576" i="11"/>
  <c r="B576" i="11"/>
  <c r="A576" i="11"/>
  <c r="W474" i="11"/>
  <c r="T474" i="11"/>
  <c r="P474" i="11"/>
  <c r="E575" i="11"/>
  <c r="D575" i="11"/>
  <c r="C575" i="11"/>
  <c r="B575" i="11"/>
  <c r="A575" i="11"/>
  <c r="W473" i="11"/>
  <c r="T473" i="11"/>
  <c r="P473" i="11"/>
  <c r="E574" i="11"/>
  <c r="D574" i="11"/>
  <c r="C574" i="11"/>
  <c r="B574" i="11"/>
  <c r="A574" i="11"/>
  <c r="W472" i="11"/>
  <c r="T472" i="11"/>
  <c r="P472" i="11"/>
  <c r="E573" i="11"/>
  <c r="D573" i="11"/>
  <c r="C573" i="11"/>
  <c r="B573" i="11"/>
  <c r="A573" i="11"/>
  <c r="W471" i="11"/>
  <c r="T471" i="11"/>
  <c r="P471" i="11"/>
  <c r="E572" i="11"/>
  <c r="D572" i="11"/>
  <c r="C572" i="11"/>
  <c r="B572" i="11"/>
  <c r="A572" i="11"/>
  <c r="W470" i="11"/>
  <c r="T470" i="11"/>
  <c r="P470" i="11"/>
  <c r="E571" i="11"/>
  <c r="D571" i="11"/>
  <c r="C571" i="11"/>
  <c r="B571" i="11"/>
  <c r="A571" i="11"/>
  <c r="W469" i="11"/>
  <c r="T469" i="11"/>
  <c r="P469" i="11"/>
  <c r="E570" i="11"/>
  <c r="D570" i="11"/>
  <c r="C570" i="11"/>
  <c r="B570" i="11"/>
  <c r="A570" i="11"/>
  <c r="W468" i="11"/>
  <c r="T468" i="11"/>
  <c r="P468" i="11"/>
  <c r="E569" i="11"/>
  <c r="D569" i="11"/>
  <c r="C569" i="11"/>
  <c r="B569" i="11"/>
  <c r="A569" i="11"/>
  <c r="W467" i="11"/>
  <c r="T467" i="11"/>
  <c r="P467" i="11"/>
  <c r="E568" i="11"/>
  <c r="D568" i="11"/>
  <c r="C568" i="11"/>
  <c r="B568" i="11"/>
  <c r="A568" i="11"/>
  <c r="W466" i="11"/>
  <c r="T466" i="11"/>
  <c r="P466" i="11"/>
  <c r="E567" i="11"/>
  <c r="D567" i="11"/>
  <c r="C567" i="11"/>
  <c r="B567" i="11"/>
  <c r="A567" i="11"/>
  <c r="W465" i="11"/>
  <c r="T465" i="11"/>
  <c r="P465" i="11"/>
  <c r="E566" i="11"/>
  <c r="D566" i="11"/>
  <c r="C566" i="11"/>
  <c r="B566" i="11"/>
  <c r="A566" i="11"/>
  <c r="W464" i="11"/>
  <c r="T464" i="11"/>
  <c r="P464" i="11"/>
  <c r="E565" i="11"/>
  <c r="D565" i="11"/>
  <c r="C565" i="11"/>
  <c r="B565" i="11"/>
  <c r="A565" i="11"/>
  <c r="W463" i="11"/>
  <c r="T463" i="11"/>
  <c r="P463" i="11"/>
  <c r="E564" i="11"/>
  <c r="D564" i="11"/>
  <c r="C564" i="11"/>
  <c r="B564" i="11"/>
  <c r="A564" i="11"/>
  <c r="W462" i="11"/>
  <c r="T462" i="11"/>
  <c r="P462" i="11"/>
  <c r="E563" i="11"/>
  <c r="D563" i="11"/>
  <c r="C563" i="11"/>
  <c r="B563" i="11"/>
  <c r="A563" i="11"/>
  <c r="W461" i="11"/>
  <c r="T461" i="11"/>
  <c r="P461" i="11"/>
  <c r="E562" i="11"/>
  <c r="D562" i="11"/>
  <c r="C562" i="11"/>
  <c r="B562" i="11"/>
  <c r="A562" i="11"/>
  <c r="W460" i="11"/>
  <c r="T460" i="11"/>
  <c r="P460" i="11"/>
  <c r="E561" i="11"/>
  <c r="D561" i="11"/>
  <c r="C561" i="11"/>
  <c r="B561" i="11"/>
  <c r="A561" i="11"/>
  <c r="W459" i="11"/>
  <c r="T459" i="11"/>
  <c r="P459" i="11"/>
  <c r="E560" i="11"/>
  <c r="D560" i="11"/>
  <c r="C560" i="11"/>
  <c r="B560" i="11"/>
  <c r="A560" i="11"/>
  <c r="W458" i="11"/>
  <c r="T458" i="11"/>
  <c r="P458" i="11"/>
  <c r="E559" i="11"/>
  <c r="D559" i="11"/>
  <c r="C559" i="11"/>
  <c r="B559" i="11"/>
  <c r="A559" i="11"/>
  <c r="W457" i="11"/>
  <c r="T457" i="11"/>
  <c r="P457" i="11"/>
  <c r="E558" i="11"/>
  <c r="D558" i="11"/>
  <c r="C558" i="11"/>
  <c r="B558" i="11"/>
  <c r="A558" i="11"/>
  <c r="W456" i="11"/>
  <c r="T456" i="11"/>
  <c r="P456" i="11"/>
  <c r="E557" i="11"/>
  <c r="D557" i="11"/>
  <c r="C557" i="11"/>
  <c r="B557" i="11"/>
  <c r="A557" i="11"/>
  <c r="W455" i="11"/>
  <c r="T455" i="11"/>
  <c r="P455" i="11"/>
  <c r="E556" i="11"/>
  <c r="D556" i="11"/>
  <c r="C556" i="11"/>
  <c r="B556" i="11"/>
  <c r="A556" i="11"/>
  <c r="W454" i="11"/>
  <c r="T454" i="11"/>
  <c r="P454" i="11"/>
  <c r="E555" i="11"/>
  <c r="D555" i="11"/>
  <c r="C555" i="11"/>
  <c r="B555" i="11"/>
  <c r="A555" i="11"/>
  <c r="W453" i="11"/>
  <c r="T453" i="11"/>
  <c r="P453" i="11"/>
  <c r="E554" i="11"/>
  <c r="D554" i="11"/>
  <c r="C554" i="11"/>
  <c r="B554" i="11"/>
  <c r="A554" i="11"/>
  <c r="W452" i="11"/>
  <c r="T452" i="11"/>
  <c r="P452" i="11"/>
  <c r="E553" i="11"/>
  <c r="D553" i="11"/>
  <c r="C553" i="11"/>
  <c r="B553" i="11"/>
  <c r="A553" i="11"/>
  <c r="W451" i="11"/>
  <c r="T451" i="11"/>
  <c r="P451" i="11"/>
  <c r="E552" i="11"/>
  <c r="D552" i="11"/>
  <c r="C552" i="11"/>
  <c r="B552" i="11"/>
  <c r="A552" i="11"/>
  <c r="W450" i="11"/>
  <c r="T450" i="11"/>
  <c r="P450" i="11"/>
  <c r="E551" i="11"/>
  <c r="D551" i="11"/>
  <c r="C551" i="11"/>
  <c r="B551" i="11"/>
  <c r="A551" i="11"/>
  <c r="W449" i="11"/>
  <c r="T449" i="11"/>
  <c r="P449" i="11"/>
  <c r="E289" i="11"/>
  <c r="D289" i="11"/>
  <c r="C289" i="11"/>
  <c r="B289" i="11"/>
  <c r="A289" i="11"/>
  <c r="W448" i="11"/>
  <c r="T448" i="11"/>
  <c r="P448" i="11"/>
  <c r="E550" i="11"/>
  <c r="D550" i="11"/>
  <c r="C550" i="11"/>
  <c r="B550" i="11"/>
  <c r="A550" i="11"/>
  <c r="W447" i="11"/>
  <c r="T447" i="11"/>
  <c r="P447" i="11"/>
  <c r="E549" i="11"/>
  <c r="D549" i="11"/>
  <c r="C549" i="11"/>
  <c r="B549" i="11"/>
  <c r="A549" i="11"/>
  <c r="W446" i="11"/>
  <c r="T446" i="11"/>
  <c r="P446" i="11"/>
  <c r="E548" i="11"/>
  <c r="D548" i="11"/>
  <c r="C548" i="11"/>
  <c r="B548" i="11"/>
  <c r="A548" i="11"/>
  <c r="W445" i="11"/>
  <c r="T445" i="11"/>
  <c r="P445" i="11"/>
  <c r="E547" i="11"/>
  <c r="D547" i="11"/>
  <c r="C547" i="11"/>
  <c r="B547" i="11"/>
  <c r="A547" i="11"/>
  <c r="W444" i="11"/>
  <c r="T444" i="11"/>
  <c r="P444" i="11"/>
  <c r="E546" i="11"/>
  <c r="D546" i="11"/>
  <c r="C546" i="11"/>
  <c r="B546" i="11"/>
  <c r="A546" i="11"/>
  <c r="W443" i="11"/>
  <c r="T443" i="11"/>
  <c r="P443" i="11"/>
  <c r="E545" i="11"/>
  <c r="D545" i="11"/>
  <c r="C545" i="11"/>
  <c r="B545" i="11"/>
  <c r="A545" i="11"/>
  <c r="W442" i="11"/>
  <c r="T442" i="11"/>
  <c r="P442" i="11"/>
  <c r="E544" i="11"/>
  <c r="D544" i="11"/>
  <c r="C544" i="11"/>
  <c r="B544" i="11"/>
  <c r="A544" i="11"/>
  <c r="W441" i="11"/>
  <c r="T441" i="11"/>
  <c r="P441" i="11"/>
  <c r="E543" i="11"/>
  <c r="D543" i="11"/>
  <c r="C543" i="11"/>
  <c r="B543" i="11"/>
  <c r="A543" i="11"/>
  <c r="W440" i="11"/>
  <c r="T440" i="11"/>
  <c r="P440" i="11"/>
  <c r="E542" i="11"/>
  <c r="D542" i="11"/>
  <c r="C542" i="11"/>
  <c r="B542" i="11"/>
  <c r="A542" i="11"/>
  <c r="W439" i="11"/>
  <c r="T439" i="11"/>
  <c r="P439" i="11"/>
  <c r="E541" i="11"/>
  <c r="D541" i="11"/>
  <c r="C541" i="11"/>
  <c r="B541" i="11"/>
  <c r="A541" i="11"/>
  <c r="W438" i="11"/>
  <c r="T438" i="11"/>
  <c r="P438" i="11"/>
  <c r="E540" i="11"/>
  <c r="D540" i="11"/>
  <c r="C540" i="11"/>
  <c r="B540" i="11"/>
  <c r="A540" i="11"/>
  <c r="W437" i="11"/>
  <c r="T437" i="11"/>
  <c r="P437" i="11"/>
  <c r="E539" i="11"/>
  <c r="D539" i="11"/>
  <c r="C539" i="11"/>
  <c r="B539" i="11"/>
  <c r="A539" i="11"/>
  <c r="W436" i="11"/>
  <c r="T436" i="11"/>
  <c r="P436" i="11"/>
  <c r="E538" i="11"/>
  <c r="D538" i="11"/>
  <c r="C538" i="11"/>
  <c r="B538" i="11"/>
  <c r="A538" i="11"/>
  <c r="W435" i="11"/>
  <c r="T435" i="11"/>
  <c r="P435" i="11"/>
  <c r="E537" i="11"/>
  <c r="D537" i="11"/>
  <c r="C537" i="11"/>
  <c r="B537" i="11"/>
  <c r="A537" i="11"/>
  <c r="W434" i="11"/>
  <c r="T434" i="11"/>
  <c r="P434" i="11"/>
  <c r="E536" i="11"/>
  <c r="D536" i="11"/>
  <c r="C536" i="11"/>
  <c r="B536" i="11"/>
  <c r="A536" i="11"/>
  <c r="W433" i="11"/>
  <c r="T433" i="11"/>
  <c r="P433" i="11"/>
  <c r="E535" i="11"/>
  <c r="D535" i="11"/>
  <c r="C535" i="11"/>
  <c r="B535" i="11"/>
  <c r="A535" i="11"/>
  <c r="W432" i="11"/>
  <c r="T432" i="11"/>
  <c r="P432" i="11"/>
  <c r="E534" i="11"/>
  <c r="D534" i="11"/>
  <c r="C534" i="11"/>
  <c r="B534" i="11"/>
  <c r="A534" i="11"/>
  <c r="W431" i="11"/>
  <c r="T431" i="11"/>
  <c r="P431" i="11"/>
  <c r="E533" i="11"/>
  <c r="D533" i="11"/>
  <c r="C533" i="11"/>
  <c r="B533" i="11"/>
  <c r="A533" i="11"/>
  <c r="W430" i="11"/>
  <c r="T430" i="11"/>
  <c r="P430" i="11"/>
  <c r="E532" i="11"/>
  <c r="D532" i="11"/>
  <c r="C532" i="11"/>
  <c r="B532" i="11"/>
  <c r="A532" i="11"/>
  <c r="W429" i="11"/>
  <c r="T429" i="11"/>
  <c r="P429" i="11"/>
  <c r="E531" i="11"/>
  <c r="D531" i="11"/>
  <c r="C531" i="11"/>
  <c r="B531" i="11"/>
  <c r="A531" i="11"/>
  <c r="W428" i="11"/>
  <c r="T428" i="11"/>
  <c r="P428" i="11"/>
  <c r="E530" i="11"/>
  <c r="D530" i="11"/>
  <c r="C530" i="11"/>
  <c r="B530" i="11"/>
  <c r="A530" i="11"/>
  <c r="W427" i="11"/>
  <c r="T427" i="11"/>
  <c r="P427" i="11"/>
  <c r="E529" i="11"/>
  <c r="D529" i="11"/>
  <c r="C529" i="11"/>
  <c r="B529" i="11"/>
  <c r="A529" i="11"/>
  <c r="W426" i="11"/>
  <c r="T426" i="11"/>
  <c r="P426" i="11"/>
  <c r="E528" i="11"/>
  <c r="D528" i="11"/>
  <c r="C528" i="11"/>
  <c r="B528" i="11"/>
  <c r="A528" i="11"/>
  <c r="W425" i="11"/>
  <c r="T425" i="11"/>
  <c r="P425" i="11"/>
  <c r="E527" i="11"/>
  <c r="D527" i="11"/>
  <c r="C527" i="11"/>
  <c r="B527" i="11"/>
  <c r="A527" i="11"/>
  <c r="W424" i="11"/>
  <c r="T424" i="11"/>
  <c r="P424" i="11"/>
  <c r="E526" i="11"/>
  <c r="D526" i="11"/>
  <c r="C526" i="11"/>
  <c r="B526" i="11"/>
  <c r="A526" i="11"/>
  <c r="W423" i="11"/>
  <c r="T423" i="11"/>
  <c r="P423" i="11"/>
  <c r="E525" i="11"/>
  <c r="D525" i="11"/>
  <c r="C525" i="11"/>
  <c r="B525" i="11"/>
  <c r="A525" i="11"/>
  <c r="W422" i="11"/>
  <c r="T422" i="11"/>
  <c r="P422" i="11"/>
  <c r="E524" i="11"/>
  <c r="D524" i="11"/>
  <c r="C524" i="11"/>
  <c r="B524" i="11"/>
  <c r="A524" i="11"/>
  <c r="W421" i="11"/>
  <c r="T421" i="11"/>
  <c r="P421" i="11"/>
  <c r="E523" i="11"/>
  <c r="D523" i="11"/>
  <c r="C523" i="11"/>
  <c r="B523" i="11"/>
  <c r="A523" i="11"/>
  <c r="W420" i="11"/>
  <c r="T420" i="11"/>
  <c r="P420" i="11"/>
  <c r="E522" i="11"/>
  <c r="D522" i="11"/>
  <c r="C522" i="11"/>
  <c r="B522" i="11"/>
  <c r="A522" i="11"/>
  <c r="W419" i="11"/>
  <c r="T419" i="11"/>
  <c r="P419" i="11"/>
  <c r="E521" i="11"/>
  <c r="D521" i="11"/>
  <c r="C521" i="11"/>
  <c r="B521" i="11"/>
  <c r="A521" i="11"/>
  <c r="W418" i="11"/>
  <c r="T418" i="11"/>
  <c r="P418" i="11"/>
  <c r="E520" i="11"/>
  <c r="D520" i="11"/>
  <c r="C520" i="11"/>
  <c r="B520" i="11"/>
  <c r="A520" i="11"/>
  <c r="W417" i="11"/>
  <c r="T417" i="11"/>
  <c r="P417" i="11"/>
  <c r="E519" i="11"/>
  <c r="D519" i="11"/>
  <c r="C519" i="11"/>
  <c r="B519" i="11"/>
  <c r="A519" i="11"/>
  <c r="W416" i="11"/>
  <c r="T416" i="11"/>
  <c r="P416" i="11"/>
  <c r="E518" i="11"/>
  <c r="D518" i="11"/>
  <c r="C518" i="11"/>
  <c r="B518" i="11"/>
  <c r="A518" i="11"/>
  <c r="W415" i="11"/>
  <c r="T415" i="11"/>
  <c r="P415" i="11"/>
  <c r="E517" i="11"/>
  <c r="D517" i="11"/>
  <c r="C517" i="11"/>
  <c r="B517" i="11"/>
  <c r="A517" i="11"/>
  <c r="W414" i="11"/>
  <c r="T414" i="11"/>
  <c r="P414" i="11"/>
  <c r="E516" i="11"/>
  <c r="D516" i="11"/>
  <c r="C516" i="11"/>
  <c r="B516" i="11"/>
  <c r="A516" i="11"/>
  <c r="W413" i="11"/>
  <c r="T413" i="11"/>
  <c r="P413" i="11"/>
  <c r="E515" i="11"/>
  <c r="D515" i="11"/>
  <c r="C515" i="11"/>
  <c r="B515" i="11"/>
  <c r="A515" i="11"/>
  <c r="W412" i="11"/>
  <c r="T412" i="11"/>
  <c r="P412" i="11"/>
  <c r="E514" i="11"/>
  <c r="D514" i="11"/>
  <c r="C514" i="11"/>
  <c r="B514" i="11"/>
  <c r="A514" i="11"/>
  <c r="W411" i="11"/>
  <c r="T411" i="11"/>
  <c r="P411" i="11"/>
  <c r="E513" i="11"/>
  <c r="D513" i="11"/>
  <c r="C513" i="11"/>
  <c r="B513" i="11"/>
  <c r="A513" i="11"/>
  <c r="W410" i="11"/>
  <c r="T410" i="11"/>
  <c r="P410" i="11"/>
  <c r="E512" i="11"/>
  <c r="D512" i="11"/>
  <c r="C512" i="11"/>
  <c r="B512" i="11"/>
  <c r="A512" i="11"/>
  <c r="W409" i="11"/>
  <c r="T409" i="11"/>
  <c r="P409" i="11"/>
  <c r="E511" i="11"/>
  <c r="D511" i="11"/>
  <c r="C511" i="11"/>
  <c r="B511" i="11"/>
  <c r="A511" i="11"/>
  <c r="W408" i="11"/>
  <c r="T408" i="11"/>
  <c r="P408" i="11"/>
  <c r="E510" i="11"/>
  <c r="D510" i="11"/>
  <c r="C510" i="11"/>
  <c r="B510" i="11"/>
  <c r="A510" i="11"/>
  <c r="W407" i="11"/>
  <c r="T407" i="11"/>
  <c r="P407" i="11"/>
  <c r="E509" i="11"/>
  <c r="D509" i="11"/>
  <c r="C509" i="11"/>
  <c r="B509" i="11"/>
  <c r="A509" i="11"/>
  <c r="W406" i="11"/>
  <c r="T406" i="11"/>
  <c r="P406" i="11"/>
  <c r="E508" i="11"/>
  <c r="D508" i="11"/>
  <c r="C508" i="11"/>
  <c r="B508" i="11"/>
  <c r="A508" i="11"/>
  <c r="W405" i="11"/>
  <c r="T405" i="11"/>
  <c r="P405" i="11"/>
  <c r="E507" i="11"/>
  <c r="D507" i="11"/>
  <c r="C507" i="11"/>
  <c r="B507" i="11"/>
  <c r="A507" i="11"/>
  <c r="W404" i="11"/>
  <c r="T404" i="11"/>
  <c r="P404" i="11"/>
  <c r="E506" i="11"/>
  <c r="D506" i="11"/>
  <c r="C506" i="11"/>
  <c r="B506" i="11"/>
  <c r="A506" i="11"/>
  <c r="W403" i="11"/>
  <c r="T403" i="11"/>
  <c r="P403" i="11"/>
  <c r="E220" i="11"/>
  <c r="D220" i="11"/>
  <c r="C220" i="11"/>
  <c r="B220" i="11"/>
  <c r="A220" i="11"/>
  <c r="W402" i="11"/>
  <c r="T402" i="11"/>
  <c r="P402" i="11"/>
  <c r="E219" i="11"/>
  <c r="D219" i="11"/>
  <c r="C219" i="11"/>
  <c r="B219" i="11"/>
  <c r="A219" i="11"/>
  <c r="W401" i="11"/>
  <c r="T401" i="11"/>
  <c r="P401" i="11"/>
  <c r="E218" i="11"/>
  <c r="D218" i="11"/>
  <c r="C218" i="11"/>
  <c r="B218" i="11"/>
  <c r="A218" i="11"/>
  <c r="W400" i="11"/>
  <c r="T400" i="11"/>
  <c r="P400" i="11"/>
  <c r="E108" i="11"/>
  <c r="D108" i="11"/>
  <c r="C108" i="11"/>
  <c r="B108" i="11"/>
  <c r="A108" i="11"/>
  <c r="W399" i="11"/>
  <c r="T399" i="11"/>
  <c r="P399" i="11"/>
  <c r="E217" i="11"/>
  <c r="D217" i="11"/>
  <c r="C217" i="11"/>
  <c r="B217" i="11"/>
  <c r="A217" i="11"/>
  <c r="W398" i="11"/>
  <c r="T398" i="11"/>
  <c r="P398" i="11"/>
  <c r="E216" i="11"/>
  <c r="D216" i="11"/>
  <c r="C216" i="11"/>
  <c r="B216" i="11"/>
  <c r="A216" i="11"/>
  <c r="W397" i="11"/>
  <c r="T397" i="11"/>
  <c r="P397" i="11"/>
  <c r="E107" i="11"/>
  <c r="D107" i="11"/>
  <c r="C107" i="11"/>
  <c r="B107" i="11"/>
  <c r="A107" i="11"/>
  <c r="W396" i="11"/>
  <c r="T396" i="11"/>
  <c r="P396" i="11"/>
  <c r="E106" i="11"/>
  <c r="D106" i="11"/>
  <c r="C106" i="11"/>
  <c r="B106" i="11"/>
  <c r="A106" i="11"/>
  <c r="W395" i="11"/>
  <c r="T395" i="11"/>
  <c r="P395" i="11"/>
  <c r="E105" i="11"/>
  <c r="D105" i="11"/>
  <c r="C105" i="11"/>
  <c r="B105" i="11"/>
  <c r="A105" i="11"/>
  <c r="W394" i="11"/>
  <c r="T394" i="11"/>
  <c r="P394" i="11"/>
  <c r="E104" i="11"/>
  <c r="D104" i="11"/>
  <c r="C104" i="11"/>
  <c r="B104" i="11"/>
  <c r="A104" i="11"/>
  <c r="W393" i="11"/>
  <c r="T393" i="11"/>
  <c r="P393" i="11"/>
  <c r="E103" i="11"/>
  <c r="D103" i="11"/>
  <c r="C103" i="11"/>
  <c r="B103" i="11"/>
  <c r="A103" i="11"/>
  <c r="W392" i="11"/>
  <c r="T392" i="11"/>
  <c r="P392" i="11"/>
  <c r="E102" i="11"/>
  <c r="D102" i="11"/>
  <c r="C102" i="11"/>
  <c r="B102" i="11"/>
  <c r="A102" i="11"/>
  <c r="W391" i="11"/>
  <c r="T391" i="11"/>
  <c r="P391" i="11"/>
  <c r="E101" i="11"/>
  <c r="D101" i="11"/>
  <c r="C101" i="11"/>
  <c r="B101" i="11"/>
  <c r="A101" i="11"/>
  <c r="W390" i="11"/>
  <c r="T390" i="11"/>
  <c r="P390" i="11"/>
  <c r="E100" i="11"/>
  <c r="D100" i="11"/>
  <c r="C100" i="11"/>
  <c r="B100" i="11"/>
  <c r="A100" i="11"/>
  <c r="W389" i="11"/>
  <c r="T389" i="11"/>
  <c r="P389" i="11"/>
  <c r="E99" i="11"/>
  <c r="D99" i="11"/>
  <c r="C99" i="11"/>
  <c r="B99" i="11"/>
  <c r="A99" i="11"/>
  <c r="W388" i="11"/>
  <c r="T388" i="11"/>
  <c r="P388" i="11"/>
  <c r="E98" i="11"/>
  <c r="D98" i="11"/>
  <c r="C98" i="11"/>
  <c r="B98" i="11"/>
  <c r="A98" i="11"/>
  <c r="W387" i="11"/>
  <c r="T387" i="11"/>
  <c r="P387" i="11"/>
  <c r="E97" i="11"/>
  <c r="D97" i="11"/>
  <c r="C97" i="11"/>
  <c r="B97" i="11"/>
  <c r="A97" i="11"/>
  <c r="W386" i="11"/>
  <c r="T386" i="11"/>
  <c r="P386" i="11"/>
  <c r="E96" i="11"/>
  <c r="D96" i="11"/>
  <c r="C96" i="11"/>
  <c r="B96" i="11"/>
  <c r="A96" i="11"/>
  <c r="W385" i="11"/>
  <c r="T385" i="11"/>
  <c r="P385" i="11"/>
  <c r="E95" i="11"/>
  <c r="D95" i="11"/>
  <c r="C95" i="11"/>
  <c r="B95" i="11"/>
  <c r="A95" i="11"/>
  <c r="W384" i="11"/>
  <c r="T384" i="11"/>
  <c r="P384" i="11"/>
  <c r="E215" i="11"/>
  <c r="D215" i="11"/>
  <c r="C215" i="11"/>
  <c r="B215" i="11"/>
  <c r="A215" i="11"/>
  <c r="W383" i="11"/>
  <c r="T383" i="11"/>
  <c r="P383" i="11"/>
  <c r="E214" i="11"/>
  <c r="D214" i="11"/>
  <c r="C214" i="11"/>
  <c r="B214" i="11"/>
  <c r="A214" i="11"/>
  <c r="W382" i="11"/>
  <c r="T382" i="11"/>
  <c r="P382" i="11"/>
  <c r="E14" i="11"/>
  <c r="D14" i="11"/>
  <c r="C14" i="11"/>
  <c r="B14" i="11"/>
  <c r="A14" i="11"/>
  <c r="W381" i="11"/>
  <c r="T381" i="11"/>
  <c r="P381" i="11"/>
  <c r="E213" i="11"/>
  <c r="D213" i="11"/>
  <c r="C213" i="11"/>
  <c r="B213" i="11"/>
  <c r="A213" i="11"/>
  <c r="W380" i="11"/>
  <c r="T380" i="11"/>
  <c r="P380" i="11"/>
  <c r="E212" i="11"/>
  <c r="D212" i="11"/>
  <c r="C212" i="11"/>
  <c r="B212" i="11"/>
  <c r="A212" i="11"/>
  <c r="W379" i="11"/>
  <c r="T379" i="11"/>
  <c r="P379" i="11"/>
  <c r="E211" i="11"/>
  <c r="D211" i="11"/>
  <c r="C211" i="11"/>
  <c r="B211" i="11"/>
  <c r="A211" i="11"/>
  <c r="W378" i="11"/>
  <c r="T378" i="11"/>
  <c r="P378" i="11"/>
  <c r="E210" i="11"/>
  <c r="D210" i="11"/>
  <c r="C210" i="11"/>
  <c r="B210" i="11"/>
  <c r="A210" i="11"/>
  <c r="W377" i="11"/>
  <c r="T377" i="11"/>
  <c r="P377" i="11"/>
  <c r="E209" i="11"/>
  <c r="D209" i="11"/>
  <c r="C209" i="11"/>
  <c r="B209" i="11"/>
  <c r="A209" i="11"/>
  <c r="W376" i="11"/>
  <c r="T376" i="11"/>
  <c r="P376" i="11"/>
  <c r="E208" i="11"/>
  <c r="D208" i="11"/>
  <c r="C208" i="11"/>
  <c r="B208" i="11"/>
  <c r="A208" i="11"/>
  <c r="W375" i="11"/>
  <c r="T375" i="11"/>
  <c r="P375" i="11"/>
  <c r="E207" i="11"/>
  <c r="D207" i="11"/>
  <c r="C207" i="11"/>
  <c r="B207" i="11"/>
  <c r="A207" i="11"/>
  <c r="W374" i="11"/>
  <c r="T374" i="11"/>
  <c r="P374" i="11"/>
  <c r="E13" i="11"/>
  <c r="D13" i="11"/>
  <c r="C13" i="11"/>
  <c r="B13" i="11"/>
  <c r="A13" i="11"/>
  <c r="W373" i="11"/>
  <c r="T373" i="11"/>
  <c r="P373" i="11"/>
  <c r="E206" i="11"/>
  <c r="D206" i="11"/>
  <c r="C206" i="11"/>
  <c r="B206" i="11"/>
  <c r="A206" i="11"/>
  <c r="W372" i="11"/>
  <c r="T372" i="11"/>
  <c r="P372" i="11"/>
  <c r="E12" i="11"/>
  <c r="D12" i="11"/>
  <c r="C12" i="11"/>
  <c r="B12" i="11"/>
  <c r="A12" i="11"/>
  <c r="W371" i="11"/>
  <c r="T371" i="11"/>
  <c r="P371" i="11"/>
  <c r="E205" i="11"/>
  <c r="D205" i="11"/>
  <c r="C205" i="11"/>
  <c r="B205" i="11"/>
  <c r="A205" i="11"/>
  <c r="W370" i="11"/>
  <c r="T370" i="11"/>
  <c r="P370" i="11"/>
  <c r="E94" i="11"/>
  <c r="D94" i="11"/>
  <c r="C94" i="11"/>
  <c r="B94" i="11"/>
  <c r="A94" i="11"/>
  <c r="W369" i="11"/>
  <c r="T369" i="11"/>
  <c r="P369" i="11"/>
  <c r="E93" i="11"/>
  <c r="D93" i="11"/>
  <c r="C93" i="11"/>
  <c r="B93" i="11"/>
  <c r="A93" i="11"/>
  <c r="W368" i="11"/>
  <c r="T368" i="11"/>
  <c r="P368" i="11"/>
  <c r="E92" i="11"/>
  <c r="D92" i="11"/>
  <c r="C92" i="11"/>
  <c r="B92" i="11"/>
  <c r="A92" i="11"/>
  <c r="W367" i="11"/>
  <c r="T367" i="11"/>
  <c r="P367" i="11"/>
  <c r="E204" i="11"/>
  <c r="D204" i="11"/>
  <c r="C204" i="11"/>
  <c r="B204" i="11"/>
  <c r="A204" i="11"/>
  <c r="W366" i="11"/>
  <c r="T366" i="11"/>
  <c r="P366" i="11"/>
  <c r="E91" i="11"/>
  <c r="D91" i="11"/>
  <c r="C91" i="11"/>
  <c r="B91" i="11"/>
  <c r="A91" i="11"/>
  <c r="W365" i="11"/>
  <c r="T365" i="11"/>
  <c r="P365" i="11"/>
  <c r="E90" i="11"/>
  <c r="D90" i="11"/>
  <c r="C90" i="11"/>
  <c r="B90" i="11"/>
  <c r="A90" i="11"/>
  <c r="W364" i="11"/>
  <c r="T364" i="11"/>
  <c r="P364" i="11"/>
  <c r="E89" i="11"/>
  <c r="D89" i="11"/>
  <c r="C89" i="11"/>
  <c r="B89" i="11"/>
  <c r="A89" i="11"/>
  <c r="W363" i="11"/>
  <c r="T363" i="11"/>
  <c r="P363" i="11"/>
  <c r="E203" i="11"/>
  <c r="D203" i="11"/>
  <c r="C203" i="11"/>
  <c r="B203" i="11"/>
  <c r="A203" i="11"/>
  <c r="W362" i="11"/>
  <c r="T362" i="11"/>
  <c r="P362" i="11"/>
  <c r="E88" i="11"/>
  <c r="D88" i="11"/>
  <c r="C88" i="11"/>
  <c r="B88" i="11"/>
  <c r="A88" i="11"/>
  <c r="W361" i="11"/>
  <c r="T361" i="11"/>
  <c r="P361" i="11"/>
  <c r="E202" i="11"/>
  <c r="D202" i="11"/>
  <c r="C202" i="11"/>
  <c r="B202" i="11"/>
  <c r="A202" i="11"/>
  <c r="W360" i="11"/>
  <c r="T360" i="11"/>
  <c r="P360" i="11"/>
  <c r="E87" i="11"/>
  <c r="D87" i="11"/>
  <c r="C87" i="11"/>
  <c r="B87" i="11"/>
  <c r="A87" i="11"/>
  <c r="W359" i="11"/>
  <c r="T359" i="11"/>
  <c r="P359" i="11"/>
  <c r="E86" i="11"/>
  <c r="D86" i="11"/>
  <c r="C86" i="11"/>
  <c r="B86" i="11"/>
  <c r="A86" i="11"/>
  <c r="W358" i="11"/>
  <c r="T358" i="11"/>
  <c r="P358" i="11"/>
  <c r="E201" i="11"/>
  <c r="D201" i="11"/>
  <c r="C201" i="11"/>
  <c r="B201" i="11"/>
  <c r="A201" i="11"/>
  <c r="W357" i="11"/>
  <c r="T357" i="11"/>
  <c r="P357" i="11"/>
  <c r="E85" i="11"/>
  <c r="D85" i="11"/>
  <c r="C85" i="11"/>
  <c r="B85" i="11"/>
  <c r="A85" i="11"/>
  <c r="W356" i="11"/>
  <c r="T356" i="11"/>
  <c r="P356" i="11"/>
  <c r="E84" i="11"/>
  <c r="D84" i="11"/>
  <c r="C84" i="11"/>
  <c r="B84" i="11"/>
  <c r="A84" i="11"/>
  <c r="W355" i="11"/>
  <c r="T355" i="11"/>
  <c r="P355" i="11"/>
  <c r="E83" i="11"/>
  <c r="D83" i="11"/>
  <c r="C83" i="11"/>
  <c r="B83" i="11"/>
  <c r="A83" i="11"/>
  <c r="W354" i="11"/>
  <c r="T354" i="11"/>
  <c r="P354" i="11"/>
  <c r="E200" i="11"/>
  <c r="D200" i="11"/>
  <c r="C200" i="11"/>
  <c r="B200" i="11"/>
  <c r="A200" i="11"/>
  <c r="W353" i="11"/>
  <c r="T353" i="11"/>
  <c r="P353" i="11"/>
  <c r="E82" i="11"/>
  <c r="D82" i="11"/>
  <c r="C82" i="11"/>
  <c r="B82" i="11"/>
  <c r="A82" i="11"/>
  <c r="W352" i="11"/>
  <c r="T352" i="11"/>
  <c r="P352" i="11"/>
  <c r="E81" i="11"/>
  <c r="D81" i="11"/>
  <c r="C81" i="11"/>
  <c r="B81" i="11"/>
  <c r="A81" i="11"/>
  <c r="W351" i="11"/>
  <c r="T351" i="11"/>
  <c r="P351" i="11"/>
  <c r="E199" i="11"/>
  <c r="D199" i="11"/>
  <c r="C199" i="11"/>
  <c r="B199" i="11"/>
  <c r="A199" i="11"/>
  <c r="W350" i="11"/>
  <c r="T350" i="11"/>
  <c r="P350" i="11"/>
  <c r="E11" i="11"/>
  <c r="D11" i="11"/>
  <c r="C11" i="11"/>
  <c r="B11" i="11"/>
  <c r="A11" i="11"/>
  <c r="W349" i="11"/>
  <c r="T349" i="11"/>
  <c r="P349" i="11"/>
  <c r="E198" i="11"/>
  <c r="D198" i="11"/>
  <c r="C198" i="11"/>
  <c r="B198" i="11"/>
  <c r="A198" i="11"/>
  <c r="W348" i="11"/>
  <c r="T348" i="11"/>
  <c r="P348" i="11"/>
  <c r="E505" i="11"/>
  <c r="D505" i="11"/>
  <c r="C505" i="11"/>
  <c r="B505" i="11"/>
  <c r="A505" i="11"/>
  <c r="W347" i="11"/>
  <c r="T347" i="11"/>
  <c r="P347" i="11"/>
  <c r="E504" i="11"/>
  <c r="D504" i="11"/>
  <c r="C504" i="11"/>
  <c r="B504" i="11"/>
  <c r="A504" i="11"/>
  <c r="W346" i="11"/>
  <c r="T346" i="11"/>
  <c r="P346" i="11"/>
  <c r="E503" i="11"/>
  <c r="D503" i="11"/>
  <c r="C503" i="11"/>
  <c r="B503" i="11"/>
  <c r="A503" i="11"/>
  <c r="W345" i="11"/>
  <c r="T345" i="11"/>
  <c r="P345" i="11"/>
  <c r="E502" i="11"/>
  <c r="D502" i="11"/>
  <c r="C502" i="11"/>
  <c r="B502" i="11"/>
  <c r="A502" i="11"/>
  <c r="W344" i="11"/>
  <c r="T344" i="11"/>
  <c r="P344" i="11"/>
  <c r="E288" i="11"/>
  <c r="D288" i="11"/>
  <c r="C288" i="11"/>
  <c r="B288" i="11"/>
  <c r="A288" i="11"/>
  <c r="W343" i="11"/>
  <c r="T343" i="11"/>
  <c r="P343" i="11"/>
  <c r="E501" i="11"/>
  <c r="D501" i="11"/>
  <c r="C501" i="11"/>
  <c r="B501" i="11"/>
  <c r="A501" i="11"/>
  <c r="W342" i="11"/>
  <c r="T342" i="11"/>
  <c r="P342" i="11"/>
  <c r="E500" i="11"/>
  <c r="D500" i="11"/>
  <c r="C500" i="11"/>
  <c r="B500" i="11"/>
  <c r="A500" i="11"/>
  <c r="W341" i="11"/>
  <c r="T341" i="11"/>
  <c r="P341" i="11"/>
  <c r="E499" i="11"/>
  <c r="D499" i="11"/>
  <c r="C499" i="11"/>
  <c r="B499" i="11"/>
  <c r="A499" i="11"/>
  <c r="W340" i="11"/>
  <c r="T340" i="11"/>
  <c r="P340" i="11"/>
  <c r="E498" i="11"/>
  <c r="D498" i="11"/>
  <c r="C498" i="11"/>
  <c r="B498" i="11"/>
  <c r="A498" i="11"/>
  <c r="W339" i="11"/>
  <c r="T339" i="11"/>
  <c r="P339" i="11"/>
  <c r="E497" i="11"/>
  <c r="D497" i="11"/>
  <c r="C497" i="11"/>
  <c r="B497" i="11"/>
  <c r="A497" i="11"/>
  <c r="W338" i="11"/>
  <c r="T338" i="11"/>
  <c r="P338" i="11"/>
  <c r="E496" i="11"/>
  <c r="D496" i="11"/>
  <c r="C496" i="11"/>
  <c r="B496" i="11"/>
  <c r="A496" i="11"/>
  <c r="W337" i="11"/>
  <c r="T337" i="11"/>
  <c r="P337" i="11"/>
  <c r="E495" i="11"/>
  <c r="D495" i="11"/>
  <c r="C495" i="11"/>
  <c r="B495" i="11"/>
  <c r="A495" i="11"/>
  <c r="W336" i="11"/>
  <c r="T336" i="11"/>
  <c r="P336" i="11"/>
  <c r="E494" i="11"/>
  <c r="D494" i="11"/>
  <c r="C494" i="11"/>
  <c r="B494" i="11"/>
  <c r="A494" i="11"/>
  <c r="W335" i="11"/>
  <c r="T335" i="11"/>
  <c r="P335" i="11"/>
  <c r="E493" i="11"/>
  <c r="D493" i="11"/>
  <c r="C493" i="11"/>
  <c r="B493" i="11"/>
  <c r="A493" i="11"/>
  <c r="W334" i="11"/>
  <c r="T334" i="11"/>
  <c r="P334" i="11"/>
  <c r="E287" i="11"/>
  <c r="D287" i="11"/>
  <c r="C287" i="11"/>
  <c r="B287" i="11"/>
  <c r="A287" i="11"/>
  <c r="W333" i="11"/>
  <c r="T333" i="11"/>
  <c r="P333" i="11"/>
  <c r="E492" i="11"/>
  <c r="D492" i="11"/>
  <c r="C492" i="11"/>
  <c r="B492" i="11"/>
  <c r="A492" i="11"/>
  <c r="W332" i="11"/>
  <c r="T332" i="11"/>
  <c r="P332" i="11"/>
  <c r="E491" i="11"/>
  <c r="D491" i="11"/>
  <c r="C491" i="11"/>
  <c r="B491" i="11"/>
  <c r="A491" i="11"/>
  <c r="W331" i="11"/>
  <c r="T331" i="11"/>
  <c r="P331" i="11"/>
  <c r="E490" i="11"/>
  <c r="D490" i="11"/>
  <c r="C490" i="11"/>
  <c r="B490" i="11"/>
  <c r="A490" i="11"/>
  <c r="W330" i="11"/>
  <c r="T330" i="11"/>
  <c r="P330" i="11"/>
  <c r="E489" i="11"/>
  <c r="D489" i="11"/>
  <c r="C489" i="11"/>
  <c r="B489" i="11"/>
  <c r="A489" i="11"/>
  <c r="W329" i="11"/>
  <c r="T329" i="11"/>
  <c r="P329" i="11"/>
  <c r="E488" i="11"/>
  <c r="D488" i="11"/>
  <c r="C488" i="11"/>
  <c r="B488" i="11"/>
  <c r="A488" i="11"/>
  <c r="W328" i="11"/>
  <c r="T328" i="11"/>
  <c r="P328" i="11"/>
  <c r="E487" i="11"/>
  <c r="D487" i="11"/>
  <c r="C487" i="11"/>
  <c r="B487" i="11"/>
  <c r="A487" i="11"/>
  <c r="W327" i="11"/>
  <c r="T327" i="11"/>
  <c r="P327" i="11"/>
  <c r="E486" i="11"/>
  <c r="D486" i="11"/>
  <c r="C486" i="11"/>
  <c r="B486" i="11"/>
  <c r="A486" i="11"/>
  <c r="W326" i="11"/>
  <c r="T326" i="11"/>
  <c r="P326" i="11"/>
  <c r="E485" i="11"/>
  <c r="D485" i="11"/>
  <c r="C485" i="11"/>
  <c r="B485" i="11"/>
  <c r="A485" i="11"/>
  <c r="W325" i="11"/>
  <c r="T325" i="11"/>
  <c r="P325" i="11"/>
  <c r="E484" i="11"/>
  <c r="D484" i="11"/>
  <c r="C484" i="11"/>
  <c r="B484" i="11"/>
  <c r="A484" i="11"/>
  <c r="W324" i="11"/>
  <c r="T324" i="11"/>
  <c r="P324" i="11"/>
  <c r="E483" i="11"/>
  <c r="D483" i="11"/>
  <c r="C483" i="11"/>
  <c r="B483" i="11"/>
  <c r="A483" i="11"/>
  <c r="W323" i="11"/>
  <c r="T323" i="11"/>
  <c r="P323" i="11"/>
  <c r="E482" i="11"/>
  <c r="D482" i="11"/>
  <c r="C482" i="11"/>
  <c r="B482" i="11"/>
  <c r="A482" i="11"/>
  <c r="W322" i="11"/>
  <c r="T322" i="11"/>
  <c r="P322" i="11"/>
  <c r="E481" i="11"/>
  <c r="D481" i="11"/>
  <c r="C481" i="11"/>
  <c r="B481" i="11"/>
  <c r="A481" i="11"/>
  <c r="W321" i="11"/>
  <c r="T321" i="11"/>
  <c r="P321" i="11"/>
  <c r="E480" i="11"/>
  <c r="D480" i="11"/>
  <c r="C480" i="11"/>
  <c r="B480" i="11"/>
  <c r="A480" i="11"/>
  <c r="W320" i="11"/>
  <c r="T320" i="11"/>
  <c r="P320" i="11"/>
  <c r="E479" i="11"/>
  <c r="D479" i="11"/>
  <c r="C479" i="11"/>
  <c r="B479" i="11"/>
  <c r="A479" i="11"/>
  <c r="W319" i="11"/>
  <c r="T319" i="11"/>
  <c r="P319" i="11"/>
  <c r="E478" i="11"/>
  <c r="D478" i="11"/>
  <c r="C478" i="11"/>
  <c r="B478" i="11"/>
  <c r="A478" i="11"/>
  <c r="W318" i="11"/>
  <c r="T318" i="11"/>
  <c r="P318" i="11"/>
  <c r="E477" i="11"/>
  <c r="D477" i="11"/>
  <c r="C477" i="11"/>
  <c r="B477" i="11"/>
  <c r="A477" i="11"/>
  <c r="W317" i="11"/>
  <c r="T317" i="11"/>
  <c r="P317" i="11"/>
  <c r="E476" i="11"/>
  <c r="D476" i="11"/>
  <c r="C476" i="11"/>
  <c r="B476" i="11"/>
  <c r="A476" i="11"/>
  <c r="W316" i="11"/>
  <c r="T316" i="11"/>
  <c r="P316" i="11"/>
  <c r="E475" i="11"/>
  <c r="D475" i="11"/>
  <c r="C475" i="11"/>
  <c r="B475" i="11"/>
  <c r="A475" i="11"/>
  <c r="W315" i="11"/>
  <c r="T315" i="11"/>
  <c r="P315" i="11"/>
  <c r="E474" i="11"/>
  <c r="D474" i="11"/>
  <c r="C474" i="11"/>
  <c r="B474" i="11"/>
  <c r="A474" i="11"/>
  <c r="W314" i="11"/>
  <c r="T314" i="11"/>
  <c r="P314" i="11"/>
  <c r="E473" i="11"/>
  <c r="D473" i="11"/>
  <c r="C473" i="11"/>
  <c r="B473" i="11"/>
  <c r="A473" i="11"/>
  <c r="W313" i="11"/>
  <c r="T313" i="11"/>
  <c r="P313" i="11"/>
  <c r="E472" i="11"/>
  <c r="D472" i="11"/>
  <c r="C472" i="11"/>
  <c r="B472" i="11"/>
  <c r="A472" i="11"/>
  <c r="W312" i="11"/>
  <c r="T312" i="11"/>
  <c r="P312" i="11"/>
  <c r="E471" i="11"/>
  <c r="D471" i="11"/>
  <c r="C471" i="11"/>
  <c r="B471" i="11"/>
  <c r="A471" i="11"/>
  <c r="W311" i="11"/>
  <c r="T311" i="11"/>
  <c r="P311" i="11"/>
  <c r="E470" i="11"/>
  <c r="D470" i="11"/>
  <c r="C470" i="11"/>
  <c r="B470" i="11"/>
  <c r="A470" i="11"/>
  <c r="W310" i="11"/>
  <c r="T310" i="11"/>
  <c r="P310" i="11"/>
  <c r="E197" i="11"/>
  <c r="D197" i="11"/>
  <c r="C197" i="11"/>
  <c r="B197" i="11"/>
  <c r="A197" i="11"/>
  <c r="W309" i="11"/>
  <c r="T309" i="11"/>
  <c r="P309" i="11"/>
  <c r="E196" i="11"/>
  <c r="D196" i="11"/>
  <c r="C196" i="11"/>
  <c r="B196" i="11"/>
  <c r="A196" i="11"/>
  <c r="W308" i="11"/>
  <c r="T308" i="11"/>
  <c r="P308" i="11"/>
  <c r="E195" i="11"/>
  <c r="D195" i="11"/>
  <c r="C195" i="11"/>
  <c r="B195" i="11"/>
  <c r="A195" i="11"/>
  <c r="W307" i="11"/>
  <c r="T307" i="11"/>
  <c r="P307" i="11"/>
  <c r="E194" i="11"/>
  <c r="D194" i="11"/>
  <c r="C194" i="11"/>
  <c r="B194" i="11"/>
  <c r="A194" i="11"/>
  <c r="W306" i="11"/>
  <c r="T306" i="11"/>
  <c r="P306" i="11"/>
  <c r="E193" i="11"/>
  <c r="D193" i="11"/>
  <c r="C193" i="11"/>
  <c r="B193" i="11"/>
  <c r="A193" i="11"/>
  <c r="W305" i="11"/>
  <c r="T305" i="11"/>
  <c r="P305" i="11"/>
  <c r="E192" i="11"/>
  <c r="D192" i="11"/>
  <c r="C192" i="11"/>
  <c r="B192" i="11"/>
  <c r="A192" i="11"/>
  <c r="W304" i="11"/>
  <c r="T304" i="11"/>
  <c r="P304" i="11"/>
  <c r="E191" i="11"/>
  <c r="D191" i="11"/>
  <c r="C191" i="11"/>
  <c r="B191" i="11"/>
  <c r="A191" i="11"/>
  <c r="W303" i="11"/>
  <c r="T303" i="11"/>
  <c r="P303" i="11"/>
  <c r="E190" i="11"/>
  <c r="D190" i="11"/>
  <c r="C190" i="11"/>
  <c r="B190" i="11"/>
  <c r="A190" i="11"/>
  <c r="W302" i="11"/>
  <c r="T302" i="11"/>
  <c r="P302" i="11"/>
  <c r="E189" i="11"/>
  <c r="D189" i="11"/>
  <c r="C189" i="11"/>
  <c r="B189" i="11"/>
  <c r="A189" i="11"/>
  <c r="W301" i="11"/>
  <c r="T301" i="11"/>
  <c r="P301" i="11"/>
  <c r="E188" i="11"/>
  <c r="D188" i="11"/>
  <c r="C188" i="11"/>
  <c r="B188" i="11"/>
  <c r="A188" i="11"/>
  <c r="W300" i="11"/>
  <c r="T300" i="11"/>
  <c r="P300" i="11"/>
  <c r="E187" i="11"/>
  <c r="D187" i="11"/>
  <c r="C187" i="11"/>
  <c r="B187" i="11"/>
  <c r="A187" i="11"/>
  <c r="W299" i="11"/>
  <c r="T299" i="11"/>
  <c r="P299" i="11"/>
  <c r="E186" i="11"/>
  <c r="D186" i="11"/>
  <c r="C186" i="11"/>
  <c r="B186" i="11"/>
  <c r="A186" i="11"/>
  <c r="W298" i="11"/>
  <c r="T298" i="11"/>
  <c r="P298" i="11"/>
  <c r="E185" i="11"/>
  <c r="D185" i="11"/>
  <c r="C185" i="11"/>
  <c r="B185" i="11"/>
  <c r="A185" i="11"/>
  <c r="W297" i="11"/>
  <c r="T297" i="11"/>
  <c r="P297" i="11"/>
  <c r="E184" i="11"/>
  <c r="D184" i="11"/>
  <c r="C184" i="11"/>
  <c r="B184" i="11"/>
  <c r="A184" i="11"/>
  <c r="W296" i="11"/>
  <c r="T296" i="11"/>
  <c r="P296" i="11"/>
  <c r="E183" i="11"/>
  <c r="D183" i="11"/>
  <c r="C183" i="11"/>
  <c r="B183" i="11"/>
  <c r="A183" i="11"/>
  <c r="W295" i="11"/>
  <c r="T295" i="11"/>
  <c r="P295" i="11"/>
  <c r="E182" i="11"/>
  <c r="D182" i="11"/>
  <c r="C182" i="11"/>
  <c r="B182" i="11"/>
  <c r="A182" i="11"/>
  <c r="W294" i="11"/>
  <c r="T294" i="11"/>
  <c r="P294" i="11"/>
  <c r="E181" i="11"/>
  <c r="D181" i="11"/>
  <c r="C181" i="11"/>
  <c r="B181" i="11"/>
  <c r="A181" i="11"/>
  <c r="W293" i="11"/>
  <c r="T293" i="11"/>
  <c r="P293" i="11"/>
  <c r="E180" i="11"/>
  <c r="D180" i="11"/>
  <c r="C180" i="11"/>
  <c r="B180" i="11"/>
  <c r="A180" i="11"/>
  <c r="W292" i="11"/>
  <c r="T292" i="11"/>
  <c r="P292" i="11"/>
  <c r="E10" i="11"/>
  <c r="D10" i="11"/>
  <c r="C10" i="11"/>
  <c r="B10" i="11"/>
  <c r="A10" i="11"/>
  <c r="W291" i="11"/>
  <c r="T291" i="11"/>
  <c r="P291" i="11"/>
  <c r="E179" i="11"/>
  <c r="D179" i="11"/>
  <c r="C179" i="11"/>
  <c r="B179" i="11"/>
  <c r="A179" i="11"/>
  <c r="W290" i="11"/>
  <c r="T290" i="11"/>
  <c r="P290" i="11"/>
  <c r="E178" i="11"/>
  <c r="D178" i="11"/>
  <c r="C178" i="11"/>
  <c r="B178" i="11"/>
  <c r="A178" i="11"/>
  <c r="W289" i="11"/>
  <c r="T289" i="11"/>
  <c r="P289" i="11"/>
  <c r="E177" i="11"/>
  <c r="D177" i="11"/>
  <c r="C177" i="11"/>
  <c r="B177" i="11"/>
  <c r="A177" i="11"/>
  <c r="W288" i="11"/>
  <c r="T288" i="11"/>
  <c r="P288" i="11"/>
  <c r="E176" i="11"/>
  <c r="D176" i="11"/>
  <c r="C176" i="11"/>
  <c r="B176" i="11"/>
  <c r="A176" i="11"/>
  <c r="W287" i="11"/>
  <c r="T287" i="11"/>
  <c r="P287" i="11"/>
  <c r="E175" i="11"/>
  <c r="D175" i="11"/>
  <c r="C175" i="11"/>
  <c r="B175" i="11"/>
  <c r="A175" i="11"/>
  <c r="W286" i="11"/>
  <c r="T286" i="11"/>
  <c r="P286" i="11"/>
  <c r="E174" i="11"/>
  <c r="D174" i="11"/>
  <c r="C174" i="11"/>
  <c r="B174" i="11"/>
  <c r="A174" i="11"/>
  <c r="W285" i="11"/>
  <c r="T285" i="11"/>
  <c r="P285" i="11"/>
  <c r="E173" i="11"/>
  <c r="D173" i="11"/>
  <c r="C173" i="11"/>
  <c r="B173" i="11"/>
  <c r="A173" i="11"/>
  <c r="W284" i="11"/>
  <c r="T284" i="11"/>
  <c r="P284" i="11"/>
  <c r="E172" i="11"/>
  <c r="D172" i="11"/>
  <c r="C172" i="11"/>
  <c r="B172" i="11"/>
  <c r="A172" i="11"/>
  <c r="W283" i="11"/>
  <c r="T283" i="11"/>
  <c r="P283" i="11"/>
  <c r="E171" i="11"/>
  <c r="D171" i="11"/>
  <c r="C171" i="11"/>
  <c r="B171" i="11"/>
  <c r="A171" i="11"/>
  <c r="W282" i="11"/>
  <c r="T282" i="11"/>
  <c r="P282" i="11"/>
  <c r="E170" i="11"/>
  <c r="D170" i="11"/>
  <c r="C170" i="11"/>
  <c r="B170" i="11"/>
  <c r="A170" i="11"/>
  <c r="W281" i="11"/>
  <c r="T281" i="11"/>
  <c r="P281" i="11"/>
  <c r="E169" i="11"/>
  <c r="D169" i="11"/>
  <c r="C169" i="11"/>
  <c r="B169" i="11"/>
  <c r="A169" i="11"/>
  <c r="W280" i="11"/>
  <c r="T280" i="11"/>
  <c r="P280" i="11"/>
  <c r="E168" i="11"/>
  <c r="D168" i="11"/>
  <c r="C168" i="11"/>
  <c r="B168" i="11"/>
  <c r="A168" i="11"/>
  <c r="W279" i="11"/>
  <c r="T279" i="11"/>
  <c r="P279" i="11"/>
  <c r="E167" i="11"/>
  <c r="D167" i="11"/>
  <c r="C167" i="11"/>
  <c r="B167" i="11"/>
  <c r="A167" i="11"/>
  <c r="W278" i="11"/>
  <c r="T278" i="11"/>
  <c r="P278" i="11"/>
  <c r="E166" i="11"/>
  <c r="D166" i="11"/>
  <c r="C166" i="11"/>
  <c r="B166" i="11"/>
  <c r="A166" i="11"/>
  <c r="W277" i="11"/>
  <c r="T277" i="11"/>
  <c r="P277" i="11"/>
  <c r="E165" i="11"/>
  <c r="D165" i="11"/>
  <c r="C165" i="11"/>
  <c r="B165" i="11"/>
  <c r="A165" i="11"/>
  <c r="W276" i="11"/>
  <c r="T276" i="11"/>
  <c r="P276" i="11"/>
  <c r="E164" i="11"/>
  <c r="D164" i="11"/>
  <c r="C164" i="11"/>
  <c r="B164" i="11"/>
  <c r="A164" i="11"/>
  <c r="W275" i="11"/>
  <c r="T275" i="11"/>
  <c r="P275" i="11"/>
  <c r="E163" i="11"/>
  <c r="D163" i="11"/>
  <c r="C163" i="11"/>
  <c r="B163" i="11"/>
  <c r="A163" i="11"/>
  <c r="W274" i="11"/>
  <c r="T274" i="11"/>
  <c r="P274" i="11"/>
  <c r="E162" i="11"/>
  <c r="D162" i="11"/>
  <c r="C162" i="11"/>
  <c r="B162" i="11"/>
  <c r="A162" i="11"/>
  <c r="W273" i="11"/>
  <c r="T273" i="11"/>
  <c r="P273" i="11"/>
  <c r="E161" i="11"/>
  <c r="D161" i="11"/>
  <c r="C161" i="11"/>
  <c r="B161" i="11"/>
  <c r="A161" i="11"/>
  <c r="W272" i="11"/>
  <c r="T272" i="11"/>
  <c r="P272" i="11"/>
  <c r="E160" i="11"/>
  <c r="D160" i="11"/>
  <c r="C160" i="11"/>
  <c r="B160" i="11"/>
  <c r="A160" i="11"/>
  <c r="W271" i="11"/>
  <c r="T271" i="11"/>
  <c r="P271" i="11"/>
  <c r="E159" i="11"/>
  <c r="D159" i="11"/>
  <c r="C159" i="11"/>
  <c r="B159" i="11"/>
  <c r="A159" i="11"/>
  <c r="W270" i="11"/>
  <c r="T270" i="11"/>
  <c r="P270" i="11"/>
  <c r="E158" i="11"/>
  <c r="D158" i="11"/>
  <c r="C158" i="11"/>
  <c r="B158" i="11"/>
  <c r="A158" i="11"/>
  <c r="W269" i="11"/>
  <c r="T269" i="11"/>
  <c r="P269" i="11"/>
  <c r="E157" i="11"/>
  <c r="D157" i="11"/>
  <c r="C157" i="11"/>
  <c r="B157" i="11"/>
  <c r="A157" i="11"/>
  <c r="W268" i="11"/>
  <c r="T268" i="11"/>
  <c r="P268" i="11"/>
  <c r="E9" i="11"/>
  <c r="D9" i="11"/>
  <c r="C9" i="11"/>
  <c r="B9" i="11"/>
  <c r="A9" i="11"/>
  <c r="W267" i="11"/>
  <c r="T267" i="11"/>
  <c r="P267" i="11"/>
  <c r="E80" i="11"/>
  <c r="D80" i="11"/>
  <c r="C80" i="11"/>
  <c r="B80" i="11"/>
  <c r="A80" i="11"/>
  <c r="W266" i="11"/>
  <c r="T266" i="11"/>
  <c r="P266" i="11"/>
  <c r="E79" i="11"/>
  <c r="D79" i="11"/>
  <c r="C79" i="11"/>
  <c r="B79" i="11"/>
  <c r="A79" i="11"/>
  <c r="W265" i="11"/>
  <c r="T265" i="11"/>
  <c r="P265" i="11"/>
  <c r="E78" i="11"/>
  <c r="D78" i="11"/>
  <c r="C78" i="11"/>
  <c r="B78" i="11"/>
  <c r="A78" i="11"/>
  <c r="W264" i="11"/>
  <c r="T264" i="11"/>
  <c r="P264" i="11"/>
  <c r="E77" i="11"/>
  <c r="D77" i="11"/>
  <c r="C77" i="11"/>
  <c r="B77" i="11"/>
  <c r="A77" i="11"/>
  <c r="W263" i="11"/>
  <c r="T263" i="11"/>
  <c r="P263" i="11"/>
  <c r="E8" i="11"/>
  <c r="D8" i="11"/>
  <c r="C8" i="11"/>
  <c r="B8" i="11"/>
  <c r="A8" i="11"/>
  <c r="W262" i="11"/>
  <c r="T262" i="11"/>
  <c r="P262" i="11"/>
  <c r="E76" i="11"/>
  <c r="D76" i="11"/>
  <c r="C76" i="11"/>
  <c r="B76" i="11"/>
  <c r="A76" i="11"/>
  <c r="W261" i="11"/>
  <c r="T261" i="11"/>
  <c r="P261" i="11"/>
  <c r="E156" i="11"/>
  <c r="D156" i="11"/>
  <c r="C156" i="11"/>
  <c r="B156" i="11"/>
  <c r="A156" i="11"/>
  <c r="W260" i="11"/>
  <c r="T260" i="11"/>
  <c r="P260" i="11"/>
  <c r="E75" i="11"/>
  <c r="D75" i="11"/>
  <c r="C75" i="11"/>
  <c r="B75" i="11"/>
  <c r="A75" i="11"/>
  <c r="W259" i="11"/>
  <c r="T259" i="11"/>
  <c r="P259" i="11"/>
  <c r="E74" i="11"/>
  <c r="D74" i="11"/>
  <c r="C74" i="11"/>
  <c r="B74" i="11"/>
  <c r="A74" i="11"/>
  <c r="W258" i="11"/>
  <c r="T258" i="11"/>
  <c r="P258" i="11"/>
  <c r="E73" i="11"/>
  <c r="D73" i="11"/>
  <c r="C73" i="11"/>
  <c r="B73" i="11"/>
  <c r="A73" i="11"/>
  <c r="W257" i="11"/>
  <c r="T257" i="11"/>
  <c r="P257" i="11"/>
  <c r="E72" i="11"/>
  <c r="D72" i="11"/>
  <c r="C72" i="11"/>
  <c r="B72" i="11"/>
  <c r="A72" i="11"/>
  <c r="W256" i="11"/>
  <c r="T256" i="11"/>
  <c r="P256" i="11"/>
  <c r="E71" i="11"/>
  <c r="D71" i="11"/>
  <c r="C71" i="11"/>
  <c r="B71" i="11"/>
  <c r="A71" i="11"/>
  <c r="W255" i="11"/>
  <c r="T255" i="11"/>
  <c r="P255" i="11"/>
  <c r="E70" i="11"/>
  <c r="D70" i="11"/>
  <c r="C70" i="11"/>
  <c r="B70" i="11"/>
  <c r="A70" i="11"/>
  <c r="W254" i="11"/>
  <c r="T254" i="11"/>
  <c r="P254" i="11"/>
  <c r="E69" i="11"/>
  <c r="D69" i="11"/>
  <c r="C69" i="11"/>
  <c r="B69" i="11"/>
  <c r="A69" i="11"/>
  <c r="W253" i="11"/>
  <c r="T253" i="11"/>
  <c r="P253" i="11"/>
  <c r="E68" i="11"/>
  <c r="D68" i="11"/>
  <c r="C68" i="11"/>
  <c r="B68" i="11"/>
  <c r="A68" i="11"/>
  <c r="W252" i="11"/>
  <c r="T252" i="11"/>
  <c r="P252" i="11"/>
  <c r="E67" i="11"/>
  <c r="D67" i="11"/>
  <c r="C67" i="11"/>
  <c r="B67" i="11"/>
  <c r="A67" i="11"/>
  <c r="W251" i="11"/>
  <c r="T251" i="11"/>
  <c r="P251" i="11"/>
  <c r="E66" i="11"/>
  <c r="D66" i="11"/>
  <c r="C66" i="11"/>
  <c r="B66" i="11"/>
  <c r="A66" i="11"/>
  <c r="W250" i="11"/>
  <c r="T250" i="11"/>
  <c r="P250" i="11"/>
  <c r="E155" i="11"/>
  <c r="D155" i="11"/>
  <c r="C155" i="11"/>
  <c r="B155" i="11"/>
  <c r="A155" i="11"/>
  <c r="W249" i="11"/>
  <c r="T249" i="11"/>
  <c r="P249" i="11"/>
  <c r="E154" i="11"/>
  <c r="D154" i="11"/>
  <c r="C154" i="11"/>
  <c r="B154" i="11"/>
  <c r="A154" i="11"/>
  <c r="W248" i="11"/>
  <c r="T248" i="11"/>
  <c r="P248" i="11"/>
  <c r="E153" i="11"/>
  <c r="D153" i="11"/>
  <c r="C153" i="11"/>
  <c r="B153" i="11"/>
  <c r="A153" i="11"/>
  <c r="W247" i="11"/>
  <c r="T247" i="11"/>
  <c r="P247" i="11"/>
  <c r="E152" i="11"/>
  <c r="D152" i="11"/>
  <c r="C152" i="11"/>
  <c r="B152" i="11"/>
  <c r="A152" i="11"/>
  <c r="W246" i="11"/>
  <c r="T246" i="11"/>
  <c r="P246" i="11"/>
  <c r="E151" i="11"/>
  <c r="D151" i="11"/>
  <c r="C151" i="11"/>
  <c r="B151" i="11"/>
  <c r="A151" i="11"/>
  <c r="W245" i="11"/>
  <c r="T245" i="11"/>
  <c r="P245" i="11"/>
  <c r="E150" i="11"/>
  <c r="D150" i="11"/>
  <c r="C150" i="11"/>
  <c r="B150" i="11"/>
  <c r="A150" i="11"/>
  <c r="W244" i="11"/>
  <c r="T244" i="11"/>
  <c r="P244" i="11"/>
  <c r="E149" i="11"/>
  <c r="D149" i="11"/>
  <c r="C149" i="11"/>
  <c r="B149" i="11"/>
  <c r="A149" i="11"/>
  <c r="W243" i="11"/>
  <c r="T243" i="11"/>
  <c r="P243" i="11"/>
  <c r="E148" i="11"/>
  <c r="D148" i="11"/>
  <c r="C148" i="11"/>
  <c r="B148" i="11"/>
  <c r="A148" i="11"/>
  <c r="W242" i="11"/>
  <c r="T242" i="11"/>
  <c r="P242" i="11"/>
  <c r="E147" i="11"/>
  <c r="D147" i="11"/>
  <c r="C147" i="11"/>
  <c r="B147" i="11"/>
  <c r="A147" i="11"/>
  <c r="W241" i="11"/>
  <c r="T241" i="11"/>
  <c r="P241" i="11"/>
  <c r="E146" i="11"/>
  <c r="D146" i="11"/>
  <c r="C146" i="11"/>
  <c r="B146" i="11"/>
  <c r="A146" i="11"/>
  <c r="W240" i="11"/>
  <c r="T240" i="11"/>
  <c r="P240" i="11"/>
  <c r="E145" i="11"/>
  <c r="D145" i="11"/>
  <c r="C145" i="11"/>
  <c r="B145" i="11"/>
  <c r="A145" i="11"/>
  <c r="W239" i="11"/>
  <c r="T239" i="11"/>
  <c r="P239" i="11"/>
  <c r="E144" i="11"/>
  <c r="D144" i="11"/>
  <c r="C144" i="11"/>
  <c r="B144" i="11"/>
  <c r="A144" i="11"/>
  <c r="W238" i="11"/>
  <c r="T238" i="11"/>
  <c r="P238" i="11"/>
  <c r="E143" i="11"/>
  <c r="D143" i="11"/>
  <c r="C143" i="11"/>
  <c r="B143" i="11"/>
  <c r="A143" i="11"/>
  <c r="W237" i="11"/>
  <c r="T237" i="11"/>
  <c r="P237" i="11"/>
  <c r="E142" i="11"/>
  <c r="D142" i="11"/>
  <c r="C142" i="11"/>
  <c r="B142" i="11"/>
  <c r="A142" i="11"/>
  <c r="W236" i="11"/>
  <c r="T236" i="11"/>
  <c r="P236" i="11"/>
  <c r="E141" i="11"/>
  <c r="D141" i="11"/>
  <c r="C141" i="11"/>
  <c r="B141" i="11"/>
  <c r="A141" i="11"/>
  <c r="W235" i="11"/>
  <c r="T235" i="11"/>
  <c r="P235" i="11"/>
  <c r="E7" i="11"/>
  <c r="D7" i="11"/>
  <c r="C7" i="11"/>
  <c r="B7" i="11"/>
  <c r="A7" i="11"/>
  <c r="W234" i="11"/>
  <c r="T234" i="11"/>
  <c r="P234" i="11"/>
  <c r="E65" i="11"/>
  <c r="D65" i="11"/>
  <c r="C65" i="11"/>
  <c r="B65" i="11"/>
  <c r="A65" i="11"/>
  <c r="W233" i="11"/>
  <c r="T233" i="11"/>
  <c r="P233" i="11"/>
  <c r="D64" i="11"/>
  <c r="C64" i="11"/>
  <c r="B64" i="11"/>
  <c r="A64" i="11"/>
  <c r="W232" i="11"/>
  <c r="T232" i="11"/>
  <c r="P232" i="11"/>
  <c r="E63" i="11"/>
  <c r="D63" i="11"/>
  <c r="C63" i="11"/>
  <c r="B63" i="11"/>
  <c r="A63" i="11"/>
  <c r="W231" i="11"/>
  <c r="T231" i="11"/>
  <c r="P231" i="11"/>
  <c r="E140" i="11"/>
  <c r="D140" i="11"/>
  <c r="C140" i="11"/>
  <c r="B140" i="11"/>
  <c r="A140" i="11"/>
  <c r="W230" i="11"/>
  <c r="T230" i="11"/>
  <c r="P230" i="11"/>
  <c r="E62" i="11"/>
  <c r="D62" i="11"/>
  <c r="C62" i="11"/>
  <c r="B62" i="11"/>
  <c r="A62" i="11"/>
  <c r="W229" i="11"/>
  <c r="T229" i="11"/>
  <c r="P229" i="11"/>
  <c r="E139" i="11"/>
  <c r="D139" i="11"/>
  <c r="C139" i="11"/>
  <c r="B139" i="11"/>
  <c r="A139" i="11"/>
  <c r="W228" i="11"/>
  <c r="T228" i="11"/>
  <c r="P228" i="11"/>
  <c r="E61" i="11"/>
  <c r="D61" i="11"/>
  <c r="C61" i="11"/>
  <c r="B61" i="11"/>
  <c r="A61" i="11"/>
  <c r="W227" i="11"/>
  <c r="T227" i="11"/>
  <c r="P227" i="11"/>
  <c r="E60" i="11"/>
  <c r="D60" i="11"/>
  <c r="C60" i="11"/>
  <c r="B60" i="11"/>
  <c r="A60" i="11"/>
  <c r="W226" i="11"/>
  <c r="T226" i="11"/>
  <c r="P226" i="11"/>
  <c r="E59" i="11"/>
  <c r="D59" i="11"/>
  <c r="C59" i="11"/>
  <c r="B59" i="11"/>
  <c r="A59" i="11"/>
  <c r="W225" i="11"/>
  <c r="T225" i="11"/>
  <c r="P225" i="11"/>
  <c r="E58" i="11"/>
  <c r="D58" i="11"/>
  <c r="C58" i="11"/>
  <c r="B58" i="11"/>
  <c r="A58" i="11"/>
  <c r="W224" i="11"/>
  <c r="T224" i="11"/>
  <c r="P224" i="11"/>
  <c r="E57" i="11"/>
  <c r="D57" i="11"/>
  <c r="C57" i="11"/>
  <c r="B57" i="11"/>
  <c r="A57" i="11"/>
  <c r="W223" i="11"/>
  <c r="T223" i="11"/>
  <c r="P223" i="11"/>
  <c r="E56" i="11"/>
  <c r="D56" i="11"/>
  <c r="C56" i="11"/>
  <c r="B56" i="11"/>
  <c r="A56" i="11"/>
  <c r="W222" i="11"/>
  <c r="T222" i="11"/>
  <c r="P222" i="11"/>
  <c r="E55" i="11"/>
  <c r="D55" i="11"/>
  <c r="C55" i="11"/>
  <c r="B55" i="11"/>
  <c r="A55" i="11"/>
  <c r="W221" i="11"/>
  <c r="T221" i="11"/>
  <c r="P221" i="11"/>
  <c r="E54" i="11"/>
  <c r="D54" i="11"/>
  <c r="C54" i="11"/>
  <c r="B54" i="11"/>
  <c r="A54" i="11"/>
  <c r="W220" i="11"/>
  <c r="T220" i="11"/>
  <c r="P220" i="11"/>
  <c r="E53" i="11"/>
  <c r="D53" i="11"/>
  <c r="C53" i="11"/>
  <c r="B53" i="11"/>
  <c r="A53" i="11"/>
  <c r="W219" i="11"/>
  <c r="T219" i="11"/>
  <c r="P219" i="11"/>
  <c r="E52" i="11"/>
  <c r="D52" i="11"/>
  <c r="C52" i="11"/>
  <c r="B52" i="11"/>
  <c r="A52" i="11"/>
  <c r="W218" i="11"/>
  <c r="T218" i="11"/>
  <c r="P218" i="11"/>
  <c r="E51" i="11"/>
  <c r="D51" i="11"/>
  <c r="C51" i="11"/>
  <c r="B51" i="11"/>
  <c r="A51" i="11"/>
  <c r="W217" i="11"/>
  <c r="T217" i="11"/>
  <c r="P217" i="11"/>
  <c r="E50" i="11"/>
  <c r="D50" i="11"/>
  <c r="C50" i="11"/>
  <c r="B50" i="11"/>
  <c r="A50" i="11"/>
  <c r="W216" i="11"/>
  <c r="T216" i="11"/>
  <c r="P216" i="11"/>
  <c r="E138" i="11"/>
  <c r="D138" i="11"/>
  <c r="C138" i="11"/>
  <c r="B138" i="11"/>
  <c r="A138" i="11"/>
  <c r="W215" i="11"/>
  <c r="T215" i="11"/>
  <c r="P215" i="11"/>
  <c r="E49" i="11"/>
  <c r="D49" i="11"/>
  <c r="C49" i="11"/>
  <c r="B49" i="11"/>
  <c r="A49" i="11"/>
  <c r="W214" i="11"/>
  <c r="T214" i="11"/>
  <c r="P214" i="11"/>
  <c r="E6" i="11"/>
  <c r="D6" i="11"/>
  <c r="C6" i="11"/>
  <c r="B6" i="11"/>
  <c r="A6" i="11"/>
  <c r="W213" i="11"/>
  <c r="T213" i="11"/>
  <c r="P213" i="11"/>
  <c r="E48" i="11"/>
  <c r="D48" i="11"/>
  <c r="C48" i="11"/>
  <c r="B48" i="11"/>
  <c r="A48" i="11"/>
  <c r="W212" i="11"/>
  <c r="T212" i="11"/>
  <c r="P212" i="11"/>
  <c r="E47" i="11"/>
  <c r="D47" i="11"/>
  <c r="C47" i="11"/>
  <c r="B47" i="11"/>
  <c r="A47" i="11"/>
  <c r="W211" i="11"/>
  <c r="T211" i="11"/>
  <c r="P211" i="11"/>
  <c r="E5" i="11"/>
  <c r="D5" i="11"/>
  <c r="C5" i="11"/>
  <c r="B5" i="11"/>
  <c r="A5" i="11"/>
  <c r="W210" i="11"/>
  <c r="T210" i="11"/>
  <c r="P210" i="11"/>
  <c r="E46" i="11"/>
  <c r="D46" i="11"/>
  <c r="C46" i="11"/>
  <c r="B46" i="11"/>
  <c r="A46" i="11"/>
  <c r="W209" i="11"/>
  <c r="T209" i="11"/>
  <c r="P209" i="11"/>
  <c r="E469" i="11"/>
  <c r="D469" i="11"/>
  <c r="C469" i="11"/>
  <c r="B469" i="11"/>
  <c r="A469" i="11"/>
  <c r="W208" i="11"/>
  <c r="T208" i="11"/>
  <c r="P208" i="11"/>
  <c r="E468" i="11"/>
  <c r="D468" i="11"/>
  <c r="C468" i="11"/>
  <c r="B468" i="11"/>
  <c r="A468" i="11"/>
  <c r="W207" i="11"/>
  <c r="T207" i="11"/>
  <c r="P207" i="11"/>
  <c r="E467" i="11"/>
  <c r="D467" i="11"/>
  <c r="C467" i="11"/>
  <c r="B467" i="11"/>
  <c r="A467" i="11"/>
  <c r="W206" i="11"/>
  <c r="T206" i="11"/>
  <c r="P206" i="11"/>
  <c r="E466" i="11"/>
  <c r="D466" i="11"/>
  <c r="C466" i="11"/>
  <c r="B466" i="11"/>
  <c r="A466" i="11"/>
  <c r="W205" i="11"/>
  <c r="T205" i="11"/>
  <c r="P205" i="11"/>
  <c r="E465" i="11"/>
  <c r="D465" i="11"/>
  <c r="C465" i="11"/>
  <c r="B465" i="11"/>
  <c r="A465" i="11"/>
  <c r="W204" i="11"/>
  <c r="T204" i="11"/>
  <c r="P204" i="11"/>
  <c r="E464" i="11"/>
  <c r="D464" i="11"/>
  <c r="C464" i="11"/>
  <c r="B464" i="11"/>
  <c r="A464" i="11"/>
  <c r="W203" i="11"/>
  <c r="T203" i="11"/>
  <c r="P203" i="11"/>
  <c r="E463" i="11"/>
  <c r="D463" i="11"/>
  <c r="C463" i="11"/>
  <c r="B463" i="11"/>
  <c r="A463" i="11"/>
  <c r="W202" i="11"/>
  <c r="T202" i="11"/>
  <c r="P202" i="11"/>
  <c r="E462" i="11"/>
  <c r="D462" i="11"/>
  <c r="C462" i="11"/>
  <c r="B462" i="11"/>
  <c r="A462" i="11"/>
  <c r="W201" i="11"/>
  <c r="T201" i="11"/>
  <c r="P201" i="11"/>
  <c r="E461" i="11"/>
  <c r="D461" i="11"/>
  <c r="C461" i="11"/>
  <c r="B461" i="11"/>
  <c r="A461" i="11"/>
  <c r="W200" i="11"/>
  <c r="T200" i="11"/>
  <c r="P200" i="11"/>
  <c r="E460" i="11"/>
  <c r="D460" i="11"/>
  <c r="C460" i="11"/>
  <c r="B460" i="11"/>
  <c r="A460" i="11"/>
  <c r="W199" i="11"/>
  <c r="T199" i="11"/>
  <c r="P199" i="11"/>
  <c r="E459" i="11"/>
  <c r="D459" i="11"/>
  <c r="C459" i="11"/>
  <c r="B459" i="11"/>
  <c r="A459" i="11"/>
  <c r="W198" i="11"/>
  <c r="T198" i="11"/>
  <c r="P198" i="11"/>
  <c r="E458" i="11"/>
  <c r="D458" i="11"/>
  <c r="C458" i="11"/>
  <c r="B458" i="11"/>
  <c r="A458" i="11"/>
  <c r="W197" i="11"/>
  <c r="T197" i="11"/>
  <c r="P197" i="11"/>
  <c r="E457" i="11"/>
  <c r="D457" i="11"/>
  <c r="C457" i="11"/>
  <c r="B457" i="11"/>
  <c r="A457" i="11"/>
  <c r="W196" i="11"/>
  <c r="T196" i="11"/>
  <c r="P196" i="11"/>
  <c r="E456" i="11"/>
  <c r="D456" i="11"/>
  <c r="C456" i="11"/>
  <c r="B456" i="11"/>
  <c r="A456" i="11"/>
  <c r="W195" i="11"/>
  <c r="T195" i="11"/>
  <c r="P195" i="11"/>
  <c r="E455" i="11"/>
  <c r="D455" i="11"/>
  <c r="C455" i="11"/>
  <c r="B455" i="11"/>
  <c r="A455" i="11"/>
  <c r="W194" i="11"/>
  <c r="T194" i="11"/>
  <c r="P194" i="11"/>
  <c r="E454" i="11"/>
  <c r="D454" i="11"/>
  <c r="C454" i="11"/>
  <c r="B454" i="11"/>
  <c r="A454" i="11"/>
  <c r="W193" i="11"/>
  <c r="T193" i="11"/>
  <c r="P193" i="11"/>
  <c r="E453" i="11"/>
  <c r="D453" i="11"/>
  <c r="C453" i="11"/>
  <c r="B453" i="11"/>
  <c r="A453" i="11"/>
  <c r="W192" i="11"/>
  <c r="T192" i="11"/>
  <c r="P192" i="11"/>
  <c r="E452" i="11"/>
  <c r="D452" i="11"/>
  <c r="C452" i="11"/>
  <c r="B452" i="11"/>
  <c r="A452" i="11"/>
  <c r="W191" i="11"/>
  <c r="T191" i="11"/>
  <c r="P191" i="11"/>
  <c r="E451" i="11"/>
  <c r="D451" i="11"/>
  <c r="C451" i="11"/>
  <c r="B451" i="11"/>
  <c r="A451" i="11"/>
  <c r="W190" i="11"/>
  <c r="T190" i="11"/>
  <c r="P190" i="11"/>
  <c r="E450" i="11"/>
  <c r="D450" i="11"/>
  <c r="C450" i="11"/>
  <c r="B450" i="11"/>
  <c r="A450" i="11"/>
  <c r="W189" i="11"/>
  <c r="T189" i="11"/>
  <c r="P189" i="11"/>
  <c r="E449" i="11"/>
  <c r="D449" i="11"/>
  <c r="C449" i="11"/>
  <c r="B449" i="11"/>
  <c r="A449" i="11"/>
  <c r="W188" i="11"/>
  <c r="T188" i="11"/>
  <c r="P188" i="11"/>
  <c r="E448" i="11"/>
  <c r="D448" i="11"/>
  <c r="C448" i="11"/>
  <c r="B448" i="11"/>
  <c r="A448" i="11"/>
  <c r="W187" i="11"/>
  <c r="T187" i="11"/>
  <c r="P187" i="11"/>
  <c r="E447" i="11"/>
  <c r="D447" i="11"/>
  <c r="C447" i="11"/>
  <c r="B447" i="11"/>
  <c r="A447" i="11"/>
  <c r="W186" i="11"/>
  <c r="T186" i="11"/>
  <c r="P186" i="11"/>
  <c r="E446" i="11"/>
  <c r="D446" i="11"/>
  <c r="C446" i="11"/>
  <c r="B446" i="11"/>
  <c r="A446" i="11"/>
  <c r="W185" i="11"/>
  <c r="T185" i="11"/>
  <c r="P185" i="11"/>
  <c r="E445" i="11"/>
  <c r="D445" i="11"/>
  <c r="C445" i="11"/>
  <c r="B445" i="11"/>
  <c r="A445" i="11"/>
  <c r="W184" i="11"/>
  <c r="T184" i="11"/>
  <c r="P184" i="11"/>
  <c r="E444" i="11"/>
  <c r="D444" i="11"/>
  <c r="C444" i="11"/>
  <c r="B444" i="11"/>
  <c r="A444" i="11"/>
  <c r="W183" i="11"/>
  <c r="T183" i="11"/>
  <c r="P183" i="11"/>
  <c r="E443" i="11"/>
  <c r="D443" i="11"/>
  <c r="C443" i="11"/>
  <c r="B443" i="11"/>
  <c r="A443" i="11"/>
  <c r="W182" i="11"/>
  <c r="T182" i="11"/>
  <c r="P182" i="11"/>
  <c r="E442" i="11"/>
  <c r="D442" i="11"/>
  <c r="C442" i="11"/>
  <c r="B442" i="11"/>
  <c r="A442" i="11"/>
  <c r="W181" i="11"/>
  <c r="T181" i="11"/>
  <c r="P181" i="11"/>
  <c r="E441" i="11"/>
  <c r="D441" i="11"/>
  <c r="C441" i="11"/>
  <c r="B441" i="11"/>
  <c r="A441" i="11"/>
  <c r="W180" i="11"/>
  <c r="T180" i="11"/>
  <c r="P180" i="11"/>
  <c r="E440" i="11"/>
  <c r="D440" i="11"/>
  <c r="C440" i="11"/>
  <c r="B440" i="11"/>
  <c r="A440" i="11"/>
  <c r="W179" i="11"/>
  <c r="T179" i="11"/>
  <c r="P179" i="11"/>
  <c r="E439" i="11"/>
  <c r="D439" i="11"/>
  <c r="C439" i="11"/>
  <c r="B439" i="11"/>
  <c r="A439" i="11"/>
  <c r="W178" i="11"/>
  <c r="T178" i="11"/>
  <c r="P178" i="11"/>
  <c r="E438" i="11"/>
  <c r="D438" i="11"/>
  <c r="C438" i="11"/>
  <c r="B438" i="11"/>
  <c r="A438" i="11"/>
  <c r="W177" i="11"/>
  <c r="T177" i="11"/>
  <c r="P177" i="11"/>
  <c r="E437" i="11"/>
  <c r="D437" i="11"/>
  <c r="C437" i="11"/>
  <c r="B437" i="11"/>
  <c r="A437" i="11"/>
  <c r="W176" i="11"/>
  <c r="T176" i="11"/>
  <c r="P176" i="11"/>
  <c r="E436" i="11"/>
  <c r="D436" i="11"/>
  <c r="C436" i="11"/>
  <c r="B436" i="11"/>
  <c r="A436" i="11"/>
  <c r="W175" i="11"/>
  <c r="T175" i="11"/>
  <c r="P175" i="11"/>
  <c r="E435" i="11"/>
  <c r="D435" i="11"/>
  <c r="C435" i="11"/>
  <c r="B435" i="11"/>
  <c r="A435" i="11"/>
  <c r="W174" i="11"/>
  <c r="T174" i="11"/>
  <c r="P174" i="11"/>
  <c r="E434" i="11"/>
  <c r="D434" i="11"/>
  <c r="C434" i="11"/>
  <c r="B434" i="11"/>
  <c r="A434" i="11"/>
  <c r="W173" i="11"/>
  <c r="T173" i="11"/>
  <c r="P173" i="11"/>
  <c r="E433" i="11"/>
  <c r="D433" i="11"/>
  <c r="C433" i="11"/>
  <c r="B433" i="11"/>
  <c r="A433" i="11"/>
  <c r="W172" i="11"/>
  <c r="T172" i="11"/>
  <c r="P172" i="11"/>
  <c r="E432" i="11"/>
  <c r="D432" i="11"/>
  <c r="C432" i="11"/>
  <c r="B432" i="11"/>
  <c r="A432" i="11"/>
  <c r="W171" i="11"/>
  <c r="T171" i="11"/>
  <c r="P171" i="11"/>
  <c r="E431" i="11"/>
  <c r="D431" i="11"/>
  <c r="C431" i="11"/>
  <c r="B431" i="11"/>
  <c r="A431" i="11"/>
  <c r="W170" i="11"/>
  <c r="T170" i="11"/>
  <c r="P170" i="11"/>
  <c r="E430" i="11"/>
  <c r="D430" i="11"/>
  <c r="C430" i="11"/>
  <c r="B430" i="11"/>
  <c r="A430" i="11"/>
  <c r="W169" i="11"/>
  <c r="T169" i="11"/>
  <c r="P169" i="11"/>
  <c r="E429" i="11"/>
  <c r="D429" i="11"/>
  <c r="C429" i="11"/>
  <c r="B429" i="11"/>
  <c r="A429" i="11"/>
  <c r="W168" i="11"/>
  <c r="T168" i="11"/>
  <c r="P168" i="11"/>
  <c r="E428" i="11"/>
  <c r="D428" i="11"/>
  <c r="C428" i="11"/>
  <c r="B428" i="11"/>
  <c r="A428" i="11"/>
  <c r="W167" i="11"/>
  <c r="T167" i="11"/>
  <c r="P167" i="11"/>
  <c r="E427" i="11"/>
  <c r="D427" i="11"/>
  <c r="C427" i="11"/>
  <c r="B427" i="11"/>
  <c r="A427" i="11"/>
  <c r="W166" i="11"/>
  <c r="T166" i="11"/>
  <c r="P166" i="11"/>
  <c r="E426" i="11"/>
  <c r="D426" i="11"/>
  <c r="C426" i="11"/>
  <c r="B426" i="11"/>
  <c r="A426" i="11"/>
  <c r="W165" i="11"/>
  <c r="T165" i="11"/>
  <c r="P165" i="11"/>
  <c r="E425" i="11"/>
  <c r="D425" i="11"/>
  <c r="C425" i="11"/>
  <c r="B425" i="11"/>
  <c r="A425" i="11"/>
  <c r="W164" i="11"/>
  <c r="T164" i="11"/>
  <c r="P164" i="11"/>
  <c r="E424" i="11"/>
  <c r="D424" i="11"/>
  <c r="C424" i="11"/>
  <c r="B424" i="11"/>
  <c r="A424" i="11"/>
  <c r="W163" i="11"/>
  <c r="T163" i="11"/>
  <c r="P163" i="11"/>
  <c r="E423" i="11"/>
  <c r="D423" i="11"/>
  <c r="C423" i="11"/>
  <c r="B423" i="11"/>
  <c r="A423" i="11"/>
  <c r="W162" i="11"/>
  <c r="T162" i="11"/>
  <c r="P162" i="11"/>
  <c r="E422" i="11"/>
  <c r="D422" i="11"/>
  <c r="C422" i="11"/>
  <c r="B422" i="11"/>
  <c r="A422" i="11"/>
  <c r="W161" i="11"/>
  <c r="T161" i="11"/>
  <c r="P161" i="11"/>
  <c r="E421" i="11"/>
  <c r="D421" i="11"/>
  <c r="C421" i="11"/>
  <c r="B421" i="11"/>
  <c r="A421" i="11"/>
  <c r="W160" i="11"/>
  <c r="T160" i="11"/>
  <c r="P160" i="11"/>
  <c r="E420" i="11"/>
  <c r="D420" i="11"/>
  <c r="C420" i="11"/>
  <c r="B420" i="11"/>
  <c r="A420" i="11"/>
  <c r="W159" i="11"/>
  <c r="T159" i="11"/>
  <c r="P159" i="11"/>
  <c r="E419" i="11"/>
  <c r="D419" i="11"/>
  <c r="C419" i="11"/>
  <c r="B419" i="11"/>
  <c r="A419" i="11"/>
  <c r="W158" i="11"/>
  <c r="T158" i="11"/>
  <c r="P158" i="11"/>
  <c r="E418" i="11"/>
  <c r="D418" i="11"/>
  <c r="C418" i="11"/>
  <c r="B418" i="11"/>
  <c r="A418" i="11"/>
  <c r="W157" i="11"/>
  <c r="T157" i="11"/>
  <c r="P157" i="11"/>
  <c r="E417" i="11"/>
  <c r="D417" i="11"/>
  <c r="C417" i="11"/>
  <c r="B417" i="11"/>
  <c r="A417" i="11"/>
  <c r="W156" i="11"/>
  <c r="T156" i="11"/>
  <c r="P156" i="11"/>
  <c r="E416" i="11"/>
  <c r="D416" i="11"/>
  <c r="C416" i="11"/>
  <c r="B416" i="11"/>
  <c r="A416" i="11"/>
  <c r="W155" i="11"/>
  <c r="T155" i="11"/>
  <c r="P155" i="11"/>
  <c r="E415" i="11"/>
  <c r="D415" i="11"/>
  <c r="C415" i="11"/>
  <c r="B415" i="11"/>
  <c r="A415" i="11"/>
  <c r="W154" i="11"/>
  <c r="T154" i="11"/>
  <c r="P154" i="11"/>
  <c r="E414" i="11"/>
  <c r="D414" i="11"/>
  <c r="C414" i="11"/>
  <c r="B414" i="11"/>
  <c r="A414" i="11"/>
  <c r="W153" i="11"/>
  <c r="T153" i="11"/>
  <c r="P153" i="11"/>
  <c r="E413" i="11"/>
  <c r="D413" i="11"/>
  <c r="C413" i="11"/>
  <c r="B413" i="11"/>
  <c r="A413" i="11"/>
  <c r="W152" i="11"/>
  <c r="T152" i="11"/>
  <c r="P152" i="11"/>
  <c r="E412" i="11"/>
  <c r="D412" i="11"/>
  <c r="C412" i="11"/>
  <c r="B412" i="11"/>
  <c r="A412" i="11"/>
  <c r="W151" i="11"/>
  <c r="T151" i="11"/>
  <c r="P151" i="11"/>
  <c r="E411" i="11"/>
  <c r="D411" i="11"/>
  <c r="C411" i="11"/>
  <c r="B411" i="11"/>
  <c r="A411" i="11"/>
  <c r="W150" i="11"/>
  <c r="T150" i="11"/>
  <c r="P150" i="11"/>
  <c r="E410" i="11"/>
  <c r="D410" i="11"/>
  <c r="C410" i="11"/>
  <c r="B410" i="11"/>
  <c r="A410" i="11"/>
  <c r="W149" i="11"/>
  <c r="T149" i="11"/>
  <c r="P149" i="11"/>
  <c r="E409" i="11"/>
  <c r="D409" i="11"/>
  <c r="C409" i="11"/>
  <c r="B409" i="11"/>
  <c r="A409" i="11"/>
  <c r="W148" i="11"/>
  <c r="T148" i="11"/>
  <c r="P148" i="11"/>
  <c r="E286" i="11"/>
  <c r="D286" i="11"/>
  <c r="C286" i="11"/>
  <c r="B286" i="11"/>
  <c r="A286" i="11"/>
  <c r="W147" i="11"/>
  <c r="T147" i="11"/>
  <c r="P147" i="11"/>
  <c r="E285" i="11"/>
  <c r="D285" i="11"/>
  <c r="C285" i="11"/>
  <c r="B285" i="11"/>
  <c r="A285" i="11"/>
  <c r="W146" i="11"/>
  <c r="T146" i="11"/>
  <c r="P146" i="11"/>
  <c r="E408" i="11"/>
  <c r="D408" i="11"/>
  <c r="C408" i="11"/>
  <c r="B408" i="11"/>
  <c r="A408" i="11"/>
  <c r="W145" i="11"/>
  <c r="T145" i="11"/>
  <c r="P145" i="11"/>
  <c r="E407" i="11"/>
  <c r="D407" i="11"/>
  <c r="C407" i="11"/>
  <c r="B407" i="11"/>
  <c r="A407" i="11"/>
  <c r="W144" i="11"/>
  <c r="T144" i="11"/>
  <c r="P144" i="11"/>
  <c r="E406" i="11"/>
  <c r="D406" i="11"/>
  <c r="C406" i="11"/>
  <c r="B406" i="11"/>
  <c r="A406" i="11"/>
  <c r="W143" i="11"/>
  <c r="T143" i="11"/>
  <c r="P143" i="11"/>
  <c r="E405" i="11"/>
  <c r="D405" i="11"/>
  <c r="C405" i="11"/>
  <c r="B405" i="11"/>
  <c r="A405" i="11"/>
  <c r="W142" i="11"/>
  <c r="T142" i="11"/>
  <c r="P142" i="11"/>
  <c r="E404" i="11"/>
  <c r="D404" i="11"/>
  <c r="C404" i="11"/>
  <c r="B404" i="11"/>
  <c r="A404" i="11"/>
  <c r="W141" i="11"/>
  <c r="T141" i="11"/>
  <c r="P141" i="11"/>
  <c r="E403" i="11"/>
  <c r="D403" i="11"/>
  <c r="C403" i="11"/>
  <c r="B403" i="11"/>
  <c r="A403" i="11"/>
  <c r="W140" i="11"/>
  <c r="T140" i="11"/>
  <c r="P140" i="11"/>
  <c r="E402" i="11"/>
  <c r="D402" i="11"/>
  <c r="C402" i="11"/>
  <c r="B402" i="11"/>
  <c r="A402" i="11"/>
  <c r="W139" i="11"/>
  <c r="T139" i="11"/>
  <c r="P139" i="11"/>
  <c r="E401" i="11"/>
  <c r="D401" i="11"/>
  <c r="C401" i="11"/>
  <c r="B401" i="11"/>
  <c r="A401" i="11"/>
  <c r="W138" i="11"/>
  <c r="T138" i="11"/>
  <c r="P138" i="11"/>
  <c r="E284" i="11"/>
  <c r="D284" i="11"/>
  <c r="C284" i="11"/>
  <c r="B284" i="11"/>
  <c r="A284" i="11"/>
  <c r="W137" i="11"/>
  <c r="T137" i="11"/>
  <c r="P137" i="11"/>
  <c r="E400" i="11"/>
  <c r="D400" i="11"/>
  <c r="C400" i="11"/>
  <c r="B400" i="11"/>
  <c r="A400" i="11"/>
  <c r="W136" i="11"/>
  <c r="T136" i="11"/>
  <c r="P136" i="11"/>
  <c r="E399" i="11"/>
  <c r="D399" i="11"/>
  <c r="C399" i="11"/>
  <c r="B399" i="11"/>
  <c r="A399" i="11"/>
  <c r="W135" i="11"/>
  <c r="T135" i="11"/>
  <c r="P135" i="11"/>
  <c r="E398" i="11"/>
  <c r="D398" i="11"/>
  <c r="C398" i="11"/>
  <c r="B398" i="11"/>
  <c r="A398" i="11"/>
  <c r="W134" i="11"/>
  <c r="T134" i="11"/>
  <c r="P134" i="11"/>
  <c r="E397" i="11"/>
  <c r="D397" i="11"/>
  <c r="C397" i="11"/>
  <c r="B397" i="11"/>
  <c r="A397" i="11"/>
  <c r="W133" i="11"/>
  <c r="T133" i="11"/>
  <c r="P133" i="11"/>
  <c r="E396" i="11"/>
  <c r="D396" i="11"/>
  <c r="C396" i="11"/>
  <c r="B396" i="11"/>
  <c r="A396" i="11"/>
  <c r="W132" i="11"/>
  <c r="T132" i="11"/>
  <c r="P132" i="11"/>
  <c r="E395" i="11"/>
  <c r="D395" i="11"/>
  <c r="C395" i="11"/>
  <c r="B395" i="11"/>
  <c r="A395" i="11"/>
  <c r="W131" i="11"/>
  <c r="T131" i="11"/>
  <c r="P131" i="11"/>
  <c r="E394" i="11"/>
  <c r="D394" i="11"/>
  <c r="C394" i="11"/>
  <c r="B394" i="11"/>
  <c r="A394" i="11"/>
  <c r="W130" i="11"/>
  <c r="T130" i="11"/>
  <c r="P130" i="11"/>
  <c r="E393" i="11"/>
  <c r="D393" i="11"/>
  <c r="C393" i="11"/>
  <c r="B393" i="11"/>
  <c r="A393" i="11"/>
  <c r="W129" i="11"/>
  <c r="T129" i="11"/>
  <c r="P129" i="11"/>
  <c r="E392" i="11"/>
  <c r="D392" i="11"/>
  <c r="C392" i="11"/>
  <c r="B392" i="11"/>
  <c r="A392" i="11"/>
  <c r="W128" i="11"/>
  <c r="T128" i="11"/>
  <c r="P128" i="11"/>
  <c r="E391" i="11"/>
  <c r="D391" i="11"/>
  <c r="C391" i="11"/>
  <c r="B391" i="11"/>
  <c r="A391" i="11"/>
  <c r="W127" i="11"/>
  <c r="T127" i="11"/>
  <c r="P127" i="11"/>
  <c r="E390" i="11"/>
  <c r="D390" i="11"/>
  <c r="C390" i="11"/>
  <c r="B390" i="11"/>
  <c r="A390" i="11"/>
  <c r="W126" i="11"/>
  <c r="T126" i="11"/>
  <c r="P126" i="11"/>
  <c r="E389" i="11"/>
  <c r="D389" i="11"/>
  <c r="C389" i="11"/>
  <c r="B389" i="11"/>
  <c r="A389" i="11"/>
  <c r="W125" i="11"/>
  <c r="T125" i="11"/>
  <c r="P125" i="11"/>
  <c r="E388" i="11"/>
  <c r="D388" i="11"/>
  <c r="C388" i="11"/>
  <c r="B388" i="11"/>
  <c r="A388" i="11"/>
  <c r="W124" i="11"/>
  <c r="T124" i="11"/>
  <c r="P124" i="11"/>
  <c r="E387" i="11"/>
  <c r="D387" i="11"/>
  <c r="C387" i="11"/>
  <c r="B387" i="11"/>
  <c r="A387" i="11"/>
  <c r="W123" i="11"/>
  <c r="T123" i="11"/>
  <c r="P123" i="11"/>
  <c r="E386" i="11"/>
  <c r="D386" i="11"/>
  <c r="C386" i="11"/>
  <c r="B386" i="11"/>
  <c r="A386" i="11"/>
  <c r="W122" i="11"/>
  <c r="T122" i="11"/>
  <c r="P122" i="11"/>
  <c r="E385" i="11"/>
  <c r="D385" i="11"/>
  <c r="C385" i="11"/>
  <c r="B385" i="11"/>
  <c r="A385" i="11"/>
  <c r="W121" i="11"/>
  <c r="T121" i="11"/>
  <c r="P121" i="11"/>
  <c r="E45" i="11"/>
  <c r="D45" i="11"/>
  <c r="C45" i="11"/>
  <c r="B45" i="11"/>
  <c r="A45" i="11"/>
  <c r="W120" i="11"/>
  <c r="T120" i="11"/>
  <c r="P120" i="11"/>
  <c r="E44" i="11"/>
  <c r="D44" i="11"/>
  <c r="C44" i="11"/>
  <c r="B44" i="11"/>
  <c r="A44" i="11"/>
  <c r="W119" i="11"/>
  <c r="T119" i="11"/>
  <c r="P119" i="11"/>
  <c r="E43" i="11"/>
  <c r="D43" i="11"/>
  <c r="C43" i="11"/>
  <c r="B43" i="11"/>
  <c r="A43" i="11"/>
  <c r="W118" i="11"/>
  <c r="T118" i="11"/>
  <c r="P118" i="11"/>
  <c r="E42" i="11"/>
  <c r="D42" i="11"/>
  <c r="C42" i="11"/>
  <c r="B42" i="11"/>
  <c r="A42" i="11"/>
  <c r="W117" i="11"/>
  <c r="T117" i="11"/>
  <c r="P117" i="11"/>
  <c r="E41" i="11"/>
  <c r="D41" i="11"/>
  <c r="C41" i="11"/>
  <c r="B41" i="11"/>
  <c r="A41" i="11"/>
  <c r="W116" i="11"/>
  <c r="T116" i="11"/>
  <c r="P116" i="11"/>
  <c r="E40" i="11"/>
  <c r="D40" i="11"/>
  <c r="C40" i="11"/>
  <c r="B40" i="11"/>
  <c r="A40" i="11"/>
  <c r="W115" i="11"/>
  <c r="T115" i="11"/>
  <c r="P115" i="11"/>
  <c r="E39" i="11"/>
  <c r="D39" i="11"/>
  <c r="C39" i="11"/>
  <c r="B39" i="11"/>
  <c r="A39" i="11"/>
  <c r="W114" i="11"/>
  <c r="T114" i="11"/>
  <c r="P114" i="11"/>
  <c r="E38" i="11"/>
  <c r="D38" i="11"/>
  <c r="C38" i="11"/>
  <c r="B38" i="11"/>
  <c r="A38" i="11"/>
  <c r="W113" i="11"/>
  <c r="T113" i="11"/>
  <c r="P113" i="11"/>
  <c r="E37" i="11"/>
  <c r="D37" i="11"/>
  <c r="C37" i="11"/>
  <c r="B37" i="11"/>
  <c r="A37" i="11"/>
  <c r="W112" i="11"/>
  <c r="T112" i="11"/>
  <c r="P112" i="11"/>
  <c r="E36" i="11"/>
  <c r="D36" i="11"/>
  <c r="C36" i="11"/>
  <c r="B36" i="11"/>
  <c r="A36" i="11"/>
  <c r="W111" i="11"/>
  <c r="T111" i="11"/>
  <c r="P111" i="11"/>
  <c r="E35" i="11"/>
  <c r="D35" i="11"/>
  <c r="C35" i="11"/>
  <c r="B35" i="11"/>
  <c r="A35" i="11"/>
  <c r="W110" i="11"/>
  <c r="T110" i="11"/>
  <c r="P110" i="11"/>
  <c r="E34" i="11"/>
  <c r="D34" i="11"/>
  <c r="C34" i="11"/>
  <c r="B34" i="11"/>
  <c r="A34" i="11"/>
  <c r="W109" i="11"/>
  <c r="T109" i="11"/>
  <c r="P109" i="11"/>
  <c r="E33" i="11"/>
  <c r="D33" i="11"/>
  <c r="C33" i="11"/>
  <c r="B33" i="11"/>
  <c r="A33" i="11"/>
  <c r="W108" i="11"/>
  <c r="T108" i="11"/>
  <c r="P108" i="11"/>
  <c r="E32" i="11"/>
  <c r="D32" i="11"/>
  <c r="C32" i="11"/>
  <c r="B32" i="11"/>
  <c r="A32" i="11"/>
  <c r="W107" i="11"/>
  <c r="T107" i="11"/>
  <c r="P107" i="11"/>
  <c r="E31" i="11"/>
  <c r="D31" i="11"/>
  <c r="C31" i="11"/>
  <c r="B31" i="11"/>
  <c r="A31" i="11"/>
  <c r="W106" i="11"/>
  <c r="T106" i="11"/>
  <c r="P106" i="11"/>
  <c r="E30" i="11"/>
  <c r="D30" i="11"/>
  <c r="C30" i="11"/>
  <c r="B30" i="11"/>
  <c r="A30" i="11"/>
  <c r="W105" i="11"/>
  <c r="T105" i="11"/>
  <c r="P105" i="11"/>
  <c r="E29" i="11"/>
  <c r="D29" i="11"/>
  <c r="C29" i="11"/>
  <c r="B29" i="11"/>
  <c r="A29" i="11"/>
  <c r="W104" i="11"/>
  <c r="T104" i="11"/>
  <c r="P104" i="11"/>
  <c r="E137" i="11"/>
  <c r="D137" i="11"/>
  <c r="C137" i="11"/>
  <c r="B137" i="11"/>
  <c r="A137" i="11"/>
  <c r="W103" i="11"/>
  <c r="T103" i="11"/>
  <c r="P103" i="11"/>
  <c r="E136" i="11"/>
  <c r="D136" i="11"/>
  <c r="C136" i="11"/>
  <c r="B136" i="11"/>
  <c r="A136" i="11"/>
  <c r="W102" i="11"/>
  <c r="T102" i="11"/>
  <c r="P102" i="11"/>
  <c r="E135" i="11"/>
  <c r="D135" i="11"/>
  <c r="C135" i="11"/>
  <c r="B135" i="11"/>
  <c r="A135" i="11"/>
  <c r="W101" i="11"/>
  <c r="T101" i="11"/>
  <c r="P101" i="11"/>
  <c r="E134" i="11"/>
  <c r="D134" i="11"/>
  <c r="C134" i="11"/>
  <c r="B134" i="11"/>
  <c r="A134" i="11"/>
  <c r="W100" i="11"/>
  <c r="T100" i="11"/>
  <c r="P100" i="11"/>
  <c r="E133" i="11"/>
  <c r="D133" i="11"/>
  <c r="C133" i="11"/>
  <c r="B133" i="11"/>
  <c r="A133" i="11"/>
  <c r="W99" i="11"/>
  <c r="T99" i="11"/>
  <c r="P99" i="11"/>
  <c r="E132" i="11"/>
  <c r="D132" i="11"/>
  <c r="C132" i="11"/>
  <c r="B132" i="11"/>
  <c r="A132" i="11"/>
  <c r="W98" i="11"/>
  <c r="T98" i="11"/>
  <c r="P98" i="11"/>
  <c r="E4" i="11"/>
  <c r="D4" i="11"/>
  <c r="C4" i="11"/>
  <c r="B4" i="11"/>
  <c r="A4" i="11"/>
  <c r="W97" i="11"/>
  <c r="T97" i="11"/>
  <c r="P97" i="11"/>
  <c r="E131" i="11"/>
  <c r="D131" i="11"/>
  <c r="C131" i="11"/>
  <c r="B131" i="11"/>
  <c r="A131" i="11"/>
  <c r="W96" i="11"/>
  <c r="T96" i="11"/>
  <c r="P96" i="11"/>
  <c r="E130" i="11"/>
  <c r="D130" i="11"/>
  <c r="C130" i="11"/>
  <c r="B130" i="11"/>
  <c r="A130" i="11"/>
  <c r="W95" i="11"/>
  <c r="T95" i="11"/>
  <c r="P95" i="11"/>
  <c r="E129" i="11"/>
  <c r="D129" i="11"/>
  <c r="C129" i="11"/>
  <c r="B129" i="11"/>
  <c r="A129" i="11"/>
  <c r="W94" i="11"/>
  <c r="T94" i="11"/>
  <c r="P94" i="11"/>
  <c r="E128" i="11"/>
  <c r="D128" i="11"/>
  <c r="C128" i="11"/>
  <c r="B128" i="11"/>
  <c r="A128" i="11"/>
  <c r="W93" i="11"/>
  <c r="T93" i="11"/>
  <c r="P93" i="11"/>
  <c r="E3" i="11"/>
  <c r="D3" i="11"/>
  <c r="C3" i="11"/>
  <c r="B3" i="11"/>
  <c r="A3" i="11"/>
  <c r="W92" i="11"/>
  <c r="T92" i="11"/>
  <c r="P92" i="11"/>
  <c r="E127" i="11"/>
  <c r="D127" i="11"/>
  <c r="C127" i="11"/>
  <c r="B127" i="11"/>
  <c r="A127" i="11"/>
  <c r="W91" i="11"/>
  <c r="T91" i="11"/>
  <c r="P91" i="11"/>
  <c r="E28" i="11"/>
  <c r="D28" i="11"/>
  <c r="C28" i="11"/>
  <c r="B28" i="11"/>
  <c r="A28" i="11"/>
  <c r="W90" i="11"/>
  <c r="T90" i="11"/>
  <c r="P90" i="11"/>
  <c r="E27" i="11"/>
  <c r="D27" i="11"/>
  <c r="C27" i="11"/>
  <c r="B27" i="11"/>
  <c r="A27" i="11"/>
  <c r="W89" i="11"/>
  <c r="T89" i="11"/>
  <c r="P89" i="11"/>
  <c r="E126" i="11"/>
  <c r="D126" i="11"/>
  <c r="C126" i="11"/>
  <c r="B126" i="11"/>
  <c r="A126" i="11"/>
  <c r="W88" i="11"/>
  <c r="T88" i="11"/>
  <c r="P88" i="11"/>
  <c r="E26" i="11"/>
  <c r="D26" i="11"/>
  <c r="C26" i="11"/>
  <c r="B26" i="11"/>
  <c r="A26" i="11"/>
  <c r="W87" i="11"/>
  <c r="T87" i="11"/>
  <c r="P87" i="11"/>
  <c r="E25" i="11"/>
  <c r="D25" i="11"/>
  <c r="C25" i="11"/>
  <c r="B25" i="11"/>
  <c r="A25" i="11"/>
  <c r="W86" i="11"/>
  <c r="T86" i="11"/>
  <c r="P86" i="11"/>
  <c r="E24" i="11"/>
  <c r="D24" i="11"/>
  <c r="C24" i="11"/>
  <c r="B24" i="11"/>
  <c r="A24" i="11"/>
  <c r="W85" i="11"/>
  <c r="T85" i="11"/>
  <c r="P85" i="11"/>
  <c r="E23" i="11"/>
  <c r="D23" i="11"/>
  <c r="C23" i="11"/>
  <c r="B23" i="11"/>
  <c r="A23" i="11"/>
  <c r="W84" i="11"/>
  <c r="T84" i="11"/>
  <c r="P84" i="11"/>
  <c r="E22" i="11"/>
  <c r="D22" i="11"/>
  <c r="C22" i="11"/>
  <c r="B22" i="11"/>
  <c r="A22" i="11"/>
  <c r="W83" i="11"/>
  <c r="T83" i="11"/>
  <c r="P83" i="11"/>
  <c r="E21" i="11"/>
  <c r="D21" i="11"/>
  <c r="C21" i="11"/>
  <c r="B21" i="11"/>
  <c r="A21" i="11"/>
  <c r="W82" i="11"/>
  <c r="T82" i="11"/>
  <c r="P82" i="11"/>
  <c r="E20" i="11"/>
  <c r="D20" i="11"/>
  <c r="C20" i="11"/>
  <c r="B20" i="11"/>
  <c r="A20" i="11"/>
  <c r="W81" i="11"/>
  <c r="T81" i="11"/>
  <c r="P81" i="11"/>
  <c r="E19" i="11"/>
  <c r="D19" i="11"/>
  <c r="C19" i="11"/>
  <c r="B19" i="11"/>
  <c r="A19" i="11"/>
  <c r="W80" i="11"/>
  <c r="T80" i="11"/>
  <c r="P80" i="11"/>
  <c r="E18" i="11"/>
  <c r="D18" i="11"/>
  <c r="C18" i="11"/>
  <c r="B18" i="11"/>
  <c r="A18" i="11"/>
  <c r="W79" i="11"/>
  <c r="T79" i="11"/>
  <c r="P79" i="11"/>
  <c r="E17" i="11"/>
  <c r="D17" i="11"/>
  <c r="C17" i="11"/>
  <c r="B17" i="11"/>
  <c r="A17" i="11"/>
  <c r="W78" i="11"/>
  <c r="T78" i="11"/>
  <c r="P78" i="11"/>
  <c r="E16" i="11"/>
  <c r="D16" i="11"/>
  <c r="C16" i="11"/>
  <c r="B16" i="11"/>
  <c r="A16" i="11"/>
  <c r="W77" i="11"/>
  <c r="T77" i="11"/>
  <c r="P77" i="11"/>
  <c r="E2" i="11"/>
  <c r="D2" i="11"/>
  <c r="C2" i="11"/>
  <c r="B2" i="11"/>
  <c r="A2" i="11"/>
  <c r="W76" i="11"/>
  <c r="T76" i="11"/>
  <c r="P76" i="11"/>
  <c r="E384" i="11"/>
  <c r="D384" i="11"/>
  <c r="C384" i="11"/>
  <c r="B384" i="11"/>
  <c r="A384" i="11"/>
  <c r="W75" i="11"/>
  <c r="T75" i="11"/>
  <c r="P75" i="11"/>
  <c r="E283" i="11"/>
  <c r="D283" i="11"/>
  <c r="C283" i="11"/>
  <c r="B283" i="11"/>
  <c r="A283" i="11"/>
  <c r="W74" i="11"/>
  <c r="T74" i="11"/>
  <c r="P74" i="11"/>
  <c r="E383" i="11"/>
  <c r="D383" i="11"/>
  <c r="C383" i="11"/>
  <c r="B383" i="11"/>
  <c r="A383" i="11"/>
  <c r="W73" i="11"/>
  <c r="T73" i="11"/>
  <c r="P73" i="11"/>
  <c r="E382" i="11"/>
  <c r="D382" i="11"/>
  <c r="C382" i="11"/>
  <c r="B382" i="11"/>
  <c r="A382" i="11"/>
  <c r="W72" i="11"/>
  <c r="T72" i="11"/>
  <c r="P72" i="11"/>
  <c r="E381" i="11"/>
  <c r="D381" i="11"/>
  <c r="C381" i="11"/>
  <c r="B381" i="11"/>
  <c r="A381" i="11"/>
  <c r="W71" i="11"/>
  <c r="T71" i="11"/>
  <c r="P71" i="11"/>
  <c r="E380" i="11"/>
  <c r="D380" i="11"/>
  <c r="C380" i="11"/>
  <c r="B380" i="11"/>
  <c r="A380" i="11"/>
  <c r="W70" i="11"/>
  <c r="T70" i="11"/>
  <c r="P70" i="11"/>
  <c r="E379" i="11"/>
  <c r="D379" i="11"/>
  <c r="C379" i="11"/>
  <c r="B379" i="11"/>
  <c r="A379" i="11"/>
  <c r="W69" i="11"/>
  <c r="T69" i="11"/>
  <c r="P69" i="11"/>
  <c r="E378" i="11"/>
  <c r="D378" i="11"/>
  <c r="C378" i="11"/>
  <c r="B378" i="11"/>
  <c r="A378" i="11"/>
  <c r="W68" i="11"/>
  <c r="T68" i="11"/>
  <c r="P68" i="11"/>
  <c r="E377" i="11"/>
  <c r="D377" i="11"/>
  <c r="C377" i="11"/>
  <c r="B377" i="11"/>
  <c r="A377" i="11"/>
  <c r="W67" i="11"/>
  <c r="T67" i="11"/>
  <c r="P67" i="11"/>
  <c r="E376" i="11"/>
  <c r="D376" i="11"/>
  <c r="C376" i="11"/>
  <c r="B376" i="11"/>
  <c r="A376" i="11"/>
  <c r="W66" i="11"/>
  <c r="T66" i="11"/>
  <c r="P66" i="11"/>
  <c r="E375" i="11"/>
  <c r="D375" i="11"/>
  <c r="C375" i="11"/>
  <c r="B375" i="11"/>
  <c r="A375" i="11"/>
  <c r="W65" i="11"/>
  <c r="T65" i="11"/>
  <c r="P65" i="11"/>
  <c r="E374" i="11"/>
  <c r="D374" i="11"/>
  <c r="C374" i="11"/>
  <c r="B374" i="11"/>
  <c r="A374" i="11"/>
  <c r="W64" i="11"/>
  <c r="T64" i="11"/>
  <c r="P64" i="11"/>
  <c r="E373" i="11"/>
  <c r="D373" i="11"/>
  <c r="C373" i="11"/>
  <c r="B373" i="11"/>
  <c r="A373" i="11"/>
  <c r="W63" i="11"/>
  <c r="T63" i="11"/>
  <c r="P63" i="11"/>
  <c r="E372" i="11"/>
  <c r="D372" i="11"/>
  <c r="C372" i="11"/>
  <c r="B372" i="11"/>
  <c r="A372" i="11"/>
  <c r="W62" i="11"/>
  <c r="T62" i="11"/>
  <c r="P62" i="11"/>
  <c r="E371" i="11"/>
  <c r="D371" i="11"/>
  <c r="C371" i="11"/>
  <c r="B371" i="11"/>
  <c r="A371" i="11"/>
  <c r="W61" i="11"/>
  <c r="T61" i="11"/>
  <c r="P61" i="11"/>
  <c r="E370" i="11"/>
  <c r="D370" i="11"/>
  <c r="C370" i="11"/>
  <c r="B370" i="11"/>
  <c r="A370" i="11"/>
  <c r="W60" i="11"/>
  <c r="T60" i="11"/>
  <c r="P60" i="11"/>
  <c r="E369" i="11"/>
  <c r="D369" i="11"/>
  <c r="C369" i="11"/>
  <c r="B369" i="11"/>
  <c r="A369" i="11"/>
  <c r="W59" i="11"/>
  <c r="T59" i="11"/>
  <c r="P59" i="11"/>
  <c r="E368" i="11"/>
  <c r="D368" i="11"/>
  <c r="C368" i="11"/>
  <c r="B368" i="11"/>
  <c r="A368" i="11"/>
  <c r="W58" i="11"/>
  <c r="T58" i="11"/>
  <c r="P58" i="11"/>
  <c r="E367" i="11"/>
  <c r="D367" i="11"/>
  <c r="C367" i="11"/>
  <c r="B367" i="11"/>
  <c r="A367" i="11"/>
  <c r="W57" i="11"/>
  <c r="T57" i="11"/>
  <c r="P57" i="11"/>
  <c r="E366" i="11"/>
  <c r="D366" i="11"/>
  <c r="C366" i="11"/>
  <c r="B366" i="11"/>
  <c r="A366" i="11"/>
  <c r="W56" i="11"/>
  <c r="T56" i="11"/>
  <c r="P56" i="11"/>
  <c r="E365" i="11"/>
  <c r="D365" i="11"/>
  <c r="C365" i="11"/>
  <c r="B365" i="11"/>
  <c r="A365" i="11"/>
  <c r="W55" i="11"/>
  <c r="T55" i="11"/>
  <c r="P55" i="11"/>
  <c r="E364" i="11"/>
  <c r="D364" i="11"/>
  <c r="C364" i="11"/>
  <c r="B364" i="11"/>
  <c r="A364" i="11"/>
  <c r="W54" i="11"/>
  <c r="T54" i="11"/>
  <c r="P54" i="11"/>
  <c r="E363" i="11"/>
  <c r="D363" i="11"/>
  <c r="C363" i="11"/>
  <c r="B363" i="11"/>
  <c r="A363" i="11"/>
  <c r="W53" i="11"/>
  <c r="T53" i="11"/>
  <c r="P53" i="11"/>
  <c r="E362" i="11"/>
  <c r="D362" i="11"/>
  <c r="C362" i="11"/>
  <c r="B362" i="11"/>
  <c r="A362" i="11"/>
  <c r="W52" i="11"/>
  <c r="T52" i="11"/>
  <c r="P52" i="11"/>
  <c r="E361" i="11"/>
  <c r="D361" i="11"/>
  <c r="C361" i="11"/>
  <c r="B361" i="11"/>
  <c r="A361" i="11"/>
  <c r="W51" i="11"/>
  <c r="T51" i="11"/>
  <c r="P51" i="11"/>
  <c r="E360" i="11"/>
  <c r="D360" i="11"/>
  <c r="C360" i="11"/>
  <c r="B360" i="11"/>
  <c r="A360" i="11"/>
  <c r="W50" i="11"/>
  <c r="T50" i="11"/>
  <c r="P50" i="11"/>
  <c r="E359" i="11"/>
  <c r="D359" i="11"/>
  <c r="C359" i="11"/>
  <c r="B359" i="11"/>
  <c r="A359" i="11"/>
  <c r="W49" i="11"/>
  <c r="T49" i="11"/>
  <c r="P49" i="11"/>
  <c r="E358" i="11"/>
  <c r="D358" i="11"/>
  <c r="C358" i="11"/>
  <c r="B358" i="11"/>
  <c r="A358" i="11"/>
  <c r="W48" i="11"/>
  <c r="T48" i="11"/>
  <c r="P48" i="11"/>
  <c r="E357" i="11"/>
  <c r="D357" i="11"/>
  <c r="C357" i="11"/>
  <c r="B357" i="11"/>
  <c r="A357" i="11"/>
  <c r="W47" i="11"/>
  <c r="T47" i="11"/>
  <c r="P47" i="11"/>
  <c r="E356" i="11"/>
  <c r="D356" i="11"/>
  <c r="C356" i="11"/>
  <c r="B356" i="11"/>
  <c r="A356" i="11"/>
  <c r="W46" i="11"/>
  <c r="T46" i="11"/>
  <c r="P46" i="11"/>
  <c r="E355" i="11"/>
  <c r="D355" i="11"/>
  <c r="C355" i="11"/>
  <c r="B355" i="11"/>
  <c r="A355" i="11"/>
  <c r="W45" i="11"/>
  <c r="T45" i="11"/>
  <c r="P45" i="11"/>
  <c r="E354" i="11"/>
  <c r="D354" i="11"/>
  <c r="C354" i="11"/>
  <c r="B354" i="11"/>
  <c r="A354" i="11"/>
  <c r="W44" i="11"/>
  <c r="T44" i="11"/>
  <c r="P44" i="11"/>
  <c r="E353" i="11"/>
  <c r="D353" i="11"/>
  <c r="C353" i="11"/>
  <c r="B353" i="11"/>
  <c r="A353" i="11"/>
  <c r="W43" i="11"/>
  <c r="T43" i="11"/>
  <c r="P43" i="11"/>
  <c r="E352" i="11"/>
  <c r="D352" i="11"/>
  <c r="C352" i="11"/>
  <c r="B352" i="11"/>
  <c r="A352" i="11"/>
  <c r="W42" i="11"/>
  <c r="T42" i="11"/>
  <c r="P42" i="11"/>
  <c r="E351" i="11"/>
  <c r="D351" i="11"/>
  <c r="C351" i="11"/>
  <c r="B351" i="11"/>
  <c r="A351" i="11"/>
  <c r="W41" i="11"/>
  <c r="T41" i="11"/>
  <c r="P41" i="11"/>
  <c r="E350" i="11"/>
  <c r="D350" i="11"/>
  <c r="C350" i="11"/>
  <c r="B350" i="11"/>
  <c r="A350" i="11"/>
  <c r="W40" i="11"/>
  <c r="T40" i="11"/>
  <c r="P40" i="11"/>
  <c r="E349" i="11"/>
  <c r="D349" i="11"/>
  <c r="C349" i="11"/>
  <c r="B349" i="11"/>
  <c r="A349" i="11"/>
  <c r="W39" i="11"/>
  <c r="T39" i="11"/>
  <c r="P39" i="11"/>
  <c r="E348" i="11"/>
  <c r="D348" i="11"/>
  <c r="C348" i="11"/>
  <c r="B348" i="11"/>
  <c r="A348" i="11"/>
  <c r="W38" i="11"/>
  <c r="T38" i="11"/>
  <c r="P38" i="11"/>
  <c r="E347" i="11"/>
  <c r="D347" i="11"/>
  <c r="C347" i="11"/>
  <c r="B347" i="11"/>
  <c r="A347" i="11"/>
  <c r="W37" i="11"/>
  <c r="T37" i="11"/>
  <c r="P37" i="11"/>
  <c r="E282" i="11"/>
  <c r="D282" i="11"/>
  <c r="C282" i="11"/>
  <c r="B282" i="11"/>
  <c r="A282" i="11"/>
  <c r="W36" i="11"/>
  <c r="T36" i="11"/>
  <c r="P36" i="11"/>
  <c r="E346" i="11"/>
  <c r="D346" i="11"/>
  <c r="C346" i="11"/>
  <c r="B346" i="11"/>
  <c r="A346" i="11"/>
  <c r="W35" i="11"/>
  <c r="T35" i="11"/>
  <c r="P35" i="11"/>
  <c r="E345" i="11"/>
  <c r="D345" i="11"/>
  <c r="C345" i="11"/>
  <c r="B345" i="11"/>
  <c r="A345" i="11"/>
  <c r="W34" i="11"/>
  <c r="T34" i="11"/>
  <c r="P34" i="11"/>
  <c r="E344" i="11"/>
  <c r="D344" i="11"/>
  <c r="C344" i="11"/>
  <c r="B344" i="11"/>
  <c r="A344" i="11"/>
  <c r="W33" i="11"/>
  <c r="T33" i="11"/>
  <c r="P33" i="11"/>
  <c r="E343" i="11"/>
  <c r="D343" i="11"/>
  <c r="C343" i="11"/>
  <c r="B343" i="11"/>
  <c r="A343" i="11"/>
  <c r="W32" i="11"/>
  <c r="T32" i="11"/>
  <c r="P32" i="11"/>
  <c r="E342" i="11"/>
  <c r="D342" i="11"/>
  <c r="C342" i="11"/>
  <c r="B342" i="11"/>
  <c r="A342" i="11"/>
  <c r="W31" i="11"/>
  <c r="T31" i="11"/>
  <c r="P31" i="11"/>
  <c r="E341" i="11"/>
  <c r="D341" i="11"/>
  <c r="C341" i="11"/>
  <c r="B341" i="11"/>
  <c r="A341" i="11"/>
  <c r="W30" i="11"/>
  <c r="T30" i="11"/>
  <c r="P30" i="11"/>
  <c r="E340" i="11"/>
  <c r="D340" i="11"/>
  <c r="C340" i="11"/>
  <c r="B340" i="11"/>
  <c r="A340" i="11"/>
  <c r="W29" i="11"/>
  <c r="T29" i="11"/>
  <c r="P29" i="11"/>
  <c r="E339" i="11"/>
  <c r="D339" i="11"/>
  <c r="C339" i="11"/>
  <c r="B339" i="11"/>
  <c r="A339" i="11"/>
  <c r="W28" i="11"/>
  <c r="T28" i="11"/>
  <c r="P28" i="11"/>
  <c r="E338" i="11"/>
  <c r="D338" i="11"/>
  <c r="C338" i="11"/>
  <c r="B338" i="11"/>
  <c r="A338" i="11"/>
  <c r="W27" i="11"/>
  <c r="T27" i="11"/>
  <c r="P27" i="11"/>
  <c r="E337" i="11"/>
  <c r="D337" i="11"/>
  <c r="C337" i="11"/>
  <c r="B337" i="11"/>
  <c r="A337" i="11"/>
  <c r="W26" i="11"/>
  <c r="T26" i="11"/>
  <c r="P26" i="11"/>
  <c r="E336" i="11"/>
  <c r="D336" i="11"/>
  <c r="C336" i="11"/>
  <c r="B336" i="11"/>
  <c r="A336" i="11"/>
  <c r="W25" i="11"/>
  <c r="T25" i="11"/>
  <c r="P25" i="11"/>
  <c r="E335" i="11"/>
  <c r="D335" i="11"/>
  <c r="C335" i="11"/>
  <c r="B335" i="11"/>
  <c r="A335" i="11"/>
  <c r="W24" i="11"/>
  <c r="T24" i="11"/>
  <c r="P24" i="11"/>
  <c r="E334" i="11"/>
  <c r="D334" i="11"/>
  <c r="C334" i="11"/>
  <c r="B334" i="11"/>
  <c r="A334" i="11"/>
  <c r="W23" i="11"/>
  <c r="T23" i="11"/>
  <c r="P23" i="11"/>
  <c r="E333" i="11"/>
  <c r="D333" i="11"/>
  <c r="C333" i="11"/>
  <c r="B333" i="11"/>
  <c r="A333" i="11"/>
  <c r="W22" i="11"/>
  <c r="T22" i="11"/>
  <c r="P22" i="11"/>
  <c r="E332" i="11"/>
  <c r="D332" i="11"/>
  <c r="C332" i="11"/>
  <c r="B332" i="11"/>
  <c r="A332" i="11"/>
  <c r="W21" i="11"/>
  <c r="T21" i="11"/>
  <c r="P21" i="11"/>
  <c r="E281" i="11"/>
  <c r="D281" i="11"/>
  <c r="C281" i="11"/>
  <c r="B281" i="11"/>
  <c r="A281" i="11"/>
  <c r="W20" i="11"/>
  <c r="T20" i="11"/>
  <c r="P20" i="11"/>
  <c r="E280" i="11"/>
  <c r="D280" i="11"/>
  <c r="C280" i="11"/>
  <c r="B280" i="11"/>
  <c r="A280" i="11"/>
  <c r="W19" i="11"/>
  <c r="T19" i="11"/>
  <c r="P19" i="11"/>
  <c r="E331" i="11"/>
  <c r="D331" i="11"/>
  <c r="C331" i="11"/>
  <c r="B331" i="11"/>
  <c r="A331" i="11"/>
  <c r="W18" i="11"/>
  <c r="T18" i="11"/>
  <c r="P18" i="11"/>
  <c r="E330" i="11"/>
  <c r="D330" i="11"/>
  <c r="C330" i="11"/>
  <c r="B330" i="11"/>
  <c r="A330" i="11"/>
  <c r="W17" i="11"/>
  <c r="T17" i="11"/>
  <c r="P17" i="11"/>
  <c r="E329" i="11"/>
  <c r="D329" i="11"/>
  <c r="C329" i="11"/>
  <c r="B329" i="11"/>
  <c r="A329" i="11"/>
  <c r="W16" i="11"/>
  <c r="T16" i="11"/>
  <c r="P16" i="11"/>
  <c r="E328" i="11"/>
  <c r="D328" i="11"/>
  <c r="C328" i="11"/>
  <c r="B328" i="11"/>
  <c r="A328" i="11"/>
  <c r="W15" i="11"/>
  <c r="T15" i="11"/>
  <c r="P15" i="11"/>
  <c r="E327" i="11"/>
  <c r="D327" i="11"/>
  <c r="C327" i="11"/>
  <c r="B327" i="11"/>
  <c r="A327" i="11"/>
  <c r="W14" i="11"/>
  <c r="T14" i="11"/>
  <c r="P14" i="11"/>
  <c r="E326" i="11"/>
  <c r="D326" i="11"/>
  <c r="C326" i="11"/>
  <c r="B326" i="11"/>
  <c r="A326" i="11"/>
  <c r="W13" i="11"/>
  <c r="T13" i="11"/>
  <c r="P13" i="11"/>
  <c r="E325" i="11"/>
  <c r="D325" i="11"/>
  <c r="C325" i="11"/>
  <c r="B325" i="11"/>
  <c r="A325" i="11"/>
  <c r="W12" i="11"/>
  <c r="T12" i="11"/>
  <c r="P12" i="11"/>
  <c r="E324" i="11"/>
  <c r="D324" i="11"/>
  <c r="C324" i="11"/>
  <c r="B324" i="11"/>
  <c r="A324" i="11"/>
  <c r="W11" i="11"/>
  <c r="T11" i="11"/>
  <c r="P11" i="11"/>
  <c r="E323" i="11"/>
  <c r="D323" i="11"/>
  <c r="C323" i="11"/>
  <c r="B323" i="11"/>
  <c r="A323" i="11"/>
  <c r="W10" i="11"/>
  <c r="T10" i="11"/>
  <c r="P10" i="11"/>
  <c r="E322" i="11"/>
  <c r="D322" i="11"/>
  <c r="C322" i="11"/>
  <c r="B322" i="11"/>
  <c r="A322" i="11"/>
  <c r="W9" i="11"/>
  <c r="T9" i="11"/>
  <c r="P9" i="11"/>
  <c r="E321" i="11"/>
  <c r="D321" i="11"/>
  <c r="C321" i="11"/>
  <c r="B321" i="11"/>
  <c r="A321" i="11"/>
  <c r="W8" i="11"/>
  <c r="T8" i="11"/>
  <c r="P8" i="11"/>
  <c r="E320" i="11"/>
  <c r="D320" i="11"/>
  <c r="C320" i="11"/>
  <c r="B320" i="11"/>
  <c r="A320" i="11"/>
  <c r="W7" i="11"/>
  <c r="T7" i="11"/>
  <c r="P7" i="11"/>
  <c r="E319" i="11"/>
  <c r="D319" i="11"/>
  <c r="C319" i="11"/>
  <c r="B319" i="11"/>
  <c r="A319" i="11"/>
  <c r="W6" i="11"/>
  <c r="T6" i="11"/>
  <c r="P6" i="11"/>
  <c r="E318" i="11"/>
  <c r="D318" i="11"/>
  <c r="C318" i="11"/>
  <c r="B318" i="11"/>
  <c r="A318" i="11"/>
  <c r="W5" i="11"/>
  <c r="T5" i="11"/>
  <c r="P5" i="11"/>
  <c r="E317" i="11"/>
  <c r="D317" i="11"/>
  <c r="C317" i="11"/>
  <c r="B317" i="11"/>
  <c r="A317" i="11"/>
  <c r="W4" i="11"/>
  <c r="T4" i="11"/>
  <c r="P4" i="11"/>
  <c r="E316" i="11"/>
  <c r="D316" i="11"/>
  <c r="C316" i="11"/>
  <c r="B316" i="11"/>
  <c r="A316" i="11"/>
  <c r="W3" i="11"/>
  <c r="T3" i="11"/>
  <c r="P3" i="11"/>
  <c r="E315" i="11"/>
  <c r="D315" i="11"/>
  <c r="C315" i="11"/>
  <c r="B315" i="11"/>
  <c r="A315" i="11"/>
  <c r="W2" i="11"/>
  <c r="T2" i="11"/>
  <c r="P2" i="11"/>
  <c r="E314" i="11"/>
  <c r="D314" i="11"/>
  <c r="C314" i="11"/>
  <c r="B314" i="11"/>
  <c r="A314" i="11"/>
  <c r="P1446" i="10"/>
  <c r="P1445" i="10"/>
  <c r="P1444" i="10"/>
  <c r="P1443" i="10"/>
  <c r="P1442" i="10"/>
  <c r="P1441" i="10"/>
  <c r="P1440" i="10"/>
  <c r="P1439" i="10"/>
  <c r="P1438" i="10"/>
  <c r="P1437" i="10"/>
  <c r="P1436" i="10"/>
  <c r="P1435" i="10"/>
  <c r="P1434" i="10"/>
  <c r="P1433" i="10"/>
  <c r="P1432" i="10"/>
  <c r="P1431" i="10"/>
  <c r="P1430" i="10"/>
  <c r="P1429" i="10"/>
  <c r="P1428" i="10"/>
  <c r="P1427" i="10"/>
  <c r="P1426" i="10"/>
  <c r="P1425" i="10"/>
  <c r="P1424" i="10"/>
  <c r="P1423" i="10"/>
  <c r="P1422" i="10"/>
  <c r="P1421" i="10"/>
  <c r="P1420" i="10"/>
  <c r="P1419" i="10"/>
  <c r="P1418" i="10"/>
  <c r="P1417" i="10"/>
  <c r="P1416" i="10"/>
  <c r="P1415" i="10"/>
  <c r="P1414" i="10"/>
  <c r="P1413" i="10"/>
  <c r="P1412" i="10"/>
  <c r="P1411" i="10"/>
  <c r="P1410" i="10"/>
  <c r="P1409" i="10"/>
  <c r="P1408" i="10"/>
  <c r="P1407" i="10"/>
  <c r="P1406" i="10"/>
  <c r="P1405" i="10"/>
  <c r="P1404" i="10"/>
  <c r="P1403" i="10"/>
  <c r="P1402" i="10"/>
  <c r="P1401" i="10"/>
  <c r="P1400" i="10"/>
  <c r="P1399" i="10"/>
  <c r="P1398" i="10"/>
  <c r="P1397" i="10"/>
  <c r="P1396" i="10"/>
  <c r="P1395" i="10"/>
  <c r="P1394" i="10"/>
  <c r="P1393" i="10"/>
  <c r="P1392" i="10"/>
  <c r="P1391" i="10"/>
  <c r="P1390" i="10"/>
  <c r="P1389" i="10"/>
  <c r="P1388" i="10"/>
  <c r="P1387" i="10"/>
  <c r="P1386" i="10"/>
  <c r="P1385" i="10"/>
  <c r="P1384" i="10"/>
  <c r="P1383" i="10"/>
  <c r="P1382" i="10"/>
  <c r="P1381" i="10"/>
  <c r="P1380" i="10"/>
  <c r="P1379" i="10"/>
  <c r="P1378" i="10"/>
  <c r="P1377" i="10"/>
  <c r="P1376" i="10"/>
  <c r="P1375" i="10"/>
  <c r="P1374" i="10"/>
  <c r="P1373" i="10"/>
  <c r="P1372" i="10"/>
  <c r="P1371" i="10"/>
  <c r="P1370" i="10"/>
  <c r="P1369" i="10"/>
  <c r="P1368" i="10"/>
  <c r="P1367" i="10"/>
  <c r="P1366" i="10"/>
  <c r="P1365" i="10"/>
  <c r="P1364" i="10"/>
  <c r="P1363" i="10"/>
  <c r="P1362" i="10"/>
  <c r="P1361" i="10"/>
  <c r="P1360" i="10"/>
  <c r="P1359" i="10"/>
  <c r="P1358" i="10"/>
  <c r="P1357" i="10"/>
  <c r="P1356" i="10"/>
  <c r="P1355" i="10"/>
  <c r="P1354" i="10"/>
  <c r="P1353" i="10"/>
  <c r="P1352" i="10"/>
  <c r="P1351" i="10"/>
  <c r="P1350" i="10"/>
  <c r="P1349" i="10"/>
  <c r="P1348" i="10"/>
  <c r="P1347" i="10"/>
  <c r="P1346" i="10"/>
  <c r="P1345" i="10"/>
  <c r="P1344" i="10"/>
  <c r="P1343" i="10"/>
  <c r="P1342" i="10"/>
  <c r="P1341" i="10"/>
  <c r="P1340" i="10"/>
  <c r="P1339" i="10"/>
  <c r="P1338" i="10"/>
  <c r="P1337" i="10"/>
  <c r="P1336" i="10"/>
  <c r="P1335" i="10"/>
  <c r="P1334" i="10"/>
  <c r="P1333" i="10"/>
  <c r="P1332" i="10"/>
  <c r="P1331" i="10"/>
  <c r="P1330" i="10"/>
  <c r="P1329" i="10"/>
  <c r="P1328" i="10"/>
  <c r="P1327" i="10"/>
  <c r="P1326" i="10"/>
  <c r="P1325" i="10"/>
  <c r="P1324" i="10"/>
  <c r="P1323" i="10"/>
  <c r="P1322" i="10"/>
  <c r="P1321" i="10"/>
  <c r="P1320" i="10"/>
  <c r="P1319" i="10"/>
  <c r="P1318" i="10"/>
  <c r="P1317" i="10"/>
  <c r="P1316" i="10"/>
  <c r="P1315" i="10"/>
  <c r="P1314" i="10"/>
  <c r="P1313" i="10"/>
  <c r="P1312" i="10"/>
  <c r="P1311" i="10"/>
  <c r="P1310" i="10"/>
  <c r="P1309" i="10"/>
  <c r="P1308" i="10"/>
  <c r="P1307" i="10"/>
  <c r="P1306" i="10"/>
  <c r="P1305" i="10"/>
  <c r="P1304" i="10"/>
  <c r="P1303" i="10"/>
  <c r="P1302" i="10"/>
  <c r="P1301" i="10"/>
  <c r="P1300" i="10"/>
  <c r="P1299" i="10"/>
  <c r="P1298" i="10"/>
  <c r="P1297" i="10"/>
  <c r="P1296" i="10"/>
  <c r="P1295" i="10"/>
  <c r="P1294" i="10"/>
  <c r="P1293" i="10"/>
  <c r="P1292" i="10"/>
  <c r="P1291" i="10"/>
  <c r="P1290" i="10"/>
  <c r="P1289" i="10"/>
  <c r="P1288" i="10"/>
  <c r="P1287" i="10"/>
  <c r="P1286" i="10"/>
  <c r="P1285" i="10"/>
  <c r="P1284" i="10"/>
  <c r="P1283" i="10"/>
  <c r="P1282" i="10"/>
  <c r="P1281" i="10"/>
  <c r="P1280" i="10"/>
  <c r="P1279" i="10"/>
  <c r="P1278" i="10"/>
  <c r="P1277" i="10"/>
  <c r="P1276" i="10"/>
  <c r="P1275" i="10"/>
  <c r="P1274" i="10"/>
  <c r="P1273" i="10"/>
  <c r="P1272" i="10"/>
  <c r="P1271" i="10"/>
  <c r="P1270" i="10"/>
  <c r="P1269" i="10"/>
  <c r="P1268" i="10"/>
  <c r="P1267" i="10"/>
  <c r="P1266" i="10"/>
  <c r="P1265" i="10"/>
  <c r="P1264" i="10"/>
  <c r="P1263" i="10"/>
  <c r="P1262" i="10"/>
  <c r="P1261" i="10"/>
  <c r="P1260" i="10"/>
  <c r="P1259" i="10"/>
  <c r="P1258" i="10"/>
  <c r="P1257" i="10"/>
  <c r="P1256" i="10"/>
  <c r="P1255" i="10"/>
  <c r="P1254" i="10"/>
  <c r="P1253" i="10"/>
  <c r="P1252" i="10"/>
  <c r="P1251" i="10"/>
  <c r="P1250" i="10"/>
  <c r="P1249" i="10"/>
  <c r="P1248" i="10"/>
  <c r="P1247" i="10"/>
  <c r="P1246" i="10"/>
  <c r="P1245" i="10"/>
  <c r="P1244" i="10"/>
  <c r="P1243" i="10"/>
  <c r="P1242" i="10"/>
  <c r="P1241" i="10"/>
  <c r="P1240" i="10"/>
  <c r="P1239" i="10"/>
  <c r="P1238" i="10"/>
  <c r="P1237" i="10"/>
  <c r="P1236" i="10"/>
  <c r="P1235" i="10"/>
  <c r="P1234" i="10"/>
  <c r="P1233" i="10"/>
  <c r="P1232" i="10"/>
  <c r="P1231" i="10"/>
  <c r="P1230" i="10"/>
  <c r="P1229" i="10"/>
  <c r="P1228" i="10"/>
  <c r="P1227" i="10"/>
  <c r="P1226" i="10"/>
  <c r="P1225" i="10"/>
  <c r="P1224" i="10"/>
  <c r="P1223" i="10"/>
  <c r="P1222" i="10"/>
  <c r="P1221" i="10"/>
  <c r="P1220" i="10"/>
  <c r="P1219" i="10"/>
  <c r="P1218" i="10"/>
  <c r="P1217" i="10"/>
  <c r="P1216" i="10"/>
  <c r="P1215" i="10"/>
  <c r="P1214" i="10"/>
  <c r="P1213" i="10"/>
  <c r="P1212" i="10"/>
  <c r="P1211" i="10"/>
  <c r="P1210" i="10"/>
  <c r="P1209" i="10"/>
  <c r="P1208" i="10"/>
  <c r="P1207" i="10"/>
  <c r="P1206" i="10"/>
  <c r="P1205" i="10"/>
  <c r="P1204" i="10"/>
  <c r="P1203" i="10"/>
  <c r="P1202" i="10"/>
  <c r="P1201" i="10"/>
  <c r="P1200" i="10"/>
  <c r="P1199" i="10"/>
  <c r="P1198" i="10"/>
  <c r="P1197" i="10"/>
  <c r="P1196" i="10"/>
  <c r="P1195" i="10"/>
  <c r="P1194" i="10"/>
  <c r="P1193" i="10"/>
  <c r="P1192" i="10"/>
  <c r="P1191" i="10"/>
  <c r="P1190" i="10"/>
  <c r="P1189" i="10"/>
  <c r="P1188" i="10"/>
  <c r="P1187" i="10"/>
  <c r="P1186" i="10"/>
  <c r="F1186" i="10"/>
  <c r="E1186" i="10"/>
  <c r="D1186" i="10"/>
  <c r="C1186" i="10"/>
  <c r="B1186" i="10"/>
  <c r="A1186" i="10"/>
  <c r="P1185" i="10"/>
  <c r="F1185" i="10"/>
  <c r="E1185" i="10"/>
  <c r="D1185" i="10"/>
  <c r="C1185" i="10"/>
  <c r="B1185" i="10"/>
  <c r="A1185" i="10"/>
  <c r="P1184" i="10"/>
  <c r="F1184" i="10"/>
  <c r="E1184" i="10"/>
  <c r="D1184" i="10"/>
  <c r="C1184" i="10"/>
  <c r="B1184" i="10"/>
  <c r="A1184" i="10"/>
  <c r="P1183" i="10"/>
  <c r="F1183" i="10"/>
  <c r="E1183" i="10"/>
  <c r="D1183" i="10"/>
  <c r="C1183" i="10"/>
  <c r="B1183" i="10"/>
  <c r="A1183" i="10"/>
  <c r="P1182" i="10"/>
  <c r="F1182" i="10"/>
  <c r="E1182" i="10"/>
  <c r="D1182" i="10"/>
  <c r="C1182" i="10"/>
  <c r="B1182" i="10"/>
  <c r="A1182" i="10"/>
  <c r="P1181" i="10"/>
  <c r="F1181" i="10"/>
  <c r="E1181" i="10"/>
  <c r="D1181" i="10"/>
  <c r="C1181" i="10"/>
  <c r="B1181" i="10"/>
  <c r="A1181" i="10"/>
  <c r="P1180" i="10"/>
  <c r="F1180" i="10"/>
  <c r="E1180" i="10"/>
  <c r="D1180" i="10"/>
  <c r="C1180" i="10"/>
  <c r="B1180" i="10"/>
  <c r="A1180" i="10"/>
  <c r="W1179" i="10"/>
  <c r="P1179" i="10"/>
  <c r="F1179" i="10"/>
  <c r="E1179" i="10"/>
  <c r="D1179" i="10"/>
  <c r="C1179" i="10"/>
  <c r="B1179" i="10"/>
  <c r="A1179" i="10"/>
  <c r="W1178" i="10"/>
  <c r="P1178" i="10"/>
  <c r="F1178" i="10"/>
  <c r="E1178" i="10"/>
  <c r="D1178" i="10"/>
  <c r="C1178" i="10"/>
  <c r="B1178" i="10"/>
  <c r="A1178" i="10"/>
  <c r="W1177" i="10"/>
  <c r="P1177" i="10"/>
  <c r="F1177" i="10"/>
  <c r="E1177" i="10"/>
  <c r="D1177" i="10"/>
  <c r="C1177" i="10"/>
  <c r="B1177" i="10"/>
  <c r="A1177" i="10"/>
  <c r="W1176" i="10"/>
  <c r="P1176" i="10"/>
  <c r="F1176" i="10"/>
  <c r="E1176" i="10"/>
  <c r="D1176" i="10"/>
  <c r="C1176" i="10"/>
  <c r="B1176" i="10"/>
  <c r="A1176" i="10"/>
  <c r="W1175" i="10"/>
  <c r="P1175" i="10"/>
  <c r="F1175" i="10"/>
  <c r="E1175" i="10"/>
  <c r="D1175" i="10"/>
  <c r="C1175" i="10"/>
  <c r="B1175" i="10"/>
  <c r="A1175" i="10"/>
  <c r="W1174" i="10"/>
  <c r="P1174" i="10"/>
  <c r="F1174" i="10"/>
  <c r="E1174" i="10"/>
  <c r="D1174" i="10"/>
  <c r="C1174" i="10"/>
  <c r="B1174" i="10"/>
  <c r="A1174" i="10"/>
  <c r="W1173" i="10"/>
  <c r="P1173" i="10"/>
  <c r="F1173" i="10"/>
  <c r="E1173" i="10"/>
  <c r="D1173" i="10"/>
  <c r="C1173" i="10"/>
  <c r="B1173" i="10"/>
  <c r="A1173" i="10"/>
  <c r="W1172" i="10"/>
  <c r="P1172" i="10"/>
  <c r="F1172" i="10"/>
  <c r="E1172" i="10"/>
  <c r="D1172" i="10"/>
  <c r="C1172" i="10"/>
  <c r="B1172" i="10"/>
  <c r="A1172" i="10"/>
  <c r="W1171" i="10"/>
  <c r="P1171" i="10"/>
  <c r="F1171" i="10"/>
  <c r="E1171" i="10"/>
  <c r="D1171" i="10"/>
  <c r="C1171" i="10"/>
  <c r="B1171" i="10"/>
  <c r="A1171" i="10"/>
  <c r="W1170" i="10"/>
  <c r="P1170" i="10"/>
  <c r="F1170" i="10"/>
  <c r="E1170" i="10"/>
  <c r="D1170" i="10"/>
  <c r="C1170" i="10"/>
  <c r="B1170" i="10"/>
  <c r="A1170" i="10"/>
  <c r="W1169" i="10"/>
  <c r="P1169" i="10"/>
  <c r="F1169" i="10"/>
  <c r="E1169" i="10"/>
  <c r="D1169" i="10"/>
  <c r="C1169" i="10"/>
  <c r="B1169" i="10"/>
  <c r="A1169" i="10"/>
  <c r="W1168" i="10"/>
  <c r="P1168" i="10"/>
  <c r="F1168" i="10"/>
  <c r="E1168" i="10"/>
  <c r="D1168" i="10"/>
  <c r="C1168" i="10"/>
  <c r="B1168" i="10"/>
  <c r="A1168" i="10"/>
  <c r="W1167" i="10"/>
  <c r="P1167" i="10"/>
  <c r="F1167" i="10"/>
  <c r="E1167" i="10"/>
  <c r="D1167" i="10"/>
  <c r="C1167" i="10"/>
  <c r="B1167" i="10"/>
  <c r="A1167" i="10"/>
  <c r="W1166" i="10"/>
  <c r="P1166" i="10"/>
  <c r="F1166" i="10"/>
  <c r="E1166" i="10"/>
  <c r="D1166" i="10"/>
  <c r="C1166" i="10"/>
  <c r="B1166" i="10"/>
  <c r="A1166" i="10"/>
  <c r="W1165" i="10"/>
  <c r="P1165" i="10"/>
  <c r="F1165" i="10"/>
  <c r="E1165" i="10"/>
  <c r="D1165" i="10"/>
  <c r="C1165" i="10"/>
  <c r="B1165" i="10"/>
  <c r="A1165" i="10"/>
  <c r="W1164" i="10"/>
  <c r="P1164" i="10"/>
  <c r="F1164" i="10"/>
  <c r="E1164" i="10"/>
  <c r="D1164" i="10"/>
  <c r="C1164" i="10"/>
  <c r="B1164" i="10"/>
  <c r="A1164" i="10"/>
  <c r="W1163" i="10"/>
  <c r="P1163" i="10"/>
  <c r="F1163" i="10"/>
  <c r="E1163" i="10"/>
  <c r="D1163" i="10"/>
  <c r="C1163" i="10"/>
  <c r="B1163" i="10"/>
  <c r="A1163" i="10"/>
  <c r="W1162" i="10"/>
  <c r="P1162" i="10"/>
  <c r="F1162" i="10"/>
  <c r="E1162" i="10"/>
  <c r="D1162" i="10"/>
  <c r="C1162" i="10"/>
  <c r="B1162" i="10"/>
  <c r="A1162" i="10"/>
  <c r="W1161" i="10"/>
  <c r="P1161" i="10"/>
  <c r="F1161" i="10"/>
  <c r="E1161" i="10"/>
  <c r="D1161" i="10"/>
  <c r="C1161" i="10"/>
  <c r="B1161" i="10"/>
  <c r="A1161" i="10"/>
  <c r="W1160" i="10"/>
  <c r="P1160" i="10"/>
  <c r="F1160" i="10"/>
  <c r="E1160" i="10"/>
  <c r="D1160" i="10"/>
  <c r="C1160" i="10"/>
  <c r="B1160" i="10"/>
  <c r="A1160" i="10"/>
  <c r="W1159" i="10"/>
  <c r="P1159" i="10"/>
  <c r="F1159" i="10"/>
  <c r="E1159" i="10"/>
  <c r="D1159" i="10"/>
  <c r="C1159" i="10"/>
  <c r="B1159" i="10"/>
  <c r="A1159" i="10"/>
  <c r="W1158" i="10"/>
  <c r="P1158" i="10"/>
  <c r="F1158" i="10"/>
  <c r="E1158" i="10"/>
  <c r="D1158" i="10"/>
  <c r="C1158" i="10"/>
  <c r="B1158" i="10"/>
  <c r="A1158" i="10"/>
  <c r="W1157" i="10"/>
  <c r="P1157" i="10"/>
  <c r="F1157" i="10"/>
  <c r="E1157" i="10"/>
  <c r="D1157" i="10"/>
  <c r="C1157" i="10"/>
  <c r="B1157" i="10"/>
  <c r="A1157" i="10"/>
  <c r="W1156" i="10"/>
  <c r="P1156" i="10"/>
  <c r="F1156" i="10"/>
  <c r="E1156" i="10"/>
  <c r="D1156" i="10"/>
  <c r="C1156" i="10"/>
  <c r="B1156" i="10"/>
  <c r="A1156" i="10"/>
  <c r="W1155" i="10"/>
  <c r="P1155" i="10"/>
  <c r="F1155" i="10"/>
  <c r="E1155" i="10"/>
  <c r="D1155" i="10"/>
  <c r="C1155" i="10"/>
  <c r="B1155" i="10"/>
  <c r="A1155" i="10"/>
  <c r="W1154" i="10"/>
  <c r="P1154" i="10"/>
  <c r="F1154" i="10"/>
  <c r="E1154" i="10"/>
  <c r="D1154" i="10"/>
  <c r="C1154" i="10"/>
  <c r="B1154" i="10"/>
  <c r="A1154" i="10"/>
  <c r="W1153" i="10"/>
  <c r="P1153" i="10"/>
  <c r="F1153" i="10"/>
  <c r="E1153" i="10"/>
  <c r="D1153" i="10"/>
  <c r="C1153" i="10"/>
  <c r="B1153" i="10"/>
  <c r="A1153" i="10"/>
  <c r="W1152" i="10"/>
  <c r="P1152" i="10"/>
  <c r="F1152" i="10"/>
  <c r="E1152" i="10"/>
  <c r="D1152" i="10"/>
  <c r="C1152" i="10"/>
  <c r="B1152" i="10"/>
  <c r="A1152" i="10"/>
  <c r="W1151" i="10"/>
  <c r="P1151" i="10"/>
  <c r="F1151" i="10"/>
  <c r="E1151" i="10"/>
  <c r="D1151" i="10"/>
  <c r="C1151" i="10"/>
  <c r="B1151" i="10"/>
  <c r="A1151" i="10"/>
  <c r="W1150" i="10"/>
  <c r="T1150" i="10"/>
  <c r="P1150" i="10"/>
  <c r="E1150" i="10"/>
  <c r="D1150" i="10"/>
  <c r="C1150" i="10"/>
  <c r="B1150" i="10"/>
  <c r="A1150" i="10"/>
  <c r="W1149" i="10"/>
  <c r="T1149" i="10"/>
  <c r="P1149" i="10"/>
  <c r="E1149" i="10"/>
  <c r="D1149" i="10"/>
  <c r="C1149" i="10"/>
  <c r="B1149" i="10"/>
  <c r="A1149" i="10"/>
  <c r="W1148" i="10"/>
  <c r="T1148" i="10"/>
  <c r="P1148" i="10"/>
  <c r="E1148" i="10"/>
  <c r="D1148" i="10"/>
  <c r="C1148" i="10"/>
  <c r="B1148" i="10"/>
  <c r="A1148" i="10"/>
  <c r="W1147" i="10"/>
  <c r="T1147" i="10"/>
  <c r="P1147" i="10"/>
  <c r="E1147" i="10"/>
  <c r="D1147" i="10"/>
  <c r="C1147" i="10"/>
  <c r="B1147" i="10"/>
  <c r="A1147" i="10"/>
  <c r="W1146" i="10"/>
  <c r="T1146" i="10"/>
  <c r="P1146" i="10"/>
  <c r="E1146" i="10"/>
  <c r="D1146" i="10"/>
  <c r="C1146" i="10"/>
  <c r="B1146" i="10"/>
  <c r="A1146" i="10"/>
  <c r="W1145" i="10"/>
  <c r="T1145" i="10"/>
  <c r="P1145" i="10"/>
  <c r="E1145" i="10"/>
  <c r="D1145" i="10"/>
  <c r="C1145" i="10"/>
  <c r="B1145" i="10"/>
  <c r="A1145" i="10"/>
  <c r="W1144" i="10"/>
  <c r="T1144" i="10"/>
  <c r="P1144" i="10"/>
  <c r="E1144" i="10"/>
  <c r="D1144" i="10"/>
  <c r="C1144" i="10"/>
  <c r="B1144" i="10"/>
  <c r="A1144" i="10"/>
  <c r="W1143" i="10"/>
  <c r="T1143" i="10"/>
  <c r="P1143" i="10"/>
  <c r="E1143" i="10"/>
  <c r="D1143" i="10"/>
  <c r="C1143" i="10"/>
  <c r="B1143" i="10"/>
  <c r="A1143" i="10"/>
  <c r="W1142" i="10"/>
  <c r="T1142" i="10"/>
  <c r="P1142" i="10"/>
  <c r="E1142" i="10"/>
  <c r="D1142" i="10"/>
  <c r="C1142" i="10"/>
  <c r="B1142" i="10"/>
  <c r="A1142" i="10"/>
  <c r="W1141" i="10"/>
  <c r="T1141" i="10"/>
  <c r="P1141" i="10"/>
  <c r="E1141" i="10"/>
  <c r="D1141" i="10"/>
  <c r="C1141" i="10"/>
  <c r="B1141" i="10"/>
  <c r="A1141" i="10"/>
  <c r="W1140" i="10"/>
  <c r="T1140" i="10"/>
  <c r="P1140" i="10"/>
  <c r="E1140" i="10"/>
  <c r="D1140" i="10"/>
  <c r="C1140" i="10"/>
  <c r="B1140" i="10"/>
  <c r="A1140" i="10"/>
  <c r="W1139" i="10"/>
  <c r="T1139" i="10"/>
  <c r="P1139" i="10"/>
  <c r="E1139" i="10"/>
  <c r="D1139" i="10"/>
  <c r="C1139" i="10"/>
  <c r="B1139" i="10"/>
  <c r="A1139" i="10"/>
  <c r="W1138" i="10"/>
  <c r="T1138" i="10"/>
  <c r="P1138" i="10"/>
  <c r="E1138" i="10"/>
  <c r="D1138" i="10"/>
  <c r="C1138" i="10"/>
  <c r="B1138" i="10"/>
  <c r="A1138" i="10"/>
  <c r="W1137" i="10"/>
  <c r="T1137" i="10"/>
  <c r="P1137" i="10"/>
  <c r="E1137" i="10"/>
  <c r="D1137" i="10"/>
  <c r="C1137" i="10"/>
  <c r="B1137" i="10"/>
  <c r="A1137" i="10"/>
  <c r="W1136" i="10"/>
  <c r="T1136" i="10"/>
  <c r="P1136" i="10"/>
  <c r="E1136" i="10"/>
  <c r="D1136" i="10"/>
  <c r="C1136" i="10"/>
  <c r="B1136" i="10"/>
  <c r="A1136" i="10"/>
  <c r="W1135" i="10"/>
  <c r="T1135" i="10"/>
  <c r="P1135" i="10"/>
  <c r="E1135" i="10"/>
  <c r="D1135" i="10"/>
  <c r="C1135" i="10"/>
  <c r="B1135" i="10"/>
  <c r="A1135" i="10"/>
  <c r="W1134" i="10"/>
  <c r="T1134" i="10"/>
  <c r="P1134" i="10"/>
  <c r="E1134" i="10"/>
  <c r="D1134" i="10"/>
  <c r="C1134" i="10"/>
  <c r="B1134" i="10"/>
  <c r="A1134" i="10"/>
  <c r="W1133" i="10"/>
  <c r="T1133" i="10"/>
  <c r="P1133" i="10"/>
  <c r="E1133" i="10"/>
  <c r="D1133" i="10"/>
  <c r="C1133" i="10"/>
  <c r="B1133" i="10"/>
  <c r="A1133" i="10"/>
  <c r="W1132" i="10"/>
  <c r="T1132" i="10"/>
  <c r="P1132" i="10"/>
  <c r="E1132" i="10"/>
  <c r="D1132" i="10"/>
  <c r="C1132" i="10"/>
  <c r="B1132" i="10"/>
  <c r="A1132" i="10"/>
  <c r="W1131" i="10"/>
  <c r="T1131" i="10"/>
  <c r="P1131" i="10"/>
  <c r="E1131" i="10"/>
  <c r="D1131" i="10"/>
  <c r="C1131" i="10"/>
  <c r="B1131" i="10"/>
  <c r="A1131" i="10"/>
  <c r="W1130" i="10"/>
  <c r="T1130" i="10"/>
  <c r="P1130" i="10"/>
  <c r="E1130" i="10"/>
  <c r="D1130" i="10"/>
  <c r="C1130" i="10"/>
  <c r="B1130" i="10"/>
  <c r="A1130" i="10"/>
  <c r="W1129" i="10"/>
  <c r="T1129" i="10"/>
  <c r="P1129" i="10"/>
  <c r="E1129" i="10"/>
  <c r="D1129" i="10"/>
  <c r="C1129" i="10"/>
  <c r="B1129" i="10"/>
  <c r="A1129" i="10"/>
  <c r="W1128" i="10"/>
  <c r="T1128" i="10"/>
  <c r="P1128" i="10"/>
  <c r="E1128" i="10"/>
  <c r="D1128" i="10"/>
  <c r="C1128" i="10"/>
  <c r="B1128" i="10"/>
  <c r="A1128" i="10"/>
  <c r="W1127" i="10"/>
  <c r="T1127" i="10"/>
  <c r="P1127" i="10"/>
  <c r="E1127" i="10"/>
  <c r="D1127" i="10"/>
  <c r="C1127" i="10"/>
  <c r="B1127" i="10"/>
  <c r="A1127" i="10"/>
  <c r="W1126" i="10"/>
  <c r="T1126" i="10"/>
  <c r="P1126" i="10"/>
  <c r="E1126" i="10"/>
  <c r="D1126" i="10"/>
  <c r="C1126" i="10"/>
  <c r="B1126" i="10"/>
  <c r="A1126" i="10"/>
  <c r="W1125" i="10"/>
  <c r="T1125" i="10"/>
  <c r="P1125" i="10"/>
  <c r="E1125" i="10"/>
  <c r="D1125" i="10"/>
  <c r="C1125" i="10"/>
  <c r="B1125" i="10"/>
  <c r="A1125" i="10"/>
  <c r="W1124" i="10"/>
  <c r="T1124" i="10"/>
  <c r="P1124" i="10"/>
  <c r="E1124" i="10"/>
  <c r="D1124" i="10"/>
  <c r="C1124" i="10"/>
  <c r="B1124" i="10"/>
  <c r="A1124" i="10"/>
  <c r="W1123" i="10"/>
  <c r="T1123" i="10"/>
  <c r="P1123" i="10"/>
  <c r="E1123" i="10"/>
  <c r="D1123" i="10"/>
  <c r="C1123" i="10"/>
  <c r="B1123" i="10"/>
  <c r="A1123" i="10"/>
  <c r="W1122" i="10"/>
  <c r="T1122" i="10"/>
  <c r="P1122" i="10"/>
  <c r="E1122" i="10"/>
  <c r="D1122" i="10"/>
  <c r="C1122" i="10"/>
  <c r="B1122" i="10"/>
  <c r="A1122" i="10"/>
  <c r="W1121" i="10"/>
  <c r="T1121" i="10"/>
  <c r="P1121" i="10"/>
  <c r="E1121" i="10"/>
  <c r="D1121" i="10"/>
  <c r="C1121" i="10"/>
  <c r="B1121" i="10"/>
  <c r="A1121" i="10"/>
  <c r="W1120" i="10"/>
  <c r="T1120" i="10"/>
  <c r="P1120" i="10"/>
  <c r="E1120" i="10"/>
  <c r="D1120" i="10"/>
  <c r="C1120" i="10"/>
  <c r="B1120" i="10"/>
  <c r="A1120" i="10"/>
  <c r="W1119" i="10"/>
  <c r="T1119" i="10"/>
  <c r="P1119" i="10"/>
  <c r="E1119" i="10"/>
  <c r="D1119" i="10"/>
  <c r="C1119" i="10"/>
  <c r="B1119" i="10"/>
  <c r="A1119" i="10"/>
  <c r="W1118" i="10"/>
  <c r="T1118" i="10"/>
  <c r="P1118" i="10"/>
  <c r="E1118" i="10"/>
  <c r="D1118" i="10"/>
  <c r="C1118" i="10"/>
  <c r="B1118" i="10"/>
  <c r="A1118" i="10"/>
  <c r="W1117" i="10"/>
  <c r="T1117" i="10"/>
  <c r="P1117" i="10"/>
  <c r="E1117" i="10"/>
  <c r="D1117" i="10"/>
  <c r="C1117" i="10"/>
  <c r="B1117" i="10"/>
  <c r="A1117" i="10"/>
  <c r="W1116" i="10"/>
  <c r="T1116" i="10"/>
  <c r="P1116" i="10"/>
  <c r="E1116" i="10"/>
  <c r="D1116" i="10"/>
  <c r="C1116" i="10"/>
  <c r="B1116" i="10"/>
  <c r="A1116" i="10"/>
  <c r="W1115" i="10"/>
  <c r="T1115" i="10"/>
  <c r="P1115" i="10"/>
  <c r="E1115" i="10"/>
  <c r="D1115" i="10"/>
  <c r="C1115" i="10"/>
  <c r="B1115" i="10"/>
  <c r="A1115" i="10"/>
  <c r="W1114" i="10"/>
  <c r="T1114" i="10"/>
  <c r="P1114" i="10"/>
  <c r="E1114" i="10"/>
  <c r="D1114" i="10"/>
  <c r="C1114" i="10"/>
  <c r="B1114" i="10"/>
  <c r="A1114" i="10"/>
  <c r="W1113" i="10"/>
  <c r="T1113" i="10"/>
  <c r="P1113" i="10"/>
  <c r="E1113" i="10"/>
  <c r="D1113" i="10"/>
  <c r="C1113" i="10"/>
  <c r="B1113" i="10"/>
  <c r="A1113" i="10"/>
  <c r="W1112" i="10"/>
  <c r="T1112" i="10"/>
  <c r="P1112" i="10"/>
  <c r="E1112" i="10"/>
  <c r="D1112" i="10"/>
  <c r="C1112" i="10"/>
  <c r="B1112" i="10"/>
  <c r="A1112" i="10"/>
  <c r="W1111" i="10"/>
  <c r="T1111" i="10"/>
  <c r="P1111" i="10"/>
  <c r="E1111" i="10"/>
  <c r="D1111" i="10"/>
  <c r="C1111" i="10"/>
  <c r="B1111" i="10"/>
  <c r="A1111" i="10"/>
  <c r="W1110" i="10"/>
  <c r="T1110" i="10"/>
  <c r="P1110" i="10"/>
  <c r="E1110" i="10"/>
  <c r="D1110" i="10"/>
  <c r="C1110" i="10"/>
  <c r="B1110" i="10"/>
  <c r="A1110" i="10"/>
  <c r="W1109" i="10"/>
  <c r="T1109" i="10"/>
  <c r="P1109" i="10"/>
  <c r="E1109" i="10"/>
  <c r="D1109" i="10"/>
  <c r="C1109" i="10"/>
  <c r="B1109" i="10"/>
  <c r="A1109" i="10"/>
  <c r="W1108" i="10"/>
  <c r="T1108" i="10"/>
  <c r="P1108" i="10"/>
  <c r="E1108" i="10"/>
  <c r="D1108" i="10"/>
  <c r="C1108" i="10"/>
  <c r="B1108" i="10"/>
  <c r="A1108" i="10"/>
  <c r="W1107" i="10"/>
  <c r="T1107" i="10"/>
  <c r="P1107" i="10"/>
  <c r="E1107" i="10"/>
  <c r="D1107" i="10"/>
  <c r="C1107" i="10"/>
  <c r="B1107" i="10"/>
  <c r="A1107" i="10"/>
  <c r="W1106" i="10"/>
  <c r="T1106" i="10"/>
  <c r="P1106" i="10"/>
  <c r="E1106" i="10"/>
  <c r="D1106" i="10"/>
  <c r="C1106" i="10"/>
  <c r="B1106" i="10"/>
  <c r="A1106" i="10"/>
  <c r="W1105" i="10"/>
  <c r="T1105" i="10"/>
  <c r="P1105" i="10"/>
  <c r="E1105" i="10"/>
  <c r="D1105" i="10"/>
  <c r="C1105" i="10"/>
  <c r="B1105" i="10"/>
  <c r="A1105" i="10"/>
  <c r="W1104" i="10"/>
  <c r="T1104" i="10"/>
  <c r="P1104" i="10"/>
  <c r="E1104" i="10"/>
  <c r="D1104" i="10"/>
  <c r="C1104" i="10"/>
  <c r="B1104" i="10"/>
  <c r="A1104" i="10"/>
  <c r="W1103" i="10"/>
  <c r="T1103" i="10"/>
  <c r="P1103" i="10"/>
  <c r="E1103" i="10"/>
  <c r="D1103" i="10"/>
  <c r="C1103" i="10"/>
  <c r="B1103" i="10"/>
  <c r="A1103" i="10"/>
  <c r="W1102" i="10"/>
  <c r="T1102" i="10"/>
  <c r="P1102" i="10"/>
  <c r="E1102" i="10"/>
  <c r="D1102" i="10"/>
  <c r="C1102" i="10"/>
  <c r="B1102" i="10"/>
  <c r="A1102" i="10"/>
  <c r="W1101" i="10"/>
  <c r="T1101" i="10"/>
  <c r="P1101" i="10"/>
  <c r="E1101" i="10"/>
  <c r="D1101" i="10"/>
  <c r="C1101" i="10"/>
  <c r="B1101" i="10"/>
  <c r="A1101" i="10"/>
  <c r="W1100" i="10"/>
  <c r="T1100" i="10"/>
  <c r="P1100" i="10"/>
  <c r="E1100" i="10"/>
  <c r="D1100" i="10"/>
  <c r="C1100" i="10"/>
  <c r="B1100" i="10"/>
  <c r="A1100" i="10"/>
  <c r="W1099" i="10"/>
  <c r="T1099" i="10"/>
  <c r="P1099" i="10"/>
  <c r="E1099" i="10"/>
  <c r="D1099" i="10"/>
  <c r="C1099" i="10"/>
  <c r="B1099" i="10"/>
  <c r="A1099" i="10"/>
  <c r="W1098" i="10"/>
  <c r="T1098" i="10"/>
  <c r="P1098" i="10"/>
  <c r="E1098" i="10"/>
  <c r="D1098" i="10"/>
  <c r="C1098" i="10"/>
  <c r="B1098" i="10"/>
  <c r="A1098" i="10"/>
  <c r="W1097" i="10"/>
  <c r="T1097" i="10"/>
  <c r="P1097" i="10"/>
  <c r="E1097" i="10"/>
  <c r="D1097" i="10"/>
  <c r="C1097" i="10"/>
  <c r="B1097" i="10"/>
  <c r="A1097" i="10"/>
  <c r="W1096" i="10"/>
  <c r="T1096" i="10"/>
  <c r="P1096" i="10"/>
  <c r="E1096" i="10"/>
  <c r="D1096" i="10"/>
  <c r="C1096" i="10"/>
  <c r="B1096" i="10"/>
  <c r="A1096" i="10"/>
  <c r="W1095" i="10"/>
  <c r="T1095" i="10"/>
  <c r="P1095" i="10"/>
  <c r="E1095" i="10"/>
  <c r="D1095" i="10"/>
  <c r="C1095" i="10"/>
  <c r="B1095" i="10"/>
  <c r="A1095" i="10"/>
  <c r="W1094" i="10"/>
  <c r="T1094" i="10"/>
  <c r="P1094" i="10"/>
  <c r="E1094" i="10"/>
  <c r="D1094" i="10"/>
  <c r="C1094" i="10"/>
  <c r="B1094" i="10"/>
  <c r="A1094" i="10"/>
  <c r="W1093" i="10"/>
  <c r="T1093" i="10"/>
  <c r="P1093" i="10"/>
  <c r="E1093" i="10"/>
  <c r="D1093" i="10"/>
  <c r="C1093" i="10"/>
  <c r="B1093" i="10"/>
  <c r="A1093" i="10"/>
  <c r="W1092" i="10"/>
  <c r="T1092" i="10"/>
  <c r="P1092" i="10"/>
  <c r="E1092" i="10"/>
  <c r="D1092" i="10"/>
  <c r="C1092" i="10"/>
  <c r="B1092" i="10"/>
  <c r="A1092" i="10"/>
  <c r="W1091" i="10"/>
  <c r="T1091" i="10"/>
  <c r="P1091" i="10"/>
  <c r="E1091" i="10"/>
  <c r="D1091" i="10"/>
  <c r="C1091" i="10"/>
  <c r="B1091" i="10"/>
  <c r="A1091" i="10"/>
  <c r="W1090" i="10"/>
  <c r="T1090" i="10"/>
  <c r="P1090" i="10"/>
  <c r="E1090" i="10"/>
  <c r="D1090" i="10"/>
  <c r="C1090" i="10"/>
  <c r="B1090" i="10"/>
  <c r="A1090" i="10"/>
  <c r="W1089" i="10"/>
  <c r="T1089" i="10"/>
  <c r="P1089" i="10"/>
  <c r="E1089" i="10"/>
  <c r="D1089" i="10"/>
  <c r="C1089" i="10"/>
  <c r="B1089" i="10"/>
  <c r="A1089" i="10"/>
  <c r="W1088" i="10"/>
  <c r="T1088" i="10"/>
  <c r="P1088" i="10"/>
  <c r="E1088" i="10"/>
  <c r="D1088" i="10"/>
  <c r="C1088" i="10"/>
  <c r="B1088" i="10"/>
  <c r="A1088" i="10"/>
  <c r="W1087" i="10"/>
  <c r="T1087" i="10"/>
  <c r="P1087" i="10"/>
  <c r="E1087" i="10"/>
  <c r="D1087" i="10"/>
  <c r="C1087" i="10"/>
  <c r="B1087" i="10"/>
  <c r="A1087" i="10"/>
  <c r="W1086" i="10"/>
  <c r="T1086" i="10"/>
  <c r="P1086" i="10"/>
  <c r="E1086" i="10"/>
  <c r="D1086" i="10"/>
  <c r="C1086" i="10"/>
  <c r="B1086" i="10"/>
  <c r="A1086" i="10"/>
  <c r="W1085" i="10"/>
  <c r="T1085" i="10"/>
  <c r="P1085" i="10"/>
  <c r="E1085" i="10"/>
  <c r="D1085" i="10"/>
  <c r="C1085" i="10"/>
  <c r="B1085" i="10"/>
  <c r="A1085" i="10"/>
  <c r="W1084" i="10"/>
  <c r="T1084" i="10"/>
  <c r="P1084" i="10"/>
  <c r="E1084" i="10"/>
  <c r="D1084" i="10"/>
  <c r="C1084" i="10"/>
  <c r="B1084" i="10"/>
  <c r="A1084" i="10"/>
  <c r="W1083" i="10"/>
  <c r="T1083" i="10"/>
  <c r="P1083" i="10"/>
  <c r="E1083" i="10"/>
  <c r="D1083" i="10"/>
  <c r="C1083" i="10"/>
  <c r="B1083" i="10"/>
  <c r="A1083" i="10"/>
  <c r="W1082" i="10"/>
  <c r="T1082" i="10"/>
  <c r="P1082" i="10"/>
  <c r="E1082" i="10"/>
  <c r="D1082" i="10"/>
  <c r="C1082" i="10"/>
  <c r="B1082" i="10"/>
  <c r="A1082" i="10"/>
  <c r="W1081" i="10"/>
  <c r="T1081" i="10"/>
  <c r="P1081" i="10"/>
  <c r="E1081" i="10"/>
  <c r="D1081" i="10"/>
  <c r="C1081" i="10"/>
  <c r="B1081" i="10"/>
  <c r="A1081" i="10"/>
  <c r="W1080" i="10"/>
  <c r="T1080" i="10"/>
  <c r="P1080" i="10"/>
  <c r="E1080" i="10"/>
  <c r="D1080" i="10"/>
  <c r="C1080" i="10"/>
  <c r="B1080" i="10"/>
  <c r="A1080" i="10"/>
  <c r="W1079" i="10"/>
  <c r="T1079" i="10"/>
  <c r="P1079" i="10"/>
  <c r="E1079" i="10"/>
  <c r="D1079" i="10"/>
  <c r="C1079" i="10"/>
  <c r="B1079" i="10"/>
  <c r="A1079" i="10"/>
  <c r="W1078" i="10"/>
  <c r="T1078" i="10"/>
  <c r="P1078" i="10"/>
  <c r="E1078" i="10"/>
  <c r="D1078" i="10"/>
  <c r="C1078" i="10"/>
  <c r="B1078" i="10"/>
  <c r="A1078" i="10"/>
  <c r="W1077" i="10"/>
  <c r="T1077" i="10"/>
  <c r="P1077" i="10"/>
  <c r="E1077" i="10"/>
  <c r="D1077" i="10"/>
  <c r="C1077" i="10"/>
  <c r="B1077" i="10"/>
  <c r="A1077" i="10"/>
  <c r="W1076" i="10"/>
  <c r="T1076" i="10"/>
  <c r="P1076" i="10"/>
  <c r="E1076" i="10"/>
  <c r="D1076" i="10"/>
  <c r="C1076" i="10"/>
  <c r="B1076" i="10"/>
  <c r="A1076" i="10"/>
  <c r="W1075" i="10"/>
  <c r="T1075" i="10"/>
  <c r="P1075" i="10"/>
  <c r="E1075" i="10"/>
  <c r="D1075" i="10"/>
  <c r="C1075" i="10"/>
  <c r="B1075" i="10"/>
  <c r="A1075" i="10"/>
  <c r="W1074" i="10"/>
  <c r="T1074" i="10"/>
  <c r="P1074" i="10"/>
  <c r="E1074" i="10"/>
  <c r="D1074" i="10"/>
  <c r="C1074" i="10"/>
  <c r="B1074" i="10"/>
  <c r="A1074" i="10"/>
  <c r="W1073" i="10"/>
  <c r="T1073" i="10"/>
  <c r="P1073" i="10"/>
  <c r="E1073" i="10"/>
  <c r="D1073" i="10"/>
  <c r="C1073" i="10"/>
  <c r="B1073" i="10"/>
  <c r="A1073" i="10"/>
  <c r="W1072" i="10"/>
  <c r="T1072" i="10"/>
  <c r="P1072" i="10"/>
  <c r="E1072" i="10"/>
  <c r="D1072" i="10"/>
  <c r="C1072" i="10"/>
  <c r="B1072" i="10"/>
  <c r="A1072" i="10"/>
  <c r="W1071" i="10"/>
  <c r="T1071" i="10"/>
  <c r="P1071" i="10"/>
  <c r="E1071" i="10"/>
  <c r="D1071" i="10"/>
  <c r="C1071" i="10"/>
  <c r="B1071" i="10"/>
  <c r="A1071" i="10"/>
  <c r="W1070" i="10"/>
  <c r="T1070" i="10"/>
  <c r="P1070" i="10"/>
  <c r="E1070" i="10"/>
  <c r="D1070" i="10"/>
  <c r="C1070" i="10"/>
  <c r="B1070" i="10"/>
  <c r="A1070" i="10"/>
  <c r="W1069" i="10"/>
  <c r="T1069" i="10"/>
  <c r="P1069" i="10"/>
  <c r="E1069" i="10"/>
  <c r="D1069" i="10"/>
  <c r="C1069" i="10"/>
  <c r="B1069" i="10"/>
  <c r="A1069" i="10"/>
  <c r="W1068" i="10"/>
  <c r="T1068" i="10"/>
  <c r="P1068" i="10"/>
  <c r="E1068" i="10"/>
  <c r="D1068" i="10"/>
  <c r="C1068" i="10"/>
  <c r="B1068" i="10"/>
  <c r="A1068" i="10"/>
  <c r="W1067" i="10"/>
  <c r="T1067" i="10"/>
  <c r="P1067" i="10"/>
  <c r="E1067" i="10"/>
  <c r="D1067" i="10"/>
  <c r="C1067" i="10"/>
  <c r="B1067" i="10"/>
  <c r="A1067" i="10"/>
  <c r="W1066" i="10"/>
  <c r="T1066" i="10"/>
  <c r="P1066" i="10"/>
  <c r="E1066" i="10"/>
  <c r="D1066" i="10"/>
  <c r="C1066" i="10"/>
  <c r="B1066" i="10"/>
  <c r="A1066" i="10"/>
  <c r="W1065" i="10"/>
  <c r="T1065" i="10"/>
  <c r="P1065" i="10"/>
  <c r="E1065" i="10"/>
  <c r="D1065" i="10"/>
  <c r="C1065" i="10"/>
  <c r="B1065" i="10"/>
  <c r="A1065" i="10"/>
  <c r="W1064" i="10"/>
  <c r="T1064" i="10"/>
  <c r="P1064" i="10"/>
  <c r="E1064" i="10"/>
  <c r="D1064" i="10"/>
  <c r="C1064" i="10"/>
  <c r="B1064" i="10"/>
  <c r="A1064" i="10"/>
  <c r="W1063" i="10"/>
  <c r="T1063" i="10"/>
  <c r="P1063" i="10"/>
  <c r="E1063" i="10"/>
  <c r="D1063" i="10"/>
  <c r="C1063" i="10"/>
  <c r="B1063" i="10"/>
  <c r="A1063" i="10"/>
  <c r="W1062" i="10"/>
  <c r="T1062" i="10"/>
  <c r="P1062" i="10"/>
  <c r="E1062" i="10"/>
  <c r="D1062" i="10"/>
  <c r="C1062" i="10"/>
  <c r="B1062" i="10"/>
  <c r="A1062" i="10"/>
  <c r="W1061" i="10"/>
  <c r="T1061" i="10"/>
  <c r="P1061" i="10"/>
  <c r="E1061" i="10"/>
  <c r="D1061" i="10"/>
  <c r="C1061" i="10"/>
  <c r="B1061" i="10"/>
  <c r="A1061" i="10"/>
  <c r="W1060" i="10"/>
  <c r="T1060" i="10"/>
  <c r="P1060" i="10"/>
  <c r="E1060" i="10"/>
  <c r="D1060" i="10"/>
  <c r="C1060" i="10"/>
  <c r="B1060" i="10"/>
  <c r="A1060" i="10"/>
  <c r="W1059" i="10"/>
  <c r="T1059" i="10"/>
  <c r="P1059" i="10"/>
  <c r="E1059" i="10"/>
  <c r="D1059" i="10"/>
  <c r="C1059" i="10"/>
  <c r="B1059" i="10"/>
  <c r="A1059" i="10"/>
  <c r="W1058" i="10"/>
  <c r="T1058" i="10"/>
  <c r="P1058" i="10"/>
  <c r="E1058" i="10"/>
  <c r="D1058" i="10"/>
  <c r="C1058" i="10"/>
  <c r="B1058" i="10"/>
  <c r="A1058" i="10"/>
  <c r="W1057" i="10"/>
  <c r="T1057" i="10"/>
  <c r="P1057" i="10"/>
  <c r="E1057" i="10"/>
  <c r="D1057" i="10"/>
  <c r="C1057" i="10"/>
  <c r="B1057" i="10"/>
  <c r="A1057" i="10"/>
  <c r="W1056" i="10"/>
  <c r="T1056" i="10"/>
  <c r="P1056" i="10"/>
  <c r="E1056" i="10"/>
  <c r="D1056" i="10"/>
  <c r="C1056" i="10"/>
  <c r="B1056" i="10"/>
  <c r="A1056" i="10"/>
  <c r="W1055" i="10"/>
  <c r="T1055" i="10"/>
  <c r="P1055" i="10"/>
  <c r="E1055" i="10"/>
  <c r="D1055" i="10"/>
  <c r="C1055" i="10"/>
  <c r="B1055" i="10"/>
  <c r="A1055" i="10"/>
  <c r="W1054" i="10"/>
  <c r="T1054" i="10"/>
  <c r="P1054" i="10"/>
  <c r="E1054" i="10"/>
  <c r="D1054" i="10"/>
  <c r="C1054" i="10"/>
  <c r="B1054" i="10"/>
  <c r="A1054" i="10"/>
  <c r="W1053" i="10"/>
  <c r="T1053" i="10"/>
  <c r="P1053" i="10"/>
  <c r="E1053" i="10"/>
  <c r="D1053" i="10"/>
  <c r="C1053" i="10"/>
  <c r="B1053" i="10"/>
  <c r="A1053" i="10"/>
  <c r="W1052" i="10"/>
  <c r="T1052" i="10"/>
  <c r="P1052" i="10"/>
  <c r="E1052" i="10"/>
  <c r="D1052" i="10"/>
  <c r="C1052" i="10"/>
  <c r="B1052" i="10"/>
  <c r="A1052" i="10"/>
  <c r="W1051" i="10"/>
  <c r="T1051" i="10"/>
  <c r="P1051" i="10"/>
  <c r="E1051" i="10"/>
  <c r="D1051" i="10"/>
  <c r="C1051" i="10"/>
  <c r="B1051" i="10"/>
  <c r="A1051" i="10"/>
  <c r="W1050" i="10"/>
  <c r="T1050" i="10"/>
  <c r="P1050" i="10"/>
  <c r="E1050" i="10"/>
  <c r="D1050" i="10"/>
  <c r="C1050" i="10"/>
  <c r="B1050" i="10"/>
  <c r="A1050" i="10"/>
  <c r="W1049" i="10"/>
  <c r="T1049" i="10"/>
  <c r="P1049" i="10"/>
  <c r="E1049" i="10"/>
  <c r="D1049" i="10"/>
  <c r="C1049" i="10"/>
  <c r="B1049" i="10"/>
  <c r="A1049" i="10"/>
  <c r="W1048" i="10"/>
  <c r="T1048" i="10"/>
  <c r="P1048" i="10"/>
  <c r="E1048" i="10"/>
  <c r="D1048" i="10"/>
  <c r="C1048" i="10"/>
  <c r="B1048" i="10"/>
  <c r="A1048" i="10"/>
  <c r="W1047" i="10"/>
  <c r="T1047" i="10"/>
  <c r="P1047" i="10"/>
  <c r="E1047" i="10"/>
  <c r="D1047" i="10"/>
  <c r="C1047" i="10"/>
  <c r="B1047" i="10"/>
  <c r="A1047" i="10"/>
  <c r="W1046" i="10"/>
  <c r="T1046" i="10"/>
  <c r="P1046" i="10"/>
  <c r="E1046" i="10"/>
  <c r="D1046" i="10"/>
  <c r="C1046" i="10"/>
  <c r="B1046" i="10"/>
  <c r="A1046" i="10"/>
  <c r="W1045" i="10"/>
  <c r="T1045" i="10"/>
  <c r="P1045" i="10"/>
  <c r="E1045" i="10"/>
  <c r="D1045" i="10"/>
  <c r="C1045" i="10"/>
  <c r="B1045" i="10"/>
  <c r="A1045" i="10"/>
  <c r="W1044" i="10"/>
  <c r="T1044" i="10"/>
  <c r="P1044" i="10"/>
  <c r="E1044" i="10"/>
  <c r="D1044" i="10"/>
  <c r="C1044" i="10"/>
  <c r="B1044" i="10"/>
  <c r="A1044" i="10"/>
  <c r="W1043" i="10"/>
  <c r="T1043" i="10"/>
  <c r="P1043" i="10"/>
  <c r="E1043" i="10"/>
  <c r="D1043" i="10"/>
  <c r="C1043" i="10"/>
  <c r="B1043" i="10"/>
  <c r="A1043" i="10"/>
  <c r="W1042" i="10"/>
  <c r="T1042" i="10"/>
  <c r="P1042" i="10"/>
  <c r="E1042" i="10"/>
  <c r="D1042" i="10"/>
  <c r="C1042" i="10"/>
  <c r="B1042" i="10"/>
  <c r="A1042" i="10"/>
  <c r="W1041" i="10"/>
  <c r="T1041" i="10"/>
  <c r="P1041" i="10"/>
  <c r="E1041" i="10"/>
  <c r="D1041" i="10"/>
  <c r="C1041" i="10"/>
  <c r="B1041" i="10"/>
  <c r="A1041" i="10"/>
  <c r="W1040" i="10"/>
  <c r="T1040" i="10"/>
  <c r="P1040" i="10"/>
  <c r="E1040" i="10"/>
  <c r="D1040" i="10"/>
  <c r="C1040" i="10"/>
  <c r="B1040" i="10"/>
  <c r="A1040" i="10"/>
  <c r="W1039" i="10"/>
  <c r="T1039" i="10"/>
  <c r="P1039" i="10"/>
  <c r="E1039" i="10"/>
  <c r="D1039" i="10"/>
  <c r="C1039" i="10"/>
  <c r="B1039" i="10"/>
  <c r="A1039" i="10"/>
  <c r="W1038" i="10"/>
  <c r="T1038" i="10"/>
  <c r="P1038" i="10"/>
  <c r="E1038" i="10"/>
  <c r="D1038" i="10"/>
  <c r="C1038" i="10"/>
  <c r="B1038" i="10"/>
  <c r="A1038" i="10"/>
  <c r="W1037" i="10"/>
  <c r="T1037" i="10"/>
  <c r="P1037" i="10"/>
  <c r="E1037" i="10"/>
  <c r="D1037" i="10"/>
  <c r="C1037" i="10"/>
  <c r="B1037" i="10"/>
  <c r="A1037" i="10"/>
  <c r="W1036" i="10"/>
  <c r="T1036" i="10"/>
  <c r="P1036" i="10"/>
  <c r="E1036" i="10"/>
  <c r="D1036" i="10"/>
  <c r="C1036" i="10"/>
  <c r="B1036" i="10"/>
  <c r="A1036" i="10"/>
  <c r="W1035" i="10"/>
  <c r="T1035" i="10"/>
  <c r="P1035" i="10"/>
  <c r="E1035" i="10"/>
  <c r="D1035" i="10"/>
  <c r="C1035" i="10"/>
  <c r="B1035" i="10"/>
  <c r="A1035" i="10"/>
  <c r="W1034" i="10"/>
  <c r="T1034" i="10"/>
  <c r="P1034" i="10"/>
  <c r="E1034" i="10"/>
  <c r="D1034" i="10"/>
  <c r="C1034" i="10"/>
  <c r="B1034" i="10"/>
  <c r="A1034" i="10"/>
  <c r="W1033" i="10"/>
  <c r="T1033" i="10"/>
  <c r="P1033" i="10"/>
  <c r="E1033" i="10"/>
  <c r="D1033" i="10"/>
  <c r="C1033" i="10"/>
  <c r="B1033" i="10"/>
  <c r="A1033" i="10"/>
  <c r="W1032" i="10"/>
  <c r="T1032" i="10"/>
  <c r="P1032" i="10"/>
  <c r="E1032" i="10"/>
  <c r="D1032" i="10"/>
  <c r="C1032" i="10"/>
  <c r="B1032" i="10"/>
  <c r="A1032" i="10"/>
  <c r="W1031" i="10"/>
  <c r="T1031" i="10"/>
  <c r="P1031" i="10"/>
  <c r="E1031" i="10"/>
  <c r="D1031" i="10"/>
  <c r="C1031" i="10"/>
  <c r="B1031" i="10"/>
  <c r="A1031" i="10"/>
  <c r="W1030" i="10"/>
  <c r="T1030" i="10"/>
  <c r="P1030" i="10"/>
  <c r="E1030" i="10"/>
  <c r="D1030" i="10"/>
  <c r="C1030" i="10"/>
  <c r="B1030" i="10"/>
  <c r="A1030" i="10"/>
  <c r="W1029" i="10"/>
  <c r="T1029" i="10"/>
  <c r="P1029" i="10"/>
  <c r="E1029" i="10"/>
  <c r="D1029" i="10"/>
  <c r="C1029" i="10"/>
  <c r="B1029" i="10"/>
  <c r="A1029" i="10"/>
  <c r="W1028" i="10"/>
  <c r="T1028" i="10"/>
  <c r="P1028" i="10"/>
  <c r="E1028" i="10"/>
  <c r="D1028" i="10"/>
  <c r="C1028" i="10"/>
  <c r="B1028" i="10"/>
  <c r="A1028" i="10"/>
  <c r="W1027" i="10"/>
  <c r="T1027" i="10"/>
  <c r="P1027" i="10"/>
  <c r="E1027" i="10"/>
  <c r="D1027" i="10"/>
  <c r="C1027" i="10"/>
  <c r="B1027" i="10"/>
  <c r="A1027" i="10"/>
  <c r="W1026" i="10"/>
  <c r="T1026" i="10"/>
  <c r="P1026" i="10"/>
  <c r="E1026" i="10"/>
  <c r="D1026" i="10"/>
  <c r="C1026" i="10"/>
  <c r="B1026" i="10"/>
  <c r="A1026" i="10"/>
  <c r="W1025" i="10"/>
  <c r="T1025" i="10"/>
  <c r="P1025" i="10"/>
  <c r="E1025" i="10"/>
  <c r="D1025" i="10"/>
  <c r="C1025" i="10"/>
  <c r="B1025" i="10"/>
  <c r="A1025" i="10"/>
  <c r="W1024" i="10"/>
  <c r="T1024" i="10"/>
  <c r="P1024" i="10"/>
  <c r="E1024" i="10"/>
  <c r="D1024" i="10"/>
  <c r="C1024" i="10"/>
  <c r="B1024" i="10"/>
  <c r="A1024" i="10"/>
  <c r="W1023" i="10"/>
  <c r="T1023" i="10"/>
  <c r="P1023" i="10"/>
  <c r="E1023" i="10"/>
  <c r="D1023" i="10"/>
  <c r="C1023" i="10"/>
  <c r="B1023" i="10"/>
  <c r="A1023" i="10"/>
  <c r="W1022" i="10"/>
  <c r="T1022" i="10"/>
  <c r="P1022" i="10"/>
  <c r="E1022" i="10"/>
  <c r="D1022" i="10"/>
  <c r="C1022" i="10"/>
  <c r="B1022" i="10"/>
  <c r="A1022" i="10"/>
  <c r="W1021" i="10"/>
  <c r="T1021" i="10"/>
  <c r="P1021" i="10"/>
  <c r="E1021" i="10"/>
  <c r="D1021" i="10"/>
  <c r="C1021" i="10"/>
  <c r="B1021" i="10"/>
  <c r="A1021" i="10"/>
  <c r="W1020" i="10"/>
  <c r="T1020" i="10"/>
  <c r="P1020" i="10"/>
  <c r="E1020" i="10"/>
  <c r="D1020" i="10"/>
  <c r="C1020" i="10"/>
  <c r="B1020" i="10"/>
  <c r="A1020" i="10"/>
  <c r="W1019" i="10"/>
  <c r="T1019" i="10"/>
  <c r="P1019" i="10"/>
  <c r="E1019" i="10"/>
  <c r="D1019" i="10"/>
  <c r="C1019" i="10"/>
  <c r="B1019" i="10"/>
  <c r="A1019" i="10"/>
  <c r="W1018" i="10"/>
  <c r="T1018" i="10"/>
  <c r="P1018" i="10"/>
  <c r="E1018" i="10"/>
  <c r="D1018" i="10"/>
  <c r="C1018" i="10"/>
  <c r="B1018" i="10"/>
  <c r="A1018" i="10"/>
  <c r="W1017" i="10"/>
  <c r="T1017" i="10"/>
  <c r="P1017" i="10"/>
  <c r="E1017" i="10"/>
  <c r="D1017" i="10"/>
  <c r="C1017" i="10"/>
  <c r="B1017" i="10"/>
  <c r="A1017" i="10"/>
  <c r="W1016" i="10"/>
  <c r="T1016" i="10"/>
  <c r="P1016" i="10"/>
  <c r="E1016" i="10"/>
  <c r="D1016" i="10"/>
  <c r="C1016" i="10"/>
  <c r="B1016" i="10"/>
  <c r="A1016" i="10"/>
  <c r="W1015" i="10"/>
  <c r="T1015" i="10"/>
  <c r="P1015" i="10"/>
  <c r="E1015" i="10"/>
  <c r="D1015" i="10"/>
  <c r="C1015" i="10"/>
  <c r="B1015" i="10"/>
  <c r="A1015" i="10"/>
  <c r="W1014" i="10"/>
  <c r="T1014" i="10"/>
  <c r="P1014" i="10"/>
  <c r="E1014" i="10"/>
  <c r="D1014" i="10"/>
  <c r="C1014" i="10"/>
  <c r="B1014" i="10"/>
  <c r="A1014" i="10"/>
  <c r="W1013" i="10"/>
  <c r="T1013" i="10"/>
  <c r="P1013" i="10"/>
  <c r="E1013" i="10"/>
  <c r="D1013" i="10"/>
  <c r="C1013" i="10"/>
  <c r="B1013" i="10"/>
  <c r="A1013" i="10"/>
  <c r="W1012" i="10"/>
  <c r="T1012" i="10"/>
  <c r="P1012" i="10"/>
  <c r="E1012" i="10"/>
  <c r="D1012" i="10"/>
  <c r="C1012" i="10"/>
  <c r="B1012" i="10"/>
  <c r="A1012" i="10"/>
  <c r="W1011" i="10"/>
  <c r="T1011" i="10"/>
  <c r="P1011" i="10"/>
  <c r="E1011" i="10"/>
  <c r="D1011" i="10"/>
  <c r="C1011" i="10"/>
  <c r="B1011" i="10"/>
  <c r="A1011" i="10"/>
  <c r="W1010" i="10"/>
  <c r="T1010" i="10"/>
  <c r="P1010" i="10"/>
  <c r="E1010" i="10"/>
  <c r="D1010" i="10"/>
  <c r="C1010" i="10"/>
  <c r="B1010" i="10"/>
  <c r="A1010" i="10"/>
  <c r="W1009" i="10"/>
  <c r="T1009" i="10"/>
  <c r="P1009" i="10"/>
  <c r="E1009" i="10"/>
  <c r="D1009" i="10"/>
  <c r="C1009" i="10"/>
  <c r="B1009" i="10"/>
  <c r="A1009" i="10"/>
  <c r="W1008" i="10"/>
  <c r="T1008" i="10"/>
  <c r="P1008" i="10"/>
  <c r="E1008" i="10"/>
  <c r="D1008" i="10"/>
  <c r="C1008" i="10"/>
  <c r="B1008" i="10"/>
  <c r="A1008" i="10"/>
  <c r="W1007" i="10"/>
  <c r="T1007" i="10"/>
  <c r="P1007" i="10"/>
  <c r="E1007" i="10"/>
  <c r="D1007" i="10"/>
  <c r="C1007" i="10"/>
  <c r="B1007" i="10"/>
  <c r="A1007" i="10"/>
  <c r="W1006" i="10"/>
  <c r="T1006" i="10"/>
  <c r="P1006" i="10"/>
  <c r="E1006" i="10"/>
  <c r="D1006" i="10"/>
  <c r="C1006" i="10"/>
  <c r="B1006" i="10"/>
  <c r="A1006" i="10"/>
  <c r="W1005" i="10"/>
  <c r="T1005" i="10"/>
  <c r="P1005" i="10"/>
  <c r="E1005" i="10"/>
  <c r="D1005" i="10"/>
  <c r="C1005" i="10"/>
  <c r="B1005" i="10"/>
  <c r="A1005" i="10"/>
  <c r="W1004" i="10"/>
  <c r="T1004" i="10"/>
  <c r="P1004" i="10"/>
  <c r="E1004" i="10"/>
  <c r="D1004" i="10"/>
  <c r="C1004" i="10"/>
  <c r="B1004" i="10"/>
  <c r="A1004" i="10"/>
  <c r="W1003" i="10"/>
  <c r="T1003" i="10"/>
  <c r="P1003" i="10"/>
  <c r="E1003" i="10"/>
  <c r="D1003" i="10"/>
  <c r="C1003" i="10"/>
  <c r="B1003" i="10"/>
  <c r="A1003" i="10"/>
  <c r="W1002" i="10"/>
  <c r="T1002" i="10"/>
  <c r="P1002" i="10"/>
  <c r="E1002" i="10"/>
  <c r="D1002" i="10"/>
  <c r="C1002" i="10"/>
  <c r="B1002" i="10"/>
  <c r="A1002" i="10"/>
  <c r="W1001" i="10"/>
  <c r="T1001" i="10"/>
  <c r="P1001" i="10"/>
  <c r="E1001" i="10"/>
  <c r="D1001" i="10"/>
  <c r="C1001" i="10"/>
  <c r="B1001" i="10"/>
  <c r="A1001" i="10"/>
  <c r="W1000" i="10"/>
  <c r="T1000" i="10"/>
  <c r="P1000" i="10"/>
  <c r="E1000" i="10"/>
  <c r="D1000" i="10"/>
  <c r="C1000" i="10"/>
  <c r="B1000" i="10"/>
  <c r="A1000" i="10"/>
  <c r="W999" i="10"/>
  <c r="T999" i="10"/>
  <c r="P999" i="10"/>
  <c r="E999" i="10"/>
  <c r="D999" i="10"/>
  <c r="C999" i="10"/>
  <c r="B999" i="10"/>
  <c r="A999" i="10"/>
  <c r="W998" i="10"/>
  <c r="T998" i="10"/>
  <c r="P998" i="10"/>
  <c r="E998" i="10"/>
  <c r="D998" i="10"/>
  <c r="C998" i="10"/>
  <c r="B998" i="10"/>
  <c r="A998" i="10"/>
  <c r="W997" i="10"/>
  <c r="T997" i="10"/>
  <c r="P997" i="10"/>
  <c r="E997" i="10"/>
  <c r="D997" i="10"/>
  <c r="C997" i="10"/>
  <c r="B997" i="10"/>
  <c r="A997" i="10"/>
  <c r="W996" i="10"/>
  <c r="T996" i="10"/>
  <c r="P996" i="10"/>
  <c r="E996" i="10"/>
  <c r="D996" i="10"/>
  <c r="C996" i="10"/>
  <c r="B996" i="10"/>
  <c r="A996" i="10"/>
  <c r="W995" i="10"/>
  <c r="T995" i="10"/>
  <c r="P995" i="10"/>
  <c r="E995" i="10"/>
  <c r="D995" i="10"/>
  <c r="C995" i="10"/>
  <c r="B995" i="10"/>
  <c r="A995" i="10"/>
  <c r="W994" i="10"/>
  <c r="T994" i="10"/>
  <c r="P994" i="10"/>
  <c r="E994" i="10"/>
  <c r="D994" i="10"/>
  <c r="C994" i="10"/>
  <c r="B994" i="10"/>
  <c r="A994" i="10"/>
  <c r="W993" i="10"/>
  <c r="T993" i="10"/>
  <c r="P993" i="10"/>
  <c r="E993" i="10"/>
  <c r="D993" i="10"/>
  <c r="C993" i="10"/>
  <c r="B993" i="10"/>
  <c r="A993" i="10"/>
  <c r="W992" i="10"/>
  <c r="T992" i="10"/>
  <c r="P992" i="10"/>
  <c r="E992" i="10"/>
  <c r="D992" i="10"/>
  <c r="C992" i="10"/>
  <c r="B992" i="10"/>
  <c r="A992" i="10"/>
  <c r="W991" i="10"/>
  <c r="T991" i="10"/>
  <c r="P991" i="10"/>
  <c r="E991" i="10"/>
  <c r="D991" i="10"/>
  <c r="C991" i="10"/>
  <c r="B991" i="10"/>
  <c r="A991" i="10"/>
  <c r="W990" i="10"/>
  <c r="T990" i="10"/>
  <c r="P990" i="10"/>
  <c r="E990" i="10"/>
  <c r="D990" i="10"/>
  <c r="C990" i="10"/>
  <c r="B990" i="10"/>
  <c r="A990" i="10"/>
  <c r="W989" i="10"/>
  <c r="T989" i="10"/>
  <c r="P989" i="10"/>
  <c r="E989" i="10"/>
  <c r="D989" i="10"/>
  <c r="C989" i="10"/>
  <c r="B989" i="10"/>
  <c r="A989" i="10"/>
  <c r="W988" i="10"/>
  <c r="T988" i="10"/>
  <c r="P988" i="10"/>
  <c r="E988" i="10"/>
  <c r="D988" i="10"/>
  <c r="C988" i="10"/>
  <c r="B988" i="10"/>
  <c r="A988" i="10"/>
  <c r="W987" i="10"/>
  <c r="T987" i="10"/>
  <c r="P987" i="10"/>
  <c r="E987" i="10"/>
  <c r="D987" i="10"/>
  <c r="C987" i="10"/>
  <c r="B987" i="10"/>
  <c r="A987" i="10"/>
  <c r="W986" i="10"/>
  <c r="T986" i="10"/>
  <c r="P986" i="10"/>
  <c r="E986" i="10"/>
  <c r="D986" i="10"/>
  <c r="C986" i="10"/>
  <c r="B986" i="10"/>
  <c r="A986" i="10"/>
  <c r="W985" i="10"/>
  <c r="T985" i="10"/>
  <c r="P985" i="10"/>
  <c r="E985" i="10"/>
  <c r="D985" i="10"/>
  <c r="C985" i="10"/>
  <c r="B985" i="10"/>
  <c r="A985" i="10"/>
  <c r="W984" i="10"/>
  <c r="T984" i="10"/>
  <c r="P984" i="10"/>
  <c r="E984" i="10"/>
  <c r="D984" i="10"/>
  <c r="C984" i="10"/>
  <c r="B984" i="10"/>
  <c r="A984" i="10"/>
  <c r="W983" i="10"/>
  <c r="T983" i="10"/>
  <c r="P983" i="10"/>
  <c r="E983" i="10"/>
  <c r="D983" i="10"/>
  <c r="C983" i="10"/>
  <c r="B983" i="10"/>
  <c r="A983" i="10"/>
  <c r="W982" i="10"/>
  <c r="T982" i="10"/>
  <c r="P982" i="10"/>
  <c r="E982" i="10"/>
  <c r="D982" i="10"/>
  <c r="C982" i="10"/>
  <c r="B982" i="10"/>
  <c r="A982" i="10"/>
  <c r="W981" i="10"/>
  <c r="T981" i="10"/>
  <c r="P981" i="10"/>
  <c r="E981" i="10"/>
  <c r="D981" i="10"/>
  <c r="C981" i="10"/>
  <c r="B981" i="10"/>
  <c r="A981" i="10"/>
  <c r="W980" i="10"/>
  <c r="T980" i="10"/>
  <c r="P980" i="10"/>
  <c r="E980" i="10"/>
  <c r="D980" i="10"/>
  <c r="C980" i="10"/>
  <c r="B980" i="10"/>
  <c r="A980" i="10"/>
  <c r="W979" i="10"/>
  <c r="T979" i="10"/>
  <c r="P979" i="10"/>
  <c r="E979" i="10"/>
  <c r="D979" i="10"/>
  <c r="C979" i="10"/>
  <c r="B979" i="10"/>
  <c r="A979" i="10"/>
  <c r="W978" i="10"/>
  <c r="T978" i="10"/>
  <c r="P978" i="10"/>
  <c r="E978" i="10"/>
  <c r="D978" i="10"/>
  <c r="C978" i="10"/>
  <c r="B978" i="10"/>
  <c r="A978" i="10"/>
  <c r="W977" i="10"/>
  <c r="T977" i="10"/>
  <c r="P977" i="10"/>
  <c r="E977" i="10"/>
  <c r="D977" i="10"/>
  <c r="C977" i="10"/>
  <c r="B977" i="10"/>
  <c r="A977" i="10"/>
  <c r="W976" i="10"/>
  <c r="T976" i="10"/>
  <c r="P976" i="10"/>
  <c r="E976" i="10"/>
  <c r="D976" i="10"/>
  <c r="C976" i="10"/>
  <c r="B976" i="10"/>
  <c r="A976" i="10"/>
  <c r="W975" i="10"/>
  <c r="T975" i="10"/>
  <c r="P975" i="10"/>
  <c r="E975" i="10"/>
  <c r="D975" i="10"/>
  <c r="C975" i="10"/>
  <c r="B975" i="10"/>
  <c r="A975" i="10"/>
  <c r="W974" i="10"/>
  <c r="T974" i="10"/>
  <c r="P974" i="10"/>
  <c r="E974" i="10"/>
  <c r="D974" i="10"/>
  <c r="C974" i="10"/>
  <c r="B974" i="10"/>
  <c r="A974" i="10"/>
  <c r="W973" i="10"/>
  <c r="T973" i="10"/>
  <c r="P973" i="10"/>
  <c r="E973" i="10"/>
  <c r="D973" i="10"/>
  <c r="C973" i="10"/>
  <c r="B973" i="10"/>
  <c r="A973" i="10"/>
  <c r="W972" i="10"/>
  <c r="T972" i="10"/>
  <c r="P972" i="10"/>
  <c r="E972" i="10"/>
  <c r="D972" i="10"/>
  <c r="C972" i="10"/>
  <c r="B972" i="10"/>
  <c r="A972" i="10"/>
  <c r="W971" i="10"/>
  <c r="T971" i="10"/>
  <c r="P971" i="10"/>
  <c r="E971" i="10"/>
  <c r="D971" i="10"/>
  <c r="C971" i="10"/>
  <c r="B971" i="10"/>
  <c r="A971" i="10"/>
  <c r="W970" i="10"/>
  <c r="T970" i="10"/>
  <c r="P970" i="10"/>
  <c r="E970" i="10"/>
  <c r="D970" i="10"/>
  <c r="C970" i="10"/>
  <c r="B970" i="10"/>
  <c r="A970" i="10"/>
  <c r="W969" i="10"/>
  <c r="T969" i="10"/>
  <c r="P969" i="10"/>
  <c r="E969" i="10"/>
  <c r="D969" i="10"/>
  <c r="C969" i="10"/>
  <c r="B969" i="10"/>
  <c r="A969" i="10"/>
  <c r="W968" i="10"/>
  <c r="T968" i="10"/>
  <c r="P968" i="10"/>
  <c r="E968" i="10"/>
  <c r="D968" i="10"/>
  <c r="C968" i="10"/>
  <c r="B968" i="10"/>
  <c r="A968" i="10"/>
  <c r="W967" i="10"/>
  <c r="T967" i="10"/>
  <c r="P967" i="10"/>
  <c r="E967" i="10"/>
  <c r="D967" i="10"/>
  <c r="C967" i="10"/>
  <c r="B967" i="10"/>
  <c r="A967" i="10"/>
  <c r="W966" i="10"/>
  <c r="T966" i="10"/>
  <c r="P966" i="10"/>
  <c r="E966" i="10"/>
  <c r="D966" i="10"/>
  <c r="C966" i="10"/>
  <c r="B966" i="10"/>
  <c r="A966" i="10"/>
  <c r="W965" i="10"/>
  <c r="T965" i="10"/>
  <c r="P965" i="10"/>
  <c r="E965" i="10"/>
  <c r="D965" i="10"/>
  <c r="C965" i="10"/>
  <c r="B965" i="10"/>
  <c r="A965" i="10"/>
  <c r="W964" i="10"/>
  <c r="T964" i="10"/>
  <c r="P964" i="10"/>
  <c r="E964" i="10"/>
  <c r="D964" i="10"/>
  <c r="C964" i="10"/>
  <c r="B964" i="10"/>
  <c r="A964" i="10"/>
  <c r="W963" i="10"/>
  <c r="T963" i="10"/>
  <c r="P963" i="10"/>
  <c r="E963" i="10"/>
  <c r="D963" i="10"/>
  <c r="C963" i="10"/>
  <c r="B963" i="10"/>
  <c r="A963" i="10"/>
  <c r="W962" i="10"/>
  <c r="T962" i="10"/>
  <c r="P962" i="10"/>
  <c r="E962" i="10"/>
  <c r="D962" i="10"/>
  <c r="C962" i="10"/>
  <c r="B962" i="10"/>
  <c r="A962" i="10"/>
  <c r="W961" i="10"/>
  <c r="T961" i="10"/>
  <c r="P961" i="10"/>
  <c r="E961" i="10"/>
  <c r="D961" i="10"/>
  <c r="C961" i="10"/>
  <c r="B961" i="10"/>
  <c r="A961" i="10"/>
  <c r="W960" i="10"/>
  <c r="T960" i="10"/>
  <c r="P960" i="10"/>
  <c r="E960" i="10"/>
  <c r="D960" i="10"/>
  <c r="C960" i="10"/>
  <c r="B960" i="10"/>
  <c r="A960" i="10"/>
  <c r="W959" i="10"/>
  <c r="T959" i="10"/>
  <c r="P959" i="10"/>
  <c r="E959" i="10"/>
  <c r="D959" i="10"/>
  <c r="C959" i="10"/>
  <c r="B959" i="10"/>
  <c r="A959" i="10"/>
  <c r="W958" i="10"/>
  <c r="T958" i="10"/>
  <c r="P958" i="10"/>
  <c r="E958" i="10"/>
  <c r="D958" i="10"/>
  <c r="C958" i="10"/>
  <c r="B958" i="10"/>
  <c r="A958" i="10"/>
  <c r="W957" i="10"/>
  <c r="T957" i="10"/>
  <c r="P957" i="10"/>
  <c r="E957" i="10"/>
  <c r="D957" i="10"/>
  <c r="C957" i="10"/>
  <c r="B957" i="10"/>
  <c r="A957" i="10"/>
  <c r="W956" i="10"/>
  <c r="T956" i="10"/>
  <c r="P956" i="10"/>
  <c r="E956" i="10"/>
  <c r="D956" i="10"/>
  <c r="C956" i="10"/>
  <c r="B956" i="10"/>
  <c r="A956" i="10"/>
  <c r="W955" i="10"/>
  <c r="T955" i="10"/>
  <c r="P955" i="10"/>
  <c r="E955" i="10"/>
  <c r="D955" i="10"/>
  <c r="C955" i="10"/>
  <c r="B955" i="10"/>
  <c r="A955" i="10"/>
  <c r="W954" i="10"/>
  <c r="T954" i="10"/>
  <c r="P954" i="10"/>
  <c r="E954" i="10"/>
  <c r="D954" i="10"/>
  <c r="C954" i="10"/>
  <c r="B954" i="10"/>
  <c r="A954" i="10"/>
  <c r="W953" i="10"/>
  <c r="T953" i="10"/>
  <c r="P953" i="10"/>
  <c r="E953" i="10"/>
  <c r="D953" i="10"/>
  <c r="C953" i="10"/>
  <c r="B953" i="10"/>
  <c r="A953" i="10"/>
  <c r="W952" i="10"/>
  <c r="T952" i="10"/>
  <c r="P952" i="10"/>
  <c r="E952" i="10"/>
  <c r="D952" i="10"/>
  <c r="C952" i="10"/>
  <c r="B952" i="10"/>
  <c r="A952" i="10"/>
  <c r="W951" i="10"/>
  <c r="T951" i="10"/>
  <c r="P951" i="10"/>
  <c r="E951" i="10"/>
  <c r="D951" i="10"/>
  <c r="C951" i="10"/>
  <c r="B951" i="10"/>
  <c r="A951" i="10"/>
  <c r="W950" i="10"/>
  <c r="T950" i="10"/>
  <c r="P950" i="10"/>
  <c r="E950" i="10"/>
  <c r="D950" i="10"/>
  <c r="C950" i="10"/>
  <c r="B950" i="10"/>
  <c r="A950" i="10"/>
  <c r="W949" i="10"/>
  <c r="T949" i="10"/>
  <c r="P949" i="10"/>
  <c r="E949" i="10"/>
  <c r="D949" i="10"/>
  <c r="C949" i="10"/>
  <c r="B949" i="10"/>
  <c r="A949" i="10"/>
  <c r="W948" i="10"/>
  <c r="T948" i="10"/>
  <c r="P948" i="10"/>
  <c r="E948" i="10"/>
  <c r="D948" i="10"/>
  <c r="C948" i="10"/>
  <c r="B948" i="10"/>
  <c r="A948" i="10"/>
  <c r="W947" i="10"/>
  <c r="T947" i="10"/>
  <c r="P947" i="10"/>
  <c r="E947" i="10"/>
  <c r="D947" i="10"/>
  <c r="C947" i="10"/>
  <c r="B947" i="10"/>
  <c r="A947" i="10"/>
  <c r="W946" i="10"/>
  <c r="T946" i="10"/>
  <c r="P946" i="10"/>
  <c r="E946" i="10"/>
  <c r="D946" i="10"/>
  <c r="C946" i="10"/>
  <c r="B946" i="10"/>
  <c r="A946" i="10"/>
  <c r="W945" i="10"/>
  <c r="T945" i="10"/>
  <c r="P945" i="10"/>
  <c r="E945" i="10"/>
  <c r="D945" i="10"/>
  <c r="C945" i="10"/>
  <c r="B945" i="10"/>
  <c r="A945" i="10"/>
  <c r="W944" i="10"/>
  <c r="T944" i="10"/>
  <c r="P944" i="10"/>
  <c r="E944" i="10"/>
  <c r="D944" i="10"/>
  <c r="C944" i="10"/>
  <c r="B944" i="10"/>
  <c r="A944" i="10"/>
  <c r="W943" i="10"/>
  <c r="T943" i="10"/>
  <c r="P943" i="10"/>
  <c r="E943" i="10"/>
  <c r="D943" i="10"/>
  <c r="C943" i="10"/>
  <c r="B943" i="10"/>
  <c r="A943" i="10"/>
  <c r="W942" i="10"/>
  <c r="T942" i="10"/>
  <c r="P942" i="10"/>
  <c r="E942" i="10"/>
  <c r="D942" i="10"/>
  <c r="C942" i="10"/>
  <c r="B942" i="10"/>
  <c r="A942" i="10"/>
  <c r="W941" i="10"/>
  <c r="T941" i="10"/>
  <c r="P941" i="10"/>
  <c r="E941" i="10"/>
  <c r="D941" i="10"/>
  <c r="C941" i="10"/>
  <c r="B941" i="10"/>
  <c r="A941" i="10"/>
  <c r="W940" i="10"/>
  <c r="T940" i="10"/>
  <c r="P940" i="10"/>
  <c r="E940" i="10"/>
  <c r="D940" i="10"/>
  <c r="C940" i="10"/>
  <c r="B940" i="10"/>
  <c r="A940" i="10"/>
  <c r="W939" i="10"/>
  <c r="T939" i="10"/>
  <c r="P939" i="10"/>
  <c r="E939" i="10"/>
  <c r="D939" i="10"/>
  <c r="C939" i="10"/>
  <c r="B939" i="10"/>
  <c r="A939" i="10"/>
  <c r="W938" i="10"/>
  <c r="T938" i="10"/>
  <c r="P938" i="10"/>
  <c r="E938" i="10"/>
  <c r="D938" i="10"/>
  <c r="C938" i="10"/>
  <c r="B938" i="10"/>
  <c r="A938" i="10"/>
  <c r="W937" i="10"/>
  <c r="T937" i="10"/>
  <c r="P937" i="10"/>
  <c r="E937" i="10"/>
  <c r="D937" i="10"/>
  <c r="C937" i="10"/>
  <c r="B937" i="10"/>
  <c r="A937" i="10"/>
  <c r="W936" i="10"/>
  <c r="T936" i="10"/>
  <c r="P936" i="10"/>
  <c r="E936" i="10"/>
  <c r="D936" i="10"/>
  <c r="C936" i="10"/>
  <c r="B936" i="10"/>
  <c r="A936" i="10"/>
  <c r="W935" i="10"/>
  <c r="T935" i="10"/>
  <c r="P935" i="10"/>
  <c r="E935" i="10"/>
  <c r="D935" i="10"/>
  <c r="C935" i="10"/>
  <c r="B935" i="10"/>
  <c r="A935" i="10"/>
  <c r="W934" i="10"/>
  <c r="T934" i="10"/>
  <c r="P934" i="10"/>
  <c r="E934" i="10"/>
  <c r="D934" i="10"/>
  <c r="C934" i="10"/>
  <c r="B934" i="10"/>
  <c r="A934" i="10"/>
  <c r="W933" i="10"/>
  <c r="T933" i="10"/>
  <c r="P933" i="10"/>
  <c r="E933" i="10"/>
  <c r="D933" i="10"/>
  <c r="C933" i="10"/>
  <c r="B933" i="10"/>
  <c r="A933" i="10"/>
  <c r="W932" i="10"/>
  <c r="T932" i="10"/>
  <c r="P932" i="10"/>
  <c r="E932" i="10"/>
  <c r="D932" i="10"/>
  <c r="C932" i="10"/>
  <c r="B932" i="10"/>
  <c r="A932" i="10"/>
  <c r="W931" i="10"/>
  <c r="T931" i="10"/>
  <c r="P931" i="10"/>
  <c r="E931" i="10"/>
  <c r="D931" i="10"/>
  <c r="C931" i="10"/>
  <c r="B931" i="10"/>
  <c r="A931" i="10"/>
  <c r="W930" i="10"/>
  <c r="T930" i="10"/>
  <c r="P930" i="10"/>
  <c r="E930" i="10"/>
  <c r="D930" i="10"/>
  <c r="C930" i="10"/>
  <c r="B930" i="10"/>
  <c r="A930" i="10"/>
  <c r="W929" i="10"/>
  <c r="T929" i="10"/>
  <c r="P929" i="10"/>
  <c r="E929" i="10"/>
  <c r="D929" i="10"/>
  <c r="C929" i="10"/>
  <c r="B929" i="10"/>
  <c r="A929" i="10"/>
  <c r="W928" i="10"/>
  <c r="T928" i="10"/>
  <c r="P928" i="10"/>
  <c r="E928" i="10"/>
  <c r="D928" i="10"/>
  <c r="C928" i="10"/>
  <c r="B928" i="10"/>
  <c r="A928" i="10"/>
  <c r="W927" i="10"/>
  <c r="T927" i="10"/>
  <c r="P927" i="10"/>
  <c r="E927" i="10"/>
  <c r="D927" i="10"/>
  <c r="C927" i="10"/>
  <c r="B927" i="10"/>
  <c r="A927" i="10"/>
  <c r="W926" i="10"/>
  <c r="T926" i="10"/>
  <c r="P926" i="10"/>
  <c r="E926" i="10"/>
  <c r="D926" i="10"/>
  <c r="C926" i="10"/>
  <c r="B926" i="10"/>
  <c r="A926" i="10"/>
  <c r="W925" i="10"/>
  <c r="T925" i="10"/>
  <c r="P925" i="10"/>
  <c r="E925" i="10"/>
  <c r="D925" i="10"/>
  <c r="C925" i="10"/>
  <c r="B925" i="10"/>
  <c r="A925" i="10"/>
  <c r="W924" i="10"/>
  <c r="T924" i="10"/>
  <c r="P924" i="10"/>
  <c r="E924" i="10"/>
  <c r="D924" i="10"/>
  <c r="C924" i="10"/>
  <c r="B924" i="10"/>
  <c r="A924" i="10"/>
  <c r="W923" i="10"/>
  <c r="T923" i="10"/>
  <c r="P923" i="10"/>
  <c r="E923" i="10"/>
  <c r="D923" i="10"/>
  <c r="C923" i="10"/>
  <c r="B923" i="10"/>
  <c r="A923" i="10"/>
  <c r="W922" i="10"/>
  <c r="T922" i="10"/>
  <c r="P922" i="10"/>
  <c r="E922" i="10"/>
  <c r="D922" i="10"/>
  <c r="C922" i="10"/>
  <c r="B922" i="10"/>
  <c r="A922" i="10"/>
  <c r="W921" i="10"/>
  <c r="T921" i="10"/>
  <c r="P921" i="10"/>
  <c r="E921" i="10"/>
  <c r="D921" i="10"/>
  <c r="C921" i="10"/>
  <c r="B921" i="10"/>
  <c r="A921" i="10"/>
  <c r="W920" i="10"/>
  <c r="T920" i="10"/>
  <c r="P920" i="10"/>
  <c r="E920" i="10"/>
  <c r="D920" i="10"/>
  <c r="C920" i="10"/>
  <c r="B920" i="10"/>
  <c r="A920" i="10"/>
  <c r="W919" i="10"/>
  <c r="T919" i="10"/>
  <c r="P919" i="10"/>
  <c r="E919" i="10"/>
  <c r="D919" i="10"/>
  <c r="C919" i="10"/>
  <c r="B919" i="10"/>
  <c r="A919" i="10"/>
  <c r="W918" i="10"/>
  <c r="T918" i="10"/>
  <c r="P918" i="10"/>
  <c r="E918" i="10"/>
  <c r="D918" i="10"/>
  <c r="C918" i="10"/>
  <c r="B918" i="10"/>
  <c r="A918" i="10"/>
  <c r="W917" i="10"/>
  <c r="T917" i="10"/>
  <c r="P917" i="10"/>
  <c r="E917" i="10"/>
  <c r="D917" i="10"/>
  <c r="C917" i="10"/>
  <c r="B917" i="10"/>
  <c r="A917" i="10"/>
  <c r="W916" i="10"/>
  <c r="T916" i="10"/>
  <c r="P916" i="10"/>
  <c r="E916" i="10"/>
  <c r="D916" i="10"/>
  <c r="C916" i="10"/>
  <c r="B916" i="10"/>
  <c r="A916" i="10"/>
  <c r="W915" i="10"/>
  <c r="T915" i="10"/>
  <c r="P915" i="10"/>
  <c r="E915" i="10"/>
  <c r="D915" i="10"/>
  <c r="C915" i="10"/>
  <c r="B915" i="10"/>
  <c r="A915" i="10"/>
  <c r="W914" i="10"/>
  <c r="T914" i="10"/>
  <c r="P914" i="10"/>
  <c r="E914" i="10"/>
  <c r="D914" i="10"/>
  <c r="C914" i="10"/>
  <c r="B914" i="10"/>
  <c r="A914" i="10"/>
  <c r="W913" i="10"/>
  <c r="T913" i="10"/>
  <c r="P913" i="10"/>
  <c r="E913" i="10"/>
  <c r="D913" i="10"/>
  <c r="C913" i="10"/>
  <c r="B913" i="10"/>
  <c r="A913" i="10"/>
  <c r="W912" i="10"/>
  <c r="T912" i="10"/>
  <c r="P912" i="10"/>
  <c r="E912" i="10"/>
  <c r="D912" i="10"/>
  <c r="C912" i="10"/>
  <c r="B912" i="10"/>
  <c r="A912" i="10"/>
  <c r="W911" i="10"/>
  <c r="T911" i="10"/>
  <c r="P911" i="10"/>
  <c r="E911" i="10"/>
  <c r="D911" i="10"/>
  <c r="C911" i="10"/>
  <c r="B911" i="10"/>
  <c r="A911" i="10"/>
  <c r="W910" i="10"/>
  <c r="T910" i="10"/>
  <c r="P910" i="10"/>
  <c r="E910" i="10"/>
  <c r="D910" i="10"/>
  <c r="C910" i="10"/>
  <c r="B910" i="10"/>
  <c r="A910" i="10"/>
  <c r="W909" i="10"/>
  <c r="T909" i="10"/>
  <c r="P909" i="10"/>
  <c r="E909" i="10"/>
  <c r="D909" i="10"/>
  <c r="C909" i="10"/>
  <c r="B909" i="10"/>
  <c r="A909" i="10"/>
  <c r="W908" i="10"/>
  <c r="T908" i="10"/>
  <c r="P908" i="10"/>
  <c r="E908" i="10"/>
  <c r="D908" i="10"/>
  <c r="C908" i="10"/>
  <c r="B908" i="10"/>
  <c r="A908" i="10"/>
  <c r="W907" i="10"/>
  <c r="T907" i="10"/>
  <c r="P907" i="10"/>
  <c r="E907" i="10"/>
  <c r="D907" i="10"/>
  <c r="C907" i="10"/>
  <c r="B907" i="10"/>
  <c r="A907" i="10"/>
  <c r="W906" i="10"/>
  <c r="T906" i="10"/>
  <c r="P906" i="10"/>
  <c r="E906" i="10"/>
  <c r="D906" i="10"/>
  <c r="C906" i="10"/>
  <c r="B906" i="10"/>
  <c r="A906" i="10"/>
  <c r="W905" i="10"/>
  <c r="T905" i="10"/>
  <c r="P905" i="10"/>
  <c r="E905" i="10"/>
  <c r="D905" i="10"/>
  <c r="C905" i="10"/>
  <c r="B905" i="10"/>
  <c r="A905" i="10"/>
  <c r="W904" i="10"/>
  <c r="T904" i="10"/>
  <c r="P904" i="10"/>
  <c r="E904" i="10"/>
  <c r="D904" i="10"/>
  <c r="C904" i="10"/>
  <c r="B904" i="10"/>
  <c r="A904" i="10"/>
  <c r="W903" i="10"/>
  <c r="T903" i="10"/>
  <c r="P903" i="10"/>
  <c r="E903" i="10"/>
  <c r="D903" i="10"/>
  <c r="C903" i="10"/>
  <c r="B903" i="10"/>
  <c r="A903" i="10"/>
  <c r="W902" i="10"/>
  <c r="T902" i="10"/>
  <c r="P902" i="10"/>
  <c r="E902" i="10"/>
  <c r="D902" i="10"/>
  <c r="C902" i="10"/>
  <c r="B902" i="10"/>
  <c r="A902" i="10"/>
  <c r="W901" i="10"/>
  <c r="T901" i="10"/>
  <c r="P901" i="10"/>
  <c r="E901" i="10"/>
  <c r="D901" i="10"/>
  <c r="C901" i="10"/>
  <c r="B901" i="10"/>
  <c r="A901" i="10"/>
  <c r="W900" i="10"/>
  <c r="T900" i="10"/>
  <c r="P900" i="10"/>
  <c r="E900" i="10"/>
  <c r="D900" i="10"/>
  <c r="C900" i="10"/>
  <c r="B900" i="10"/>
  <c r="A900" i="10"/>
  <c r="W899" i="10"/>
  <c r="T899" i="10"/>
  <c r="P899" i="10"/>
  <c r="E899" i="10"/>
  <c r="D899" i="10"/>
  <c r="C899" i="10"/>
  <c r="B899" i="10"/>
  <c r="A899" i="10"/>
  <c r="W898" i="10"/>
  <c r="T898" i="10"/>
  <c r="P898" i="10"/>
  <c r="E898" i="10"/>
  <c r="D898" i="10"/>
  <c r="C898" i="10"/>
  <c r="B898" i="10"/>
  <c r="A898" i="10"/>
  <c r="W897" i="10"/>
  <c r="T897" i="10"/>
  <c r="P897" i="10"/>
  <c r="E897" i="10"/>
  <c r="D897" i="10"/>
  <c r="C897" i="10"/>
  <c r="B897" i="10"/>
  <c r="A897" i="10"/>
  <c r="W896" i="10"/>
  <c r="T896" i="10"/>
  <c r="P896" i="10"/>
  <c r="E896" i="10"/>
  <c r="D896" i="10"/>
  <c r="C896" i="10"/>
  <c r="B896" i="10"/>
  <c r="A896" i="10"/>
  <c r="W895" i="10"/>
  <c r="T895" i="10"/>
  <c r="P895" i="10"/>
  <c r="E895" i="10"/>
  <c r="D895" i="10"/>
  <c r="C895" i="10"/>
  <c r="B895" i="10"/>
  <c r="A895" i="10"/>
  <c r="W894" i="10"/>
  <c r="T894" i="10"/>
  <c r="P894" i="10"/>
  <c r="E894" i="10"/>
  <c r="D894" i="10"/>
  <c r="C894" i="10"/>
  <c r="B894" i="10"/>
  <c r="A894" i="10"/>
  <c r="W893" i="10"/>
  <c r="T893" i="10"/>
  <c r="P893" i="10"/>
  <c r="E893" i="10"/>
  <c r="D893" i="10"/>
  <c r="C893" i="10"/>
  <c r="B893" i="10"/>
  <c r="A893" i="10"/>
  <c r="W892" i="10"/>
  <c r="T892" i="10"/>
  <c r="P892" i="10"/>
  <c r="E892" i="10"/>
  <c r="D892" i="10"/>
  <c r="C892" i="10"/>
  <c r="B892" i="10"/>
  <c r="A892" i="10"/>
  <c r="W891" i="10"/>
  <c r="T891" i="10"/>
  <c r="P891" i="10"/>
  <c r="E891" i="10"/>
  <c r="D891" i="10"/>
  <c r="C891" i="10"/>
  <c r="B891" i="10"/>
  <c r="A891" i="10"/>
  <c r="W890" i="10"/>
  <c r="T890" i="10"/>
  <c r="P890" i="10"/>
  <c r="E890" i="10"/>
  <c r="D890" i="10"/>
  <c r="C890" i="10"/>
  <c r="B890" i="10"/>
  <c r="A890" i="10"/>
  <c r="W889" i="10"/>
  <c r="T889" i="10"/>
  <c r="P889" i="10"/>
  <c r="E889" i="10"/>
  <c r="D889" i="10"/>
  <c r="C889" i="10"/>
  <c r="B889" i="10"/>
  <c r="A889" i="10"/>
  <c r="W888" i="10"/>
  <c r="T888" i="10"/>
  <c r="P888" i="10"/>
  <c r="E888" i="10"/>
  <c r="D888" i="10"/>
  <c r="C888" i="10"/>
  <c r="B888" i="10"/>
  <c r="A888" i="10"/>
  <c r="W887" i="10"/>
  <c r="T887" i="10"/>
  <c r="P887" i="10"/>
  <c r="E887" i="10"/>
  <c r="D887" i="10"/>
  <c r="C887" i="10"/>
  <c r="B887" i="10"/>
  <c r="A887" i="10"/>
  <c r="W886" i="10"/>
  <c r="T886" i="10"/>
  <c r="P886" i="10"/>
  <c r="E886" i="10"/>
  <c r="D886" i="10"/>
  <c r="C886" i="10"/>
  <c r="B886" i="10"/>
  <c r="A886" i="10"/>
  <c r="W885" i="10"/>
  <c r="T885" i="10"/>
  <c r="P885" i="10"/>
  <c r="E885" i="10"/>
  <c r="D885" i="10"/>
  <c r="C885" i="10"/>
  <c r="B885" i="10"/>
  <c r="A885" i="10"/>
  <c r="W884" i="10"/>
  <c r="T884" i="10"/>
  <c r="P884" i="10"/>
  <c r="E884" i="10"/>
  <c r="D884" i="10"/>
  <c r="C884" i="10"/>
  <c r="B884" i="10"/>
  <c r="A884" i="10"/>
  <c r="W883" i="10"/>
  <c r="T883" i="10"/>
  <c r="P883" i="10"/>
  <c r="E883" i="10"/>
  <c r="D883" i="10"/>
  <c r="C883" i="10"/>
  <c r="B883" i="10"/>
  <c r="A883" i="10"/>
  <c r="W882" i="10"/>
  <c r="T882" i="10"/>
  <c r="P882" i="10"/>
  <c r="E882" i="10"/>
  <c r="D882" i="10"/>
  <c r="C882" i="10"/>
  <c r="B882" i="10"/>
  <c r="A882" i="10"/>
  <c r="W881" i="10"/>
  <c r="T881" i="10"/>
  <c r="P881" i="10"/>
  <c r="E881" i="10"/>
  <c r="D881" i="10"/>
  <c r="C881" i="10"/>
  <c r="B881" i="10"/>
  <c r="A881" i="10"/>
  <c r="W880" i="10"/>
  <c r="T880" i="10"/>
  <c r="P880" i="10"/>
  <c r="E880" i="10"/>
  <c r="D880" i="10"/>
  <c r="C880" i="10"/>
  <c r="B880" i="10"/>
  <c r="A880" i="10"/>
  <c r="W879" i="10"/>
  <c r="T879" i="10"/>
  <c r="P879" i="10"/>
  <c r="E879" i="10"/>
  <c r="D879" i="10"/>
  <c r="C879" i="10"/>
  <c r="B879" i="10"/>
  <c r="A879" i="10"/>
  <c r="W878" i="10"/>
  <c r="T878" i="10"/>
  <c r="P878" i="10"/>
  <c r="E878" i="10"/>
  <c r="D878" i="10"/>
  <c r="C878" i="10"/>
  <c r="B878" i="10"/>
  <c r="A878" i="10"/>
  <c r="W877" i="10"/>
  <c r="T877" i="10"/>
  <c r="P877" i="10"/>
  <c r="E877" i="10"/>
  <c r="D877" i="10"/>
  <c r="C877" i="10"/>
  <c r="B877" i="10"/>
  <c r="A877" i="10"/>
  <c r="W876" i="10"/>
  <c r="T876" i="10"/>
  <c r="P876" i="10"/>
  <c r="E876" i="10"/>
  <c r="D876" i="10"/>
  <c r="C876" i="10"/>
  <c r="B876" i="10"/>
  <c r="A876" i="10"/>
  <c r="W875" i="10"/>
  <c r="T875" i="10"/>
  <c r="P875" i="10"/>
  <c r="E875" i="10"/>
  <c r="D875" i="10"/>
  <c r="C875" i="10"/>
  <c r="B875" i="10"/>
  <c r="A875" i="10"/>
  <c r="W874" i="10"/>
  <c r="T874" i="10"/>
  <c r="P874" i="10"/>
  <c r="E874" i="10"/>
  <c r="D874" i="10"/>
  <c r="C874" i="10"/>
  <c r="B874" i="10"/>
  <c r="A874" i="10"/>
  <c r="W873" i="10"/>
  <c r="T873" i="10"/>
  <c r="P873" i="10"/>
  <c r="E873" i="10"/>
  <c r="D873" i="10"/>
  <c r="C873" i="10"/>
  <c r="B873" i="10"/>
  <c r="A873" i="10"/>
  <c r="W872" i="10"/>
  <c r="T872" i="10"/>
  <c r="P872" i="10"/>
  <c r="E872" i="10"/>
  <c r="D872" i="10"/>
  <c r="C872" i="10"/>
  <c r="B872" i="10"/>
  <c r="A872" i="10"/>
  <c r="W871" i="10"/>
  <c r="T871" i="10"/>
  <c r="P871" i="10"/>
  <c r="E871" i="10"/>
  <c r="D871" i="10"/>
  <c r="C871" i="10"/>
  <c r="B871" i="10"/>
  <c r="A871" i="10"/>
  <c r="W870" i="10"/>
  <c r="T870" i="10"/>
  <c r="P870" i="10"/>
  <c r="E870" i="10"/>
  <c r="D870" i="10"/>
  <c r="C870" i="10"/>
  <c r="B870" i="10"/>
  <c r="A870" i="10"/>
  <c r="W869" i="10"/>
  <c r="T869" i="10"/>
  <c r="P869" i="10"/>
  <c r="E869" i="10"/>
  <c r="D869" i="10"/>
  <c r="C869" i="10"/>
  <c r="B869" i="10"/>
  <c r="A869" i="10"/>
  <c r="W868" i="10"/>
  <c r="T868" i="10"/>
  <c r="P868" i="10"/>
  <c r="E868" i="10"/>
  <c r="D868" i="10"/>
  <c r="C868" i="10"/>
  <c r="B868" i="10"/>
  <c r="A868" i="10"/>
  <c r="W867" i="10"/>
  <c r="T867" i="10"/>
  <c r="P867" i="10"/>
  <c r="E867" i="10"/>
  <c r="D867" i="10"/>
  <c r="C867" i="10"/>
  <c r="B867" i="10"/>
  <c r="A867" i="10"/>
  <c r="W866" i="10"/>
  <c r="T866" i="10"/>
  <c r="P866" i="10"/>
  <c r="E866" i="10"/>
  <c r="D866" i="10"/>
  <c r="C866" i="10"/>
  <c r="B866" i="10"/>
  <c r="A866" i="10"/>
  <c r="W865" i="10"/>
  <c r="T865" i="10"/>
  <c r="P865" i="10"/>
  <c r="E865" i="10"/>
  <c r="D865" i="10"/>
  <c r="C865" i="10"/>
  <c r="B865" i="10"/>
  <c r="A865" i="10"/>
  <c r="W864" i="10"/>
  <c r="T864" i="10"/>
  <c r="P864" i="10"/>
  <c r="E864" i="10"/>
  <c r="D864" i="10"/>
  <c r="C864" i="10"/>
  <c r="B864" i="10"/>
  <c r="A864" i="10"/>
  <c r="W863" i="10"/>
  <c r="T863" i="10"/>
  <c r="P863" i="10"/>
  <c r="E863" i="10"/>
  <c r="D863" i="10"/>
  <c r="C863" i="10"/>
  <c r="B863" i="10"/>
  <c r="A863" i="10"/>
  <c r="W862" i="10"/>
  <c r="T862" i="10"/>
  <c r="P862" i="10"/>
  <c r="E862" i="10"/>
  <c r="D862" i="10"/>
  <c r="C862" i="10"/>
  <c r="B862" i="10"/>
  <c r="A862" i="10"/>
  <c r="W861" i="10"/>
  <c r="T861" i="10"/>
  <c r="P861" i="10"/>
  <c r="E861" i="10"/>
  <c r="D861" i="10"/>
  <c r="C861" i="10"/>
  <c r="B861" i="10"/>
  <c r="A861" i="10"/>
  <c r="W860" i="10"/>
  <c r="T860" i="10"/>
  <c r="P860" i="10"/>
  <c r="E860" i="10"/>
  <c r="D860" i="10"/>
  <c r="C860" i="10"/>
  <c r="B860" i="10"/>
  <c r="A860" i="10"/>
  <c r="W859" i="10"/>
  <c r="T859" i="10"/>
  <c r="P859" i="10"/>
  <c r="E859" i="10"/>
  <c r="D859" i="10"/>
  <c r="C859" i="10"/>
  <c r="B859" i="10"/>
  <c r="A859" i="10"/>
  <c r="W858" i="10"/>
  <c r="T858" i="10"/>
  <c r="P858" i="10"/>
  <c r="E858" i="10"/>
  <c r="D858" i="10"/>
  <c r="C858" i="10"/>
  <c r="B858" i="10"/>
  <c r="A858" i="10"/>
  <c r="W857" i="10"/>
  <c r="T857" i="10"/>
  <c r="P857" i="10"/>
  <c r="E857" i="10"/>
  <c r="D857" i="10"/>
  <c r="C857" i="10"/>
  <c r="B857" i="10"/>
  <c r="A857" i="10"/>
  <c r="W856" i="10"/>
  <c r="T856" i="10"/>
  <c r="P856" i="10"/>
  <c r="E856" i="10"/>
  <c r="D856" i="10"/>
  <c r="C856" i="10"/>
  <c r="B856" i="10"/>
  <c r="A856" i="10"/>
  <c r="W855" i="10"/>
  <c r="T855" i="10"/>
  <c r="P855" i="10"/>
  <c r="E855" i="10"/>
  <c r="D855" i="10"/>
  <c r="C855" i="10"/>
  <c r="B855" i="10"/>
  <c r="A855" i="10"/>
  <c r="W854" i="10"/>
  <c r="T854" i="10"/>
  <c r="P854" i="10"/>
  <c r="E854" i="10"/>
  <c r="D854" i="10"/>
  <c r="C854" i="10"/>
  <c r="B854" i="10"/>
  <c r="A854" i="10"/>
  <c r="W853" i="10"/>
  <c r="T853" i="10"/>
  <c r="P853" i="10"/>
  <c r="E853" i="10"/>
  <c r="D853" i="10"/>
  <c r="C853" i="10"/>
  <c r="B853" i="10"/>
  <c r="A853" i="10"/>
  <c r="W852" i="10"/>
  <c r="T852" i="10"/>
  <c r="P852" i="10"/>
  <c r="E852" i="10"/>
  <c r="D852" i="10"/>
  <c r="C852" i="10"/>
  <c r="B852" i="10"/>
  <c r="A852" i="10"/>
  <c r="W851" i="10"/>
  <c r="T851" i="10"/>
  <c r="P851" i="10"/>
  <c r="E851" i="10"/>
  <c r="D851" i="10"/>
  <c r="C851" i="10"/>
  <c r="B851" i="10"/>
  <c r="A851" i="10"/>
  <c r="W850" i="10"/>
  <c r="T850" i="10"/>
  <c r="P850" i="10"/>
  <c r="E850" i="10"/>
  <c r="D850" i="10"/>
  <c r="C850" i="10"/>
  <c r="B850" i="10"/>
  <c r="A850" i="10"/>
  <c r="W849" i="10"/>
  <c r="T849" i="10"/>
  <c r="P849" i="10"/>
  <c r="E849" i="10"/>
  <c r="D849" i="10"/>
  <c r="C849" i="10"/>
  <c r="B849" i="10"/>
  <c r="A849" i="10"/>
  <c r="W848" i="10"/>
  <c r="T848" i="10"/>
  <c r="P848" i="10"/>
  <c r="E848" i="10"/>
  <c r="D848" i="10"/>
  <c r="C848" i="10"/>
  <c r="B848" i="10"/>
  <c r="A848" i="10"/>
  <c r="W847" i="10"/>
  <c r="T847" i="10"/>
  <c r="P847" i="10"/>
  <c r="E847" i="10"/>
  <c r="D847" i="10"/>
  <c r="C847" i="10"/>
  <c r="B847" i="10"/>
  <c r="A847" i="10"/>
  <c r="W846" i="10"/>
  <c r="T846" i="10"/>
  <c r="P846" i="10"/>
  <c r="E846" i="10"/>
  <c r="D846" i="10"/>
  <c r="C846" i="10"/>
  <c r="B846" i="10"/>
  <c r="A846" i="10"/>
  <c r="W845" i="10"/>
  <c r="T845" i="10"/>
  <c r="P845" i="10"/>
  <c r="E845" i="10"/>
  <c r="D845" i="10"/>
  <c r="C845" i="10"/>
  <c r="B845" i="10"/>
  <c r="A845" i="10"/>
  <c r="W844" i="10"/>
  <c r="T844" i="10"/>
  <c r="P844" i="10"/>
  <c r="E844" i="10"/>
  <c r="D844" i="10"/>
  <c r="C844" i="10"/>
  <c r="B844" i="10"/>
  <c r="A844" i="10"/>
  <c r="W843" i="10"/>
  <c r="T843" i="10"/>
  <c r="P843" i="10"/>
  <c r="E843" i="10"/>
  <c r="D843" i="10"/>
  <c r="C843" i="10"/>
  <c r="B843" i="10"/>
  <c r="A843" i="10"/>
  <c r="W842" i="10"/>
  <c r="T842" i="10"/>
  <c r="P842" i="10"/>
  <c r="E842" i="10"/>
  <c r="D842" i="10"/>
  <c r="C842" i="10"/>
  <c r="B842" i="10"/>
  <c r="A842" i="10"/>
  <c r="W841" i="10"/>
  <c r="T841" i="10"/>
  <c r="P841" i="10"/>
  <c r="E841" i="10"/>
  <c r="D841" i="10"/>
  <c r="C841" i="10"/>
  <c r="B841" i="10"/>
  <c r="A841" i="10"/>
  <c r="W840" i="10"/>
  <c r="T840" i="10"/>
  <c r="P840" i="10"/>
  <c r="E840" i="10"/>
  <c r="D840" i="10"/>
  <c r="C840" i="10"/>
  <c r="B840" i="10"/>
  <c r="A840" i="10"/>
  <c r="W839" i="10"/>
  <c r="T839" i="10"/>
  <c r="P839" i="10"/>
  <c r="E839" i="10"/>
  <c r="D839" i="10"/>
  <c r="C839" i="10"/>
  <c r="B839" i="10"/>
  <c r="A839" i="10"/>
  <c r="W838" i="10"/>
  <c r="T838" i="10"/>
  <c r="P838" i="10"/>
  <c r="E838" i="10"/>
  <c r="D838" i="10"/>
  <c r="C838" i="10"/>
  <c r="B838" i="10"/>
  <c r="A838" i="10"/>
  <c r="W837" i="10"/>
  <c r="T837" i="10"/>
  <c r="P837" i="10"/>
  <c r="E837" i="10"/>
  <c r="D837" i="10"/>
  <c r="C837" i="10"/>
  <c r="B837" i="10"/>
  <c r="A837" i="10"/>
  <c r="W836" i="10"/>
  <c r="T836" i="10"/>
  <c r="P836" i="10"/>
  <c r="E836" i="10"/>
  <c r="D836" i="10"/>
  <c r="C836" i="10"/>
  <c r="B836" i="10"/>
  <c r="A836" i="10"/>
  <c r="W835" i="10"/>
  <c r="T835" i="10"/>
  <c r="P835" i="10"/>
  <c r="E835" i="10"/>
  <c r="D835" i="10"/>
  <c r="C835" i="10"/>
  <c r="B835" i="10"/>
  <c r="A835" i="10"/>
  <c r="W834" i="10"/>
  <c r="T834" i="10"/>
  <c r="P834" i="10"/>
  <c r="E834" i="10"/>
  <c r="D834" i="10"/>
  <c r="C834" i="10"/>
  <c r="B834" i="10"/>
  <c r="A834" i="10"/>
  <c r="W833" i="10"/>
  <c r="T833" i="10"/>
  <c r="P833" i="10"/>
  <c r="E833" i="10"/>
  <c r="D833" i="10"/>
  <c r="C833" i="10"/>
  <c r="B833" i="10"/>
  <c r="A833" i="10"/>
  <c r="W832" i="10"/>
  <c r="T832" i="10"/>
  <c r="P832" i="10"/>
  <c r="E832" i="10"/>
  <c r="D832" i="10"/>
  <c r="C832" i="10"/>
  <c r="B832" i="10"/>
  <c r="A832" i="10"/>
  <c r="W831" i="10"/>
  <c r="T831" i="10"/>
  <c r="P831" i="10"/>
  <c r="E831" i="10"/>
  <c r="D831" i="10"/>
  <c r="C831" i="10"/>
  <c r="B831" i="10"/>
  <c r="A831" i="10"/>
  <c r="W830" i="10"/>
  <c r="T830" i="10"/>
  <c r="P830" i="10"/>
  <c r="E830" i="10"/>
  <c r="D830" i="10"/>
  <c r="C830" i="10"/>
  <c r="B830" i="10"/>
  <c r="A830" i="10"/>
  <c r="W829" i="10"/>
  <c r="T829" i="10"/>
  <c r="P829" i="10"/>
  <c r="E829" i="10"/>
  <c r="D829" i="10"/>
  <c r="C829" i="10"/>
  <c r="B829" i="10"/>
  <c r="A829" i="10"/>
  <c r="W828" i="10"/>
  <c r="T828" i="10"/>
  <c r="P828" i="10"/>
  <c r="E828" i="10"/>
  <c r="D828" i="10"/>
  <c r="C828" i="10"/>
  <c r="B828" i="10"/>
  <c r="A828" i="10"/>
  <c r="W827" i="10"/>
  <c r="T827" i="10"/>
  <c r="P827" i="10"/>
  <c r="E827" i="10"/>
  <c r="D827" i="10"/>
  <c r="C827" i="10"/>
  <c r="B827" i="10"/>
  <c r="A827" i="10"/>
  <c r="W826" i="10"/>
  <c r="T826" i="10"/>
  <c r="P826" i="10"/>
  <c r="E826" i="10"/>
  <c r="D826" i="10"/>
  <c r="C826" i="10"/>
  <c r="B826" i="10"/>
  <c r="A826" i="10"/>
  <c r="W825" i="10"/>
  <c r="T825" i="10"/>
  <c r="P825" i="10"/>
  <c r="E825" i="10"/>
  <c r="D825" i="10"/>
  <c r="C825" i="10"/>
  <c r="B825" i="10"/>
  <c r="A825" i="10"/>
  <c r="W824" i="10"/>
  <c r="T824" i="10"/>
  <c r="P824" i="10"/>
  <c r="E824" i="10"/>
  <c r="D824" i="10"/>
  <c r="C824" i="10"/>
  <c r="B824" i="10"/>
  <c r="A824" i="10"/>
  <c r="W823" i="10"/>
  <c r="T823" i="10"/>
  <c r="P823" i="10"/>
  <c r="E823" i="10"/>
  <c r="D823" i="10"/>
  <c r="C823" i="10"/>
  <c r="B823" i="10"/>
  <c r="A823" i="10"/>
  <c r="W822" i="10"/>
  <c r="T822" i="10"/>
  <c r="P822" i="10"/>
  <c r="E822" i="10"/>
  <c r="D822" i="10"/>
  <c r="C822" i="10"/>
  <c r="B822" i="10"/>
  <c r="A822" i="10"/>
  <c r="W821" i="10"/>
  <c r="T821" i="10"/>
  <c r="P821" i="10"/>
  <c r="E821" i="10"/>
  <c r="D821" i="10"/>
  <c r="C821" i="10"/>
  <c r="B821" i="10"/>
  <c r="A821" i="10"/>
  <c r="W820" i="10"/>
  <c r="T820" i="10"/>
  <c r="P820" i="10"/>
  <c r="E820" i="10"/>
  <c r="D820" i="10"/>
  <c r="C820" i="10"/>
  <c r="B820" i="10"/>
  <c r="A820" i="10"/>
  <c r="W819" i="10"/>
  <c r="T819" i="10"/>
  <c r="P819" i="10"/>
  <c r="E819" i="10"/>
  <c r="D819" i="10"/>
  <c r="C819" i="10"/>
  <c r="B819" i="10"/>
  <c r="A819" i="10"/>
  <c r="W818" i="10"/>
  <c r="T818" i="10"/>
  <c r="P818" i="10"/>
  <c r="E818" i="10"/>
  <c r="D818" i="10"/>
  <c r="C818" i="10"/>
  <c r="B818" i="10"/>
  <c r="A818" i="10"/>
  <c r="W817" i="10"/>
  <c r="T817" i="10"/>
  <c r="P817" i="10"/>
  <c r="E817" i="10"/>
  <c r="D817" i="10"/>
  <c r="C817" i="10"/>
  <c r="B817" i="10"/>
  <c r="A817" i="10"/>
  <c r="W816" i="10"/>
  <c r="T816" i="10"/>
  <c r="P816" i="10"/>
  <c r="E816" i="10"/>
  <c r="D816" i="10"/>
  <c r="C816" i="10"/>
  <c r="B816" i="10"/>
  <c r="A816" i="10"/>
  <c r="W815" i="10"/>
  <c r="T815" i="10"/>
  <c r="P815" i="10"/>
  <c r="E815" i="10"/>
  <c r="D815" i="10"/>
  <c r="C815" i="10"/>
  <c r="B815" i="10"/>
  <c r="A815" i="10"/>
  <c r="W814" i="10"/>
  <c r="T814" i="10"/>
  <c r="P814" i="10"/>
  <c r="E814" i="10"/>
  <c r="D814" i="10"/>
  <c r="C814" i="10"/>
  <c r="B814" i="10"/>
  <c r="A814" i="10"/>
  <c r="W813" i="10"/>
  <c r="T813" i="10"/>
  <c r="P813" i="10"/>
  <c r="E813" i="10"/>
  <c r="D813" i="10"/>
  <c r="C813" i="10"/>
  <c r="B813" i="10"/>
  <c r="A813" i="10"/>
  <c r="W812" i="10"/>
  <c r="T812" i="10"/>
  <c r="P812" i="10"/>
  <c r="E812" i="10"/>
  <c r="D812" i="10"/>
  <c r="C812" i="10"/>
  <c r="B812" i="10"/>
  <c r="A812" i="10"/>
  <c r="W811" i="10"/>
  <c r="T811" i="10"/>
  <c r="P811" i="10"/>
  <c r="E811" i="10"/>
  <c r="D811" i="10"/>
  <c r="C811" i="10"/>
  <c r="B811" i="10"/>
  <c r="A811" i="10"/>
  <c r="W810" i="10"/>
  <c r="T810" i="10"/>
  <c r="P810" i="10"/>
  <c r="E810" i="10"/>
  <c r="D810" i="10"/>
  <c r="C810" i="10"/>
  <c r="B810" i="10"/>
  <c r="A810" i="10"/>
  <c r="W809" i="10"/>
  <c r="T809" i="10"/>
  <c r="P809" i="10"/>
  <c r="E809" i="10"/>
  <c r="D809" i="10"/>
  <c r="C809" i="10"/>
  <c r="B809" i="10"/>
  <c r="A809" i="10"/>
  <c r="W808" i="10"/>
  <c r="T808" i="10"/>
  <c r="P808" i="10"/>
  <c r="E808" i="10"/>
  <c r="D808" i="10"/>
  <c r="C808" i="10"/>
  <c r="B808" i="10"/>
  <c r="A808" i="10"/>
  <c r="W807" i="10"/>
  <c r="T807" i="10"/>
  <c r="P807" i="10"/>
  <c r="E807" i="10"/>
  <c r="D807" i="10"/>
  <c r="C807" i="10"/>
  <c r="B807" i="10"/>
  <c r="A807" i="10"/>
  <c r="W806" i="10"/>
  <c r="T806" i="10"/>
  <c r="P806" i="10"/>
  <c r="E806" i="10"/>
  <c r="D806" i="10"/>
  <c r="C806" i="10"/>
  <c r="B806" i="10"/>
  <c r="A806" i="10"/>
  <c r="W805" i="10"/>
  <c r="T805" i="10"/>
  <c r="P805" i="10"/>
  <c r="E805" i="10"/>
  <c r="D805" i="10"/>
  <c r="C805" i="10"/>
  <c r="B805" i="10"/>
  <c r="A805" i="10"/>
  <c r="W804" i="10"/>
  <c r="T804" i="10"/>
  <c r="P804" i="10"/>
  <c r="E804" i="10"/>
  <c r="D804" i="10"/>
  <c r="C804" i="10"/>
  <c r="B804" i="10"/>
  <c r="A804" i="10"/>
  <c r="W803" i="10"/>
  <c r="T803" i="10"/>
  <c r="P803" i="10"/>
  <c r="E803" i="10"/>
  <c r="D803" i="10"/>
  <c r="C803" i="10"/>
  <c r="B803" i="10"/>
  <c r="A803" i="10"/>
  <c r="W802" i="10"/>
  <c r="T802" i="10"/>
  <c r="P802" i="10"/>
  <c r="E802" i="10"/>
  <c r="D802" i="10"/>
  <c r="C802" i="10"/>
  <c r="B802" i="10"/>
  <c r="A802" i="10"/>
  <c r="W801" i="10"/>
  <c r="T801" i="10"/>
  <c r="P801" i="10"/>
  <c r="E801" i="10"/>
  <c r="D801" i="10"/>
  <c r="C801" i="10"/>
  <c r="B801" i="10"/>
  <c r="A801" i="10"/>
  <c r="W800" i="10"/>
  <c r="T800" i="10"/>
  <c r="P800" i="10"/>
  <c r="E800" i="10"/>
  <c r="D800" i="10"/>
  <c r="C800" i="10"/>
  <c r="B800" i="10"/>
  <c r="A800" i="10"/>
  <c r="W799" i="10"/>
  <c r="T799" i="10"/>
  <c r="P799" i="10"/>
  <c r="E799" i="10"/>
  <c r="D799" i="10"/>
  <c r="C799" i="10"/>
  <c r="B799" i="10"/>
  <c r="A799" i="10"/>
  <c r="W798" i="10"/>
  <c r="T798" i="10"/>
  <c r="P798" i="10"/>
  <c r="E798" i="10"/>
  <c r="D798" i="10"/>
  <c r="C798" i="10"/>
  <c r="B798" i="10"/>
  <c r="A798" i="10"/>
  <c r="W797" i="10"/>
  <c r="T797" i="10"/>
  <c r="P797" i="10"/>
  <c r="E797" i="10"/>
  <c r="D797" i="10"/>
  <c r="C797" i="10"/>
  <c r="B797" i="10"/>
  <c r="A797" i="10"/>
  <c r="W796" i="10"/>
  <c r="T796" i="10"/>
  <c r="P796" i="10"/>
  <c r="E796" i="10"/>
  <c r="D796" i="10"/>
  <c r="C796" i="10"/>
  <c r="B796" i="10"/>
  <c r="A796" i="10"/>
  <c r="W795" i="10"/>
  <c r="T795" i="10"/>
  <c r="P795" i="10"/>
  <c r="E795" i="10"/>
  <c r="D795" i="10"/>
  <c r="C795" i="10"/>
  <c r="B795" i="10"/>
  <c r="A795" i="10"/>
  <c r="W794" i="10"/>
  <c r="T794" i="10"/>
  <c r="P794" i="10"/>
  <c r="E794" i="10"/>
  <c r="D794" i="10"/>
  <c r="C794" i="10"/>
  <c r="B794" i="10"/>
  <c r="A794" i="10"/>
  <c r="W793" i="10"/>
  <c r="T793" i="10"/>
  <c r="P793" i="10"/>
  <c r="E793" i="10"/>
  <c r="D793" i="10"/>
  <c r="C793" i="10"/>
  <c r="B793" i="10"/>
  <c r="A793" i="10"/>
  <c r="W792" i="10"/>
  <c r="T792" i="10"/>
  <c r="P792" i="10"/>
  <c r="E792" i="10"/>
  <c r="D792" i="10"/>
  <c r="C792" i="10"/>
  <c r="B792" i="10"/>
  <c r="A792" i="10"/>
  <c r="W791" i="10"/>
  <c r="T791" i="10"/>
  <c r="P791" i="10"/>
  <c r="E791" i="10"/>
  <c r="D791" i="10"/>
  <c r="C791" i="10"/>
  <c r="B791" i="10"/>
  <c r="A791" i="10"/>
  <c r="W790" i="10"/>
  <c r="T790" i="10"/>
  <c r="P790" i="10"/>
  <c r="E790" i="10"/>
  <c r="D790" i="10"/>
  <c r="C790" i="10"/>
  <c r="B790" i="10"/>
  <c r="A790" i="10"/>
  <c r="W789" i="10"/>
  <c r="T789" i="10"/>
  <c r="P789" i="10"/>
  <c r="E789" i="10"/>
  <c r="D789" i="10"/>
  <c r="C789" i="10"/>
  <c r="B789" i="10"/>
  <c r="A789" i="10"/>
  <c r="W788" i="10"/>
  <c r="T788" i="10"/>
  <c r="P788" i="10"/>
  <c r="E788" i="10"/>
  <c r="D788" i="10"/>
  <c r="C788" i="10"/>
  <c r="B788" i="10"/>
  <c r="A788" i="10"/>
  <c r="W787" i="10"/>
  <c r="T787" i="10"/>
  <c r="P787" i="10"/>
  <c r="E787" i="10"/>
  <c r="D787" i="10"/>
  <c r="C787" i="10"/>
  <c r="B787" i="10"/>
  <c r="A787" i="10"/>
  <c r="W786" i="10"/>
  <c r="T786" i="10"/>
  <c r="P786" i="10"/>
  <c r="E786" i="10"/>
  <c r="D786" i="10"/>
  <c r="C786" i="10"/>
  <c r="B786" i="10"/>
  <c r="A786" i="10"/>
  <c r="W785" i="10"/>
  <c r="T785" i="10"/>
  <c r="P785" i="10"/>
  <c r="E785" i="10"/>
  <c r="D785" i="10"/>
  <c r="C785" i="10"/>
  <c r="B785" i="10"/>
  <c r="A785" i="10"/>
  <c r="W784" i="10"/>
  <c r="T784" i="10"/>
  <c r="P784" i="10"/>
  <c r="E784" i="10"/>
  <c r="D784" i="10"/>
  <c r="C784" i="10"/>
  <c r="B784" i="10"/>
  <c r="A784" i="10"/>
  <c r="W783" i="10"/>
  <c r="T783" i="10"/>
  <c r="P783" i="10"/>
  <c r="E783" i="10"/>
  <c r="D783" i="10"/>
  <c r="C783" i="10"/>
  <c r="B783" i="10"/>
  <c r="A783" i="10"/>
  <c r="W782" i="10"/>
  <c r="T782" i="10"/>
  <c r="P782" i="10"/>
  <c r="E782" i="10"/>
  <c r="D782" i="10"/>
  <c r="C782" i="10"/>
  <c r="B782" i="10"/>
  <c r="A782" i="10"/>
  <c r="W781" i="10"/>
  <c r="T781" i="10"/>
  <c r="P781" i="10"/>
  <c r="E781" i="10"/>
  <c r="D781" i="10"/>
  <c r="C781" i="10"/>
  <c r="B781" i="10"/>
  <c r="A781" i="10"/>
  <c r="W780" i="10"/>
  <c r="T780" i="10"/>
  <c r="P780" i="10"/>
  <c r="E780" i="10"/>
  <c r="D780" i="10"/>
  <c r="C780" i="10"/>
  <c r="B780" i="10"/>
  <c r="A780" i="10"/>
  <c r="W779" i="10"/>
  <c r="T779" i="10"/>
  <c r="P779" i="10"/>
  <c r="E779" i="10"/>
  <c r="D779" i="10"/>
  <c r="C779" i="10"/>
  <c r="B779" i="10"/>
  <c r="A779" i="10"/>
  <c r="W778" i="10"/>
  <c r="T778" i="10"/>
  <c r="P778" i="10"/>
  <c r="E778" i="10"/>
  <c r="D778" i="10"/>
  <c r="C778" i="10"/>
  <c r="B778" i="10"/>
  <c r="A778" i="10"/>
  <c r="W777" i="10"/>
  <c r="T777" i="10"/>
  <c r="P777" i="10"/>
  <c r="E777" i="10"/>
  <c r="D777" i="10"/>
  <c r="C777" i="10"/>
  <c r="B777" i="10"/>
  <c r="A777" i="10"/>
  <c r="W776" i="10"/>
  <c r="T776" i="10"/>
  <c r="P776" i="10"/>
  <c r="E776" i="10"/>
  <c r="D776" i="10"/>
  <c r="C776" i="10"/>
  <c r="B776" i="10"/>
  <c r="A776" i="10"/>
  <c r="W775" i="10"/>
  <c r="T775" i="10"/>
  <c r="P775" i="10"/>
  <c r="E775" i="10"/>
  <c r="D775" i="10"/>
  <c r="C775" i="10"/>
  <c r="B775" i="10"/>
  <c r="A775" i="10"/>
  <c r="W774" i="10"/>
  <c r="T774" i="10"/>
  <c r="P774" i="10"/>
  <c r="E774" i="10"/>
  <c r="D774" i="10"/>
  <c r="C774" i="10"/>
  <c r="B774" i="10"/>
  <c r="A774" i="10"/>
  <c r="W773" i="10"/>
  <c r="T773" i="10"/>
  <c r="P773" i="10"/>
  <c r="E773" i="10"/>
  <c r="D773" i="10"/>
  <c r="C773" i="10"/>
  <c r="B773" i="10"/>
  <c r="A773" i="10"/>
  <c r="W772" i="10"/>
  <c r="T772" i="10"/>
  <c r="P772" i="10"/>
  <c r="E772" i="10"/>
  <c r="D772" i="10"/>
  <c r="C772" i="10"/>
  <c r="B772" i="10"/>
  <c r="A772" i="10"/>
  <c r="W771" i="10"/>
  <c r="T771" i="10"/>
  <c r="P771" i="10"/>
  <c r="E771" i="10"/>
  <c r="D771" i="10"/>
  <c r="C771" i="10"/>
  <c r="B771" i="10"/>
  <c r="A771" i="10"/>
  <c r="W770" i="10"/>
  <c r="T770" i="10"/>
  <c r="P770" i="10"/>
  <c r="E770" i="10"/>
  <c r="D770" i="10"/>
  <c r="C770" i="10"/>
  <c r="B770" i="10"/>
  <c r="A770" i="10"/>
  <c r="W769" i="10"/>
  <c r="T769" i="10"/>
  <c r="P769" i="10"/>
  <c r="E769" i="10"/>
  <c r="D769" i="10"/>
  <c r="C769" i="10"/>
  <c r="B769" i="10"/>
  <c r="A769" i="10"/>
  <c r="W768" i="10"/>
  <c r="T768" i="10"/>
  <c r="P768" i="10"/>
  <c r="E768" i="10"/>
  <c r="D768" i="10"/>
  <c r="C768" i="10"/>
  <c r="B768" i="10"/>
  <c r="A768" i="10"/>
  <c r="W767" i="10"/>
  <c r="T767" i="10"/>
  <c r="P767" i="10"/>
  <c r="E767" i="10"/>
  <c r="D767" i="10"/>
  <c r="C767" i="10"/>
  <c r="B767" i="10"/>
  <c r="A767" i="10"/>
  <c r="W766" i="10"/>
  <c r="T766" i="10"/>
  <c r="P766" i="10"/>
  <c r="E766" i="10"/>
  <c r="D766" i="10"/>
  <c r="C766" i="10"/>
  <c r="B766" i="10"/>
  <c r="A766" i="10"/>
  <c r="W765" i="10"/>
  <c r="T765" i="10"/>
  <c r="P765" i="10"/>
  <c r="E765" i="10"/>
  <c r="D765" i="10"/>
  <c r="C765" i="10"/>
  <c r="B765" i="10"/>
  <c r="A765" i="10"/>
  <c r="W764" i="10"/>
  <c r="T764" i="10"/>
  <c r="P764" i="10"/>
  <c r="E764" i="10"/>
  <c r="D764" i="10"/>
  <c r="C764" i="10"/>
  <c r="B764" i="10"/>
  <c r="A764" i="10"/>
  <c r="W763" i="10"/>
  <c r="T763" i="10"/>
  <c r="P763" i="10"/>
  <c r="E763" i="10"/>
  <c r="D763" i="10"/>
  <c r="C763" i="10"/>
  <c r="B763" i="10"/>
  <c r="A763" i="10"/>
  <c r="W762" i="10"/>
  <c r="T762" i="10"/>
  <c r="P762" i="10"/>
  <c r="E762" i="10"/>
  <c r="D762" i="10"/>
  <c r="C762" i="10"/>
  <c r="B762" i="10"/>
  <c r="A762" i="10"/>
  <c r="W761" i="10"/>
  <c r="T761" i="10"/>
  <c r="P761" i="10"/>
  <c r="E761" i="10"/>
  <c r="D761" i="10"/>
  <c r="C761" i="10"/>
  <c r="B761" i="10"/>
  <c r="A761" i="10"/>
  <c r="W760" i="10"/>
  <c r="T760" i="10"/>
  <c r="P760" i="10"/>
  <c r="E760" i="10"/>
  <c r="D760" i="10"/>
  <c r="C760" i="10"/>
  <c r="B760" i="10"/>
  <c r="A760" i="10"/>
  <c r="W759" i="10"/>
  <c r="T759" i="10"/>
  <c r="P759" i="10"/>
  <c r="E759" i="10"/>
  <c r="D759" i="10"/>
  <c r="C759" i="10"/>
  <c r="B759" i="10"/>
  <c r="A759" i="10"/>
  <c r="W758" i="10"/>
  <c r="T758" i="10"/>
  <c r="P758" i="10"/>
  <c r="E758" i="10"/>
  <c r="D758" i="10"/>
  <c r="C758" i="10"/>
  <c r="B758" i="10"/>
  <c r="A758" i="10"/>
  <c r="W757" i="10"/>
  <c r="T757" i="10"/>
  <c r="P757" i="10"/>
  <c r="E757" i="10"/>
  <c r="D757" i="10"/>
  <c r="C757" i="10"/>
  <c r="B757" i="10"/>
  <c r="A757" i="10"/>
  <c r="W756" i="10"/>
  <c r="T756" i="10"/>
  <c r="P756" i="10"/>
  <c r="E756" i="10"/>
  <c r="D756" i="10"/>
  <c r="C756" i="10"/>
  <c r="B756" i="10"/>
  <c r="A756" i="10"/>
  <c r="W755" i="10"/>
  <c r="T755" i="10"/>
  <c r="P755" i="10"/>
  <c r="E755" i="10"/>
  <c r="D755" i="10"/>
  <c r="C755" i="10"/>
  <c r="B755" i="10"/>
  <c r="A755" i="10"/>
  <c r="W754" i="10"/>
  <c r="T754" i="10"/>
  <c r="P754" i="10"/>
  <c r="E754" i="10"/>
  <c r="D754" i="10"/>
  <c r="C754" i="10"/>
  <c r="B754" i="10"/>
  <c r="A754" i="10"/>
  <c r="W753" i="10"/>
  <c r="T753" i="10"/>
  <c r="P753" i="10"/>
  <c r="E753" i="10"/>
  <c r="D753" i="10"/>
  <c r="C753" i="10"/>
  <c r="B753" i="10"/>
  <c r="A753" i="10"/>
  <c r="W752" i="10"/>
  <c r="T752" i="10"/>
  <c r="P752" i="10"/>
  <c r="E752" i="10"/>
  <c r="D752" i="10"/>
  <c r="C752" i="10"/>
  <c r="B752" i="10"/>
  <c r="A752" i="10"/>
  <c r="W751" i="10"/>
  <c r="T751" i="10"/>
  <c r="P751" i="10"/>
  <c r="E751" i="10"/>
  <c r="D751" i="10"/>
  <c r="C751" i="10"/>
  <c r="B751" i="10"/>
  <c r="A751" i="10"/>
  <c r="W750" i="10"/>
  <c r="T750" i="10"/>
  <c r="P750" i="10"/>
  <c r="E750" i="10"/>
  <c r="D750" i="10"/>
  <c r="C750" i="10"/>
  <c r="B750" i="10"/>
  <c r="A750" i="10"/>
  <c r="W749" i="10"/>
  <c r="T749" i="10"/>
  <c r="P749" i="10"/>
  <c r="E749" i="10"/>
  <c r="D749" i="10"/>
  <c r="C749" i="10"/>
  <c r="B749" i="10"/>
  <c r="A749" i="10"/>
  <c r="W748" i="10"/>
  <c r="T748" i="10"/>
  <c r="P748" i="10"/>
  <c r="E748" i="10"/>
  <c r="D748" i="10"/>
  <c r="C748" i="10"/>
  <c r="B748" i="10"/>
  <c r="A748" i="10"/>
  <c r="W747" i="10"/>
  <c r="T747" i="10"/>
  <c r="P747" i="10"/>
  <c r="E747" i="10"/>
  <c r="D747" i="10"/>
  <c r="C747" i="10"/>
  <c r="B747" i="10"/>
  <c r="A747" i="10"/>
  <c r="W746" i="10"/>
  <c r="T746" i="10"/>
  <c r="P746" i="10"/>
  <c r="E746" i="10"/>
  <c r="D746" i="10"/>
  <c r="C746" i="10"/>
  <c r="B746" i="10"/>
  <c r="A746" i="10"/>
  <c r="W745" i="10"/>
  <c r="T745" i="10"/>
  <c r="P745" i="10"/>
  <c r="E745" i="10"/>
  <c r="D745" i="10"/>
  <c r="C745" i="10"/>
  <c r="B745" i="10"/>
  <c r="A745" i="10"/>
  <c r="W744" i="10"/>
  <c r="T744" i="10"/>
  <c r="P744" i="10"/>
  <c r="E744" i="10"/>
  <c r="D744" i="10"/>
  <c r="C744" i="10"/>
  <c r="B744" i="10"/>
  <c r="A744" i="10"/>
  <c r="W743" i="10"/>
  <c r="T743" i="10"/>
  <c r="P743" i="10"/>
  <c r="E743" i="10"/>
  <c r="D743" i="10"/>
  <c r="C743" i="10"/>
  <c r="B743" i="10"/>
  <c r="A743" i="10"/>
  <c r="W742" i="10"/>
  <c r="T742" i="10"/>
  <c r="P742" i="10"/>
  <c r="E742" i="10"/>
  <c r="D742" i="10"/>
  <c r="C742" i="10"/>
  <c r="B742" i="10"/>
  <c r="A742" i="10"/>
  <c r="W741" i="10"/>
  <c r="T741" i="10"/>
  <c r="P741" i="10"/>
  <c r="E741" i="10"/>
  <c r="D741" i="10"/>
  <c r="C741" i="10"/>
  <c r="B741" i="10"/>
  <c r="A741" i="10"/>
  <c r="W740" i="10"/>
  <c r="T740" i="10"/>
  <c r="P740" i="10"/>
  <c r="E740" i="10"/>
  <c r="D740" i="10"/>
  <c r="C740" i="10"/>
  <c r="B740" i="10"/>
  <c r="A740" i="10"/>
  <c r="W739" i="10"/>
  <c r="T739" i="10"/>
  <c r="P739" i="10"/>
  <c r="E739" i="10"/>
  <c r="D739" i="10"/>
  <c r="C739" i="10"/>
  <c r="B739" i="10"/>
  <c r="A739" i="10"/>
  <c r="W738" i="10"/>
  <c r="T738" i="10"/>
  <c r="P738" i="10"/>
  <c r="E738" i="10"/>
  <c r="D738" i="10"/>
  <c r="C738" i="10"/>
  <c r="B738" i="10"/>
  <c r="A738" i="10"/>
  <c r="W737" i="10"/>
  <c r="T737" i="10"/>
  <c r="P737" i="10"/>
  <c r="E737" i="10"/>
  <c r="D737" i="10"/>
  <c r="C737" i="10"/>
  <c r="B737" i="10"/>
  <c r="A737" i="10"/>
  <c r="W736" i="10"/>
  <c r="T736" i="10"/>
  <c r="P736" i="10"/>
  <c r="E736" i="10"/>
  <c r="D736" i="10"/>
  <c r="C736" i="10"/>
  <c r="B736" i="10"/>
  <c r="A736" i="10"/>
  <c r="W735" i="10"/>
  <c r="T735" i="10"/>
  <c r="P735" i="10"/>
  <c r="E735" i="10"/>
  <c r="D735" i="10"/>
  <c r="C735" i="10"/>
  <c r="B735" i="10"/>
  <c r="A735" i="10"/>
  <c r="W734" i="10"/>
  <c r="T734" i="10"/>
  <c r="P734" i="10"/>
  <c r="E734" i="10"/>
  <c r="D734" i="10"/>
  <c r="C734" i="10"/>
  <c r="B734" i="10"/>
  <c r="A734" i="10"/>
  <c r="W733" i="10"/>
  <c r="T733" i="10"/>
  <c r="P733" i="10"/>
  <c r="E733" i="10"/>
  <c r="D733" i="10"/>
  <c r="C733" i="10"/>
  <c r="B733" i="10"/>
  <c r="A733" i="10"/>
  <c r="W732" i="10"/>
  <c r="T732" i="10"/>
  <c r="P732" i="10"/>
  <c r="E732" i="10"/>
  <c r="D732" i="10"/>
  <c r="C732" i="10"/>
  <c r="B732" i="10"/>
  <c r="A732" i="10"/>
  <c r="W731" i="10"/>
  <c r="T731" i="10"/>
  <c r="P731" i="10"/>
  <c r="E731" i="10"/>
  <c r="D731" i="10"/>
  <c r="C731" i="10"/>
  <c r="B731" i="10"/>
  <c r="A731" i="10"/>
  <c r="W730" i="10"/>
  <c r="T730" i="10"/>
  <c r="P730" i="10"/>
  <c r="E730" i="10"/>
  <c r="D730" i="10"/>
  <c r="C730" i="10"/>
  <c r="B730" i="10"/>
  <c r="A730" i="10"/>
  <c r="W729" i="10"/>
  <c r="T729" i="10"/>
  <c r="P729" i="10"/>
  <c r="E729" i="10"/>
  <c r="D729" i="10"/>
  <c r="C729" i="10"/>
  <c r="B729" i="10"/>
  <c r="A729" i="10"/>
  <c r="W728" i="10"/>
  <c r="T728" i="10"/>
  <c r="P728" i="10"/>
  <c r="E728" i="10"/>
  <c r="D728" i="10"/>
  <c r="C728" i="10"/>
  <c r="B728" i="10"/>
  <c r="A728" i="10"/>
  <c r="W727" i="10"/>
  <c r="T727" i="10"/>
  <c r="P727" i="10"/>
  <c r="E727" i="10"/>
  <c r="D727" i="10"/>
  <c r="C727" i="10"/>
  <c r="B727" i="10"/>
  <c r="A727" i="10"/>
  <c r="W726" i="10"/>
  <c r="T726" i="10"/>
  <c r="P726" i="10"/>
  <c r="E726" i="10"/>
  <c r="D726" i="10"/>
  <c r="C726" i="10"/>
  <c r="B726" i="10"/>
  <c r="A726" i="10"/>
  <c r="W725" i="10"/>
  <c r="T725" i="10"/>
  <c r="P725" i="10"/>
  <c r="E725" i="10"/>
  <c r="D725" i="10"/>
  <c r="C725" i="10"/>
  <c r="B725" i="10"/>
  <c r="A725" i="10"/>
  <c r="W724" i="10"/>
  <c r="T724" i="10"/>
  <c r="P724" i="10"/>
  <c r="E724" i="10"/>
  <c r="D724" i="10"/>
  <c r="C724" i="10"/>
  <c r="B724" i="10"/>
  <c r="A724" i="10"/>
  <c r="W723" i="10"/>
  <c r="T723" i="10"/>
  <c r="P723" i="10"/>
  <c r="E723" i="10"/>
  <c r="D723" i="10"/>
  <c r="C723" i="10"/>
  <c r="B723" i="10"/>
  <c r="A723" i="10"/>
  <c r="W722" i="10"/>
  <c r="T722" i="10"/>
  <c r="P722" i="10"/>
  <c r="E722" i="10"/>
  <c r="D722" i="10"/>
  <c r="C722" i="10"/>
  <c r="B722" i="10"/>
  <c r="A722" i="10"/>
  <c r="W721" i="10"/>
  <c r="T721" i="10"/>
  <c r="P721" i="10"/>
  <c r="E721" i="10"/>
  <c r="D721" i="10"/>
  <c r="C721" i="10"/>
  <c r="B721" i="10"/>
  <c r="A721" i="10"/>
  <c r="W720" i="10"/>
  <c r="T720" i="10"/>
  <c r="P720" i="10"/>
  <c r="E720" i="10"/>
  <c r="D720" i="10"/>
  <c r="C720" i="10"/>
  <c r="B720" i="10"/>
  <c r="A720" i="10"/>
  <c r="W719" i="10"/>
  <c r="T719" i="10"/>
  <c r="P719" i="10"/>
  <c r="E719" i="10"/>
  <c r="D719" i="10"/>
  <c r="C719" i="10"/>
  <c r="B719" i="10"/>
  <c r="A719" i="10"/>
  <c r="W718" i="10"/>
  <c r="T718" i="10"/>
  <c r="P718" i="10"/>
  <c r="E718" i="10"/>
  <c r="D718" i="10"/>
  <c r="C718" i="10"/>
  <c r="B718" i="10"/>
  <c r="A718" i="10"/>
  <c r="W717" i="10"/>
  <c r="T717" i="10"/>
  <c r="P717" i="10"/>
  <c r="E717" i="10"/>
  <c r="D717" i="10"/>
  <c r="C717" i="10"/>
  <c r="B717" i="10"/>
  <c r="A717" i="10"/>
  <c r="W716" i="10"/>
  <c r="T716" i="10"/>
  <c r="P716" i="10"/>
  <c r="E716" i="10"/>
  <c r="D716" i="10"/>
  <c r="C716" i="10"/>
  <c r="B716" i="10"/>
  <c r="A716" i="10"/>
  <c r="W715" i="10"/>
  <c r="T715" i="10"/>
  <c r="P715" i="10"/>
  <c r="E715" i="10"/>
  <c r="D715" i="10"/>
  <c r="C715" i="10"/>
  <c r="B715" i="10"/>
  <c r="A715" i="10"/>
  <c r="W714" i="10"/>
  <c r="T714" i="10"/>
  <c r="P714" i="10"/>
  <c r="E714" i="10"/>
  <c r="D714" i="10"/>
  <c r="C714" i="10"/>
  <c r="B714" i="10"/>
  <c r="A714" i="10"/>
  <c r="W713" i="10"/>
  <c r="T713" i="10"/>
  <c r="P713" i="10"/>
  <c r="E713" i="10"/>
  <c r="D713" i="10"/>
  <c r="C713" i="10"/>
  <c r="B713" i="10"/>
  <c r="A713" i="10"/>
  <c r="W712" i="10"/>
  <c r="T712" i="10"/>
  <c r="P712" i="10"/>
  <c r="E712" i="10"/>
  <c r="D712" i="10"/>
  <c r="C712" i="10"/>
  <c r="B712" i="10"/>
  <c r="A712" i="10"/>
  <c r="W711" i="10"/>
  <c r="T711" i="10"/>
  <c r="P711" i="10"/>
  <c r="E711" i="10"/>
  <c r="D711" i="10"/>
  <c r="C711" i="10"/>
  <c r="B711" i="10"/>
  <c r="A711" i="10"/>
  <c r="W710" i="10"/>
  <c r="T710" i="10"/>
  <c r="P710" i="10"/>
  <c r="E710" i="10"/>
  <c r="D710" i="10"/>
  <c r="C710" i="10"/>
  <c r="B710" i="10"/>
  <c r="A710" i="10"/>
  <c r="W709" i="10"/>
  <c r="T709" i="10"/>
  <c r="P709" i="10"/>
  <c r="E709" i="10"/>
  <c r="D709" i="10"/>
  <c r="C709" i="10"/>
  <c r="B709" i="10"/>
  <c r="A709" i="10"/>
  <c r="W708" i="10"/>
  <c r="T708" i="10"/>
  <c r="P708" i="10"/>
  <c r="E708" i="10"/>
  <c r="D708" i="10"/>
  <c r="C708" i="10"/>
  <c r="B708" i="10"/>
  <c r="A708" i="10"/>
  <c r="W707" i="10"/>
  <c r="T707" i="10"/>
  <c r="P707" i="10"/>
  <c r="E707" i="10"/>
  <c r="D707" i="10"/>
  <c r="C707" i="10"/>
  <c r="B707" i="10"/>
  <c r="A707" i="10"/>
  <c r="W706" i="10"/>
  <c r="T706" i="10"/>
  <c r="P706" i="10"/>
  <c r="E706" i="10"/>
  <c r="D706" i="10"/>
  <c r="C706" i="10"/>
  <c r="B706" i="10"/>
  <c r="A706" i="10"/>
  <c r="W705" i="10"/>
  <c r="T705" i="10"/>
  <c r="P705" i="10"/>
  <c r="E705" i="10"/>
  <c r="D705" i="10"/>
  <c r="C705" i="10"/>
  <c r="B705" i="10"/>
  <c r="A705" i="10"/>
  <c r="W704" i="10"/>
  <c r="T704" i="10"/>
  <c r="P704" i="10"/>
  <c r="E704" i="10"/>
  <c r="D704" i="10"/>
  <c r="C704" i="10"/>
  <c r="B704" i="10"/>
  <c r="A704" i="10"/>
  <c r="W703" i="10"/>
  <c r="T703" i="10"/>
  <c r="P703" i="10"/>
  <c r="E703" i="10"/>
  <c r="D703" i="10"/>
  <c r="C703" i="10"/>
  <c r="B703" i="10"/>
  <c r="A703" i="10"/>
  <c r="W702" i="10"/>
  <c r="T702" i="10"/>
  <c r="P702" i="10"/>
  <c r="E702" i="10"/>
  <c r="D702" i="10"/>
  <c r="C702" i="10"/>
  <c r="B702" i="10"/>
  <c r="A702" i="10"/>
  <c r="W701" i="10"/>
  <c r="T701" i="10"/>
  <c r="P701" i="10"/>
  <c r="E701" i="10"/>
  <c r="D701" i="10"/>
  <c r="C701" i="10"/>
  <c r="B701" i="10"/>
  <c r="A701" i="10"/>
  <c r="W700" i="10"/>
  <c r="T700" i="10"/>
  <c r="P700" i="10"/>
  <c r="E700" i="10"/>
  <c r="D700" i="10"/>
  <c r="C700" i="10"/>
  <c r="B700" i="10"/>
  <c r="A700" i="10"/>
  <c r="W699" i="10"/>
  <c r="T699" i="10"/>
  <c r="P699" i="10"/>
  <c r="E699" i="10"/>
  <c r="D699" i="10"/>
  <c r="C699" i="10"/>
  <c r="B699" i="10"/>
  <c r="A699" i="10"/>
  <c r="W698" i="10"/>
  <c r="T698" i="10"/>
  <c r="P698" i="10"/>
  <c r="E698" i="10"/>
  <c r="D698" i="10"/>
  <c r="C698" i="10"/>
  <c r="B698" i="10"/>
  <c r="A698" i="10"/>
  <c r="W697" i="10"/>
  <c r="T697" i="10"/>
  <c r="P697" i="10"/>
  <c r="E697" i="10"/>
  <c r="D697" i="10"/>
  <c r="C697" i="10"/>
  <c r="B697" i="10"/>
  <c r="A697" i="10"/>
  <c r="W696" i="10"/>
  <c r="T696" i="10"/>
  <c r="P696" i="10"/>
  <c r="E696" i="10"/>
  <c r="D696" i="10"/>
  <c r="C696" i="10"/>
  <c r="B696" i="10"/>
  <c r="A696" i="10"/>
  <c r="W695" i="10"/>
  <c r="T695" i="10"/>
  <c r="P695" i="10"/>
  <c r="E695" i="10"/>
  <c r="D695" i="10"/>
  <c r="C695" i="10"/>
  <c r="B695" i="10"/>
  <c r="A695" i="10"/>
  <c r="W694" i="10"/>
  <c r="T694" i="10"/>
  <c r="P694" i="10"/>
  <c r="F694" i="10"/>
  <c r="E694" i="10"/>
  <c r="D694" i="10"/>
  <c r="C694" i="10"/>
  <c r="B694" i="10"/>
  <c r="A694" i="10"/>
  <c r="W693" i="10"/>
  <c r="T693" i="10"/>
  <c r="P693" i="10"/>
  <c r="F693" i="10"/>
  <c r="E693" i="10"/>
  <c r="D693" i="10"/>
  <c r="C693" i="10"/>
  <c r="B693" i="10"/>
  <c r="A693" i="10"/>
  <c r="W692" i="10"/>
  <c r="T692" i="10"/>
  <c r="P692" i="10"/>
  <c r="E692" i="10"/>
  <c r="D692" i="10"/>
  <c r="C692" i="10"/>
  <c r="B692" i="10"/>
  <c r="A692" i="10"/>
  <c r="W691" i="10"/>
  <c r="T691" i="10"/>
  <c r="P691" i="10"/>
  <c r="E691" i="10"/>
  <c r="D691" i="10"/>
  <c r="C691" i="10"/>
  <c r="B691" i="10"/>
  <c r="A691" i="10"/>
  <c r="W690" i="10"/>
  <c r="T690" i="10"/>
  <c r="P690" i="10"/>
  <c r="E690" i="10"/>
  <c r="D690" i="10"/>
  <c r="C690" i="10"/>
  <c r="B690" i="10"/>
  <c r="A690" i="10"/>
  <c r="W689" i="10"/>
  <c r="T689" i="10"/>
  <c r="P689" i="10"/>
  <c r="E689" i="10"/>
  <c r="D689" i="10"/>
  <c r="C689" i="10"/>
  <c r="B689" i="10"/>
  <c r="A689" i="10"/>
  <c r="W688" i="10"/>
  <c r="T688" i="10"/>
  <c r="P688" i="10"/>
  <c r="E688" i="10"/>
  <c r="D688" i="10"/>
  <c r="C688" i="10"/>
  <c r="B688" i="10"/>
  <c r="A688" i="10"/>
  <c r="W687" i="10"/>
  <c r="T687" i="10"/>
  <c r="P687" i="10"/>
  <c r="E687" i="10"/>
  <c r="D687" i="10"/>
  <c r="C687" i="10"/>
  <c r="B687" i="10"/>
  <c r="A687" i="10"/>
  <c r="W686" i="10"/>
  <c r="T686" i="10"/>
  <c r="P686" i="10"/>
  <c r="E686" i="10"/>
  <c r="D686" i="10"/>
  <c r="C686" i="10"/>
  <c r="B686" i="10"/>
  <c r="A686" i="10"/>
  <c r="W685" i="10"/>
  <c r="T685" i="10"/>
  <c r="P685" i="10"/>
  <c r="E685" i="10"/>
  <c r="D685" i="10"/>
  <c r="C685" i="10"/>
  <c r="B685" i="10"/>
  <c r="A685" i="10"/>
  <c r="W684" i="10"/>
  <c r="T684" i="10"/>
  <c r="P684" i="10"/>
  <c r="E684" i="10"/>
  <c r="D684" i="10"/>
  <c r="C684" i="10"/>
  <c r="B684" i="10"/>
  <c r="A684" i="10"/>
  <c r="W683" i="10"/>
  <c r="T683" i="10"/>
  <c r="P683" i="10"/>
  <c r="E683" i="10"/>
  <c r="D683" i="10"/>
  <c r="C683" i="10"/>
  <c r="B683" i="10"/>
  <c r="A683" i="10"/>
  <c r="W682" i="10"/>
  <c r="T682" i="10"/>
  <c r="P682" i="10"/>
  <c r="E682" i="10"/>
  <c r="D682" i="10"/>
  <c r="C682" i="10"/>
  <c r="B682" i="10"/>
  <c r="A682" i="10"/>
  <c r="W681" i="10"/>
  <c r="T681" i="10"/>
  <c r="P681" i="10"/>
  <c r="E681" i="10"/>
  <c r="D681" i="10"/>
  <c r="C681" i="10"/>
  <c r="B681" i="10"/>
  <c r="A681" i="10"/>
  <c r="W680" i="10"/>
  <c r="T680" i="10"/>
  <c r="P680" i="10"/>
  <c r="E680" i="10"/>
  <c r="D680" i="10"/>
  <c r="C680" i="10"/>
  <c r="B680" i="10"/>
  <c r="A680" i="10"/>
  <c r="W679" i="10"/>
  <c r="T679" i="10"/>
  <c r="P679" i="10"/>
  <c r="E679" i="10"/>
  <c r="D679" i="10"/>
  <c r="C679" i="10"/>
  <c r="B679" i="10"/>
  <c r="A679" i="10"/>
  <c r="W678" i="10"/>
  <c r="T678" i="10"/>
  <c r="P678" i="10"/>
  <c r="E678" i="10"/>
  <c r="D678" i="10"/>
  <c r="C678" i="10"/>
  <c r="B678" i="10"/>
  <c r="A678" i="10"/>
  <c r="W677" i="10"/>
  <c r="T677" i="10"/>
  <c r="P677" i="10"/>
  <c r="E677" i="10"/>
  <c r="D677" i="10"/>
  <c r="C677" i="10"/>
  <c r="B677" i="10"/>
  <c r="A677" i="10"/>
  <c r="W676" i="10"/>
  <c r="T676" i="10"/>
  <c r="P676" i="10"/>
  <c r="E676" i="10"/>
  <c r="D676" i="10"/>
  <c r="C676" i="10"/>
  <c r="B676" i="10"/>
  <c r="A676" i="10"/>
  <c r="W675" i="10"/>
  <c r="T675" i="10"/>
  <c r="P675" i="10"/>
  <c r="E675" i="10"/>
  <c r="D675" i="10"/>
  <c r="C675" i="10"/>
  <c r="B675" i="10"/>
  <c r="A675" i="10"/>
  <c r="W674" i="10"/>
  <c r="T674" i="10"/>
  <c r="P674" i="10"/>
  <c r="E674" i="10"/>
  <c r="D674" i="10"/>
  <c r="C674" i="10"/>
  <c r="B674" i="10"/>
  <c r="A674" i="10"/>
  <c r="W673" i="10"/>
  <c r="T673" i="10"/>
  <c r="P673" i="10"/>
  <c r="E673" i="10"/>
  <c r="D673" i="10"/>
  <c r="C673" i="10"/>
  <c r="B673" i="10"/>
  <c r="A673" i="10"/>
  <c r="W672" i="10"/>
  <c r="T672" i="10"/>
  <c r="P672" i="10"/>
  <c r="E672" i="10"/>
  <c r="D672" i="10"/>
  <c r="C672" i="10"/>
  <c r="B672" i="10"/>
  <c r="A672" i="10"/>
  <c r="W671" i="10"/>
  <c r="T671" i="10"/>
  <c r="P671" i="10"/>
  <c r="E671" i="10"/>
  <c r="D671" i="10"/>
  <c r="C671" i="10"/>
  <c r="B671" i="10"/>
  <c r="A671" i="10"/>
  <c r="W670" i="10"/>
  <c r="T670" i="10"/>
  <c r="P670" i="10"/>
  <c r="E670" i="10"/>
  <c r="D670" i="10"/>
  <c r="C670" i="10"/>
  <c r="B670" i="10"/>
  <c r="A670" i="10"/>
  <c r="W669" i="10"/>
  <c r="T669" i="10"/>
  <c r="P669" i="10"/>
  <c r="E669" i="10"/>
  <c r="D669" i="10"/>
  <c r="C669" i="10"/>
  <c r="B669" i="10"/>
  <c r="A669" i="10"/>
  <c r="W668" i="10"/>
  <c r="T668" i="10"/>
  <c r="P668" i="10"/>
  <c r="E668" i="10"/>
  <c r="D668" i="10"/>
  <c r="C668" i="10"/>
  <c r="B668" i="10"/>
  <c r="A668" i="10"/>
  <c r="W667" i="10"/>
  <c r="T667" i="10"/>
  <c r="P667" i="10"/>
  <c r="E667" i="10"/>
  <c r="D667" i="10"/>
  <c r="C667" i="10"/>
  <c r="B667" i="10"/>
  <c r="A667" i="10"/>
  <c r="W666" i="10"/>
  <c r="T666" i="10"/>
  <c r="P666" i="10"/>
  <c r="E666" i="10"/>
  <c r="D666" i="10"/>
  <c r="C666" i="10"/>
  <c r="B666" i="10"/>
  <c r="A666" i="10"/>
  <c r="W665" i="10"/>
  <c r="T665" i="10"/>
  <c r="P665" i="10"/>
  <c r="E665" i="10"/>
  <c r="D665" i="10"/>
  <c r="C665" i="10"/>
  <c r="B665" i="10"/>
  <c r="A665" i="10"/>
  <c r="W664" i="10"/>
  <c r="T664" i="10"/>
  <c r="P664" i="10"/>
  <c r="E664" i="10"/>
  <c r="D664" i="10"/>
  <c r="C664" i="10"/>
  <c r="B664" i="10"/>
  <c r="A664" i="10"/>
  <c r="W663" i="10"/>
  <c r="T663" i="10"/>
  <c r="P663" i="10"/>
  <c r="E663" i="10"/>
  <c r="D663" i="10"/>
  <c r="C663" i="10"/>
  <c r="B663" i="10"/>
  <c r="A663" i="10"/>
  <c r="W662" i="10"/>
  <c r="T662" i="10"/>
  <c r="P662" i="10"/>
  <c r="E662" i="10"/>
  <c r="D662" i="10"/>
  <c r="C662" i="10"/>
  <c r="B662" i="10"/>
  <c r="A662" i="10"/>
  <c r="W661" i="10"/>
  <c r="T661" i="10"/>
  <c r="P661" i="10"/>
  <c r="E661" i="10"/>
  <c r="D661" i="10"/>
  <c r="C661" i="10"/>
  <c r="B661" i="10"/>
  <c r="A661" i="10"/>
  <c r="W660" i="10"/>
  <c r="T660" i="10"/>
  <c r="P660" i="10"/>
  <c r="E660" i="10"/>
  <c r="D660" i="10"/>
  <c r="C660" i="10"/>
  <c r="B660" i="10"/>
  <c r="A660" i="10"/>
  <c r="W659" i="10"/>
  <c r="T659" i="10"/>
  <c r="P659" i="10"/>
  <c r="E659" i="10"/>
  <c r="D659" i="10"/>
  <c r="C659" i="10"/>
  <c r="B659" i="10"/>
  <c r="A659" i="10"/>
  <c r="W658" i="10"/>
  <c r="T658" i="10"/>
  <c r="P658" i="10"/>
  <c r="E658" i="10"/>
  <c r="D658" i="10"/>
  <c r="C658" i="10"/>
  <c r="B658" i="10"/>
  <c r="A658" i="10"/>
  <c r="W657" i="10"/>
  <c r="T657" i="10"/>
  <c r="P657" i="10"/>
  <c r="E657" i="10"/>
  <c r="D657" i="10"/>
  <c r="C657" i="10"/>
  <c r="B657" i="10"/>
  <c r="A657" i="10"/>
  <c r="W656" i="10"/>
  <c r="T656" i="10"/>
  <c r="P656" i="10"/>
  <c r="E656" i="10"/>
  <c r="D656" i="10"/>
  <c r="C656" i="10"/>
  <c r="B656" i="10"/>
  <c r="A656" i="10"/>
  <c r="W655" i="10"/>
  <c r="T655" i="10"/>
  <c r="P655" i="10"/>
  <c r="E655" i="10"/>
  <c r="D655" i="10"/>
  <c r="C655" i="10"/>
  <c r="B655" i="10"/>
  <c r="A655" i="10"/>
  <c r="W654" i="10"/>
  <c r="T654" i="10"/>
  <c r="P654" i="10"/>
  <c r="E654" i="10"/>
  <c r="D654" i="10"/>
  <c r="C654" i="10"/>
  <c r="B654" i="10"/>
  <c r="A654" i="10"/>
  <c r="W653" i="10"/>
  <c r="T653" i="10"/>
  <c r="P653" i="10"/>
  <c r="E653" i="10"/>
  <c r="D653" i="10"/>
  <c r="C653" i="10"/>
  <c r="B653" i="10"/>
  <c r="A653" i="10"/>
  <c r="W652" i="10"/>
  <c r="T652" i="10"/>
  <c r="P652" i="10"/>
  <c r="E652" i="10"/>
  <c r="D652" i="10"/>
  <c r="C652" i="10"/>
  <c r="B652" i="10"/>
  <c r="A652" i="10"/>
  <c r="W651" i="10"/>
  <c r="T651" i="10"/>
  <c r="P651" i="10"/>
  <c r="E651" i="10"/>
  <c r="D651" i="10"/>
  <c r="C651" i="10"/>
  <c r="B651" i="10"/>
  <c r="A651" i="10"/>
  <c r="W650" i="10"/>
  <c r="T650" i="10"/>
  <c r="P650" i="10"/>
  <c r="E650" i="10"/>
  <c r="D650" i="10"/>
  <c r="C650" i="10"/>
  <c r="B650" i="10"/>
  <c r="A650" i="10"/>
  <c r="W649" i="10"/>
  <c r="T649" i="10"/>
  <c r="P649" i="10"/>
  <c r="E649" i="10"/>
  <c r="D649" i="10"/>
  <c r="C649" i="10"/>
  <c r="B649" i="10"/>
  <c r="A649" i="10"/>
  <c r="W648" i="10"/>
  <c r="T648" i="10"/>
  <c r="P648" i="10"/>
  <c r="E648" i="10"/>
  <c r="D648" i="10"/>
  <c r="C648" i="10"/>
  <c r="B648" i="10"/>
  <c r="A648" i="10"/>
  <c r="W647" i="10"/>
  <c r="T647" i="10"/>
  <c r="P647" i="10"/>
  <c r="E647" i="10"/>
  <c r="D647" i="10"/>
  <c r="C647" i="10"/>
  <c r="B647" i="10"/>
  <c r="A647" i="10"/>
  <c r="W646" i="10"/>
  <c r="T646" i="10"/>
  <c r="P646" i="10"/>
  <c r="E646" i="10"/>
  <c r="D646" i="10"/>
  <c r="C646" i="10"/>
  <c r="B646" i="10"/>
  <c r="A646" i="10"/>
  <c r="W645" i="10"/>
  <c r="T645" i="10"/>
  <c r="P645" i="10"/>
  <c r="E645" i="10"/>
  <c r="D645" i="10"/>
  <c r="C645" i="10"/>
  <c r="B645" i="10"/>
  <c r="A645" i="10"/>
  <c r="W644" i="10"/>
  <c r="T644" i="10"/>
  <c r="P644" i="10"/>
  <c r="E644" i="10"/>
  <c r="D644" i="10"/>
  <c r="C644" i="10"/>
  <c r="B644" i="10"/>
  <c r="A644" i="10"/>
  <c r="W643" i="10"/>
  <c r="T643" i="10"/>
  <c r="P643" i="10"/>
  <c r="E643" i="10"/>
  <c r="D643" i="10"/>
  <c r="C643" i="10"/>
  <c r="B643" i="10"/>
  <c r="A643" i="10"/>
  <c r="W642" i="10"/>
  <c r="T642" i="10"/>
  <c r="P642" i="10"/>
  <c r="F642" i="10"/>
  <c r="E642" i="10"/>
  <c r="D642" i="10"/>
  <c r="C642" i="10"/>
  <c r="B642" i="10"/>
  <c r="A642" i="10"/>
  <c r="W641" i="10"/>
  <c r="T641" i="10"/>
  <c r="P641" i="10"/>
  <c r="E641" i="10"/>
  <c r="D641" i="10"/>
  <c r="C641" i="10"/>
  <c r="B641" i="10"/>
  <c r="A641" i="10"/>
  <c r="W640" i="10"/>
  <c r="T640" i="10"/>
  <c r="P640" i="10"/>
  <c r="E640" i="10"/>
  <c r="D640" i="10"/>
  <c r="C640" i="10"/>
  <c r="B640" i="10"/>
  <c r="A640" i="10"/>
  <c r="W639" i="10"/>
  <c r="T639" i="10"/>
  <c r="P639" i="10"/>
  <c r="E639" i="10"/>
  <c r="D639" i="10"/>
  <c r="C639" i="10"/>
  <c r="B639" i="10"/>
  <c r="A639" i="10"/>
  <c r="W638" i="10"/>
  <c r="T638" i="10"/>
  <c r="P638" i="10"/>
  <c r="E638" i="10"/>
  <c r="D638" i="10"/>
  <c r="C638" i="10"/>
  <c r="B638" i="10"/>
  <c r="A638" i="10"/>
  <c r="W637" i="10"/>
  <c r="T637" i="10"/>
  <c r="P637" i="10"/>
  <c r="E637" i="10"/>
  <c r="D637" i="10"/>
  <c r="C637" i="10"/>
  <c r="B637" i="10"/>
  <c r="A637" i="10"/>
  <c r="W636" i="10"/>
  <c r="T636" i="10"/>
  <c r="P636" i="10"/>
  <c r="E636" i="10"/>
  <c r="D636" i="10"/>
  <c r="C636" i="10"/>
  <c r="B636" i="10"/>
  <c r="A636" i="10"/>
  <c r="W635" i="10"/>
  <c r="T635" i="10"/>
  <c r="P635" i="10"/>
  <c r="E635" i="10"/>
  <c r="D635" i="10"/>
  <c r="C635" i="10"/>
  <c r="B635" i="10"/>
  <c r="A635" i="10"/>
  <c r="W634" i="10"/>
  <c r="T634" i="10"/>
  <c r="P634" i="10"/>
  <c r="E634" i="10"/>
  <c r="D634" i="10"/>
  <c r="C634" i="10"/>
  <c r="B634" i="10"/>
  <c r="A634" i="10"/>
  <c r="W633" i="10"/>
  <c r="T633" i="10"/>
  <c r="P633" i="10"/>
  <c r="E633" i="10"/>
  <c r="D633" i="10"/>
  <c r="C633" i="10"/>
  <c r="B633" i="10"/>
  <c r="A633" i="10"/>
  <c r="W632" i="10"/>
  <c r="T632" i="10"/>
  <c r="P632" i="10"/>
  <c r="E632" i="10"/>
  <c r="D632" i="10"/>
  <c r="C632" i="10"/>
  <c r="B632" i="10"/>
  <c r="A632" i="10"/>
  <c r="W631" i="10"/>
  <c r="T631" i="10"/>
  <c r="P631" i="10"/>
  <c r="E631" i="10"/>
  <c r="D631" i="10"/>
  <c r="C631" i="10"/>
  <c r="B631" i="10"/>
  <c r="A631" i="10"/>
  <c r="W630" i="10"/>
  <c r="T630" i="10"/>
  <c r="P630" i="10"/>
  <c r="E630" i="10"/>
  <c r="D630" i="10"/>
  <c r="C630" i="10"/>
  <c r="B630" i="10"/>
  <c r="A630" i="10"/>
  <c r="W629" i="10"/>
  <c r="T629" i="10"/>
  <c r="P629" i="10"/>
  <c r="E629" i="10"/>
  <c r="D629" i="10"/>
  <c r="C629" i="10"/>
  <c r="B629" i="10"/>
  <c r="A629" i="10"/>
  <c r="W628" i="10"/>
  <c r="T628" i="10"/>
  <c r="P628" i="10"/>
  <c r="E628" i="10"/>
  <c r="D628" i="10"/>
  <c r="C628" i="10"/>
  <c r="B628" i="10"/>
  <c r="A628" i="10"/>
  <c r="W627" i="10"/>
  <c r="T627" i="10"/>
  <c r="P627" i="10"/>
  <c r="E627" i="10"/>
  <c r="D627" i="10"/>
  <c r="C627" i="10"/>
  <c r="B627" i="10"/>
  <c r="A627" i="10"/>
  <c r="W626" i="10"/>
  <c r="T626" i="10"/>
  <c r="P626" i="10"/>
  <c r="E626" i="10"/>
  <c r="D626" i="10"/>
  <c r="C626" i="10"/>
  <c r="B626" i="10"/>
  <c r="A626" i="10"/>
  <c r="W625" i="10"/>
  <c r="T625" i="10"/>
  <c r="P625" i="10"/>
  <c r="E625" i="10"/>
  <c r="D625" i="10"/>
  <c r="C625" i="10"/>
  <c r="B625" i="10"/>
  <c r="A625" i="10"/>
  <c r="W624" i="10"/>
  <c r="T624" i="10"/>
  <c r="P624" i="10"/>
  <c r="E624" i="10"/>
  <c r="D624" i="10"/>
  <c r="C624" i="10"/>
  <c r="B624" i="10"/>
  <c r="A624" i="10"/>
  <c r="W623" i="10"/>
  <c r="T623" i="10"/>
  <c r="P623" i="10"/>
  <c r="E623" i="10"/>
  <c r="D623" i="10"/>
  <c r="C623" i="10"/>
  <c r="B623" i="10"/>
  <c r="A623" i="10"/>
  <c r="W622" i="10"/>
  <c r="T622" i="10"/>
  <c r="P622" i="10"/>
  <c r="E622" i="10"/>
  <c r="D622" i="10"/>
  <c r="C622" i="10"/>
  <c r="B622" i="10"/>
  <c r="A622" i="10"/>
  <c r="W621" i="10"/>
  <c r="T621" i="10"/>
  <c r="P621" i="10"/>
  <c r="E621" i="10"/>
  <c r="D621" i="10"/>
  <c r="C621" i="10"/>
  <c r="B621" i="10"/>
  <c r="A621" i="10"/>
  <c r="W620" i="10"/>
  <c r="T620" i="10"/>
  <c r="P620" i="10"/>
  <c r="E620" i="10"/>
  <c r="D620" i="10"/>
  <c r="C620" i="10"/>
  <c r="B620" i="10"/>
  <c r="A620" i="10"/>
  <c r="W619" i="10"/>
  <c r="T619" i="10"/>
  <c r="P619" i="10"/>
  <c r="E619" i="10"/>
  <c r="D619" i="10"/>
  <c r="C619" i="10"/>
  <c r="B619" i="10"/>
  <c r="A619" i="10"/>
  <c r="W618" i="10"/>
  <c r="T618" i="10"/>
  <c r="P618" i="10"/>
  <c r="E618" i="10"/>
  <c r="D618" i="10"/>
  <c r="C618" i="10"/>
  <c r="B618" i="10"/>
  <c r="A618" i="10"/>
  <c r="W617" i="10"/>
  <c r="T617" i="10"/>
  <c r="P617" i="10"/>
  <c r="E617" i="10"/>
  <c r="D617" i="10"/>
  <c r="C617" i="10"/>
  <c r="B617" i="10"/>
  <c r="A617" i="10"/>
  <c r="W616" i="10"/>
  <c r="T616" i="10"/>
  <c r="P616" i="10"/>
  <c r="E616" i="10"/>
  <c r="D616" i="10"/>
  <c r="C616" i="10"/>
  <c r="B616" i="10"/>
  <c r="A616" i="10"/>
  <c r="W615" i="10"/>
  <c r="T615" i="10"/>
  <c r="P615" i="10"/>
  <c r="E615" i="10"/>
  <c r="D615" i="10"/>
  <c r="C615" i="10"/>
  <c r="B615" i="10"/>
  <c r="A615" i="10"/>
  <c r="W614" i="10"/>
  <c r="T614" i="10"/>
  <c r="P614" i="10"/>
  <c r="E614" i="10"/>
  <c r="D614" i="10"/>
  <c r="C614" i="10"/>
  <c r="B614" i="10"/>
  <c r="A614" i="10"/>
  <c r="W613" i="10"/>
  <c r="T613" i="10"/>
  <c r="P613" i="10"/>
  <c r="E613" i="10"/>
  <c r="D613" i="10"/>
  <c r="C613" i="10"/>
  <c r="B613" i="10"/>
  <c r="A613" i="10"/>
  <c r="W612" i="10"/>
  <c r="T612" i="10"/>
  <c r="P612" i="10"/>
  <c r="E612" i="10"/>
  <c r="D612" i="10"/>
  <c r="C612" i="10"/>
  <c r="B612" i="10"/>
  <c r="A612" i="10"/>
  <c r="W611" i="10"/>
  <c r="T611" i="10"/>
  <c r="P611" i="10"/>
  <c r="E611" i="10"/>
  <c r="D611" i="10"/>
  <c r="C611" i="10"/>
  <c r="B611" i="10"/>
  <c r="A611" i="10"/>
  <c r="W610" i="10"/>
  <c r="T610" i="10"/>
  <c r="P610" i="10"/>
  <c r="E610" i="10"/>
  <c r="D610" i="10"/>
  <c r="C610" i="10"/>
  <c r="B610" i="10"/>
  <c r="A610" i="10"/>
  <c r="W609" i="10"/>
  <c r="T609" i="10"/>
  <c r="P609" i="10"/>
  <c r="E609" i="10"/>
  <c r="D609" i="10"/>
  <c r="C609" i="10"/>
  <c r="B609" i="10"/>
  <c r="A609" i="10"/>
  <c r="W608" i="10"/>
  <c r="T608" i="10"/>
  <c r="P608" i="10"/>
  <c r="E608" i="10"/>
  <c r="D608" i="10"/>
  <c r="C608" i="10"/>
  <c r="B608" i="10"/>
  <c r="A608" i="10"/>
  <c r="W607" i="10"/>
  <c r="T607" i="10"/>
  <c r="P607" i="10"/>
  <c r="E607" i="10"/>
  <c r="D607" i="10"/>
  <c r="C607" i="10"/>
  <c r="B607" i="10"/>
  <c r="A607" i="10"/>
  <c r="W606" i="10"/>
  <c r="T606" i="10"/>
  <c r="P606" i="10"/>
  <c r="E606" i="10"/>
  <c r="D606" i="10"/>
  <c r="C606" i="10"/>
  <c r="B606" i="10"/>
  <c r="A606" i="10"/>
  <c r="W605" i="10"/>
  <c r="T605" i="10"/>
  <c r="P605" i="10"/>
  <c r="E605" i="10"/>
  <c r="D605" i="10"/>
  <c r="C605" i="10"/>
  <c r="B605" i="10"/>
  <c r="A605" i="10"/>
  <c r="W604" i="10"/>
  <c r="T604" i="10"/>
  <c r="P604" i="10"/>
  <c r="E604" i="10"/>
  <c r="D604" i="10"/>
  <c r="C604" i="10"/>
  <c r="B604" i="10"/>
  <c r="A604" i="10"/>
  <c r="W603" i="10"/>
  <c r="T603" i="10"/>
  <c r="P603" i="10"/>
  <c r="E603" i="10"/>
  <c r="D603" i="10"/>
  <c r="C603" i="10"/>
  <c r="B603" i="10"/>
  <c r="A603" i="10"/>
  <c r="W602" i="10"/>
  <c r="T602" i="10"/>
  <c r="P602" i="10"/>
  <c r="E602" i="10"/>
  <c r="D602" i="10"/>
  <c r="C602" i="10"/>
  <c r="B602" i="10"/>
  <c r="A602" i="10"/>
  <c r="W601" i="10"/>
  <c r="T601" i="10"/>
  <c r="P601" i="10"/>
  <c r="E601" i="10"/>
  <c r="D601" i="10"/>
  <c r="C601" i="10"/>
  <c r="B601" i="10"/>
  <c r="A601" i="10"/>
  <c r="W600" i="10"/>
  <c r="T600" i="10"/>
  <c r="P600" i="10"/>
  <c r="E600" i="10"/>
  <c r="D600" i="10"/>
  <c r="C600" i="10"/>
  <c r="B600" i="10"/>
  <c r="A600" i="10"/>
  <c r="W599" i="10"/>
  <c r="T599" i="10"/>
  <c r="P599" i="10"/>
  <c r="E599" i="10"/>
  <c r="D599" i="10"/>
  <c r="C599" i="10"/>
  <c r="B599" i="10"/>
  <c r="A599" i="10"/>
  <c r="W598" i="10"/>
  <c r="T598" i="10"/>
  <c r="P598" i="10"/>
  <c r="E598" i="10"/>
  <c r="D598" i="10"/>
  <c r="C598" i="10"/>
  <c r="B598" i="10"/>
  <c r="A598" i="10"/>
  <c r="W597" i="10"/>
  <c r="T597" i="10"/>
  <c r="P597" i="10"/>
  <c r="E597" i="10"/>
  <c r="D597" i="10"/>
  <c r="C597" i="10"/>
  <c r="B597" i="10"/>
  <c r="A597" i="10"/>
  <c r="W596" i="10"/>
  <c r="T596" i="10"/>
  <c r="P596" i="10"/>
  <c r="E596" i="10"/>
  <c r="D596" i="10"/>
  <c r="C596" i="10"/>
  <c r="B596" i="10"/>
  <c r="A596" i="10"/>
  <c r="W595" i="10"/>
  <c r="T595" i="10"/>
  <c r="P595" i="10"/>
  <c r="E595" i="10"/>
  <c r="D595" i="10"/>
  <c r="C595" i="10"/>
  <c r="B595" i="10"/>
  <c r="A595" i="10"/>
  <c r="W594" i="10"/>
  <c r="T594" i="10"/>
  <c r="P594" i="10"/>
  <c r="E594" i="10"/>
  <c r="D594" i="10"/>
  <c r="C594" i="10"/>
  <c r="B594" i="10"/>
  <c r="A594" i="10"/>
  <c r="W593" i="10"/>
  <c r="T593" i="10"/>
  <c r="P593" i="10"/>
  <c r="E593" i="10"/>
  <c r="D593" i="10"/>
  <c r="C593" i="10"/>
  <c r="B593" i="10"/>
  <c r="A593" i="10"/>
  <c r="W592" i="10"/>
  <c r="T592" i="10"/>
  <c r="P592" i="10"/>
  <c r="E592" i="10"/>
  <c r="D592" i="10"/>
  <c r="C592" i="10"/>
  <c r="B592" i="10"/>
  <c r="A592" i="10"/>
  <c r="W591" i="10"/>
  <c r="T591" i="10"/>
  <c r="P591" i="10"/>
  <c r="E591" i="10"/>
  <c r="D591" i="10"/>
  <c r="C591" i="10"/>
  <c r="B591" i="10"/>
  <c r="A591" i="10"/>
  <c r="W590" i="10"/>
  <c r="T590" i="10"/>
  <c r="P590" i="10"/>
  <c r="E590" i="10"/>
  <c r="D590" i="10"/>
  <c r="C590" i="10"/>
  <c r="B590" i="10"/>
  <c r="A590" i="10"/>
  <c r="W589" i="10"/>
  <c r="T589" i="10"/>
  <c r="P589" i="10"/>
  <c r="E589" i="10"/>
  <c r="D589" i="10"/>
  <c r="C589" i="10"/>
  <c r="B589" i="10"/>
  <c r="A589" i="10"/>
  <c r="W588" i="10"/>
  <c r="T588" i="10"/>
  <c r="P588" i="10"/>
  <c r="E588" i="10"/>
  <c r="D588" i="10"/>
  <c r="C588" i="10"/>
  <c r="B588" i="10"/>
  <c r="A588" i="10"/>
  <c r="W587" i="10"/>
  <c r="T587" i="10"/>
  <c r="P587" i="10"/>
  <c r="E587" i="10"/>
  <c r="D587" i="10"/>
  <c r="C587" i="10"/>
  <c r="B587" i="10"/>
  <c r="A587" i="10"/>
  <c r="W586" i="10"/>
  <c r="T586" i="10"/>
  <c r="P586" i="10"/>
  <c r="E586" i="10"/>
  <c r="D586" i="10"/>
  <c r="C586" i="10"/>
  <c r="B586" i="10"/>
  <c r="A586" i="10"/>
  <c r="W585" i="10"/>
  <c r="T585" i="10"/>
  <c r="P585" i="10"/>
  <c r="E585" i="10"/>
  <c r="D585" i="10"/>
  <c r="C585" i="10"/>
  <c r="B585" i="10"/>
  <c r="A585" i="10"/>
  <c r="W584" i="10"/>
  <c r="T584" i="10"/>
  <c r="P584" i="10"/>
  <c r="E584" i="10"/>
  <c r="D584" i="10"/>
  <c r="C584" i="10"/>
  <c r="B584" i="10"/>
  <c r="A584" i="10"/>
  <c r="W583" i="10"/>
  <c r="T583" i="10"/>
  <c r="P583" i="10"/>
  <c r="E583" i="10"/>
  <c r="D583" i="10"/>
  <c r="C583" i="10"/>
  <c r="B583" i="10"/>
  <c r="A583" i="10"/>
  <c r="W582" i="10"/>
  <c r="T582" i="10"/>
  <c r="P582" i="10"/>
  <c r="E582" i="10"/>
  <c r="D582" i="10"/>
  <c r="C582" i="10"/>
  <c r="B582" i="10"/>
  <c r="A582" i="10"/>
  <c r="W581" i="10"/>
  <c r="T581" i="10"/>
  <c r="P581" i="10"/>
  <c r="E581" i="10"/>
  <c r="D581" i="10"/>
  <c r="C581" i="10"/>
  <c r="B581" i="10"/>
  <c r="A581" i="10"/>
  <c r="W580" i="10"/>
  <c r="T580" i="10"/>
  <c r="P580" i="10"/>
  <c r="E580" i="10"/>
  <c r="D580" i="10"/>
  <c r="C580" i="10"/>
  <c r="B580" i="10"/>
  <c r="A580" i="10"/>
  <c r="W579" i="10"/>
  <c r="T579" i="10"/>
  <c r="P579" i="10"/>
  <c r="E579" i="10"/>
  <c r="D579" i="10"/>
  <c r="C579" i="10"/>
  <c r="B579" i="10"/>
  <c r="A579" i="10"/>
  <c r="W578" i="10"/>
  <c r="T578" i="10"/>
  <c r="P578" i="10"/>
  <c r="E578" i="10"/>
  <c r="D578" i="10"/>
  <c r="C578" i="10"/>
  <c r="B578" i="10"/>
  <c r="A578" i="10"/>
  <c r="W577" i="10"/>
  <c r="T577" i="10"/>
  <c r="P577" i="10"/>
  <c r="E577" i="10"/>
  <c r="D577" i="10"/>
  <c r="C577" i="10"/>
  <c r="B577" i="10"/>
  <c r="A577" i="10"/>
  <c r="W576" i="10"/>
  <c r="T576" i="10"/>
  <c r="P576" i="10"/>
  <c r="E576" i="10"/>
  <c r="D576" i="10"/>
  <c r="C576" i="10"/>
  <c r="B576" i="10"/>
  <c r="A576" i="10"/>
  <c r="W575" i="10"/>
  <c r="T575" i="10"/>
  <c r="P575" i="10"/>
  <c r="E575" i="10"/>
  <c r="D575" i="10"/>
  <c r="C575" i="10"/>
  <c r="B575" i="10"/>
  <c r="A575" i="10"/>
  <c r="W574" i="10"/>
  <c r="T574" i="10"/>
  <c r="P574" i="10"/>
  <c r="E574" i="10"/>
  <c r="D574" i="10"/>
  <c r="C574" i="10"/>
  <c r="B574" i="10"/>
  <c r="A574" i="10"/>
  <c r="W573" i="10"/>
  <c r="T573" i="10"/>
  <c r="P573" i="10"/>
  <c r="E573" i="10"/>
  <c r="D573" i="10"/>
  <c r="C573" i="10"/>
  <c r="B573" i="10"/>
  <c r="A573" i="10"/>
  <c r="W572" i="10"/>
  <c r="T572" i="10"/>
  <c r="P572" i="10"/>
  <c r="E572" i="10"/>
  <c r="D572" i="10"/>
  <c r="C572" i="10"/>
  <c r="B572" i="10"/>
  <c r="A572" i="10"/>
  <c r="W571" i="10"/>
  <c r="T571" i="10"/>
  <c r="P571" i="10"/>
  <c r="E571" i="10"/>
  <c r="D571" i="10"/>
  <c r="C571" i="10"/>
  <c r="B571" i="10"/>
  <c r="A571" i="10"/>
  <c r="W570" i="10"/>
  <c r="T570" i="10"/>
  <c r="P570" i="10"/>
  <c r="E570" i="10"/>
  <c r="D570" i="10"/>
  <c r="C570" i="10"/>
  <c r="B570" i="10"/>
  <c r="A570" i="10"/>
  <c r="W569" i="10"/>
  <c r="T569" i="10"/>
  <c r="P569" i="10"/>
  <c r="E569" i="10"/>
  <c r="D569" i="10"/>
  <c r="C569" i="10"/>
  <c r="B569" i="10"/>
  <c r="A569" i="10"/>
  <c r="W568" i="10"/>
  <c r="T568" i="10"/>
  <c r="P568" i="10"/>
  <c r="E568" i="10"/>
  <c r="D568" i="10"/>
  <c r="C568" i="10"/>
  <c r="B568" i="10"/>
  <c r="A568" i="10"/>
  <c r="W567" i="10"/>
  <c r="T567" i="10"/>
  <c r="P567" i="10"/>
  <c r="E567" i="10"/>
  <c r="D567" i="10"/>
  <c r="C567" i="10"/>
  <c r="B567" i="10"/>
  <c r="A567" i="10"/>
  <c r="W566" i="10"/>
  <c r="T566" i="10"/>
  <c r="P566" i="10"/>
  <c r="E566" i="10"/>
  <c r="D566" i="10"/>
  <c r="C566" i="10"/>
  <c r="B566" i="10"/>
  <c r="A566" i="10"/>
  <c r="W565" i="10"/>
  <c r="T565" i="10"/>
  <c r="P565" i="10"/>
  <c r="E565" i="10"/>
  <c r="D565" i="10"/>
  <c r="C565" i="10"/>
  <c r="B565" i="10"/>
  <c r="A565" i="10"/>
  <c r="W564" i="10"/>
  <c r="T564" i="10"/>
  <c r="P564" i="10"/>
  <c r="E564" i="10"/>
  <c r="D564" i="10"/>
  <c r="C564" i="10"/>
  <c r="B564" i="10"/>
  <c r="A564" i="10"/>
  <c r="W563" i="10"/>
  <c r="T563" i="10"/>
  <c r="P563" i="10"/>
  <c r="E563" i="10"/>
  <c r="D563" i="10"/>
  <c r="C563" i="10"/>
  <c r="B563" i="10"/>
  <c r="A563" i="10"/>
  <c r="W562" i="10"/>
  <c r="T562" i="10"/>
  <c r="P562" i="10"/>
  <c r="E562" i="10"/>
  <c r="D562" i="10"/>
  <c r="C562" i="10"/>
  <c r="B562" i="10"/>
  <c r="A562" i="10"/>
  <c r="W561" i="10"/>
  <c r="T561" i="10"/>
  <c r="P561" i="10"/>
  <c r="E561" i="10"/>
  <c r="D561" i="10"/>
  <c r="C561" i="10"/>
  <c r="B561" i="10"/>
  <c r="A561" i="10"/>
  <c r="W560" i="10"/>
  <c r="T560" i="10"/>
  <c r="P560" i="10"/>
  <c r="E560" i="10"/>
  <c r="D560" i="10"/>
  <c r="C560" i="10"/>
  <c r="B560" i="10"/>
  <c r="A560" i="10"/>
  <c r="W559" i="10"/>
  <c r="T559" i="10"/>
  <c r="P559" i="10"/>
  <c r="E559" i="10"/>
  <c r="D559" i="10"/>
  <c r="C559" i="10"/>
  <c r="B559" i="10"/>
  <c r="A559" i="10"/>
  <c r="W558" i="10"/>
  <c r="T558" i="10"/>
  <c r="P558" i="10"/>
  <c r="E558" i="10"/>
  <c r="D558" i="10"/>
  <c r="C558" i="10"/>
  <c r="B558" i="10"/>
  <c r="A558" i="10"/>
  <c r="W557" i="10"/>
  <c r="T557" i="10"/>
  <c r="P557" i="10"/>
  <c r="E557" i="10"/>
  <c r="D557" i="10"/>
  <c r="C557" i="10"/>
  <c r="B557" i="10"/>
  <c r="A557" i="10"/>
  <c r="W556" i="10"/>
  <c r="T556" i="10"/>
  <c r="P556" i="10"/>
  <c r="E556" i="10"/>
  <c r="D556" i="10"/>
  <c r="C556" i="10"/>
  <c r="B556" i="10"/>
  <c r="A556" i="10"/>
  <c r="W555" i="10"/>
  <c r="T555" i="10"/>
  <c r="P555" i="10"/>
  <c r="E555" i="10"/>
  <c r="D555" i="10"/>
  <c r="C555" i="10"/>
  <c r="B555" i="10"/>
  <c r="A555" i="10"/>
  <c r="W554" i="10"/>
  <c r="T554" i="10"/>
  <c r="P554" i="10"/>
  <c r="E554" i="10"/>
  <c r="D554" i="10"/>
  <c r="C554" i="10"/>
  <c r="B554" i="10"/>
  <c r="A554" i="10"/>
  <c r="W553" i="10"/>
  <c r="T553" i="10"/>
  <c r="P553" i="10"/>
  <c r="E553" i="10"/>
  <c r="D553" i="10"/>
  <c r="C553" i="10"/>
  <c r="B553" i="10"/>
  <c r="A553" i="10"/>
  <c r="W552" i="10"/>
  <c r="T552" i="10"/>
  <c r="P552" i="10"/>
  <c r="E552" i="10"/>
  <c r="D552" i="10"/>
  <c r="C552" i="10"/>
  <c r="B552" i="10"/>
  <c r="A552" i="10"/>
  <c r="W551" i="10"/>
  <c r="T551" i="10"/>
  <c r="P551" i="10"/>
  <c r="E551" i="10"/>
  <c r="D551" i="10"/>
  <c r="C551" i="10"/>
  <c r="B551" i="10"/>
  <c r="A551" i="10"/>
  <c r="W550" i="10"/>
  <c r="T550" i="10"/>
  <c r="P550" i="10"/>
  <c r="E550" i="10"/>
  <c r="D550" i="10"/>
  <c r="C550" i="10"/>
  <c r="B550" i="10"/>
  <c r="A550" i="10"/>
  <c r="W549" i="10"/>
  <c r="T549" i="10"/>
  <c r="P549" i="10"/>
  <c r="E549" i="10"/>
  <c r="D549" i="10"/>
  <c r="C549" i="10"/>
  <c r="B549" i="10"/>
  <c r="A549" i="10"/>
  <c r="W548" i="10"/>
  <c r="T548" i="10"/>
  <c r="P548" i="10"/>
  <c r="E548" i="10"/>
  <c r="D548" i="10"/>
  <c r="C548" i="10"/>
  <c r="B548" i="10"/>
  <c r="A548" i="10"/>
  <c r="W547" i="10"/>
  <c r="T547" i="10"/>
  <c r="P547" i="10"/>
  <c r="E547" i="10"/>
  <c r="D547" i="10"/>
  <c r="C547" i="10"/>
  <c r="B547" i="10"/>
  <c r="A547" i="10"/>
  <c r="W546" i="10"/>
  <c r="T546" i="10"/>
  <c r="P546" i="10"/>
  <c r="E546" i="10"/>
  <c r="D546" i="10"/>
  <c r="C546" i="10"/>
  <c r="B546" i="10"/>
  <c r="A546" i="10"/>
  <c r="W545" i="10"/>
  <c r="T545" i="10"/>
  <c r="P545" i="10"/>
  <c r="E545" i="10"/>
  <c r="D545" i="10"/>
  <c r="C545" i="10"/>
  <c r="B545" i="10"/>
  <c r="A545" i="10"/>
  <c r="W544" i="10"/>
  <c r="T544" i="10"/>
  <c r="P544" i="10"/>
  <c r="E544" i="10"/>
  <c r="D544" i="10"/>
  <c r="C544" i="10"/>
  <c r="B544" i="10"/>
  <c r="A544" i="10"/>
  <c r="W543" i="10"/>
  <c r="T543" i="10"/>
  <c r="P543" i="10"/>
  <c r="E543" i="10"/>
  <c r="D543" i="10"/>
  <c r="C543" i="10"/>
  <c r="B543" i="10"/>
  <c r="A543" i="10"/>
  <c r="W542" i="10"/>
  <c r="T542" i="10"/>
  <c r="P542" i="10"/>
  <c r="E542" i="10"/>
  <c r="D542" i="10"/>
  <c r="C542" i="10"/>
  <c r="B542" i="10"/>
  <c r="A542" i="10"/>
  <c r="W541" i="10"/>
  <c r="T541" i="10"/>
  <c r="P541" i="10"/>
  <c r="E541" i="10"/>
  <c r="D541" i="10"/>
  <c r="C541" i="10"/>
  <c r="B541" i="10"/>
  <c r="A541" i="10"/>
  <c r="W540" i="10"/>
  <c r="T540" i="10"/>
  <c r="P540" i="10"/>
  <c r="E540" i="10"/>
  <c r="D540" i="10"/>
  <c r="C540" i="10"/>
  <c r="B540" i="10"/>
  <c r="A540" i="10"/>
  <c r="W539" i="10"/>
  <c r="T539" i="10"/>
  <c r="P539" i="10"/>
  <c r="E539" i="10"/>
  <c r="D539" i="10"/>
  <c r="C539" i="10"/>
  <c r="B539" i="10"/>
  <c r="A539" i="10"/>
  <c r="W538" i="10"/>
  <c r="T538" i="10"/>
  <c r="P538" i="10"/>
  <c r="E538" i="10"/>
  <c r="D538" i="10"/>
  <c r="C538" i="10"/>
  <c r="B538" i="10"/>
  <c r="A538" i="10"/>
  <c r="W537" i="10"/>
  <c r="T537" i="10"/>
  <c r="P537" i="10"/>
  <c r="E537" i="10"/>
  <c r="D537" i="10"/>
  <c r="C537" i="10"/>
  <c r="B537" i="10"/>
  <c r="A537" i="10"/>
  <c r="W536" i="10"/>
  <c r="T536" i="10"/>
  <c r="P536" i="10"/>
  <c r="E536" i="10"/>
  <c r="D536" i="10"/>
  <c r="C536" i="10"/>
  <c r="B536" i="10"/>
  <c r="A536" i="10"/>
  <c r="W535" i="10"/>
  <c r="T535" i="10"/>
  <c r="P535" i="10"/>
  <c r="E535" i="10"/>
  <c r="D535" i="10"/>
  <c r="C535" i="10"/>
  <c r="B535" i="10"/>
  <c r="A535" i="10"/>
  <c r="W534" i="10"/>
  <c r="T534" i="10"/>
  <c r="P534" i="10"/>
  <c r="E534" i="10"/>
  <c r="D534" i="10"/>
  <c r="C534" i="10"/>
  <c r="B534" i="10"/>
  <c r="A534" i="10"/>
  <c r="W533" i="10"/>
  <c r="T533" i="10"/>
  <c r="P533" i="10"/>
  <c r="E533" i="10"/>
  <c r="D533" i="10"/>
  <c r="C533" i="10"/>
  <c r="B533" i="10"/>
  <c r="A533" i="10"/>
  <c r="W532" i="10"/>
  <c r="T532" i="10"/>
  <c r="P532" i="10"/>
  <c r="E532" i="10"/>
  <c r="D532" i="10"/>
  <c r="C532" i="10"/>
  <c r="B532" i="10"/>
  <c r="A532" i="10"/>
  <c r="W531" i="10"/>
  <c r="T531" i="10"/>
  <c r="P531" i="10"/>
  <c r="E531" i="10"/>
  <c r="D531" i="10"/>
  <c r="C531" i="10"/>
  <c r="B531" i="10"/>
  <c r="A531" i="10"/>
  <c r="W530" i="10"/>
  <c r="T530" i="10"/>
  <c r="P530" i="10"/>
  <c r="E530" i="10"/>
  <c r="D530" i="10"/>
  <c r="C530" i="10"/>
  <c r="B530" i="10"/>
  <c r="A530" i="10"/>
  <c r="W529" i="10"/>
  <c r="T529" i="10"/>
  <c r="P529" i="10"/>
  <c r="E529" i="10"/>
  <c r="D529" i="10"/>
  <c r="C529" i="10"/>
  <c r="B529" i="10"/>
  <c r="A529" i="10"/>
  <c r="W528" i="10"/>
  <c r="T528" i="10"/>
  <c r="P528" i="10"/>
  <c r="E528" i="10"/>
  <c r="D528" i="10"/>
  <c r="C528" i="10"/>
  <c r="B528" i="10"/>
  <c r="A528" i="10"/>
  <c r="W527" i="10"/>
  <c r="T527" i="10"/>
  <c r="P527" i="10"/>
  <c r="E527" i="10"/>
  <c r="D527" i="10"/>
  <c r="C527" i="10"/>
  <c r="B527" i="10"/>
  <c r="A527" i="10"/>
  <c r="W526" i="10"/>
  <c r="T526" i="10"/>
  <c r="P526" i="10"/>
  <c r="E526" i="10"/>
  <c r="D526" i="10"/>
  <c r="C526" i="10"/>
  <c r="B526" i="10"/>
  <c r="A526" i="10"/>
  <c r="W525" i="10"/>
  <c r="T525" i="10"/>
  <c r="P525" i="10"/>
  <c r="E525" i="10"/>
  <c r="D525" i="10"/>
  <c r="C525" i="10"/>
  <c r="B525" i="10"/>
  <c r="A525" i="10"/>
  <c r="W524" i="10"/>
  <c r="T524" i="10"/>
  <c r="P524" i="10"/>
  <c r="E524" i="10"/>
  <c r="D524" i="10"/>
  <c r="C524" i="10"/>
  <c r="B524" i="10"/>
  <c r="A524" i="10"/>
  <c r="W523" i="10"/>
  <c r="T523" i="10"/>
  <c r="P523" i="10"/>
  <c r="E523" i="10"/>
  <c r="D523" i="10"/>
  <c r="C523" i="10"/>
  <c r="B523" i="10"/>
  <c r="A523" i="10"/>
  <c r="W522" i="10"/>
  <c r="T522" i="10"/>
  <c r="P522" i="10"/>
  <c r="E522" i="10"/>
  <c r="D522" i="10"/>
  <c r="C522" i="10"/>
  <c r="B522" i="10"/>
  <c r="A522" i="10"/>
  <c r="W521" i="10"/>
  <c r="T521" i="10"/>
  <c r="P521" i="10"/>
  <c r="E521" i="10"/>
  <c r="D521" i="10"/>
  <c r="C521" i="10"/>
  <c r="B521" i="10"/>
  <c r="A521" i="10"/>
  <c r="W520" i="10"/>
  <c r="T520" i="10"/>
  <c r="P520" i="10"/>
  <c r="E520" i="10"/>
  <c r="D520" i="10"/>
  <c r="C520" i="10"/>
  <c r="B520" i="10"/>
  <c r="A520" i="10"/>
  <c r="W519" i="10"/>
  <c r="T519" i="10"/>
  <c r="P519" i="10"/>
  <c r="E519" i="10"/>
  <c r="D519" i="10"/>
  <c r="C519" i="10"/>
  <c r="B519" i="10"/>
  <c r="A519" i="10"/>
  <c r="W518" i="10"/>
  <c r="T518" i="10"/>
  <c r="P518" i="10"/>
  <c r="E518" i="10"/>
  <c r="D518" i="10"/>
  <c r="C518" i="10"/>
  <c r="B518" i="10"/>
  <c r="A518" i="10"/>
  <c r="W517" i="10"/>
  <c r="T517" i="10"/>
  <c r="P517" i="10"/>
  <c r="E517" i="10"/>
  <c r="D517" i="10"/>
  <c r="C517" i="10"/>
  <c r="B517" i="10"/>
  <c r="A517" i="10"/>
  <c r="W516" i="10"/>
  <c r="T516" i="10"/>
  <c r="P516" i="10"/>
  <c r="E516" i="10"/>
  <c r="D516" i="10"/>
  <c r="C516" i="10"/>
  <c r="B516" i="10"/>
  <c r="A516" i="10"/>
  <c r="W515" i="10"/>
  <c r="T515" i="10"/>
  <c r="P515" i="10"/>
  <c r="E515" i="10"/>
  <c r="D515" i="10"/>
  <c r="C515" i="10"/>
  <c r="B515" i="10"/>
  <c r="A515" i="10"/>
  <c r="W514" i="10"/>
  <c r="T514" i="10"/>
  <c r="P514" i="10"/>
  <c r="E514" i="10"/>
  <c r="D514" i="10"/>
  <c r="C514" i="10"/>
  <c r="B514" i="10"/>
  <c r="A514" i="10"/>
  <c r="W513" i="10"/>
  <c r="T513" i="10"/>
  <c r="P513" i="10"/>
  <c r="E513" i="10"/>
  <c r="D513" i="10"/>
  <c r="C513" i="10"/>
  <c r="B513" i="10"/>
  <c r="A513" i="10"/>
  <c r="W512" i="10"/>
  <c r="T512" i="10"/>
  <c r="P512" i="10"/>
  <c r="E512" i="10"/>
  <c r="D512" i="10"/>
  <c r="C512" i="10"/>
  <c r="B512" i="10"/>
  <c r="A512" i="10"/>
  <c r="W511" i="10"/>
  <c r="T511" i="10"/>
  <c r="P511" i="10"/>
  <c r="E511" i="10"/>
  <c r="D511" i="10"/>
  <c r="C511" i="10"/>
  <c r="B511" i="10"/>
  <c r="A511" i="10"/>
  <c r="W510" i="10"/>
  <c r="T510" i="10"/>
  <c r="P510" i="10"/>
  <c r="E510" i="10"/>
  <c r="D510" i="10"/>
  <c r="C510" i="10"/>
  <c r="B510" i="10"/>
  <c r="A510" i="10"/>
  <c r="W509" i="10"/>
  <c r="T509" i="10"/>
  <c r="P509" i="10"/>
  <c r="E509" i="10"/>
  <c r="D509" i="10"/>
  <c r="C509" i="10"/>
  <c r="B509" i="10"/>
  <c r="A509" i="10"/>
  <c r="W508" i="10"/>
  <c r="T508" i="10"/>
  <c r="P508" i="10"/>
  <c r="E508" i="10"/>
  <c r="D508" i="10"/>
  <c r="C508" i="10"/>
  <c r="B508" i="10"/>
  <c r="A508" i="10"/>
  <c r="W507" i="10"/>
  <c r="T507" i="10"/>
  <c r="P507" i="10"/>
  <c r="E507" i="10"/>
  <c r="D507" i="10"/>
  <c r="C507" i="10"/>
  <c r="B507" i="10"/>
  <c r="A507" i="10"/>
  <c r="W506" i="10"/>
  <c r="T506" i="10"/>
  <c r="P506" i="10"/>
  <c r="E506" i="10"/>
  <c r="D506" i="10"/>
  <c r="C506" i="10"/>
  <c r="B506" i="10"/>
  <c r="A506" i="10"/>
  <c r="W505" i="10"/>
  <c r="T505" i="10"/>
  <c r="P505" i="10"/>
  <c r="E505" i="10"/>
  <c r="D505" i="10"/>
  <c r="C505" i="10"/>
  <c r="B505" i="10"/>
  <c r="A505" i="10"/>
  <c r="W504" i="10"/>
  <c r="T504" i="10"/>
  <c r="P504" i="10"/>
  <c r="E504" i="10"/>
  <c r="D504" i="10"/>
  <c r="C504" i="10"/>
  <c r="B504" i="10"/>
  <c r="A504" i="10"/>
  <c r="W503" i="10"/>
  <c r="T503" i="10"/>
  <c r="P503" i="10"/>
  <c r="E503" i="10"/>
  <c r="D503" i="10"/>
  <c r="C503" i="10"/>
  <c r="B503" i="10"/>
  <c r="A503" i="10"/>
  <c r="W502" i="10"/>
  <c r="T502" i="10"/>
  <c r="P502" i="10"/>
  <c r="E502" i="10"/>
  <c r="D502" i="10"/>
  <c r="C502" i="10"/>
  <c r="B502" i="10"/>
  <c r="A502" i="10"/>
  <c r="W501" i="10"/>
  <c r="T501" i="10"/>
  <c r="P501" i="10"/>
  <c r="E501" i="10"/>
  <c r="D501" i="10"/>
  <c r="C501" i="10"/>
  <c r="B501" i="10"/>
  <c r="A501" i="10"/>
  <c r="W500" i="10"/>
  <c r="T500" i="10"/>
  <c r="P500" i="10"/>
  <c r="E500" i="10"/>
  <c r="D500" i="10"/>
  <c r="C500" i="10"/>
  <c r="B500" i="10"/>
  <c r="A500" i="10"/>
  <c r="W499" i="10"/>
  <c r="T499" i="10"/>
  <c r="P499" i="10"/>
  <c r="E499" i="10"/>
  <c r="D499" i="10"/>
  <c r="C499" i="10"/>
  <c r="B499" i="10"/>
  <c r="A499" i="10"/>
  <c r="W498" i="10"/>
  <c r="T498" i="10"/>
  <c r="P498" i="10"/>
  <c r="E498" i="10"/>
  <c r="D498" i="10"/>
  <c r="C498" i="10"/>
  <c r="B498" i="10"/>
  <c r="A498" i="10"/>
  <c r="W497" i="10"/>
  <c r="T497" i="10"/>
  <c r="P497" i="10"/>
  <c r="E497" i="10"/>
  <c r="D497" i="10"/>
  <c r="C497" i="10"/>
  <c r="B497" i="10"/>
  <c r="A497" i="10"/>
  <c r="W496" i="10"/>
  <c r="T496" i="10"/>
  <c r="P496" i="10"/>
  <c r="E496" i="10"/>
  <c r="D496" i="10"/>
  <c r="C496" i="10"/>
  <c r="B496" i="10"/>
  <c r="A496" i="10"/>
  <c r="W495" i="10"/>
  <c r="T495" i="10"/>
  <c r="P495" i="10"/>
  <c r="E495" i="10"/>
  <c r="D495" i="10"/>
  <c r="C495" i="10"/>
  <c r="B495" i="10"/>
  <c r="A495" i="10"/>
  <c r="W494" i="10"/>
  <c r="T494" i="10"/>
  <c r="P494" i="10"/>
  <c r="E494" i="10"/>
  <c r="D494" i="10"/>
  <c r="C494" i="10"/>
  <c r="B494" i="10"/>
  <c r="A494" i="10"/>
  <c r="W493" i="10"/>
  <c r="T493" i="10"/>
  <c r="P493" i="10"/>
  <c r="E493" i="10"/>
  <c r="D493" i="10"/>
  <c r="C493" i="10"/>
  <c r="B493" i="10"/>
  <c r="A493" i="10"/>
  <c r="W492" i="10"/>
  <c r="T492" i="10"/>
  <c r="P492" i="10"/>
  <c r="E492" i="10"/>
  <c r="D492" i="10"/>
  <c r="C492" i="10"/>
  <c r="B492" i="10"/>
  <c r="A492" i="10"/>
  <c r="W491" i="10"/>
  <c r="T491" i="10"/>
  <c r="P491" i="10"/>
  <c r="E491" i="10"/>
  <c r="D491" i="10"/>
  <c r="C491" i="10"/>
  <c r="B491" i="10"/>
  <c r="A491" i="10"/>
  <c r="W490" i="10"/>
  <c r="T490" i="10"/>
  <c r="P490" i="10"/>
  <c r="E490" i="10"/>
  <c r="D490" i="10"/>
  <c r="C490" i="10"/>
  <c r="B490" i="10"/>
  <c r="A490" i="10"/>
  <c r="W489" i="10"/>
  <c r="T489" i="10"/>
  <c r="P489" i="10"/>
  <c r="E489" i="10"/>
  <c r="D489" i="10"/>
  <c r="C489" i="10"/>
  <c r="B489" i="10"/>
  <c r="A489" i="10"/>
  <c r="W488" i="10"/>
  <c r="T488" i="10"/>
  <c r="P488" i="10"/>
  <c r="E488" i="10"/>
  <c r="D488" i="10"/>
  <c r="C488" i="10"/>
  <c r="B488" i="10"/>
  <c r="A488" i="10"/>
  <c r="W487" i="10"/>
  <c r="T487" i="10"/>
  <c r="P487" i="10"/>
  <c r="E487" i="10"/>
  <c r="D487" i="10"/>
  <c r="C487" i="10"/>
  <c r="B487" i="10"/>
  <c r="A487" i="10"/>
  <c r="W486" i="10"/>
  <c r="T486" i="10"/>
  <c r="P486" i="10"/>
  <c r="E486" i="10"/>
  <c r="D486" i="10"/>
  <c r="C486" i="10"/>
  <c r="B486" i="10"/>
  <c r="A486" i="10"/>
  <c r="W485" i="10"/>
  <c r="T485" i="10"/>
  <c r="P485" i="10"/>
  <c r="E485" i="10"/>
  <c r="D485" i="10"/>
  <c r="C485" i="10"/>
  <c r="B485" i="10"/>
  <c r="A485" i="10"/>
  <c r="W484" i="10"/>
  <c r="T484" i="10"/>
  <c r="P484" i="10"/>
  <c r="E484" i="10"/>
  <c r="D484" i="10"/>
  <c r="C484" i="10"/>
  <c r="B484" i="10"/>
  <c r="A484" i="10"/>
  <c r="W483" i="10"/>
  <c r="T483" i="10"/>
  <c r="P483" i="10"/>
  <c r="E483" i="10"/>
  <c r="D483" i="10"/>
  <c r="C483" i="10"/>
  <c r="B483" i="10"/>
  <c r="A483" i="10"/>
  <c r="W482" i="10"/>
  <c r="T482" i="10"/>
  <c r="P482" i="10"/>
  <c r="E482" i="10"/>
  <c r="D482" i="10"/>
  <c r="C482" i="10"/>
  <c r="B482" i="10"/>
  <c r="A482" i="10"/>
  <c r="W481" i="10"/>
  <c r="T481" i="10"/>
  <c r="P481" i="10"/>
  <c r="E481" i="10"/>
  <c r="D481" i="10"/>
  <c r="C481" i="10"/>
  <c r="B481" i="10"/>
  <c r="A481" i="10"/>
  <c r="W480" i="10"/>
  <c r="T480" i="10"/>
  <c r="P480" i="10"/>
  <c r="E480" i="10"/>
  <c r="D480" i="10"/>
  <c r="C480" i="10"/>
  <c r="B480" i="10"/>
  <c r="A480" i="10"/>
  <c r="W479" i="10"/>
  <c r="T479" i="10"/>
  <c r="P479" i="10"/>
  <c r="E479" i="10"/>
  <c r="D479" i="10"/>
  <c r="C479" i="10"/>
  <c r="B479" i="10"/>
  <c r="A479" i="10"/>
  <c r="W478" i="10"/>
  <c r="T478" i="10"/>
  <c r="P478" i="10"/>
  <c r="E478" i="10"/>
  <c r="D478" i="10"/>
  <c r="C478" i="10"/>
  <c r="B478" i="10"/>
  <c r="A478" i="10"/>
  <c r="W477" i="10"/>
  <c r="T477" i="10"/>
  <c r="P477" i="10"/>
  <c r="E477" i="10"/>
  <c r="D477" i="10"/>
  <c r="C477" i="10"/>
  <c r="B477" i="10"/>
  <c r="A477" i="10"/>
  <c r="W476" i="10"/>
  <c r="T476" i="10"/>
  <c r="P476" i="10"/>
  <c r="E476" i="10"/>
  <c r="D476" i="10"/>
  <c r="C476" i="10"/>
  <c r="B476" i="10"/>
  <c r="A476" i="10"/>
  <c r="W475" i="10"/>
  <c r="T475" i="10"/>
  <c r="P475" i="10"/>
  <c r="E475" i="10"/>
  <c r="D475" i="10"/>
  <c r="C475" i="10"/>
  <c r="B475" i="10"/>
  <c r="A475" i="10"/>
  <c r="W474" i="10"/>
  <c r="T474" i="10"/>
  <c r="P474" i="10"/>
  <c r="E474" i="10"/>
  <c r="D474" i="10"/>
  <c r="C474" i="10"/>
  <c r="B474" i="10"/>
  <c r="A474" i="10"/>
  <c r="W473" i="10"/>
  <c r="T473" i="10"/>
  <c r="P473" i="10"/>
  <c r="E473" i="10"/>
  <c r="D473" i="10"/>
  <c r="C473" i="10"/>
  <c r="B473" i="10"/>
  <c r="A473" i="10"/>
  <c r="W472" i="10"/>
  <c r="T472" i="10"/>
  <c r="P472" i="10"/>
  <c r="E472" i="10"/>
  <c r="D472" i="10"/>
  <c r="C472" i="10"/>
  <c r="B472" i="10"/>
  <c r="A472" i="10"/>
  <c r="W471" i="10"/>
  <c r="T471" i="10"/>
  <c r="P471" i="10"/>
  <c r="E471" i="10"/>
  <c r="D471" i="10"/>
  <c r="C471" i="10"/>
  <c r="B471" i="10"/>
  <c r="A471" i="10"/>
  <c r="W470" i="10"/>
  <c r="T470" i="10"/>
  <c r="P470" i="10"/>
  <c r="E470" i="10"/>
  <c r="D470" i="10"/>
  <c r="C470" i="10"/>
  <c r="B470" i="10"/>
  <c r="A470" i="10"/>
  <c r="W469" i="10"/>
  <c r="T469" i="10"/>
  <c r="P469" i="10"/>
  <c r="E469" i="10"/>
  <c r="D469" i="10"/>
  <c r="C469" i="10"/>
  <c r="B469" i="10"/>
  <c r="A469" i="10"/>
  <c r="W468" i="10"/>
  <c r="T468" i="10"/>
  <c r="P468" i="10"/>
  <c r="E468" i="10"/>
  <c r="D468" i="10"/>
  <c r="C468" i="10"/>
  <c r="B468" i="10"/>
  <c r="A468" i="10"/>
  <c r="W467" i="10"/>
  <c r="T467" i="10"/>
  <c r="P467" i="10"/>
  <c r="E467" i="10"/>
  <c r="D467" i="10"/>
  <c r="C467" i="10"/>
  <c r="B467" i="10"/>
  <c r="A467" i="10"/>
  <c r="W466" i="10"/>
  <c r="T466" i="10"/>
  <c r="P466" i="10"/>
  <c r="E466" i="10"/>
  <c r="D466" i="10"/>
  <c r="C466" i="10"/>
  <c r="B466" i="10"/>
  <c r="A466" i="10"/>
  <c r="W465" i="10"/>
  <c r="T465" i="10"/>
  <c r="P465" i="10"/>
  <c r="E465" i="10"/>
  <c r="D465" i="10"/>
  <c r="C465" i="10"/>
  <c r="B465" i="10"/>
  <c r="A465" i="10"/>
  <c r="W464" i="10"/>
  <c r="T464" i="10"/>
  <c r="P464" i="10"/>
  <c r="E464" i="10"/>
  <c r="D464" i="10"/>
  <c r="C464" i="10"/>
  <c r="B464" i="10"/>
  <c r="A464" i="10"/>
  <c r="W463" i="10"/>
  <c r="T463" i="10"/>
  <c r="P463" i="10"/>
  <c r="E463" i="10"/>
  <c r="D463" i="10"/>
  <c r="C463" i="10"/>
  <c r="B463" i="10"/>
  <c r="A463" i="10"/>
  <c r="W462" i="10"/>
  <c r="T462" i="10"/>
  <c r="P462" i="10"/>
  <c r="E462" i="10"/>
  <c r="D462" i="10"/>
  <c r="C462" i="10"/>
  <c r="B462" i="10"/>
  <c r="A462" i="10"/>
  <c r="W461" i="10"/>
  <c r="T461" i="10"/>
  <c r="P461" i="10"/>
  <c r="E461" i="10"/>
  <c r="D461" i="10"/>
  <c r="C461" i="10"/>
  <c r="B461" i="10"/>
  <c r="A461" i="10"/>
  <c r="W460" i="10"/>
  <c r="T460" i="10"/>
  <c r="P460" i="10"/>
  <c r="E460" i="10"/>
  <c r="D460" i="10"/>
  <c r="C460" i="10"/>
  <c r="B460" i="10"/>
  <c r="A460" i="10"/>
  <c r="W459" i="10"/>
  <c r="T459" i="10"/>
  <c r="P459" i="10"/>
  <c r="E459" i="10"/>
  <c r="D459" i="10"/>
  <c r="C459" i="10"/>
  <c r="B459" i="10"/>
  <c r="A459" i="10"/>
  <c r="W458" i="10"/>
  <c r="T458" i="10"/>
  <c r="P458" i="10"/>
  <c r="E458" i="10"/>
  <c r="D458" i="10"/>
  <c r="C458" i="10"/>
  <c r="B458" i="10"/>
  <c r="A458" i="10"/>
  <c r="W457" i="10"/>
  <c r="T457" i="10"/>
  <c r="P457" i="10"/>
  <c r="E457" i="10"/>
  <c r="D457" i="10"/>
  <c r="C457" i="10"/>
  <c r="B457" i="10"/>
  <c r="A457" i="10"/>
  <c r="W456" i="10"/>
  <c r="T456" i="10"/>
  <c r="P456" i="10"/>
  <c r="E456" i="10"/>
  <c r="D456" i="10"/>
  <c r="C456" i="10"/>
  <c r="B456" i="10"/>
  <c r="A456" i="10"/>
  <c r="W455" i="10"/>
  <c r="T455" i="10"/>
  <c r="P455" i="10"/>
  <c r="E455" i="10"/>
  <c r="D455" i="10"/>
  <c r="C455" i="10"/>
  <c r="B455" i="10"/>
  <c r="A455" i="10"/>
  <c r="W454" i="10"/>
  <c r="T454" i="10"/>
  <c r="P454" i="10"/>
  <c r="E454" i="10"/>
  <c r="D454" i="10"/>
  <c r="C454" i="10"/>
  <c r="B454" i="10"/>
  <c r="A454" i="10"/>
  <c r="W453" i="10"/>
  <c r="T453" i="10"/>
  <c r="P453" i="10"/>
  <c r="E453" i="10"/>
  <c r="D453" i="10"/>
  <c r="C453" i="10"/>
  <c r="B453" i="10"/>
  <c r="A453" i="10"/>
  <c r="W452" i="10"/>
  <c r="T452" i="10"/>
  <c r="P452" i="10"/>
  <c r="E452" i="10"/>
  <c r="D452" i="10"/>
  <c r="C452" i="10"/>
  <c r="B452" i="10"/>
  <c r="A452" i="10"/>
  <c r="W451" i="10"/>
  <c r="T451" i="10"/>
  <c r="P451" i="10"/>
  <c r="E451" i="10"/>
  <c r="D451" i="10"/>
  <c r="C451" i="10"/>
  <c r="B451" i="10"/>
  <c r="A451" i="10"/>
  <c r="W450" i="10"/>
  <c r="T450" i="10"/>
  <c r="P450" i="10"/>
  <c r="E450" i="10"/>
  <c r="D450" i="10"/>
  <c r="C450" i="10"/>
  <c r="B450" i="10"/>
  <c r="A450" i="10"/>
  <c r="W449" i="10"/>
  <c r="T449" i="10"/>
  <c r="P449" i="10"/>
  <c r="E449" i="10"/>
  <c r="D449" i="10"/>
  <c r="C449" i="10"/>
  <c r="B449" i="10"/>
  <c r="A449" i="10"/>
  <c r="W448" i="10"/>
  <c r="T448" i="10"/>
  <c r="P448" i="10"/>
  <c r="E448" i="10"/>
  <c r="D448" i="10"/>
  <c r="C448" i="10"/>
  <c r="B448" i="10"/>
  <c r="A448" i="10"/>
  <c r="W447" i="10"/>
  <c r="T447" i="10"/>
  <c r="P447" i="10"/>
  <c r="E447" i="10"/>
  <c r="D447" i="10"/>
  <c r="C447" i="10"/>
  <c r="B447" i="10"/>
  <c r="A447" i="10"/>
  <c r="W446" i="10"/>
  <c r="T446" i="10"/>
  <c r="P446" i="10"/>
  <c r="E446" i="10"/>
  <c r="D446" i="10"/>
  <c r="C446" i="10"/>
  <c r="B446" i="10"/>
  <c r="A446" i="10"/>
  <c r="W445" i="10"/>
  <c r="T445" i="10"/>
  <c r="P445" i="10"/>
  <c r="E445" i="10"/>
  <c r="D445" i="10"/>
  <c r="C445" i="10"/>
  <c r="B445" i="10"/>
  <c r="A445" i="10"/>
  <c r="W444" i="10"/>
  <c r="T444" i="10"/>
  <c r="P444" i="10"/>
  <c r="E444" i="10"/>
  <c r="D444" i="10"/>
  <c r="C444" i="10"/>
  <c r="B444" i="10"/>
  <c r="A444" i="10"/>
  <c r="W443" i="10"/>
  <c r="T443" i="10"/>
  <c r="P443" i="10"/>
  <c r="E443" i="10"/>
  <c r="D443" i="10"/>
  <c r="C443" i="10"/>
  <c r="B443" i="10"/>
  <c r="A443" i="10"/>
  <c r="W442" i="10"/>
  <c r="T442" i="10"/>
  <c r="P442" i="10"/>
  <c r="E442" i="10"/>
  <c r="D442" i="10"/>
  <c r="C442" i="10"/>
  <c r="B442" i="10"/>
  <c r="A442" i="10"/>
  <c r="W441" i="10"/>
  <c r="T441" i="10"/>
  <c r="P441" i="10"/>
  <c r="E441" i="10"/>
  <c r="D441" i="10"/>
  <c r="C441" i="10"/>
  <c r="B441" i="10"/>
  <c r="A441" i="10"/>
  <c r="W440" i="10"/>
  <c r="T440" i="10"/>
  <c r="P440" i="10"/>
  <c r="E440" i="10"/>
  <c r="D440" i="10"/>
  <c r="C440" i="10"/>
  <c r="B440" i="10"/>
  <c r="A440" i="10"/>
  <c r="W439" i="10"/>
  <c r="T439" i="10"/>
  <c r="P439" i="10"/>
  <c r="E439" i="10"/>
  <c r="D439" i="10"/>
  <c r="C439" i="10"/>
  <c r="B439" i="10"/>
  <c r="A439" i="10"/>
  <c r="W438" i="10"/>
  <c r="T438" i="10"/>
  <c r="P438" i="10"/>
  <c r="E438" i="10"/>
  <c r="D438" i="10"/>
  <c r="C438" i="10"/>
  <c r="B438" i="10"/>
  <c r="A438" i="10"/>
  <c r="W437" i="10"/>
  <c r="T437" i="10"/>
  <c r="P437" i="10"/>
  <c r="E437" i="10"/>
  <c r="D437" i="10"/>
  <c r="C437" i="10"/>
  <c r="B437" i="10"/>
  <c r="A437" i="10"/>
  <c r="W436" i="10"/>
  <c r="T436" i="10"/>
  <c r="P436" i="10"/>
  <c r="E436" i="10"/>
  <c r="D436" i="10"/>
  <c r="C436" i="10"/>
  <c r="B436" i="10"/>
  <c r="A436" i="10"/>
  <c r="W435" i="10"/>
  <c r="T435" i="10"/>
  <c r="P435" i="10"/>
  <c r="E435" i="10"/>
  <c r="D435" i="10"/>
  <c r="C435" i="10"/>
  <c r="B435" i="10"/>
  <c r="A435" i="10"/>
  <c r="W434" i="10"/>
  <c r="T434" i="10"/>
  <c r="P434" i="10"/>
  <c r="E434" i="10"/>
  <c r="D434" i="10"/>
  <c r="C434" i="10"/>
  <c r="B434" i="10"/>
  <c r="A434" i="10"/>
  <c r="W433" i="10"/>
  <c r="T433" i="10"/>
  <c r="P433" i="10"/>
  <c r="E433" i="10"/>
  <c r="D433" i="10"/>
  <c r="C433" i="10"/>
  <c r="B433" i="10"/>
  <c r="A433" i="10"/>
  <c r="W432" i="10"/>
  <c r="T432" i="10"/>
  <c r="P432" i="10"/>
  <c r="E432" i="10"/>
  <c r="D432" i="10"/>
  <c r="C432" i="10"/>
  <c r="B432" i="10"/>
  <c r="A432" i="10"/>
  <c r="W431" i="10"/>
  <c r="T431" i="10"/>
  <c r="P431" i="10"/>
  <c r="E431" i="10"/>
  <c r="D431" i="10"/>
  <c r="C431" i="10"/>
  <c r="B431" i="10"/>
  <c r="A431" i="10"/>
  <c r="W430" i="10"/>
  <c r="T430" i="10"/>
  <c r="P430" i="10"/>
  <c r="E430" i="10"/>
  <c r="D430" i="10"/>
  <c r="C430" i="10"/>
  <c r="B430" i="10"/>
  <c r="A430" i="10"/>
  <c r="W429" i="10"/>
  <c r="T429" i="10"/>
  <c r="P429" i="10"/>
  <c r="E429" i="10"/>
  <c r="D429" i="10"/>
  <c r="C429" i="10"/>
  <c r="B429" i="10"/>
  <c r="A429" i="10"/>
  <c r="W428" i="10"/>
  <c r="T428" i="10"/>
  <c r="P428" i="10"/>
  <c r="E428" i="10"/>
  <c r="D428" i="10"/>
  <c r="C428" i="10"/>
  <c r="B428" i="10"/>
  <c r="A428" i="10"/>
  <c r="W427" i="10"/>
  <c r="T427" i="10"/>
  <c r="P427" i="10"/>
  <c r="E427" i="10"/>
  <c r="D427" i="10"/>
  <c r="C427" i="10"/>
  <c r="B427" i="10"/>
  <c r="A427" i="10"/>
  <c r="W426" i="10"/>
  <c r="T426" i="10"/>
  <c r="P426" i="10"/>
  <c r="E426" i="10"/>
  <c r="D426" i="10"/>
  <c r="C426" i="10"/>
  <c r="B426" i="10"/>
  <c r="A426" i="10"/>
  <c r="W425" i="10"/>
  <c r="T425" i="10"/>
  <c r="P425" i="10"/>
  <c r="E425" i="10"/>
  <c r="D425" i="10"/>
  <c r="C425" i="10"/>
  <c r="B425" i="10"/>
  <c r="A425" i="10"/>
  <c r="W424" i="10"/>
  <c r="T424" i="10"/>
  <c r="P424" i="10"/>
  <c r="E424" i="10"/>
  <c r="D424" i="10"/>
  <c r="C424" i="10"/>
  <c r="B424" i="10"/>
  <c r="A424" i="10"/>
  <c r="W423" i="10"/>
  <c r="T423" i="10"/>
  <c r="P423" i="10"/>
  <c r="E423" i="10"/>
  <c r="D423" i="10"/>
  <c r="C423" i="10"/>
  <c r="B423" i="10"/>
  <c r="A423" i="10"/>
  <c r="W422" i="10"/>
  <c r="T422" i="10"/>
  <c r="P422" i="10"/>
  <c r="E422" i="10"/>
  <c r="D422" i="10"/>
  <c r="C422" i="10"/>
  <c r="B422" i="10"/>
  <c r="A422" i="10"/>
  <c r="W421" i="10"/>
  <c r="T421" i="10"/>
  <c r="P421" i="10"/>
  <c r="E421" i="10"/>
  <c r="D421" i="10"/>
  <c r="C421" i="10"/>
  <c r="B421" i="10"/>
  <c r="A421" i="10"/>
  <c r="W420" i="10"/>
  <c r="T420" i="10"/>
  <c r="P420" i="10"/>
  <c r="E420" i="10"/>
  <c r="D420" i="10"/>
  <c r="C420" i="10"/>
  <c r="B420" i="10"/>
  <c r="A420" i="10"/>
  <c r="W419" i="10"/>
  <c r="T419" i="10"/>
  <c r="P419" i="10"/>
  <c r="E419" i="10"/>
  <c r="D419" i="10"/>
  <c r="C419" i="10"/>
  <c r="B419" i="10"/>
  <c r="A419" i="10"/>
  <c r="W418" i="10"/>
  <c r="T418" i="10"/>
  <c r="P418" i="10"/>
  <c r="E418" i="10"/>
  <c r="D418" i="10"/>
  <c r="C418" i="10"/>
  <c r="B418" i="10"/>
  <c r="A418" i="10"/>
  <c r="W417" i="10"/>
  <c r="T417" i="10"/>
  <c r="P417" i="10"/>
  <c r="E417" i="10"/>
  <c r="D417" i="10"/>
  <c r="C417" i="10"/>
  <c r="B417" i="10"/>
  <c r="A417" i="10"/>
  <c r="W416" i="10"/>
  <c r="T416" i="10"/>
  <c r="P416" i="10"/>
  <c r="E416" i="10"/>
  <c r="D416" i="10"/>
  <c r="C416" i="10"/>
  <c r="B416" i="10"/>
  <c r="A416" i="10"/>
  <c r="W415" i="10"/>
  <c r="T415" i="10"/>
  <c r="P415" i="10"/>
  <c r="E415" i="10"/>
  <c r="D415" i="10"/>
  <c r="C415" i="10"/>
  <c r="B415" i="10"/>
  <c r="A415" i="10"/>
  <c r="W414" i="10"/>
  <c r="T414" i="10"/>
  <c r="P414" i="10"/>
  <c r="E414" i="10"/>
  <c r="D414" i="10"/>
  <c r="C414" i="10"/>
  <c r="B414" i="10"/>
  <c r="A414" i="10"/>
  <c r="W413" i="10"/>
  <c r="T413" i="10"/>
  <c r="P413" i="10"/>
  <c r="E413" i="10"/>
  <c r="D413" i="10"/>
  <c r="C413" i="10"/>
  <c r="B413" i="10"/>
  <c r="A413" i="10"/>
  <c r="W412" i="10"/>
  <c r="T412" i="10"/>
  <c r="P412" i="10"/>
  <c r="E412" i="10"/>
  <c r="D412" i="10"/>
  <c r="C412" i="10"/>
  <c r="B412" i="10"/>
  <c r="A412" i="10"/>
  <c r="W411" i="10"/>
  <c r="T411" i="10"/>
  <c r="P411" i="10"/>
  <c r="E411" i="10"/>
  <c r="D411" i="10"/>
  <c r="C411" i="10"/>
  <c r="B411" i="10"/>
  <c r="A411" i="10"/>
  <c r="W410" i="10"/>
  <c r="T410" i="10"/>
  <c r="P410" i="10"/>
  <c r="E410" i="10"/>
  <c r="D410" i="10"/>
  <c r="C410" i="10"/>
  <c r="B410" i="10"/>
  <c r="A410" i="10"/>
  <c r="W409" i="10"/>
  <c r="T409" i="10"/>
  <c r="P409" i="10"/>
  <c r="E409" i="10"/>
  <c r="D409" i="10"/>
  <c r="C409" i="10"/>
  <c r="B409" i="10"/>
  <c r="A409" i="10"/>
  <c r="W408" i="10"/>
  <c r="T408" i="10"/>
  <c r="P408" i="10"/>
  <c r="E408" i="10"/>
  <c r="D408" i="10"/>
  <c r="C408" i="10"/>
  <c r="B408" i="10"/>
  <c r="A408" i="10"/>
  <c r="W407" i="10"/>
  <c r="T407" i="10"/>
  <c r="P407" i="10"/>
  <c r="E407" i="10"/>
  <c r="D407" i="10"/>
  <c r="C407" i="10"/>
  <c r="B407" i="10"/>
  <c r="A407" i="10"/>
  <c r="W406" i="10"/>
  <c r="T406" i="10"/>
  <c r="P406" i="10"/>
  <c r="E406" i="10"/>
  <c r="D406" i="10"/>
  <c r="C406" i="10"/>
  <c r="B406" i="10"/>
  <c r="A406" i="10"/>
  <c r="W405" i="10"/>
  <c r="T405" i="10"/>
  <c r="P405" i="10"/>
  <c r="E405" i="10"/>
  <c r="D405" i="10"/>
  <c r="C405" i="10"/>
  <c r="B405" i="10"/>
  <c r="A405" i="10"/>
  <c r="W404" i="10"/>
  <c r="T404" i="10"/>
  <c r="P404" i="10"/>
  <c r="E404" i="10"/>
  <c r="D404" i="10"/>
  <c r="C404" i="10"/>
  <c r="B404" i="10"/>
  <c r="A404" i="10"/>
  <c r="W403" i="10"/>
  <c r="T403" i="10"/>
  <c r="P403" i="10"/>
  <c r="E403" i="10"/>
  <c r="D403" i="10"/>
  <c r="C403" i="10"/>
  <c r="B403" i="10"/>
  <c r="A403" i="10"/>
  <c r="W402" i="10"/>
  <c r="T402" i="10"/>
  <c r="P402" i="10"/>
  <c r="E402" i="10"/>
  <c r="D402" i="10"/>
  <c r="C402" i="10"/>
  <c r="B402" i="10"/>
  <c r="A402" i="10"/>
  <c r="W401" i="10"/>
  <c r="T401" i="10"/>
  <c r="P401" i="10"/>
  <c r="E401" i="10"/>
  <c r="D401" i="10"/>
  <c r="C401" i="10"/>
  <c r="B401" i="10"/>
  <c r="A401" i="10"/>
  <c r="W400" i="10"/>
  <c r="T400" i="10"/>
  <c r="P400" i="10"/>
  <c r="E400" i="10"/>
  <c r="D400" i="10"/>
  <c r="C400" i="10"/>
  <c r="B400" i="10"/>
  <c r="A400" i="10"/>
  <c r="W399" i="10"/>
  <c r="T399" i="10"/>
  <c r="P399" i="10"/>
  <c r="E399" i="10"/>
  <c r="D399" i="10"/>
  <c r="C399" i="10"/>
  <c r="B399" i="10"/>
  <c r="A399" i="10"/>
  <c r="W398" i="10"/>
  <c r="T398" i="10"/>
  <c r="P398" i="10"/>
  <c r="E398" i="10"/>
  <c r="D398" i="10"/>
  <c r="C398" i="10"/>
  <c r="B398" i="10"/>
  <c r="A398" i="10"/>
  <c r="W397" i="10"/>
  <c r="T397" i="10"/>
  <c r="P397" i="10"/>
  <c r="E397" i="10"/>
  <c r="D397" i="10"/>
  <c r="C397" i="10"/>
  <c r="B397" i="10"/>
  <c r="A397" i="10"/>
  <c r="W396" i="10"/>
  <c r="T396" i="10"/>
  <c r="P396" i="10"/>
  <c r="E396" i="10"/>
  <c r="D396" i="10"/>
  <c r="C396" i="10"/>
  <c r="B396" i="10"/>
  <c r="A396" i="10"/>
  <c r="W395" i="10"/>
  <c r="T395" i="10"/>
  <c r="P395" i="10"/>
  <c r="E395" i="10"/>
  <c r="D395" i="10"/>
  <c r="C395" i="10"/>
  <c r="B395" i="10"/>
  <c r="A395" i="10"/>
  <c r="W394" i="10"/>
  <c r="T394" i="10"/>
  <c r="P394" i="10"/>
  <c r="E394" i="10"/>
  <c r="D394" i="10"/>
  <c r="C394" i="10"/>
  <c r="B394" i="10"/>
  <c r="A394" i="10"/>
  <c r="W393" i="10"/>
  <c r="T393" i="10"/>
  <c r="P393" i="10"/>
  <c r="E393" i="10"/>
  <c r="D393" i="10"/>
  <c r="C393" i="10"/>
  <c r="B393" i="10"/>
  <c r="A393" i="10"/>
  <c r="W392" i="10"/>
  <c r="T392" i="10"/>
  <c r="P392" i="10"/>
  <c r="E392" i="10"/>
  <c r="D392" i="10"/>
  <c r="C392" i="10"/>
  <c r="B392" i="10"/>
  <c r="A392" i="10"/>
  <c r="W391" i="10"/>
  <c r="T391" i="10"/>
  <c r="P391" i="10"/>
  <c r="E391" i="10"/>
  <c r="D391" i="10"/>
  <c r="C391" i="10"/>
  <c r="B391" i="10"/>
  <c r="A391" i="10"/>
  <c r="W390" i="10"/>
  <c r="T390" i="10"/>
  <c r="P390" i="10"/>
  <c r="E390" i="10"/>
  <c r="D390" i="10"/>
  <c r="C390" i="10"/>
  <c r="B390" i="10"/>
  <c r="A390" i="10"/>
  <c r="W389" i="10"/>
  <c r="T389" i="10"/>
  <c r="P389" i="10"/>
  <c r="E389" i="10"/>
  <c r="D389" i="10"/>
  <c r="C389" i="10"/>
  <c r="B389" i="10"/>
  <c r="A389" i="10"/>
  <c r="W388" i="10"/>
  <c r="T388" i="10"/>
  <c r="P388" i="10"/>
  <c r="E388" i="10"/>
  <c r="D388" i="10"/>
  <c r="C388" i="10"/>
  <c r="B388" i="10"/>
  <c r="A388" i="10"/>
  <c r="W387" i="10"/>
  <c r="T387" i="10"/>
  <c r="P387" i="10"/>
  <c r="E387" i="10"/>
  <c r="D387" i="10"/>
  <c r="C387" i="10"/>
  <c r="B387" i="10"/>
  <c r="A387" i="10"/>
  <c r="W386" i="10"/>
  <c r="T386" i="10"/>
  <c r="P386" i="10"/>
  <c r="E386" i="10"/>
  <c r="D386" i="10"/>
  <c r="C386" i="10"/>
  <c r="B386" i="10"/>
  <c r="A386" i="10"/>
  <c r="W385" i="10"/>
  <c r="T385" i="10"/>
  <c r="P385" i="10"/>
  <c r="E385" i="10"/>
  <c r="D385" i="10"/>
  <c r="C385" i="10"/>
  <c r="B385" i="10"/>
  <c r="A385" i="10"/>
  <c r="W384" i="10"/>
  <c r="T384" i="10"/>
  <c r="P384" i="10"/>
  <c r="E384" i="10"/>
  <c r="D384" i="10"/>
  <c r="C384" i="10"/>
  <c r="B384" i="10"/>
  <c r="A384" i="10"/>
  <c r="W383" i="10"/>
  <c r="T383" i="10"/>
  <c r="P383" i="10"/>
  <c r="E383" i="10"/>
  <c r="D383" i="10"/>
  <c r="C383" i="10"/>
  <c r="B383" i="10"/>
  <c r="A383" i="10"/>
  <c r="W382" i="10"/>
  <c r="T382" i="10"/>
  <c r="P382" i="10"/>
  <c r="E382" i="10"/>
  <c r="D382" i="10"/>
  <c r="C382" i="10"/>
  <c r="B382" i="10"/>
  <c r="A382" i="10"/>
  <c r="W381" i="10"/>
  <c r="T381" i="10"/>
  <c r="P381" i="10"/>
  <c r="E381" i="10"/>
  <c r="D381" i="10"/>
  <c r="C381" i="10"/>
  <c r="B381" i="10"/>
  <c r="A381" i="10"/>
  <c r="W380" i="10"/>
  <c r="T380" i="10"/>
  <c r="P380" i="10"/>
  <c r="E380" i="10"/>
  <c r="D380" i="10"/>
  <c r="C380" i="10"/>
  <c r="B380" i="10"/>
  <c r="A380" i="10"/>
  <c r="W379" i="10"/>
  <c r="T379" i="10"/>
  <c r="P379" i="10"/>
  <c r="E379" i="10"/>
  <c r="D379" i="10"/>
  <c r="C379" i="10"/>
  <c r="B379" i="10"/>
  <c r="A379" i="10"/>
  <c r="W378" i="10"/>
  <c r="T378" i="10"/>
  <c r="P378" i="10"/>
  <c r="E378" i="10"/>
  <c r="D378" i="10"/>
  <c r="C378" i="10"/>
  <c r="B378" i="10"/>
  <c r="A378" i="10"/>
  <c r="W377" i="10"/>
  <c r="T377" i="10"/>
  <c r="P377" i="10"/>
  <c r="E377" i="10"/>
  <c r="D377" i="10"/>
  <c r="C377" i="10"/>
  <c r="B377" i="10"/>
  <c r="A377" i="10"/>
  <c r="W376" i="10"/>
  <c r="T376" i="10"/>
  <c r="P376" i="10"/>
  <c r="E376" i="10"/>
  <c r="D376" i="10"/>
  <c r="C376" i="10"/>
  <c r="B376" i="10"/>
  <c r="A376" i="10"/>
  <c r="W375" i="10"/>
  <c r="T375" i="10"/>
  <c r="P375" i="10"/>
  <c r="E375" i="10"/>
  <c r="D375" i="10"/>
  <c r="C375" i="10"/>
  <c r="B375" i="10"/>
  <c r="A375" i="10"/>
  <c r="W374" i="10"/>
  <c r="T374" i="10"/>
  <c r="P374" i="10"/>
  <c r="E374" i="10"/>
  <c r="D374" i="10"/>
  <c r="C374" i="10"/>
  <c r="B374" i="10"/>
  <c r="A374" i="10"/>
  <c r="W373" i="10"/>
  <c r="T373" i="10"/>
  <c r="P373" i="10"/>
  <c r="E373" i="10"/>
  <c r="D373" i="10"/>
  <c r="C373" i="10"/>
  <c r="B373" i="10"/>
  <c r="A373" i="10"/>
  <c r="W372" i="10"/>
  <c r="T372" i="10"/>
  <c r="P372" i="10"/>
  <c r="E372" i="10"/>
  <c r="D372" i="10"/>
  <c r="C372" i="10"/>
  <c r="B372" i="10"/>
  <c r="A372" i="10"/>
  <c r="W371" i="10"/>
  <c r="T371" i="10"/>
  <c r="P371" i="10"/>
  <c r="E371" i="10"/>
  <c r="D371" i="10"/>
  <c r="C371" i="10"/>
  <c r="B371" i="10"/>
  <c r="A371" i="10"/>
  <c r="W370" i="10"/>
  <c r="T370" i="10"/>
  <c r="P370" i="10"/>
  <c r="E370" i="10"/>
  <c r="D370" i="10"/>
  <c r="C370" i="10"/>
  <c r="B370" i="10"/>
  <c r="A370" i="10"/>
  <c r="W369" i="10"/>
  <c r="T369" i="10"/>
  <c r="P369" i="10"/>
  <c r="E369" i="10"/>
  <c r="D369" i="10"/>
  <c r="C369" i="10"/>
  <c r="B369" i="10"/>
  <c r="A369" i="10"/>
  <c r="W368" i="10"/>
  <c r="T368" i="10"/>
  <c r="P368" i="10"/>
  <c r="E368" i="10"/>
  <c r="D368" i="10"/>
  <c r="C368" i="10"/>
  <c r="B368" i="10"/>
  <c r="A368" i="10"/>
  <c r="W367" i="10"/>
  <c r="T367" i="10"/>
  <c r="P367" i="10"/>
  <c r="E367" i="10"/>
  <c r="D367" i="10"/>
  <c r="C367" i="10"/>
  <c r="B367" i="10"/>
  <c r="A367" i="10"/>
  <c r="W366" i="10"/>
  <c r="T366" i="10"/>
  <c r="P366" i="10"/>
  <c r="E366" i="10"/>
  <c r="D366" i="10"/>
  <c r="C366" i="10"/>
  <c r="B366" i="10"/>
  <c r="A366" i="10"/>
  <c r="W365" i="10"/>
  <c r="T365" i="10"/>
  <c r="P365" i="10"/>
  <c r="E365" i="10"/>
  <c r="D365" i="10"/>
  <c r="C365" i="10"/>
  <c r="B365" i="10"/>
  <c r="A365" i="10"/>
  <c r="W364" i="10"/>
  <c r="T364" i="10"/>
  <c r="P364" i="10"/>
  <c r="E364" i="10"/>
  <c r="D364" i="10"/>
  <c r="C364" i="10"/>
  <c r="B364" i="10"/>
  <c r="A364" i="10"/>
  <c r="W363" i="10"/>
  <c r="T363" i="10"/>
  <c r="P363" i="10"/>
  <c r="E363" i="10"/>
  <c r="D363" i="10"/>
  <c r="C363" i="10"/>
  <c r="B363" i="10"/>
  <c r="A363" i="10"/>
  <c r="W362" i="10"/>
  <c r="T362" i="10"/>
  <c r="P362" i="10"/>
  <c r="E362" i="10"/>
  <c r="D362" i="10"/>
  <c r="C362" i="10"/>
  <c r="B362" i="10"/>
  <c r="A362" i="10"/>
  <c r="W361" i="10"/>
  <c r="T361" i="10"/>
  <c r="P361" i="10"/>
  <c r="E361" i="10"/>
  <c r="D361" i="10"/>
  <c r="C361" i="10"/>
  <c r="B361" i="10"/>
  <c r="A361" i="10"/>
  <c r="W360" i="10"/>
  <c r="T360" i="10"/>
  <c r="P360" i="10"/>
  <c r="E360" i="10"/>
  <c r="D360" i="10"/>
  <c r="C360" i="10"/>
  <c r="B360" i="10"/>
  <c r="A360" i="10"/>
  <c r="W359" i="10"/>
  <c r="T359" i="10"/>
  <c r="P359" i="10"/>
  <c r="E359" i="10"/>
  <c r="D359" i="10"/>
  <c r="C359" i="10"/>
  <c r="B359" i="10"/>
  <c r="A359" i="10"/>
  <c r="W358" i="10"/>
  <c r="T358" i="10"/>
  <c r="P358" i="10"/>
  <c r="E358" i="10"/>
  <c r="D358" i="10"/>
  <c r="C358" i="10"/>
  <c r="B358" i="10"/>
  <c r="A358" i="10"/>
  <c r="W357" i="10"/>
  <c r="T357" i="10"/>
  <c r="P357" i="10"/>
  <c r="E357" i="10"/>
  <c r="D357" i="10"/>
  <c r="C357" i="10"/>
  <c r="B357" i="10"/>
  <c r="A357" i="10"/>
  <c r="W356" i="10"/>
  <c r="T356" i="10"/>
  <c r="P356" i="10"/>
  <c r="E356" i="10"/>
  <c r="D356" i="10"/>
  <c r="C356" i="10"/>
  <c r="B356" i="10"/>
  <c r="A356" i="10"/>
  <c r="W355" i="10"/>
  <c r="T355" i="10"/>
  <c r="P355" i="10"/>
  <c r="E355" i="10"/>
  <c r="D355" i="10"/>
  <c r="C355" i="10"/>
  <c r="B355" i="10"/>
  <c r="A355" i="10"/>
  <c r="W354" i="10"/>
  <c r="T354" i="10"/>
  <c r="P354" i="10"/>
  <c r="E354" i="10"/>
  <c r="D354" i="10"/>
  <c r="C354" i="10"/>
  <c r="B354" i="10"/>
  <c r="A354" i="10"/>
  <c r="W353" i="10"/>
  <c r="T353" i="10"/>
  <c r="P353" i="10"/>
  <c r="E353" i="10"/>
  <c r="D353" i="10"/>
  <c r="C353" i="10"/>
  <c r="B353" i="10"/>
  <c r="A353" i="10"/>
  <c r="W352" i="10"/>
  <c r="T352" i="10"/>
  <c r="P352" i="10"/>
  <c r="E352" i="10"/>
  <c r="D352" i="10"/>
  <c r="C352" i="10"/>
  <c r="B352" i="10"/>
  <c r="A352" i="10"/>
  <c r="W351" i="10"/>
  <c r="T351" i="10"/>
  <c r="P351" i="10"/>
  <c r="E351" i="10"/>
  <c r="D351" i="10"/>
  <c r="C351" i="10"/>
  <c r="B351" i="10"/>
  <c r="A351" i="10"/>
  <c r="W350" i="10"/>
  <c r="T350" i="10"/>
  <c r="P350" i="10"/>
  <c r="E350" i="10"/>
  <c r="D350" i="10"/>
  <c r="C350" i="10"/>
  <c r="B350" i="10"/>
  <c r="A350" i="10"/>
  <c r="W349" i="10"/>
  <c r="T349" i="10"/>
  <c r="P349" i="10"/>
  <c r="E349" i="10"/>
  <c r="D349" i="10"/>
  <c r="C349" i="10"/>
  <c r="B349" i="10"/>
  <c r="A349" i="10"/>
  <c r="W348" i="10"/>
  <c r="T348" i="10"/>
  <c r="P348" i="10"/>
  <c r="E348" i="10"/>
  <c r="D348" i="10"/>
  <c r="C348" i="10"/>
  <c r="B348" i="10"/>
  <c r="A348" i="10"/>
  <c r="W347" i="10"/>
  <c r="T347" i="10"/>
  <c r="P347" i="10"/>
  <c r="E347" i="10"/>
  <c r="D347" i="10"/>
  <c r="C347" i="10"/>
  <c r="B347" i="10"/>
  <c r="A347" i="10"/>
  <c r="W346" i="10"/>
  <c r="T346" i="10"/>
  <c r="P346" i="10"/>
  <c r="E346" i="10"/>
  <c r="D346" i="10"/>
  <c r="C346" i="10"/>
  <c r="B346" i="10"/>
  <c r="A346" i="10"/>
  <c r="W345" i="10"/>
  <c r="T345" i="10"/>
  <c r="P345" i="10"/>
  <c r="E345" i="10"/>
  <c r="D345" i="10"/>
  <c r="C345" i="10"/>
  <c r="B345" i="10"/>
  <c r="A345" i="10"/>
  <c r="W344" i="10"/>
  <c r="T344" i="10"/>
  <c r="P344" i="10"/>
  <c r="E344" i="10"/>
  <c r="D344" i="10"/>
  <c r="C344" i="10"/>
  <c r="B344" i="10"/>
  <c r="A344" i="10"/>
  <c r="W343" i="10"/>
  <c r="T343" i="10"/>
  <c r="P343" i="10"/>
  <c r="E343" i="10"/>
  <c r="D343" i="10"/>
  <c r="C343" i="10"/>
  <c r="B343" i="10"/>
  <c r="A343" i="10"/>
  <c r="W342" i="10"/>
  <c r="T342" i="10"/>
  <c r="P342" i="10"/>
  <c r="E342" i="10"/>
  <c r="D342" i="10"/>
  <c r="C342" i="10"/>
  <c r="B342" i="10"/>
  <c r="A342" i="10"/>
  <c r="W341" i="10"/>
  <c r="T341" i="10"/>
  <c r="P341" i="10"/>
  <c r="E341" i="10"/>
  <c r="D341" i="10"/>
  <c r="C341" i="10"/>
  <c r="B341" i="10"/>
  <c r="A341" i="10"/>
  <c r="W340" i="10"/>
  <c r="T340" i="10"/>
  <c r="P340" i="10"/>
  <c r="E340" i="10"/>
  <c r="D340" i="10"/>
  <c r="C340" i="10"/>
  <c r="B340" i="10"/>
  <c r="A340" i="10"/>
  <c r="W339" i="10"/>
  <c r="T339" i="10"/>
  <c r="P339" i="10"/>
  <c r="E339" i="10"/>
  <c r="D339" i="10"/>
  <c r="C339" i="10"/>
  <c r="B339" i="10"/>
  <c r="A339" i="10"/>
  <c r="W338" i="10"/>
  <c r="T338" i="10"/>
  <c r="P338" i="10"/>
  <c r="E338" i="10"/>
  <c r="D338" i="10"/>
  <c r="C338" i="10"/>
  <c r="B338" i="10"/>
  <c r="A338" i="10"/>
  <c r="W337" i="10"/>
  <c r="T337" i="10"/>
  <c r="P337" i="10"/>
  <c r="E337" i="10"/>
  <c r="D337" i="10"/>
  <c r="C337" i="10"/>
  <c r="B337" i="10"/>
  <c r="A337" i="10"/>
  <c r="W336" i="10"/>
  <c r="T336" i="10"/>
  <c r="P336" i="10"/>
  <c r="E336" i="10"/>
  <c r="D336" i="10"/>
  <c r="C336" i="10"/>
  <c r="B336" i="10"/>
  <c r="A336" i="10"/>
  <c r="W335" i="10"/>
  <c r="T335" i="10"/>
  <c r="P335" i="10"/>
  <c r="E335" i="10"/>
  <c r="D335" i="10"/>
  <c r="C335" i="10"/>
  <c r="B335" i="10"/>
  <c r="A335" i="10"/>
  <c r="W334" i="10"/>
  <c r="T334" i="10"/>
  <c r="P334" i="10"/>
  <c r="E334" i="10"/>
  <c r="D334" i="10"/>
  <c r="C334" i="10"/>
  <c r="B334" i="10"/>
  <c r="A334" i="10"/>
  <c r="W333" i="10"/>
  <c r="T333" i="10"/>
  <c r="P333" i="10"/>
  <c r="E333" i="10"/>
  <c r="D333" i="10"/>
  <c r="C333" i="10"/>
  <c r="B333" i="10"/>
  <c r="A333" i="10"/>
  <c r="W332" i="10"/>
  <c r="T332" i="10"/>
  <c r="P332" i="10"/>
  <c r="E332" i="10"/>
  <c r="D332" i="10"/>
  <c r="C332" i="10"/>
  <c r="B332" i="10"/>
  <c r="A332" i="10"/>
  <c r="W331" i="10"/>
  <c r="T331" i="10"/>
  <c r="P331" i="10"/>
  <c r="E331" i="10"/>
  <c r="D331" i="10"/>
  <c r="C331" i="10"/>
  <c r="B331" i="10"/>
  <c r="A331" i="10"/>
  <c r="W330" i="10"/>
  <c r="T330" i="10"/>
  <c r="P330" i="10"/>
  <c r="E330" i="10"/>
  <c r="D330" i="10"/>
  <c r="C330" i="10"/>
  <c r="B330" i="10"/>
  <c r="A330" i="10"/>
  <c r="W329" i="10"/>
  <c r="T329" i="10"/>
  <c r="P329" i="10"/>
  <c r="E329" i="10"/>
  <c r="D329" i="10"/>
  <c r="C329" i="10"/>
  <c r="B329" i="10"/>
  <c r="A329" i="10"/>
  <c r="W328" i="10"/>
  <c r="T328" i="10"/>
  <c r="P328" i="10"/>
  <c r="E328" i="10"/>
  <c r="D328" i="10"/>
  <c r="C328" i="10"/>
  <c r="B328" i="10"/>
  <c r="A328" i="10"/>
  <c r="W327" i="10"/>
  <c r="T327" i="10"/>
  <c r="P327" i="10"/>
  <c r="E327" i="10"/>
  <c r="D327" i="10"/>
  <c r="C327" i="10"/>
  <c r="B327" i="10"/>
  <c r="A327" i="10"/>
  <c r="W326" i="10"/>
  <c r="T326" i="10"/>
  <c r="P326" i="10"/>
  <c r="E326" i="10"/>
  <c r="D326" i="10"/>
  <c r="C326" i="10"/>
  <c r="B326" i="10"/>
  <c r="A326" i="10"/>
  <c r="W325" i="10"/>
  <c r="T325" i="10"/>
  <c r="P325" i="10"/>
  <c r="E325" i="10"/>
  <c r="D325" i="10"/>
  <c r="C325" i="10"/>
  <c r="B325" i="10"/>
  <c r="A325" i="10"/>
  <c r="W324" i="10"/>
  <c r="T324" i="10"/>
  <c r="P324" i="10"/>
  <c r="E324" i="10"/>
  <c r="D324" i="10"/>
  <c r="C324" i="10"/>
  <c r="B324" i="10"/>
  <c r="A324" i="10"/>
  <c r="W323" i="10"/>
  <c r="T323" i="10"/>
  <c r="P323" i="10"/>
  <c r="E323" i="10"/>
  <c r="D323" i="10"/>
  <c r="C323" i="10"/>
  <c r="B323" i="10"/>
  <c r="A323" i="10"/>
  <c r="W322" i="10"/>
  <c r="T322" i="10"/>
  <c r="P322" i="10"/>
  <c r="E322" i="10"/>
  <c r="D322" i="10"/>
  <c r="C322" i="10"/>
  <c r="B322" i="10"/>
  <c r="A322" i="10"/>
  <c r="W321" i="10"/>
  <c r="T321" i="10"/>
  <c r="P321" i="10"/>
  <c r="E321" i="10"/>
  <c r="D321" i="10"/>
  <c r="C321" i="10"/>
  <c r="B321" i="10"/>
  <c r="A321" i="10"/>
  <c r="W320" i="10"/>
  <c r="T320" i="10"/>
  <c r="P320" i="10"/>
  <c r="E320" i="10"/>
  <c r="D320" i="10"/>
  <c r="C320" i="10"/>
  <c r="B320" i="10"/>
  <c r="A320" i="10"/>
  <c r="W319" i="10"/>
  <c r="T319" i="10"/>
  <c r="P319" i="10"/>
  <c r="E319" i="10"/>
  <c r="D319" i="10"/>
  <c r="C319" i="10"/>
  <c r="B319" i="10"/>
  <c r="A319" i="10"/>
  <c r="W318" i="10"/>
  <c r="T318" i="10"/>
  <c r="P318" i="10"/>
  <c r="E318" i="10"/>
  <c r="D318" i="10"/>
  <c r="C318" i="10"/>
  <c r="B318" i="10"/>
  <c r="A318" i="10"/>
  <c r="W317" i="10"/>
  <c r="T317" i="10"/>
  <c r="P317" i="10"/>
  <c r="E317" i="10"/>
  <c r="D317" i="10"/>
  <c r="C317" i="10"/>
  <c r="B317" i="10"/>
  <c r="A317" i="10"/>
  <c r="W316" i="10"/>
  <c r="T316" i="10"/>
  <c r="P316" i="10"/>
  <c r="E316" i="10"/>
  <c r="D316" i="10"/>
  <c r="C316" i="10"/>
  <c r="B316" i="10"/>
  <c r="A316" i="10"/>
  <c r="W315" i="10"/>
  <c r="T315" i="10"/>
  <c r="P315" i="10"/>
  <c r="E315" i="10"/>
  <c r="D315" i="10"/>
  <c r="C315" i="10"/>
  <c r="B315" i="10"/>
  <c r="A315" i="10"/>
  <c r="W314" i="10"/>
  <c r="T314" i="10"/>
  <c r="P314" i="10"/>
  <c r="E314" i="10"/>
  <c r="D314" i="10"/>
  <c r="C314" i="10"/>
  <c r="B314" i="10"/>
  <c r="A314" i="10"/>
  <c r="W313" i="10"/>
  <c r="T313" i="10"/>
  <c r="P313" i="10"/>
  <c r="E313" i="10"/>
  <c r="D313" i="10"/>
  <c r="C313" i="10"/>
  <c r="B313" i="10"/>
  <c r="A313" i="10"/>
  <c r="W312" i="10"/>
  <c r="T312" i="10"/>
  <c r="P312" i="10"/>
  <c r="E312" i="10"/>
  <c r="D312" i="10"/>
  <c r="C312" i="10"/>
  <c r="B312" i="10"/>
  <c r="A312" i="10"/>
  <c r="W311" i="10"/>
  <c r="T311" i="10"/>
  <c r="P311" i="10"/>
  <c r="E311" i="10"/>
  <c r="D311" i="10"/>
  <c r="C311" i="10"/>
  <c r="B311" i="10"/>
  <c r="A311" i="10"/>
  <c r="W310" i="10"/>
  <c r="T310" i="10"/>
  <c r="P310" i="10"/>
  <c r="E310" i="10"/>
  <c r="D310" i="10"/>
  <c r="C310" i="10"/>
  <c r="B310" i="10"/>
  <c r="A310" i="10"/>
  <c r="W309" i="10"/>
  <c r="T309" i="10"/>
  <c r="P309" i="10"/>
  <c r="E309" i="10"/>
  <c r="D309" i="10"/>
  <c r="C309" i="10"/>
  <c r="B309" i="10"/>
  <c r="A309" i="10"/>
  <c r="W308" i="10"/>
  <c r="T308" i="10"/>
  <c r="P308" i="10"/>
  <c r="E308" i="10"/>
  <c r="D308" i="10"/>
  <c r="C308" i="10"/>
  <c r="B308" i="10"/>
  <c r="A308" i="10"/>
  <c r="W307" i="10"/>
  <c r="T307" i="10"/>
  <c r="P307" i="10"/>
  <c r="E307" i="10"/>
  <c r="D307" i="10"/>
  <c r="C307" i="10"/>
  <c r="B307" i="10"/>
  <c r="A307" i="10"/>
  <c r="W306" i="10"/>
  <c r="T306" i="10"/>
  <c r="P306" i="10"/>
  <c r="E306" i="10"/>
  <c r="D306" i="10"/>
  <c r="C306" i="10"/>
  <c r="B306" i="10"/>
  <c r="A306" i="10"/>
  <c r="W305" i="10"/>
  <c r="T305" i="10"/>
  <c r="P305" i="10"/>
  <c r="E305" i="10"/>
  <c r="D305" i="10"/>
  <c r="C305" i="10"/>
  <c r="B305" i="10"/>
  <c r="A305" i="10"/>
  <c r="W304" i="10"/>
  <c r="T304" i="10"/>
  <c r="P304" i="10"/>
  <c r="E304" i="10"/>
  <c r="D304" i="10"/>
  <c r="C304" i="10"/>
  <c r="B304" i="10"/>
  <c r="A304" i="10"/>
  <c r="W303" i="10"/>
  <c r="T303" i="10"/>
  <c r="P303" i="10"/>
  <c r="E303" i="10"/>
  <c r="D303" i="10"/>
  <c r="C303" i="10"/>
  <c r="B303" i="10"/>
  <c r="A303" i="10"/>
  <c r="W302" i="10"/>
  <c r="T302" i="10"/>
  <c r="P302" i="10"/>
  <c r="E302" i="10"/>
  <c r="D302" i="10"/>
  <c r="C302" i="10"/>
  <c r="B302" i="10"/>
  <c r="A302" i="10"/>
  <c r="W301" i="10"/>
  <c r="T301" i="10"/>
  <c r="P301" i="10"/>
  <c r="E301" i="10"/>
  <c r="D301" i="10"/>
  <c r="C301" i="10"/>
  <c r="B301" i="10"/>
  <c r="A301" i="10"/>
  <c r="W300" i="10"/>
  <c r="T300" i="10"/>
  <c r="P300" i="10"/>
  <c r="E300" i="10"/>
  <c r="D300" i="10"/>
  <c r="C300" i="10"/>
  <c r="B300" i="10"/>
  <c r="A300" i="10"/>
  <c r="W299" i="10"/>
  <c r="T299" i="10"/>
  <c r="P299" i="10"/>
  <c r="E299" i="10"/>
  <c r="D299" i="10"/>
  <c r="C299" i="10"/>
  <c r="B299" i="10"/>
  <c r="A299" i="10"/>
  <c r="W298" i="10"/>
  <c r="T298" i="10"/>
  <c r="P298" i="10"/>
  <c r="E298" i="10"/>
  <c r="D298" i="10"/>
  <c r="C298" i="10"/>
  <c r="B298" i="10"/>
  <c r="A298" i="10"/>
  <c r="W297" i="10"/>
  <c r="T297" i="10"/>
  <c r="P297" i="10"/>
  <c r="E297" i="10"/>
  <c r="D297" i="10"/>
  <c r="C297" i="10"/>
  <c r="B297" i="10"/>
  <c r="A297" i="10"/>
  <c r="W296" i="10"/>
  <c r="T296" i="10"/>
  <c r="P296" i="10"/>
  <c r="E296" i="10"/>
  <c r="D296" i="10"/>
  <c r="C296" i="10"/>
  <c r="B296" i="10"/>
  <c r="A296" i="10"/>
  <c r="W295" i="10"/>
  <c r="T295" i="10"/>
  <c r="P295" i="10"/>
  <c r="E295" i="10"/>
  <c r="D295" i="10"/>
  <c r="C295" i="10"/>
  <c r="B295" i="10"/>
  <c r="A295" i="10"/>
  <c r="W294" i="10"/>
  <c r="T294" i="10"/>
  <c r="P294" i="10"/>
  <c r="E294" i="10"/>
  <c r="D294" i="10"/>
  <c r="C294" i="10"/>
  <c r="B294" i="10"/>
  <c r="A294" i="10"/>
  <c r="W293" i="10"/>
  <c r="T293" i="10"/>
  <c r="P293" i="10"/>
  <c r="E293" i="10"/>
  <c r="D293" i="10"/>
  <c r="C293" i="10"/>
  <c r="B293" i="10"/>
  <c r="A293" i="10"/>
  <c r="W292" i="10"/>
  <c r="T292" i="10"/>
  <c r="P292" i="10"/>
  <c r="E292" i="10"/>
  <c r="D292" i="10"/>
  <c r="C292" i="10"/>
  <c r="B292" i="10"/>
  <c r="A292" i="10"/>
  <c r="W291" i="10"/>
  <c r="T291" i="10"/>
  <c r="P291" i="10"/>
  <c r="E291" i="10"/>
  <c r="D291" i="10"/>
  <c r="C291" i="10"/>
  <c r="B291" i="10"/>
  <c r="A291" i="10"/>
  <c r="W290" i="10"/>
  <c r="T290" i="10"/>
  <c r="P290" i="10"/>
  <c r="E290" i="10"/>
  <c r="D290" i="10"/>
  <c r="C290" i="10"/>
  <c r="B290" i="10"/>
  <c r="A290" i="10"/>
  <c r="W289" i="10"/>
  <c r="T289" i="10"/>
  <c r="P289" i="10"/>
  <c r="E289" i="10"/>
  <c r="D289" i="10"/>
  <c r="C289" i="10"/>
  <c r="B289" i="10"/>
  <c r="A289" i="10"/>
  <c r="W288" i="10"/>
  <c r="T288" i="10"/>
  <c r="P288" i="10"/>
  <c r="E288" i="10"/>
  <c r="D288" i="10"/>
  <c r="C288" i="10"/>
  <c r="B288" i="10"/>
  <c r="A288" i="10"/>
  <c r="W287" i="10"/>
  <c r="T287" i="10"/>
  <c r="P287" i="10"/>
  <c r="E287" i="10"/>
  <c r="D287" i="10"/>
  <c r="C287" i="10"/>
  <c r="B287" i="10"/>
  <c r="A287" i="10"/>
  <c r="W286" i="10"/>
  <c r="T286" i="10"/>
  <c r="P286" i="10"/>
  <c r="E286" i="10"/>
  <c r="D286" i="10"/>
  <c r="C286" i="10"/>
  <c r="B286" i="10"/>
  <c r="A286" i="10"/>
  <c r="W285" i="10"/>
  <c r="T285" i="10"/>
  <c r="P285" i="10"/>
  <c r="E285" i="10"/>
  <c r="D285" i="10"/>
  <c r="C285" i="10"/>
  <c r="B285" i="10"/>
  <c r="A285" i="10"/>
  <c r="W284" i="10"/>
  <c r="T284" i="10"/>
  <c r="P284" i="10"/>
  <c r="E284" i="10"/>
  <c r="D284" i="10"/>
  <c r="C284" i="10"/>
  <c r="B284" i="10"/>
  <c r="A284" i="10"/>
  <c r="W283" i="10"/>
  <c r="T283" i="10"/>
  <c r="P283" i="10"/>
  <c r="E283" i="10"/>
  <c r="D283" i="10"/>
  <c r="C283" i="10"/>
  <c r="B283" i="10"/>
  <c r="A283" i="10"/>
  <c r="W282" i="10"/>
  <c r="T282" i="10"/>
  <c r="P282" i="10"/>
  <c r="E282" i="10"/>
  <c r="D282" i="10"/>
  <c r="C282" i="10"/>
  <c r="B282" i="10"/>
  <c r="A282" i="10"/>
  <c r="W281" i="10"/>
  <c r="T281" i="10"/>
  <c r="P281" i="10"/>
  <c r="E281" i="10"/>
  <c r="D281" i="10"/>
  <c r="C281" i="10"/>
  <c r="B281" i="10"/>
  <c r="A281" i="10"/>
  <c r="W280" i="10"/>
  <c r="T280" i="10"/>
  <c r="P280" i="10"/>
  <c r="E280" i="10"/>
  <c r="D280" i="10"/>
  <c r="C280" i="10"/>
  <c r="B280" i="10"/>
  <c r="A280" i="10"/>
  <c r="W279" i="10"/>
  <c r="T279" i="10"/>
  <c r="P279" i="10"/>
  <c r="E279" i="10"/>
  <c r="D279" i="10"/>
  <c r="C279" i="10"/>
  <c r="B279" i="10"/>
  <c r="A279" i="10"/>
  <c r="W278" i="10"/>
  <c r="T278" i="10"/>
  <c r="P278" i="10"/>
  <c r="E278" i="10"/>
  <c r="D278" i="10"/>
  <c r="C278" i="10"/>
  <c r="B278" i="10"/>
  <c r="A278" i="10"/>
  <c r="W277" i="10"/>
  <c r="T277" i="10"/>
  <c r="P277" i="10"/>
  <c r="E277" i="10"/>
  <c r="D277" i="10"/>
  <c r="C277" i="10"/>
  <c r="B277" i="10"/>
  <c r="A277" i="10"/>
  <c r="W276" i="10"/>
  <c r="T276" i="10"/>
  <c r="P276" i="10"/>
  <c r="E276" i="10"/>
  <c r="D276" i="10"/>
  <c r="C276" i="10"/>
  <c r="B276" i="10"/>
  <c r="A276" i="10"/>
  <c r="W275" i="10"/>
  <c r="T275" i="10"/>
  <c r="P275" i="10"/>
  <c r="E275" i="10"/>
  <c r="D275" i="10"/>
  <c r="C275" i="10"/>
  <c r="B275" i="10"/>
  <c r="A275" i="10"/>
  <c r="W274" i="10"/>
  <c r="T274" i="10"/>
  <c r="P274" i="10"/>
  <c r="E274" i="10"/>
  <c r="D274" i="10"/>
  <c r="C274" i="10"/>
  <c r="B274" i="10"/>
  <c r="A274" i="10"/>
  <c r="W273" i="10"/>
  <c r="T273" i="10"/>
  <c r="P273" i="10"/>
  <c r="E273" i="10"/>
  <c r="D273" i="10"/>
  <c r="C273" i="10"/>
  <c r="B273" i="10"/>
  <c r="A273" i="10"/>
  <c r="W272" i="10"/>
  <c r="T272" i="10"/>
  <c r="P272" i="10"/>
  <c r="E272" i="10"/>
  <c r="D272" i="10"/>
  <c r="C272" i="10"/>
  <c r="B272" i="10"/>
  <c r="A272" i="10"/>
  <c r="W271" i="10"/>
  <c r="T271" i="10"/>
  <c r="P271" i="10"/>
  <c r="E271" i="10"/>
  <c r="D271" i="10"/>
  <c r="C271" i="10"/>
  <c r="B271" i="10"/>
  <c r="A271" i="10"/>
  <c r="W270" i="10"/>
  <c r="T270" i="10"/>
  <c r="P270" i="10"/>
  <c r="E270" i="10"/>
  <c r="D270" i="10"/>
  <c r="C270" i="10"/>
  <c r="B270" i="10"/>
  <c r="A270" i="10"/>
  <c r="W269" i="10"/>
  <c r="T269" i="10"/>
  <c r="P269" i="10"/>
  <c r="E269" i="10"/>
  <c r="D269" i="10"/>
  <c r="C269" i="10"/>
  <c r="B269" i="10"/>
  <c r="A269" i="10"/>
  <c r="W268" i="10"/>
  <c r="T268" i="10"/>
  <c r="P268" i="10"/>
  <c r="E268" i="10"/>
  <c r="D268" i="10"/>
  <c r="C268" i="10"/>
  <c r="B268" i="10"/>
  <c r="A268" i="10"/>
  <c r="W267" i="10"/>
  <c r="T267" i="10"/>
  <c r="P267" i="10"/>
  <c r="E267" i="10"/>
  <c r="D267" i="10"/>
  <c r="C267" i="10"/>
  <c r="B267" i="10"/>
  <c r="A267" i="10"/>
  <c r="W266" i="10"/>
  <c r="T266" i="10"/>
  <c r="P266" i="10"/>
  <c r="E266" i="10"/>
  <c r="D266" i="10"/>
  <c r="C266" i="10"/>
  <c r="B266" i="10"/>
  <c r="A266" i="10"/>
  <c r="W265" i="10"/>
  <c r="T265" i="10"/>
  <c r="P265" i="10"/>
  <c r="E265" i="10"/>
  <c r="D265" i="10"/>
  <c r="C265" i="10"/>
  <c r="B265" i="10"/>
  <c r="A265" i="10"/>
  <c r="W264" i="10"/>
  <c r="T264" i="10"/>
  <c r="P264" i="10"/>
  <c r="E264" i="10"/>
  <c r="D264" i="10"/>
  <c r="C264" i="10"/>
  <c r="B264" i="10"/>
  <c r="A264" i="10"/>
  <c r="W263" i="10"/>
  <c r="T263" i="10"/>
  <c r="P263" i="10"/>
  <c r="E263" i="10"/>
  <c r="D263" i="10"/>
  <c r="C263" i="10"/>
  <c r="B263" i="10"/>
  <c r="A263" i="10"/>
  <c r="W262" i="10"/>
  <c r="T262" i="10"/>
  <c r="P262" i="10"/>
  <c r="E262" i="10"/>
  <c r="D262" i="10"/>
  <c r="C262" i="10"/>
  <c r="B262" i="10"/>
  <c r="A262" i="10"/>
  <c r="W261" i="10"/>
  <c r="T261" i="10"/>
  <c r="P261" i="10"/>
  <c r="E261" i="10"/>
  <c r="D261" i="10"/>
  <c r="C261" i="10"/>
  <c r="B261" i="10"/>
  <c r="A261" i="10"/>
  <c r="W260" i="10"/>
  <c r="T260" i="10"/>
  <c r="P260" i="10"/>
  <c r="E260" i="10"/>
  <c r="D260" i="10"/>
  <c r="C260" i="10"/>
  <c r="B260" i="10"/>
  <c r="A260" i="10"/>
  <c r="W259" i="10"/>
  <c r="T259" i="10"/>
  <c r="P259" i="10"/>
  <c r="E259" i="10"/>
  <c r="D259" i="10"/>
  <c r="C259" i="10"/>
  <c r="B259" i="10"/>
  <c r="A259" i="10"/>
  <c r="W258" i="10"/>
  <c r="T258" i="10"/>
  <c r="P258" i="10"/>
  <c r="E258" i="10"/>
  <c r="D258" i="10"/>
  <c r="C258" i="10"/>
  <c r="B258" i="10"/>
  <c r="A258" i="10"/>
  <c r="W257" i="10"/>
  <c r="T257" i="10"/>
  <c r="P257" i="10"/>
  <c r="E257" i="10"/>
  <c r="D257" i="10"/>
  <c r="C257" i="10"/>
  <c r="B257" i="10"/>
  <c r="A257" i="10"/>
  <c r="W256" i="10"/>
  <c r="T256" i="10"/>
  <c r="P256" i="10"/>
  <c r="E256" i="10"/>
  <c r="D256" i="10"/>
  <c r="C256" i="10"/>
  <c r="B256" i="10"/>
  <c r="A256" i="10"/>
  <c r="W255" i="10"/>
  <c r="T255" i="10"/>
  <c r="P255" i="10"/>
  <c r="E255" i="10"/>
  <c r="D255" i="10"/>
  <c r="C255" i="10"/>
  <c r="B255" i="10"/>
  <c r="A255" i="10"/>
  <c r="W254" i="10"/>
  <c r="T254" i="10"/>
  <c r="P254" i="10"/>
  <c r="E254" i="10"/>
  <c r="D254" i="10"/>
  <c r="C254" i="10"/>
  <c r="B254" i="10"/>
  <c r="A254" i="10"/>
  <c r="W253" i="10"/>
  <c r="T253" i="10"/>
  <c r="P253" i="10"/>
  <c r="E253" i="10"/>
  <c r="D253" i="10"/>
  <c r="C253" i="10"/>
  <c r="B253" i="10"/>
  <c r="A253" i="10"/>
  <c r="W252" i="10"/>
  <c r="T252" i="10"/>
  <c r="P252" i="10"/>
  <c r="E252" i="10"/>
  <c r="D252" i="10"/>
  <c r="C252" i="10"/>
  <c r="B252" i="10"/>
  <c r="A252" i="10"/>
  <c r="W251" i="10"/>
  <c r="T251" i="10"/>
  <c r="P251" i="10"/>
  <c r="E251" i="10"/>
  <c r="D251" i="10"/>
  <c r="C251" i="10"/>
  <c r="B251" i="10"/>
  <c r="A251" i="10"/>
  <c r="W250" i="10"/>
  <c r="T250" i="10"/>
  <c r="P250" i="10"/>
  <c r="E250" i="10"/>
  <c r="D250" i="10"/>
  <c r="C250" i="10"/>
  <c r="B250" i="10"/>
  <c r="A250" i="10"/>
  <c r="W249" i="10"/>
  <c r="T249" i="10"/>
  <c r="P249" i="10"/>
  <c r="E249" i="10"/>
  <c r="D249" i="10"/>
  <c r="C249" i="10"/>
  <c r="B249" i="10"/>
  <c r="A249" i="10"/>
  <c r="W248" i="10"/>
  <c r="T248" i="10"/>
  <c r="P248" i="10"/>
  <c r="E248" i="10"/>
  <c r="D248" i="10"/>
  <c r="C248" i="10"/>
  <c r="B248" i="10"/>
  <c r="A248" i="10"/>
  <c r="W247" i="10"/>
  <c r="T247" i="10"/>
  <c r="P247" i="10"/>
  <c r="E247" i="10"/>
  <c r="D247" i="10"/>
  <c r="C247" i="10"/>
  <c r="B247" i="10"/>
  <c r="A247" i="10"/>
  <c r="W246" i="10"/>
  <c r="T246" i="10"/>
  <c r="P246" i="10"/>
  <c r="E246" i="10"/>
  <c r="D246" i="10"/>
  <c r="C246" i="10"/>
  <c r="B246" i="10"/>
  <c r="A246" i="10"/>
  <c r="W245" i="10"/>
  <c r="T245" i="10"/>
  <c r="P245" i="10"/>
  <c r="E245" i="10"/>
  <c r="D245" i="10"/>
  <c r="C245" i="10"/>
  <c r="B245" i="10"/>
  <c r="A245" i="10"/>
  <c r="W244" i="10"/>
  <c r="T244" i="10"/>
  <c r="P244" i="10"/>
  <c r="E244" i="10"/>
  <c r="D244" i="10"/>
  <c r="C244" i="10"/>
  <c r="B244" i="10"/>
  <c r="A244" i="10"/>
  <c r="W243" i="10"/>
  <c r="T243" i="10"/>
  <c r="P243" i="10"/>
  <c r="E243" i="10"/>
  <c r="D243" i="10"/>
  <c r="C243" i="10"/>
  <c r="B243" i="10"/>
  <c r="A243" i="10"/>
  <c r="W242" i="10"/>
  <c r="T242" i="10"/>
  <c r="P242" i="10"/>
  <c r="E242" i="10"/>
  <c r="D242" i="10"/>
  <c r="C242" i="10"/>
  <c r="B242" i="10"/>
  <c r="A242" i="10"/>
  <c r="W241" i="10"/>
  <c r="T241" i="10"/>
  <c r="P241" i="10"/>
  <c r="E241" i="10"/>
  <c r="D241" i="10"/>
  <c r="C241" i="10"/>
  <c r="B241" i="10"/>
  <c r="A241" i="10"/>
  <c r="W240" i="10"/>
  <c r="T240" i="10"/>
  <c r="P240" i="10"/>
  <c r="E240" i="10"/>
  <c r="D240" i="10"/>
  <c r="C240" i="10"/>
  <c r="B240" i="10"/>
  <c r="A240" i="10"/>
  <c r="W239" i="10"/>
  <c r="T239" i="10"/>
  <c r="P239" i="10"/>
  <c r="E239" i="10"/>
  <c r="D239" i="10"/>
  <c r="C239" i="10"/>
  <c r="B239" i="10"/>
  <c r="A239" i="10"/>
  <c r="W238" i="10"/>
  <c r="T238" i="10"/>
  <c r="P238" i="10"/>
  <c r="E238" i="10"/>
  <c r="D238" i="10"/>
  <c r="C238" i="10"/>
  <c r="B238" i="10"/>
  <c r="A238" i="10"/>
  <c r="W237" i="10"/>
  <c r="T237" i="10"/>
  <c r="P237" i="10"/>
  <c r="E237" i="10"/>
  <c r="D237" i="10"/>
  <c r="C237" i="10"/>
  <c r="B237" i="10"/>
  <c r="A237" i="10"/>
  <c r="W236" i="10"/>
  <c r="T236" i="10"/>
  <c r="P236" i="10"/>
  <c r="E236" i="10"/>
  <c r="D236" i="10"/>
  <c r="C236" i="10"/>
  <c r="B236" i="10"/>
  <c r="A236" i="10"/>
  <c r="W235" i="10"/>
  <c r="T235" i="10"/>
  <c r="P235" i="10"/>
  <c r="E235" i="10"/>
  <c r="D235" i="10"/>
  <c r="C235" i="10"/>
  <c r="B235" i="10"/>
  <c r="A235" i="10"/>
  <c r="W234" i="10"/>
  <c r="T234" i="10"/>
  <c r="P234" i="10"/>
  <c r="E234" i="10"/>
  <c r="D234" i="10"/>
  <c r="C234" i="10"/>
  <c r="B234" i="10"/>
  <c r="A234" i="10"/>
  <c r="W233" i="10"/>
  <c r="T233" i="10"/>
  <c r="P233" i="10"/>
  <c r="E233" i="10"/>
  <c r="D233" i="10"/>
  <c r="C233" i="10"/>
  <c r="B233" i="10"/>
  <c r="A233" i="10"/>
  <c r="W232" i="10"/>
  <c r="T232" i="10"/>
  <c r="P232" i="10"/>
  <c r="E232" i="10"/>
  <c r="D232" i="10"/>
  <c r="C232" i="10"/>
  <c r="B232" i="10"/>
  <c r="A232" i="10"/>
  <c r="W231" i="10"/>
  <c r="T231" i="10"/>
  <c r="P231" i="10"/>
  <c r="E231" i="10"/>
  <c r="D231" i="10"/>
  <c r="C231" i="10"/>
  <c r="B231" i="10"/>
  <c r="A231" i="10"/>
  <c r="W230" i="10"/>
  <c r="T230" i="10"/>
  <c r="P230" i="10"/>
  <c r="E230" i="10"/>
  <c r="D230" i="10"/>
  <c r="C230" i="10"/>
  <c r="B230" i="10"/>
  <c r="A230" i="10"/>
  <c r="W229" i="10"/>
  <c r="T229" i="10"/>
  <c r="P229" i="10"/>
  <c r="E229" i="10"/>
  <c r="D229" i="10"/>
  <c r="C229" i="10"/>
  <c r="B229" i="10"/>
  <c r="A229" i="10"/>
  <c r="W228" i="10"/>
  <c r="T228" i="10"/>
  <c r="P228" i="10"/>
  <c r="E228" i="10"/>
  <c r="D228" i="10"/>
  <c r="C228" i="10"/>
  <c r="B228" i="10"/>
  <c r="A228" i="10"/>
  <c r="W227" i="10"/>
  <c r="T227" i="10"/>
  <c r="P227" i="10"/>
  <c r="E227" i="10"/>
  <c r="D227" i="10"/>
  <c r="C227" i="10"/>
  <c r="B227" i="10"/>
  <c r="A227" i="10"/>
  <c r="W226" i="10"/>
  <c r="T226" i="10"/>
  <c r="P226" i="10"/>
  <c r="E226" i="10"/>
  <c r="D226" i="10"/>
  <c r="C226" i="10"/>
  <c r="B226" i="10"/>
  <c r="A226" i="10"/>
  <c r="W225" i="10"/>
  <c r="T225" i="10"/>
  <c r="P225" i="10"/>
  <c r="E225" i="10"/>
  <c r="D225" i="10"/>
  <c r="C225" i="10"/>
  <c r="B225" i="10"/>
  <c r="A225" i="10"/>
  <c r="W224" i="10"/>
  <c r="T224" i="10"/>
  <c r="P224" i="10"/>
  <c r="E224" i="10"/>
  <c r="D224" i="10"/>
  <c r="C224" i="10"/>
  <c r="B224" i="10"/>
  <c r="A224" i="10"/>
  <c r="W223" i="10"/>
  <c r="T223" i="10"/>
  <c r="P223" i="10"/>
  <c r="E223" i="10"/>
  <c r="D223" i="10"/>
  <c r="C223" i="10"/>
  <c r="B223" i="10"/>
  <c r="A223" i="10"/>
  <c r="W222" i="10"/>
  <c r="T222" i="10"/>
  <c r="P222" i="10"/>
  <c r="E222" i="10"/>
  <c r="D222" i="10"/>
  <c r="C222" i="10"/>
  <c r="B222" i="10"/>
  <c r="A222" i="10"/>
  <c r="W221" i="10"/>
  <c r="T221" i="10"/>
  <c r="P221" i="10"/>
  <c r="E221" i="10"/>
  <c r="D221" i="10"/>
  <c r="C221" i="10"/>
  <c r="B221" i="10"/>
  <c r="A221" i="10"/>
  <c r="W220" i="10"/>
  <c r="T220" i="10"/>
  <c r="P220" i="10"/>
  <c r="E220" i="10"/>
  <c r="D220" i="10"/>
  <c r="C220" i="10"/>
  <c r="B220" i="10"/>
  <c r="A220" i="10"/>
  <c r="W219" i="10"/>
  <c r="T219" i="10"/>
  <c r="P219" i="10"/>
  <c r="E219" i="10"/>
  <c r="D219" i="10"/>
  <c r="C219" i="10"/>
  <c r="B219" i="10"/>
  <c r="A219" i="10"/>
  <c r="W218" i="10"/>
  <c r="T218" i="10"/>
  <c r="P218" i="10"/>
  <c r="E218" i="10"/>
  <c r="D218" i="10"/>
  <c r="C218" i="10"/>
  <c r="B218" i="10"/>
  <c r="A218" i="10"/>
  <c r="W217" i="10"/>
  <c r="T217" i="10"/>
  <c r="P217" i="10"/>
  <c r="E217" i="10"/>
  <c r="D217" i="10"/>
  <c r="C217" i="10"/>
  <c r="B217" i="10"/>
  <c r="A217" i="10"/>
  <c r="W216" i="10"/>
  <c r="T216" i="10"/>
  <c r="P216" i="10"/>
  <c r="E216" i="10"/>
  <c r="D216" i="10"/>
  <c r="C216" i="10"/>
  <c r="B216" i="10"/>
  <c r="A216" i="10"/>
  <c r="W215" i="10"/>
  <c r="T215" i="10"/>
  <c r="P215" i="10"/>
  <c r="E215" i="10"/>
  <c r="D215" i="10"/>
  <c r="C215" i="10"/>
  <c r="B215" i="10"/>
  <c r="A215" i="10"/>
  <c r="W214" i="10"/>
  <c r="T214" i="10"/>
  <c r="P214" i="10"/>
  <c r="E214" i="10"/>
  <c r="D214" i="10"/>
  <c r="C214" i="10"/>
  <c r="B214" i="10"/>
  <c r="A214" i="10"/>
  <c r="W213" i="10"/>
  <c r="T213" i="10"/>
  <c r="P213" i="10"/>
  <c r="E213" i="10"/>
  <c r="D213" i="10"/>
  <c r="C213" i="10"/>
  <c r="B213" i="10"/>
  <c r="A213" i="10"/>
  <c r="W212" i="10"/>
  <c r="T212" i="10"/>
  <c r="P212" i="10"/>
  <c r="E212" i="10"/>
  <c r="D212" i="10"/>
  <c r="C212" i="10"/>
  <c r="B212" i="10"/>
  <c r="A212" i="10"/>
  <c r="W211" i="10"/>
  <c r="T211" i="10"/>
  <c r="P211" i="10"/>
  <c r="E211" i="10"/>
  <c r="D211" i="10"/>
  <c r="C211" i="10"/>
  <c r="B211" i="10"/>
  <c r="A211" i="10"/>
  <c r="W210" i="10"/>
  <c r="T210" i="10"/>
  <c r="P210" i="10"/>
  <c r="E210" i="10"/>
  <c r="D210" i="10"/>
  <c r="C210" i="10"/>
  <c r="B210" i="10"/>
  <c r="A210" i="10"/>
  <c r="W209" i="10"/>
  <c r="T209" i="10"/>
  <c r="P209" i="10"/>
  <c r="E209" i="10"/>
  <c r="D209" i="10"/>
  <c r="C209" i="10"/>
  <c r="B209" i="10"/>
  <c r="A209" i="10"/>
  <c r="W208" i="10"/>
  <c r="T208" i="10"/>
  <c r="P208" i="10"/>
  <c r="E208" i="10"/>
  <c r="D208" i="10"/>
  <c r="C208" i="10"/>
  <c r="B208" i="10"/>
  <c r="A208" i="10"/>
  <c r="W207" i="10"/>
  <c r="T207" i="10"/>
  <c r="P207" i="10"/>
  <c r="E207" i="10"/>
  <c r="D207" i="10"/>
  <c r="C207" i="10"/>
  <c r="B207" i="10"/>
  <c r="A207" i="10"/>
  <c r="W206" i="10"/>
  <c r="T206" i="10"/>
  <c r="P206" i="10"/>
  <c r="E206" i="10"/>
  <c r="D206" i="10"/>
  <c r="C206" i="10"/>
  <c r="B206" i="10"/>
  <c r="A206" i="10"/>
  <c r="W205" i="10"/>
  <c r="T205" i="10"/>
  <c r="P205" i="10"/>
  <c r="E205" i="10"/>
  <c r="D205" i="10"/>
  <c r="C205" i="10"/>
  <c r="B205" i="10"/>
  <c r="A205" i="10"/>
  <c r="W204" i="10"/>
  <c r="T204" i="10"/>
  <c r="P204" i="10"/>
  <c r="E204" i="10"/>
  <c r="D204" i="10"/>
  <c r="C204" i="10"/>
  <c r="B204" i="10"/>
  <c r="A204" i="10"/>
  <c r="W203" i="10"/>
  <c r="T203" i="10"/>
  <c r="P203" i="10"/>
  <c r="E203" i="10"/>
  <c r="D203" i="10"/>
  <c r="C203" i="10"/>
  <c r="B203" i="10"/>
  <c r="A203" i="10"/>
  <c r="W202" i="10"/>
  <c r="T202" i="10"/>
  <c r="P202" i="10"/>
  <c r="E202" i="10"/>
  <c r="D202" i="10"/>
  <c r="C202" i="10"/>
  <c r="B202" i="10"/>
  <c r="A202" i="10"/>
  <c r="W201" i="10"/>
  <c r="T201" i="10"/>
  <c r="P201" i="10"/>
  <c r="E201" i="10"/>
  <c r="D201" i="10"/>
  <c r="C201" i="10"/>
  <c r="B201" i="10"/>
  <c r="A201" i="10"/>
  <c r="W200" i="10"/>
  <c r="T200" i="10"/>
  <c r="P200" i="10"/>
  <c r="E200" i="10"/>
  <c r="D200" i="10"/>
  <c r="C200" i="10"/>
  <c r="B200" i="10"/>
  <c r="A200" i="10"/>
  <c r="W199" i="10"/>
  <c r="T199" i="10"/>
  <c r="P199" i="10"/>
  <c r="E199" i="10"/>
  <c r="D199" i="10"/>
  <c r="C199" i="10"/>
  <c r="B199" i="10"/>
  <c r="A199" i="10"/>
  <c r="W198" i="10"/>
  <c r="T198" i="10"/>
  <c r="P198" i="10"/>
  <c r="E198" i="10"/>
  <c r="D198" i="10"/>
  <c r="C198" i="10"/>
  <c r="B198" i="10"/>
  <c r="A198" i="10"/>
  <c r="W197" i="10"/>
  <c r="T197" i="10"/>
  <c r="P197" i="10"/>
  <c r="E197" i="10"/>
  <c r="D197" i="10"/>
  <c r="C197" i="10"/>
  <c r="B197" i="10"/>
  <c r="A197" i="10"/>
  <c r="W196" i="10"/>
  <c r="T196" i="10"/>
  <c r="P196" i="10"/>
  <c r="E196" i="10"/>
  <c r="D196" i="10"/>
  <c r="C196" i="10"/>
  <c r="B196" i="10"/>
  <c r="A196" i="10"/>
  <c r="W195" i="10"/>
  <c r="T195" i="10"/>
  <c r="P195" i="10"/>
  <c r="E195" i="10"/>
  <c r="D195" i="10"/>
  <c r="C195" i="10"/>
  <c r="B195" i="10"/>
  <c r="A195" i="10"/>
  <c r="W194" i="10"/>
  <c r="T194" i="10"/>
  <c r="P194" i="10"/>
  <c r="E194" i="10"/>
  <c r="D194" i="10"/>
  <c r="C194" i="10"/>
  <c r="B194" i="10"/>
  <c r="A194" i="10"/>
  <c r="W193" i="10"/>
  <c r="T193" i="10"/>
  <c r="P193" i="10"/>
  <c r="E193" i="10"/>
  <c r="D193" i="10"/>
  <c r="C193" i="10"/>
  <c r="B193" i="10"/>
  <c r="A193" i="10"/>
  <c r="W192" i="10"/>
  <c r="T192" i="10"/>
  <c r="P192" i="10"/>
  <c r="E192" i="10"/>
  <c r="D192" i="10"/>
  <c r="C192" i="10"/>
  <c r="B192" i="10"/>
  <c r="A192" i="10"/>
  <c r="W191" i="10"/>
  <c r="T191" i="10"/>
  <c r="P191" i="10"/>
  <c r="E191" i="10"/>
  <c r="D191" i="10"/>
  <c r="C191" i="10"/>
  <c r="B191" i="10"/>
  <c r="A191" i="10"/>
  <c r="W190" i="10"/>
  <c r="T190" i="10"/>
  <c r="P190" i="10"/>
  <c r="E190" i="10"/>
  <c r="D190" i="10"/>
  <c r="C190" i="10"/>
  <c r="B190" i="10"/>
  <c r="A190" i="10"/>
  <c r="W189" i="10"/>
  <c r="T189" i="10"/>
  <c r="P189" i="10"/>
  <c r="E189" i="10"/>
  <c r="D189" i="10"/>
  <c r="C189" i="10"/>
  <c r="B189" i="10"/>
  <c r="A189" i="10"/>
  <c r="W188" i="10"/>
  <c r="T188" i="10"/>
  <c r="P188" i="10"/>
  <c r="E188" i="10"/>
  <c r="D188" i="10"/>
  <c r="C188" i="10"/>
  <c r="B188" i="10"/>
  <c r="A188" i="10"/>
  <c r="W187" i="10"/>
  <c r="T187" i="10"/>
  <c r="P187" i="10"/>
  <c r="E187" i="10"/>
  <c r="D187" i="10"/>
  <c r="C187" i="10"/>
  <c r="B187" i="10"/>
  <c r="A187" i="10"/>
  <c r="W186" i="10"/>
  <c r="T186" i="10"/>
  <c r="P186" i="10"/>
  <c r="E186" i="10"/>
  <c r="D186" i="10"/>
  <c r="C186" i="10"/>
  <c r="B186" i="10"/>
  <c r="A186" i="10"/>
  <c r="W185" i="10"/>
  <c r="T185" i="10"/>
  <c r="P185" i="10"/>
  <c r="E185" i="10"/>
  <c r="D185" i="10"/>
  <c r="C185" i="10"/>
  <c r="B185" i="10"/>
  <c r="A185" i="10"/>
  <c r="W184" i="10"/>
  <c r="T184" i="10"/>
  <c r="P184" i="10"/>
  <c r="E184" i="10"/>
  <c r="D184" i="10"/>
  <c r="C184" i="10"/>
  <c r="B184" i="10"/>
  <c r="A184" i="10"/>
  <c r="W183" i="10"/>
  <c r="T183" i="10"/>
  <c r="P183" i="10"/>
  <c r="E183" i="10"/>
  <c r="D183" i="10"/>
  <c r="C183" i="10"/>
  <c r="B183" i="10"/>
  <c r="A183" i="10"/>
  <c r="W182" i="10"/>
  <c r="T182" i="10"/>
  <c r="P182" i="10"/>
  <c r="E182" i="10"/>
  <c r="D182" i="10"/>
  <c r="C182" i="10"/>
  <c r="B182" i="10"/>
  <c r="A182" i="10"/>
  <c r="W181" i="10"/>
  <c r="T181" i="10"/>
  <c r="P181" i="10"/>
  <c r="E181" i="10"/>
  <c r="D181" i="10"/>
  <c r="C181" i="10"/>
  <c r="B181" i="10"/>
  <c r="A181" i="10"/>
  <c r="W180" i="10"/>
  <c r="T180" i="10"/>
  <c r="P180" i="10"/>
  <c r="E180" i="10"/>
  <c r="D180" i="10"/>
  <c r="C180" i="10"/>
  <c r="B180" i="10"/>
  <c r="A180" i="10"/>
  <c r="W179" i="10"/>
  <c r="T179" i="10"/>
  <c r="P179" i="10"/>
  <c r="E179" i="10"/>
  <c r="D179" i="10"/>
  <c r="C179" i="10"/>
  <c r="B179" i="10"/>
  <c r="A179" i="10"/>
  <c r="W178" i="10"/>
  <c r="T178" i="10"/>
  <c r="P178" i="10"/>
  <c r="E178" i="10"/>
  <c r="D178" i="10"/>
  <c r="C178" i="10"/>
  <c r="B178" i="10"/>
  <c r="A178" i="10"/>
  <c r="W177" i="10"/>
  <c r="T177" i="10"/>
  <c r="P177" i="10"/>
  <c r="E177" i="10"/>
  <c r="D177" i="10"/>
  <c r="C177" i="10"/>
  <c r="B177" i="10"/>
  <c r="A177" i="10"/>
  <c r="W176" i="10"/>
  <c r="T176" i="10"/>
  <c r="P176" i="10"/>
  <c r="E176" i="10"/>
  <c r="D176" i="10"/>
  <c r="C176" i="10"/>
  <c r="B176" i="10"/>
  <c r="A176" i="10"/>
  <c r="W175" i="10"/>
  <c r="T175" i="10"/>
  <c r="P175" i="10"/>
  <c r="E175" i="10"/>
  <c r="D175" i="10"/>
  <c r="C175" i="10"/>
  <c r="B175" i="10"/>
  <c r="A175" i="10"/>
  <c r="W174" i="10"/>
  <c r="T174" i="10"/>
  <c r="P174" i="10"/>
  <c r="E174" i="10"/>
  <c r="D174" i="10"/>
  <c r="C174" i="10"/>
  <c r="B174" i="10"/>
  <c r="A174" i="10"/>
  <c r="W173" i="10"/>
  <c r="T173" i="10"/>
  <c r="P173" i="10"/>
  <c r="E173" i="10"/>
  <c r="D173" i="10"/>
  <c r="C173" i="10"/>
  <c r="B173" i="10"/>
  <c r="A173" i="10"/>
  <c r="W172" i="10"/>
  <c r="T172" i="10"/>
  <c r="P172" i="10"/>
  <c r="E172" i="10"/>
  <c r="D172" i="10"/>
  <c r="C172" i="10"/>
  <c r="B172" i="10"/>
  <c r="A172" i="10"/>
  <c r="W171" i="10"/>
  <c r="T171" i="10"/>
  <c r="P171" i="10"/>
  <c r="E171" i="10"/>
  <c r="D171" i="10"/>
  <c r="C171" i="10"/>
  <c r="B171" i="10"/>
  <c r="A171" i="10"/>
  <c r="W170" i="10"/>
  <c r="T170" i="10"/>
  <c r="P170" i="10"/>
  <c r="E170" i="10"/>
  <c r="D170" i="10"/>
  <c r="C170" i="10"/>
  <c r="B170" i="10"/>
  <c r="A170" i="10"/>
  <c r="W169" i="10"/>
  <c r="T169" i="10"/>
  <c r="P169" i="10"/>
  <c r="E169" i="10"/>
  <c r="D169" i="10"/>
  <c r="C169" i="10"/>
  <c r="B169" i="10"/>
  <c r="A169" i="10"/>
  <c r="W168" i="10"/>
  <c r="T168" i="10"/>
  <c r="P168" i="10"/>
  <c r="E168" i="10"/>
  <c r="D168" i="10"/>
  <c r="C168" i="10"/>
  <c r="B168" i="10"/>
  <c r="A168" i="10"/>
  <c r="W167" i="10"/>
  <c r="T167" i="10"/>
  <c r="P167" i="10"/>
  <c r="E167" i="10"/>
  <c r="D167" i="10"/>
  <c r="C167" i="10"/>
  <c r="B167" i="10"/>
  <c r="A167" i="10"/>
  <c r="W166" i="10"/>
  <c r="T166" i="10"/>
  <c r="P166" i="10"/>
  <c r="E166" i="10"/>
  <c r="D166" i="10"/>
  <c r="C166" i="10"/>
  <c r="B166" i="10"/>
  <c r="A166" i="10"/>
  <c r="W165" i="10"/>
  <c r="T165" i="10"/>
  <c r="P165" i="10"/>
  <c r="E165" i="10"/>
  <c r="D165" i="10"/>
  <c r="C165" i="10"/>
  <c r="B165" i="10"/>
  <c r="A165" i="10"/>
  <c r="W164" i="10"/>
  <c r="T164" i="10"/>
  <c r="P164" i="10"/>
  <c r="E164" i="10"/>
  <c r="D164" i="10"/>
  <c r="C164" i="10"/>
  <c r="B164" i="10"/>
  <c r="A164" i="10"/>
  <c r="W163" i="10"/>
  <c r="T163" i="10"/>
  <c r="P163" i="10"/>
  <c r="E163" i="10"/>
  <c r="D163" i="10"/>
  <c r="C163" i="10"/>
  <c r="B163" i="10"/>
  <c r="A163" i="10"/>
  <c r="W162" i="10"/>
  <c r="T162" i="10"/>
  <c r="P162" i="10"/>
  <c r="E162" i="10"/>
  <c r="D162" i="10"/>
  <c r="C162" i="10"/>
  <c r="B162" i="10"/>
  <c r="A162" i="10"/>
  <c r="W161" i="10"/>
  <c r="T161" i="10"/>
  <c r="P161" i="10"/>
  <c r="E161" i="10"/>
  <c r="D161" i="10"/>
  <c r="C161" i="10"/>
  <c r="B161" i="10"/>
  <c r="A161" i="10"/>
  <c r="W160" i="10"/>
  <c r="T160" i="10"/>
  <c r="P160" i="10"/>
  <c r="E160" i="10"/>
  <c r="D160" i="10"/>
  <c r="C160" i="10"/>
  <c r="B160" i="10"/>
  <c r="A160" i="10"/>
  <c r="W159" i="10"/>
  <c r="T159" i="10"/>
  <c r="P159" i="10"/>
  <c r="E159" i="10"/>
  <c r="D159" i="10"/>
  <c r="C159" i="10"/>
  <c r="B159" i="10"/>
  <c r="A159" i="10"/>
  <c r="W158" i="10"/>
  <c r="T158" i="10"/>
  <c r="P158" i="10"/>
  <c r="E158" i="10"/>
  <c r="D158" i="10"/>
  <c r="C158" i="10"/>
  <c r="B158" i="10"/>
  <c r="A158" i="10"/>
  <c r="W157" i="10"/>
  <c r="T157" i="10"/>
  <c r="P157" i="10"/>
  <c r="E157" i="10"/>
  <c r="D157" i="10"/>
  <c r="C157" i="10"/>
  <c r="B157" i="10"/>
  <c r="A157" i="10"/>
  <c r="W156" i="10"/>
  <c r="T156" i="10"/>
  <c r="P156" i="10"/>
  <c r="E156" i="10"/>
  <c r="D156" i="10"/>
  <c r="C156" i="10"/>
  <c r="B156" i="10"/>
  <c r="A156" i="10"/>
  <c r="W155" i="10"/>
  <c r="T155" i="10"/>
  <c r="P155" i="10"/>
  <c r="E155" i="10"/>
  <c r="D155" i="10"/>
  <c r="C155" i="10"/>
  <c r="B155" i="10"/>
  <c r="A155" i="10"/>
  <c r="W154" i="10"/>
  <c r="T154" i="10"/>
  <c r="P154" i="10"/>
  <c r="E154" i="10"/>
  <c r="D154" i="10"/>
  <c r="C154" i="10"/>
  <c r="B154" i="10"/>
  <c r="A154" i="10"/>
  <c r="W153" i="10"/>
  <c r="T153" i="10"/>
  <c r="P153" i="10"/>
  <c r="E153" i="10"/>
  <c r="D153" i="10"/>
  <c r="C153" i="10"/>
  <c r="B153" i="10"/>
  <c r="A153" i="10"/>
  <c r="W152" i="10"/>
  <c r="T152" i="10"/>
  <c r="P152" i="10"/>
  <c r="E152" i="10"/>
  <c r="D152" i="10"/>
  <c r="C152" i="10"/>
  <c r="B152" i="10"/>
  <c r="A152" i="10"/>
  <c r="W151" i="10"/>
  <c r="T151" i="10"/>
  <c r="P151" i="10"/>
  <c r="E151" i="10"/>
  <c r="D151" i="10"/>
  <c r="C151" i="10"/>
  <c r="B151" i="10"/>
  <c r="A151" i="10"/>
  <c r="W150" i="10"/>
  <c r="T150" i="10"/>
  <c r="P150" i="10"/>
  <c r="E150" i="10"/>
  <c r="D150" i="10"/>
  <c r="C150" i="10"/>
  <c r="B150" i="10"/>
  <c r="A150" i="10"/>
  <c r="W149" i="10"/>
  <c r="T149" i="10"/>
  <c r="P149" i="10"/>
  <c r="E149" i="10"/>
  <c r="D149" i="10"/>
  <c r="C149" i="10"/>
  <c r="B149" i="10"/>
  <c r="A149" i="10"/>
  <c r="W148" i="10"/>
  <c r="T148" i="10"/>
  <c r="P148" i="10"/>
  <c r="E148" i="10"/>
  <c r="D148" i="10"/>
  <c r="C148" i="10"/>
  <c r="B148" i="10"/>
  <c r="A148" i="10"/>
  <c r="W147" i="10"/>
  <c r="T147" i="10"/>
  <c r="P147" i="10"/>
  <c r="E147" i="10"/>
  <c r="D147" i="10"/>
  <c r="C147" i="10"/>
  <c r="B147" i="10"/>
  <c r="A147" i="10"/>
  <c r="W146" i="10"/>
  <c r="T146" i="10"/>
  <c r="P146" i="10"/>
  <c r="E146" i="10"/>
  <c r="D146" i="10"/>
  <c r="C146" i="10"/>
  <c r="B146" i="10"/>
  <c r="A146" i="10"/>
  <c r="W145" i="10"/>
  <c r="T145" i="10"/>
  <c r="P145" i="10"/>
  <c r="E145" i="10"/>
  <c r="D145" i="10"/>
  <c r="C145" i="10"/>
  <c r="B145" i="10"/>
  <c r="A145" i="10"/>
  <c r="W144" i="10"/>
  <c r="T144" i="10"/>
  <c r="P144" i="10"/>
  <c r="E144" i="10"/>
  <c r="D144" i="10"/>
  <c r="C144" i="10"/>
  <c r="B144" i="10"/>
  <c r="A144" i="10"/>
  <c r="W143" i="10"/>
  <c r="T143" i="10"/>
  <c r="P143" i="10"/>
  <c r="E143" i="10"/>
  <c r="D143" i="10"/>
  <c r="C143" i="10"/>
  <c r="B143" i="10"/>
  <c r="A143" i="10"/>
  <c r="W142" i="10"/>
  <c r="T142" i="10"/>
  <c r="P142" i="10"/>
  <c r="E142" i="10"/>
  <c r="D142" i="10"/>
  <c r="C142" i="10"/>
  <c r="B142" i="10"/>
  <c r="A142" i="10"/>
  <c r="W141" i="10"/>
  <c r="T141" i="10"/>
  <c r="P141" i="10"/>
  <c r="E141" i="10"/>
  <c r="D141" i="10"/>
  <c r="C141" i="10"/>
  <c r="B141" i="10"/>
  <c r="A141" i="10"/>
  <c r="W140" i="10"/>
  <c r="T140" i="10"/>
  <c r="P140" i="10"/>
  <c r="E140" i="10"/>
  <c r="D140" i="10"/>
  <c r="C140" i="10"/>
  <c r="B140" i="10"/>
  <c r="A140" i="10"/>
  <c r="W139" i="10"/>
  <c r="T139" i="10"/>
  <c r="P139" i="10"/>
  <c r="E139" i="10"/>
  <c r="D139" i="10"/>
  <c r="C139" i="10"/>
  <c r="B139" i="10"/>
  <c r="A139" i="10"/>
  <c r="W138" i="10"/>
  <c r="T138" i="10"/>
  <c r="P138" i="10"/>
  <c r="E138" i="10"/>
  <c r="D138" i="10"/>
  <c r="C138" i="10"/>
  <c r="B138" i="10"/>
  <c r="A138" i="10"/>
  <c r="W137" i="10"/>
  <c r="T137" i="10"/>
  <c r="P137" i="10"/>
  <c r="E137" i="10"/>
  <c r="D137" i="10"/>
  <c r="C137" i="10"/>
  <c r="B137" i="10"/>
  <c r="A137" i="10"/>
  <c r="W136" i="10"/>
  <c r="T136" i="10"/>
  <c r="P136" i="10"/>
  <c r="E136" i="10"/>
  <c r="D136" i="10"/>
  <c r="C136" i="10"/>
  <c r="B136" i="10"/>
  <c r="A136" i="10"/>
  <c r="W135" i="10"/>
  <c r="T135" i="10"/>
  <c r="P135" i="10"/>
  <c r="E135" i="10"/>
  <c r="D135" i="10"/>
  <c r="C135" i="10"/>
  <c r="B135" i="10"/>
  <c r="A135" i="10"/>
  <c r="W134" i="10"/>
  <c r="T134" i="10"/>
  <c r="P134" i="10"/>
  <c r="E134" i="10"/>
  <c r="D134" i="10"/>
  <c r="C134" i="10"/>
  <c r="B134" i="10"/>
  <c r="A134" i="10"/>
  <c r="W133" i="10"/>
  <c r="T133" i="10"/>
  <c r="P133" i="10"/>
  <c r="E133" i="10"/>
  <c r="D133" i="10"/>
  <c r="C133" i="10"/>
  <c r="B133" i="10"/>
  <c r="A133" i="10"/>
  <c r="W132" i="10"/>
  <c r="T132" i="10"/>
  <c r="P132" i="10"/>
  <c r="E132" i="10"/>
  <c r="D132" i="10"/>
  <c r="C132" i="10"/>
  <c r="B132" i="10"/>
  <c r="A132" i="10"/>
  <c r="W131" i="10"/>
  <c r="T131" i="10"/>
  <c r="P131" i="10"/>
  <c r="E131" i="10"/>
  <c r="D131" i="10"/>
  <c r="C131" i="10"/>
  <c r="B131" i="10"/>
  <c r="A131" i="10"/>
  <c r="W130" i="10"/>
  <c r="T130" i="10"/>
  <c r="P130" i="10"/>
  <c r="E130" i="10"/>
  <c r="D130" i="10"/>
  <c r="C130" i="10"/>
  <c r="B130" i="10"/>
  <c r="A130" i="10"/>
  <c r="W129" i="10"/>
  <c r="T129" i="10"/>
  <c r="P129" i="10"/>
  <c r="E129" i="10"/>
  <c r="D129" i="10"/>
  <c r="C129" i="10"/>
  <c r="B129" i="10"/>
  <c r="A129" i="10"/>
  <c r="W128" i="10"/>
  <c r="T128" i="10"/>
  <c r="P128" i="10"/>
  <c r="E128" i="10"/>
  <c r="D128" i="10"/>
  <c r="C128" i="10"/>
  <c r="B128" i="10"/>
  <c r="A128" i="10"/>
  <c r="W127" i="10"/>
  <c r="T127" i="10"/>
  <c r="P127" i="10"/>
  <c r="E127" i="10"/>
  <c r="D127" i="10"/>
  <c r="C127" i="10"/>
  <c r="B127" i="10"/>
  <c r="A127" i="10"/>
  <c r="W126" i="10"/>
  <c r="T126" i="10"/>
  <c r="P126" i="10"/>
  <c r="E126" i="10"/>
  <c r="D126" i="10"/>
  <c r="C126" i="10"/>
  <c r="B126" i="10"/>
  <c r="A126" i="10"/>
  <c r="W125" i="10"/>
  <c r="T125" i="10"/>
  <c r="P125" i="10"/>
  <c r="E125" i="10"/>
  <c r="D125" i="10"/>
  <c r="C125" i="10"/>
  <c r="B125" i="10"/>
  <c r="A125" i="10"/>
  <c r="W124" i="10"/>
  <c r="T124" i="10"/>
  <c r="P124" i="10"/>
  <c r="E124" i="10"/>
  <c r="D124" i="10"/>
  <c r="C124" i="10"/>
  <c r="B124" i="10"/>
  <c r="A124" i="10"/>
  <c r="W123" i="10"/>
  <c r="T123" i="10"/>
  <c r="P123" i="10"/>
  <c r="E123" i="10"/>
  <c r="D123" i="10"/>
  <c r="C123" i="10"/>
  <c r="B123" i="10"/>
  <c r="A123" i="10"/>
  <c r="W122" i="10"/>
  <c r="T122" i="10"/>
  <c r="P122" i="10"/>
  <c r="E122" i="10"/>
  <c r="D122" i="10"/>
  <c r="C122" i="10"/>
  <c r="B122" i="10"/>
  <c r="A122" i="10"/>
  <c r="W121" i="10"/>
  <c r="T121" i="10"/>
  <c r="P121" i="10"/>
  <c r="E121" i="10"/>
  <c r="D121" i="10"/>
  <c r="C121" i="10"/>
  <c r="B121" i="10"/>
  <c r="A121" i="10"/>
  <c r="W120" i="10"/>
  <c r="T120" i="10"/>
  <c r="P120" i="10"/>
  <c r="E120" i="10"/>
  <c r="D120" i="10"/>
  <c r="C120" i="10"/>
  <c r="B120" i="10"/>
  <c r="A120" i="10"/>
  <c r="W119" i="10"/>
  <c r="T119" i="10"/>
  <c r="P119" i="10"/>
  <c r="E119" i="10"/>
  <c r="D119" i="10"/>
  <c r="C119" i="10"/>
  <c r="B119" i="10"/>
  <c r="A119" i="10"/>
  <c r="W118" i="10"/>
  <c r="T118" i="10"/>
  <c r="P118" i="10"/>
  <c r="E118" i="10"/>
  <c r="D118" i="10"/>
  <c r="C118" i="10"/>
  <c r="B118" i="10"/>
  <c r="A118" i="10"/>
  <c r="W117" i="10"/>
  <c r="T117" i="10"/>
  <c r="P117" i="10"/>
  <c r="E117" i="10"/>
  <c r="D117" i="10"/>
  <c r="C117" i="10"/>
  <c r="B117" i="10"/>
  <c r="A117" i="10"/>
  <c r="W116" i="10"/>
  <c r="T116" i="10"/>
  <c r="P116" i="10"/>
  <c r="E116" i="10"/>
  <c r="D116" i="10"/>
  <c r="C116" i="10"/>
  <c r="B116" i="10"/>
  <c r="A116" i="10"/>
  <c r="W115" i="10"/>
  <c r="T115" i="10"/>
  <c r="P115" i="10"/>
  <c r="E115" i="10"/>
  <c r="D115" i="10"/>
  <c r="C115" i="10"/>
  <c r="B115" i="10"/>
  <c r="A115" i="10"/>
  <c r="W114" i="10"/>
  <c r="T114" i="10"/>
  <c r="P114" i="10"/>
  <c r="E114" i="10"/>
  <c r="D114" i="10"/>
  <c r="C114" i="10"/>
  <c r="B114" i="10"/>
  <c r="A114" i="10"/>
  <c r="W113" i="10"/>
  <c r="T113" i="10"/>
  <c r="P113" i="10"/>
  <c r="E113" i="10"/>
  <c r="D113" i="10"/>
  <c r="C113" i="10"/>
  <c r="B113" i="10"/>
  <c r="A113" i="10"/>
  <c r="W112" i="10"/>
  <c r="T112" i="10"/>
  <c r="P112" i="10"/>
  <c r="E112" i="10"/>
  <c r="D112" i="10"/>
  <c r="C112" i="10"/>
  <c r="B112" i="10"/>
  <c r="A112" i="10"/>
  <c r="W111" i="10"/>
  <c r="T111" i="10"/>
  <c r="P111" i="10"/>
  <c r="E111" i="10"/>
  <c r="D111" i="10"/>
  <c r="C111" i="10"/>
  <c r="B111" i="10"/>
  <c r="A111" i="10"/>
  <c r="W110" i="10"/>
  <c r="T110" i="10"/>
  <c r="P110" i="10"/>
  <c r="E110" i="10"/>
  <c r="D110" i="10"/>
  <c r="C110" i="10"/>
  <c r="B110" i="10"/>
  <c r="A110" i="10"/>
  <c r="W109" i="10"/>
  <c r="T109" i="10"/>
  <c r="P109" i="10"/>
  <c r="E109" i="10"/>
  <c r="D109" i="10"/>
  <c r="C109" i="10"/>
  <c r="B109" i="10"/>
  <c r="A109" i="10"/>
  <c r="W108" i="10"/>
  <c r="T108" i="10"/>
  <c r="P108" i="10"/>
  <c r="E108" i="10"/>
  <c r="D108" i="10"/>
  <c r="C108" i="10"/>
  <c r="B108" i="10"/>
  <c r="A108" i="10"/>
  <c r="W107" i="10"/>
  <c r="T107" i="10"/>
  <c r="P107" i="10"/>
  <c r="E107" i="10"/>
  <c r="D107" i="10"/>
  <c r="C107" i="10"/>
  <c r="B107" i="10"/>
  <c r="A107" i="10"/>
  <c r="W106" i="10"/>
  <c r="T106" i="10"/>
  <c r="P106" i="10"/>
  <c r="E106" i="10"/>
  <c r="D106" i="10"/>
  <c r="C106" i="10"/>
  <c r="B106" i="10"/>
  <c r="A106" i="10"/>
  <c r="W105" i="10"/>
  <c r="T105" i="10"/>
  <c r="P105" i="10"/>
  <c r="E105" i="10"/>
  <c r="D105" i="10"/>
  <c r="C105" i="10"/>
  <c r="B105" i="10"/>
  <c r="A105" i="10"/>
  <c r="W104" i="10"/>
  <c r="T104" i="10"/>
  <c r="P104" i="10"/>
  <c r="E104" i="10"/>
  <c r="D104" i="10"/>
  <c r="C104" i="10"/>
  <c r="B104" i="10"/>
  <c r="A104" i="10"/>
  <c r="W103" i="10"/>
  <c r="T103" i="10"/>
  <c r="P103" i="10"/>
  <c r="E103" i="10"/>
  <c r="D103" i="10"/>
  <c r="C103" i="10"/>
  <c r="B103" i="10"/>
  <c r="A103" i="10"/>
  <c r="W102" i="10"/>
  <c r="T102" i="10"/>
  <c r="P102" i="10"/>
  <c r="E102" i="10"/>
  <c r="D102" i="10"/>
  <c r="C102" i="10"/>
  <c r="B102" i="10"/>
  <c r="A102" i="10"/>
  <c r="W101" i="10"/>
  <c r="T101" i="10"/>
  <c r="P101" i="10"/>
  <c r="E101" i="10"/>
  <c r="D101" i="10"/>
  <c r="C101" i="10"/>
  <c r="B101" i="10"/>
  <c r="A101" i="10"/>
  <c r="W100" i="10"/>
  <c r="T100" i="10"/>
  <c r="P100" i="10"/>
  <c r="E100" i="10"/>
  <c r="D100" i="10"/>
  <c r="C100" i="10"/>
  <c r="B100" i="10"/>
  <c r="A100" i="10"/>
  <c r="W99" i="10"/>
  <c r="T99" i="10"/>
  <c r="P99" i="10"/>
  <c r="E99" i="10"/>
  <c r="D99" i="10"/>
  <c r="C99" i="10"/>
  <c r="B99" i="10"/>
  <c r="A99" i="10"/>
  <c r="W98" i="10"/>
  <c r="T98" i="10"/>
  <c r="P98" i="10"/>
  <c r="E98" i="10"/>
  <c r="D98" i="10"/>
  <c r="C98" i="10"/>
  <c r="B98" i="10"/>
  <c r="A98" i="10"/>
  <c r="W97" i="10"/>
  <c r="T97" i="10"/>
  <c r="P97" i="10"/>
  <c r="E97" i="10"/>
  <c r="D97" i="10"/>
  <c r="C97" i="10"/>
  <c r="B97" i="10"/>
  <c r="A97" i="10"/>
  <c r="W96" i="10"/>
  <c r="T96" i="10"/>
  <c r="P96" i="10"/>
  <c r="E96" i="10"/>
  <c r="D96" i="10"/>
  <c r="C96" i="10"/>
  <c r="B96" i="10"/>
  <c r="A96" i="10"/>
  <c r="W95" i="10"/>
  <c r="T95" i="10"/>
  <c r="P95" i="10"/>
  <c r="E95" i="10"/>
  <c r="D95" i="10"/>
  <c r="C95" i="10"/>
  <c r="B95" i="10"/>
  <c r="A95" i="10"/>
  <c r="W94" i="10"/>
  <c r="T94" i="10"/>
  <c r="P94" i="10"/>
  <c r="E94" i="10"/>
  <c r="D94" i="10"/>
  <c r="C94" i="10"/>
  <c r="B94" i="10"/>
  <c r="A94" i="10"/>
  <c r="W93" i="10"/>
  <c r="T93" i="10"/>
  <c r="P93" i="10"/>
  <c r="E93" i="10"/>
  <c r="D93" i="10"/>
  <c r="C93" i="10"/>
  <c r="B93" i="10"/>
  <c r="A93" i="10"/>
  <c r="W92" i="10"/>
  <c r="T92" i="10"/>
  <c r="P92" i="10"/>
  <c r="E92" i="10"/>
  <c r="D92" i="10"/>
  <c r="C92" i="10"/>
  <c r="B92" i="10"/>
  <c r="A92" i="10"/>
  <c r="W91" i="10"/>
  <c r="T91" i="10"/>
  <c r="P91" i="10"/>
  <c r="E91" i="10"/>
  <c r="D91" i="10"/>
  <c r="C91" i="10"/>
  <c r="B91" i="10"/>
  <c r="A91" i="10"/>
  <c r="W90" i="10"/>
  <c r="T90" i="10"/>
  <c r="P90" i="10"/>
  <c r="E90" i="10"/>
  <c r="D90" i="10"/>
  <c r="C90" i="10"/>
  <c r="B90" i="10"/>
  <c r="A90" i="10"/>
  <c r="W89" i="10"/>
  <c r="T89" i="10"/>
  <c r="P89" i="10"/>
  <c r="E89" i="10"/>
  <c r="D89" i="10"/>
  <c r="C89" i="10"/>
  <c r="B89" i="10"/>
  <c r="A89" i="10"/>
  <c r="W88" i="10"/>
  <c r="T88" i="10"/>
  <c r="P88" i="10"/>
  <c r="E88" i="10"/>
  <c r="D88" i="10"/>
  <c r="C88" i="10"/>
  <c r="B88" i="10"/>
  <c r="A88" i="10"/>
  <c r="W87" i="10"/>
  <c r="T87" i="10"/>
  <c r="P87" i="10"/>
  <c r="E87" i="10"/>
  <c r="D87" i="10"/>
  <c r="C87" i="10"/>
  <c r="B87" i="10"/>
  <c r="A87" i="10"/>
  <c r="W86" i="10"/>
  <c r="T86" i="10"/>
  <c r="P86" i="10"/>
  <c r="E86" i="10"/>
  <c r="D86" i="10"/>
  <c r="C86" i="10"/>
  <c r="B86" i="10"/>
  <c r="A86" i="10"/>
  <c r="W85" i="10"/>
  <c r="T85" i="10"/>
  <c r="P85" i="10"/>
  <c r="E85" i="10"/>
  <c r="D85" i="10"/>
  <c r="C85" i="10"/>
  <c r="B85" i="10"/>
  <c r="A85" i="10"/>
  <c r="W84" i="10"/>
  <c r="T84" i="10"/>
  <c r="P84" i="10"/>
  <c r="E84" i="10"/>
  <c r="D84" i="10"/>
  <c r="C84" i="10"/>
  <c r="B84" i="10"/>
  <c r="A84" i="10"/>
  <c r="W83" i="10"/>
  <c r="T83" i="10"/>
  <c r="P83" i="10"/>
  <c r="E83" i="10"/>
  <c r="D83" i="10"/>
  <c r="C83" i="10"/>
  <c r="B83" i="10"/>
  <c r="A83" i="10"/>
  <c r="W82" i="10"/>
  <c r="T82" i="10"/>
  <c r="P82" i="10"/>
  <c r="E82" i="10"/>
  <c r="D82" i="10"/>
  <c r="C82" i="10"/>
  <c r="B82" i="10"/>
  <c r="A82" i="10"/>
  <c r="W81" i="10"/>
  <c r="T81" i="10"/>
  <c r="P81" i="10"/>
  <c r="E81" i="10"/>
  <c r="D81" i="10"/>
  <c r="C81" i="10"/>
  <c r="B81" i="10"/>
  <c r="A81" i="10"/>
  <c r="W80" i="10"/>
  <c r="T80" i="10"/>
  <c r="P80" i="10"/>
  <c r="E80" i="10"/>
  <c r="D80" i="10"/>
  <c r="C80" i="10"/>
  <c r="B80" i="10"/>
  <c r="A80" i="10"/>
  <c r="W79" i="10"/>
  <c r="T79" i="10"/>
  <c r="P79" i="10"/>
  <c r="E79" i="10"/>
  <c r="D79" i="10"/>
  <c r="C79" i="10"/>
  <c r="B79" i="10"/>
  <c r="A79" i="10"/>
  <c r="W78" i="10"/>
  <c r="T78" i="10"/>
  <c r="P78" i="10"/>
  <c r="E78" i="10"/>
  <c r="D78" i="10"/>
  <c r="C78" i="10"/>
  <c r="B78" i="10"/>
  <c r="A78" i="10"/>
  <c r="W77" i="10"/>
  <c r="T77" i="10"/>
  <c r="P77" i="10"/>
  <c r="E77" i="10"/>
  <c r="D77" i="10"/>
  <c r="C77" i="10"/>
  <c r="B77" i="10"/>
  <c r="A77" i="10"/>
  <c r="W76" i="10"/>
  <c r="T76" i="10"/>
  <c r="P76" i="10"/>
  <c r="E76" i="10"/>
  <c r="D76" i="10"/>
  <c r="C76" i="10"/>
  <c r="B76" i="10"/>
  <c r="A76" i="10"/>
  <c r="W75" i="10"/>
  <c r="T75" i="10"/>
  <c r="P75" i="10"/>
  <c r="E75" i="10"/>
  <c r="D75" i="10"/>
  <c r="C75" i="10"/>
  <c r="B75" i="10"/>
  <c r="A75" i="10"/>
  <c r="W74" i="10"/>
  <c r="T74" i="10"/>
  <c r="P74" i="10"/>
  <c r="E74" i="10"/>
  <c r="D74" i="10"/>
  <c r="C74" i="10"/>
  <c r="B74" i="10"/>
  <c r="A74" i="10"/>
  <c r="W73" i="10"/>
  <c r="T73" i="10"/>
  <c r="P73" i="10"/>
  <c r="E73" i="10"/>
  <c r="D73" i="10"/>
  <c r="C73" i="10"/>
  <c r="B73" i="10"/>
  <c r="A73" i="10"/>
  <c r="W72" i="10"/>
  <c r="T72" i="10"/>
  <c r="P72" i="10"/>
  <c r="E72" i="10"/>
  <c r="D72" i="10"/>
  <c r="C72" i="10"/>
  <c r="B72" i="10"/>
  <c r="A72" i="10"/>
  <c r="W71" i="10"/>
  <c r="T71" i="10"/>
  <c r="P71" i="10"/>
  <c r="E71" i="10"/>
  <c r="D71" i="10"/>
  <c r="C71" i="10"/>
  <c r="B71" i="10"/>
  <c r="A71" i="10"/>
  <c r="W70" i="10"/>
  <c r="T70" i="10"/>
  <c r="P70" i="10"/>
  <c r="E70" i="10"/>
  <c r="D70" i="10"/>
  <c r="C70" i="10"/>
  <c r="B70" i="10"/>
  <c r="A70" i="10"/>
  <c r="W69" i="10"/>
  <c r="T69" i="10"/>
  <c r="P69" i="10"/>
  <c r="E69" i="10"/>
  <c r="D69" i="10"/>
  <c r="C69" i="10"/>
  <c r="B69" i="10"/>
  <c r="A69" i="10"/>
  <c r="W68" i="10"/>
  <c r="T68" i="10"/>
  <c r="P68" i="10"/>
  <c r="E68" i="10"/>
  <c r="D68" i="10"/>
  <c r="C68" i="10"/>
  <c r="B68" i="10"/>
  <c r="A68" i="10"/>
  <c r="W67" i="10"/>
  <c r="T67" i="10"/>
  <c r="P67" i="10"/>
  <c r="E67" i="10"/>
  <c r="D67" i="10"/>
  <c r="C67" i="10"/>
  <c r="B67" i="10"/>
  <c r="A67" i="10"/>
  <c r="W66" i="10"/>
  <c r="T66" i="10"/>
  <c r="P66" i="10"/>
  <c r="E66" i="10"/>
  <c r="D66" i="10"/>
  <c r="C66" i="10"/>
  <c r="B66" i="10"/>
  <c r="A66" i="10"/>
  <c r="W65" i="10"/>
  <c r="T65" i="10"/>
  <c r="P65" i="10"/>
  <c r="E65" i="10"/>
  <c r="D65" i="10"/>
  <c r="C65" i="10"/>
  <c r="B65" i="10"/>
  <c r="A65" i="10"/>
  <c r="W64" i="10"/>
  <c r="T64" i="10"/>
  <c r="P64" i="10"/>
  <c r="E64" i="10"/>
  <c r="D64" i="10"/>
  <c r="C64" i="10"/>
  <c r="B64" i="10"/>
  <c r="A64" i="10"/>
  <c r="W63" i="10"/>
  <c r="T63" i="10"/>
  <c r="P63" i="10"/>
  <c r="E63" i="10"/>
  <c r="D63" i="10"/>
  <c r="C63" i="10"/>
  <c r="B63" i="10"/>
  <c r="A63" i="10"/>
  <c r="W62" i="10"/>
  <c r="T62" i="10"/>
  <c r="P62" i="10"/>
  <c r="E62" i="10"/>
  <c r="D62" i="10"/>
  <c r="C62" i="10"/>
  <c r="B62" i="10"/>
  <c r="A62" i="10"/>
  <c r="W61" i="10"/>
  <c r="T61" i="10"/>
  <c r="P61" i="10"/>
  <c r="E61" i="10"/>
  <c r="D61" i="10"/>
  <c r="C61" i="10"/>
  <c r="B61" i="10"/>
  <c r="A61" i="10"/>
  <c r="W60" i="10"/>
  <c r="T60" i="10"/>
  <c r="P60" i="10"/>
  <c r="E60" i="10"/>
  <c r="D60" i="10"/>
  <c r="C60" i="10"/>
  <c r="B60" i="10"/>
  <c r="A60" i="10"/>
  <c r="W59" i="10"/>
  <c r="T59" i="10"/>
  <c r="P59" i="10"/>
  <c r="E59" i="10"/>
  <c r="D59" i="10"/>
  <c r="C59" i="10"/>
  <c r="B59" i="10"/>
  <c r="A59" i="10"/>
  <c r="W58" i="10"/>
  <c r="T58" i="10"/>
  <c r="P58" i="10"/>
  <c r="E58" i="10"/>
  <c r="D58" i="10"/>
  <c r="C58" i="10"/>
  <c r="B58" i="10"/>
  <c r="A58" i="10"/>
  <c r="W57" i="10"/>
  <c r="T57" i="10"/>
  <c r="P57" i="10"/>
  <c r="E57" i="10"/>
  <c r="D57" i="10"/>
  <c r="C57" i="10"/>
  <c r="B57" i="10"/>
  <c r="A57" i="10"/>
  <c r="W56" i="10"/>
  <c r="T56" i="10"/>
  <c r="P56" i="10"/>
  <c r="E56" i="10"/>
  <c r="D56" i="10"/>
  <c r="C56" i="10"/>
  <c r="B56" i="10"/>
  <c r="A56" i="10"/>
  <c r="W55" i="10"/>
  <c r="T55" i="10"/>
  <c r="P55" i="10"/>
  <c r="E55" i="10"/>
  <c r="D55" i="10"/>
  <c r="C55" i="10"/>
  <c r="B55" i="10"/>
  <c r="A55" i="10"/>
  <c r="W54" i="10"/>
  <c r="T54" i="10"/>
  <c r="P54" i="10"/>
  <c r="E54" i="10"/>
  <c r="D54" i="10"/>
  <c r="C54" i="10"/>
  <c r="B54" i="10"/>
  <c r="A54" i="10"/>
  <c r="W53" i="10"/>
  <c r="T53" i="10"/>
  <c r="P53" i="10"/>
  <c r="E53" i="10"/>
  <c r="D53" i="10"/>
  <c r="C53" i="10"/>
  <c r="B53" i="10"/>
  <c r="A53" i="10"/>
  <c r="W52" i="10"/>
  <c r="T52" i="10"/>
  <c r="P52" i="10"/>
  <c r="E52" i="10"/>
  <c r="D52" i="10"/>
  <c r="C52" i="10"/>
  <c r="B52" i="10"/>
  <c r="A52" i="10"/>
  <c r="W51" i="10"/>
  <c r="T51" i="10"/>
  <c r="P51" i="10"/>
  <c r="E51" i="10"/>
  <c r="D51" i="10"/>
  <c r="C51" i="10"/>
  <c r="B51" i="10"/>
  <c r="A51" i="10"/>
  <c r="W50" i="10"/>
  <c r="T50" i="10"/>
  <c r="P50" i="10"/>
  <c r="E50" i="10"/>
  <c r="D50" i="10"/>
  <c r="C50" i="10"/>
  <c r="B50" i="10"/>
  <c r="A50" i="10"/>
  <c r="W49" i="10"/>
  <c r="T49" i="10"/>
  <c r="P49" i="10"/>
  <c r="E49" i="10"/>
  <c r="D49" i="10"/>
  <c r="C49" i="10"/>
  <c r="B49" i="10"/>
  <c r="A49" i="10"/>
  <c r="W48" i="10"/>
  <c r="T48" i="10"/>
  <c r="P48" i="10"/>
  <c r="E48" i="10"/>
  <c r="D48" i="10"/>
  <c r="C48" i="10"/>
  <c r="B48" i="10"/>
  <c r="A48" i="10"/>
  <c r="W47" i="10"/>
  <c r="T47" i="10"/>
  <c r="P47" i="10"/>
  <c r="E47" i="10"/>
  <c r="D47" i="10"/>
  <c r="C47" i="10"/>
  <c r="B47" i="10"/>
  <c r="A47" i="10"/>
  <c r="W46" i="10"/>
  <c r="T46" i="10"/>
  <c r="P46" i="10"/>
  <c r="E46" i="10"/>
  <c r="D46" i="10"/>
  <c r="C46" i="10"/>
  <c r="B46" i="10"/>
  <c r="A46" i="10"/>
  <c r="W45" i="10"/>
  <c r="T45" i="10"/>
  <c r="P45" i="10"/>
  <c r="E45" i="10"/>
  <c r="D45" i="10"/>
  <c r="C45" i="10"/>
  <c r="B45" i="10"/>
  <c r="A45" i="10"/>
  <c r="W44" i="10"/>
  <c r="T44" i="10"/>
  <c r="P44" i="10"/>
  <c r="E44" i="10"/>
  <c r="D44" i="10"/>
  <c r="C44" i="10"/>
  <c r="B44" i="10"/>
  <c r="A44" i="10"/>
  <c r="W43" i="10"/>
  <c r="T43" i="10"/>
  <c r="P43" i="10"/>
  <c r="E43" i="10"/>
  <c r="D43" i="10"/>
  <c r="C43" i="10"/>
  <c r="B43" i="10"/>
  <c r="A43" i="10"/>
  <c r="W42" i="10"/>
  <c r="T42" i="10"/>
  <c r="P42" i="10"/>
  <c r="E42" i="10"/>
  <c r="D42" i="10"/>
  <c r="C42" i="10"/>
  <c r="B42" i="10"/>
  <c r="A42" i="10"/>
  <c r="W41" i="10"/>
  <c r="T41" i="10"/>
  <c r="P41" i="10"/>
  <c r="E41" i="10"/>
  <c r="D41" i="10"/>
  <c r="C41" i="10"/>
  <c r="B41" i="10"/>
  <c r="A41" i="10"/>
  <c r="W40" i="10"/>
  <c r="T40" i="10"/>
  <c r="P40" i="10"/>
  <c r="E40" i="10"/>
  <c r="D40" i="10"/>
  <c r="C40" i="10"/>
  <c r="B40" i="10"/>
  <c r="A40" i="10"/>
  <c r="W39" i="10"/>
  <c r="T39" i="10"/>
  <c r="P39" i="10"/>
  <c r="E39" i="10"/>
  <c r="D39" i="10"/>
  <c r="C39" i="10"/>
  <c r="B39" i="10"/>
  <c r="A39" i="10"/>
  <c r="W38" i="10"/>
  <c r="T38" i="10"/>
  <c r="P38" i="10"/>
  <c r="E38" i="10"/>
  <c r="D38" i="10"/>
  <c r="C38" i="10"/>
  <c r="B38" i="10"/>
  <c r="A38" i="10"/>
  <c r="W37" i="10"/>
  <c r="T37" i="10"/>
  <c r="P37" i="10"/>
  <c r="E37" i="10"/>
  <c r="D37" i="10"/>
  <c r="C37" i="10"/>
  <c r="B37" i="10"/>
  <c r="A37" i="10"/>
  <c r="W36" i="10"/>
  <c r="T36" i="10"/>
  <c r="P36" i="10"/>
  <c r="E36" i="10"/>
  <c r="D36" i="10"/>
  <c r="C36" i="10"/>
  <c r="B36" i="10"/>
  <c r="A36" i="10"/>
  <c r="W35" i="10"/>
  <c r="T35" i="10"/>
  <c r="P35" i="10"/>
  <c r="E35" i="10"/>
  <c r="D35" i="10"/>
  <c r="C35" i="10"/>
  <c r="B35" i="10"/>
  <c r="A35" i="10"/>
  <c r="W34" i="10"/>
  <c r="T34" i="10"/>
  <c r="P34" i="10"/>
  <c r="E34" i="10"/>
  <c r="D34" i="10"/>
  <c r="C34" i="10"/>
  <c r="B34" i="10"/>
  <c r="A34" i="10"/>
  <c r="W33" i="10"/>
  <c r="T33" i="10"/>
  <c r="P33" i="10"/>
  <c r="E33" i="10"/>
  <c r="D33" i="10"/>
  <c r="C33" i="10"/>
  <c r="B33" i="10"/>
  <c r="A33" i="10"/>
  <c r="W32" i="10"/>
  <c r="T32" i="10"/>
  <c r="P32" i="10"/>
  <c r="E32" i="10"/>
  <c r="D32" i="10"/>
  <c r="C32" i="10"/>
  <c r="B32" i="10"/>
  <c r="A32" i="10"/>
  <c r="W31" i="10"/>
  <c r="T31" i="10"/>
  <c r="P31" i="10"/>
  <c r="E31" i="10"/>
  <c r="D31" i="10"/>
  <c r="C31" i="10"/>
  <c r="B31" i="10"/>
  <c r="A31" i="10"/>
  <c r="W30" i="10"/>
  <c r="T30" i="10"/>
  <c r="P30" i="10"/>
  <c r="E30" i="10"/>
  <c r="D30" i="10"/>
  <c r="C30" i="10"/>
  <c r="B30" i="10"/>
  <c r="A30" i="10"/>
  <c r="W29" i="10"/>
  <c r="T29" i="10"/>
  <c r="P29" i="10"/>
  <c r="E29" i="10"/>
  <c r="D29" i="10"/>
  <c r="C29" i="10"/>
  <c r="B29" i="10"/>
  <c r="A29" i="10"/>
  <c r="W28" i="10"/>
  <c r="T28" i="10"/>
  <c r="P28" i="10"/>
  <c r="E28" i="10"/>
  <c r="D28" i="10"/>
  <c r="C28" i="10"/>
  <c r="B28" i="10"/>
  <c r="A28" i="10"/>
  <c r="W27" i="10"/>
  <c r="T27" i="10"/>
  <c r="P27" i="10"/>
  <c r="E27" i="10"/>
  <c r="D27" i="10"/>
  <c r="C27" i="10"/>
  <c r="B27" i="10"/>
  <c r="A27" i="10"/>
  <c r="W26" i="10"/>
  <c r="T26" i="10"/>
  <c r="P26" i="10"/>
  <c r="E26" i="10"/>
  <c r="D26" i="10"/>
  <c r="C26" i="10"/>
  <c r="B26" i="10"/>
  <c r="A26" i="10"/>
  <c r="W25" i="10"/>
  <c r="T25" i="10"/>
  <c r="P25" i="10"/>
  <c r="E25" i="10"/>
  <c r="D25" i="10"/>
  <c r="C25" i="10"/>
  <c r="B25" i="10"/>
  <c r="A25" i="10"/>
  <c r="W24" i="10"/>
  <c r="T24" i="10"/>
  <c r="P24" i="10"/>
  <c r="E24" i="10"/>
  <c r="D24" i="10"/>
  <c r="C24" i="10"/>
  <c r="B24" i="10"/>
  <c r="A24" i="10"/>
  <c r="W23" i="10"/>
  <c r="T23" i="10"/>
  <c r="P23" i="10"/>
  <c r="E23" i="10"/>
  <c r="D23" i="10"/>
  <c r="C23" i="10"/>
  <c r="B23" i="10"/>
  <c r="A23" i="10"/>
  <c r="W22" i="10"/>
  <c r="T22" i="10"/>
  <c r="P22" i="10"/>
  <c r="E22" i="10"/>
  <c r="D22" i="10"/>
  <c r="C22" i="10"/>
  <c r="B22" i="10"/>
  <c r="A22" i="10"/>
  <c r="W21" i="10"/>
  <c r="T21" i="10"/>
  <c r="P21" i="10"/>
  <c r="E21" i="10"/>
  <c r="D21" i="10"/>
  <c r="C21" i="10"/>
  <c r="B21" i="10"/>
  <c r="A21" i="10"/>
  <c r="W20" i="10"/>
  <c r="T20" i="10"/>
  <c r="P20" i="10"/>
  <c r="D20" i="10"/>
  <c r="C20" i="10"/>
  <c r="B20" i="10"/>
  <c r="A20" i="10"/>
  <c r="W19" i="10"/>
  <c r="T19" i="10"/>
  <c r="P19" i="10"/>
  <c r="E19" i="10"/>
  <c r="D19" i="10"/>
  <c r="C19" i="10"/>
  <c r="B19" i="10"/>
  <c r="A19" i="10"/>
  <c r="W18" i="10"/>
  <c r="T18" i="10"/>
  <c r="P18" i="10"/>
  <c r="E18" i="10"/>
  <c r="D18" i="10"/>
  <c r="C18" i="10"/>
  <c r="B18" i="10"/>
  <c r="A18" i="10"/>
  <c r="W17" i="10"/>
  <c r="T17" i="10"/>
  <c r="P17" i="10"/>
  <c r="E17" i="10"/>
  <c r="D17" i="10"/>
  <c r="C17" i="10"/>
  <c r="B17" i="10"/>
  <c r="A17" i="10"/>
  <c r="W16" i="10"/>
  <c r="T16" i="10"/>
  <c r="P16" i="10"/>
  <c r="E16" i="10"/>
  <c r="D16" i="10"/>
  <c r="C16" i="10"/>
  <c r="B16" i="10"/>
  <c r="A16" i="10"/>
  <c r="W15" i="10"/>
  <c r="T15" i="10"/>
  <c r="P15" i="10"/>
  <c r="E15" i="10"/>
  <c r="D15" i="10"/>
  <c r="C15" i="10"/>
  <c r="B15" i="10"/>
  <c r="A15" i="10"/>
  <c r="W14" i="10"/>
  <c r="T14" i="10"/>
  <c r="P14" i="10"/>
  <c r="E14" i="10"/>
  <c r="D14" i="10"/>
  <c r="C14" i="10"/>
  <c r="B14" i="10"/>
  <c r="A14" i="10"/>
  <c r="W13" i="10"/>
  <c r="T13" i="10"/>
  <c r="P13" i="10"/>
  <c r="E13" i="10"/>
  <c r="D13" i="10"/>
  <c r="C13" i="10"/>
  <c r="B13" i="10"/>
  <c r="A13" i="10"/>
  <c r="W12" i="10"/>
  <c r="T12" i="10"/>
  <c r="P12" i="10"/>
  <c r="E12" i="10"/>
  <c r="D12" i="10"/>
  <c r="C12" i="10"/>
  <c r="B12" i="10"/>
  <c r="A12" i="10"/>
  <c r="W11" i="10"/>
  <c r="T11" i="10"/>
  <c r="P11" i="10"/>
  <c r="E11" i="10"/>
  <c r="D11" i="10"/>
  <c r="C11" i="10"/>
  <c r="B11" i="10"/>
  <c r="A11" i="10"/>
  <c r="W10" i="10"/>
  <c r="T10" i="10"/>
  <c r="P10" i="10"/>
  <c r="E10" i="10"/>
  <c r="D10" i="10"/>
  <c r="C10" i="10"/>
  <c r="B10" i="10"/>
  <c r="A10" i="10"/>
  <c r="W9" i="10"/>
  <c r="T9" i="10"/>
  <c r="P9" i="10"/>
  <c r="E9" i="10"/>
  <c r="D9" i="10"/>
  <c r="C9" i="10"/>
  <c r="B9" i="10"/>
  <c r="A9" i="10"/>
  <c r="W8" i="10"/>
  <c r="T8" i="10"/>
  <c r="P8" i="10"/>
  <c r="E8" i="10"/>
  <c r="D8" i="10"/>
  <c r="C8" i="10"/>
  <c r="B8" i="10"/>
  <c r="A8" i="10"/>
  <c r="W7" i="10"/>
  <c r="T7" i="10"/>
  <c r="P7" i="10"/>
  <c r="E7" i="10"/>
  <c r="D7" i="10"/>
  <c r="C7" i="10"/>
  <c r="B7" i="10"/>
  <c r="A7" i="10"/>
  <c r="W6" i="10"/>
  <c r="T6" i="10"/>
  <c r="P6" i="10"/>
  <c r="E6" i="10"/>
  <c r="D6" i="10"/>
  <c r="C6" i="10"/>
  <c r="B6" i="10"/>
  <c r="A6" i="10"/>
  <c r="W5" i="10"/>
  <c r="T5" i="10"/>
  <c r="P5" i="10"/>
  <c r="E5" i="10"/>
  <c r="D5" i="10"/>
  <c r="C5" i="10"/>
  <c r="B5" i="10"/>
  <c r="A5" i="10"/>
  <c r="W4" i="10"/>
  <c r="T4" i="10"/>
  <c r="P4" i="10"/>
  <c r="E4" i="10"/>
  <c r="D4" i="10"/>
  <c r="C4" i="10"/>
  <c r="B4" i="10"/>
  <c r="A4" i="10"/>
  <c r="W3" i="10"/>
  <c r="T3" i="10"/>
  <c r="P3" i="10"/>
  <c r="E3" i="10"/>
  <c r="D3" i="10"/>
  <c r="C3" i="10"/>
  <c r="B3" i="10"/>
  <c r="A3" i="10"/>
  <c r="W2" i="10"/>
  <c r="T2" i="10"/>
  <c r="P2" i="10"/>
  <c r="E2" i="10"/>
  <c r="D2" i="10"/>
  <c r="C2" i="10"/>
  <c r="B2" i="10"/>
  <c r="A2" i="10"/>
  <c r="D349" i="2"/>
  <c r="A349" i="2"/>
  <c r="B349" i="2"/>
  <c r="T349" i="2"/>
  <c r="C349" i="2"/>
  <c r="P349" i="2"/>
  <c r="W349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Q15" i="11" l="1" a="1"/>
  <c r="Q15" i="11" s="1"/>
  <c r="R15" i="11" s="1"/>
  <c r="Q136" i="11" a="1"/>
  <c r="Q136" i="11" s="1"/>
  <c r="R136" i="11" s="1"/>
  <c r="Q68" i="11" a="1"/>
  <c r="Q68" i="11" s="1"/>
  <c r="R68" i="11" s="1"/>
  <c r="Q8" i="11" a="1"/>
  <c r="Q8" i="11" s="1"/>
  <c r="R8" i="11" s="1"/>
  <c r="Q12" i="11" a="1"/>
  <c r="Q12" i="11" s="1"/>
  <c r="R12" i="11" s="1"/>
  <c r="Q26" i="11" a="1"/>
  <c r="Q26" i="11" s="1"/>
  <c r="R26" i="11" s="1"/>
  <c r="Q16" i="11" a="1"/>
  <c r="Q16" i="11" s="1"/>
  <c r="R16" i="11" s="1"/>
  <c r="Q22" i="11" a="1"/>
  <c r="Q22" i="11" s="1"/>
  <c r="R22" i="11" s="1"/>
  <c r="Q36" i="11" a="1"/>
  <c r="Q36" i="11" s="1"/>
  <c r="R36" i="11" s="1"/>
  <c r="Q80" i="11" a="1"/>
  <c r="Q80" i="11" s="1"/>
  <c r="R80" i="11" s="1"/>
  <c r="Q28" i="11" a="1"/>
  <c r="Q28" i="11" s="1"/>
  <c r="R28" i="11" s="1"/>
  <c r="Q32" i="11" a="1"/>
  <c r="Q32" i="11" s="1"/>
  <c r="R32" i="11" s="1"/>
  <c r="Q59" i="11" a="1"/>
  <c r="Q59" i="11" s="1"/>
  <c r="R59" i="11" s="1"/>
  <c r="Q23" i="11" a="1"/>
  <c r="Q23" i="11" s="1"/>
  <c r="R23" i="11" s="1"/>
  <c r="Q7" i="11" a="1"/>
  <c r="Q7" i="11" s="1"/>
  <c r="R7" i="11" s="1"/>
  <c r="Q11" i="11" a="1"/>
  <c r="Q11" i="11" s="1"/>
  <c r="R11" i="11" s="1"/>
  <c r="Q21" i="11" a="1"/>
  <c r="Q21" i="11" s="1"/>
  <c r="R21" i="11" s="1"/>
  <c r="Q27" i="11" a="1"/>
  <c r="Q27" i="11" s="1"/>
  <c r="R27" i="11" s="1"/>
  <c r="Q29" i="11" a="1"/>
  <c r="Q29" i="11" s="1"/>
  <c r="R29" i="11" s="1"/>
  <c r="Q19" i="11" a="1"/>
  <c r="Q19" i="11" s="1"/>
  <c r="R19" i="11" s="1"/>
  <c r="Q38" i="11" a="1"/>
  <c r="Q38" i="11" s="1"/>
  <c r="R38" i="11" s="1"/>
  <c r="Q62" i="11" a="1"/>
  <c r="Q62" i="11" s="1"/>
  <c r="R62" i="11" s="1"/>
  <c r="Q81" i="11" a="1"/>
  <c r="Q81" i="11" s="1"/>
  <c r="R81" i="11" s="1"/>
  <c r="Q42" i="11" a="1"/>
  <c r="Q42" i="11" s="1"/>
  <c r="R42" i="11" s="1"/>
  <c r="Q73" i="11" a="1"/>
  <c r="Q73" i="11" s="1"/>
  <c r="R73" i="11" s="1"/>
  <c r="Q6" i="11" a="1"/>
  <c r="Q6" i="11" s="1"/>
  <c r="R6" i="11" s="1"/>
  <c r="Q64" i="11" a="1"/>
  <c r="Q64" i="11" s="1"/>
  <c r="R64" i="11" s="1"/>
  <c r="Q79" i="11" a="1"/>
  <c r="Q79" i="11" s="1"/>
  <c r="R79" i="11" s="1"/>
  <c r="Q86" i="11" a="1"/>
  <c r="Q86" i="11" s="1"/>
  <c r="R86" i="11" s="1"/>
  <c r="Q99" i="11" a="1"/>
  <c r="Q99" i="11" s="1"/>
  <c r="R99" i="11" s="1"/>
  <c r="Q102" i="11" a="1"/>
  <c r="Q102" i="11" s="1"/>
  <c r="R102" i="11" s="1"/>
  <c r="Q115" i="11" a="1"/>
  <c r="Q115" i="11" s="1"/>
  <c r="R115" i="11" s="1"/>
  <c r="Q118" i="11" a="1"/>
  <c r="Q118" i="11" s="1"/>
  <c r="R118" i="11" s="1"/>
  <c r="Q137" i="11" a="1"/>
  <c r="Q137" i="11" s="1"/>
  <c r="R137" i="11" s="1"/>
  <c r="Q14" i="11" a="1"/>
  <c r="Q14" i="11" s="1"/>
  <c r="R14" i="11" s="1"/>
  <c r="Q51" i="11" a="1"/>
  <c r="Q51" i="11" s="1"/>
  <c r="R51" i="11" s="1"/>
  <c r="Q83" i="11" a="1"/>
  <c r="Q83" i="11" s="1"/>
  <c r="R83" i="11" s="1"/>
  <c r="Q89" i="11" a="1"/>
  <c r="Q89" i="11" s="1"/>
  <c r="R89" i="11" s="1"/>
  <c r="Q105" i="11" a="1"/>
  <c r="Q105" i="11" s="1"/>
  <c r="R105" i="11" s="1"/>
  <c r="Q121" i="11" a="1"/>
  <c r="Q121" i="11" s="1"/>
  <c r="R121" i="11" s="1"/>
  <c r="Q144" i="11" a="1"/>
  <c r="Q144" i="11" s="1"/>
  <c r="R144" i="11" s="1"/>
  <c r="Q155" i="11" a="1"/>
  <c r="Q155" i="11" s="1"/>
  <c r="R155" i="11" s="1"/>
  <c r="Q56" i="11" a="1"/>
  <c r="Q56" i="11" s="1"/>
  <c r="R56" i="11" s="1"/>
  <c r="Q5" i="11" a="1"/>
  <c r="Q5" i="11" s="1"/>
  <c r="R5" i="11" s="1"/>
  <c r="Q13" i="11" a="1"/>
  <c r="Q13" i="11" s="1"/>
  <c r="R13" i="11" s="1"/>
  <c r="Q35" i="11" a="1"/>
  <c r="Q35" i="11" s="1"/>
  <c r="R35" i="11" s="1"/>
  <c r="Q41" i="11" a="1"/>
  <c r="Q41" i="11" s="1"/>
  <c r="R41" i="11" s="1"/>
  <c r="Q46" i="11" a="1"/>
  <c r="Q46" i="11" s="1"/>
  <c r="R46" i="11" s="1"/>
  <c r="Q55" i="11" a="1"/>
  <c r="Q55" i="11" s="1"/>
  <c r="R55" i="11" s="1"/>
  <c r="Q129" i="11" a="1"/>
  <c r="Q129" i="11" s="1"/>
  <c r="R129" i="11" s="1"/>
  <c r="Q157" i="11" a="1"/>
  <c r="Q157" i="11" s="1"/>
  <c r="R157" i="11" s="1"/>
  <c r="Q20" i="11" a="1"/>
  <c r="Q20" i="11" s="1"/>
  <c r="R20" i="11" s="1"/>
  <c r="Q67" i="11" a="1"/>
  <c r="Q67" i="11" s="1"/>
  <c r="R67" i="11" s="1"/>
  <c r="Q75" i="11" a="1"/>
  <c r="Q75" i="11" s="1"/>
  <c r="R75" i="11" s="1"/>
  <c r="Q82" i="11" a="1"/>
  <c r="Q82" i="11" s="1"/>
  <c r="R82" i="11" s="1"/>
  <c r="Q92" i="11" a="1"/>
  <c r="Q92" i="11" s="1"/>
  <c r="R92" i="11" s="1"/>
  <c r="Q95" i="11" a="1"/>
  <c r="Q95" i="11" s="1"/>
  <c r="R95" i="11" s="1"/>
  <c r="Q108" i="11" a="1"/>
  <c r="Q108" i="11" s="1"/>
  <c r="R108" i="11" s="1"/>
  <c r="Q111" i="11" a="1"/>
  <c r="Q111" i="11" s="1"/>
  <c r="R111" i="11" s="1"/>
  <c r="Q124" i="11" a="1"/>
  <c r="Q124" i="11" s="1"/>
  <c r="R124" i="11" s="1"/>
  <c r="Q127" i="11" a="1"/>
  <c r="Q127" i="11" s="1"/>
  <c r="R127" i="11" s="1"/>
  <c r="Q139" i="11" a="1"/>
  <c r="Q139" i="11" s="1"/>
  <c r="R139" i="11" s="1"/>
  <c r="Q159" i="11" a="1"/>
  <c r="Q159" i="11" s="1"/>
  <c r="R159" i="11" s="1"/>
  <c r="Q4" i="11" a="1"/>
  <c r="Q4" i="11" s="1"/>
  <c r="R4" i="11" s="1"/>
  <c r="Q45" i="11" a="1"/>
  <c r="Q45" i="11" s="1"/>
  <c r="R45" i="11" s="1"/>
  <c r="Q50" i="11" a="1"/>
  <c r="Q50" i="11" s="1"/>
  <c r="R50" i="11" s="1"/>
  <c r="Q63" i="11" a="1"/>
  <c r="Q63" i="11" s="1"/>
  <c r="R63" i="11" s="1"/>
  <c r="Q78" i="11" a="1"/>
  <c r="Q78" i="11" s="1"/>
  <c r="R78" i="11" s="1"/>
  <c r="Q98" i="11" a="1"/>
  <c r="Q98" i="11" s="1"/>
  <c r="R98" i="11" s="1"/>
  <c r="Q114" i="11" a="1"/>
  <c r="Q114" i="11" s="1"/>
  <c r="R114" i="11" s="1"/>
  <c r="Q161" i="11" a="1"/>
  <c r="Q161" i="11" s="1"/>
  <c r="R161" i="11" s="1"/>
  <c r="Q34" i="11" a="1"/>
  <c r="Q34" i="11" s="1"/>
  <c r="R34" i="11" s="1"/>
  <c r="Q40" i="11" a="1"/>
  <c r="Q40" i="11" s="1"/>
  <c r="R40" i="11" s="1"/>
  <c r="Q54" i="11" a="1"/>
  <c r="Q54" i="11" s="1"/>
  <c r="R54" i="11" s="1"/>
  <c r="Q71" i="11" a="1"/>
  <c r="Q71" i="11" s="1"/>
  <c r="R71" i="11" s="1"/>
  <c r="Q74" i="11" a="1"/>
  <c r="Q74" i="11" s="1"/>
  <c r="R74" i="11" s="1"/>
  <c r="Q85" i="11" a="1"/>
  <c r="Q85" i="11" s="1"/>
  <c r="R85" i="11" s="1"/>
  <c r="Q101" i="11" a="1"/>
  <c r="Q101" i="11" s="1"/>
  <c r="R101" i="11" s="1"/>
  <c r="Q117" i="11" a="1"/>
  <c r="Q117" i="11" s="1"/>
  <c r="R117" i="11" s="1"/>
  <c r="Q141" i="11" a="1"/>
  <c r="Q141" i="11" s="1"/>
  <c r="R141" i="11" s="1"/>
  <c r="Q58" i="11" a="1"/>
  <c r="Q58" i="11" s="1"/>
  <c r="R58" i="11" s="1"/>
  <c r="Q88" i="11" a="1"/>
  <c r="Q88" i="11" s="1"/>
  <c r="R88" i="11" s="1"/>
  <c r="Q104" i="11" a="1"/>
  <c r="Q104" i="11" s="1"/>
  <c r="R104" i="11" s="1"/>
  <c r="Q120" i="11" a="1"/>
  <c r="Q120" i="11" s="1"/>
  <c r="R120" i="11" s="1"/>
  <c r="Q131" i="11" a="1"/>
  <c r="Q131" i="11" s="1"/>
  <c r="R131" i="11" s="1"/>
  <c r="Q201" i="11" a="1"/>
  <c r="Q201" i="11" s="1"/>
  <c r="R201" i="11" s="1"/>
  <c r="Q217" i="11" a="1"/>
  <c r="Q217" i="11" s="1"/>
  <c r="R217" i="11" s="1"/>
  <c r="Q225" i="11" a="1"/>
  <c r="Q225" i="11" s="1"/>
  <c r="R225" i="11" s="1"/>
  <c r="Q3" i="11" a="1"/>
  <c r="Q3" i="11" s="1"/>
  <c r="R3" i="11" s="1"/>
  <c r="Q958" i="11" a="1"/>
  <c r="Q958" i="11" s="1"/>
  <c r="R958" i="11" s="1"/>
  <c r="Q949" i="11" a="1"/>
  <c r="Q949" i="11" s="1"/>
  <c r="R949" i="11" s="1"/>
  <c r="Q1221" i="11" a="1"/>
  <c r="Q1221" i="11" s="1"/>
  <c r="R1221" i="11" s="1"/>
  <c r="Q1217" i="11" a="1"/>
  <c r="Q1217" i="11" s="1"/>
  <c r="R1217" i="11" s="1"/>
  <c r="Q956" i="11" a="1"/>
  <c r="Q956" i="11" s="1"/>
  <c r="R956" i="11" s="1"/>
  <c r="Q953" i="11" a="1"/>
  <c r="Q953" i="11" s="1"/>
  <c r="R953" i="11" s="1"/>
  <c r="Q1220" i="11" a="1"/>
  <c r="Q1220" i="11" s="1"/>
  <c r="R1220" i="11" s="1"/>
  <c r="Q1216" i="11" a="1"/>
  <c r="Q1216" i="11" s="1"/>
  <c r="R1216" i="11" s="1"/>
  <c r="Q944" i="11" a="1"/>
  <c r="Q944" i="11" s="1"/>
  <c r="R944" i="11" s="1"/>
  <c r="Q941" i="11" a="1"/>
  <c r="Q941" i="11" s="1"/>
  <c r="R941" i="11" s="1"/>
  <c r="Q1219" i="11" a="1"/>
  <c r="Q1219" i="11" s="1"/>
  <c r="R1219" i="11" s="1"/>
  <c r="Q1215" i="11" a="1"/>
  <c r="Q1215" i="11" s="1"/>
  <c r="R1215" i="11" s="1"/>
  <c r="Q960" i="11" a="1"/>
  <c r="Q960" i="11" s="1"/>
  <c r="R960" i="11" s="1"/>
  <c r="Q945" i="11" a="1"/>
  <c r="Q945" i="11" s="1"/>
  <c r="R945" i="11" s="1"/>
  <c r="Q1202" i="11" a="1"/>
  <c r="Q1202" i="11" s="1"/>
  <c r="R1202" i="11" s="1"/>
  <c r="Q952" i="11" a="1"/>
  <c r="Q952" i="11" s="1"/>
  <c r="R952" i="11" s="1"/>
  <c r="Q951" i="11" a="1"/>
  <c r="Q951" i="11" s="1"/>
  <c r="R951" i="11" s="1"/>
  <c r="Q1208" i="11" a="1"/>
  <c r="Q1208" i="11" s="1"/>
  <c r="R1208" i="11" s="1"/>
  <c r="Q1199" i="11" a="1"/>
  <c r="Q1199" i="11" s="1"/>
  <c r="R1199" i="11" s="1"/>
  <c r="Q1191" i="11" a="1"/>
  <c r="Q1191" i="11" s="1"/>
  <c r="R1191" i="11" s="1"/>
  <c r="Q1183" i="11" a="1"/>
  <c r="Q1183" i="11" s="1"/>
  <c r="R1183" i="11" s="1"/>
  <c r="Q1175" i="11" a="1"/>
  <c r="Q1175" i="11" s="1"/>
  <c r="R1175" i="11" s="1"/>
  <c r="Q1167" i="11" a="1"/>
  <c r="Q1167" i="11" s="1"/>
  <c r="R1167" i="11" s="1"/>
  <c r="Q1159" i="11" a="1"/>
  <c r="Q1159" i="11" s="1"/>
  <c r="R1159" i="11" s="1"/>
  <c r="Q1151" i="11" a="1"/>
  <c r="Q1151" i="11" s="1"/>
  <c r="R1151" i="11" s="1"/>
  <c r="Q1143" i="11" a="1"/>
  <c r="Q1143" i="11" s="1"/>
  <c r="R1143" i="11" s="1"/>
  <c r="Q1135" i="11" a="1"/>
  <c r="Q1135" i="11" s="1"/>
  <c r="R1135" i="11" s="1"/>
  <c r="Q1127" i="11" a="1"/>
  <c r="Q1127" i="11" s="1"/>
  <c r="R1127" i="11" s="1"/>
  <c r="Q1119" i="11" a="1"/>
  <c r="Q1119" i="11" s="1"/>
  <c r="R1119" i="11" s="1"/>
  <c r="Q1111" i="11" a="1"/>
  <c r="Q1111" i="11" s="1"/>
  <c r="R1111" i="11" s="1"/>
  <c r="Q1103" i="11" a="1"/>
  <c r="Q1103" i="11" s="1"/>
  <c r="R1103" i="11" s="1"/>
  <c r="Q1207" i="11" a="1"/>
  <c r="Q1207" i="11" s="1"/>
  <c r="R1207" i="11" s="1"/>
  <c r="Q1198" i="11" a="1"/>
  <c r="Q1198" i="11" s="1"/>
  <c r="R1198" i="11" s="1"/>
  <c r="Q1190" i="11" a="1"/>
  <c r="Q1190" i="11" s="1"/>
  <c r="R1190" i="11" s="1"/>
  <c r="Q1182" i="11" a="1"/>
  <c r="Q1182" i="11" s="1"/>
  <c r="R1182" i="11" s="1"/>
  <c r="Q1174" i="11" a="1"/>
  <c r="Q1174" i="11" s="1"/>
  <c r="R1174" i="11" s="1"/>
  <c r="Q1166" i="11" a="1"/>
  <c r="Q1166" i="11" s="1"/>
  <c r="R1166" i="11" s="1"/>
  <c r="Q1158" i="11" a="1"/>
  <c r="Q1158" i="11" s="1"/>
  <c r="R1158" i="11" s="1"/>
  <c r="Q1150" i="11" a="1"/>
  <c r="Q1150" i="11" s="1"/>
  <c r="R1150" i="11" s="1"/>
  <c r="Q1142" i="11" a="1"/>
  <c r="Q1142" i="11" s="1"/>
  <c r="R1142" i="11" s="1"/>
  <c r="Q1134" i="11" a="1"/>
  <c r="Q1134" i="11" s="1"/>
  <c r="R1134" i="11" s="1"/>
  <c r="Q1126" i="11" a="1"/>
  <c r="Q1126" i="11" s="1"/>
  <c r="R1126" i="11" s="1"/>
  <c r="Q1118" i="11" a="1"/>
  <c r="Q1118" i="11" s="1"/>
  <c r="R1118" i="11" s="1"/>
  <c r="Q1110" i="11" a="1"/>
  <c r="Q1110" i="11" s="1"/>
  <c r="R1110" i="11" s="1"/>
  <c r="Q1102" i="11" a="1"/>
  <c r="Q1102" i="11" s="1"/>
  <c r="R1102" i="11" s="1"/>
  <c r="Q937" i="11" a="1"/>
  <c r="Q937" i="11" s="1"/>
  <c r="R937" i="11" s="1"/>
  <c r="Q1197" i="11" a="1"/>
  <c r="Q1197" i="11" s="1"/>
  <c r="R1197" i="11" s="1"/>
  <c r="Q1189" i="11" a="1"/>
  <c r="Q1189" i="11" s="1"/>
  <c r="R1189" i="11" s="1"/>
  <c r="Q1181" i="11" a="1"/>
  <c r="Q1181" i="11" s="1"/>
  <c r="R1181" i="11" s="1"/>
  <c r="Q1173" i="11" a="1"/>
  <c r="Q1173" i="11" s="1"/>
  <c r="R1173" i="11" s="1"/>
  <c r="Q1165" i="11" a="1"/>
  <c r="Q1165" i="11" s="1"/>
  <c r="R1165" i="11" s="1"/>
  <c r="Q1157" i="11" a="1"/>
  <c r="Q1157" i="11" s="1"/>
  <c r="R1157" i="11" s="1"/>
  <c r="Q1149" i="11" a="1"/>
  <c r="Q1149" i="11" s="1"/>
  <c r="R1149" i="11" s="1"/>
  <c r="Q1141" i="11" a="1"/>
  <c r="Q1141" i="11" s="1"/>
  <c r="R1141" i="11" s="1"/>
  <c r="Q1133" i="11" a="1"/>
  <c r="Q1133" i="11" s="1"/>
  <c r="R1133" i="11" s="1"/>
  <c r="Q1125" i="11" a="1"/>
  <c r="Q1125" i="11" s="1"/>
  <c r="R1125" i="11" s="1"/>
  <c r="Q1117" i="11" a="1"/>
  <c r="Q1117" i="11" s="1"/>
  <c r="R1117" i="11" s="1"/>
  <c r="Q1109" i="11" a="1"/>
  <c r="Q1109" i="11" s="1"/>
  <c r="R1109" i="11" s="1"/>
  <c r="Q1101" i="11" a="1"/>
  <c r="Q1101" i="11" s="1"/>
  <c r="R1101" i="11" s="1"/>
  <c r="Q1205" i="11" a="1"/>
  <c r="Q1205" i="11" s="1"/>
  <c r="R1205" i="11" s="1"/>
  <c r="Q947" i="11" a="1"/>
  <c r="Q947" i="11" s="1"/>
  <c r="R947" i="11" s="1"/>
  <c r="Q927" i="11" a="1"/>
  <c r="Q927" i="11" s="1"/>
  <c r="R927" i="11" s="1"/>
  <c r="Q1196" i="11" a="1"/>
  <c r="Q1196" i="11" s="1"/>
  <c r="R1196" i="11" s="1"/>
  <c r="Q1188" i="11" a="1"/>
  <c r="Q1188" i="11" s="1"/>
  <c r="R1188" i="11" s="1"/>
  <c r="Q1180" i="11" a="1"/>
  <c r="Q1180" i="11" s="1"/>
  <c r="R1180" i="11" s="1"/>
  <c r="Q1172" i="11" a="1"/>
  <c r="Q1172" i="11" s="1"/>
  <c r="R1172" i="11" s="1"/>
  <c r="Q1164" i="11" a="1"/>
  <c r="Q1164" i="11" s="1"/>
  <c r="R1164" i="11" s="1"/>
  <c r="Q1156" i="11" a="1"/>
  <c r="Q1156" i="11" s="1"/>
  <c r="R1156" i="11" s="1"/>
  <c r="Q1148" i="11" a="1"/>
  <c r="Q1148" i="11" s="1"/>
  <c r="R1148" i="11" s="1"/>
  <c r="Q1140" i="11" a="1"/>
  <c r="Q1140" i="11" s="1"/>
  <c r="R1140" i="11" s="1"/>
  <c r="Q1132" i="11" a="1"/>
  <c r="Q1132" i="11" s="1"/>
  <c r="R1132" i="11" s="1"/>
  <c r="Q1124" i="11" a="1"/>
  <c r="Q1124" i="11" s="1"/>
  <c r="R1124" i="11" s="1"/>
  <c r="Q1116" i="11" a="1"/>
  <c r="Q1116" i="11" s="1"/>
  <c r="R1116" i="11" s="1"/>
  <c r="Q1108" i="11" a="1"/>
  <c r="Q1108" i="11" s="1"/>
  <c r="R1108" i="11" s="1"/>
  <c r="Q1100" i="11" a="1"/>
  <c r="Q1100" i="11" s="1"/>
  <c r="R1100" i="11" s="1"/>
  <c r="Q1092" i="11" a="1"/>
  <c r="Q1092" i="11" s="1"/>
  <c r="R1092" i="11" s="1"/>
  <c r="Q1084" i="11" a="1"/>
  <c r="Q1084" i="11" s="1"/>
  <c r="R1084" i="11" s="1"/>
  <c r="Q1213" i="11" a="1"/>
  <c r="Q1213" i="11" s="1"/>
  <c r="R1213" i="11" s="1"/>
  <c r="Q1204" i="11" a="1"/>
  <c r="Q1204" i="11" s="1"/>
  <c r="R1204" i="11" s="1"/>
  <c r="Q935" i="11" a="1"/>
  <c r="Q935" i="11" s="1"/>
  <c r="R935" i="11" s="1"/>
  <c r="Q1195" i="11" a="1"/>
  <c r="Q1195" i="11" s="1"/>
  <c r="R1195" i="11" s="1"/>
  <c r="Q1187" i="11" a="1"/>
  <c r="Q1187" i="11" s="1"/>
  <c r="R1187" i="11" s="1"/>
  <c r="Q1179" i="11" a="1"/>
  <c r="Q1179" i="11" s="1"/>
  <c r="R1179" i="11" s="1"/>
  <c r="Q1171" i="11" a="1"/>
  <c r="Q1171" i="11" s="1"/>
  <c r="R1171" i="11" s="1"/>
  <c r="Q1163" i="11" a="1"/>
  <c r="Q1163" i="11" s="1"/>
  <c r="R1163" i="11" s="1"/>
  <c r="Q1155" i="11" a="1"/>
  <c r="Q1155" i="11" s="1"/>
  <c r="R1155" i="11" s="1"/>
  <c r="Q1147" i="11" a="1"/>
  <c r="Q1147" i="11" s="1"/>
  <c r="R1147" i="11" s="1"/>
  <c r="Q1139" i="11" a="1"/>
  <c r="Q1139" i="11" s="1"/>
  <c r="R1139" i="11" s="1"/>
  <c r="Q1131" i="11" a="1"/>
  <c r="Q1131" i="11" s="1"/>
  <c r="R1131" i="11" s="1"/>
  <c r="Q1123" i="11" a="1"/>
  <c r="Q1123" i="11" s="1"/>
  <c r="R1123" i="11" s="1"/>
  <c r="Q1115" i="11" a="1"/>
  <c r="Q1115" i="11" s="1"/>
  <c r="R1115" i="11" s="1"/>
  <c r="Q1107" i="11" a="1"/>
  <c r="Q1107" i="11" s="1"/>
  <c r="R1107" i="11" s="1"/>
  <c r="Q1099" i="11" a="1"/>
  <c r="Q1099" i="11" s="1"/>
  <c r="R1099" i="11" s="1"/>
  <c r="Q1091" i="11" a="1"/>
  <c r="Q1091" i="11" s="1"/>
  <c r="R1091" i="11" s="1"/>
  <c r="Q1212" i="11" a="1"/>
  <c r="Q1212" i="11" s="1"/>
  <c r="R1212" i="11" s="1"/>
  <c r="Q1203" i="11" a="1"/>
  <c r="Q1203" i="11" s="1"/>
  <c r="R1203" i="11" s="1"/>
  <c r="Q1194" i="11" a="1"/>
  <c r="Q1194" i="11" s="1"/>
  <c r="R1194" i="11" s="1"/>
  <c r="Q1186" i="11" a="1"/>
  <c r="Q1186" i="11" s="1"/>
  <c r="R1186" i="11" s="1"/>
  <c r="Q1178" i="11" a="1"/>
  <c r="Q1178" i="11" s="1"/>
  <c r="R1178" i="11" s="1"/>
  <c r="Q1170" i="11" a="1"/>
  <c r="Q1170" i="11" s="1"/>
  <c r="R1170" i="11" s="1"/>
  <c r="Q1162" i="11" a="1"/>
  <c r="Q1162" i="11" s="1"/>
  <c r="R1162" i="11" s="1"/>
  <c r="Q1154" i="11" a="1"/>
  <c r="Q1154" i="11" s="1"/>
  <c r="R1154" i="11" s="1"/>
  <c r="Q1146" i="11" a="1"/>
  <c r="Q1146" i="11" s="1"/>
  <c r="R1146" i="11" s="1"/>
  <c r="Q1138" i="11" a="1"/>
  <c r="Q1138" i="11" s="1"/>
  <c r="R1138" i="11" s="1"/>
  <c r="Q1130" i="11" a="1"/>
  <c r="Q1130" i="11" s="1"/>
  <c r="R1130" i="11" s="1"/>
  <c r="Q1122" i="11" a="1"/>
  <c r="Q1122" i="11" s="1"/>
  <c r="R1122" i="11" s="1"/>
  <c r="Q1114" i="11" a="1"/>
  <c r="Q1114" i="11" s="1"/>
  <c r="R1114" i="11" s="1"/>
  <c r="Q1106" i="11" a="1"/>
  <c r="Q1106" i="11" s="1"/>
  <c r="R1106" i="11" s="1"/>
  <c r="Q1098" i="11" a="1"/>
  <c r="Q1098" i="11" s="1"/>
  <c r="R1098" i="11" s="1"/>
  <c r="Q1090" i="11" a="1"/>
  <c r="Q1090" i="11" s="1"/>
  <c r="R1090" i="11" s="1"/>
  <c r="Q1082" i="11" a="1"/>
  <c r="Q1082" i="11" s="1"/>
  <c r="R1082" i="11" s="1"/>
  <c r="Q1211" i="11" a="1"/>
  <c r="Q1211" i="11" s="1"/>
  <c r="R1211" i="11" s="1"/>
  <c r="Q943" i="11" a="1"/>
  <c r="Q943" i="11" s="1"/>
  <c r="R943" i="11" s="1"/>
  <c r="Q933" i="11" a="1"/>
  <c r="Q933" i="11" s="1"/>
  <c r="R933" i="11" s="1"/>
  <c r="Q1201" i="11" a="1"/>
  <c r="Q1201" i="11" s="1"/>
  <c r="R1201" i="11" s="1"/>
  <c r="Q1193" i="11" a="1"/>
  <c r="Q1193" i="11" s="1"/>
  <c r="R1193" i="11" s="1"/>
  <c r="Q1185" i="11" a="1"/>
  <c r="Q1185" i="11" s="1"/>
  <c r="R1185" i="11" s="1"/>
  <c r="Q1177" i="11" a="1"/>
  <c r="Q1177" i="11" s="1"/>
  <c r="R1177" i="11" s="1"/>
  <c r="Q1169" i="11" a="1"/>
  <c r="Q1169" i="11" s="1"/>
  <c r="R1169" i="11" s="1"/>
  <c r="Q1161" i="11" a="1"/>
  <c r="Q1161" i="11" s="1"/>
  <c r="R1161" i="11" s="1"/>
  <c r="Q1153" i="11" a="1"/>
  <c r="Q1153" i="11" s="1"/>
  <c r="R1153" i="11" s="1"/>
  <c r="Q1145" i="11" a="1"/>
  <c r="Q1145" i="11" s="1"/>
  <c r="R1145" i="11" s="1"/>
  <c r="Q1137" i="11" a="1"/>
  <c r="Q1137" i="11" s="1"/>
  <c r="R1137" i="11" s="1"/>
  <c r="Q1129" i="11" a="1"/>
  <c r="Q1129" i="11" s="1"/>
  <c r="R1129" i="11" s="1"/>
  <c r="Q1121" i="11" a="1"/>
  <c r="Q1121" i="11" s="1"/>
  <c r="R1121" i="11" s="1"/>
  <c r="Q1113" i="11" a="1"/>
  <c r="Q1113" i="11" s="1"/>
  <c r="R1113" i="11" s="1"/>
  <c r="Q1209" i="11" a="1"/>
  <c r="Q1209" i="11" s="1"/>
  <c r="R1209" i="11" s="1"/>
  <c r="Q1200" i="11" a="1"/>
  <c r="Q1200" i="11" s="1"/>
  <c r="R1200" i="11" s="1"/>
  <c r="Q1192" i="11" a="1"/>
  <c r="Q1192" i="11" s="1"/>
  <c r="R1192" i="11" s="1"/>
  <c r="Q1184" i="11" a="1"/>
  <c r="Q1184" i="11" s="1"/>
  <c r="R1184" i="11" s="1"/>
  <c r="Q1176" i="11" a="1"/>
  <c r="Q1176" i="11" s="1"/>
  <c r="R1176" i="11" s="1"/>
  <c r="Q1168" i="11" a="1"/>
  <c r="Q1168" i="11" s="1"/>
  <c r="R1168" i="11" s="1"/>
  <c r="Q1160" i="11" a="1"/>
  <c r="Q1160" i="11" s="1"/>
  <c r="R1160" i="11" s="1"/>
  <c r="Q1152" i="11" a="1"/>
  <c r="Q1152" i="11" s="1"/>
  <c r="R1152" i="11" s="1"/>
  <c r="Q1144" i="11" a="1"/>
  <c r="Q1144" i="11" s="1"/>
  <c r="R1144" i="11" s="1"/>
  <c r="Q1136" i="11" a="1"/>
  <c r="Q1136" i="11" s="1"/>
  <c r="R1136" i="11" s="1"/>
  <c r="Q1128" i="11" a="1"/>
  <c r="Q1128" i="11" s="1"/>
  <c r="R1128" i="11" s="1"/>
  <c r="Q1120" i="11" a="1"/>
  <c r="Q1120" i="11" s="1"/>
  <c r="R1120" i="11" s="1"/>
  <c r="Q1112" i="11" a="1"/>
  <c r="Q1112" i="11" s="1"/>
  <c r="R1112" i="11" s="1"/>
  <c r="Q1104" i="11" a="1"/>
  <c r="Q1104" i="11" s="1"/>
  <c r="R1104" i="11" s="1"/>
  <c r="Q1086" i="11" a="1"/>
  <c r="Q1086" i="11" s="1"/>
  <c r="R1086" i="11" s="1"/>
  <c r="Q1077" i="11" a="1"/>
  <c r="Q1077" i="11" s="1"/>
  <c r="R1077" i="11" s="1"/>
  <c r="Q1069" i="11" a="1"/>
  <c r="Q1069" i="11" s="1"/>
  <c r="R1069" i="11" s="1"/>
  <c r="Q1061" i="11" a="1"/>
  <c r="Q1061" i="11" s="1"/>
  <c r="R1061" i="11" s="1"/>
  <c r="Q1053" i="11" a="1"/>
  <c r="Q1053" i="11" s="1"/>
  <c r="R1053" i="11" s="1"/>
  <c r="Q1045" i="11" a="1"/>
  <c r="Q1045" i="11" s="1"/>
  <c r="R1045" i="11" s="1"/>
  <c r="Q1037" i="11" a="1"/>
  <c r="Q1037" i="11" s="1"/>
  <c r="R1037" i="11" s="1"/>
  <c r="Q1029" i="11" a="1"/>
  <c r="Q1029" i="11" s="1"/>
  <c r="R1029" i="11" s="1"/>
  <c r="Q1021" i="11" a="1"/>
  <c r="Q1021" i="11" s="1"/>
  <c r="R1021" i="11" s="1"/>
  <c r="Q1013" i="11" a="1"/>
  <c r="Q1013" i="11" s="1"/>
  <c r="R1013" i="11" s="1"/>
  <c r="Q1005" i="11" a="1"/>
  <c r="Q1005" i="11" s="1"/>
  <c r="R1005" i="11" s="1"/>
  <c r="Q997" i="11" a="1"/>
  <c r="Q997" i="11" s="1"/>
  <c r="R997" i="11" s="1"/>
  <c r="Q989" i="11" a="1"/>
  <c r="Q989" i="11" s="1"/>
  <c r="R989" i="11" s="1"/>
  <c r="Q981" i="11" a="1"/>
  <c r="Q981" i="11" s="1"/>
  <c r="R981" i="11" s="1"/>
  <c r="Q973" i="11" a="1"/>
  <c r="Q973" i="11" s="1"/>
  <c r="R973" i="11" s="1"/>
  <c r="Q965" i="11" a="1"/>
  <c r="Q965" i="11" s="1"/>
  <c r="R965" i="11" s="1"/>
  <c r="Q1095" i="11" a="1"/>
  <c r="Q1095" i="11" s="1"/>
  <c r="R1095" i="11" s="1"/>
  <c r="Q1085" i="11" a="1"/>
  <c r="Q1085" i="11" s="1"/>
  <c r="R1085" i="11" s="1"/>
  <c r="Q1076" i="11" a="1"/>
  <c r="Q1076" i="11" s="1"/>
  <c r="R1076" i="11" s="1"/>
  <c r="Q1068" i="11" a="1"/>
  <c r="Q1068" i="11" s="1"/>
  <c r="R1068" i="11" s="1"/>
  <c r="Q1060" i="11" a="1"/>
  <c r="Q1060" i="11" s="1"/>
  <c r="R1060" i="11" s="1"/>
  <c r="Q1052" i="11" a="1"/>
  <c r="Q1052" i="11" s="1"/>
  <c r="R1052" i="11" s="1"/>
  <c r="Q1044" i="11" a="1"/>
  <c r="Q1044" i="11" s="1"/>
  <c r="R1044" i="11" s="1"/>
  <c r="Q1036" i="11" a="1"/>
  <c r="Q1036" i="11" s="1"/>
  <c r="R1036" i="11" s="1"/>
  <c r="Q1028" i="11" a="1"/>
  <c r="Q1028" i="11" s="1"/>
  <c r="R1028" i="11" s="1"/>
  <c r="Q1020" i="11" a="1"/>
  <c r="Q1020" i="11" s="1"/>
  <c r="R1020" i="11" s="1"/>
  <c r="Q1012" i="11" a="1"/>
  <c r="Q1012" i="11" s="1"/>
  <c r="R1012" i="11" s="1"/>
  <c r="Q1004" i="11" a="1"/>
  <c r="Q1004" i="11" s="1"/>
  <c r="R1004" i="11" s="1"/>
  <c r="Q996" i="11" a="1"/>
  <c r="Q996" i="11" s="1"/>
  <c r="R996" i="11" s="1"/>
  <c r="Q988" i="11" a="1"/>
  <c r="Q988" i="11" s="1"/>
  <c r="R988" i="11" s="1"/>
  <c r="Q980" i="11" a="1"/>
  <c r="Q980" i="11" s="1"/>
  <c r="R980" i="11" s="1"/>
  <c r="Q972" i="11" a="1"/>
  <c r="Q972" i="11" s="1"/>
  <c r="R972" i="11" s="1"/>
  <c r="Q964" i="11" a="1"/>
  <c r="Q964" i="11" s="1"/>
  <c r="R964" i="11" s="1"/>
  <c r="Q939" i="11" a="1"/>
  <c r="Q939" i="11" s="1"/>
  <c r="R939" i="11" s="1"/>
  <c r="Q852" i="11" a="1"/>
  <c r="Q852" i="11" s="1"/>
  <c r="R852" i="11" s="1"/>
  <c r="Q1094" i="11" a="1"/>
  <c r="Q1094" i="11" s="1"/>
  <c r="R1094" i="11" s="1"/>
  <c r="Q1105" i="11" a="1"/>
  <c r="Q1105" i="11" s="1"/>
  <c r="R1105" i="11" s="1"/>
  <c r="Q1075" i="11" a="1"/>
  <c r="Q1075" i="11" s="1"/>
  <c r="R1075" i="11" s="1"/>
  <c r="Q1067" i="11" a="1"/>
  <c r="Q1067" i="11" s="1"/>
  <c r="R1067" i="11" s="1"/>
  <c r="Q1059" i="11" a="1"/>
  <c r="Q1059" i="11" s="1"/>
  <c r="R1059" i="11" s="1"/>
  <c r="Q1051" i="11" a="1"/>
  <c r="Q1051" i="11" s="1"/>
  <c r="R1051" i="11" s="1"/>
  <c r="Q1043" i="11" a="1"/>
  <c r="Q1043" i="11" s="1"/>
  <c r="R1043" i="11" s="1"/>
  <c r="Q1035" i="11" a="1"/>
  <c r="Q1035" i="11" s="1"/>
  <c r="R1035" i="11" s="1"/>
  <c r="Q1027" i="11" a="1"/>
  <c r="Q1027" i="11" s="1"/>
  <c r="R1027" i="11" s="1"/>
  <c r="Q1019" i="11" a="1"/>
  <c r="Q1019" i="11" s="1"/>
  <c r="R1019" i="11" s="1"/>
  <c r="Q1011" i="11" a="1"/>
  <c r="Q1011" i="11" s="1"/>
  <c r="R1011" i="11" s="1"/>
  <c r="Q1003" i="11" a="1"/>
  <c r="Q1003" i="11" s="1"/>
  <c r="R1003" i="11" s="1"/>
  <c r="Q995" i="11" a="1"/>
  <c r="Q995" i="11" s="1"/>
  <c r="R995" i="11" s="1"/>
  <c r="Q987" i="11" a="1"/>
  <c r="Q987" i="11" s="1"/>
  <c r="R987" i="11" s="1"/>
  <c r="Q979" i="11" a="1"/>
  <c r="Q979" i="11" s="1"/>
  <c r="R979" i="11" s="1"/>
  <c r="Q971" i="11" a="1"/>
  <c r="Q971" i="11" s="1"/>
  <c r="R971" i="11" s="1"/>
  <c r="Q963" i="11" a="1"/>
  <c r="Q963" i="11" s="1"/>
  <c r="R963" i="11" s="1"/>
  <c r="Q821" i="11" a="1"/>
  <c r="Q821" i="11" s="1"/>
  <c r="R821" i="11" s="1"/>
  <c r="Q1093" i="11" a="1"/>
  <c r="Q1093" i="11" s="1"/>
  <c r="R1093" i="11" s="1"/>
  <c r="Q1083" i="11" a="1"/>
  <c r="Q1083" i="11" s="1"/>
  <c r="R1083" i="11" s="1"/>
  <c r="Q813" i="11" a="1"/>
  <c r="Q813" i="11" s="1"/>
  <c r="R813" i="11" s="1"/>
  <c r="Q809" i="11" a="1"/>
  <c r="Q809" i="11" s="1"/>
  <c r="R809" i="11" s="1"/>
  <c r="Q804" i="11" a="1"/>
  <c r="Q804" i="11" s="1"/>
  <c r="R804" i="11" s="1"/>
  <c r="Q1074" i="11" a="1"/>
  <c r="Q1074" i="11" s="1"/>
  <c r="R1074" i="11" s="1"/>
  <c r="Q1066" i="11" a="1"/>
  <c r="Q1066" i="11" s="1"/>
  <c r="R1066" i="11" s="1"/>
  <c r="Q1058" i="11" a="1"/>
  <c r="Q1058" i="11" s="1"/>
  <c r="R1058" i="11" s="1"/>
  <c r="Q1050" i="11" a="1"/>
  <c r="Q1050" i="11" s="1"/>
  <c r="R1050" i="11" s="1"/>
  <c r="Q1042" i="11" a="1"/>
  <c r="Q1042" i="11" s="1"/>
  <c r="R1042" i="11" s="1"/>
  <c r="Q1034" i="11" a="1"/>
  <c r="Q1034" i="11" s="1"/>
  <c r="R1034" i="11" s="1"/>
  <c r="Q1026" i="11" a="1"/>
  <c r="Q1026" i="11" s="1"/>
  <c r="R1026" i="11" s="1"/>
  <c r="Q1018" i="11" a="1"/>
  <c r="Q1018" i="11" s="1"/>
  <c r="R1018" i="11" s="1"/>
  <c r="Q1010" i="11" a="1"/>
  <c r="Q1010" i="11" s="1"/>
  <c r="R1010" i="11" s="1"/>
  <c r="Q1002" i="11" a="1"/>
  <c r="Q1002" i="11" s="1"/>
  <c r="R1002" i="11" s="1"/>
  <c r="Q994" i="11" a="1"/>
  <c r="Q994" i="11" s="1"/>
  <c r="R994" i="11" s="1"/>
  <c r="Q986" i="11" a="1"/>
  <c r="Q986" i="11" s="1"/>
  <c r="R986" i="11" s="1"/>
  <c r="Q978" i="11" a="1"/>
  <c r="Q978" i="11" s="1"/>
  <c r="R978" i="11" s="1"/>
  <c r="Q970" i="11" a="1"/>
  <c r="Q970" i="11" s="1"/>
  <c r="R970" i="11" s="1"/>
  <c r="Q962" i="11" a="1"/>
  <c r="Q962" i="11" s="1"/>
  <c r="R962" i="11" s="1"/>
  <c r="Q844" i="11" a="1"/>
  <c r="Q844" i="11" s="1"/>
  <c r="R844" i="11" s="1"/>
  <c r="Q921" i="11" a="1"/>
  <c r="Q921" i="11" s="1"/>
  <c r="R921" i="11" s="1"/>
  <c r="Q1081" i="11" a="1"/>
  <c r="Q1081" i="11" s="1"/>
  <c r="R1081" i="11" s="1"/>
  <c r="Q1073" i="11" a="1"/>
  <c r="Q1073" i="11" s="1"/>
  <c r="R1073" i="11" s="1"/>
  <c r="Q1065" i="11" a="1"/>
  <c r="Q1065" i="11" s="1"/>
  <c r="R1065" i="11" s="1"/>
  <c r="Q1057" i="11" a="1"/>
  <c r="Q1057" i="11" s="1"/>
  <c r="R1057" i="11" s="1"/>
  <c r="Q1049" i="11" a="1"/>
  <c r="Q1049" i="11" s="1"/>
  <c r="R1049" i="11" s="1"/>
  <c r="Q1041" i="11" a="1"/>
  <c r="Q1041" i="11" s="1"/>
  <c r="R1041" i="11" s="1"/>
  <c r="Q1033" i="11" a="1"/>
  <c r="Q1033" i="11" s="1"/>
  <c r="R1033" i="11" s="1"/>
  <c r="Q1025" i="11" a="1"/>
  <c r="Q1025" i="11" s="1"/>
  <c r="R1025" i="11" s="1"/>
  <c r="Q1017" i="11" a="1"/>
  <c r="Q1017" i="11" s="1"/>
  <c r="R1017" i="11" s="1"/>
  <c r="Q1009" i="11" a="1"/>
  <c r="Q1009" i="11" s="1"/>
  <c r="R1009" i="11" s="1"/>
  <c r="Q1001" i="11" a="1"/>
  <c r="Q1001" i="11" s="1"/>
  <c r="R1001" i="11" s="1"/>
  <c r="Q993" i="11" a="1"/>
  <c r="Q993" i="11" s="1"/>
  <c r="R993" i="11" s="1"/>
  <c r="Q985" i="11" a="1"/>
  <c r="Q985" i="11" s="1"/>
  <c r="R985" i="11" s="1"/>
  <c r="Q977" i="11" a="1"/>
  <c r="Q977" i="11" s="1"/>
  <c r="R977" i="11" s="1"/>
  <c r="Q969" i="11" a="1"/>
  <c r="Q969" i="11" s="1"/>
  <c r="R969" i="11" s="1"/>
  <c r="Q961" i="11" a="1"/>
  <c r="Q961" i="11" s="1"/>
  <c r="R961" i="11" s="1"/>
  <c r="Q959" i="11" a="1"/>
  <c r="Q959" i="11" s="1"/>
  <c r="R959" i="11" s="1"/>
  <c r="Q957" i="11" a="1"/>
  <c r="Q957" i="11" s="1"/>
  <c r="R957" i="11" s="1"/>
  <c r="Q955" i="11" a="1"/>
  <c r="Q955" i="11" s="1"/>
  <c r="R955" i="11" s="1"/>
  <c r="Q814" i="11" a="1"/>
  <c r="Q814" i="11" s="1"/>
  <c r="R814" i="11" s="1"/>
  <c r="Q931" i="11" a="1"/>
  <c r="Q931" i="11" s="1"/>
  <c r="R931" i="11" s="1"/>
  <c r="Q918" i="11" a="1"/>
  <c r="Q918" i="11" s="1"/>
  <c r="R918" i="11" s="1"/>
  <c r="Q1089" i="11" a="1"/>
  <c r="Q1089" i="11" s="1"/>
  <c r="R1089" i="11" s="1"/>
  <c r="Q1080" i="11" a="1"/>
  <c r="Q1080" i="11" s="1"/>
  <c r="R1080" i="11" s="1"/>
  <c r="Q1072" i="11" a="1"/>
  <c r="Q1072" i="11" s="1"/>
  <c r="R1072" i="11" s="1"/>
  <c r="Q1064" i="11" a="1"/>
  <c r="Q1064" i="11" s="1"/>
  <c r="R1064" i="11" s="1"/>
  <c r="Q1056" i="11" a="1"/>
  <c r="Q1056" i="11" s="1"/>
  <c r="R1056" i="11" s="1"/>
  <c r="Q1048" i="11" a="1"/>
  <c r="Q1048" i="11" s="1"/>
  <c r="R1048" i="11" s="1"/>
  <c r="Q1040" i="11" a="1"/>
  <c r="Q1040" i="11" s="1"/>
  <c r="R1040" i="11" s="1"/>
  <c r="Q1032" i="11" a="1"/>
  <c r="Q1032" i="11" s="1"/>
  <c r="R1032" i="11" s="1"/>
  <c r="Q1024" i="11" a="1"/>
  <c r="Q1024" i="11" s="1"/>
  <c r="R1024" i="11" s="1"/>
  <c r="Q1016" i="11" a="1"/>
  <c r="Q1016" i="11" s="1"/>
  <c r="R1016" i="11" s="1"/>
  <c r="Q1008" i="11" a="1"/>
  <c r="Q1008" i="11" s="1"/>
  <c r="R1008" i="11" s="1"/>
  <c r="Q1000" i="11" a="1"/>
  <c r="Q1000" i="11" s="1"/>
  <c r="R1000" i="11" s="1"/>
  <c r="Q992" i="11" a="1"/>
  <c r="Q992" i="11" s="1"/>
  <c r="R992" i="11" s="1"/>
  <c r="Q984" i="11" a="1"/>
  <c r="Q984" i="11" s="1"/>
  <c r="R984" i="11" s="1"/>
  <c r="Q976" i="11" a="1"/>
  <c r="Q976" i="11" s="1"/>
  <c r="R976" i="11" s="1"/>
  <c r="Q968" i="11" a="1"/>
  <c r="Q968" i="11" s="1"/>
  <c r="R968" i="11" s="1"/>
  <c r="Q784" i="11" a="1"/>
  <c r="Q784" i="11" s="1"/>
  <c r="R784" i="11" s="1"/>
  <c r="Q929" i="11" a="1"/>
  <c r="Q929" i="11" s="1"/>
  <c r="R929" i="11" s="1"/>
  <c r="Q1088" i="11" a="1"/>
  <c r="Q1088" i="11" s="1"/>
  <c r="R1088" i="11" s="1"/>
  <c r="Q1079" i="11" a="1"/>
  <c r="Q1079" i="11" s="1"/>
  <c r="R1079" i="11" s="1"/>
  <c r="Q1071" i="11" a="1"/>
  <c r="Q1071" i="11" s="1"/>
  <c r="R1071" i="11" s="1"/>
  <c r="Q1063" i="11" a="1"/>
  <c r="Q1063" i="11" s="1"/>
  <c r="R1063" i="11" s="1"/>
  <c r="Q1055" i="11" a="1"/>
  <c r="Q1055" i="11" s="1"/>
  <c r="R1055" i="11" s="1"/>
  <c r="Q1047" i="11" a="1"/>
  <c r="Q1047" i="11" s="1"/>
  <c r="R1047" i="11" s="1"/>
  <c r="Q1039" i="11" a="1"/>
  <c r="Q1039" i="11" s="1"/>
  <c r="R1039" i="11" s="1"/>
  <c r="Q1031" i="11" a="1"/>
  <c r="Q1031" i="11" s="1"/>
  <c r="R1031" i="11" s="1"/>
  <c r="Q1023" i="11" a="1"/>
  <c r="Q1023" i="11" s="1"/>
  <c r="R1023" i="11" s="1"/>
  <c r="Q1015" i="11" a="1"/>
  <c r="Q1015" i="11" s="1"/>
  <c r="R1015" i="11" s="1"/>
  <c r="Q1007" i="11" a="1"/>
  <c r="Q1007" i="11" s="1"/>
  <c r="R1007" i="11" s="1"/>
  <c r="Q999" i="11" a="1"/>
  <c r="Q999" i="11" s="1"/>
  <c r="R999" i="11" s="1"/>
  <c r="Q991" i="11" a="1"/>
  <c r="Q991" i="11" s="1"/>
  <c r="R991" i="11" s="1"/>
  <c r="Q983" i="11" a="1"/>
  <c r="Q983" i="11" s="1"/>
  <c r="R983" i="11" s="1"/>
  <c r="Q975" i="11" a="1"/>
  <c r="Q975" i="11" s="1"/>
  <c r="R975" i="11" s="1"/>
  <c r="Q967" i="11" a="1"/>
  <c r="Q967" i="11" s="1"/>
  <c r="R967" i="11" s="1"/>
  <c r="Q1097" i="11" a="1"/>
  <c r="Q1097" i="11" s="1"/>
  <c r="R1097" i="11" s="1"/>
  <c r="Q919" i="11" a="1"/>
  <c r="Q919" i="11" s="1"/>
  <c r="R919" i="11" s="1"/>
  <c r="Q1087" i="11" a="1"/>
  <c r="Q1087" i="11" s="1"/>
  <c r="R1087" i="11" s="1"/>
  <c r="Q1078" i="11" a="1"/>
  <c r="Q1078" i="11" s="1"/>
  <c r="R1078" i="11" s="1"/>
  <c r="Q1070" i="11" a="1"/>
  <c r="Q1070" i="11" s="1"/>
  <c r="R1070" i="11" s="1"/>
  <c r="Q1062" i="11" a="1"/>
  <c r="Q1062" i="11" s="1"/>
  <c r="R1062" i="11" s="1"/>
  <c r="Q1054" i="11" a="1"/>
  <c r="Q1054" i="11" s="1"/>
  <c r="R1054" i="11" s="1"/>
  <c r="Q1046" i="11" a="1"/>
  <c r="Q1046" i="11" s="1"/>
  <c r="R1046" i="11" s="1"/>
  <c r="Q1038" i="11" a="1"/>
  <c r="Q1038" i="11" s="1"/>
  <c r="R1038" i="11" s="1"/>
  <c r="Q1030" i="11" a="1"/>
  <c r="Q1030" i="11" s="1"/>
  <c r="R1030" i="11" s="1"/>
  <c r="Q1022" i="11" a="1"/>
  <c r="Q1022" i="11" s="1"/>
  <c r="R1022" i="11" s="1"/>
  <c r="Q1014" i="11" a="1"/>
  <c r="Q1014" i="11" s="1"/>
  <c r="R1014" i="11" s="1"/>
  <c r="Q1006" i="11" a="1"/>
  <c r="Q1006" i="11" s="1"/>
  <c r="R1006" i="11" s="1"/>
  <c r="Q998" i="11" a="1"/>
  <c r="Q998" i="11" s="1"/>
  <c r="R998" i="11" s="1"/>
  <c r="Q990" i="11" a="1"/>
  <c r="Q990" i="11" s="1"/>
  <c r="R990" i="11" s="1"/>
  <c r="Q982" i="11" a="1"/>
  <c r="Q982" i="11" s="1"/>
  <c r="R982" i="11" s="1"/>
  <c r="Q974" i="11" a="1"/>
  <c r="Q974" i="11" s="1"/>
  <c r="R974" i="11" s="1"/>
  <c r="Q966" i="11" a="1"/>
  <c r="Q966" i="11" s="1"/>
  <c r="R966" i="11" s="1"/>
  <c r="Q797" i="11" a="1"/>
  <c r="Q797" i="11" s="1"/>
  <c r="R797" i="11" s="1"/>
  <c r="Q1096" i="11" a="1"/>
  <c r="Q1096" i="11" s="1"/>
  <c r="R1096" i="11" s="1"/>
  <c r="Q807" i="11" a="1"/>
  <c r="Q807" i="11" s="1"/>
  <c r="R807" i="11" s="1"/>
  <c r="Q758" i="11" a="1"/>
  <c r="Q758" i="11" s="1"/>
  <c r="R758" i="11" s="1"/>
  <c r="Q742" i="11" a="1"/>
  <c r="Q742" i="11" s="1"/>
  <c r="R742" i="11" s="1"/>
  <c r="Q780" i="11" a="1"/>
  <c r="Q780" i="11" s="1"/>
  <c r="R780" i="11" s="1"/>
  <c r="Q773" i="11" a="1"/>
  <c r="Q773" i="11" s="1"/>
  <c r="R773" i="11" s="1"/>
  <c r="Q748" i="11" a="1"/>
  <c r="Q748" i="11" s="1"/>
  <c r="R748" i="11" s="1"/>
  <c r="Q766" i="11" a="1"/>
  <c r="Q766" i="11" s="1"/>
  <c r="R766" i="11" s="1"/>
  <c r="Q743" i="11" a="1"/>
  <c r="Q743" i="11" s="1"/>
  <c r="R743" i="11" s="1"/>
  <c r="Q789" i="11" a="1"/>
  <c r="Q789" i="11" s="1"/>
  <c r="R789" i="11" s="1"/>
  <c r="Q744" i="11" a="1"/>
  <c r="Q744" i="11" s="1"/>
  <c r="R744" i="11" s="1"/>
  <c r="Q792" i="11" a="1"/>
  <c r="Q792" i="11" s="1"/>
  <c r="R792" i="11" s="1"/>
  <c r="Q763" i="11" a="1"/>
  <c r="Q763" i="11" s="1"/>
  <c r="R763" i="11" s="1"/>
  <c r="Q749" i="11" a="1"/>
  <c r="Q749" i="11" s="1"/>
  <c r="R749" i="11" s="1"/>
  <c r="Q774" i="11" a="1"/>
  <c r="Q774" i="11" s="1"/>
  <c r="R774" i="11" s="1"/>
  <c r="Q760" i="11" a="1"/>
  <c r="Q760" i="11" s="1"/>
  <c r="R760" i="11" s="1"/>
  <c r="Q755" i="11" a="1"/>
  <c r="Q755" i="11" s="1"/>
  <c r="R755" i="11" s="1"/>
  <c r="Q787" i="11" a="1"/>
  <c r="Q787" i="11" s="1"/>
  <c r="R787" i="11" s="1"/>
  <c r="Q750" i="11" a="1"/>
  <c r="Q750" i="11" s="1"/>
  <c r="R750" i="11" s="1"/>
  <c r="Q771" i="11" a="1"/>
  <c r="Q771" i="11" s="1"/>
  <c r="R771" i="11" s="1"/>
  <c r="Q764" i="11" a="1"/>
  <c r="Q764" i="11" s="1"/>
  <c r="R764" i="11" s="1"/>
  <c r="Q785" i="11" a="1"/>
  <c r="Q785" i="11" s="1"/>
  <c r="R785" i="11" s="1"/>
  <c r="Q768" i="11" a="1"/>
  <c r="Q768" i="11" s="1"/>
  <c r="R768" i="11" s="1"/>
  <c r="Q751" i="11" a="1"/>
  <c r="Q751" i="11" s="1"/>
  <c r="R751" i="11" s="1"/>
  <c r="Q782" i="11" a="1"/>
  <c r="Q782" i="11" s="1"/>
  <c r="R782" i="11" s="1"/>
  <c r="Q752" i="11" a="1"/>
  <c r="Q752" i="11" s="1"/>
  <c r="R752" i="11" s="1"/>
  <c r="Q788" i="11" a="1"/>
  <c r="Q788" i="11" s="1"/>
  <c r="R788" i="11" s="1"/>
  <c r="Q779" i="11" a="1"/>
  <c r="Q779" i="11" s="1"/>
  <c r="R779" i="11" s="1"/>
  <c r="Q772" i="11" a="1"/>
  <c r="Q772" i="11" s="1"/>
  <c r="R772" i="11" s="1"/>
  <c r="Q765" i="11" a="1"/>
  <c r="Q765" i="11" s="1"/>
  <c r="R765" i="11" s="1"/>
  <c r="Q757" i="11" a="1"/>
  <c r="Q757" i="11" s="1"/>
  <c r="R757" i="11" s="1"/>
  <c r="Q741" i="11" a="1"/>
  <c r="Q741" i="11" s="1"/>
  <c r="R741" i="11" s="1"/>
  <c r="Q776" i="11" a="1"/>
  <c r="Q776" i="11" s="1"/>
  <c r="R776" i="11" s="1"/>
  <c r="Q747" i="11" a="1"/>
  <c r="Q747" i="11" s="1"/>
  <c r="R747" i="11" s="1"/>
  <c r="Q753" i="11" a="1"/>
  <c r="Q753" i="11" s="1"/>
  <c r="R753" i="11" s="1"/>
  <c r="Q735" i="11" a="1"/>
  <c r="Q735" i="11" s="1"/>
  <c r="R735" i="11" s="1"/>
  <c r="Q736" i="11" a="1"/>
  <c r="Q736" i="11" s="1"/>
  <c r="R736" i="11" s="1"/>
  <c r="Q715" i="11" a="1"/>
  <c r="Q715" i="11" s="1"/>
  <c r="R715" i="11" s="1"/>
  <c r="Q726" i="11" a="1"/>
  <c r="Q726" i="11" s="1"/>
  <c r="R726" i="11" s="1"/>
  <c r="Q710" i="11" a="1"/>
  <c r="Q710" i="11" s="1"/>
  <c r="R710" i="11" s="1"/>
  <c r="Q716" i="11" a="1"/>
  <c r="Q716" i="11" s="1"/>
  <c r="R716" i="11" s="1"/>
  <c r="Q737" i="11" a="1"/>
  <c r="Q737" i="11" s="1"/>
  <c r="R737" i="11" s="1"/>
  <c r="Q732" i="11" a="1"/>
  <c r="Q732" i="11" s="1"/>
  <c r="R732" i="11" s="1"/>
  <c r="Q727" i="11" a="1"/>
  <c r="Q727" i="11" s="1"/>
  <c r="R727" i="11" s="1"/>
  <c r="Q711" i="11" a="1"/>
  <c r="Q711" i="11" s="1"/>
  <c r="R711" i="11" s="1"/>
  <c r="Q699" i="11" a="1"/>
  <c r="Q699" i="11" s="1"/>
  <c r="R699" i="11" s="1"/>
  <c r="Q733" i="11" a="1"/>
  <c r="Q733" i="11" s="1"/>
  <c r="R733" i="11" s="1"/>
  <c r="Q728" i="11" a="1"/>
  <c r="Q728" i="11" s="1"/>
  <c r="R728" i="11" s="1"/>
  <c r="Q712" i="11" a="1"/>
  <c r="Q712" i="11" s="1"/>
  <c r="R712" i="11" s="1"/>
  <c r="Q700" i="11" a="1"/>
  <c r="Q700" i="11" s="1"/>
  <c r="R700" i="11" s="1"/>
  <c r="Q718" i="11" a="1"/>
  <c r="Q718" i="11" s="1"/>
  <c r="R718" i="11" s="1"/>
  <c r="Q701" i="11" a="1"/>
  <c r="Q701" i="11" s="1"/>
  <c r="R701" i="11" s="1"/>
  <c r="Q734" i="11" a="1"/>
  <c r="Q734" i="11" s="1"/>
  <c r="R734" i="11" s="1"/>
  <c r="Q729" i="11" a="1"/>
  <c r="Q729" i="11" s="1"/>
  <c r="R729" i="11" s="1"/>
  <c r="Q724" i="11" a="1"/>
  <c r="Q724" i="11" s="1"/>
  <c r="R724" i="11" s="1"/>
  <c r="Q713" i="11" a="1"/>
  <c r="Q713" i="11" s="1"/>
  <c r="R713" i="11" s="1"/>
  <c r="Q690" i="11" a="1"/>
  <c r="Q690" i="11" s="1"/>
  <c r="R690" i="11" s="1"/>
  <c r="Q677" i="11" a="1"/>
  <c r="Q677" i="11" s="1"/>
  <c r="R677" i="11" s="1"/>
  <c r="Q720" i="11" a="1"/>
  <c r="Q720" i="11" s="1"/>
  <c r="R720" i="11" s="1"/>
  <c r="Q686" i="11" a="1"/>
  <c r="Q686" i="11" s="1"/>
  <c r="R686" i="11" s="1"/>
  <c r="Q679" i="11" a="1"/>
  <c r="Q679" i="11" s="1"/>
  <c r="R679" i="11" s="1"/>
  <c r="Q673" i="11" a="1"/>
  <c r="Q673" i="11" s="1"/>
  <c r="R673" i="11" s="1"/>
  <c r="Q705" i="11" a="1"/>
  <c r="Q705" i="11" s="1"/>
  <c r="R705" i="11" s="1"/>
  <c r="Q692" i="11" a="1"/>
  <c r="Q692" i="11" s="1"/>
  <c r="R692" i="11" s="1"/>
  <c r="Q703" i="11" a="1"/>
  <c r="Q703" i="11" s="1"/>
  <c r="R703" i="11" s="1"/>
  <c r="Q693" i="11" a="1"/>
  <c r="Q693" i="11" s="1"/>
  <c r="R693" i="11" s="1"/>
  <c r="Q681" i="11" a="1"/>
  <c r="Q681" i="11" s="1"/>
  <c r="R681" i="11" s="1"/>
  <c r="Q688" i="11" a="1"/>
  <c r="Q688" i="11" s="1"/>
  <c r="R688" i="11" s="1"/>
  <c r="Q708" i="11" a="1"/>
  <c r="Q708" i="11" s="1"/>
  <c r="R708" i="11" s="1"/>
  <c r="Q683" i="11" a="1"/>
  <c r="Q683" i="11" s="1"/>
  <c r="R683" i="11" s="1"/>
  <c r="Q695" i="11" a="1"/>
  <c r="Q695" i="11" s="1"/>
  <c r="R695" i="11" s="1"/>
  <c r="Q661" i="11" a="1"/>
  <c r="Q661" i="11" s="1"/>
  <c r="R661" i="11" s="1"/>
  <c r="Q651" i="11" a="1"/>
  <c r="Q651" i="11" s="1"/>
  <c r="R651" i="11" s="1"/>
  <c r="Q600" i="11" a="1"/>
  <c r="Q600" i="11" s="1"/>
  <c r="R600" i="11" s="1"/>
  <c r="Q594" i="11" a="1"/>
  <c r="Q594" i="11" s="1"/>
  <c r="R594" i="11" s="1"/>
  <c r="Q575" i="11" a="1"/>
  <c r="Q575" i="11" s="1"/>
  <c r="R575" i="11" s="1"/>
  <c r="Q583" i="11" a="1"/>
  <c r="Q583" i="11" s="1"/>
  <c r="R583" i="11" s="1"/>
  <c r="Q648" i="11" a="1"/>
  <c r="Q648" i="11" s="1"/>
  <c r="R648" i="11" s="1"/>
  <c r="Q641" i="11" a="1"/>
  <c r="Q641" i="11" s="1"/>
  <c r="R641" i="11" s="1"/>
  <c r="Q629" i="11" a="1"/>
  <c r="Q629" i="11" s="1"/>
  <c r="R629" i="11" s="1"/>
  <c r="Q601" i="11" a="1"/>
  <c r="Q601" i="11" s="1"/>
  <c r="R601" i="11" s="1"/>
  <c r="Q595" i="11" a="1"/>
  <c r="Q595" i="11" s="1"/>
  <c r="R595" i="11" s="1"/>
  <c r="Q671" i="11" a="1"/>
  <c r="Q671" i="11" s="1"/>
  <c r="R671" i="11" s="1"/>
  <c r="Q665" i="11" a="1"/>
  <c r="Q665" i="11" s="1"/>
  <c r="R665" i="11" s="1"/>
  <c r="Q655" i="11" a="1"/>
  <c r="Q655" i="11" s="1"/>
  <c r="R655" i="11" s="1"/>
  <c r="Q645" i="11" a="1"/>
  <c r="Q645" i="11" s="1"/>
  <c r="R645" i="11" s="1"/>
  <c r="Q621" i="11" a="1"/>
  <c r="Q621" i="11" s="1"/>
  <c r="R621" i="11" s="1"/>
  <c r="Q607" i="11" a="1"/>
  <c r="Q607" i="11" s="1"/>
  <c r="R607" i="11" s="1"/>
  <c r="Q590" i="11" a="1"/>
  <c r="Q590" i="11" s="1"/>
  <c r="R590" i="11" s="1"/>
  <c r="Q659" i="11" a="1"/>
  <c r="Q659" i="11" s="1"/>
  <c r="R659" i="11" s="1"/>
  <c r="Q585" i="11" a="1"/>
  <c r="Q585" i="11" s="1"/>
  <c r="R585" i="11" s="1"/>
  <c r="Q578" i="11" a="1"/>
  <c r="Q578" i="11" s="1"/>
  <c r="R578" i="11" s="1"/>
  <c r="Q675" i="11" a="1"/>
  <c r="Q675" i="11" s="1"/>
  <c r="R675" i="11" s="1"/>
  <c r="Q649" i="11" a="1"/>
  <c r="Q649" i="11" s="1"/>
  <c r="R649" i="11" s="1"/>
  <c r="Q591" i="11" a="1"/>
  <c r="Q591" i="11" s="1"/>
  <c r="R591" i="11" s="1"/>
  <c r="Q669" i="11" a="1"/>
  <c r="Q669" i="11" s="1"/>
  <c r="R669" i="11" s="1"/>
  <c r="Q656" i="11" a="1"/>
  <c r="Q656" i="11" s="1"/>
  <c r="R656" i="11" s="1"/>
  <c r="Q635" i="11" a="1"/>
  <c r="Q635" i="11" s="1"/>
  <c r="R635" i="11" s="1"/>
  <c r="Q603" i="11" a="1"/>
  <c r="Q603" i="11" s="1"/>
  <c r="R603" i="11" s="1"/>
  <c r="Q653" i="11" a="1"/>
  <c r="Q653" i="11" s="1"/>
  <c r="R653" i="11" s="1"/>
  <c r="Q639" i="11" a="1"/>
  <c r="Q639" i="11" s="1"/>
  <c r="R639" i="11" s="1"/>
  <c r="Q631" i="11" a="1"/>
  <c r="Q631" i="11" s="1"/>
  <c r="R631" i="11" s="1"/>
  <c r="Q592" i="11" a="1"/>
  <c r="Q592" i="11" s="1"/>
  <c r="R592" i="11" s="1"/>
  <c r="Q586" i="11" a="1"/>
  <c r="Q586" i="11" s="1"/>
  <c r="R586" i="11" s="1"/>
  <c r="Q663" i="11" a="1"/>
  <c r="Q663" i="11" s="1"/>
  <c r="R663" i="11" s="1"/>
  <c r="Q643" i="11" a="1"/>
  <c r="Q643" i="11" s="1"/>
  <c r="R643" i="11" s="1"/>
  <c r="Q627" i="11" a="1"/>
  <c r="Q627" i="11" s="1"/>
  <c r="R627" i="11" s="1"/>
  <c r="Q696" i="11" a="1"/>
  <c r="Q696" i="11" s="1"/>
  <c r="R696" i="11" s="1"/>
  <c r="Q623" i="11" a="1"/>
  <c r="Q623" i="11" s="1"/>
  <c r="R623" i="11" s="1"/>
  <c r="Q609" i="11" a="1"/>
  <c r="Q609" i="11" s="1"/>
  <c r="R609" i="11" s="1"/>
  <c r="Q573" i="11" a="1"/>
  <c r="Q573" i="11" s="1"/>
  <c r="R573" i="11" s="1"/>
  <c r="Q565" i="11" a="1"/>
  <c r="Q565" i="11" s="1"/>
  <c r="R565" i="11" s="1"/>
  <c r="Q687" i="11" a="1"/>
  <c r="Q687" i="11" s="1"/>
  <c r="R687" i="11" s="1"/>
  <c r="Q657" i="11" a="1"/>
  <c r="Q657" i="11" s="1"/>
  <c r="R657" i="11" s="1"/>
  <c r="Q599" i="11" a="1"/>
  <c r="Q599" i="11" s="1"/>
  <c r="R599" i="11" s="1"/>
  <c r="Q667" i="11" a="1"/>
  <c r="Q667" i="11" s="1"/>
  <c r="R667" i="11" s="1"/>
  <c r="Q647" i="11" a="1"/>
  <c r="Q647" i="11" s="1"/>
  <c r="R647" i="11" s="1"/>
  <c r="Q572" i="11" a="1"/>
  <c r="Q572" i="11" s="1"/>
  <c r="R572" i="11" s="1"/>
  <c r="Q520" i="11" a="1"/>
  <c r="Q520" i="11" s="1"/>
  <c r="R520" i="11" s="1"/>
  <c r="Q475" i="11" a="1"/>
  <c r="Q475" i="11" s="1"/>
  <c r="R475" i="11" s="1"/>
  <c r="Q467" i="11" a="1"/>
  <c r="Q467" i="11" s="1"/>
  <c r="R467" i="11" s="1"/>
  <c r="Q459" i="11" a="1"/>
  <c r="Q459" i="11" s="1"/>
  <c r="R459" i="11" s="1"/>
  <c r="Q530" i="11" a="1"/>
  <c r="Q530" i="11" s="1"/>
  <c r="R530" i="11" s="1"/>
  <c r="Q490" i="11" a="1"/>
  <c r="Q490" i="11" s="1"/>
  <c r="R490" i="11" s="1"/>
  <c r="Q610" i="11" a="1"/>
  <c r="Q610" i="11" s="1"/>
  <c r="R610" i="11" s="1"/>
  <c r="Q552" i="11" a="1"/>
  <c r="Q552" i="11" s="1"/>
  <c r="R552" i="11" s="1"/>
  <c r="Q548" i="11" a="1"/>
  <c r="Q548" i="11" s="1"/>
  <c r="R548" i="11" s="1"/>
  <c r="Q544" i="11" a="1"/>
  <c r="Q544" i="11" s="1"/>
  <c r="R544" i="11" s="1"/>
  <c r="Q525" i="11" a="1"/>
  <c r="Q525" i="11" s="1"/>
  <c r="R525" i="11" s="1"/>
  <c r="Q556" i="11" a="1"/>
  <c r="Q556" i="11" s="1"/>
  <c r="R556" i="11" s="1"/>
  <c r="Q512" i="11" a="1"/>
  <c r="Q512" i="11" s="1"/>
  <c r="R512" i="11" s="1"/>
  <c r="Q505" i="11" a="1"/>
  <c r="Q505" i="11" s="1"/>
  <c r="R505" i="11" s="1"/>
  <c r="Q498" i="11" a="1"/>
  <c r="Q498" i="11" s="1"/>
  <c r="R498" i="11" s="1"/>
  <c r="Q491" i="11" a="1"/>
  <c r="Q491" i="11" s="1"/>
  <c r="R491" i="11" s="1"/>
  <c r="Q535" i="11" a="1"/>
  <c r="Q535" i="11" s="1"/>
  <c r="R535" i="11" s="1"/>
  <c r="Q522" i="11" a="1"/>
  <c r="Q522" i="11" s="1"/>
  <c r="R522" i="11" s="1"/>
  <c r="Q513" i="11" a="1"/>
  <c r="Q513" i="11" s="1"/>
  <c r="R513" i="11" s="1"/>
  <c r="Q506" i="11" a="1"/>
  <c r="Q506" i="11" s="1"/>
  <c r="R506" i="11" s="1"/>
  <c r="Q499" i="11" a="1"/>
  <c r="Q499" i="11" s="1"/>
  <c r="R499" i="11" s="1"/>
  <c r="Q567" i="11" a="1"/>
  <c r="Q567" i="11" s="1"/>
  <c r="R567" i="11" s="1"/>
  <c r="Q564" i="11" a="1"/>
  <c r="Q564" i="11" s="1"/>
  <c r="R564" i="11" s="1"/>
  <c r="Q549" i="11" a="1"/>
  <c r="Q549" i="11" s="1"/>
  <c r="R549" i="11" s="1"/>
  <c r="Q531" i="11" a="1"/>
  <c r="Q531" i="11" s="1"/>
  <c r="R531" i="11" s="1"/>
  <c r="Q492" i="11" a="1"/>
  <c r="Q492" i="11" s="1"/>
  <c r="R492" i="11" s="1"/>
  <c r="Q470" i="11" a="1"/>
  <c r="Q470" i="11" s="1"/>
  <c r="R470" i="11" s="1"/>
  <c r="Q462" i="11" a="1"/>
  <c r="Q462" i="11" s="1"/>
  <c r="R462" i="11" s="1"/>
  <c r="Q454" i="11" a="1"/>
  <c r="Q454" i="11" s="1"/>
  <c r="R454" i="11" s="1"/>
  <c r="Q557" i="11" a="1"/>
  <c r="Q557" i="11" s="1"/>
  <c r="R557" i="11" s="1"/>
  <c r="Q541" i="11" a="1"/>
  <c r="Q541" i="11" s="1"/>
  <c r="R541" i="11" s="1"/>
  <c r="Q536" i="11" a="1"/>
  <c r="Q536" i="11" s="1"/>
  <c r="R536" i="11" s="1"/>
  <c r="Q514" i="11" a="1"/>
  <c r="Q514" i="11" s="1"/>
  <c r="R514" i="11" s="1"/>
  <c r="Q615" i="11" a="1"/>
  <c r="Q615" i="11" s="1"/>
  <c r="R615" i="11" s="1"/>
  <c r="Q527" i="11" a="1"/>
  <c r="Q527" i="11" s="1"/>
  <c r="R527" i="11" s="1"/>
  <c r="Q517" i="11" a="1"/>
  <c r="Q517" i="11" s="1"/>
  <c r="R517" i="11" s="1"/>
  <c r="Q528" i="11" a="1"/>
  <c r="Q528" i="11" s="1"/>
  <c r="R528" i="11" s="1"/>
  <c r="Q518" i="11" a="1"/>
  <c r="Q518" i="11" s="1"/>
  <c r="R518" i="11" s="1"/>
  <c r="Q501" i="11" a="1"/>
  <c r="Q501" i="11" s="1"/>
  <c r="R501" i="11" s="1"/>
  <c r="Q551" i="11" a="1"/>
  <c r="Q551" i="11" s="1"/>
  <c r="R551" i="11" s="1"/>
  <c r="Q543" i="11" a="1"/>
  <c r="Q543" i="11" s="1"/>
  <c r="R543" i="11" s="1"/>
  <c r="Q624" i="11" a="1"/>
  <c r="Q624" i="11" s="1"/>
  <c r="R624" i="11" s="1"/>
  <c r="Q582" i="11" a="1"/>
  <c r="Q582" i="11" s="1"/>
  <c r="R582" i="11" s="1"/>
  <c r="Q547" i="11" a="1"/>
  <c r="Q547" i="11" s="1"/>
  <c r="R547" i="11" s="1"/>
  <c r="Q538" i="11" a="1"/>
  <c r="Q538" i="11" s="1"/>
  <c r="R538" i="11" s="1"/>
  <c r="Q533" i="11" a="1"/>
  <c r="Q533" i="11" s="1"/>
  <c r="R533" i="11" s="1"/>
  <c r="Q519" i="11" a="1"/>
  <c r="Q519" i="11" s="1"/>
  <c r="R519" i="11" s="1"/>
  <c r="Q559" i="11" a="1"/>
  <c r="Q559" i="11" s="1"/>
  <c r="R559" i="11" s="1"/>
  <c r="Q555" i="11" a="1"/>
  <c r="Q555" i="11" s="1"/>
  <c r="R555" i="11" s="1"/>
  <c r="Q510" i="11" a="1"/>
  <c r="Q510" i="11" s="1"/>
  <c r="R510" i="11" s="1"/>
  <c r="Q503" i="11" a="1"/>
  <c r="Q503" i="11" s="1"/>
  <c r="R503" i="11" s="1"/>
  <c r="Q496" i="11" a="1"/>
  <c r="Q496" i="11" s="1"/>
  <c r="R496" i="11" s="1"/>
  <c r="Q489" i="11" a="1"/>
  <c r="Q489" i="11" s="1"/>
  <c r="R489" i="11" s="1"/>
  <c r="Q482" i="11" a="1"/>
  <c r="Q482" i="11" s="1"/>
  <c r="R482" i="11" s="1"/>
  <c r="Q471" i="11" a="1"/>
  <c r="Q471" i="11" s="1"/>
  <c r="R471" i="11" s="1"/>
  <c r="Q446" i="11" a="1"/>
  <c r="Q446" i="11" s="1"/>
  <c r="R446" i="11" s="1"/>
  <c r="Q468" i="11" a="1"/>
  <c r="Q468" i="11" s="1"/>
  <c r="R468" i="11" s="1"/>
  <c r="Q429" i="11" a="1"/>
  <c r="Q429" i="11" s="1"/>
  <c r="R429" i="11" s="1"/>
  <c r="Q494" i="11" a="1"/>
  <c r="Q494" i="11" s="1"/>
  <c r="R494" i="11" s="1"/>
  <c r="Q480" i="11" a="1"/>
  <c r="Q480" i="11" s="1"/>
  <c r="R480" i="11" s="1"/>
  <c r="Q477" i="11" a="1"/>
  <c r="Q477" i="11" s="1"/>
  <c r="R477" i="11" s="1"/>
  <c r="Q450" i="11" a="1"/>
  <c r="Q450" i="11" s="1"/>
  <c r="R450" i="11" s="1"/>
  <c r="Q424" i="11" a="1"/>
  <c r="Q424" i="11" s="1"/>
  <c r="R424" i="11" s="1"/>
  <c r="Q412" i="11" a="1"/>
  <c r="Q412" i="11" s="1"/>
  <c r="R412" i="11" s="1"/>
  <c r="Q463" i="11" a="1"/>
  <c r="Q463" i="11" s="1"/>
  <c r="R463" i="11" s="1"/>
  <c r="Q447" i="11" a="1"/>
  <c r="Q447" i="11" s="1"/>
  <c r="R447" i="11" s="1"/>
  <c r="Q460" i="11" a="1"/>
  <c r="Q460" i="11" s="1"/>
  <c r="R460" i="11" s="1"/>
  <c r="Q440" i="11" a="1"/>
  <c r="Q440" i="11" s="1"/>
  <c r="R440" i="11" s="1"/>
  <c r="Q451" i="11" a="1"/>
  <c r="Q451" i="11" s="1"/>
  <c r="R451" i="11" s="1"/>
  <c r="Q455" i="11" a="1"/>
  <c r="Q455" i="11" s="1"/>
  <c r="R455" i="11" s="1"/>
  <c r="Q500" i="11" a="1"/>
  <c r="Q500" i="11" s="1"/>
  <c r="R500" i="11" s="1"/>
  <c r="Q487" i="11" a="1"/>
  <c r="Q487" i="11" s="1"/>
  <c r="R487" i="11" s="1"/>
  <c r="Q458" i="11" a="1"/>
  <c r="Q458" i="11" s="1"/>
  <c r="R458" i="11" s="1"/>
  <c r="Q441" i="11" a="1"/>
  <c r="Q441" i="11" s="1"/>
  <c r="R441" i="11" s="1"/>
  <c r="Q408" i="11" a="1"/>
  <c r="Q408" i="11" s="1"/>
  <c r="R408" i="11" s="1"/>
  <c r="Q400" i="11" a="1"/>
  <c r="Q400" i="11" s="1"/>
  <c r="R400" i="11" s="1"/>
  <c r="Q437" i="11" a="1"/>
  <c r="Q437" i="11" s="1"/>
  <c r="R437" i="11" s="1"/>
  <c r="Q409" i="11" a="1"/>
  <c r="Q409" i="11" s="1"/>
  <c r="R409" i="11" s="1"/>
  <c r="Q401" i="11" a="1"/>
  <c r="Q401" i="11" s="1"/>
  <c r="R401" i="11" s="1"/>
  <c r="Q393" i="11" a="1"/>
  <c r="Q393" i="11" s="1"/>
  <c r="R393" i="11" s="1"/>
  <c r="Q442" i="11" a="1"/>
  <c r="Q442" i="11" s="1"/>
  <c r="R442" i="11" s="1"/>
  <c r="Q433" i="11" a="1"/>
  <c r="Q433" i="11" s="1"/>
  <c r="R433" i="11" s="1"/>
  <c r="Q422" i="11" a="1"/>
  <c r="Q422" i="11" s="1"/>
  <c r="R422" i="11" s="1"/>
  <c r="Q410" i="11" a="1"/>
  <c r="Q410" i="11" s="1"/>
  <c r="R410" i="11" s="1"/>
  <c r="Q384" i="11" a="1"/>
  <c r="Q384" i="11" s="1"/>
  <c r="R384" i="11" s="1"/>
  <c r="Q360" i="11" a="1"/>
  <c r="Q360" i="11" s="1"/>
  <c r="R360" i="11" s="1"/>
  <c r="Q367" i="11" a="1"/>
  <c r="Q367" i="11" s="1"/>
  <c r="R367" i="11" s="1"/>
  <c r="Q376" i="11" a="1"/>
  <c r="Q376" i="11" s="1"/>
  <c r="R376" i="11" s="1"/>
  <c r="Q361" i="11" a="1"/>
  <c r="Q361" i="11" s="1"/>
  <c r="R361" i="11" s="1"/>
  <c r="Q353" i="11" a="1"/>
  <c r="Q353" i="11" s="1"/>
  <c r="R353" i="11" s="1"/>
  <c r="Q330" i="11" a="1"/>
  <c r="Q330" i="11" s="1"/>
  <c r="R330" i="11" s="1"/>
  <c r="Q444" i="11" a="1"/>
  <c r="Q444" i="11" s="1"/>
  <c r="R444" i="11" s="1"/>
  <c r="Q385" i="11" a="1"/>
  <c r="Q385" i="11" s="1"/>
  <c r="R385" i="11" s="1"/>
  <c r="Q343" i="11" a="1"/>
  <c r="Q343" i="11" s="1"/>
  <c r="R343" i="11" s="1"/>
  <c r="Q331" i="11" a="1"/>
  <c r="Q331" i="11" s="1"/>
  <c r="R331" i="11" s="1"/>
  <c r="Q368" i="11" a="1"/>
  <c r="Q368" i="11" s="1"/>
  <c r="R368" i="11" s="1"/>
  <c r="Q394" i="11" a="1"/>
  <c r="Q394" i="11" s="1"/>
  <c r="R394" i="11" s="1"/>
  <c r="Q362" i="11" a="1"/>
  <c r="Q362" i="11" s="1"/>
  <c r="R362" i="11" s="1"/>
  <c r="Q332" i="11" a="1"/>
  <c r="Q332" i="11" s="1"/>
  <c r="R332" i="11" s="1"/>
  <c r="Q377" i="11" a="1"/>
  <c r="Q377" i="11" s="1"/>
  <c r="R377" i="11" s="1"/>
  <c r="Q436" i="11" a="1"/>
  <c r="Q436" i="11" s="1"/>
  <c r="R436" i="11" s="1"/>
  <c r="Q386" i="11" a="1"/>
  <c r="Q386" i="11" s="1"/>
  <c r="R386" i="11" s="1"/>
  <c r="Q369" i="11" a="1"/>
  <c r="Q369" i="11" s="1"/>
  <c r="R369" i="11" s="1"/>
  <c r="Q402" i="11" a="1"/>
  <c r="Q402" i="11" s="1"/>
  <c r="R402" i="11" s="1"/>
  <c r="Q359" i="11" a="1"/>
  <c r="Q359" i="11" s="1"/>
  <c r="R359" i="11" s="1"/>
  <c r="Q350" i="11" a="1"/>
  <c r="Q350" i="11" s="1"/>
  <c r="R350" i="11" s="1"/>
  <c r="Q425" i="11" a="1"/>
  <c r="Q425" i="11" s="1"/>
  <c r="R425" i="11" s="1"/>
  <c r="Q392" i="11" a="1"/>
  <c r="Q392" i="11" s="1"/>
  <c r="R392" i="11" s="1"/>
  <c r="Q334" i="11" a="1"/>
  <c r="Q334" i="11" s="1"/>
  <c r="R334" i="11" s="1"/>
  <c r="Q327" i="11" a="1"/>
  <c r="Q327" i="11" s="1"/>
  <c r="R327" i="11" s="1"/>
  <c r="Q378" i="11" a="1"/>
  <c r="Q378" i="11" s="1"/>
  <c r="R378" i="11" s="1"/>
  <c r="Q351" i="11" a="1"/>
  <c r="Q351" i="11" s="1"/>
  <c r="R351" i="11" s="1"/>
  <c r="Q430" i="11" a="1"/>
  <c r="Q430" i="11" s="1"/>
  <c r="R430" i="11" s="1"/>
  <c r="Q414" i="11" a="1"/>
  <c r="Q414" i="11" s="1"/>
  <c r="R414" i="11" s="1"/>
  <c r="Q321" i="11" a="1"/>
  <c r="Q321" i="11" s="1"/>
  <c r="R321" i="11" s="1"/>
  <c r="Q313" i="11" a="1"/>
  <c r="Q313" i="11" s="1"/>
  <c r="R313" i="11" s="1"/>
  <c r="Q282" i="11" a="1"/>
  <c r="Q282" i="11" s="1"/>
  <c r="R282" i="11" s="1"/>
  <c r="Q266" i="11" a="1"/>
  <c r="Q266" i="11" s="1"/>
  <c r="R266" i="11" s="1"/>
  <c r="Q305" i="11" a="1"/>
  <c r="Q305" i="11" s="1"/>
  <c r="R305" i="11" s="1"/>
  <c r="Q289" i="11" a="1"/>
  <c r="Q289" i="11" s="1"/>
  <c r="R289" i="11" s="1"/>
  <c r="Q275" i="11" a="1"/>
  <c r="Q275" i="11" s="1"/>
  <c r="R275" i="11" s="1"/>
  <c r="Q254" i="11" a="1"/>
  <c r="Q254" i="11" s="1"/>
  <c r="R254" i="11" s="1"/>
  <c r="Q248" i="11" a="1"/>
  <c r="Q248" i="11" s="1"/>
  <c r="R248" i="11" s="1"/>
  <c r="Q235" i="11" a="1"/>
  <c r="Q235" i="11" s="1"/>
  <c r="R235" i="11" s="1"/>
  <c r="Q328" i="11" a="1"/>
  <c r="Q328" i="11" s="1"/>
  <c r="R328" i="11" s="1"/>
  <c r="Q255" i="11" a="1"/>
  <c r="Q255" i="11" s="1"/>
  <c r="R255" i="11" s="1"/>
  <c r="Q335" i="11" a="1"/>
  <c r="Q335" i="11" s="1"/>
  <c r="R335" i="11" s="1"/>
  <c r="Q322" i="11" a="1"/>
  <c r="Q322" i="11" s="1"/>
  <c r="R322" i="11" s="1"/>
  <c r="Q314" i="11" a="1"/>
  <c r="Q314" i="11" s="1"/>
  <c r="R314" i="11" s="1"/>
  <c r="Q290" i="11" a="1"/>
  <c r="Q290" i="11" s="1"/>
  <c r="R290" i="11" s="1"/>
  <c r="Q268" i="11" a="1"/>
  <c r="Q268" i="11" s="1"/>
  <c r="R268" i="11" s="1"/>
  <c r="Q306" i="11" a="1"/>
  <c r="Q306" i="11" s="1"/>
  <c r="R306" i="11" s="1"/>
  <c r="Q256" i="11" a="1"/>
  <c r="Q256" i="11" s="1"/>
  <c r="R256" i="11" s="1"/>
  <c r="Q244" i="11" a="1"/>
  <c r="Q244" i="11" s="1"/>
  <c r="R244" i="11" s="1"/>
  <c r="Q238" i="11" a="1"/>
  <c r="Q238" i="11" s="1"/>
  <c r="R238" i="11" s="1"/>
  <c r="Q232" i="11" a="1"/>
  <c r="Q232" i="11" s="1"/>
  <c r="R232" i="11" s="1"/>
  <c r="Q297" i="11" a="1"/>
  <c r="Q297" i="11" s="1"/>
  <c r="R297" i="11" s="1"/>
  <c r="Q291" i="11" a="1"/>
  <c r="Q291" i="11" s="1"/>
  <c r="R291" i="11" s="1"/>
  <c r="Q245" i="11" a="1"/>
  <c r="Q245" i="11" s="1"/>
  <c r="R245" i="11" s="1"/>
  <c r="Q281" i="11" a="1"/>
  <c r="Q281" i="11" s="1"/>
  <c r="R281" i="11" s="1"/>
  <c r="Q298" i="11" a="1"/>
  <c r="Q298" i="11" s="1"/>
  <c r="R298" i="11" s="1"/>
  <c r="Q247" i="11" a="1"/>
  <c r="Q247" i="11" s="1"/>
  <c r="R247" i="11" s="1"/>
  <c r="Q234" i="11" a="1"/>
  <c r="Q234" i="11" s="1"/>
  <c r="R234" i="11" s="1"/>
  <c r="Q229" i="11" a="1"/>
  <c r="Q229" i="11" s="1"/>
  <c r="R229" i="11" s="1"/>
  <c r="Q221" i="11" a="1"/>
  <c r="Q221" i="11" s="1"/>
  <c r="R221" i="11" s="1"/>
  <c r="Q213" i="11" a="1"/>
  <c r="Q213" i="11" s="1"/>
  <c r="R213" i="11" s="1"/>
  <c r="Q209" i="11" a="1"/>
  <c r="Q209" i="11" s="1"/>
  <c r="R209" i="11" s="1"/>
  <c r="Q194" i="11" a="1"/>
  <c r="Q194" i="11" s="1"/>
  <c r="R194" i="11" s="1"/>
  <c r="Q189" i="11" a="1"/>
  <c r="Q189" i="11" s="1"/>
  <c r="R189" i="11" s="1"/>
  <c r="Q178" i="11" a="1"/>
  <c r="Q178" i="11" s="1"/>
  <c r="R178" i="11" s="1"/>
  <c r="Q173" i="11" a="1"/>
  <c r="Q173" i="11" s="1"/>
  <c r="R173" i="11" s="1"/>
  <c r="Q162" i="11" a="1"/>
  <c r="Q162" i="11" s="1"/>
  <c r="R162" i="11" s="1"/>
  <c r="Q156" i="11" a="1"/>
  <c r="Q156" i="11" s="1"/>
  <c r="R156" i="11" s="1"/>
  <c r="Q148" i="11" a="1"/>
  <c r="Q148" i="11" s="1"/>
  <c r="R148" i="11" s="1"/>
  <c r="Q140" i="11" a="1"/>
  <c r="Q140" i="11" s="1"/>
  <c r="R140" i="11" s="1"/>
  <c r="Q132" i="11" a="1"/>
  <c r="Q132" i="11" s="1"/>
  <c r="R132" i="11" s="1"/>
  <c r="Q205" i="11" a="1"/>
  <c r="Q205" i="11" s="1"/>
  <c r="R205" i="11" s="1"/>
  <c r="Q250" i="11" a="1"/>
  <c r="Q250" i="11" s="1"/>
  <c r="R250" i="11" s="1"/>
  <c r="Q200" i="11" a="1"/>
  <c r="Q200" i="11" s="1"/>
  <c r="R200" i="11" s="1"/>
  <c r="Q230" i="11" a="1"/>
  <c r="Q230" i="11" s="1"/>
  <c r="R230" i="11" s="1"/>
  <c r="Q222" i="11" a="1"/>
  <c r="Q222" i="11" s="1"/>
  <c r="R222" i="11" s="1"/>
  <c r="Q214" i="11" a="1"/>
  <c r="Q214" i="11" s="1"/>
  <c r="R214" i="11" s="1"/>
  <c r="Q190" i="11" a="1"/>
  <c r="Q190" i="11" s="1"/>
  <c r="R190" i="11" s="1"/>
  <c r="Q185" i="11" a="1"/>
  <c r="Q185" i="11" s="1"/>
  <c r="R185" i="11" s="1"/>
  <c r="Q174" i="11" a="1"/>
  <c r="Q174" i="11" s="1"/>
  <c r="R174" i="11" s="1"/>
  <c r="Q169" i="11" a="1"/>
  <c r="Q169" i="11" s="1"/>
  <c r="R169" i="11" s="1"/>
  <c r="Q150" i="11" a="1"/>
  <c r="Q150" i="11" s="1"/>
  <c r="R150" i="11" s="1"/>
  <c r="Q142" i="11" a="1"/>
  <c r="Q142" i="11" s="1"/>
  <c r="R142" i="11" s="1"/>
  <c r="Q134" i="11" a="1"/>
  <c r="Q134" i="11" s="1"/>
  <c r="R134" i="11" s="1"/>
  <c r="Q239" i="11" a="1"/>
  <c r="Q239" i="11" s="1"/>
  <c r="R239" i="11" s="1"/>
  <c r="Q164" i="11" a="1"/>
  <c r="Q164" i="11" s="1"/>
  <c r="R164" i="11" s="1"/>
  <c r="Q158" i="11" a="1"/>
  <c r="Q158" i="11" s="1"/>
  <c r="R158" i="11" s="1"/>
  <c r="Q197" i="11" a="1"/>
  <c r="Q197" i="11" s="1"/>
  <c r="R197" i="11" s="1"/>
  <c r="Q186" i="11" a="1"/>
  <c r="Q186" i="11" s="1"/>
  <c r="R186" i="11" s="1"/>
  <c r="Q181" i="11" a="1"/>
  <c r="Q181" i="11" s="1"/>
  <c r="R181" i="11" s="1"/>
  <c r="Q170" i="11" a="1"/>
  <c r="Q170" i="11" s="1"/>
  <c r="R170" i="11" s="1"/>
  <c r="Q165" i="11" a="1"/>
  <c r="Q165" i="11" s="1"/>
  <c r="R165" i="11" s="1"/>
  <c r="Q237" i="11" a="1"/>
  <c r="Q237" i="11" s="1"/>
  <c r="R237" i="11" s="1"/>
  <c r="Q224" i="11" a="1"/>
  <c r="Q224" i="11" s="1"/>
  <c r="R224" i="11" s="1"/>
  <c r="Q216" i="11" a="1"/>
  <c r="Q216" i="11" s="1"/>
  <c r="R216" i="11" s="1"/>
  <c r="Q160" i="11" a="1"/>
  <c r="Q160" i="11" s="1"/>
  <c r="R160" i="11" s="1"/>
  <c r="Q153" i="11" a="1"/>
  <c r="Q153" i="11" s="1"/>
  <c r="R153" i="11" s="1"/>
  <c r="Q145" i="11" a="1"/>
  <c r="Q145" i="11" s="1"/>
  <c r="R145" i="11" s="1"/>
  <c r="Q240" i="11" a="1"/>
  <c r="Q240" i="11" s="1"/>
  <c r="R240" i="11" s="1"/>
  <c r="Q208" i="11" a="1"/>
  <c r="Q208" i="11" s="1"/>
  <c r="R208" i="11" s="1"/>
  <c r="Q198" i="11" a="1"/>
  <c r="Q198" i="11" s="1"/>
  <c r="R198" i="11" s="1"/>
  <c r="Q193" i="11" a="1"/>
  <c r="Q193" i="11" s="1"/>
  <c r="R193" i="11" s="1"/>
  <c r="Q182" i="11" a="1"/>
  <c r="Q182" i="11" s="1"/>
  <c r="R182" i="11" s="1"/>
  <c r="Q177" i="11" a="1"/>
  <c r="Q177" i="11" s="1"/>
  <c r="R177" i="11" s="1"/>
  <c r="Q166" i="11" a="1"/>
  <c r="Q166" i="11" s="1"/>
  <c r="R166" i="11" s="1"/>
  <c r="Q154" i="11" a="1"/>
  <c r="Q154" i="11" s="1"/>
  <c r="R154" i="11" s="1"/>
  <c r="Q146" i="11" a="1"/>
  <c r="Q146" i="11" s="1"/>
  <c r="R146" i="11" s="1"/>
  <c r="Q138" i="11" a="1"/>
  <c r="Q138" i="11" s="1"/>
  <c r="R138" i="11" s="1"/>
  <c r="Q33" i="11" a="1"/>
  <c r="Q33" i="11" s="1"/>
  <c r="R33" i="11" s="1"/>
  <c r="Q39" i="11" a="1"/>
  <c r="Q39" i="11" s="1"/>
  <c r="R39" i="11" s="1"/>
  <c r="Q53" i="11" a="1"/>
  <c r="Q53" i="11" s="1"/>
  <c r="R53" i="11" s="1"/>
  <c r="Q66" i="11" a="1"/>
  <c r="Q66" i="11" s="1"/>
  <c r="R66" i="11" s="1"/>
  <c r="Q143" i="11" a="1"/>
  <c r="Q143" i="11" s="1"/>
  <c r="R143" i="11" s="1"/>
  <c r="Q152" i="11" a="1"/>
  <c r="Q152" i="11" s="1"/>
  <c r="R152" i="11" s="1"/>
  <c r="Q10" i="11" a="1"/>
  <c r="Q10" i="11" s="1"/>
  <c r="R10" i="11" s="1"/>
  <c r="Q44" i="11" a="1"/>
  <c r="Q44" i="11" s="1"/>
  <c r="R44" i="11" s="1"/>
  <c r="Q49" i="11" a="1"/>
  <c r="Q49" i="11" s="1"/>
  <c r="R49" i="11" s="1"/>
  <c r="Q70" i="11" a="1"/>
  <c r="Q70" i="11" s="1"/>
  <c r="R70" i="11" s="1"/>
  <c r="Q91" i="11" a="1"/>
  <c r="Q91" i="11" s="1"/>
  <c r="R91" i="11" s="1"/>
  <c r="Q94" i="11" a="1"/>
  <c r="Q94" i="11" s="1"/>
  <c r="R94" i="11" s="1"/>
  <c r="Q107" i="11" a="1"/>
  <c r="Q107" i="11" s="1"/>
  <c r="R107" i="11" s="1"/>
  <c r="Q110" i="11" a="1"/>
  <c r="Q110" i="11" s="1"/>
  <c r="R110" i="11" s="1"/>
  <c r="Q123" i="11" a="1"/>
  <c r="Q123" i="11" s="1"/>
  <c r="R123" i="11" s="1"/>
  <c r="Q126" i="11" a="1"/>
  <c r="Q126" i="11" s="1"/>
  <c r="R126" i="11" s="1"/>
  <c r="Q128" i="11" a="1"/>
  <c r="Q128" i="11" s="1"/>
  <c r="R128" i="11" s="1"/>
  <c r="Q2" i="11" a="1"/>
  <c r="Q2" i="11" s="1"/>
  <c r="R2" i="11" s="1"/>
  <c r="S2" i="11" s="1" a="1"/>
  <c r="S2" i="11" s="1"/>
  <c r="Q25" i="11" a="1"/>
  <c r="Q25" i="11" s="1"/>
  <c r="R25" i="11" s="1"/>
  <c r="Q61" i="11" a="1"/>
  <c r="Q61" i="11" s="1"/>
  <c r="R61" i="11" s="1"/>
  <c r="Q77" i="11" a="1"/>
  <c r="Q77" i="11" s="1"/>
  <c r="R77" i="11" s="1"/>
  <c r="Q97" i="11" a="1"/>
  <c r="Q97" i="11" s="1"/>
  <c r="R97" i="11" s="1"/>
  <c r="Q113" i="11" a="1"/>
  <c r="Q113" i="11" s="1"/>
  <c r="R113" i="11" s="1"/>
  <c r="Q18" i="11" a="1"/>
  <c r="Q18" i="11" s="1"/>
  <c r="R18" i="11" s="1"/>
  <c r="Q9" i="11" a="1"/>
  <c r="Q9" i="11" s="1"/>
  <c r="R9" i="11" s="1"/>
  <c r="Q17" i="11" a="1"/>
  <c r="Q17" i="11" s="1"/>
  <c r="R17" i="11" s="1"/>
  <c r="Q57" i="11" a="1"/>
  <c r="Q57" i="11" s="1"/>
  <c r="R57" i="11" s="1"/>
  <c r="Q69" i="11" a="1"/>
  <c r="Q69" i="11" s="1"/>
  <c r="R69" i="11" s="1"/>
  <c r="Q133" i="11" a="1"/>
  <c r="Q133" i="11" s="1"/>
  <c r="R133" i="11" s="1"/>
  <c r="Q31" i="11" a="1"/>
  <c r="Q31" i="11" s="1"/>
  <c r="R31" i="11" s="1"/>
  <c r="Q43" i="11" a="1"/>
  <c r="Q43" i="11" s="1"/>
  <c r="R43" i="11" s="1"/>
  <c r="Q52" i="11" a="1"/>
  <c r="Q52" i="11" s="1"/>
  <c r="R52" i="11" s="1"/>
  <c r="Q65" i="11" a="1"/>
  <c r="Q65" i="11" s="1"/>
  <c r="R65" i="11" s="1"/>
  <c r="Q84" i="11" a="1"/>
  <c r="Q84" i="11" s="1"/>
  <c r="R84" i="11" s="1"/>
  <c r="S84" i="11" s="1" a="1"/>
  <c r="S84" i="11" s="1"/>
  <c r="Q87" i="11" a="1"/>
  <c r="Q87" i="11" s="1"/>
  <c r="R87" i="11" s="1"/>
  <c r="Q100" i="11" a="1"/>
  <c r="Q100" i="11" s="1"/>
  <c r="R100" i="11" s="1"/>
  <c r="Q103" i="11" a="1"/>
  <c r="Q103" i="11" s="1"/>
  <c r="R103" i="11" s="1"/>
  <c r="Q116" i="11" a="1"/>
  <c r="Q116" i="11" s="1"/>
  <c r="R116" i="11" s="1"/>
  <c r="Q119" i="11" a="1"/>
  <c r="Q119" i="11" s="1"/>
  <c r="R119" i="11" s="1"/>
  <c r="Q147" i="11" a="1"/>
  <c r="Q147" i="11" s="1"/>
  <c r="R147" i="11" s="1"/>
  <c r="Q24" i="11" a="1"/>
  <c r="Q24" i="11" s="1"/>
  <c r="R24" i="11" s="1"/>
  <c r="Q37" i="11" a="1"/>
  <c r="Q37" i="11" s="1"/>
  <c r="R37" i="11" s="1"/>
  <c r="Q48" i="11" a="1"/>
  <c r="Q48" i="11" s="1"/>
  <c r="R48" i="11" s="1"/>
  <c r="Q90" i="11" a="1"/>
  <c r="Q90" i="11" s="1"/>
  <c r="R90" i="11" s="1"/>
  <c r="Q106" i="11" a="1"/>
  <c r="Q106" i="11" s="1"/>
  <c r="R106" i="11" s="1"/>
  <c r="Q122" i="11" a="1"/>
  <c r="Q122" i="11" s="1"/>
  <c r="R122" i="11" s="1"/>
  <c r="Q130" i="11" a="1"/>
  <c r="Q130" i="11" s="1"/>
  <c r="R130" i="11" s="1"/>
  <c r="Q135" i="11" a="1"/>
  <c r="Q135" i="11" s="1"/>
  <c r="R135" i="11" s="1"/>
  <c r="Q149" i="11" a="1"/>
  <c r="Q149" i="11" s="1"/>
  <c r="R149" i="11" s="1"/>
  <c r="Q30" i="11" a="1"/>
  <c r="Q30" i="11" s="1"/>
  <c r="R30" i="11" s="1"/>
  <c r="Q60" i="11" a="1"/>
  <c r="Q60" i="11" s="1"/>
  <c r="R60" i="11" s="1"/>
  <c r="Q93" i="11" a="1"/>
  <c r="Q93" i="11" s="1"/>
  <c r="R93" i="11" s="1"/>
  <c r="Q109" i="11" a="1"/>
  <c r="Q109" i="11" s="1"/>
  <c r="R109" i="11" s="1"/>
  <c r="Q125" i="11" a="1"/>
  <c r="Q125" i="11" s="1"/>
  <c r="R125" i="11" s="1"/>
  <c r="Q243" i="11" a="1"/>
  <c r="Q243" i="11" s="1"/>
  <c r="R243" i="11" s="1"/>
  <c r="Q96" i="11" a="1"/>
  <c r="Q96" i="11" s="1"/>
  <c r="R96" i="11" s="1"/>
  <c r="Q168" i="11" a="1"/>
  <c r="Q168" i="11" s="1"/>
  <c r="R168" i="11" s="1"/>
  <c r="Q176" i="11" a="1"/>
  <c r="Q176" i="11" s="1"/>
  <c r="R176" i="11" s="1"/>
  <c r="Q184" i="11" a="1"/>
  <c r="Q184" i="11" s="1"/>
  <c r="R184" i="11" s="1"/>
  <c r="Q192" i="11" a="1"/>
  <c r="Q192" i="11" s="1"/>
  <c r="R192" i="11" s="1"/>
  <c r="Q196" i="11" a="1"/>
  <c r="Q196" i="11" s="1"/>
  <c r="R196" i="11" s="1"/>
  <c r="Q202" i="11" a="1"/>
  <c r="Q202" i="11" s="1"/>
  <c r="R202" i="11" s="1"/>
  <c r="Q204" i="11" a="1"/>
  <c r="Q204" i="11" s="1"/>
  <c r="R204" i="11" s="1"/>
  <c r="Q206" i="11" a="1"/>
  <c r="Q206" i="11" s="1"/>
  <c r="R206" i="11" s="1"/>
  <c r="Q212" i="11" a="1"/>
  <c r="Q212" i="11" s="1"/>
  <c r="R212" i="11" s="1"/>
  <c r="Q220" i="11" a="1"/>
  <c r="Q220" i="11" s="1"/>
  <c r="R220" i="11" s="1"/>
  <c r="Q228" i="11" a="1"/>
  <c r="Q228" i="11" s="1"/>
  <c r="R228" i="11" s="1"/>
  <c r="Q112" i="11" a="1"/>
  <c r="Q112" i="11" s="1"/>
  <c r="R112" i="11" s="1"/>
  <c r="Q151" i="11" a="1"/>
  <c r="Q151" i="11" s="1"/>
  <c r="R151" i="11" s="1"/>
  <c r="Q172" i="11" a="1"/>
  <c r="Q172" i="11" s="1"/>
  <c r="R172" i="11" s="1"/>
  <c r="Q180" i="11" a="1"/>
  <c r="Q180" i="11" s="1"/>
  <c r="R180" i="11" s="1"/>
  <c r="Q188" i="11" a="1"/>
  <c r="Q188" i="11" s="1"/>
  <c r="R188" i="11" s="1"/>
  <c r="Q47" i="11" a="1"/>
  <c r="Q47" i="11" s="1"/>
  <c r="R47" i="11" s="1"/>
  <c r="Q72" i="11" a="1"/>
  <c r="Q72" i="11" s="1"/>
  <c r="R72" i="11" s="1"/>
  <c r="S72" i="11" s="1" a="1"/>
  <c r="S72" i="11" s="1"/>
  <c r="Q76" i="11" a="1"/>
  <c r="Q76" i="11" s="1"/>
  <c r="R76" i="11" s="1"/>
  <c r="Q203" i="11" a="1"/>
  <c r="Q203" i="11" s="1"/>
  <c r="R203" i="11" s="1"/>
  <c r="Q171" i="11" a="1"/>
  <c r="Q171" i="11" s="1"/>
  <c r="R171" i="11" s="1"/>
  <c r="Q187" i="11" a="1"/>
  <c r="Q187" i="11" s="1"/>
  <c r="R187" i="11" s="1"/>
  <c r="Q242" i="11" a="1"/>
  <c r="Q242" i="11" s="1"/>
  <c r="R242" i="11" s="1"/>
  <c r="Q207" i="11" a="1"/>
  <c r="Q207" i="11" s="1"/>
  <c r="R207" i="11" s="1"/>
  <c r="S207" i="11" s="1" a="1"/>
  <c r="S207" i="11" s="1"/>
  <c r="Q251" i="11" a="1"/>
  <c r="Q251" i="11" s="1"/>
  <c r="R251" i="11" s="1"/>
  <c r="Q211" i="11" a="1"/>
  <c r="Q211" i="11" s="1"/>
  <c r="R211" i="11" s="1"/>
  <c r="S211" i="11" s="1" a="1"/>
  <c r="S211" i="11" s="1"/>
  <c r="Q219" i="11" a="1"/>
  <c r="Q219" i="11" s="1"/>
  <c r="R219" i="11" s="1"/>
  <c r="Q227" i="11" a="1"/>
  <c r="Q227" i="11" s="1"/>
  <c r="R227" i="11" s="1"/>
  <c r="Q253" i="11" a="1"/>
  <c r="Q253" i="11" s="1"/>
  <c r="R253" i="11" s="1"/>
  <c r="Q260" i="11" a="1"/>
  <c r="Q260" i="11" s="1"/>
  <c r="R260" i="11" s="1"/>
  <c r="Q175" i="11" a="1"/>
  <c r="Q175" i="11" s="1"/>
  <c r="R175" i="11" s="1"/>
  <c r="Q191" i="11" a="1"/>
  <c r="Q191" i="11" s="1"/>
  <c r="R191" i="11" s="1"/>
  <c r="Q215" i="11" a="1"/>
  <c r="Q215" i="11" s="1"/>
  <c r="R215" i="11" s="1"/>
  <c r="Q223" i="11" a="1"/>
  <c r="Q223" i="11" s="1"/>
  <c r="R223" i="11" s="1"/>
  <c r="S223" i="11" s="1" a="1"/>
  <c r="S223" i="11" s="1"/>
  <c r="Q231" i="11" a="1"/>
  <c r="Q231" i="11" s="1"/>
  <c r="R231" i="11" s="1"/>
  <c r="S231" i="11" s="1" a="1"/>
  <c r="S231" i="11" s="1"/>
  <c r="Q274" i="11" a="1"/>
  <c r="Q274" i="11" s="1"/>
  <c r="R274" i="11" s="1"/>
  <c r="Q276" i="11" a="1"/>
  <c r="Q276" i="11" s="1"/>
  <c r="R276" i="11" s="1"/>
  <c r="Q246" i="11" a="1"/>
  <c r="Q246" i="11" s="1"/>
  <c r="R246" i="11" s="1"/>
  <c r="Q210" i="11" a="1"/>
  <c r="Q210" i="11" s="1"/>
  <c r="R210" i="11" s="1"/>
  <c r="Q218" i="11" a="1"/>
  <c r="Q218" i="11" s="1"/>
  <c r="R218" i="11" s="1"/>
  <c r="S218" i="11" s="1" a="1"/>
  <c r="S218" i="11" s="1"/>
  <c r="Q226" i="11" a="1"/>
  <c r="Q226" i="11" s="1"/>
  <c r="R226" i="11" s="1"/>
  <c r="Q236" i="11" a="1"/>
  <c r="Q236" i="11" s="1"/>
  <c r="R236" i="11" s="1"/>
  <c r="S236" i="11" s="1" a="1"/>
  <c r="S236" i="11" s="1"/>
  <c r="Q259" i="11" a="1"/>
  <c r="Q259" i="11" s="1"/>
  <c r="R259" i="11" s="1"/>
  <c r="Q163" i="11" a="1"/>
  <c r="Q163" i="11" s="1"/>
  <c r="R163" i="11" s="1"/>
  <c r="Q179" i="11" a="1"/>
  <c r="Q179" i="11" s="1"/>
  <c r="R179" i="11" s="1"/>
  <c r="Q195" i="11" a="1"/>
  <c r="Q195" i="11" s="1"/>
  <c r="R195" i="11" s="1"/>
  <c r="Q252" i="11" a="1"/>
  <c r="Q252" i="11" s="1"/>
  <c r="R252" i="11" s="1"/>
  <c r="S252" i="11" s="1" a="1"/>
  <c r="S252" i="11" s="1"/>
  <c r="Q167" i="11" a="1"/>
  <c r="Q167" i="11" s="1"/>
  <c r="R167" i="11" s="1"/>
  <c r="Q183" i="11" a="1"/>
  <c r="Q183" i="11" s="1"/>
  <c r="R183" i="11" s="1"/>
  <c r="Q199" i="11" a="1"/>
  <c r="Q199" i="11" s="1"/>
  <c r="R199" i="11" s="1"/>
  <c r="S199" i="11" s="1" a="1"/>
  <c r="S199" i="11" s="1"/>
  <c r="Q263" i="11" a="1"/>
  <c r="Q263" i="11" s="1"/>
  <c r="R263" i="11" s="1"/>
  <c r="S263" i="11" s="1" a="1"/>
  <c r="S263" i="11" s="1"/>
  <c r="Q265" i="11" a="1"/>
  <c r="Q265" i="11" s="1"/>
  <c r="R265" i="11" s="1"/>
  <c r="Q267" i="11" a="1"/>
  <c r="Q267" i="11" s="1"/>
  <c r="R267" i="11" s="1"/>
  <c r="S267" i="11" s="1" a="1"/>
  <c r="S267" i="11" s="1"/>
  <c r="Q273" i="11" a="1"/>
  <c r="Q273" i="11" s="1"/>
  <c r="R273" i="11" s="1"/>
  <c r="S273" i="11" s="1" a="1"/>
  <c r="S273" i="11" s="1"/>
  <c r="Q283" i="11" a="1"/>
  <c r="Q283" i="11" s="1"/>
  <c r="R283" i="11" s="1"/>
  <c r="Q299" i="11" a="1"/>
  <c r="Q299" i="11" s="1"/>
  <c r="R299" i="11" s="1"/>
  <c r="S299" i="11" s="1" a="1"/>
  <c r="S299" i="11" s="1"/>
  <c r="Q310" i="11" a="1"/>
  <c r="Q310" i="11" s="1"/>
  <c r="R310" i="11" s="1"/>
  <c r="S310" i="11" s="1" a="1"/>
  <c r="S310" i="11" s="1"/>
  <c r="Q318" i="11" a="1"/>
  <c r="Q318" i="11" s="1"/>
  <c r="R318" i="11" s="1"/>
  <c r="S318" i="11" s="1" a="1"/>
  <c r="S318" i="11" s="1"/>
  <c r="Q325" i="11" a="1"/>
  <c r="Q325" i="11" s="1"/>
  <c r="R325" i="11" s="1"/>
  <c r="S325" i="11" s="1" a="1"/>
  <c r="S325" i="11" s="1"/>
  <c r="Q349" i="11" a="1"/>
  <c r="Q349" i="11" s="1"/>
  <c r="R349" i="11" s="1"/>
  <c r="Q258" i="11" a="1"/>
  <c r="Q258" i="11" s="1"/>
  <c r="R258" i="11" s="1"/>
  <c r="S258" i="11" s="1" a="1"/>
  <c r="S258" i="11" s="1"/>
  <c r="Q261" i="11" a="1"/>
  <c r="Q261" i="11" s="1"/>
  <c r="R261" i="11" s="1"/>
  <c r="S261" i="11" s="1" a="1"/>
  <c r="S261" i="11" s="1"/>
  <c r="Q278" i="11" a="1"/>
  <c r="Q278" i="11" s="1"/>
  <c r="R278" i="11" s="1"/>
  <c r="S278" i="11" s="1" a="1"/>
  <c r="S278" i="11" s="1"/>
  <c r="Q285" i="11" a="1"/>
  <c r="Q285" i="11" s="1"/>
  <c r="R285" i="11" s="1"/>
  <c r="S285" i="11" s="1" a="1"/>
  <c r="S285" i="11" s="1"/>
  <c r="Q288" i="11" a="1"/>
  <c r="Q288" i="11" s="1"/>
  <c r="R288" i="11" s="1"/>
  <c r="S288" i="11" s="1" a="1"/>
  <c r="S288" i="11" s="1"/>
  <c r="Q301" i="11" a="1"/>
  <c r="Q301" i="11" s="1"/>
  <c r="R301" i="11" s="1"/>
  <c r="S301" i="11" s="1" a="1"/>
  <c r="S301" i="11" s="1"/>
  <c r="Q304" i="11" a="1"/>
  <c r="Q304" i="11" s="1"/>
  <c r="R304" i="11" s="1"/>
  <c r="S304" i="11" s="1" a="1"/>
  <c r="S304" i="11" s="1"/>
  <c r="Q336" i="11" a="1"/>
  <c r="Q336" i="11" s="1"/>
  <c r="R336" i="11" s="1"/>
  <c r="S336" i="11" s="1" a="1"/>
  <c r="S336" i="11" s="1"/>
  <c r="Q233" i="11" a="1"/>
  <c r="Q233" i="11" s="1"/>
  <c r="R233" i="11" s="1"/>
  <c r="S233" i="11" s="1" a="1"/>
  <c r="S233" i="11" s="1"/>
  <c r="Q270" i="11" a="1"/>
  <c r="Q270" i="11" s="1"/>
  <c r="R270" i="11" s="1"/>
  <c r="S270" i="11" s="1" a="1"/>
  <c r="S270" i="11" s="1"/>
  <c r="Q307" i="11" a="1"/>
  <c r="Q307" i="11" s="1"/>
  <c r="R307" i="11" s="1"/>
  <c r="S307" i="11" s="1" a="1"/>
  <c r="S307" i="11" s="1"/>
  <c r="Q315" i="11" a="1"/>
  <c r="Q315" i="11" s="1"/>
  <c r="R315" i="11" s="1"/>
  <c r="S315" i="11" s="1" a="1"/>
  <c r="S315" i="11" s="1"/>
  <c r="Q323" i="11" a="1"/>
  <c r="Q323" i="11" s="1"/>
  <c r="R323" i="11" s="1"/>
  <c r="S323" i="11" s="1" a="1"/>
  <c r="S323" i="11" s="1"/>
  <c r="Q329" i="11" a="1"/>
  <c r="Q329" i="11" s="1"/>
  <c r="R329" i="11" s="1"/>
  <c r="S329" i="11" s="1" a="1"/>
  <c r="S329" i="11" s="1"/>
  <c r="Q340" i="11" a="1"/>
  <c r="Q340" i="11" s="1"/>
  <c r="R340" i="11" s="1"/>
  <c r="S340" i="11" s="1" a="1"/>
  <c r="S340" i="11" s="1"/>
  <c r="Q257" i="11" a="1"/>
  <c r="Q257" i="11" s="1"/>
  <c r="R257" i="11" s="1"/>
  <c r="S257" i="11" s="1" a="1"/>
  <c r="S257" i="11" s="1"/>
  <c r="Q294" i="11" a="1"/>
  <c r="Q294" i="11" s="1"/>
  <c r="R294" i="11" s="1"/>
  <c r="S294" i="11" s="1" a="1"/>
  <c r="S294" i="11" s="1"/>
  <c r="Q312" i="11" a="1"/>
  <c r="Q312" i="11" s="1"/>
  <c r="R312" i="11" s="1"/>
  <c r="S312" i="11" s="1" a="1"/>
  <c r="S312" i="11" s="1"/>
  <c r="Q320" i="11" a="1"/>
  <c r="Q320" i="11" s="1"/>
  <c r="R320" i="11" s="1"/>
  <c r="S320" i="11" s="1" a="1"/>
  <c r="S320" i="11" s="1"/>
  <c r="Q342" i="11" a="1"/>
  <c r="Q342" i="11" s="1"/>
  <c r="R342" i="11" s="1"/>
  <c r="S342" i="11" s="1" a="1"/>
  <c r="S342" i="11" s="1"/>
  <c r="Q264" i="11" a="1"/>
  <c r="Q264" i="11" s="1"/>
  <c r="R264" i="11" s="1"/>
  <c r="S264" i="11" s="1" a="1"/>
  <c r="S264" i="11" s="1"/>
  <c r="Q269" i="11" a="1"/>
  <c r="Q269" i="11" s="1"/>
  <c r="R269" i="11" s="1"/>
  <c r="S269" i="11" s="1" a="1"/>
  <c r="S269" i="11" s="1"/>
  <c r="Q277" i="11" a="1"/>
  <c r="Q277" i="11" s="1"/>
  <c r="R277" i="11" s="1"/>
  <c r="S277" i="11" s="1" a="1"/>
  <c r="S277" i="11" s="1"/>
  <c r="Q284" i="11" a="1"/>
  <c r="Q284" i="11" s="1"/>
  <c r="R284" i="11" s="1"/>
  <c r="S284" i="11" s="1" a="1"/>
  <c r="S284" i="11" s="1"/>
  <c r="Q287" i="11" a="1"/>
  <c r="Q287" i="11" s="1"/>
  <c r="R287" i="11" s="1"/>
  <c r="S287" i="11" s="1" a="1"/>
  <c r="S287" i="11" s="1"/>
  <c r="Q300" i="11" a="1"/>
  <c r="Q300" i="11" s="1"/>
  <c r="R300" i="11" s="1"/>
  <c r="S300" i="11" s="1" a="1"/>
  <c r="S300" i="11" s="1"/>
  <c r="Q303" i="11" a="1"/>
  <c r="Q303" i="11" s="1"/>
  <c r="R303" i="11" s="1"/>
  <c r="S303" i="11" s="1" a="1"/>
  <c r="S303" i="11" s="1"/>
  <c r="Q309" i="11" a="1"/>
  <c r="Q309" i="11" s="1"/>
  <c r="R309" i="11" s="1"/>
  <c r="S309" i="11" s="1" a="1"/>
  <c r="S309" i="11" s="1"/>
  <c r="Q280" i="11" a="1"/>
  <c r="Q280" i="11" s="1"/>
  <c r="R280" i="11" s="1"/>
  <c r="S280" i="11" s="1" a="1"/>
  <c r="S280" i="11" s="1"/>
  <c r="Q317" i="11" a="1"/>
  <c r="Q317" i="11" s="1"/>
  <c r="R317" i="11" s="1"/>
  <c r="S317" i="11" s="1" a="1"/>
  <c r="S317" i="11" s="1"/>
  <c r="Q333" i="11" a="1"/>
  <c r="Q333" i="11" s="1"/>
  <c r="R333" i="11" s="1"/>
  <c r="S333" i="11" s="1" a="1"/>
  <c r="S333" i="11" s="1"/>
  <c r="Q344" i="11" a="1"/>
  <c r="Q344" i="11" s="1"/>
  <c r="R344" i="11" s="1"/>
  <c r="S344" i="11" s="1" a="1"/>
  <c r="S344" i="11" s="1"/>
  <c r="Q346" i="11" a="1"/>
  <c r="Q346" i="11" s="1"/>
  <c r="R346" i="11" s="1"/>
  <c r="S346" i="11" s="1" a="1"/>
  <c r="S346" i="11" s="1"/>
  <c r="Q272" i="11" a="1"/>
  <c r="Q272" i="11" s="1"/>
  <c r="R272" i="11" s="1"/>
  <c r="S272" i="11" s="1" a="1"/>
  <c r="S272" i="11" s="1"/>
  <c r="Q348" i="11" a="1"/>
  <c r="Q348" i="11" s="1"/>
  <c r="R348" i="11" s="1"/>
  <c r="S348" i="11" s="1" a="1"/>
  <c r="S348" i="11" s="1"/>
  <c r="Q293" i="11" a="1"/>
  <c r="Q293" i="11" s="1"/>
  <c r="R293" i="11" s="1"/>
  <c r="S293" i="11" s="1" a="1"/>
  <c r="S293" i="11" s="1"/>
  <c r="Q296" i="11" a="1"/>
  <c r="Q296" i="11" s="1"/>
  <c r="R296" i="11" s="1"/>
  <c r="S296" i="11" s="1" a="1"/>
  <c r="S296" i="11" s="1"/>
  <c r="Q311" i="11" a="1"/>
  <c r="Q311" i="11" s="1"/>
  <c r="R311" i="11" s="1"/>
  <c r="S311" i="11" s="1" a="1"/>
  <c r="S311" i="11" s="1"/>
  <c r="Q319" i="11" a="1"/>
  <c r="Q319" i="11" s="1"/>
  <c r="R319" i="11" s="1"/>
  <c r="S319" i="11" s="1" a="1"/>
  <c r="S319" i="11" s="1"/>
  <c r="Q326" i="11" a="1"/>
  <c r="Q326" i="11" s="1"/>
  <c r="R326" i="11" s="1"/>
  <c r="S326" i="11" s="1" a="1"/>
  <c r="S326" i="11" s="1"/>
  <c r="Q352" i="11" a="1"/>
  <c r="Q352" i="11" s="1"/>
  <c r="R352" i="11" s="1"/>
  <c r="S352" i="11" s="1" a="1"/>
  <c r="S352" i="11" s="1"/>
  <c r="Q249" i="11" a="1"/>
  <c r="Q249" i="11" s="1"/>
  <c r="R249" i="11" s="1"/>
  <c r="S249" i="11" s="1" a="1"/>
  <c r="S249" i="11" s="1"/>
  <c r="Q337" i="11" a="1"/>
  <c r="Q337" i="11" s="1"/>
  <c r="R337" i="11" s="1"/>
  <c r="S337" i="11" s="1" a="1"/>
  <c r="S337" i="11" s="1"/>
  <c r="Q339" i="11" a="1"/>
  <c r="Q339" i="11" s="1"/>
  <c r="R339" i="11" s="1"/>
  <c r="S339" i="11" s="1" a="1"/>
  <c r="S339" i="11" s="1"/>
  <c r="Q341" i="11" a="1"/>
  <c r="Q341" i="11" s="1"/>
  <c r="R341" i="11" s="1"/>
  <c r="S341" i="11" s="1" a="1"/>
  <c r="S341" i="11" s="1"/>
  <c r="Q279" i="11" a="1"/>
  <c r="Q279" i="11" s="1"/>
  <c r="R279" i="11" s="1"/>
  <c r="S279" i="11" s="1" a="1"/>
  <c r="S279" i="11" s="1"/>
  <c r="Q286" i="11" a="1"/>
  <c r="Q286" i="11" s="1"/>
  <c r="R286" i="11" s="1"/>
  <c r="S286" i="11" s="1" a="1"/>
  <c r="S286" i="11" s="1"/>
  <c r="Q302" i="11" a="1"/>
  <c r="Q302" i="11" s="1"/>
  <c r="R302" i="11" s="1"/>
  <c r="S302" i="11" s="1" a="1"/>
  <c r="S302" i="11" s="1"/>
  <c r="Q308" i="11" a="1"/>
  <c r="Q308" i="11" s="1"/>
  <c r="R308" i="11" s="1"/>
  <c r="S308" i="11" s="1" a="1"/>
  <c r="S308" i="11" s="1"/>
  <c r="Q271" i="11" a="1"/>
  <c r="Q271" i="11" s="1"/>
  <c r="R271" i="11" s="1"/>
  <c r="S271" i="11" s="1" a="1"/>
  <c r="S271" i="11" s="1"/>
  <c r="Q316" i="11" a="1"/>
  <c r="Q316" i="11" s="1"/>
  <c r="R316" i="11" s="1"/>
  <c r="S316" i="11" s="1" a="1"/>
  <c r="S316" i="11" s="1"/>
  <c r="Q324" i="11" a="1"/>
  <c r="Q324" i="11" s="1"/>
  <c r="R324" i="11" s="1"/>
  <c r="S324" i="11" s="1" a="1"/>
  <c r="S324" i="11" s="1"/>
  <c r="Q241" i="11" a="1"/>
  <c r="Q241" i="11" s="1"/>
  <c r="R241" i="11" s="1"/>
  <c r="S241" i="11" s="1" a="1"/>
  <c r="S241" i="11" s="1"/>
  <c r="Q262" i="11" a="1"/>
  <c r="Q262" i="11" s="1"/>
  <c r="R262" i="11" s="1"/>
  <c r="S262" i="11" s="1" a="1"/>
  <c r="S262" i="11" s="1"/>
  <c r="Q292" i="11" a="1"/>
  <c r="Q292" i="11" s="1"/>
  <c r="R292" i="11" s="1"/>
  <c r="S292" i="11" s="1" a="1"/>
  <c r="S292" i="11" s="1"/>
  <c r="Q295" i="11" a="1"/>
  <c r="Q295" i="11" s="1"/>
  <c r="R295" i="11" s="1"/>
  <c r="S295" i="11" s="1" a="1"/>
  <c r="S295" i="11" s="1"/>
  <c r="Q345" i="11" a="1"/>
  <c r="Q345" i="11" s="1"/>
  <c r="R345" i="11" s="1"/>
  <c r="S345" i="11" s="1" a="1"/>
  <c r="S345" i="11" s="1"/>
  <c r="Q347" i="11" a="1"/>
  <c r="Q347" i="11" s="1"/>
  <c r="R347" i="11" s="1"/>
  <c r="S347" i="11" s="1" a="1"/>
  <c r="S347" i="11" s="1"/>
  <c r="Q375" i="11" a="1"/>
  <c r="Q375" i="11" s="1"/>
  <c r="R375" i="11" s="1"/>
  <c r="S375" i="11" s="1" a="1"/>
  <c r="S375" i="11" s="1"/>
  <c r="Q395" i="11" a="1"/>
  <c r="Q395" i="11" s="1"/>
  <c r="R395" i="11" s="1"/>
  <c r="S395" i="11" s="1" a="1"/>
  <c r="S395" i="11" s="1"/>
  <c r="Q407" i="11" a="1"/>
  <c r="Q407" i="11" s="1"/>
  <c r="R407" i="11" s="1"/>
  <c r="S407" i="11" s="1" a="1"/>
  <c r="S407" i="11" s="1"/>
  <c r="Q363" i="11" a="1"/>
  <c r="Q363" i="11" s="1"/>
  <c r="R363" i="11" s="1"/>
  <c r="S363" i="11" s="1" a="1"/>
  <c r="S363" i="11" s="1"/>
  <c r="Q432" i="11" a="1"/>
  <c r="Q432" i="11" s="1"/>
  <c r="R432" i="11" s="1"/>
  <c r="S432" i="11" s="1" a="1"/>
  <c r="S432" i="11" s="1"/>
  <c r="Q356" i="11" a="1"/>
  <c r="Q356" i="11" s="1"/>
  <c r="R356" i="11" s="1"/>
  <c r="S356" i="11" s="1" a="1"/>
  <c r="S356" i="11" s="1"/>
  <c r="Q366" i="11" a="1"/>
  <c r="Q366" i="11" s="1"/>
  <c r="R366" i="11" s="1"/>
  <c r="S366" i="11" s="1" a="1"/>
  <c r="S366" i="11" s="1"/>
  <c r="Q416" i="11" a="1"/>
  <c r="Q416" i="11" s="1"/>
  <c r="R416" i="11" s="1"/>
  <c r="S416" i="11" s="1" a="1"/>
  <c r="S416" i="11" s="1"/>
  <c r="Q434" i="11" a="1"/>
  <c r="Q434" i="11" s="1"/>
  <c r="R434" i="11" s="1"/>
  <c r="S434" i="11" s="1" a="1"/>
  <c r="S434" i="11" s="1"/>
  <c r="Q355" i="11" a="1"/>
  <c r="Q355" i="11" s="1"/>
  <c r="R355" i="11" s="1"/>
  <c r="S355" i="11" s="1" a="1"/>
  <c r="S355" i="11" s="1"/>
  <c r="Q372" i="11" a="1"/>
  <c r="Q372" i="11" s="1"/>
  <c r="R372" i="11" s="1"/>
  <c r="S372" i="11" s="1" a="1"/>
  <c r="S372" i="11" s="1"/>
  <c r="Q389" i="11" a="1"/>
  <c r="Q389" i="11" s="1"/>
  <c r="R389" i="11" s="1"/>
  <c r="S389" i="11" s="1" a="1"/>
  <c r="S389" i="11" s="1"/>
  <c r="Q397" i="11" a="1"/>
  <c r="Q397" i="11" s="1"/>
  <c r="R397" i="11" s="1"/>
  <c r="S397" i="11" s="1" a="1"/>
  <c r="S397" i="11" s="1"/>
  <c r="Q383" i="11" a="1"/>
  <c r="Q383" i="11" s="1"/>
  <c r="R383" i="11" s="1"/>
  <c r="S383" i="11" s="1" a="1"/>
  <c r="S383" i="11" s="1"/>
  <c r="Q404" i="11" a="1"/>
  <c r="Q404" i="11" s="1"/>
  <c r="R404" i="11" s="1"/>
  <c r="S404" i="11" s="1" a="1"/>
  <c r="S404" i="11" s="1"/>
  <c r="Q411" i="11" a="1"/>
  <c r="Q411" i="11" s="1"/>
  <c r="R411" i="11" s="1"/>
  <c r="S411" i="11" s="1" a="1"/>
  <c r="S411" i="11" s="1"/>
  <c r="Q418" i="11" a="1"/>
  <c r="Q418" i="11" s="1"/>
  <c r="R418" i="11" s="1"/>
  <c r="S418" i="11" s="1" a="1"/>
  <c r="S418" i="11" s="1"/>
  <c r="Q380" i="11" a="1"/>
  <c r="Q380" i="11" s="1"/>
  <c r="R380" i="11" s="1"/>
  <c r="S380" i="11" s="1" a="1"/>
  <c r="S380" i="11" s="1"/>
  <c r="Q420" i="11" a="1"/>
  <c r="Q420" i="11" s="1"/>
  <c r="R420" i="11" s="1"/>
  <c r="S420" i="11" s="1" a="1"/>
  <c r="S420" i="11" s="1"/>
  <c r="Q338" i="11" a="1"/>
  <c r="Q338" i="11" s="1"/>
  <c r="R338" i="11" s="1"/>
  <c r="S338" i="11" s="1" a="1"/>
  <c r="S338" i="11" s="1"/>
  <c r="Q354" i="11" a="1"/>
  <c r="Q354" i="11" s="1"/>
  <c r="R354" i="11" s="1"/>
  <c r="S354" i="11" s="1" a="1"/>
  <c r="S354" i="11" s="1"/>
  <c r="Q399" i="11" a="1"/>
  <c r="Q399" i="11" s="1"/>
  <c r="R399" i="11" s="1"/>
  <c r="S399" i="11" s="1" a="1"/>
  <c r="S399" i="11" s="1"/>
  <c r="Q413" i="11" a="1"/>
  <c r="Q413" i="11" s="1"/>
  <c r="R413" i="11" s="1"/>
  <c r="S413" i="11" s="1" a="1"/>
  <c r="S413" i="11" s="1"/>
  <c r="Q438" i="11" a="1"/>
  <c r="Q438" i="11" s="1"/>
  <c r="R438" i="11" s="1"/>
  <c r="S438" i="11" s="1" a="1"/>
  <c r="S438" i="11" s="1"/>
  <c r="Q365" i="11" a="1"/>
  <c r="Q365" i="11" s="1"/>
  <c r="R365" i="11" s="1"/>
  <c r="S365" i="11" s="1" a="1"/>
  <c r="S365" i="11" s="1"/>
  <c r="Q391" i="11" a="1"/>
  <c r="Q391" i="11" s="1"/>
  <c r="R391" i="11" s="1"/>
  <c r="S391" i="11" s="1" a="1"/>
  <c r="S391" i="11" s="1"/>
  <c r="Q406" i="11" a="1"/>
  <c r="Q406" i="11" s="1"/>
  <c r="R406" i="11" s="1"/>
  <c r="S406" i="11" s="1" a="1"/>
  <c r="S406" i="11" s="1"/>
  <c r="Q358" i="11" a="1"/>
  <c r="Q358" i="11" s="1"/>
  <c r="R358" i="11" s="1"/>
  <c r="S358" i="11" s="1" a="1"/>
  <c r="S358" i="11" s="1"/>
  <c r="Q374" i="11" a="1"/>
  <c r="Q374" i="11" s="1"/>
  <c r="R374" i="11" s="1"/>
  <c r="S374" i="11" s="1" a="1"/>
  <c r="S374" i="11" s="1"/>
  <c r="Q431" i="11" a="1"/>
  <c r="Q431" i="11" s="1"/>
  <c r="R431" i="11" s="1"/>
  <c r="S431" i="11" s="1" a="1"/>
  <c r="S431" i="11" s="1"/>
  <c r="Q371" i="11" a="1"/>
  <c r="Q371" i="11" s="1"/>
  <c r="R371" i="11" s="1"/>
  <c r="S371" i="11" s="1" a="1"/>
  <c r="S371" i="11" s="1"/>
  <c r="Q382" i="11" a="1"/>
  <c r="Q382" i="11" s="1"/>
  <c r="R382" i="11" s="1"/>
  <c r="S382" i="11" s="1" a="1"/>
  <c r="S382" i="11" s="1"/>
  <c r="Q388" i="11" a="1"/>
  <c r="Q388" i="11" s="1"/>
  <c r="R388" i="11" s="1"/>
  <c r="S388" i="11" s="1" a="1"/>
  <c r="S388" i="11" s="1"/>
  <c r="Q396" i="11" a="1"/>
  <c r="Q396" i="11" s="1"/>
  <c r="R396" i="11" s="1"/>
  <c r="S396" i="11" s="1" a="1"/>
  <c r="S396" i="11" s="1"/>
  <c r="Q415" i="11" a="1"/>
  <c r="Q415" i="11" s="1"/>
  <c r="R415" i="11" s="1"/>
  <c r="S415" i="11" s="1" a="1"/>
  <c r="S415" i="11" s="1"/>
  <c r="Q379" i="11" a="1"/>
  <c r="Q379" i="11" s="1"/>
  <c r="R379" i="11" s="1"/>
  <c r="S379" i="11" s="1" a="1"/>
  <c r="S379" i="11" s="1"/>
  <c r="Q403" i="11" a="1"/>
  <c r="Q403" i="11" s="1"/>
  <c r="R403" i="11" s="1"/>
  <c r="S403" i="11" s="1" a="1"/>
  <c r="S403" i="11" s="1"/>
  <c r="Q426" i="11" a="1"/>
  <c r="Q426" i="11" s="1"/>
  <c r="R426" i="11" s="1"/>
  <c r="S426" i="11" s="1" a="1"/>
  <c r="S426" i="11" s="1"/>
  <c r="Q364" i="11" a="1"/>
  <c r="Q364" i="11" s="1"/>
  <c r="R364" i="11" s="1"/>
  <c r="S364" i="11" s="1" a="1"/>
  <c r="S364" i="11" s="1"/>
  <c r="Q398" i="11" a="1"/>
  <c r="Q398" i="11" s="1"/>
  <c r="R398" i="11" s="1"/>
  <c r="S398" i="11" s="1" a="1"/>
  <c r="S398" i="11" s="1"/>
  <c r="Q417" i="11" a="1"/>
  <c r="Q417" i="11" s="1"/>
  <c r="R417" i="11" s="1"/>
  <c r="S417" i="11" s="1" a="1"/>
  <c r="S417" i="11" s="1"/>
  <c r="Q452" i="11" a="1"/>
  <c r="Q452" i="11" s="1"/>
  <c r="R452" i="11" s="1"/>
  <c r="S452" i="11" s="1" a="1"/>
  <c r="S452" i="11" s="1"/>
  <c r="Q357" i="11" a="1"/>
  <c r="Q357" i="11" s="1"/>
  <c r="R357" i="11" s="1"/>
  <c r="S357" i="11" s="1" a="1"/>
  <c r="S357" i="11" s="1"/>
  <c r="Q373" i="11" a="1"/>
  <c r="Q373" i="11" s="1"/>
  <c r="R373" i="11" s="1"/>
  <c r="S373" i="11" s="1" a="1"/>
  <c r="S373" i="11" s="1"/>
  <c r="Q390" i="11" a="1"/>
  <c r="Q390" i="11" s="1"/>
  <c r="R390" i="11" s="1"/>
  <c r="S390" i="11" s="1" a="1"/>
  <c r="S390" i="11" s="1"/>
  <c r="Q419" i="11" a="1"/>
  <c r="Q419" i="11" s="1"/>
  <c r="R419" i="11" s="1"/>
  <c r="S419" i="11" s="1" a="1"/>
  <c r="S419" i="11" s="1"/>
  <c r="Q466" i="11" a="1"/>
  <c r="Q466" i="11" s="1"/>
  <c r="R466" i="11" s="1"/>
  <c r="S466" i="11" s="1" a="1"/>
  <c r="S466" i="11" s="1"/>
  <c r="Q474" i="11" a="1"/>
  <c r="Q474" i="11" s="1"/>
  <c r="R474" i="11" s="1"/>
  <c r="S474" i="11" s="1" a="1"/>
  <c r="S474" i="11" s="1"/>
  <c r="Q476" i="11" a="1"/>
  <c r="Q476" i="11" s="1"/>
  <c r="R476" i="11" s="1"/>
  <c r="S476" i="11" s="1" a="1"/>
  <c r="S476" i="11" s="1"/>
  <c r="Q405" i="11" a="1"/>
  <c r="Q405" i="11" s="1"/>
  <c r="R405" i="11" s="1"/>
  <c r="S405" i="11" s="1" a="1"/>
  <c r="S405" i="11" s="1"/>
  <c r="Q421" i="11" a="1"/>
  <c r="Q421" i="11" s="1"/>
  <c r="R421" i="11" s="1"/>
  <c r="S421" i="11" s="1" a="1"/>
  <c r="S421" i="11" s="1"/>
  <c r="Q428" i="11" a="1"/>
  <c r="Q428" i="11" s="1"/>
  <c r="R428" i="11" s="1"/>
  <c r="S428" i="11" s="1" a="1"/>
  <c r="S428" i="11" s="1"/>
  <c r="Q370" i="11" a="1"/>
  <c r="Q370" i="11" s="1"/>
  <c r="R370" i="11" s="1"/>
  <c r="S370" i="11" s="1" a="1"/>
  <c r="S370" i="11" s="1"/>
  <c r="Q381" i="11" a="1"/>
  <c r="Q381" i="11" s="1"/>
  <c r="R381" i="11" s="1"/>
  <c r="S381" i="11" s="1" a="1"/>
  <c r="S381" i="11" s="1"/>
  <c r="Q387" i="11" a="1"/>
  <c r="Q387" i="11" s="1"/>
  <c r="R387" i="11" s="1"/>
  <c r="S387" i="11" s="1" a="1"/>
  <c r="S387" i="11" s="1"/>
  <c r="Q423" i="11" a="1"/>
  <c r="Q423" i="11" s="1"/>
  <c r="R423" i="11" s="1"/>
  <c r="S423" i="11" s="1" a="1"/>
  <c r="S423" i="11" s="1"/>
  <c r="Q479" i="11" a="1"/>
  <c r="Q479" i="11" s="1"/>
  <c r="R479" i="11" s="1"/>
  <c r="S479" i="11" s="1" a="1"/>
  <c r="S479" i="11" s="1"/>
  <c r="Q493" i="11" a="1"/>
  <c r="Q493" i="11" s="1"/>
  <c r="R493" i="11" s="1"/>
  <c r="S493" i="11" s="1" a="1"/>
  <c r="S493" i="11" s="1"/>
  <c r="Q445" i="11" a="1"/>
  <c r="Q445" i="11" s="1"/>
  <c r="R445" i="11" s="1"/>
  <c r="S445" i="11" s="1" a="1"/>
  <c r="S445" i="11" s="1"/>
  <c r="Q473" i="11" a="1"/>
  <c r="Q473" i="11" s="1"/>
  <c r="R473" i="11" s="1"/>
  <c r="S473" i="11" s="1" a="1"/>
  <c r="S473" i="11" s="1"/>
  <c r="Q507" i="11" a="1"/>
  <c r="Q507" i="11" s="1"/>
  <c r="R507" i="11" s="1"/>
  <c r="S507" i="11" s="1" a="1"/>
  <c r="S507" i="11" s="1"/>
  <c r="Q427" i="11" a="1"/>
  <c r="Q427" i="11" s="1"/>
  <c r="R427" i="11" s="1"/>
  <c r="S427" i="11" s="1" a="1"/>
  <c r="S427" i="11" s="1"/>
  <c r="Q509" i="11" a="1"/>
  <c r="Q509" i="11" s="1"/>
  <c r="R509" i="11" s="1"/>
  <c r="S509" i="11" s="1" a="1"/>
  <c r="S509" i="11" s="1"/>
  <c r="Q515" i="11" a="1"/>
  <c r="Q515" i="11" s="1"/>
  <c r="R515" i="11" s="1"/>
  <c r="S515" i="11" s="1" a="1"/>
  <c r="S515" i="11" s="1"/>
  <c r="Q461" i="11" a="1"/>
  <c r="Q461" i="11" s="1"/>
  <c r="R461" i="11" s="1"/>
  <c r="S461" i="11" s="1" a="1"/>
  <c r="S461" i="11" s="1"/>
  <c r="Q464" i="11" a="1"/>
  <c r="Q464" i="11" s="1"/>
  <c r="R464" i="11" s="1"/>
  <c r="S464" i="11" s="1" a="1"/>
  <c r="S464" i="11" s="1"/>
  <c r="Q511" i="11" a="1"/>
  <c r="Q511" i="11" s="1"/>
  <c r="R511" i="11" s="1"/>
  <c r="S511" i="11" s="1" a="1"/>
  <c r="S511" i="11" s="1"/>
  <c r="Q448" i="11" a="1"/>
  <c r="Q448" i="11" s="1"/>
  <c r="R448" i="11" s="1"/>
  <c r="S448" i="11" s="1" a="1"/>
  <c r="S448" i="11" s="1"/>
  <c r="Q484" i="11" a="1"/>
  <c r="Q484" i="11" s="1"/>
  <c r="R484" i="11" s="1"/>
  <c r="S484" i="11" s="1" a="1"/>
  <c r="S484" i="11" s="1"/>
  <c r="Q495" i="11" a="1"/>
  <c r="Q495" i="11" s="1"/>
  <c r="R495" i="11" s="1"/>
  <c r="S495" i="11" s="1" a="1"/>
  <c r="S495" i="11" s="1"/>
  <c r="Q478" i="11" a="1"/>
  <c r="Q478" i="11" s="1"/>
  <c r="R478" i="11" s="1"/>
  <c r="S478" i="11" s="1" a="1"/>
  <c r="S478" i="11" s="1"/>
  <c r="Q481" i="11" a="1"/>
  <c r="Q481" i="11" s="1"/>
  <c r="R481" i="11" s="1"/>
  <c r="S481" i="11" s="1" a="1"/>
  <c r="S481" i="11" s="1"/>
  <c r="Q502" i="11" a="1"/>
  <c r="Q502" i="11" s="1"/>
  <c r="R502" i="11" s="1"/>
  <c r="S502" i="11" s="1" a="1"/>
  <c r="S502" i="11" s="1"/>
  <c r="Q523" i="11" a="1"/>
  <c r="Q523" i="11" s="1"/>
  <c r="R523" i="11" s="1"/>
  <c r="S523" i="11" s="1" a="1"/>
  <c r="S523" i="11" s="1"/>
  <c r="Q540" i="11" a="1"/>
  <c r="Q540" i="11" s="1"/>
  <c r="R540" i="11" s="1"/>
  <c r="S540" i="11" s="1" a="1"/>
  <c r="S540" i="11" s="1"/>
  <c r="Q560" i="11" a="1"/>
  <c r="Q560" i="11" s="1"/>
  <c r="R560" i="11" s="1"/>
  <c r="S560" i="11" s="1" a="1"/>
  <c r="S560" i="11" s="1"/>
  <c r="Q568" i="11" a="1"/>
  <c r="Q568" i="11" s="1"/>
  <c r="R568" i="11" s="1"/>
  <c r="S568" i="11" s="1" a="1"/>
  <c r="S568" i="11" s="1"/>
  <c r="Q504" i="11" a="1"/>
  <c r="Q504" i="11" s="1"/>
  <c r="R504" i="11" s="1"/>
  <c r="S504" i="11" s="1" a="1"/>
  <c r="S504" i="11" s="1"/>
  <c r="Q469" i="11" a="1"/>
  <c r="Q469" i="11" s="1"/>
  <c r="R469" i="11" s="1"/>
  <c r="S469" i="11" s="1" a="1"/>
  <c r="S469" i="11" s="1"/>
  <c r="Q472" i="11" a="1"/>
  <c r="Q472" i="11" s="1"/>
  <c r="R472" i="11" s="1"/>
  <c r="S472" i="11" s="1" a="1"/>
  <c r="S472" i="11" s="1"/>
  <c r="Q497" i="11" a="1"/>
  <c r="Q497" i="11" s="1"/>
  <c r="R497" i="11" s="1"/>
  <c r="S497" i="11" s="1" a="1"/>
  <c r="S497" i="11" s="1"/>
  <c r="Q435" i="11" a="1"/>
  <c r="Q435" i="11" s="1"/>
  <c r="R435" i="11" s="1"/>
  <c r="S435" i="11" s="1" a="1"/>
  <c r="S435" i="11" s="1"/>
  <c r="Q457" i="11" a="1"/>
  <c r="Q457" i="11" s="1"/>
  <c r="R457" i="11" s="1"/>
  <c r="S457" i="11" s="1" a="1"/>
  <c r="S457" i="11" s="1"/>
  <c r="Q486" i="11" a="1"/>
  <c r="Q486" i="11" s="1"/>
  <c r="R486" i="11" s="1"/>
  <c r="S486" i="11" s="1" a="1"/>
  <c r="S486" i="11" s="1"/>
  <c r="Q508" i="11" a="1"/>
  <c r="Q508" i="11" s="1"/>
  <c r="R508" i="11" s="1"/>
  <c r="S508" i="11" s="1" a="1"/>
  <c r="S508" i="11" s="1"/>
  <c r="Q439" i="11" a="1"/>
  <c r="Q439" i="11" s="1"/>
  <c r="R439" i="11" s="1"/>
  <c r="S439" i="11" s="1" a="1"/>
  <c r="S439" i="11" s="1"/>
  <c r="Q483" i="11" a="1"/>
  <c r="Q483" i="11" s="1"/>
  <c r="R483" i="11" s="1"/>
  <c r="S483" i="11" s="1" a="1"/>
  <c r="S483" i="11" s="1"/>
  <c r="Q443" i="11" a="1"/>
  <c r="Q443" i="11" s="1"/>
  <c r="R443" i="11" s="1"/>
  <c r="S443" i="11" s="1" a="1"/>
  <c r="S443" i="11" s="1"/>
  <c r="Q453" i="11" a="1"/>
  <c r="Q453" i="11" s="1"/>
  <c r="R453" i="11" s="1"/>
  <c r="S453" i="11" s="1" a="1"/>
  <c r="S453" i="11" s="1"/>
  <c r="Q465" i="11" a="1"/>
  <c r="Q465" i="11" s="1"/>
  <c r="R465" i="11" s="1"/>
  <c r="S465" i="11" s="1" a="1"/>
  <c r="S465" i="11" s="1"/>
  <c r="Q526" i="11" a="1"/>
  <c r="Q526" i="11" s="1"/>
  <c r="R526" i="11" s="1"/>
  <c r="S526" i="11" s="1" a="1"/>
  <c r="S526" i="11" s="1"/>
  <c r="Q534" i="11" a="1"/>
  <c r="Q534" i="11" s="1"/>
  <c r="R534" i="11" s="1"/>
  <c r="S534" i="11" s="1" a="1"/>
  <c r="S534" i="11" s="1"/>
  <c r="Q539" i="11" a="1"/>
  <c r="Q539" i="11" s="1"/>
  <c r="R539" i="11" s="1"/>
  <c r="S539" i="11" s="1" a="1"/>
  <c r="S539" i="11" s="1"/>
  <c r="Q456" i="11" a="1"/>
  <c r="Q456" i="11" s="1"/>
  <c r="R456" i="11" s="1"/>
  <c r="S456" i="11" s="1" a="1"/>
  <c r="S456" i="11" s="1"/>
  <c r="Q485" i="11" a="1"/>
  <c r="Q485" i="11" s="1"/>
  <c r="R485" i="11" s="1"/>
  <c r="S485" i="11" s="1" a="1"/>
  <c r="S485" i="11" s="1"/>
  <c r="Q488" i="11" a="1"/>
  <c r="Q488" i="11" s="1"/>
  <c r="R488" i="11" s="1"/>
  <c r="S488" i="11" s="1" a="1"/>
  <c r="S488" i="11" s="1"/>
  <c r="Q449" i="11" a="1"/>
  <c r="Q449" i="11" s="1"/>
  <c r="R449" i="11" s="1"/>
  <c r="S449" i="11" s="1" a="1"/>
  <c r="S449" i="11" s="1"/>
  <c r="Q524" i="11" a="1"/>
  <c r="Q524" i="11" s="1"/>
  <c r="R524" i="11" s="1"/>
  <c r="S524" i="11" s="1" a="1"/>
  <c r="S524" i="11" s="1"/>
  <c r="Q577" i="11" a="1"/>
  <c r="Q577" i="11" s="1"/>
  <c r="R577" i="11" s="1"/>
  <c r="S577" i="11" s="1" a="1"/>
  <c r="S577" i="11" s="1"/>
  <c r="Q593" i="11" a="1"/>
  <c r="Q593" i="11" s="1"/>
  <c r="R593" i="11" s="1"/>
  <c r="S593" i="11" s="1" a="1"/>
  <c r="S593" i="11" s="1"/>
  <c r="Q529" i="11" a="1"/>
  <c r="Q529" i="11" s="1"/>
  <c r="R529" i="11" s="1"/>
  <c r="S529" i="11" s="1" a="1"/>
  <c r="S529" i="11" s="1"/>
  <c r="Q562" i="11" a="1"/>
  <c r="Q562" i="11" s="1"/>
  <c r="R562" i="11" s="1"/>
  <c r="S562" i="11" s="1" a="1"/>
  <c r="S562" i="11" s="1"/>
  <c r="Q628" i="11" a="1"/>
  <c r="Q628" i="11" s="1"/>
  <c r="R628" i="11" s="1"/>
  <c r="S628" i="11" s="1" a="1"/>
  <c r="S628" i="11" s="1"/>
  <c r="Q584" i="11" a="1"/>
  <c r="Q584" i="11" s="1"/>
  <c r="R584" i="11" s="1"/>
  <c r="S584" i="11" s="1" a="1"/>
  <c r="S584" i="11" s="1"/>
  <c r="Q597" i="11" a="1"/>
  <c r="Q597" i="11" s="1"/>
  <c r="R597" i="11" s="1"/>
  <c r="S597" i="11" s="1" a="1"/>
  <c r="S597" i="11" s="1"/>
  <c r="Q632" i="11" a="1"/>
  <c r="Q632" i="11" s="1"/>
  <c r="R632" i="11" s="1"/>
  <c r="S632" i="11" s="1" a="1"/>
  <c r="S632" i="11" s="1"/>
  <c r="Q554" i="11" a="1"/>
  <c r="Q554" i="11" s="1"/>
  <c r="R554" i="11" s="1"/>
  <c r="S554" i="11" s="1" a="1"/>
  <c r="S554" i="11" s="1"/>
  <c r="Q605" i="11" a="1"/>
  <c r="Q605" i="11" s="1"/>
  <c r="R605" i="11" s="1"/>
  <c r="S605" i="11" s="1" a="1"/>
  <c r="S605" i="11" s="1"/>
  <c r="Q532" i="11" a="1"/>
  <c r="Q532" i="11" s="1"/>
  <c r="R532" i="11" s="1"/>
  <c r="S532" i="11" s="1" a="1"/>
  <c r="S532" i="11" s="1"/>
  <c r="Q537" i="11" a="1"/>
  <c r="Q537" i="11" s="1"/>
  <c r="R537" i="11" s="1"/>
  <c r="S537" i="11" s="1" a="1"/>
  <c r="S537" i="11" s="1"/>
  <c r="Q546" i="11" a="1"/>
  <c r="Q546" i="11" s="1"/>
  <c r="R546" i="11" s="1"/>
  <c r="S546" i="11" s="1" a="1"/>
  <c r="S546" i="11" s="1"/>
  <c r="Q558" i="11" a="1"/>
  <c r="Q558" i="11" s="1"/>
  <c r="R558" i="11" s="1"/>
  <c r="S558" i="11" s="1" a="1"/>
  <c r="S558" i="11" s="1"/>
  <c r="Q571" i="11" a="1"/>
  <c r="Q571" i="11" s="1"/>
  <c r="R571" i="11" s="1"/>
  <c r="S571" i="11" s="1" a="1"/>
  <c r="S571" i="11" s="1"/>
  <c r="Q574" i="11" a="1"/>
  <c r="Q574" i="11" s="1"/>
  <c r="R574" i="11" s="1"/>
  <c r="S574" i="11" s="1" a="1"/>
  <c r="S574" i="11" s="1"/>
  <c r="Q579" i="11" a="1"/>
  <c r="Q579" i="11" s="1"/>
  <c r="R579" i="11" s="1"/>
  <c r="S579" i="11" s="1" a="1"/>
  <c r="S579" i="11" s="1"/>
  <c r="Q640" i="11" a="1"/>
  <c r="Q640" i="11" s="1"/>
  <c r="R640" i="11" s="1"/>
  <c r="S640" i="11" s="1" a="1"/>
  <c r="S640" i="11" s="1"/>
  <c r="Q542" i="11" a="1"/>
  <c r="Q542" i="11" s="1"/>
  <c r="R542" i="11" s="1"/>
  <c r="S542" i="11" s="1" a="1"/>
  <c r="S542" i="11" s="1"/>
  <c r="Q561" i="11" a="1"/>
  <c r="Q561" i="11" s="1"/>
  <c r="R561" i="11" s="1"/>
  <c r="S561" i="11" s="1" a="1"/>
  <c r="S561" i="11" s="1"/>
  <c r="Q611" i="11" a="1"/>
  <c r="Q611" i="11" s="1"/>
  <c r="R611" i="11" s="1"/>
  <c r="S611" i="11" s="1" a="1"/>
  <c r="S611" i="11" s="1"/>
  <c r="Q550" i="11" a="1"/>
  <c r="Q550" i="11" s="1"/>
  <c r="R550" i="11" s="1"/>
  <c r="S550" i="11" s="1" a="1"/>
  <c r="S550" i="11" s="1"/>
  <c r="Q613" i="11" a="1"/>
  <c r="Q613" i="11" s="1"/>
  <c r="R613" i="11" s="1"/>
  <c r="S613" i="11" s="1" a="1"/>
  <c r="S613" i="11" s="1"/>
  <c r="Q553" i="11" a="1"/>
  <c r="Q553" i="11" s="1"/>
  <c r="R553" i="11" s="1"/>
  <c r="S553" i="11" s="1" a="1"/>
  <c r="S553" i="11" s="1"/>
  <c r="Q576" i="11" a="1"/>
  <c r="Q576" i="11" s="1"/>
  <c r="R576" i="11" s="1"/>
  <c r="S576" i="11" s="1" a="1"/>
  <c r="S576" i="11" s="1"/>
  <c r="Q581" i="11" a="1"/>
  <c r="Q581" i="11" s="1"/>
  <c r="R581" i="11" s="1"/>
  <c r="S581" i="11" s="1" a="1"/>
  <c r="S581" i="11" s="1"/>
  <c r="Q617" i="11" a="1"/>
  <c r="Q617" i="11" s="1"/>
  <c r="R617" i="11" s="1"/>
  <c r="S617" i="11" s="1" a="1"/>
  <c r="S617" i="11" s="1"/>
  <c r="Q619" i="11" a="1"/>
  <c r="Q619" i="11" s="1"/>
  <c r="R619" i="11" s="1"/>
  <c r="S619" i="11" s="1" a="1"/>
  <c r="S619" i="11" s="1"/>
  <c r="Q545" i="11" a="1"/>
  <c r="Q545" i="11" s="1"/>
  <c r="R545" i="11" s="1"/>
  <c r="S545" i="11" s="1" a="1"/>
  <c r="S545" i="11" s="1"/>
  <c r="Q570" i="11" a="1"/>
  <c r="Q570" i="11" s="1"/>
  <c r="R570" i="11" s="1"/>
  <c r="S570" i="11" s="1" a="1"/>
  <c r="S570" i="11" s="1"/>
  <c r="Q625" i="11" a="1"/>
  <c r="Q625" i="11" s="1"/>
  <c r="R625" i="11" s="1"/>
  <c r="S625" i="11" s="1" a="1"/>
  <c r="S625" i="11" s="1"/>
  <c r="Q516" i="11" a="1"/>
  <c r="Q516" i="11" s="1"/>
  <c r="R516" i="11" s="1"/>
  <c r="S516" i="11" s="1" a="1"/>
  <c r="S516" i="11" s="1"/>
  <c r="Q598" i="11" a="1"/>
  <c r="Q598" i="11" s="1"/>
  <c r="R598" i="11" s="1"/>
  <c r="S598" i="11" s="1" a="1"/>
  <c r="S598" i="11" s="1"/>
  <c r="Q633" i="11" a="1"/>
  <c r="Q633" i="11" s="1"/>
  <c r="R633" i="11" s="1"/>
  <c r="S633" i="11" s="1" a="1"/>
  <c r="S633" i="11" s="1"/>
  <c r="Q602" i="11" a="1"/>
  <c r="Q602" i="11" s="1"/>
  <c r="R602" i="11" s="1"/>
  <c r="S602" i="11" s="1" a="1"/>
  <c r="S602" i="11" s="1"/>
  <c r="Q521" i="11" a="1"/>
  <c r="Q521" i="11" s="1"/>
  <c r="R521" i="11" s="1"/>
  <c r="S521" i="11" s="1" a="1"/>
  <c r="S521" i="11" s="1"/>
  <c r="Q587" i="11" a="1"/>
  <c r="Q587" i="11" s="1"/>
  <c r="R587" i="11" s="1"/>
  <c r="S587" i="11" s="1" a="1"/>
  <c r="S587" i="11" s="1"/>
  <c r="Q608" i="11" a="1"/>
  <c r="Q608" i="11" s="1"/>
  <c r="R608" i="11" s="1"/>
  <c r="S608" i="11" s="1" a="1"/>
  <c r="S608" i="11" s="1"/>
  <c r="Q637" i="11" a="1"/>
  <c r="Q637" i="11" s="1"/>
  <c r="R637" i="11" s="1"/>
  <c r="S637" i="11" s="1" a="1"/>
  <c r="S637" i="11" s="1"/>
  <c r="Q563" i="11" a="1"/>
  <c r="Q563" i="11" s="1"/>
  <c r="R563" i="11" s="1"/>
  <c r="S563" i="11" s="1" a="1"/>
  <c r="S563" i="11" s="1"/>
  <c r="Q569" i="11" a="1"/>
  <c r="Q569" i="11" s="1"/>
  <c r="R569" i="11" s="1"/>
  <c r="S569" i="11" s="1" a="1"/>
  <c r="S569" i="11" s="1"/>
  <c r="F267" i="11" s="1"/>
  <c r="Q580" i="11" a="1"/>
  <c r="Q580" i="11" s="1"/>
  <c r="R580" i="11" s="1"/>
  <c r="S580" i="11" s="1" a="1"/>
  <c r="S580" i="11" s="1"/>
  <c r="Q589" i="11" a="1"/>
  <c r="Q589" i="11" s="1"/>
  <c r="R589" i="11" s="1"/>
  <c r="S589" i="11" s="1" a="1"/>
  <c r="S589" i="11" s="1"/>
  <c r="F611" i="11" s="1"/>
  <c r="Q566" i="11" a="1"/>
  <c r="Q566" i="11" s="1"/>
  <c r="R566" i="11" s="1"/>
  <c r="S566" i="11" s="1" a="1"/>
  <c r="S566" i="11" s="1"/>
  <c r="Q616" i="11" a="1"/>
  <c r="Q616" i="11" s="1"/>
  <c r="R616" i="11" s="1"/>
  <c r="S616" i="11" s="1" a="1"/>
  <c r="S616" i="11" s="1"/>
  <c r="Q670" i="11" a="1"/>
  <c r="Q670" i="11" s="1"/>
  <c r="R670" i="11" s="1"/>
  <c r="S670" i="11" s="1" a="1"/>
  <c r="S670" i="11" s="1"/>
  <c r="Q676" i="11" a="1"/>
  <c r="Q676" i="11" s="1"/>
  <c r="R676" i="11" s="1"/>
  <c r="S676" i="11" s="1" a="1"/>
  <c r="S676" i="11" s="1"/>
  <c r="Q685" i="11" a="1"/>
  <c r="Q685" i="11" s="1"/>
  <c r="R685" i="11" s="1"/>
  <c r="S685" i="11" s="1" a="1"/>
  <c r="S685" i="11" s="1"/>
  <c r="Q694" i="11" a="1"/>
  <c r="Q694" i="11" s="1"/>
  <c r="R694" i="11" s="1"/>
  <c r="S694" i="11" s="1" a="1"/>
  <c r="S694" i="11" s="1"/>
  <c r="Q704" i="11" a="1"/>
  <c r="Q704" i="11" s="1"/>
  <c r="R704" i="11" s="1"/>
  <c r="S704" i="11" s="1" a="1"/>
  <c r="S704" i="11" s="1"/>
  <c r="Q636" i="11" a="1"/>
  <c r="Q636" i="11" s="1"/>
  <c r="R636" i="11" s="1"/>
  <c r="S636" i="11" s="1" a="1"/>
  <c r="S636" i="11" s="1"/>
  <c r="Q604" i="11" a="1"/>
  <c r="Q604" i="11" s="1"/>
  <c r="R604" i="11" s="1"/>
  <c r="S604" i="11" s="1" a="1"/>
  <c r="S604" i="11" s="1"/>
  <c r="Q614" i="11" a="1"/>
  <c r="Q614" i="11" s="1"/>
  <c r="R614" i="11" s="1"/>
  <c r="S614" i="11" s="1" a="1"/>
  <c r="S614" i="11" s="1"/>
  <c r="Q650" i="11" a="1"/>
  <c r="Q650" i="11" s="1"/>
  <c r="R650" i="11" s="1"/>
  <c r="S650" i="11" s="1" a="1"/>
  <c r="S650" i="11" s="1"/>
  <c r="Q678" i="11" a="1"/>
  <c r="Q678" i="11" s="1"/>
  <c r="R678" i="11" s="1"/>
  <c r="S678" i="11" s="1" a="1"/>
  <c r="S678" i="11" s="1"/>
  <c r="Q660" i="11" a="1"/>
  <c r="Q660" i="11" s="1"/>
  <c r="R660" i="11" s="1"/>
  <c r="S660" i="11" s="1" a="1"/>
  <c r="S660" i="11" s="1"/>
  <c r="Q689" i="11" a="1"/>
  <c r="Q689" i="11" s="1"/>
  <c r="R689" i="11" s="1"/>
  <c r="Q618" i="11" a="1"/>
  <c r="Q618" i="11" s="1"/>
  <c r="R618" i="11" s="1"/>
  <c r="S618" i="11" s="1" a="1"/>
  <c r="S618" i="11" s="1"/>
  <c r="F640" i="11" s="1"/>
  <c r="Q646" i="11" a="1"/>
  <c r="Q646" i="11" s="1"/>
  <c r="R646" i="11" s="1"/>
  <c r="S646" i="11" s="1" a="1"/>
  <c r="S646" i="11" s="1"/>
  <c r="F666" i="11" s="1"/>
  <c r="Q666" i="11" a="1"/>
  <c r="Q666" i="11" s="1"/>
  <c r="R666" i="11" s="1"/>
  <c r="S666" i="11" s="1" a="1"/>
  <c r="S666" i="11" s="1"/>
  <c r="Q672" i="11" a="1"/>
  <c r="Q672" i="11" s="1"/>
  <c r="R672" i="11" s="1"/>
  <c r="S672" i="11" s="1" a="1"/>
  <c r="S672" i="11" s="1"/>
  <c r="Q680" i="11" a="1"/>
  <c r="Q680" i="11" s="1"/>
  <c r="R680" i="11" s="1"/>
  <c r="S680" i="11" s="1" a="1"/>
  <c r="S680" i="11" s="1"/>
  <c r="F694" i="11" s="1"/>
  <c r="Q622" i="11" a="1"/>
  <c r="Q622" i="11" s="1"/>
  <c r="R622" i="11" s="1"/>
  <c r="S622" i="11" s="1" a="1"/>
  <c r="S622" i="11" s="1"/>
  <c r="Q626" i="11" a="1"/>
  <c r="Q626" i="11" s="1"/>
  <c r="R626" i="11" s="1"/>
  <c r="S626" i="11" s="1" a="1"/>
  <c r="S626" i="11" s="1"/>
  <c r="Q682" i="11" a="1"/>
  <c r="Q682" i="11" s="1"/>
  <c r="R682" i="11" s="1"/>
  <c r="S682" i="11" s="1" a="1"/>
  <c r="S682" i="11" s="1"/>
  <c r="Q630" i="11" a="1"/>
  <c r="Q630" i="11" s="1"/>
  <c r="R630" i="11" s="1"/>
  <c r="S630" i="11" s="1" a="1"/>
  <c r="S630" i="11" s="1"/>
  <c r="Q638" i="11" a="1"/>
  <c r="Q638" i="11" s="1"/>
  <c r="R638" i="11" s="1"/>
  <c r="S638" i="11" s="1" a="1"/>
  <c r="S638" i="11" s="1"/>
  <c r="Q642" i="11" a="1"/>
  <c r="Q642" i="11" s="1"/>
  <c r="R642" i="11" s="1"/>
  <c r="S642" i="11" s="1" a="1"/>
  <c r="S642" i="11" s="1"/>
  <c r="Q684" i="11" a="1"/>
  <c r="Q684" i="11" s="1"/>
  <c r="R684" i="11" s="1"/>
  <c r="S684" i="11" s="1" a="1"/>
  <c r="S684" i="11" s="1"/>
  <c r="Q596" i="11" a="1"/>
  <c r="Q596" i="11" s="1"/>
  <c r="R596" i="11" s="1"/>
  <c r="S596" i="11" s="1" a="1"/>
  <c r="S596" i="11" s="1"/>
  <c r="Q634" i="11" a="1"/>
  <c r="Q634" i="11" s="1"/>
  <c r="R634" i="11" s="1"/>
  <c r="S634" i="11" s="1" a="1"/>
  <c r="S634" i="11" s="1"/>
  <c r="Q662" i="11" a="1"/>
  <c r="Q662" i="11" s="1"/>
  <c r="R662" i="11" s="1"/>
  <c r="S662" i="11" s="1" a="1"/>
  <c r="S662" i="11" s="1"/>
  <c r="Q612" i="11" a="1"/>
  <c r="Q612" i="11" s="1"/>
  <c r="R612" i="11" s="1"/>
  <c r="S612" i="11" s="1" a="1"/>
  <c r="S612" i="11" s="1"/>
  <c r="Q652" i="11" a="1"/>
  <c r="Q652" i="11" s="1"/>
  <c r="R652" i="11" s="1"/>
  <c r="S652" i="11" s="1" a="1"/>
  <c r="S652" i="11" s="1"/>
  <c r="Q674" i="11" a="1"/>
  <c r="Q674" i="11" s="1"/>
  <c r="R674" i="11" s="1"/>
  <c r="S674" i="11" s="1" a="1"/>
  <c r="S674" i="11" s="1"/>
  <c r="Q668" i="11" a="1"/>
  <c r="Q668" i="11" s="1"/>
  <c r="R668" i="11" s="1"/>
  <c r="S668" i="11" s="1" a="1"/>
  <c r="S668" i="11" s="1"/>
  <c r="Q697" i="11" a="1"/>
  <c r="Q697" i="11" s="1"/>
  <c r="R697" i="11" s="1"/>
  <c r="S697" i="11" s="1" a="1"/>
  <c r="S697" i="11" s="1"/>
  <c r="Q606" i="11" a="1"/>
  <c r="Q606" i="11" s="1"/>
  <c r="R606" i="11" s="1"/>
  <c r="S606" i="11" s="1" a="1"/>
  <c r="S606" i="11" s="1"/>
  <c r="F628" i="11" s="1"/>
  <c r="Q658" i="11" a="1"/>
  <c r="Q658" i="11" s="1"/>
  <c r="R658" i="11" s="1"/>
  <c r="S658" i="11" s="1" a="1"/>
  <c r="S658" i="11" s="1"/>
  <c r="Q620" i="11" a="1"/>
  <c r="Q620" i="11" s="1"/>
  <c r="R620" i="11" s="1"/>
  <c r="S620" i="11" s="1" a="1"/>
  <c r="S620" i="11" s="1"/>
  <c r="F642" i="11" s="1"/>
  <c r="Q588" i="11" a="1"/>
  <c r="Q588" i="11" s="1"/>
  <c r="R588" i="11" s="1"/>
  <c r="S588" i="11" s="1" a="1"/>
  <c r="S588" i="11" s="1"/>
  <c r="Q644" i="11" a="1"/>
  <c r="Q644" i="11" s="1"/>
  <c r="R644" i="11" s="1"/>
  <c r="S644" i="11" s="1" a="1"/>
  <c r="S644" i="11" s="1"/>
  <c r="F664" i="11" s="1"/>
  <c r="Q654" i="11" a="1"/>
  <c r="Q654" i="11" s="1"/>
  <c r="R654" i="11" s="1"/>
  <c r="S654" i="11" s="1" a="1"/>
  <c r="S654" i="11" s="1"/>
  <c r="Q664" i="11" a="1"/>
  <c r="Q664" i="11" s="1"/>
  <c r="R664" i="11" s="1"/>
  <c r="S664" i="11" s="1" a="1"/>
  <c r="S664" i="11" s="1"/>
  <c r="Q706" i="11" a="1"/>
  <c r="Q706" i="11" s="1"/>
  <c r="R706" i="11" s="1"/>
  <c r="S706" i="11" s="1" a="1"/>
  <c r="S706" i="11" s="1"/>
  <c r="Q717" i="11" a="1"/>
  <c r="Q717" i="11" s="1"/>
  <c r="R717" i="11" s="1"/>
  <c r="S717" i="11" s="1" a="1"/>
  <c r="S717" i="11" s="1"/>
  <c r="Q719" i="11" a="1"/>
  <c r="Q719" i="11" s="1"/>
  <c r="R719" i="11" s="1"/>
  <c r="S719" i="11" s="1" a="1"/>
  <c r="S719" i="11" s="1"/>
  <c r="Q721" i="11" a="1"/>
  <c r="Q721" i="11" s="1"/>
  <c r="R721" i="11" s="1"/>
  <c r="S721" i="11" s="1" a="1"/>
  <c r="S721" i="11" s="1"/>
  <c r="Q723" i="11" a="1"/>
  <c r="Q723" i="11" s="1"/>
  <c r="R723" i="11" s="1"/>
  <c r="S723" i="11" s="1" a="1"/>
  <c r="S723" i="11" s="1"/>
  <c r="Q725" i="11" a="1"/>
  <c r="Q725" i="11" s="1"/>
  <c r="R725" i="11" s="1"/>
  <c r="S725" i="11" s="1" a="1"/>
  <c r="S725" i="11" s="1"/>
  <c r="Q731" i="11" a="1"/>
  <c r="Q731" i="11" s="1"/>
  <c r="R731" i="11" s="1"/>
  <c r="S731" i="11" s="1" a="1"/>
  <c r="S731" i="11" s="1"/>
  <c r="Q739" i="11" a="1"/>
  <c r="Q739" i="11" s="1"/>
  <c r="R739" i="11" s="1"/>
  <c r="S739" i="11" s="1" a="1"/>
  <c r="S739" i="11" s="1"/>
  <c r="Q698" i="11" a="1"/>
  <c r="Q698" i="11" s="1"/>
  <c r="R698" i="11" s="1"/>
  <c r="S698" i="11" s="1" a="1"/>
  <c r="S698" i="11" s="1"/>
  <c r="Q707" i="11" a="1"/>
  <c r="Q707" i="11" s="1"/>
  <c r="R707" i="11" s="1"/>
  <c r="S707" i="11" s="1" a="1"/>
  <c r="S707" i="11" s="1"/>
  <c r="Q691" i="11" a="1"/>
  <c r="Q691" i="11" s="1"/>
  <c r="R691" i="11" s="1"/>
  <c r="S691" i="11" s="1" a="1"/>
  <c r="S691" i="11" s="1"/>
  <c r="Q709" i="11" a="1"/>
  <c r="Q709" i="11" s="1"/>
  <c r="R709" i="11" s="1"/>
  <c r="S709" i="11" s="1" a="1"/>
  <c r="S709" i="11" s="1"/>
  <c r="Q702" i="11" a="1"/>
  <c r="Q702" i="11" s="1"/>
  <c r="R702" i="11" s="1"/>
  <c r="S702" i="11" s="1" a="1"/>
  <c r="S702" i="11" s="1"/>
  <c r="Q756" i="11" a="1"/>
  <c r="Q756" i="11" s="1"/>
  <c r="R756" i="11" s="1"/>
  <c r="S756" i="11" s="1" a="1"/>
  <c r="S756" i="11" s="1"/>
  <c r="Q738" i="11" a="1"/>
  <c r="Q738" i="11" s="1"/>
  <c r="R738" i="11" s="1"/>
  <c r="S738" i="11" s="1" a="1"/>
  <c r="S738" i="11" s="1"/>
  <c r="Q722" i="11" a="1"/>
  <c r="Q722" i="11" s="1"/>
  <c r="R722" i="11" s="1"/>
  <c r="S722" i="11" s="1" a="1"/>
  <c r="S722" i="11" s="1"/>
  <c r="Q745" i="11" a="1"/>
  <c r="Q745" i="11" s="1"/>
  <c r="R745" i="11" s="1"/>
  <c r="S745" i="11" s="1" a="1"/>
  <c r="S745" i="11" s="1"/>
  <c r="Q740" i="11" a="1"/>
  <c r="Q740" i="11" s="1"/>
  <c r="R740" i="11" s="1"/>
  <c r="S740" i="11" s="1" a="1"/>
  <c r="S740" i="11" s="1"/>
  <c r="Q714" i="11" a="1"/>
  <c r="Q714" i="11" s="1"/>
  <c r="R714" i="11" s="1"/>
  <c r="S714" i="11" s="1" a="1"/>
  <c r="S714" i="11" s="1"/>
  <c r="Q730" i="11" a="1"/>
  <c r="Q730" i="11" s="1"/>
  <c r="R730" i="11" s="1"/>
  <c r="S730" i="11" s="1" a="1"/>
  <c r="S730" i="11" s="1"/>
  <c r="Q791" i="11" a="1"/>
  <c r="Q791" i="11" s="1"/>
  <c r="R791" i="11" s="1"/>
  <c r="S791" i="11" s="1" a="1"/>
  <c r="S791" i="11" s="1"/>
  <c r="Q829" i="11" a="1"/>
  <c r="Q829" i="11" s="1"/>
  <c r="R829" i="11" s="1"/>
  <c r="S829" i="11" s="1" a="1"/>
  <c r="S829" i="11" s="1"/>
  <c r="Q831" i="11" a="1"/>
  <c r="Q831" i="11" s="1"/>
  <c r="R831" i="11" s="1"/>
  <c r="S831" i="11" s="1" a="1"/>
  <c r="S831" i="11" s="1"/>
  <c r="Q761" i="11" a="1"/>
  <c r="Q761" i="11" s="1"/>
  <c r="R761" i="11" s="1"/>
  <c r="S761" i="11" s="1" a="1"/>
  <c r="S761" i="11" s="1"/>
  <c r="Q793" i="11" a="1"/>
  <c r="Q793" i="11" s="1"/>
  <c r="R793" i="11" s="1"/>
  <c r="S793" i="11" s="1" a="1"/>
  <c r="S793" i="11" s="1"/>
  <c r="Q806" i="11" a="1"/>
  <c r="Q806" i="11" s="1"/>
  <c r="R806" i="11" s="1"/>
  <c r="S806" i="11" s="1" a="1"/>
  <c r="S806" i="11" s="1"/>
  <c r="F812" i="11" s="1"/>
  <c r="Q837" i="11" a="1"/>
  <c r="Q837" i="11" s="1"/>
  <c r="R837" i="11" s="1"/>
  <c r="S837" i="11" s="1" a="1"/>
  <c r="S837" i="11" s="1"/>
  <c r="Q851" i="11" a="1"/>
  <c r="Q851" i="11" s="1"/>
  <c r="R851" i="11" s="1"/>
  <c r="S851" i="11" s="1" a="1"/>
  <c r="S851" i="11" s="1"/>
  <c r="Q746" i="11" a="1"/>
  <c r="Q746" i="11" s="1"/>
  <c r="R746" i="11" s="1"/>
  <c r="S746" i="11" s="1" a="1"/>
  <c r="S746" i="11" s="1"/>
  <c r="Q775" i="11" a="1"/>
  <c r="Q775" i="11" s="1"/>
  <c r="R775" i="11" s="1"/>
  <c r="S775" i="11" s="1" a="1"/>
  <c r="S775" i="11" s="1"/>
  <c r="Q790" i="11" a="1"/>
  <c r="Q790" i="11" s="1"/>
  <c r="R790" i="11" s="1"/>
  <c r="S790" i="11" s="1" a="1"/>
  <c r="S790" i="11" s="1"/>
  <c r="Q812" i="11" a="1"/>
  <c r="Q812" i="11" s="1"/>
  <c r="R812" i="11" s="1"/>
  <c r="S812" i="11" s="1" a="1"/>
  <c r="S812" i="11" s="1"/>
  <c r="Q865" i="11" a="1"/>
  <c r="Q865" i="11" s="1"/>
  <c r="R865" i="11" s="1"/>
  <c r="S865" i="11" s="1" a="1"/>
  <c r="S865" i="11" s="1"/>
  <c r="Q778" i="11" a="1"/>
  <c r="Q778" i="11" s="1"/>
  <c r="R778" i="11" s="1"/>
  <c r="S778" i="11" s="1" a="1"/>
  <c r="S778" i="11" s="1"/>
  <c r="Q873" i="11" a="1"/>
  <c r="Q873" i="11" s="1"/>
  <c r="R873" i="11" s="1"/>
  <c r="S873" i="11" s="1" a="1"/>
  <c r="S873" i="11" s="1"/>
  <c r="Q820" i="11" a="1"/>
  <c r="Q820" i="11" s="1"/>
  <c r="R820" i="11" s="1"/>
  <c r="S820" i="11" s="1" a="1"/>
  <c r="S820" i="11" s="1"/>
  <c r="Q822" i="11" a="1"/>
  <c r="Q822" i="11" s="1"/>
  <c r="R822" i="11" s="1"/>
  <c r="S822" i="11" s="1" a="1"/>
  <c r="S822" i="11" s="1"/>
  <c r="Q881" i="11" a="1"/>
  <c r="Q881" i="11" s="1"/>
  <c r="R881" i="11" s="1"/>
  <c r="S881" i="11" s="1" a="1"/>
  <c r="S881" i="11" s="1"/>
  <c r="Q799" i="11" a="1"/>
  <c r="Q799" i="11" s="1"/>
  <c r="R799" i="11" s="1"/>
  <c r="S799" i="11" s="1" a="1"/>
  <c r="S799" i="11" s="1"/>
  <c r="F805" i="11" s="1"/>
  <c r="Q767" i="11" a="1"/>
  <c r="Q767" i="11" s="1"/>
  <c r="R767" i="11" s="1"/>
  <c r="S767" i="11" s="1" a="1"/>
  <c r="S767" i="11" s="1"/>
  <c r="Q781" i="11" a="1"/>
  <c r="Q781" i="11" s="1"/>
  <c r="R781" i="11" s="1"/>
  <c r="S781" i="11" s="1" a="1"/>
  <c r="S781" i="11" s="1"/>
  <c r="Q828" i="11" a="1"/>
  <c r="Q828" i="11" s="1"/>
  <c r="R828" i="11" s="1"/>
  <c r="S828" i="11" s="1" a="1"/>
  <c r="S828" i="11" s="1"/>
  <c r="Q830" i="11" a="1"/>
  <c r="Q830" i="11" s="1"/>
  <c r="R830" i="11" s="1"/>
  <c r="S830" i="11" s="1" a="1"/>
  <c r="S830" i="11" s="1"/>
  <c r="Q770" i="11" a="1"/>
  <c r="Q770" i="11" s="1"/>
  <c r="R770" i="11" s="1"/>
  <c r="S770" i="11" s="1" a="1"/>
  <c r="S770" i="11" s="1"/>
  <c r="Q801" i="11" a="1"/>
  <c r="Q801" i="11" s="1"/>
  <c r="R801" i="11" s="1"/>
  <c r="S801" i="11" s="1" a="1"/>
  <c r="S801" i="11" s="1"/>
  <c r="Q759" i="11" a="1"/>
  <c r="Q759" i="11" s="1"/>
  <c r="R759" i="11" s="1"/>
  <c r="S759" i="11" s="1" a="1"/>
  <c r="S759" i="11" s="1"/>
  <c r="Q777" i="11" a="1"/>
  <c r="Q777" i="11" s="1"/>
  <c r="R777" i="11" s="1"/>
  <c r="S777" i="11" s="1" a="1"/>
  <c r="S777" i="11" s="1"/>
  <c r="Q805" i="11" a="1"/>
  <c r="Q805" i="11" s="1"/>
  <c r="R805" i="11" s="1"/>
  <c r="S805" i="11" s="1" a="1"/>
  <c r="S805" i="11" s="1"/>
  <c r="Q836" i="11" a="1"/>
  <c r="Q836" i="11" s="1"/>
  <c r="R836" i="11" s="1"/>
  <c r="S836" i="11" s="1" a="1"/>
  <c r="S836" i="11" s="1"/>
  <c r="Q842" i="11" a="1"/>
  <c r="Q842" i="11" s="1"/>
  <c r="R842" i="11" s="1"/>
  <c r="S842" i="11" s="1" a="1"/>
  <c r="S842" i="11" s="1"/>
  <c r="Q854" i="11" a="1"/>
  <c r="Q854" i="11" s="1"/>
  <c r="R854" i="11" s="1"/>
  <c r="S854" i="11" s="1" a="1"/>
  <c r="S854" i="11" s="1"/>
  <c r="Q754" i="11" a="1"/>
  <c r="Q754" i="11" s="1"/>
  <c r="R754" i="11" s="1"/>
  <c r="S754" i="11" s="1" a="1"/>
  <c r="S754" i="11" s="1"/>
  <c r="Q815" i="11" a="1"/>
  <c r="Q815" i="11" s="1"/>
  <c r="R815" i="11" s="1"/>
  <c r="S815" i="11" s="1" a="1"/>
  <c r="S815" i="11" s="1"/>
  <c r="Q762" i="11" a="1"/>
  <c r="Q762" i="11" s="1"/>
  <c r="R762" i="11" s="1"/>
  <c r="S762" i="11" s="1" a="1"/>
  <c r="S762" i="11" s="1"/>
  <c r="Q796" i="11" a="1"/>
  <c r="Q796" i="11" s="1"/>
  <c r="R796" i="11" s="1"/>
  <c r="S796" i="11" s="1" a="1"/>
  <c r="S796" i="11" s="1"/>
  <c r="Q769" i="11" a="1"/>
  <c r="Q769" i="11" s="1"/>
  <c r="R769" i="11" s="1"/>
  <c r="S769" i="11" s="1" a="1"/>
  <c r="S769" i="11" s="1"/>
  <c r="Q783" i="11" a="1"/>
  <c r="Q783" i="11" s="1"/>
  <c r="R783" i="11" s="1"/>
  <c r="S783" i="11" s="1" a="1"/>
  <c r="S783" i="11" s="1"/>
  <c r="Q798" i="11" a="1"/>
  <c r="Q798" i="11" s="1"/>
  <c r="R798" i="11" s="1"/>
  <c r="S798" i="11" s="1" a="1"/>
  <c r="S798" i="11" s="1"/>
  <c r="Q823" i="11" a="1"/>
  <c r="Q823" i="11" s="1"/>
  <c r="R823" i="11" s="1"/>
  <c r="S823" i="11" s="1" a="1"/>
  <c r="S823" i="11" s="1"/>
  <c r="Q860" i="11" a="1"/>
  <c r="Q860" i="11" s="1"/>
  <c r="R860" i="11" s="1"/>
  <c r="S860" i="11" s="1" a="1"/>
  <c r="S860" i="11" s="1"/>
  <c r="Q868" i="11" a="1"/>
  <c r="Q868" i="11" s="1"/>
  <c r="R868" i="11" s="1"/>
  <c r="S868" i="11" s="1" a="1"/>
  <c r="S868" i="11" s="1"/>
  <c r="Q876" i="11" a="1"/>
  <c r="Q876" i="11" s="1"/>
  <c r="R876" i="11" s="1"/>
  <c r="S876" i="11" s="1" a="1"/>
  <c r="S876" i="11" s="1"/>
  <c r="Q884" i="11" a="1"/>
  <c r="Q884" i="11" s="1"/>
  <c r="R884" i="11" s="1"/>
  <c r="S884" i="11" s="1" a="1"/>
  <c r="S884" i="11" s="1"/>
  <c r="Q892" i="11" a="1"/>
  <c r="Q892" i="11" s="1"/>
  <c r="R892" i="11" s="1"/>
  <c r="S892" i="11" s="1" a="1"/>
  <c r="S892" i="11" s="1"/>
  <c r="Q900" i="11" a="1"/>
  <c r="Q900" i="11" s="1"/>
  <c r="R900" i="11" s="1"/>
  <c r="S900" i="11" s="1" a="1"/>
  <c r="S900" i="11" s="1"/>
  <c r="F900" i="11" s="1"/>
  <c r="Q903" i="11" a="1"/>
  <c r="Q903" i="11" s="1"/>
  <c r="R903" i="11" s="1"/>
  <c r="S903" i="11" s="1" a="1"/>
  <c r="S903" i="11" s="1"/>
  <c r="F903" i="11" s="1"/>
  <c r="Q911" i="11" a="1"/>
  <c r="Q911" i="11" s="1"/>
  <c r="R911" i="11" s="1"/>
  <c r="S911" i="11" s="1" a="1"/>
  <c r="S911" i="11" s="1"/>
  <c r="F911" i="11" s="1"/>
  <c r="Q925" i="11" a="1"/>
  <c r="Q925" i="11" s="1"/>
  <c r="R925" i="11" s="1"/>
  <c r="S925" i="11" s="1" a="1"/>
  <c r="S925" i="11" s="1"/>
  <c r="F925" i="11" s="1"/>
  <c r="Q802" i="11" a="1"/>
  <c r="Q802" i="11" s="1"/>
  <c r="R802" i="11" s="1"/>
  <c r="S802" i="11" s="1" a="1"/>
  <c r="S802" i="11" s="1"/>
  <c r="Q811" i="11" a="1"/>
  <c r="Q811" i="11" s="1"/>
  <c r="R811" i="11" s="1"/>
  <c r="S811" i="11" s="1" a="1"/>
  <c r="S811" i="11" s="1"/>
  <c r="Q816" i="11" a="1"/>
  <c r="Q816" i="11" s="1"/>
  <c r="R816" i="11" s="1"/>
  <c r="S816" i="11" s="1" a="1"/>
  <c r="S816" i="11" s="1"/>
  <c r="Q824" i="11" a="1"/>
  <c r="Q824" i="11" s="1"/>
  <c r="R824" i="11" s="1"/>
  <c r="S824" i="11" s="1" a="1"/>
  <c r="S824" i="11" s="1"/>
  <c r="F829" i="11" s="1"/>
  <c r="Q832" i="11" a="1"/>
  <c r="Q832" i="11" s="1"/>
  <c r="R832" i="11" s="1"/>
  <c r="S832" i="11" s="1" a="1"/>
  <c r="S832" i="11" s="1"/>
  <c r="Q857" i="11" a="1"/>
  <c r="Q857" i="11" s="1"/>
  <c r="R857" i="11" s="1"/>
  <c r="S857" i="11" s="1" a="1"/>
  <c r="S857" i="11" s="1"/>
  <c r="Q916" i="11" a="1"/>
  <c r="Q916" i="11" s="1"/>
  <c r="R916" i="11" s="1"/>
  <c r="S916" i="11" s="1" a="1"/>
  <c r="S916" i="11" s="1"/>
  <c r="F916" i="11" s="1"/>
  <c r="Q889" i="11" a="1"/>
  <c r="Q889" i="11" s="1"/>
  <c r="R889" i="11" s="1"/>
  <c r="S889" i="11" s="1" a="1"/>
  <c r="S889" i="11" s="1"/>
  <c r="Q897" i="11" a="1"/>
  <c r="Q897" i="11" s="1"/>
  <c r="R897" i="11" s="1"/>
  <c r="S897" i="11" s="1" a="1"/>
  <c r="S897" i="11" s="1"/>
  <c r="F897" i="11" s="1"/>
  <c r="Q908" i="11" a="1"/>
  <c r="Q908" i="11" s="1"/>
  <c r="R908" i="11" s="1"/>
  <c r="S908" i="11" s="1" a="1"/>
  <c r="S908" i="11" s="1"/>
  <c r="F908" i="11" s="1"/>
  <c r="Q936" i="11" a="1"/>
  <c r="Q936" i="11" s="1"/>
  <c r="R936" i="11" s="1"/>
  <c r="Q819" i="11" a="1"/>
  <c r="Q819" i="11" s="1"/>
  <c r="R819" i="11" s="1"/>
  <c r="S819" i="11" s="1" a="1"/>
  <c r="S819" i="11" s="1"/>
  <c r="Q827" i="11" a="1"/>
  <c r="Q827" i="11" s="1"/>
  <c r="R827" i="11" s="1"/>
  <c r="S827" i="11" s="1" a="1"/>
  <c r="S827" i="11" s="1"/>
  <c r="Q835" i="11" a="1"/>
  <c r="Q835" i="11" s="1"/>
  <c r="R835" i="11" s="1"/>
  <c r="S835" i="11" s="1" a="1"/>
  <c r="S835" i="11" s="1"/>
  <c r="Q839" i="11" a="1"/>
  <c r="Q839" i="11" s="1"/>
  <c r="R839" i="11" s="1"/>
  <c r="S839" i="11" s="1" a="1"/>
  <c r="S839" i="11" s="1"/>
  <c r="F842" i="11" s="1"/>
  <c r="Q845" i="11" a="1"/>
  <c r="Q845" i="11" s="1"/>
  <c r="R845" i="11" s="1"/>
  <c r="S845" i="11" s="1" a="1"/>
  <c r="S845" i="11" s="1"/>
  <c r="Q848" i="11" a="1"/>
  <c r="Q848" i="11" s="1"/>
  <c r="R848" i="11" s="1"/>
  <c r="S848" i="11" s="1" a="1"/>
  <c r="S848" i="11" s="1"/>
  <c r="Q862" i="11" a="1"/>
  <c r="Q862" i="11" s="1"/>
  <c r="R862" i="11" s="1"/>
  <c r="S862" i="11" s="1" a="1"/>
  <c r="S862" i="11" s="1"/>
  <c r="Q870" i="11" a="1"/>
  <c r="Q870" i="11" s="1"/>
  <c r="R870" i="11" s="1"/>
  <c r="S870" i="11" s="1" a="1"/>
  <c r="S870" i="11" s="1"/>
  <c r="Q878" i="11" a="1"/>
  <c r="Q878" i="11" s="1"/>
  <c r="R878" i="11" s="1"/>
  <c r="S878" i="11" s="1" a="1"/>
  <c r="S878" i="11" s="1"/>
  <c r="Q886" i="11" a="1"/>
  <c r="Q886" i="11" s="1"/>
  <c r="R886" i="11" s="1"/>
  <c r="S886" i="11" s="1" a="1"/>
  <c r="S886" i="11" s="1"/>
  <c r="Q894" i="11" a="1"/>
  <c r="Q894" i="11" s="1"/>
  <c r="R894" i="11" s="1"/>
  <c r="S894" i="11" s="1" a="1"/>
  <c r="S894" i="11" s="1"/>
  <c r="Q902" i="11" a="1"/>
  <c r="Q902" i="11" s="1"/>
  <c r="R902" i="11" s="1"/>
  <c r="S902" i="11" s="1" a="1"/>
  <c r="S902" i="11" s="1"/>
  <c r="F902" i="11" s="1"/>
  <c r="Q905" i="11" a="1"/>
  <c r="Q905" i="11" s="1"/>
  <c r="R905" i="11" s="1"/>
  <c r="S905" i="11" s="1" a="1"/>
  <c r="S905" i="11" s="1"/>
  <c r="F905" i="11" s="1"/>
  <c r="Q913" i="11" a="1"/>
  <c r="Q913" i="11" s="1"/>
  <c r="R913" i="11" s="1"/>
  <c r="S913" i="11" s="1" a="1"/>
  <c r="S913" i="11" s="1"/>
  <c r="F913" i="11" s="1"/>
  <c r="Q938" i="11" a="1"/>
  <c r="Q938" i="11" s="1"/>
  <c r="R938" i="11" s="1"/>
  <c r="Q810" i="11" a="1"/>
  <c r="Q810" i="11" s="1"/>
  <c r="R810" i="11" s="1"/>
  <c r="S810" i="11" s="1" a="1"/>
  <c r="S810" i="11" s="1"/>
  <c r="Q859" i="11" a="1"/>
  <c r="Q859" i="11" s="1"/>
  <c r="R859" i="11" s="1"/>
  <c r="S859" i="11" s="1" a="1"/>
  <c r="S859" i="11" s="1"/>
  <c r="Q867" i="11" a="1"/>
  <c r="Q867" i="11" s="1"/>
  <c r="R867" i="11" s="1"/>
  <c r="S867" i="11" s="1" a="1"/>
  <c r="S867" i="11" s="1"/>
  <c r="Q875" i="11" a="1"/>
  <c r="Q875" i="11" s="1"/>
  <c r="R875" i="11" s="1"/>
  <c r="S875" i="11" s="1" a="1"/>
  <c r="S875" i="11" s="1"/>
  <c r="Q883" i="11" a="1"/>
  <c r="Q883" i="11" s="1"/>
  <c r="R883" i="11" s="1"/>
  <c r="S883" i="11" s="1" a="1"/>
  <c r="S883" i="11" s="1"/>
  <c r="Q891" i="11" a="1"/>
  <c r="Q891" i="11" s="1"/>
  <c r="R891" i="11" s="1"/>
  <c r="S891" i="11" s="1" a="1"/>
  <c r="S891" i="11" s="1"/>
  <c r="Q899" i="11" a="1"/>
  <c r="Q899" i="11" s="1"/>
  <c r="R899" i="11" s="1"/>
  <c r="S899" i="11" s="1" a="1"/>
  <c r="S899" i="11" s="1"/>
  <c r="F899" i="11" s="1"/>
  <c r="Q910" i="11" a="1"/>
  <c r="Q910" i="11" s="1"/>
  <c r="R910" i="11" s="1"/>
  <c r="S910" i="11" s="1" a="1"/>
  <c r="S910" i="11" s="1"/>
  <c r="F910" i="11" s="1"/>
  <c r="Q838" i="11" a="1"/>
  <c r="Q838" i="11" s="1"/>
  <c r="R838" i="11" s="1"/>
  <c r="S838" i="11" s="1" a="1"/>
  <c r="S838" i="11" s="1"/>
  <c r="Q850" i="11" a="1"/>
  <c r="Q850" i="11" s="1"/>
  <c r="R850" i="11" s="1"/>
  <c r="S850" i="11" s="1" a="1"/>
  <c r="S850" i="11" s="1"/>
  <c r="Q853" i="11" a="1"/>
  <c r="Q853" i="11" s="1"/>
  <c r="R853" i="11" s="1"/>
  <c r="S853" i="11" s="1" a="1"/>
  <c r="S853" i="11" s="1"/>
  <c r="Q856" i="11" a="1"/>
  <c r="Q856" i="11" s="1"/>
  <c r="R856" i="11" s="1"/>
  <c r="S856" i="11" s="1" a="1"/>
  <c r="S856" i="11" s="1"/>
  <c r="Q795" i="11" a="1"/>
  <c r="Q795" i="11" s="1"/>
  <c r="R795" i="11" s="1"/>
  <c r="S795" i="11" s="1" a="1"/>
  <c r="S795" i="11" s="1"/>
  <c r="F802" i="11" s="1"/>
  <c r="Q818" i="11" a="1"/>
  <c r="Q818" i="11" s="1"/>
  <c r="R818" i="11" s="1"/>
  <c r="S818" i="11" s="1" a="1"/>
  <c r="S818" i="11" s="1"/>
  <c r="Q826" i="11" a="1"/>
  <c r="Q826" i="11" s="1"/>
  <c r="R826" i="11" s="1"/>
  <c r="S826" i="11" s="1" a="1"/>
  <c r="S826" i="11" s="1"/>
  <c r="F831" i="11" s="1"/>
  <c r="Q834" i="11" a="1"/>
  <c r="Q834" i="11" s="1"/>
  <c r="R834" i="11" s="1"/>
  <c r="S834" i="11" s="1" a="1"/>
  <c r="S834" i="11" s="1"/>
  <c r="Q841" i="11" a="1"/>
  <c r="Q841" i="11" s="1"/>
  <c r="R841" i="11" s="1"/>
  <c r="S841" i="11" s="1" a="1"/>
  <c r="S841" i="11" s="1"/>
  <c r="Q864" i="11" a="1"/>
  <c r="Q864" i="11" s="1"/>
  <c r="R864" i="11" s="1"/>
  <c r="S864" i="11" s="1" a="1"/>
  <c r="S864" i="11" s="1"/>
  <c r="Q872" i="11" a="1"/>
  <c r="Q872" i="11" s="1"/>
  <c r="R872" i="11" s="1"/>
  <c r="S872" i="11" s="1" a="1"/>
  <c r="S872" i="11" s="1"/>
  <c r="Q880" i="11" a="1"/>
  <c r="Q880" i="11" s="1"/>
  <c r="R880" i="11" s="1"/>
  <c r="S880" i="11" s="1" a="1"/>
  <c r="S880" i="11" s="1"/>
  <c r="Q888" i="11" a="1"/>
  <c r="Q888" i="11" s="1"/>
  <c r="R888" i="11" s="1"/>
  <c r="S888" i="11" s="1" a="1"/>
  <c r="S888" i="11" s="1"/>
  <c r="Q896" i="11" a="1"/>
  <c r="Q896" i="11" s="1"/>
  <c r="R896" i="11" s="1"/>
  <c r="S896" i="11" s="1" a="1"/>
  <c r="S896" i="11" s="1"/>
  <c r="F896" i="11" s="1"/>
  <c r="Q907" i="11" a="1"/>
  <c r="Q907" i="11" s="1"/>
  <c r="R907" i="11" s="1"/>
  <c r="S907" i="11" s="1" a="1"/>
  <c r="S907" i="11" s="1"/>
  <c r="F907" i="11" s="1"/>
  <c r="Q915" i="11" a="1"/>
  <c r="Q915" i="11" s="1"/>
  <c r="R915" i="11" s="1"/>
  <c r="S915" i="11" s="1" a="1"/>
  <c r="S915" i="11" s="1"/>
  <c r="F915" i="11" s="1"/>
  <c r="Q800" i="11" a="1"/>
  <c r="Q800" i="11" s="1"/>
  <c r="R800" i="11" s="1"/>
  <c r="S800" i="11" s="1" a="1"/>
  <c r="S800" i="11" s="1"/>
  <c r="Q847" i="11" a="1"/>
  <c r="Q847" i="11" s="1"/>
  <c r="R847" i="11" s="1"/>
  <c r="S847" i="11" s="1" a="1"/>
  <c r="S847" i="11" s="1"/>
  <c r="Q946" i="11" a="1"/>
  <c r="Q946" i="11" s="1"/>
  <c r="R946" i="11" s="1"/>
  <c r="Q861" i="11" a="1"/>
  <c r="Q861" i="11" s="1"/>
  <c r="R861" i="11" s="1"/>
  <c r="S861" i="11" s="1" a="1"/>
  <c r="S861" i="11" s="1"/>
  <c r="Q869" i="11" a="1"/>
  <c r="Q869" i="11" s="1"/>
  <c r="R869" i="11" s="1"/>
  <c r="S869" i="11" s="1" a="1"/>
  <c r="S869" i="11" s="1"/>
  <c r="Q877" i="11" a="1"/>
  <c r="Q877" i="11" s="1"/>
  <c r="R877" i="11" s="1"/>
  <c r="S877" i="11" s="1" a="1"/>
  <c r="S877" i="11" s="1"/>
  <c r="Q885" i="11" a="1"/>
  <c r="Q885" i="11" s="1"/>
  <c r="R885" i="11" s="1"/>
  <c r="S885" i="11" s="1" a="1"/>
  <c r="S885" i="11" s="1"/>
  <c r="Q893" i="11" a="1"/>
  <c r="Q893" i="11" s="1"/>
  <c r="R893" i="11" s="1"/>
  <c r="S893" i="11" s="1" a="1"/>
  <c r="S893" i="11" s="1"/>
  <c r="Q901" i="11" a="1"/>
  <c r="Q901" i="11" s="1"/>
  <c r="R901" i="11" s="1"/>
  <c r="S901" i="11" s="1" a="1"/>
  <c r="S901" i="11" s="1"/>
  <c r="F901" i="11" s="1"/>
  <c r="Q904" i="11" a="1"/>
  <c r="Q904" i="11" s="1"/>
  <c r="R904" i="11" s="1"/>
  <c r="S904" i="11" s="1" a="1"/>
  <c r="S904" i="11" s="1"/>
  <c r="F904" i="11" s="1"/>
  <c r="Q912" i="11" a="1"/>
  <c r="Q912" i="11" s="1"/>
  <c r="R912" i="11" s="1"/>
  <c r="S912" i="11" s="1" a="1"/>
  <c r="S912" i="11" s="1"/>
  <c r="F912" i="11" s="1"/>
  <c r="Q917" i="11" a="1"/>
  <c r="Q917" i="11" s="1"/>
  <c r="R917" i="11" s="1"/>
  <c r="S917" i="11" s="1" a="1"/>
  <c r="S917" i="11" s="1"/>
  <c r="F917" i="11" s="1"/>
  <c r="Q794" i="11" a="1"/>
  <c r="Q794" i="11" s="1"/>
  <c r="R794" i="11" s="1"/>
  <c r="S794" i="11" s="1" a="1"/>
  <c r="S794" i="11" s="1"/>
  <c r="Q858" i="11" a="1"/>
  <c r="Q858" i="11" s="1"/>
  <c r="R858" i="11" s="1"/>
  <c r="S858" i="11" s="1" a="1"/>
  <c r="S858" i="11" s="1"/>
  <c r="F860" i="11" s="1"/>
  <c r="Q928" i="11" a="1"/>
  <c r="Q928" i="11" s="1"/>
  <c r="R928" i="11" s="1"/>
  <c r="Q948" i="11" a="1"/>
  <c r="Q948" i="11" s="1"/>
  <c r="R948" i="11" s="1"/>
  <c r="Q866" i="11" a="1"/>
  <c r="Q866" i="11" s="1"/>
  <c r="R866" i="11" s="1"/>
  <c r="S866" i="11" s="1" a="1"/>
  <c r="S866" i="11" s="1"/>
  <c r="F868" i="11" s="1"/>
  <c r="Q874" i="11" a="1"/>
  <c r="Q874" i="11" s="1"/>
  <c r="R874" i="11" s="1"/>
  <c r="S874" i="11" s="1" a="1"/>
  <c r="S874" i="11" s="1"/>
  <c r="F876" i="11" s="1"/>
  <c r="Q882" i="11" a="1"/>
  <c r="Q882" i="11" s="1"/>
  <c r="R882" i="11" s="1"/>
  <c r="S882" i="11" s="1" a="1"/>
  <c r="S882" i="11" s="1"/>
  <c r="F884" i="11" s="1"/>
  <c r="Q890" i="11" a="1"/>
  <c r="Q890" i="11" s="1"/>
  <c r="R890" i="11" s="1"/>
  <c r="S890" i="11" s="1" a="1"/>
  <c r="S890" i="11" s="1"/>
  <c r="F892" i="11" s="1"/>
  <c r="Q898" i="11" a="1"/>
  <c r="Q898" i="11" s="1"/>
  <c r="R898" i="11" s="1"/>
  <c r="S898" i="11" s="1" a="1"/>
  <c r="S898" i="11" s="1"/>
  <c r="F898" i="11" s="1"/>
  <c r="Q909" i="11" a="1"/>
  <c r="Q909" i="11" s="1"/>
  <c r="R909" i="11" s="1"/>
  <c r="S909" i="11" s="1" a="1"/>
  <c r="S909" i="11" s="1"/>
  <c r="F909" i="11" s="1"/>
  <c r="Q803" i="11" a="1"/>
  <c r="Q803" i="11" s="1"/>
  <c r="R803" i="11" s="1"/>
  <c r="S803" i="11" s="1" a="1"/>
  <c r="S803" i="11" s="1"/>
  <c r="Q808" i="11" a="1"/>
  <c r="Q808" i="11" s="1"/>
  <c r="R808" i="11" s="1"/>
  <c r="S808" i="11" s="1" a="1"/>
  <c r="S808" i="11" s="1"/>
  <c r="Q817" i="11" a="1"/>
  <c r="Q817" i="11" s="1"/>
  <c r="R817" i="11" s="1"/>
  <c r="S817" i="11" s="1" a="1"/>
  <c r="S817" i="11" s="1"/>
  <c r="F822" i="11" s="1"/>
  <c r="Q825" i="11" a="1"/>
  <c r="Q825" i="11" s="1"/>
  <c r="R825" i="11" s="1"/>
  <c r="S825" i="11" s="1" a="1"/>
  <c r="S825" i="11" s="1"/>
  <c r="Q833" i="11" a="1"/>
  <c r="Q833" i="11" s="1"/>
  <c r="R833" i="11" s="1"/>
  <c r="S833" i="11" s="1" a="1"/>
  <c r="S833" i="11" s="1"/>
  <c r="F836" i="11" s="1"/>
  <c r="Q843" i="11" a="1"/>
  <c r="Q843" i="11" s="1"/>
  <c r="R843" i="11" s="1"/>
  <c r="S843" i="11" s="1" a="1"/>
  <c r="S843" i="11" s="1"/>
  <c r="Q849" i="11" a="1"/>
  <c r="Q849" i="11" s="1"/>
  <c r="R849" i="11" s="1"/>
  <c r="S849" i="11" s="1" a="1"/>
  <c r="S849" i="11" s="1"/>
  <c r="F851" i="11" s="1"/>
  <c r="Q855" i="11" a="1"/>
  <c r="Q855" i="11" s="1"/>
  <c r="R855" i="11" s="1"/>
  <c r="S855" i="11" s="1" a="1"/>
  <c r="S855" i="11" s="1"/>
  <c r="Q840" i="11" a="1"/>
  <c r="Q840" i="11" s="1"/>
  <c r="R840" i="11" s="1"/>
  <c r="S840" i="11" s="1" a="1"/>
  <c r="S840" i="11" s="1"/>
  <c r="Q846" i="11" a="1"/>
  <c r="Q846" i="11" s="1"/>
  <c r="R846" i="11" s="1"/>
  <c r="S846" i="11" s="1" a="1"/>
  <c r="S846" i="11" s="1"/>
  <c r="Q863" i="11" a="1"/>
  <c r="Q863" i="11" s="1"/>
  <c r="R863" i="11" s="1"/>
  <c r="S863" i="11" s="1" a="1"/>
  <c r="S863" i="11" s="1"/>
  <c r="F865" i="11" s="1"/>
  <c r="Q871" i="11" a="1"/>
  <c r="Q871" i="11" s="1"/>
  <c r="R871" i="11" s="1"/>
  <c r="S871" i="11" s="1" a="1"/>
  <c r="S871" i="11" s="1"/>
  <c r="Q879" i="11" a="1"/>
  <c r="Q879" i="11" s="1"/>
  <c r="R879" i="11" s="1"/>
  <c r="S879" i="11" s="1" a="1"/>
  <c r="S879" i="11" s="1"/>
  <c r="F881" i="11" s="1"/>
  <c r="Q887" i="11" a="1"/>
  <c r="Q887" i="11" s="1"/>
  <c r="R887" i="11" s="1"/>
  <c r="S887" i="11" s="1" a="1"/>
  <c r="S887" i="11" s="1"/>
  <c r="F889" i="11" s="1"/>
  <c r="Q895" i="11" a="1"/>
  <c r="Q895" i="11" s="1"/>
  <c r="R895" i="11" s="1"/>
  <c r="S895" i="11" s="1" a="1"/>
  <c r="S895" i="11" s="1"/>
  <c r="Q906" i="11" a="1"/>
  <c r="Q906" i="11" s="1"/>
  <c r="R906" i="11" s="1"/>
  <c r="S906" i="11" s="1" a="1"/>
  <c r="S906" i="11" s="1"/>
  <c r="F906" i="11" s="1"/>
  <c r="Q914" i="11" a="1"/>
  <c r="Q914" i="11" s="1"/>
  <c r="R914" i="11" s="1"/>
  <c r="S914" i="11" s="1" a="1"/>
  <c r="S914" i="11" s="1"/>
  <c r="F914" i="11" s="1"/>
  <c r="Q786" i="11" a="1"/>
  <c r="Q786" i="11" s="1"/>
  <c r="R786" i="11" s="1"/>
  <c r="S786" i="11" s="1" a="1"/>
  <c r="S786" i="11" s="1"/>
  <c r="Q920" i="11" a="1"/>
  <c r="Q920" i="11" s="1"/>
  <c r="R920" i="11" s="1"/>
  <c r="S920" i="11" s="1" a="1"/>
  <c r="S920" i="11" s="1"/>
  <c r="F920" i="11" s="1"/>
  <c r="Q924" i="11" a="1"/>
  <c r="Q924" i="11" s="1"/>
  <c r="R924" i="11" s="1"/>
  <c r="S924" i="11" s="1" a="1"/>
  <c r="S924" i="11" s="1"/>
  <c r="F924" i="11" s="1"/>
  <c r="Q1210" i="11" a="1"/>
  <c r="Q1210" i="11" s="1"/>
  <c r="R1210" i="11" s="1"/>
  <c r="Q923" i="11" a="1"/>
  <c r="Q923" i="11" s="1"/>
  <c r="R923" i="11" s="1"/>
  <c r="S923" i="11" s="1" a="1"/>
  <c r="S923" i="11" s="1"/>
  <c r="F923" i="11" s="1"/>
  <c r="Q930" i="11" a="1"/>
  <c r="Q930" i="11" s="1"/>
  <c r="R930" i="11" s="1"/>
  <c r="Q950" i="11" a="1"/>
  <c r="Q950" i="11" s="1"/>
  <c r="R950" i="11" s="1"/>
  <c r="Q940" i="11" a="1"/>
  <c r="Q940" i="11" s="1"/>
  <c r="R940" i="11" s="1"/>
  <c r="Q1214" i="11" a="1"/>
  <c r="Q1214" i="11" s="1"/>
  <c r="R1214" i="11" s="1"/>
  <c r="Q922" i="11" a="1"/>
  <c r="Q922" i="11" s="1"/>
  <c r="R922" i="11" s="1"/>
  <c r="S922" i="11" s="1" a="1"/>
  <c r="S922" i="11" s="1"/>
  <c r="F922" i="11" s="1"/>
  <c r="Q932" i="11" a="1"/>
  <c r="Q932" i="11" s="1"/>
  <c r="R932" i="11" s="1"/>
  <c r="Q942" i="11" a="1"/>
  <c r="Q942" i="11" s="1"/>
  <c r="R942" i="11" s="1"/>
  <c r="Q954" i="11" a="1"/>
  <c r="Q954" i="11" s="1"/>
  <c r="R954" i="11" s="1"/>
  <c r="Q1206" i="11" a="1"/>
  <c r="Q1206" i="11" s="1"/>
  <c r="R1206" i="11" s="1"/>
  <c r="Q1218" i="11" a="1"/>
  <c r="Q1218" i="11" s="1"/>
  <c r="R1218" i="11" s="1"/>
  <c r="Q934" i="11" a="1"/>
  <c r="Q934" i="11" s="1"/>
  <c r="R934" i="11" s="1"/>
  <c r="Q926" i="11" a="1"/>
  <c r="Q926" i="11" s="1"/>
  <c r="R926" i="11" s="1"/>
  <c r="Q1183" i="10" a="1"/>
  <c r="Q1183" i="10" s="1"/>
  <c r="R1183" i="10" s="1"/>
  <c r="Q1174" i="10" a="1"/>
  <c r="Q1174" i="10" s="1"/>
  <c r="R1174" i="10" s="1"/>
  <c r="Q1158" i="10" a="1"/>
  <c r="Q1158" i="10" s="1"/>
  <c r="R1158" i="10" s="1"/>
  <c r="Q1446" i="10" a="1"/>
  <c r="Q1446" i="10" s="1"/>
  <c r="R1446" i="10" s="1"/>
  <c r="Q1442" i="10" a="1"/>
  <c r="Q1442" i="10" s="1"/>
  <c r="R1442" i="10" s="1"/>
  <c r="Q1438" i="10" a="1"/>
  <c r="Q1438" i="10" s="1"/>
  <c r="R1438" i="10" s="1"/>
  <c r="Q1181" i="10" a="1"/>
  <c r="Q1181" i="10" s="1"/>
  <c r="R1181" i="10" s="1"/>
  <c r="Q1178" i="10" a="1"/>
  <c r="Q1178" i="10" s="1"/>
  <c r="R1178" i="10" s="1"/>
  <c r="Q1162" i="10" a="1"/>
  <c r="Q1162" i="10" s="1"/>
  <c r="R1162" i="10" s="1"/>
  <c r="Q1445" i="10" a="1"/>
  <c r="Q1445" i="10" s="1"/>
  <c r="R1445" i="10" s="1"/>
  <c r="Q1441" i="10" a="1"/>
  <c r="Q1441" i="10" s="1"/>
  <c r="R1441" i="10" s="1"/>
  <c r="Q1437" i="10" a="1"/>
  <c r="Q1437" i="10" s="1"/>
  <c r="R1437" i="10" s="1"/>
  <c r="Q1169" i="10" a="1"/>
  <c r="Q1169" i="10" s="1"/>
  <c r="R1169" i="10" s="1"/>
  <c r="Q1153" i="10" a="1"/>
  <c r="Q1153" i="10" s="1"/>
  <c r="R1153" i="10" s="1"/>
  <c r="Q1148" i="10" a="1"/>
  <c r="Q1148" i="10" s="1"/>
  <c r="R1148" i="10" s="1"/>
  <c r="Q1444" i="10" a="1"/>
  <c r="Q1444" i="10" s="1"/>
  <c r="R1444" i="10" s="1"/>
  <c r="Q1440" i="10" a="1"/>
  <c r="Q1440" i="10" s="1"/>
  <c r="R1440" i="10" s="1"/>
  <c r="Q1436" i="10" a="1"/>
  <c r="Q1436" i="10" s="1"/>
  <c r="R1436" i="10" s="1"/>
  <c r="Q1185" i="10" a="1"/>
  <c r="Q1185" i="10" s="1"/>
  <c r="R1185" i="10" s="1"/>
  <c r="Q1170" i="10" a="1"/>
  <c r="Q1170" i="10" s="1"/>
  <c r="R1170" i="10" s="1"/>
  <c r="Q1154" i="10" a="1"/>
  <c r="Q1154" i="10" s="1"/>
  <c r="R1154" i="10" s="1"/>
  <c r="Q1432" i="10" a="1"/>
  <c r="Q1432" i="10" s="1"/>
  <c r="R1432" i="10" s="1"/>
  <c r="Q1172" i="10" a="1"/>
  <c r="Q1172" i="10" s="1"/>
  <c r="R1172" i="10" s="1"/>
  <c r="Q1422" i="10" a="1"/>
  <c r="Q1422" i="10" s="1"/>
  <c r="R1422" i="10" s="1"/>
  <c r="Q1413" i="10" a="1"/>
  <c r="Q1413" i="10" s="1"/>
  <c r="R1413" i="10" s="1"/>
  <c r="Q1405" i="10" a="1"/>
  <c r="Q1405" i="10" s="1"/>
  <c r="R1405" i="10" s="1"/>
  <c r="Q1397" i="10" a="1"/>
  <c r="Q1397" i="10" s="1"/>
  <c r="R1397" i="10" s="1"/>
  <c r="Q1389" i="10" a="1"/>
  <c r="Q1389" i="10" s="1"/>
  <c r="R1389" i="10" s="1"/>
  <c r="Q1381" i="10" a="1"/>
  <c r="Q1381" i="10" s="1"/>
  <c r="R1381" i="10" s="1"/>
  <c r="Q1373" i="10" a="1"/>
  <c r="Q1373" i="10" s="1"/>
  <c r="R1373" i="10" s="1"/>
  <c r="Q1365" i="10" a="1"/>
  <c r="Q1365" i="10" s="1"/>
  <c r="R1365" i="10" s="1"/>
  <c r="Q1357" i="10" a="1"/>
  <c r="Q1357" i="10" s="1"/>
  <c r="R1357" i="10" s="1"/>
  <c r="Q1349" i="10" a="1"/>
  <c r="Q1349" i="10" s="1"/>
  <c r="R1349" i="10" s="1"/>
  <c r="Q1341" i="10" a="1"/>
  <c r="Q1341" i="10" s="1"/>
  <c r="R1341" i="10" s="1"/>
  <c r="Q1333" i="10" a="1"/>
  <c r="Q1333" i="10" s="1"/>
  <c r="R1333" i="10" s="1"/>
  <c r="Q1325" i="10" a="1"/>
  <c r="Q1325" i="10" s="1"/>
  <c r="R1325" i="10" s="1"/>
  <c r="Q1317" i="10" a="1"/>
  <c r="Q1317" i="10" s="1"/>
  <c r="R1317" i="10" s="1"/>
  <c r="Q1309" i="10" a="1"/>
  <c r="Q1309" i="10" s="1"/>
  <c r="R1309" i="10" s="1"/>
  <c r="Q1301" i="10" a="1"/>
  <c r="Q1301" i="10" s="1"/>
  <c r="R1301" i="10" s="1"/>
  <c r="Q1293" i="10" a="1"/>
  <c r="Q1293" i="10" s="1"/>
  <c r="R1293" i="10" s="1"/>
  <c r="Q1285" i="10" a="1"/>
  <c r="Q1285" i="10" s="1"/>
  <c r="R1285" i="10" s="1"/>
  <c r="Q1277" i="10" a="1"/>
  <c r="Q1277" i="10" s="1"/>
  <c r="R1277" i="10" s="1"/>
  <c r="Q1269" i="10" a="1"/>
  <c r="Q1269" i="10" s="1"/>
  <c r="R1269" i="10" s="1"/>
  <c r="Q1261" i="10" a="1"/>
  <c r="Q1261" i="10" s="1"/>
  <c r="R1261" i="10" s="1"/>
  <c r="Q1253" i="10" a="1"/>
  <c r="Q1253" i="10" s="1"/>
  <c r="R1253" i="10" s="1"/>
  <c r="Q1245" i="10" a="1"/>
  <c r="Q1245" i="10" s="1"/>
  <c r="R1245" i="10" s="1"/>
  <c r="Q1237" i="10" a="1"/>
  <c r="Q1237" i="10" s="1"/>
  <c r="R1237" i="10" s="1"/>
  <c r="Q1229" i="10" a="1"/>
  <c r="Q1229" i="10" s="1"/>
  <c r="R1229" i="10" s="1"/>
  <c r="Q1221" i="10" a="1"/>
  <c r="Q1221" i="10" s="1"/>
  <c r="R1221" i="10" s="1"/>
  <c r="Q1161" i="10" a="1"/>
  <c r="Q1161" i="10" s="1"/>
  <c r="R1161" i="10" s="1"/>
  <c r="Q1430" i="10" a="1"/>
  <c r="Q1430" i="10" s="1"/>
  <c r="R1430" i="10" s="1"/>
  <c r="Q1421" i="10" a="1"/>
  <c r="Q1421" i="10" s="1"/>
  <c r="R1421" i="10" s="1"/>
  <c r="Q1412" i="10" a="1"/>
  <c r="Q1412" i="10" s="1"/>
  <c r="R1412" i="10" s="1"/>
  <c r="Q1404" i="10" a="1"/>
  <c r="Q1404" i="10" s="1"/>
  <c r="R1404" i="10" s="1"/>
  <c r="Q1396" i="10" a="1"/>
  <c r="Q1396" i="10" s="1"/>
  <c r="R1396" i="10" s="1"/>
  <c r="Q1388" i="10" a="1"/>
  <c r="Q1388" i="10" s="1"/>
  <c r="R1388" i="10" s="1"/>
  <c r="Q1380" i="10" a="1"/>
  <c r="Q1380" i="10" s="1"/>
  <c r="R1380" i="10" s="1"/>
  <c r="Q1372" i="10" a="1"/>
  <c r="Q1372" i="10" s="1"/>
  <c r="R1372" i="10" s="1"/>
  <c r="Q1364" i="10" a="1"/>
  <c r="Q1364" i="10" s="1"/>
  <c r="R1364" i="10" s="1"/>
  <c r="Q1356" i="10" a="1"/>
  <c r="Q1356" i="10" s="1"/>
  <c r="R1356" i="10" s="1"/>
  <c r="Q1348" i="10" a="1"/>
  <c r="Q1348" i="10" s="1"/>
  <c r="R1348" i="10" s="1"/>
  <c r="Q1340" i="10" a="1"/>
  <c r="Q1340" i="10" s="1"/>
  <c r="R1340" i="10" s="1"/>
  <c r="Q1332" i="10" a="1"/>
  <c r="Q1332" i="10" s="1"/>
  <c r="R1332" i="10" s="1"/>
  <c r="Q1324" i="10" a="1"/>
  <c r="Q1324" i="10" s="1"/>
  <c r="R1324" i="10" s="1"/>
  <c r="Q1316" i="10" a="1"/>
  <c r="Q1316" i="10" s="1"/>
  <c r="R1316" i="10" s="1"/>
  <c r="Q1308" i="10" a="1"/>
  <c r="Q1308" i="10" s="1"/>
  <c r="R1308" i="10" s="1"/>
  <c r="Q1300" i="10" a="1"/>
  <c r="Q1300" i="10" s="1"/>
  <c r="R1300" i="10" s="1"/>
  <c r="Q1292" i="10" a="1"/>
  <c r="Q1292" i="10" s="1"/>
  <c r="R1292" i="10" s="1"/>
  <c r="Q1284" i="10" a="1"/>
  <c r="Q1284" i="10" s="1"/>
  <c r="R1284" i="10" s="1"/>
  <c r="Q1276" i="10" a="1"/>
  <c r="Q1276" i="10" s="1"/>
  <c r="R1276" i="10" s="1"/>
  <c r="Q1268" i="10" a="1"/>
  <c r="Q1268" i="10" s="1"/>
  <c r="R1268" i="10" s="1"/>
  <c r="Q1260" i="10" a="1"/>
  <c r="Q1260" i="10" s="1"/>
  <c r="R1260" i="10" s="1"/>
  <c r="Q1252" i="10" a="1"/>
  <c r="Q1252" i="10" s="1"/>
  <c r="R1252" i="10" s="1"/>
  <c r="Q1244" i="10" a="1"/>
  <c r="Q1244" i="10" s="1"/>
  <c r="R1244" i="10" s="1"/>
  <c r="Q1236" i="10" a="1"/>
  <c r="Q1236" i="10" s="1"/>
  <c r="R1236" i="10" s="1"/>
  <c r="Q1168" i="10" a="1"/>
  <c r="Q1168" i="10" s="1"/>
  <c r="R1168" i="10" s="1"/>
  <c r="Q1429" i="10" a="1"/>
  <c r="Q1429" i="10" s="1"/>
  <c r="R1429" i="10" s="1"/>
  <c r="Q1420" i="10" a="1"/>
  <c r="Q1420" i="10" s="1"/>
  <c r="R1420" i="10" s="1"/>
  <c r="Q1411" i="10" a="1"/>
  <c r="Q1411" i="10" s="1"/>
  <c r="R1411" i="10" s="1"/>
  <c r="Q1403" i="10" a="1"/>
  <c r="Q1403" i="10" s="1"/>
  <c r="R1403" i="10" s="1"/>
  <c r="Q1395" i="10" a="1"/>
  <c r="Q1395" i="10" s="1"/>
  <c r="R1395" i="10" s="1"/>
  <c r="Q1387" i="10" a="1"/>
  <c r="Q1387" i="10" s="1"/>
  <c r="R1387" i="10" s="1"/>
  <c r="Q1379" i="10" a="1"/>
  <c r="Q1379" i="10" s="1"/>
  <c r="R1379" i="10" s="1"/>
  <c r="Q1371" i="10" a="1"/>
  <c r="Q1371" i="10" s="1"/>
  <c r="R1371" i="10" s="1"/>
  <c r="Q1363" i="10" a="1"/>
  <c r="Q1363" i="10" s="1"/>
  <c r="R1363" i="10" s="1"/>
  <c r="Q1355" i="10" a="1"/>
  <c r="Q1355" i="10" s="1"/>
  <c r="R1355" i="10" s="1"/>
  <c r="Q1347" i="10" a="1"/>
  <c r="Q1347" i="10" s="1"/>
  <c r="R1347" i="10" s="1"/>
  <c r="Q1339" i="10" a="1"/>
  <c r="Q1339" i="10" s="1"/>
  <c r="R1339" i="10" s="1"/>
  <c r="Q1331" i="10" a="1"/>
  <c r="Q1331" i="10" s="1"/>
  <c r="R1331" i="10" s="1"/>
  <c r="Q1323" i="10" a="1"/>
  <c r="Q1323" i="10" s="1"/>
  <c r="R1323" i="10" s="1"/>
  <c r="Q1315" i="10" a="1"/>
  <c r="Q1315" i="10" s="1"/>
  <c r="R1315" i="10" s="1"/>
  <c r="Q1307" i="10" a="1"/>
  <c r="Q1307" i="10" s="1"/>
  <c r="R1307" i="10" s="1"/>
  <c r="Q1299" i="10" a="1"/>
  <c r="Q1299" i="10" s="1"/>
  <c r="R1299" i="10" s="1"/>
  <c r="Q1291" i="10" a="1"/>
  <c r="Q1291" i="10" s="1"/>
  <c r="R1291" i="10" s="1"/>
  <c r="Q1283" i="10" a="1"/>
  <c r="Q1283" i="10" s="1"/>
  <c r="R1283" i="10" s="1"/>
  <c r="Q1275" i="10" a="1"/>
  <c r="Q1275" i="10" s="1"/>
  <c r="R1275" i="10" s="1"/>
  <c r="Q1267" i="10" a="1"/>
  <c r="Q1267" i="10" s="1"/>
  <c r="R1267" i="10" s="1"/>
  <c r="Q1259" i="10" a="1"/>
  <c r="Q1259" i="10" s="1"/>
  <c r="R1259" i="10" s="1"/>
  <c r="Q1251" i="10" a="1"/>
  <c r="Q1251" i="10" s="1"/>
  <c r="R1251" i="10" s="1"/>
  <c r="Q1243" i="10" a="1"/>
  <c r="Q1243" i="10" s="1"/>
  <c r="R1243" i="10" s="1"/>
  <c r="Q1235" i="10" a="1"/>
  <c r="Q1235" i="10" s="1"/>
  <c r="R1235" i="10" s="1"/>
  <c r="Q1227" i="10" a="1"/>
  <c r="Q1227" i="10" s="1"/>
  <c r="R1227" i="10" s="1"/>
  <c r="Q1428" i="10" a="1"/>
  <c r="Q1428" i="10" s="1"/>
  <c r="R1428" i="10" s="1"/>
  <c r="Q1410" i="10" a="1"/>
  <c r="Q1410" i="10" s="1"/>
  <c r="R1410" i="10" s="1"/>
  <c r="Q1402" i="10" a="1"/>
  <c r="Q1402" i="10" s="1"/>
  <c r="R1402" i="10" s="1"/>
  <c r="Q1394" i="10" a="1"/>
  <c r="Q1394" i="10" s="1"/>
  <c r="R1394" i="10" s="1"/>
  <c r="Q1386" i="10" a="1"/>
  <c r="Q1386" i="10" s="1"/>
  <c r="R1386" i="10" s="1"/>
  <c r="Q1378" i="10" a="1"/>
  <c r="Q1378" i="10" s="1"/>
  <c r="R1378" i="10" s="1"/>
  <c r="Q1370" i="10" a="1"/>
  <c r="Q1370" i="10" s="1"/>
  <c r="R1370" i="10" s="1"/>
  <c r="Q1362" i="10" a="1"/>
  <c r="Q1362" i="10" s="1"/>
  <c r="R1362" i="10" s="1"/>
  <c r="Q1354" i="10" a="1"/>
  <c r="Q1354" i="10" s="1"/>
  <c r="R1354" i="10" s="1"/>
  <c r="Q1346" i="10" a="1"/>
  <c r="Q1346" i="10" s="1"/>
  <c r="R1346" i="10" s="1"/>
  <c r="Q1338" i="10" a="1"/>
  <c r="Q1338" i="10" s="1"/>
  <c r="R1338" i="10" s="1"/>
  <c r="Q1330" i="10" a="1"/>
  <c r="Q1330" i="10" s="1"/>
  <c r="R1330" i="10" s="1"/>
  <c r="Q1322" i="10" a="1"/>
  <c r="Q1322" i="10" s="1"/>
  <c r="R1322" i="10" s="1"/>
  <c r="Q1314" i="10" a="1"/>
  <c r="Q1314" i="10" s="1"/>
  <c r="R1314" i="10" s="1"/>
  <c r="Q1306" i="10" a="1"/>
  <c r="Q1306" i="10" s="1"/>
  <c r="R1306" i="10" s="1"/>
  <c r="Q1298" i="10" a="1"/>
  <c r="Q1298" i="10" s="1"/>
  <c r="R1298" i="10" s="1"/>
  <c r="Q1290" i="10" a="1"/>
  <c r="Q1290" i="10" s="1"/>
  <c r="R1290" i="10" s="1"/>
  <c r="Q1282" i="10" a="1"/>
  <c r="Q1282" i="10" s="1"/>
  <c r="R1282" i="10" s="1"/>
  <c r="Q1274" i="10" a="1"/>
  <c r="Q1274" i="10" s="1"/>
  <c r="R1274" i="10" s="1"/>
  <c r="Q1266" i="10" a="1"/>
  <c r="Q1266" i="10" s="1"/>
  <c r="R1266" i="10" s="1"/>
  <c r="Q1258" i="10" a="1"/>
  <c r="Q1258" i="10" s="1"/>
  <c r="R1258" i="10" s="1"/>
  <c r="Q1250" i="10" a="1"/>
  <c r="Q1250" i="10" s="1"/>
  <c r="R1250" i="10" s="1"/>
  <c r="Q1242" i="10" a="1"/>
  <c r="Q1242" i="10" s="1"/>
  <c r="R1242" i="10" s="1"/>
  <c r="Q1234" i="10" a="1"/>
  <c r="Q1234" i="10" s="1"/>
  <c r="R1234" i="10" s="1"/>
  <c r="Q1226" i="10" a="1"/>
  <c r="Q1226" i="10" s="1"/>
  <c r="R1226" i="10" s="1"/>
  <c r="Q1218" i="10" a="1"/>
  <c r="Q1218" i="10" s="1"/>
  <c r="R1218" i="10" s="1"/>
  <c r="Q1418" i="10" a="1"/>
  <c r="Q1418" i="10" s="1"/>
  <c r="R1418" i="10" s="1"/>
  <c r="Q1182" i="10" a="1"/>
  <c r="Q1182" i="10" s="1"/>
  <c r="R1182" i="10" s="1"/>
  <c r="Q1409" i="10" a="1"/>
  <c r="Q1409" i="10" s="1"/>
  <c r="R1409" i="10" s="1"/>
  <c r="Q1401" i="10" a="1"/>
  <c r="Q1401" i="10" s="1"/>
  <c r="R1401" i="10" s="1"/>
  <c r="Q1393" i="10" a="1"/>
  <c r="Q1393" i="10" s="1"/>
  <c r="R1393" i="10" s="1"/>
  <c r="Q1385" i="10" a="1"/>
  <c r="Q1385" i="10" s="1"/>
  <c r="R1385" i="10" s="1"/>
  <c r="Q1377" i="10" a="1"/>
  <c r="Q1377" i="10" s="1"/>
  <c r="R1377" i="10" s="1"/>
  <c r="Q1369" i="10" a="1"/>
  <c r="Q1369" i="10" s="1"/>
  <c r="R1369" i="10" s="1"/>
  <c r="Q1361" i="10" a="1"/>
  <c r="Q1361" i="10" s="1"/>
  <c r="R1361" i="10" s="1"/>
  <c r="Q1353" i="10" a="1"/>
  <c r="Q1353" i="10" s="1"/>
  <c r="R1353" i="10" s="1"/>
  <c r="Q1345" i="10" a="1"/>
  <c r="Q1345" i="10" s="1"/>
  <c r="R1345" i="10" s="1"/>
  <c r="Q1337" i="10" a="1"/>
  <c r="Q1337" i="10" s="1"/>
  <c r="R1337" i="10" s="1"/>
  <c r="Q1329" i="10" a="1"/>
  <c r="Q1329" i="10" s="1"/>
  <c r="R1329" i="10" s="1"/>
  <c r="Q1321" i="10" a="1"/>
  <c r="Q1321" i="10" s="1"/>
  <c r="R1321" i="10" s="1"/>
  <c r="Q1313" i="10" a="1"/>
  <c r="Q1313" i="10" s="1"/>
  <c r="R1313" i="10" s="1"/>
  <c r="Q1305" i="10" a="1"/>
  <c r="Q1305" i="10" s="1"/>
  <c r="R1305" i="10" s="1"/>
  <c r="Q1297" i="10" a="1"/>
  <c r="Q1297" i="10" s="1"/>
  <c r="R1297" i="10" s="1"/>
  <c r="Q1289" i="10" a="1"/>
  <c r="Q1289" i="10" s="1"/>
  <c r="R1289" i="10" s="1"/>
  <c r="Q1281" i="10" a="1"/>
  <c r="Q1281" i="10" s="1"/>
  <c r="R1281" i="10" s="1"/>
  <c r="Q1273" i="10" a="1"/>
  <c r="Q1273" i="10" s="1"/>
  <c r="R1273" i="10" s="1"/>
  <c r="Q1265" i="10" a="1"/>
  <c r="Q1265" i="10" s="1"/>
  <c r="R1265" i="10" s="1"/>
  <c r="Q1257" i="10" a="1"/>
  <c r="Q1257" i="10" s="1"/>
  <c r="R1257" i="10" s="1"/>
  <c r="Q1249" i="10" a="1"/>
  <c r="Q1249" i="10" s="1"/>
  <c r="R1249" i="10" s="1"/>
  <c r="Q1241" i="10" a="1"/>
  <c r="Q1241" i="10" s="1"/>
  <c r="R1241" i="10" s="1"/>
  <c r="Q1233" i="10" a="1"/>
  <c r="Q1233" i="10" s="1"/>
  <c r="R1233" i="10" s="1"/>
  <c r="Q1225" i="10" a="1"/>
  <c r="Q1225" i="10" s="1"/>
  <c r="R1225" i="10" s="1"/>
  <c r="Q1217" i="10" a="1"/>
  <c r="Q1217" i="10" s="1"/>
  <c r="R1217" i="10" s="1"/>
  <c r="Q1426" i="10" a="1"/>
  <c r="Q1426" i="10" s="1"/>
  <c r="R1426" i="10" s="1"/>
  <c r="Q1417" i="10" a="1"/>
  <c r="Q1417" i="10" s="1"/>
  <c r="R1417" i="10" s="1"/>
  <c r="Q1408" i="10" a="1"/>
  <c r="Q1408" i="10" s="1"/>
  <c r="R1408" i="10" s="1"/>
  <c r="Q1400" i="10" a="1"/>
  <c r="Q1400" i="10" s="1"/>
  <c r="R1400" i="10" s="1"/>
  <c r="Q1392" i="10" a="1"/>
  <c r="Q1392" i="10" s="1"/>
  <c r="R1392" i="10" s="1"/>
  <c r="Q1384" i="10" a="1"/>
  <c r="Q1384" i="10" s="1"/>
  <c r="R1384" i="10" s="1"/>
  <c r="Q1376" i="10" a="1"/>
  <c r="Q1376" i="10" s="1"/>
  <c r="R1376" i="10" s="1"/>
  <c r="Q1368" i="10" a="1"/>
  <c r="Q1368" i="10" s="1"/>
  <c r="R1368" i="10" s="1"/>
  <c r="Q1360" i="10" a="1"/>
  <c r="Q1360" i="10" s="1"/>
  <c r="R1360" i="10" s="1"/>
  <c r="Q1352" i="10" a="1"/>
  <c r="Q1352" i="10" s="1"/>
  <c r="R1352" i="10" s="1"/>
  <c r="Q1344" i="10" a="1"/>
  <c r="Q1344" i="10" s="1"/>
  <c r="R1344" i="10" s="1"/>
  <c r="Q1336" i="10" a="1"/>
  <c r="Q1336" i="10" s="1"/>
  <c r="R1336" i="10" s="1"/>
  <c r="Q1328" i="10" a="1"/>
  <c r="Q1328" i="10" s="1"/>
  <c r="R1328" i="10" s="1"/>
  <c r="Q1320" i="10" a="1"/>
  <c r="Q1320" i="10" s="1"/>
  <c r="R1320" i="10" s="1"/>
  <c r="Q1312" i="10" a="1"/>
  <c r="Q1312" i="10" s="1"/>
  <c r="R1312" i="10" s="1"/>
  <c r="Q1304" i="10" a="1"/>
  <c r="Q1304" i="10" s="1"/>
  <c r="R1304" i="10" s="1"/>
  <c r="Q1296" i="10" a="1"/>
  <c r="Q1296" i="10" s="1"/>
  <c r="R1296" i="10" s="1"/>
  <c r="Q1288" i="10" a="1"/>
  <c r="Q1288" i="10" s="1"/>
  <c r="R1288" i="10" s="1"/>
  <c r="Q1280" i="10" a="1"/>
  <c r="Q1280" i="10" s="1"/>
  <c r="R1280" i="10" s="1"/>
  <c r="Q1272" i="10" a="1"/>
  <c r="Q1272" i="10" s="1"/>
  <c r="R1272" i="10" s="1"/>
  <c r="Q1264" i="10" a="1"/>
  <c r="Q1264" i="10" s="1"/>
  <c r="R1264" i="10" s="1"/>
  <c r="Q1256" i="10" a="1"/>
  <c r="Q1256" i="10" s="1"/>
  <c r="R1256" i="10" s="1"/>
  <c r="Q1248" i="10" a="1"/>
  <c r="Q1248" i="10" s="1"/>
  <c r="R1248" i="10" s="1"/>
  <c r="Q1240" i="10" a="1"/>
  <c r="Q1240" i="10" s="1"/>
  <c r="R1240" i="10" s="1"/>
  <c r="Q1232" i="10" a="1"/>
  <c r="Q1232" i="10" s="1"/>
  <c r="R1232" i="10" s="1"/>
  <c r="Q1224" i="10" a="1"/>
  <c r="Q1224" i="10" s="1"/>
  <c r="R1224" i="10" s="1"/>
  <c r="Q1216" i="10" a="1"/>
  <c r="Q1216" i="10" s="1"/>
  <c r="R1216" i="10" s="1"/>
  <c r="Q1434" i="10" a="1"/>
  <c r="Q1434" i="10" s="1"/>
  <c r="R1434" i="10" s="1"/>
  <c r="Q1425" i="10" a="1"/>
  <c r="Q1425" i="10" s="1"/>
  <c r="R1425" i="10" s="1"/>
  <c r="Q1416" i="10" a="1"/>
  <c r="Q1416" i="10" s="1"/>
  <c r="R1416" i="10" s="1"/>
  <c r="Q1176" i="10" a="1"/>
  <c r="Q1176" i="10" s="1"/>
  <c r="R1176" i="10" s="1"/>
  <c r="Q1335" i="10" a="1"/>
  <c r="Q1335" i="10" s="1"/>
  <c r="R1335" i="10" s="1"/>
  <c r="Q1327" i="10" a="1"/>
  <c r="Q1327" i="10" s="1"/>
  <c r="R1327" i="10" s="1"/>
  <c r="Q1319" i="10" a="1"/>
  <c r="Q1319" i="10" s="1"/>
  <c r="R1319" i="10" s="1"/>
  <c r="Q1311" i="10" a="1"/>
  <c r="Q1311" i="10" s="1"/>
  <c r="R1311" i="10" s="1"/>
  <c r="Q1303" i="10" a="1"/>
  <c r="Q1303" i="10" s="1"/>
  <c r="R1303" i="10" s="1"/>
  <c r="Q1295" i="10" a="1"/>
  <c r="Q1295" i="10" s="1"/>
  <c r="R1295" i="10" s="1"/>
  <c r="Q1287" i="10" a="1"/>
  <c r="Q1287" i="10" s="1"/>
  <c r="R1287" i="10" s="1"/>
  <c r="Q1279" i="10" a="1"/>
  <c r="Q1279" i="10" s="1"/>
  <c r="R1279" i="10" s="1"/>
  <c r="Q1271" i="10" a="1"/>
  <c r="Q1271" i="10" s="1"/>
  <c r="R1271" i="10" s="1"/>
  <c r="Q1263" i="10" a="1"/>
  <c r="Q1263" i="10" s="1"/>
  <c r="R1263" i="10" s="1"/>
  <c r="Q1255" i="10" a="1"/>
  <c r="Q1255" i="10" s="1"/>
  <c r="R1255" i="10" s="1"/>
  <c r="Q1247" i="10" a="1"/>
  <c r="Q1247" i="10" s="1"/>
  <c r="R1247" i="10" s="1"/>
  <c r="Q1239" i="10" a="1"/>
  <c r="Q1239" i="10" s="1"/>
  <c r="R1239" i="10" s="1"/>
  <c r="Q1231" i="10" a="1"/>
  <c r="Q1231" i="10" s="1"/>
  <c r="R1231" i="10" s="1"/>
  <c r="Q1223" i="10" a="1"/>
  <c r="Q1223" i="10" s="1"/>
  <c r="R1223" i="10" s="1"/>
  <c r="Q1215" i="10" a="1"/>
  <c r="Q1215" i="10" s="1"/>
  <c r="R1215" i="10" s="1"/>
  <c r="Q1207" i="10" a="1"/>
  <c r="Q1207" i="10" s="1"/>
  <c r="R1207" i="10" s="1"/>
  <c r="Q1199" i="10" a="1"/>
  <c r="Q1199" i="10" s="1"/>
  <c r="R1199" i="10" s="1"/>
  <c r="Q1191" i="10" a="1"/>
  <c r="Q1191" i="10" s="1"/>
  <c r="R1191" i="10" s="1"/>
  <c r="Q1120" i="10" a="1"/>
  <c r="Q1120" i="10" s="1"/>
  <c r="R1120" i="10" s="1"/>
  <c r="Q1112" i="10" a="1"/>
  <c r="Q1112" i="10" s="1"/>
  <c r="R1112" i="10" s="1"/>
  <c r="Q1433" i="10" a="1"/>
  <c r="Q1433" i="10" s="1"/>
  <c r="R1433" i="10" s="1"/>
  <c r="Q1424" i="10" a="1"/>
  <c r="Q1424" i="10" s="1"/>
  <c r="R1424" i="10" s="1"/>
  <c r="Q1414" i="10" a="1"/>
  <c r="Q1414" i="10" s="1"/>
  <c r="R1414" i="10" s="1"/>
  <c r="Q1406" i="10" a="1"/>
  <c r="Q1406" i="10" s="1"/>
  <c r="R1406" i="10" s="1"/>
  <c r="Q1398" i="10" a="1"/>
  <c r="Q1398" i="10" s="1"/>
  <c r="R1398" i="10" s="1"/>
  <c r="Q1390" i="10" a="1"/>
  <c r="Q1390" i="10" s="1"/>
  <c r="R1390" i="10" s="1"/>
  <c r="Q1382" i="10" a="1"/>
  <c r="Q1382" i="10" s="1"/>
  <c r="R1382" i="10" s="1"/>
  <c r="Q1374" i="10" a="1"/>
  <c r="Q1374" i="10" s="1"/>
  <c r="R1374" i="10" s="1"/>
  <c r="Q1366" i="10" a="1"/>
  <c r="Q1366" i="10" s="1"/>
  <c r="R1366" i="10" s="1"/>
  <c r="Q1358" i="10" a="1"/>
  <c r="Q1358" i="10" s="1"/>
  <c r="R1358" i="10" s="1"/>
  <c r="Q1350" i="10" a="1"/>
  <c r="Q1350" i="10" s="1"/>
  <c r="R1350" i="10" s="1"/>
  <c r="Q1342" i="10" a="1"/>
  <c r="Q1342" i="10" s="1"/>
  <c r="R1342" i="10" s="1"/>
  <c r="Q1334" i="10" a="1"/>
  <c r="Q1334" i="10" s="1"/>
  <c r="R1334" i="10" s="1"/>
  <c r="Q1326" i="10" a="1"/>
  <c r="Q1326" i="10" s="1"/>
  <c r="R1326" i="10" s="1"/>
  <c r="Q1318" i="10" a="1"/>
  <c r="Q1318" i="10" s="1"/>
  <c r="R1318" i="10" s="1"/>
  <c r="Q1310" i="10" a="1"/>
  <c r="Q1310" i="10" s="1"/>
  <c r="R1310" i="10" s="1"/>
  <c r="Q1302" i="10" a="1"/>
  <c r="Q1302" i="10" s="1"/>
  <c r="R1302" i="10" s="1"/>
  <c r="Q1294" i="10" a="1"/>
  <c r="Q1294" i="10" s="1"/>
  <c r="R1294" i="10" s="1"/>
  <c r="Q1286" i="10" a="1"/>
  <c r="Q1286" i="10" s="1"/>
  <c r="R1286" i="10" s="1"/>
  <c r="Q1278" i="10" a="1"/>
  <c r="Q1278" i="10" s="1"/>
  <c r="R1278" i="10" s="1"/>
  <c r="Q1270" i="10" a="1"/>
  <c r="Q1270" i="10" s="1"/>
  <c r="R1270" i="10" s="1"/>
  <c r="Q1262" i="10" a="1"/>
  <c r="Q1262" i="10" s="1"/>
  <c r="R1262" i="10" s="1"/>
  <c r="Q1254" i="10" a="1"/>
  <c r="Q1254" i="10" s="1"/>
  <c r="R1254" i="10" s="1"/>
  <c r="Q1246" i="10" a="1"/>
  <c r="Q1246" i="10" s="1"/>
  <c r="R1246" i="10" s="1"/>
  <c r="Q1238" i="10" a="1"/>
  <c r="Q1238" i="10" s="1"/>
  <c r="R1238" i="10" s="1"/>
  <c r="Q1230" i="10" a="1"/>
  <c r="Q1230" i="10" s="1"/>
  <c r="R1230" i="10" s="1"/>
  <c r="Q1222" i="10" a="1"/>
  <c r="Q1222" i="10" s="1"/>
  <c r="R1222" i="10" s="1"/>
  <c r="Q1214" i="10" a="1"/>
  <c r="Q1214" i="10" s="1"/>
  <c r="R1214" i="10" s="1"/>
  <c r="Q1211" i="10" a="1"/>
  <c r="Q1211" i="10" s="1"/>
  <c r="R1211" i="10" s="1"/>
  <c r="Q1194" i="10" a="1"/>
  <c r="Q1194" i="10" s="1"/>
  <c r="R1194" i="10" s="1"/>
  <c r="Q1132" i="10" a="1"/>
  <c r="Q1132" i="10" s="1"/>
  <c r="R1132" i="10" s="1"/>
  <c r="Q1114" i="10" a="1"/>
  <c r="Q1114" i="10" s="1"/>
  <c r="R1114" i="10" s="1"/>
  <c r="Q1110" i="10" a="1"/>
  <c r="Q1110" i="10" s="1"/>
  <c r="R1110" i="10" s="1"/>
  <c r="Q1106" i="10" a="1"/>
  <c r="Q1106" i="10" s="1"/>
  <c r="R1106" i="10" s="1"/>
  <c r="Q1093" i="10" a="1"/>
  <c r="Q1093" i="10" s="1"/>
  <c r="R1093" i="10" s="1"/>
  <c r="Q1089" i="10" a="1"/>
  <c r="Q1089" i="10" s="1"/>
  <c r="R1089" i="10" s="1"/>
  <c r="Q1076" i="10" a="1"/>
  <c r="Q1076" i="10" s="1"/>
  <c r="R1076" i="10" s="1"/>
  <c r="Q1072" i="10" a="1"/>
  <c r="Q1072" i="10" s="1"/>
  <c r="R1072" i="10" s="1"/>
  <c r="Q1059" i="10" a="1"/>
  <c r="Q1059" i="10" s="1"/>
  <c r="R1059" i="10" s="1"/>
  <c r="Q1046" i="10" a="1"/>
  <c r="Q1046" i="10" s="1"/>
  <c r="R1046" i="10" s="1"/>
  <c r="Q1042" i="10" a="1"/>
  <c r="Q1042" i="10" s="1"/>
  <c r="R1042" i="10" s="1"/>
  <c r="Q1029" i="10" a="1"/>
  <c r="Q1029" i="10" s="1"/>
  <c r="R1029" i="10" s="1"/>
  <c r="Q1025" i="10" a="1"/>
  <c r="Q1025" i="10" s="1"/>
  <c r="R1025" i="10" s="1"/>
  <c r="Q1202" i="10" a="1"/>
  <c r="Q1202" i="10" s="1"/>
  <c r="R1202" i="10" s="1"/>
  <c r="Q1144" i="10" a="1"/>
  <c r="Q1144" i="10" s="1"/>
  <c r="R1144" i="10" s="1"/>
  <c r="Q1118" i="10" a="1"/>
  <c r="Q1118" i="10" s="1"/>
  <c r="R1118" i="10" s="1"/>
  <c r="Q1055" i="10" a="1"/>
  <c r="Q1055" i="10" s="1"/>
  <c r="R1055" i="10" s="1"/>
  <c r="Q991" i="10" a="1"/>
  <c r="Q991" i="10" s="1"/>
  <c r="R991" i="10" s="1"/>
  <c r="Q927" i="10" a="1"/>
  <c r="Q927" i="10" s="1"/>
  <c r="R927" i="10" s="1"/>
  <c r="Q884" i="10" a="1"/>
  <c r="Q884" i="10" s="1"/>
  <c r="R884" i="10" s="1"/>
  <c r="Q875" i="10" a="1"/>
  <c r="Q875" i="10" s="1"/>
  <c r="R875" i="10" s="1"/>
  <c r="Q870" i="10" a="1"/>
  <c r="Q870" i="10" s="1"/>
  <c r="R870" i="10" s="1"/>
  <c r="Q833" i="10" a="1"/>
  <c r="Q833" i="10" s="1"/>
  <c r="R833" i="10" s="1"/>
  <c r="Q1210" i="10" a="1"/>
  <c r="Q1210" i="10" s="1"/>
  <c r="R1210" i="10" s="1"/>
  <c r="Q1193" i="10" a="1"/>
  <c r="Q1193" i="10" s="1"/>
  <c r="R1193" i="10" s="1"/>
  <c r="Q1102" i="10" a="1"/>
  <c r="Q1102" i="10" s="1"/>
  <c r="R1102" i="10" s="1"/>
  <c r="Q1098" i="10" a="1"/>
  <c r="Q1098" i="10" s="1"/>
  <c r="R1098" i="10" s="1"/>
  <c r="Q1081" i="10" a="1"/>
  <c r="Q1081" i="10" s="1"/>
  <c r="R1081" i="10" s="1"/>
  <c r="Q1068" i="10" a="1"/>
  <c r="Q1068" i="10" s="1"/>
  <c r="R1068" i="10" s="1"/>
  <c r="Q1064" i="10" a="1"/>
  <c r="Q1064" i="10" s="1"/>
  <c r="R1064" i="10" s="1"/>
  <c r="Q1051" i="10" a="1"/>
  <c r="Q1051" i="10" s="1"/>
  <c r="R1051" i="10" s="1"/>
  <c r="Q1038" i="10" a="1"/>
  <c r="Q1038" i="10" s="1"/>
  <c r="R1038" i="10" s="1"/>
  <c r="Q1034" i="10" a="1"/>
  <c r="Q1034" i="10" s="1"/>
  <c r="R1034" i="10" s="1"/>
  <c r="Q1021" i="10" a="1"/>
  <c r="Q1021" i="10" s="1"/>
  <c r="R1021" i="10" s="1"/>
  <c r="Q1017" i="10" a="1"/>
  <c r="Q1017" i="10" s="1"/>
  <c r="R1017" i="10" s="1"/>
  <c r="Q1004" i="10" a="1"/>
  <c r="Q1004" i="10" s="1"/>
  <c r="R1004" i="10" s="1"/>
  <c r="Q1000" i="10" a="1"/>
  <c r="Q1000" i="10" s="1"/>
  <c r="R1000" i="10" s="1"/>
  <c r="Q987" i="10" a="1"/>
  <c r="Q987" i="10" s="1"/>
  <c r="R987" i="10" s="1"/>
  <c r="Q1220" i="10" a="1"/>
  <c r="Q1220" i="10" s="1"/>
  <c r="R1220" i="10" s="1"/>
  <c r="Q1201" i="10" a="1"/>
  <c r="Q1201" i="10" s="1"/>
  <c r="R1201" i="10" s="1"/>
  <c r="Q1164" i="10" a="1"/>
  <c r="Q1164" i="10" s="1"/>
  <c r="R1164" i="10" s="1"/>
  <c r="Q1111" i="10" a="1"/>
  <c r="Q1111" i="10" s="1"/>
  <c r="R1111" i="10" s="1"/>
  <c r="Q1047" i="10" a="1"/>
  <c r="Q1047" i="10" s="1"/>
  <c r="R1047" i="10" s="1"/>
  <c r="Q983" i="10" a="1"/>
  <c r="Q983" i="10" s="1"/>
  <c r="R983" i="10" s="1"/>
  <c r="Q919" i="10" a="1"/>
  <c r="Q919" i="10" s="1"/>
  <c r="R919" i="10" s="1"/>
  <c r="Q880" i="10" a="1"/>
  <c r="Q880" i="10" s="1"/>
  <c r="R880" i="10" s="1"/>
  <c r="Q1209" i="10" a="1"/>
  <c r="Q1209" i="10" s="1"/>
  <c r="R1209" i="10" s="1"/>
  <c r="Q1192" i="10" a="1"/>
  <c r="Q1192" i="10" s="1"/>
  <c r="R1192" i="10" s="1"/>
  <c r="Q1107" i="10" a="1"/>
  <c r="Q1107" i="10" s="1"/>
  <c r="R1107" i="10" s="1"/>
  <c r="Q1094" i="10" a="1"/>
  <c r="Q1094" i="10" s="1"/>
  <c r="R1094" i="10" s="1"/>
  <c r="Q1090" i="10" a="1"/>
  <c r="Q1090" i="10" s="1"/>
  <c r="R1090" i="10" s="1"/>
  <c r="Q1077" i="10" a="1"/>
  <c r="Q1077" i="10" s="1"/>
  <c r="R1077" i="10" s="1"/>
  <c r="Q1073" i="10" a="1"/>
  <c r="Q1073" i="10" s="1"/>
  <c r="R1073" i="10" s="1"/>
  <c r="Q1060" i="10" a="1"/>
  <c r="Q1060" i="10" s="1"/>
  <c r="R1060" i="10" s="1"/>
  <c r="Q1056" i="10" a="1"/>
  <c r="Q1056" i="10" s="1"/>
  <c r="R1056" i="10" s="1"/>
  <c r="Q1043" i="10" a="1"/>
  <c r="Q1043" i="10" s="1"/>
  <c r="R1043" i="10" s="1"/>
  <c r="Q1030" i="10" a="1"/>
  <c r="Q1030" i="10" s="1"/>
  <c r="R1030" i="10" s="1"/>
  <c r="Q1026" i="10" a="1"/>
  <c r="Q1026" i="10" s="1"/>
  <c r="R1026" i="10" s="1"/>
  <c r="Q1013" i="10" a="1"/>
  <c r="Q1013" i="10" s="1"/>
  <c r="R1013" i="10" s="1"/>
  <c r="Q1219" i="10" a="1"/>
  <c r="Q1219" i="10" s="1"/>
  <c r="R1219" i="10" s="1"/>
  <c r="Q1200" i="10" a="1"/>
  <c r="Q1200" i="10" s="1"/>
  <c r="R1200" i="10" s="1"/>
  <c r="Q1160" i="10" a="1"/>
  <c r="Q1160" i="10" s="1"/>
  <c r="R1160" i="10" s="1"/>
  <c r="Q1119" i="10" a="1"/>
  <c r="Q1119" i="10" s="1"/>
  <c r="R1119" i="10" s="1"/>
  <c r="Q1115" i="10" a="1"/>
  <c r="Q1115" i="10" s="1"/>
  <c r="R1115" i="10" s="1"/>
  <c r="Q1103" i="10" a="1"/>
  <c r="Q1103" i="10" s="1"/>
  <c r="R1103" i="10" s="1"/>
  <c r="Q1039" i="10" a="1"/>
  <c r="Q1039" i="10" s="1"/>
  <c r="R1039" i="10" s="1"/>
  <c r="Q975" i="10" a="1"/>
  <c r="Q975" i="10" s="1"/>
  <c r="R975" i="10" s="1"/>
  <c r="Q911" i="10" a="1"/>
  <c r="Q911" i="10" s="1"/>
  <c r="R911" i="10" s="1"/>
  <c r="Q876" i="10" a="1"/>
  <c r="Q876" i="10" s="1"/>
  <c r="R876" i="10" s="1"/>
  <c r="Q857" i="10" a="1"/>
  <c r="Q857" i="10" s="1"/>
  <c r="R857" i="10" s="1"/>
  <c r="Q841" i="10" a="1"/>
  <c r="Q841" i="10" s="1"/>
  <c r="R841" i="10" s="1"/>
  <c r="Q1208" i="10" a="1"/>
  <c r="Q1208" i="10" s="1"/>
  <c r="R1208" i="10" s="1"/>
  <c r="Q1177" i="10" a="1"/>
  <c r="Q1177" i="10" s="1"/>
  <c r="R1177" i="10" s="1"/>
  <c r="Q1140" i="10" a="1"/>
  <c r="Q1140" i="10" s="1"/>
  <c r="R1140" i="10" s="1"/>
  <c r="Q1099" i="10" a="1"/>
  <c r="Q1099" i="10" s="1"/>
  <c r="R1099" i="10" s="1"/>
  <c r="Q1086" i="10" a="1"/>
  <c r="Q1086" i="10" s="1"/>
  <c r="R1086" i="10" s="1"/>
  <c r="Q1082" i="10" a="1"/>
  <c r="Q1082" i="10" s="1"/>
  <c r="R1082" i="10" s="1"/>
  <c r="Q1065" i="10" a="1"/>
  <c r="Q1065" i="10" s="1"/>
  <c r="R1065" i="10" s="1"/>
  <c r="Q1052" i="10" a="1"/>
  <c r="Q1052" i="10" s="1"/>
  <c r="R1052" i="10" s="1"/>
  <c r="Q1048" i="10" a="1"/>
  <c r="Q1048" i="10" s="1"/>
  <c r="R1048" i="10" s="1"/>
  <c r="Q1035" i="10" a="1"/>
  <c r="Q1035" i="10" s="1"/>
  <c r="R1035" i="10" s="1"/>
  <c r="Q1022" i="10" a="1"/>
  <c r="Q1022" i="10" s="1"/>
  <c r="R1022" i="10" s="1"/>
  <c r="Q1018" i="10" a="1"/>
  <c r="Q1018" i="10" s="1"/>
  <c r="R1018" i="10" s="1"/>
  <c r="Q1005" i="10" a="1"/>
  <c r="Q1005" i="10" s="1"/>
  <c r="R1005" i="10" s="1"/>
  <c r="Q1001" i="10" a="1"/>
  <c r="Q1001" i="10" s="1"/>
  <c r="R1001" i="10" s="1"/>
  <c r="Q988" i="10" a="1"/>
  <c r="Q988" i="10" s="1"/>
  <c r="R988" i="10" s="1"/>
  <c r="Q1190" i="10" a="1"/>
  <c r="Q1190" i="10" s="1"/>
  <c r="R1190" i="10" s="1"/>
  <c r="Q1156" i="10" a="1"/>
  <c r="Q1156" i="10" s="1"/>
  <c r="R1156" i="10" s="1"/>
  <c r="Q1095" i="10" a="1"/>
  <c r="Q1095" i="10" s="1"/>
  <c r="R1095" i="10" s="1"/>
  <c r="Q1031" i="10" a="1"/>
  <c r="Q1031" i="10" s="1"/>
  <c r="R1031" i="10" s="1"/>
  <c r="Q967" i="10" a="1"/>
  <c r="Q967" i="10" s="1"/>
  <c r="R967" i="10" s="1"/>
  <c r="Q903" i="10" a="1"/>
  <c r="Q903" i="10" s="1"/>
  <c r="R903" i="10" s="1"/>
  <c r="Q872" i="10" a="1"/>
  <c r="Q872" i="10" s="1"/>
  <c r="R872" i="10" s="1"/>
  <c r="Q1198" i="10" a="1"/>
  <c r="Q1198" i="10" s="1"/>
  <c r="R1198" i="10" s="1"/>
  <c r="Q1108" i="10" a="1"/>
  <c r="Q1108" i="10" s="1"/>
  <c r="R1108" i="10" s="1"/>
  <c r="Q1104" i="10" a="1"/>
  <c r="Q1104" i="10" s="1"/>
  <c r="R1104" i="10" s="1"/>
  <c r="Q1091" i="10" a="1"/>
  <c r="Q1091" i="10" s="1"/>
  <c r="R1091" i="10" s="1"/>
  <c r="Q1078" i="10" a="1"/>
  <c r="Q1078" i="10" s="1"/>
  <c r="R1078" i="10" s="1"/>
  <c r="Q1074" i="10" a="1"/>
  <c r="Q1074" i="10" s="1"/>
  <c r="R1074" i="10" s="1"/>
  <c r="Q1061" i="10" a="1"/>
  <c r="Q1061" i="10" s="1"/>
  <c r="R1061" i="10" s="1"/>
  <c r="Q1057" i="10" a="1"/>
  <c r="Q1057" i="10" s="1"/>
  <c r="R1057" i="10" s="1"/>
  <c r="Q1044" i="10" a="1"/>
  <c r="Q1044" i="10" s="1"/>
  <c r="R1044" i="10" s="1"/>
  <c r="Q1040" i="10" a="1"/>
  <c r="Q1040" i="10" s="1"/>
  <c r="R1040" i="10" s="1"/>
  <c r="Q1027" i="10" a="1"/>
  <c r="Q1027" i="10" s="1"/>
  <c r="R1027" i="10" s="1"/>
  <c r="Q1014" i="10" a="1"/>
  <c r="Q1014" i="10" s="1"/>
  <c r="R1014" i="10" s="1"/>
  <c r="Q1010" i="10" a="1"/>
  <c r="Q1010" i="10" s="1"/>
  <c r="R1010" i="10" s="1"/>
  <c r="Q997" i="10" a="1"/>
  <c r="Q997" i="10" s="1"/>
  <c r="R997" i="10" s="1"/>
  <c r="Q993" i="10" a="1"/>
  <c r="Q993" i="10" s="1"/>
  <c r="R993" i="10" s="1"/>
  <c r="Q1206" i="10" a="1"/>
  <c r="Q1206" i="10" s="1"/>
  <c r="R1206" i="10" s="1"/>
  <c r="Q1189" i="10" a="1"/>
  <c r="Q1189" i="10" s="1"/>
  <c r="R1189" i="10" s="1"/>
  <c r="Q1152" i="10" a="1"/>
  <c r="Q1152" i="10" s="1"/>
  <c r="R1152" i="10" s="1"/>
  <c r="Q1116" i="10" a="1"/>
  <c r="Q1116" i="10" s="1"/>
  <c r="R1116" i="10" s="1"/>
  <c r="Q1087" i="10" a="1"/>
  <c r="Q1087" i="10" s="1"/>
  <c r="R1087" i="10" s="1"/>
  <c r="Q1023" i="10" a="1"/>
  <c r="Q1023" i="10" s="1"/>
  <c r="R1023" i="10" s="1"/>
  <c r="Q959" i="10" a="1"/>
  <c r="Q959" i="10" s="1"/>
  <c r="R959" i="10" s="1"/>
  <c r="Q895" i="10" a="1"/>
  <c r="Q895" i="10" s="1"/>
  <c r="R895" i="10" s="1"/>
  <c r="Q886" i="10" a="1"/>
  <c r="Q886" i="10" s="1"/>
  <c r="R886" i="10" s="1"/>
  <c r="Q882" i="10" a="1"/>
  <c r="Q882" i="10" s="1"/>
  <c r="R882" i="10" s="1"/>
  <c r="Q836" i="10" a="1"/>
  <c r="Q836" i="10" s="1"/>
  <c r="R836" i="10" s="1"/>
  <c r="Q1228" i="10" a="1"/>
  <c r="Q1228" i="10" s="1"/>
  <c r="R1228" i="10" s="1"/>
  <c r="Q1197" i="10" a="1"/>
  <c r="Q1197" i="10" s="1"/>
  <c r="R1197" i="10" s="1"/>
  <c r="Q1100" i="10" a="1"/>
  <c r="Q1100" i="10" s="1"/>
  <c r="R1100" i="10" s="1"/>
  <c r="Q1096" i="10" a="1"/>
  <c r="Q1096" i="10" s="1"/>
  <c r="R1096" i="10" s="1"/>
  <c r="Q1083" i="10" a="1"/>
  <c r="Q1083" i="10" s="1"/>
  <c r="R1083" i="10" s="1"/>
  <c r="Q1070" i="10" a="1"/>
  <c r="Q1070" i="10" s="1"/>
  <c r="R1070" i="10" s="1"/>
  <c r="Q1066" i="10" a="1"/>
  <c r="Q1066" i="10" s="1"/>
  <c r="R1066" i="10" s="1"/>
  <c r="Q1049" i="10" a="1"/>
  <c r="Q1049" i="10" s="1"/>
  <c r="R1049" i="10" s="1"/>
  <c r="Q1036" i="10" a="1"/>
  <c r="Q1036" i="10" s="1"/>
  <c r="R1036" i="10" s="1"/>
  <c r="Q1032" i="10" a="1"/>
  <c r="Q1032" i="10" s="1"/>
  <c r="R1032" i="10" s="1"/>
  <c r="Q1019" i="10" a="1"/>
  <c r="Q1019" i="10" s="1"/>
  <c r="R1019" i="10" s="1"/>
  <c r="Q1006" i="10" a="1"/>
  <c r="Q1006" i="10" s="1"/>
  <c r="R1006" i="10" s="1"/>
  <c r="Q1002" i="10" a="1"/>
  <c r="Q1002" i="10" s="1"/>
  <c r="R1002" i="10" s="1"/>
  <c r="Q989" i="10" a="1"/>
  <c r="Q989" i="10" s="1"/>
  <c r="R989" i="10" s="1"/>
  <c r="Q985" i="10" a="1"/>
  <c r="Q985" i="10" s="1"/>
  <c r="R985" i="10" s="1"/>
  <c r="Q1205" i="10" a="1"/>
  <c r="Q1205" i="10" s="1"/>
  <c r="R1205" i="10" s="1"/>
  <c r="Q1188" i="10" a="1"/>
  <c r="Q1188" i="10" s="1"/>
  <c r="R1188" i="10" s="1"/>
  <c r="Q1136" i="10" a="1"/>
  <c r="Q1136" i="10" s="1"/>
  <c r="R1136" i="10" s="1"/>
  <c r="Q1113" i="10" a="1"/>
  <c r="Q1113" i="10" s="1"/>
  <c r="R1113" i="10" s="1"/>
  <c r="Q1079" i="10" a="1"/>
  <c r="Q1079" i="10" s="1"/>
  <c r="R1079" i="10" s="1"/>
  <c r="Q1015" i="10" a="1"/>
  <c r="Q1015" i="10" s="1"/>
  <c r="R1015" i="10" s="1"/>
  <c r="Q951" i="10" a="1"/>
  <c r="Q951" i="10" s="1"/>
  <c r="R951" i="10" s="1"/>
  <c r="Q1213" i="10" a="1"/>
  <c r="Q1213" i="10" s="1"/>
  <c r="R1213" i="10" s="1"/>
  <c r="Q1196" i="10" a="1"/>
  <c r="Q1196" i="10" s="1"/>
  <c r="R1196" i="10" s="1"/>
  <c r="Q1105" i="10" a="1"/>
  <c r="Q1105" i="10" s="1"/>
  <c r="R1105" i="10" s="1"/>
  <c r="Q1092" i="10" a="1"/>
  <c r="Q1092" i="10" s="1"/>
  <c r="R1092" i="10" s="1"/>
  <c r="Q1088" i="10" a="1"/>
  <c r="Q1088" i="10" s="1"/>
  <c r="R1088" i="10" s="1"/>
  <c r="Q1075" i="10" a="1"/>
  <c r="Q1075" i="10" s="1"/>
  <c r="R1075" i="10" s="1"/>
  <c r="Q1062" i="10" a="1"/>
  <c r="Q1062" i="10" s="1"/>
  <c r="R1062" i="10" s="1"/>
  <c r="Q1058" i="10" a="1"/>
  <c r="Q1058" i="10" s="1"/>
  <c r="R1058" i="10" s="1"/>
  <c r="Q1045" i="10" a="1"/>
  <c r="Q1045" i="10" s="1"/>
  <c r="R1045" i="10" s="1"/>
  <c r="Q1041" i="10" a="1"/>
  <c r="Q1041" i="10" s="1"/>
  <c r="R1041" i="10" s="1"/>
  <c r="Q1028" i="10" a="1"/>
  <c r="Q1028" i="10" s="1"/>
  <c r="R1028" i="10" s="1"/>
  <c r="Q1024" i="10" a="1"/>
  <c r="Q1024" i="10" s="1"/>
  <c r="R1024" i="10" s="1"/>
  <c r="Q1011" i="10" a="1"/>
  <c r="Q1011" i="10" s="1"/>
  <c r="R1011" i="10" s="1"/>
  <c r="Q998" i="10" a="1"/>
  <c r="Q998" i="10" s="1"/>
  <c r="R998" i="10" s="1"/>
  <c r="Q1204" i="10" a="1"/>
  <c r="Q1204" i="10" s="1"/>
  <c r="R1204" i="10" s="1"/>
  <c r="Q1187" i="10" a="1"/>
  <c r="Q1187" i="10" s="1"/>
  <c r="R1187" i="10" s="1"/>
  <c r="Q1121" i="10" a="1"/>
  <c r="Q1121" i="10" s="1"/>
  <c r="R1121" i="10" s="1"/>
  <c r="Q1117" i="10" a="1"/>
  <c r="Q1117" i="10" s="1"/>
  <c r="R1117" i="10" s="1"/>
  <c r="Q1071" i="10" a="1"/>
  <c r="Q1071" i="10" s="1"/>
  <c r="R1071" i="10" s="1"/>
  <c r="Q1007" i="10" a="1"/>
  <c r="Q1007" i="10" s="1"/>
  <c r="R1007" i="10" s="1"/>
  <c r="Q943" i="10" a="1"/>
  <c r="Q943" i="10" s="1"/>
  <c r="R943" i="10" s="1"/>
  <c r="Q883" i="10" a="1"/>
  <c r="Q883" i="10" s="1"/>
  <c r="R883" i="10" s="1"/>
  <c r="Q878" i="10" a="1"/>
  <c r="Q878" i="10" s="1"/>
  <c r="R878" i="10" s="1"/>
  <c r="Q874" i="10" a="1"/>
  <c r="Q874" i="10" s="1"/>
  <c r="R874" i="10" s="1"/>
  <c r="Q1212" i="10" a="1"/>
  <c r="Q1212" i="10" s="1"/>
  <c r="R1212" i="10" s="1"/>
  <c r="Q1195" i="10" a="1"/>
  <c r="Q1195" i="10" s="1"/>
  <c r="R1195" i="10" s="1"/>
  <c r="Q1097" i="10" a="1"/>
  <c r="Q1097" i="10" s="1"/>
  <c r="R1097" i="10" s="1"/>
  <c r="Q1084" i="10" a="1"/>
  <c r="Q1084" i="10" s="1"/>
  <c r="R1084" i="10" s="1"/>
  <c r="Q1080" i="10" a="1"/>
  <c r="Q1080" i="10" s="1"/>
  <c r="R1080" i="10" s="1"/>
  <c r="Q1067" i="10" a="1"/>
  <c r="Q1067" i="10" s="1"/>
  <c r="R1067" i="10" s="1"/>
  <c r="Q1054" i="10" a="1"/>
  <c r="Q1054" i="10" s="1"/>
  <c r="R1054" i="10" s="1"/>
  <c r="Q1050" i="10" a="1"/>
  <c r="Q1050" i="10" s="1"/>
  <c r="R1050" i="10" s="1"/>
  <c r="Q1033" i="10" a="1"/>
  <c r="Q1033" i="10" s="1"/>
  <c r="R1033" i="10" s="1"/>
  <c r="Q1020" i="10" a="1"/>
  <c r="Q1020" i="10" s="1"/>
  <c r="R1020" i="10" s="1"/>
  <c r="Q1016" i="10" a="1"/>
  <c r="Q1016" i="10" s="1"/>
  <c r="R1016" i="10" s="1"/>
  <c r="Q1003" i="10" a="1"/>
  <c r="Q1003" i="10" s="1"/>
  <c r="R1003" i="10" s="1"/>
  <c r="Q1203" i="10" a="1"/>
  <c r="Q1203" i="10" s="1"/>
  <c r="R1203" i="10" s="1"/>
  <c r="Q1186" i="10" a="1"/>
  <c r="Q1186" i="10" s="1"/>
  <c r="R1186" i="10" s="1"/>
  <c r="Q1184" i="10" a="1"/>
  <c r="Q1184" i="10" s="1"/>
  <c r="R1184" i="10" s="1"/>
  <c r="Q1063" i="10" a="1"/>
  <c r="Q1063" i="10" s="1"/>
  <c r="R1063" i="10" s="1"/>
  <c r="Q999" i="10" a="1"/>
  <c r="Q999" i="10" s="1"/>
  <c r="R999" i="10" s="1"/>
  <c r="Q960" i="10" a="1"/>
  <c r="Q960" i="10" s="1"/>
  <c r="R960" i="10" s="1"/>
  <c r="Q957" i="10" a="1"/>
  <c r="Q957" i="10" s="1"/>
  <c r="R957" i="10" s="1"/>
  <c r="Q944" i="10" a="1"/>
  <c r="Q944" i="10" s="1"/>
  <c r="R944" i="10" s="1"/>
  <c r="Q931" i="10" a="1"/>
  <c r="Q931" i="10" s="1"/>
  <c r="R931" i="10" s="1"/>
  <c r="Q915" i="10" a="1"/>
  <c r="Q915" i="10" s="1"/>
  <c r="R915" i="10" s="1"/>
  <c r="Q881" i="10" a="1"/>
  <c r="Q881" i="10" s="1"/>
  <c r="R881" i="10" s="1"/>
  <c r="Q860" i="10" a="1"/>
  <c r="Q860" i="10" s="1"/>
  <c r="R860" i="10" s="1"/>
  <c r="Q842" i="10" a="1"/>
  <c r="Q842" i="10" s="1"/>
  <c r="R842" i="10" s="1"/>
  <c r="Q986" i="10" a="1"/>
  <c r="Q986" i="10" s="1"/>
  <c r="R986" i="10" s="1"/>
  <c r="Q970" i="10" a="1"/>
  <c r="Q970" i="10" s="1"/>
  <c r="R970" i="10" s="1"/>
  <c r="Q954" i="10" a="1"/>
  <c r="Q954" i="10" s="1"/>
  <c r="R954" i="10" s="1"/>
  <c r="Q941" i="10" a="1"/>
  <c r="Q941" i="10" s="1"/>
  <c r="R941" i="10" s="1"/>
  <c r="Q928" i="10" a="1"/>
  <c r="Q928" i="10" s="1"/>
  <c r="R928" i="10" s="1"/>
  <c r="Q899" i="10" a="1"/>
  <c r="Q899" i="10" s="1"/>
  <c r="R899" i="10" s="1"/>
  <c r="Q830" i="10" a="1"/>
  <c r="Q830" i="10" s="1"/>
  <c r="R830" i="10" s="1"/>
  <c r="Q994" i="10" a="1"/>
  <c r="Q994" i="10" s="1"/>
  <c r="R994" i="10" s="1"/>
  <c r="Q980" i="10" a="1"/>
  <c r="Q980" i="10" s="1"/>
  <c r="R980" i="10" s="1"/>
  <c r="Q938" i="10" a="1"/>
  <c r="Q938" i="10" s="1"/>
  <c r="R938" i="10" s="1"/>
  <c r="Q925" i="10" a="1"/>
  <c r="Q925" i="10" s="1"/>
  <c r="R925" i="10" s="1"/>
  <c r="Q912" i="10" a="1"/>
  <c r="Q912" i="10" s="1"/>
  <c r="R912" i="10" s="1"/>
  <c r="Q873" i="10" a="1"/>
  <c r="Q873" i="10" s="1"/>
  <c r="R873" i="10" s="1"/>
  <c r="Q853" i="10" a="1"/>
  <c r="Q853" i="10" s="1"/>
  <c r="R853" i="10" s="1"/>
  <c r="Q850" i="10" a="1"/>
  <c r="Q850" i="10" s="1"/>
  <c r="R850" i="10" s="1"/>
  <c r="Q835" i="10" a="1"/>
  <c r="Q835" i="10" s="1"/>
  <c r="R835" i="10" s="1"/>
  <c r="Q818" i="10" a="1"/>
  <c r="Q818" i="10" s="1"/>
  <c r="R818" i="10" s="1"/>
  <c r="Q1012" i="10" a="1"/>
  <c r="Q1012" i="10" s="1"/>
  <c r="R1012" i="10" s="1"/>
  <c r="Q964" i="10" a="1"/>
  <c r="Q964" i="10" s="1"/>
  <c r="R964" i="10" s="1"/>
  <c r="Q948" i="10" a="1"/>
  <c r="Q948" i="10" s="1"/>
  <c r="R948" i="10" s="1"/>
  <c r="Q922" i="10" a="1"/>
  <c r="Q922" i="10" s="1"/>
  <c r="R922" i="10" s="1"/>
  <c r="Q896" i="10" a="1"/>
  <c r="Q896" i="10" s="1"/>
  <c r="R896" i="10" s="1"/>
  <c r="Q893" i="10" a="1"/>
  <c r="Q893" i="10" s="1"/>
  <c r="R893" i="10" s="1"/>
  <c r="Q992" i="10" a="1"/>
  <c r="Q992" i="10" s="1"/>
  <c r="R992" i="10" s="1"/>
  <c r="Q977" i="10" a="1"/>
  <c r="Q977" i="10" s="1"/>
  <c r="R977" i="10" s="1"/>
  <c r="Q945" i="10" a="1"/>
  <c r="Q945" i="10" s="1"/>
  <c r="R945" i="10" s="1"/>
  <c r="Q935" i="10" a="1"/>
  <c r="Q935" i="10" s="1"/>
  <c r="R935" i="10" s="1"/>
  <c r="Q932" i="10" a="1"/>
  <c r="Q932" i="10" s="1"/>
  <c r="R932" i="10" s="1"/>
  <c r="Q906" i="10" a="1"/>
  <c r="Q906" i="10" s="1"/>
  <c r="R906" i="10" s="1"/>
  <c r="Q890" i="10" a="1"/>
  <c r="Q890" i="10" s="1"/>
  <c r="R890" i="10" s="1"/>
  <c r="Q864" i="10" a="1"/>
  <c r="Q864" i="10" s="1"/>
  <c r="R864" i="10" s="1"/>
  <c r="Q843" i="10" a="1"/>
  <c r="Q843" i="10" s="1"/>
  <c r="R843" i="10" s="1"/>
  <c r="Q831" i="10" a="1"/>
  <c r="Q831" i="10" s="1"/>
  <c r="R831" i="10" s="1"/>
  <c r="Q825" i="10" a="1"/>
  <c r="Q825" i="10" s="1"/>
  <c r="R825" i="10" s="1"/>
  <c r="Q1008" i="10" a="1"/>
  <c r="Q1008" i="10" s="1"/>
  <c r="R1008" i="10" s="1"/>
  <c r="Q974" i="10" a="1"/>
  <c r="Q974" i="10" s="1"/>
  <c r="R974" i="10" s="1"/>
  <c r="Q961" i="10" a="1"/>
  <c r="Q961" i="10" s="1"/>
  <c r="R961" i="10" s="1"/>
  <c r="Q958" i="10" a="1"/>
  <c r="Q958" i="10" s="1"/>
  <c r="R958" i="10" s="1"/>
  <c r="Q916" i="10" a="1"/>
  <c r="Q916" i="10" s="1"/>
  <c r="R916" i="10" s="1"/>
  <c r="Q887" i="10" a="1"/>
  <c r="Q887" i="10" s="1"/>
  <c r="R887" i="10" s="1"/>
  <c r="Q984" i="10" a="1"/>
  <c r="Q984" i="10" s="1"/>
  <c r="R984" i="10" s="1"/>
  <c r="Q971" i="10" a="1"/>
  <c r="Q971" i="10" s="1"/>
  <c r="R971" i="10" s="1"/>
  <c r="Q955" i="10" a="1"/>
  <c r="Q955" i="10" s="1"/>
  <c r="R955" i="10" s="1"/>
  <c r="Q942" i="10" a="1"/>
  <c r="Q942" i="10" s="1"/>
  <c r="R942" i="10" s="1"/>
  <c r="Q929" i="10" a="1"/>
  <c r="Q929" i="10" s="1"/>
  <c r="R929" i="10" s="1"/>
  <c r="Q900" i="10" a="1"/>
  <c r="Q900" i="10" s="1"/>
  <c r="R900" i="10" s="1"/>
  <c r="Q879" i="10" a="1"/>
  <c r="Q879" i="10" s="1"/>
  <c r="R879" i="10" s="1"/>
  <c r="Q847" i="10" a="1"/>
  <c r="Q847" i="10" s="1"/>
  <c r="R847" i="10" s="1"/>
  <c r="Q981" i="10" a="1"/>
  <c r="Q981" i="10" s="1"/>
  <c r="R981" i="10" s="1"/>
  <c r="Q968" i="10" a="1"/>
  <c r="Q968" i="10" s="1"/>
  <c r="R968" i="10" s="1"/>
  <c r="Q952" i="10" a="1"/>
  <c r="Q952" i="10" s="1"/>
  <c r="R952" i="10" s="1"/>
  <c r="Q949" i="10" a="1"/>
  <c r="Q949" i="10" s="1"/>
  <c r="R949" i="10" s="1"/>
  <c r="Q939" i="10" a="1"/>
  <c r="Q939" i="10" s="1"/>
  <c r="R939" i="10" s="1"/>
  <c r="Q926" i="10" a="1"/>
  <c r="Q926" i="10" s="1"/>
  <c r="R926" i="10" s="1"/>
  <c r="Q990" i="10" a="1"/>
  <c r="Q990" i="10" s="1"/>
  <c r="R990" i="10" s="1"/>
  <c r="Q965" i="10" a="1"/>
  <c r="Q965" i="10" s="1"/>
  <c r="R965" i="10" s="1"/>
  <c r="Q936" i="10" a="1"/>
  <c r="Q936" i="10" s="1"/>
  <c r="R936" i="10" s="1"/>
  <c r="Q923" i="10" a="1"/>
  <c r="Q923" i="10" s="1"/>
  <c r="R923" i="10" s="1"/>
  <c r="Q910" i="10" a="1"/>
  <c r="Q910" i="10" s="1"/>
  <c r="R910" i="10" s="1"/>
  <c r="Q897" i="10" a="1"/>
  <c r="Q897" i="10" s="1"/>
  <c r="R897" i="10" s="1"/>
  <c r="Q894" i="10" a="1"/>
  <c r="Q894" i="10" s="1"/>
  <c r="R894" i="10" s="1"/>
  <c r="Q868" i="10" a="1"/>
  <c r="Q868" i="10" s="1"/>
  <c r="R868" i="10" s="1"/>
  <c r="Q995" i="10" a="1"/>
  <c r="Q995" i="10" s="1"/>
  <c r="R995" i="10" s="1"/>
  <c r="Q978" i="10" a="1"/>
  <c r="Q978" i="10" s="1"/>
  <c r="R978" i="10" s="1"/>
  <c r="Q962" i="10" a="1"/>
  <c r="Q962" i="10" s="1"/>
  <c r="R962" i="10" s="1"/>
  <c r="Q946" i="10" a="1"/>
  <c r="Q946" i="10" s="1"/>
  <c r="R946" i="10" s="1"/>
  <c r="Q933" i="10" a="1"/>
  <c r="Q933" i="10" s="1"/>
  <c r="R933" i="10" s="1"/>
  <c r="Q920" i="10" a="1"/>
  <c r="Q920" i="10" s="1"/>
  <c r="R920" i="10" s="1"/>
  <c r="Q907" i="10" a="1"/>
  <c r="Q907" i="10" s="1"/>
  <c r="R907" i="10" s="1"/>
  <c r="Q891" i="10" a="1"/>
  <c r="Q891" i="10" s="1"/>
  <c r="R891" i="10" s="1"/>
  <c r="Q848" i="10" a="1"/>
  <c r="Q848" i="10" s="1"/>
  <c r="R848" i="10" s="1"/>
  <c r="Q827" i="10" a="1"/>
  <c r="Q827" i="10" s="1"/>
  <c r="R827" i="10" s="1"/>
  <c r="Q821" i="10" a="1"/>
  <c r="Q821" i="10" s="1"/>
  <c r="R821" i="10" s="1"/>
  <c r="Q808" i="10" a="1"/>
  <c r="Q808" i="10" s="1"/>
  <c r="R808" i="10" s="1"/>
  <c r="Q917" i="10" a="1"/>
  <c r="Q917" i="10" s="1"/>
  <c r="R917" i="10" s="1"/>
  <c r="Q904" i="10" a="1"/>
  <c r="Q904" i="10" s="1"/>
  <c r="R904" i="10" s="1"/>
  <c r="Q865" i="10" a="1"/>
  <c r="Q865" i="10" s="1"/>
  <c r="R865" i="10" s="1"/>
  <c r="Q862" i="10" a="1"/>
  <c r="Q862" i="10" s="1"/>
  <c r="R862" i="10" s="1"/>
  <c r="Q844" i="10" a="1"/>
  <c r="Q844" i="10" s="1"/>
  <c r="R844" i="10" s="1"/>
  <c r="Q972" i="10" a="1"/>
  <c r="Q972" i="10" s="1"/>
  <c r="R972" i="10" s="1"/>
  <c r="Q956" i="10" a="1"/>
  <c r="Q956" i="10" s="1"/>
  <c r="R956" i="10" s="1"/>
  <c r="Q930" i="10" a="1"/>
  <c r="Q930" i="10" s="1"/>
  <c r="R930" i="10" s="1"/>
  <c r="Q901" i="10" a="1"/>
  <c r="Q901" i="10" s="1"/>
  <c r="R901" i="10" s="1"/>
  <c r="Q888" i="10" a="1"/>
  <c r="Q888" i="10" s="1"/>
  <c r="R888" i="10" s="1"/>
  <c r="Q859" i="10" a="1"/>
  <c r="Q859" i="10" s="1"/>
  <c r="R859" i="10" s="1"/>
  <c r="Q855" i="10" a="1"/>
  <c r="Q855" i="10" s="1"/>
  <c r="R855" i="10" s="1"/>
  <c r="Q1009" i="10" a="1"/>
  <c r="Q1009" i="10" s="1"/>
  <c r="R1009" i="10" s="1"/>
  <c r="Q982" i="10" a="1"/>
  <c r="Q982" i="10" s="1"/>
  <c r="R982" i="10" s="1"/>
  <c r="Q969" i="10" a="1"/>
  <c r="Q969" i="10" s="1"/>
  <c r="R969" i="10" s="1"/>
  <c r="Q966" i="10" a="1"/>
  <c r="Q966" i="10" s="1"/>
  <c r="R966" i="10" s="1"/>
  <c r="Q953" i="10" a="1"/>
  <c r="Q953" i="10" s="1"/>
  <c r="R953" i="10" s="1"/>
  <c r="Q950" i="10" a="1"/>
  <c r="Q950" i="10" s="1"/>
  <c r="R950" i="10" s="1"/>
  <c r="Q940" i="10" a="1"/>
  <c r="Q940" i="10" s="1"/>
  <c r="R940" i="10" s="1"/>
  <c r="Q914" i="10" a="1"/>
  <c r="Q914" i="10" s="1"/>
  <c r="R914" i="10" s="1"/>
  <c r="Q898" i="10" a="1"/>
  <c r="Q898" i="10" s="1"/>
  <c r="R898" i="10" s="1"/>
  <c r="Q849" i="10" a="1"/>
  <c r="Q849" i="10" s="1"/>
  <c r="R849" i="10" s="1"/>
  <c r="Q979" i="10" a="1"/>
  <c r="Q979" i="10" s="1"/>
  <c r="R979" i="10" s="1"/>
  <c r="Q937" i="10" a="1"/>
  <c r="Q937" i="10" s="1"/>
  <c r="R937" i="10" s="1"/>
  <c r="Q924" i="10" a="1"/>
  <c r="Q924" i="10" s="1"/>
  <c r="R924" i="10" s="1"/>
  <c r="Q845" i="10" a="1"/>
  <c r="Q845" i="10" s="1"/>
  <c r="R845" i="10" s="1"/>
  <c r="Q816" i="10" a="1"/>
  <c r="Q816" i="10" s="1"/>
  <c r="R816" i="10" s="1"/>
  <c r="Q963" i="10" a="1"/>
  <c r="Q963" i="10" s="1"/>
  <c r="R963" i="10" s="1"/>
  <c r="Q947" i="10" a="1"/>
  <c r="Q947" i="10" s="1"/>
  <c r="R947" i="10" s="1"/>
  <c r="Q934" i="10" a="1"/>
  <c r="Q934" i="10" s="1"/>
  <c r="R934" i="10" s="1"/>
  <c r="Q921" i="10" a="1"/>
  <c r="Q921" i="10" s="1"/>
  <c r="R921" i="10" s="1"/>
  <c r="Q908" i="10" a="1"/>
  <c r="Q908" i="10" s="1"/>
  <c r="R908" i="10" s="1"/>
  <c r="Q892" i="10" a="1"/>
  <c r="Q892" i="10" s="1"/>
  <c r="R892" i="10" s="1"/>
  <c r="Q866" i="10" a="1"/>
  <c r="Q866" i="10" s="1"/>
  <c r="R866" i="10" s="1"/>
  <c r="Q856" i="10" a="1"/>
  <c r="Q856" i="10" s="1"/>
  <c r="R856" i="10" s="1"/>
  <c r="Q852" i="10" a="1"/>
  <c r="Q852" i="10" s="1"/>
  <c r="R852" i="10" s="1"/>
  <c r="Q996" i="10" a="1"/>
  <c r="Q996" i="10" s="1"/>
  <c r="R996" i="10" s="1"/>
  <c r="Q822" i="10" a="1"/>
  <c r="Q822" i="10" s="1"/>
  <c r="R822" i="10" s="1"/>
  <c r="Q790" i="10" a="1"/>
  <c r="Q790" i="10" s="1"/>
  <c r="R790" i="10" s="1"/>
  <c r="Q734" i="10" a="1"/>
  <c r="Q734" i="10" s="1"/>
  <c r="R734" i="10" s="1"/>
  <c r="Q902" i="10" a="1"/>
  <c r="Q902" i="10" s="1"/>
  <c r="R902" i="10" s="1"/>
  <c r="Q871" i="10" a="1"/>
  <c r="Q871" i="10" s="1"/>
  <c r="R871" i="10" s="1"/>
  <c r="Q817" i="10" a="1"/>
  <c r="Q817" i="10" s="1"/>
  <c r="R817" i="10" s="1"/>
  <c r="Q812" i="10" a="1"/>
  <c r="Q812" i="10" s="1"/>
  <c r="R812" i="10" s="1"/>
  <c r="Q976" i="10" a="1"/>
  <c r="Q976" i="10" s="1"/>
  <c r="R976" i="10" s="1"/>
  <c r="Q805" i="10" a="1"/>
  <c r="Q805" i="10" s="1"/>
  <c r="R805" i="10" s="1"/>
  <c r="Q799" i="10" a="1"/>
  <c r="Q799" i="10" s="1"/>
  <c r="R799" i="10" s="1"/>
  <c r="Q796" i="10" a="1"/>
  <c r="Q796" i="10" s="1"/>
  <c r="R796" i="10" s="1"/>
  <c r="Q820" i="10" a="1"/>
  <c r="Q820" i="10" s="1"/>
  <c r="R820" i="10" s="1"/>
  <c r="Q777" i="10" a="1"/>
  <c r="Q777" i="10" s="1"/>
  <c r="R777" i="10" s="1"/>
  <c r="Q722" i="10" a="1"/>
  <c r="Q722" i="10" s="1"/>
  <c r="R722" i="10" s="1"/>
  <c r="Q712" i="10" a="1"/>
  <c r="Q712" i="10" s="1"/>
  <c r="R712" i="10" s="1"/>
  <c r="Q706" i="10" a="1"/>
  <c r="Q706" i="10" s="1"/>
  <c r="R706" i="10" s="1"/>
  <c r="Q838" i="10" a="1"/>
  <c r="Q838" i="10" s="1"/>
  <c r="R838" i="10" s="1"/>
  <c r="Q770" i="10" a="1"/>
  <c r="Q770" i="10" s="1"/>
  <c r="R770" i="10" s="1"/>
  <c r="Q735" i="10" a="1"/>
  <c r="Q735" i="10" s="1"/>
  <c r="R735" i="10" s="1"/>
  <c r="Q913" i="10" a="1"/>
  <c r="Q913" i="10" s="1"/>
  <c r="R913" i="10" s="1"/>
  <c r="Q774" i="10" a="1"/>
  <c r="Q774" i="10" s="1"/>
  <c r="R774" i="10" s="1"/>
  <c r="Q727" i="10" a="1"/>
  <c r="Q727" i="10" s="1"/>
  <c r="R727" i="10" s="1"/>
  <c r="Q718" i="10" a="1"/>
  <c r="Q718" i="10" s="1"/>
  <c r="R718" i="10" s="1"/>
  <c r="Q823" i="10" a="1"/>
  <c r="Q823" i="10" s="1"/>
  <c r="R823" i="10" s="1"/>
  <c r="Q905" i="10" a="1"/>
  <c r="Q905" i="10" s="1"/>
  <c r="R905" i="10" s="1"/>
  <c r="Q832" i="10" a="1"/>
  <c r="Q832" i="10" s="1"/>
  <c r="R832" i="10" s="1"/>
  <c r="Q806" i="10" a="1"/>
  <c r="Q806" i="10" s="1"/>
  <c r="R806" i="10" s="1"/>
  <c r="Q781" i="10" a="1"/>
  <c r="Q781" i="10" s="1"/>
  <c r="R781" i="10" s="1"/>
  <c r="Q749" i="10" a="1"/>
  <c r="Q749" i="10" s="1"/>
  <c r="R749" i="10" s="1"/>
  <c r="Q745" i="10" a="1"/>
  <c r="Q745" i="10" s="1"/>
  <c r="R745" i="10" s="1"/>
  <c r="Q719" i="10" a="1"/>
  <c r="Q719" i="10" s="1"/>
  <c r="R719" i="10" s="1"/>
  <c r="Q701" i="10" a="1"/>
  <c r="Q701" i="10" s="1"/>
  <c r="R701" i="10" s="1"/>
  <c r="Q694" i="10" a="1"/>
  <c r="Q694" i="10" s="1"/>
  <c r="R694" i="10" s="1"/>
  <c r="Q687" i="10" a="1"/>
  <c r="Q687" i="10" s="1"/>
  <c r="R687" i="10" s="1"/>
  <c r="Q679" i="10" a="1"/>
  <c r="Q679" i="10" s="1"/>
  <c r="R679" i="10" s="1"/>
  <c r="Q828" i="10" a="1"/>
  <c r="Q828" i="10" s="1"/>
  <c r="R828" i="10" s="1"/>
  <c r="Q918" i="10" a="1"/>
  <c r="Q918" i="10" s="1"/>
  <c r="R918" i="10" s="1"/>
  <c r="Q761" i="10" a="1"/>
  <c r="Q761" i="10" s="1"/>
  <c r="R761" i="10" s="1"/>
  <c r="Q737" i="10" a="1"/>
  <c r="Q737" i="10" s="1"/>
  <c r="R737" i="10" s="1"/>
  <c r="Q889" i="10" a="1"/>
  <c r="Q889" i="10" s="1"/>
  <c r="R889" i="10" s="1"/>
  <c r="Q826" i="10" a="1"/>
  <c r="Q826" i="10" s="1"/>
  <c r="R826" i="10" s="1"/>
  <c r="Q750" i="10" a="1"/>
  <c r="Q750" i="10" s="1"/>
  <c r="R750" i="10" s="1"/>
  <c r="Q733" i="10" a="1"/>
  <c r="Q733" i="10" s="1"/>
  <c r="R733" i="10" s="1"/>
  <c r="Q858" i="10" a="1"/>
  <c r="Q858" i="10" s="1"/>
  <c r="R858" i="10" s="1"/>
  <c r="Q782" i="10" a="1"/>
  <c r="Q782" i="10" s="1"/>
  <c r="R782" i="10" s="1"/>
  <c r="Q795" i="10" a="1"/>
  <c r="Q795" i="10" s="1"/>
  <c r="R795" i="10" s="1"/>
  <c r="Q758" i="10" a="1"/>
  <c r="Q758" i="10" s="1"/>
  <c r="R758" i="10" s="1"/>
  <c r="Q754" i="10" a="1"/>
  <c r="Q754" i="10" s="1"/>
  <c r="R754" i="10" s="1"/>
  <c r="Q742" i="10" a="1"/>
  <c r="Q742" i="10" s="1"/>
  <c r="R742" i="10" s="1"/>
  <c r="Q725" i="10" a="1"/>
  <c r="Q725" i="10" s="1"/>
  <c r="R725" i="10" s="1"/>
  <c r="Q786" i="10" a="1"/>
  <c r="Q786" i="10" s="1"/>
  <c r="R786" i="10" s="1"/>
  <c r="Q769" i="10" a="1"/>
  <c r="Q769" i="10" s="1"/>
  <c r="R769" i="10" s="1"/>
  <c r="Q738" i="10" a="1"/>
  <c r="Q738" i="10" s="1"/>
  <c r="R738" i="10" s="1"/>
  <c r="Q721" i="10" a="1"/>
  <c r="Q721" i="10" s="1"/>
  <c r="R721" i="10" s="1"/>
  <c r="Q696" i="10" a="1"/>
  <c r="Q696" i="10" s="1"/>
  <c r="R696" i="10" s="1"/>
  <c r="Q658" i="10" a="1"/>
  <c r="Q658" i="10" s="1"/>
  <c r="R658" i="10" s="1"/>
  <c r="Q766" i="10" a="1"/>
  <c r="Q766" i="10" s="1"/>
  <c r="R766" i="10" s="1"/>
  <c r="Q704" i="10" a="1"/>
  <c r="Q704" i="10" s="1"/>
  <c r="R704" i="10" s="1"/>
  <c r="Q640" i="10" a="1"/>
  <c r="Q640" i="10" s="1"/>
  <c r="R640" i="10" s="1"/>
  <c r="Q636" i="10" a="1"/>
  <c r="Q636" i="10" s="1"/>
  <c r="R636" i="10" s="1"/>
  <c r="Q632" i="10" a="1"/>
  <c r="Q632" i="10" s="1"/>
  <c r="R632" i="10" s="1"/>
  <c r="Q714" i="10" a="1"/>
  <c r="Q714" i="10" s="1"/>
  <c r="R714" i="10" s="1"/>
  <c r="Q655" i="10" a="1"/>
  <c r="Q655" i="10" s="1"/>
  <c r="R655" i="10" s="1"/>
  <c r="Q597" i="10" a="1"/>
  <c r="Q597" i="10" s="1"/>
  <c r="R597" i="10" s="1"/>
  <c r="Q589" i="10" a="1"/>
  <c r="Q589" i="10" s="1"/>
  <c r="R589" i="10" s="1"/>
  <c r="Q581" i="10" a="1"/>
  <c r="Q581" i="10" s="1"/>
  <c r="R581" i="10" s="1"/>
  <c r="Q648" i="10" a="1"/>
  <c r="Q648" i="10" s="1"/>
  <c r="R648" i="10" s="1"/>
  <c r="Q644" i="10" a="1"/>
  <c r="Q644" i="10" s="1"/>
  <c r="R644" i="10" s="1"/>
  <c r="Q616" i="10" a="1"/>
  <c r="Q616" i="10" s="1"/>
  <c r="R616" i="10" s="1"/>
  <c r="Q666" i="10" a="1"/>
  <c r="Q666" i="10" s="1"/>
  <c r="R666" i="10" s="1"/>
  <c r="Q663" i="10" a="1"/>
  <c r="Q663" i="10" s="1"/>
  <c r="R663" i="10" s="1"/>
  <c r="Q641" i="10" a="1"/>
  <c r="Q641" i="10" s="1"/>
  <c r="R641" i="10" s="1"/>
  <c r="Q637" i="10" a="1"/>
  <c r="Q637" i="10" s="1"/>
  <c r="R637" i="10" s="1"/>
  <c r="Q633" i="10" a="1"/>
  <c r="Q633" i="10" s="1"/>
  <c r="R633" i="10" s="1"/>
  <c r="Q629" i="10" a="1"/>
  <c r="Q629" i="10" s="1"/>
  <c r="R629" i="10" s="1"/>
  <c r="Q625" i="10" a="1"/>
  <c r="Q625" i="10" s="1"/>
  <c r="R625" i="10" s="1"/>
  <c r="Q621" i="10" a="1"/>
  <c r="Q621" i="10" s="1"/>
  <c r="R621" i="10" s="1"/>
  <c r="Q717" i="10" a="1"/>
  <c r="Q717" i="10" s="1"/>
  <c r="R717" i="10" s="1"/>
  <c r="Q656" i="10" a="1"/>
  <c r="Q656" i="10" s="1"/>
  <c r="R656" i="10" s="1"/>
  <c r="Q710" i="10" a="1"/>
  <c r="Q710" i="10" s="1"/>
  <c r="R710" i="10" s="1"/>
  <c r="Q726" i="10" a="1"/>
  <c r="Q726" i="10" s="1"/>
  <c r="R726" i="10" s="1"/>
  <c r="Q676" i="10" a="1"/>
  <c r="Q676" i="10" s="1"/>
  <c r="R676" i="10" s="1"/>
  <c r="Q650" i="10" a="1"/>
  <c r="Q650" i="10" s="1"/>
  <c r="R650" i="10" s="1"/>
  <c r="Q613" i="10" a="1"/>
  <c r="Q613" i="10" s="1"/>
  <c r="R613" i="10" s="1"/>
  <c r="Q743" i="10" a="1"/>
  <c r="Q743" i="10" s="1"/>
  <c r="R743" i="10" s="1"/>
  <c r="Q690" i="10" a="1"/>
  <c r="Q690" i="10" s="1"/>
  <c r="R690" i="10" s="1"/>
  <c r="Q682" i="10" a="1"/>
  <c r="Q682" i="10" s="1"/>
  <c r="R682" i="10" s="1"/>
  <c r="Q671" i="10" a="1"/>
  <c r="Q671" i="10" s="1"/>
  <c r="R671" i="10" s="1"/>
  <c r="Q635" i="10" a="1"/>
  <c r="Q635" i="10" s="1"/>
  <c r="R635" i="10" s="1"/>
  <c r="Q627" i="10" a="1"/>
  <c r="Q627" i="10" s="1"/>
  <c r="R627" i="10" s="1"/>
  <c r="Q674" i="10" a="1"/>
  <c r="Q674" i="10" s="1"/>
  <c r="R674" i="10" s="1"/>
  <c r="Q605" i="10" a="1"/>
  <c r="Q605" i="10" s="1"/>
  <c r="R605" i="10" s="1"/>
  <c r="Q562" i="10" a="1"/>
  <c r="Q562" i="10" s="1"/>
  <c r="R562" i="10" s="1"/>
  <c r="Q551" i="10" a="1"/>
  <c r="Q551" i="10" s="1"/>
  <c r="R551" i="10" s="1"/>
  <c r="Q510" i="10" a="1"/>
  <c r="Q510" i="10" s="1"/>
  <c r="R510" i="10" s="1"/>
  <c r="Q494" i="10" a="1"/>
  <c r="Q494" i="10" s="1"/>
  <c r="R494" i="10" s="1"/>
  <c r="Q574" i="10" a="1"/>
  <c r="Q574" i="10" s="1"/>
  <c r="R574" i="10" s="1"/>
  <c r="Q547" i="10" a="1"/>
  <c r="Q547" i="10" s="1"/>
  <c r="R547" i="10" s="1"/>
  <c r="Q525" i="10" a="1"/>
  <c r="Q525" i="10" s="1"/>
  <c r="R525" i="10" s="1"/>
  <c r="Q515" i="10" a="1"/>
  <c r="Q515" i="10" s="1"/>
  <c r="R515" i="10" s="1"/>
  <c r="Q488" i="10" a="1"/>
  <c r="Q488" i="10" s="1"/>
  <c r="R488" i="10" s="1"/>
  <c r="Q480" i="10" a="1"/>
  <c r="Q480" i="10" s="1"/>
  <c r="R480" i="10" s="1"/>
  <c r="Q570" i="10" a="1"/>
  <c r="Q570" i="10" s="1"/>
  <c r="R570" i="10" s="1"/>
  <c r="Q559" i="10" a="1"/>
  <c r="Q559" i="10" s="1"/>
  <c r="R559" i="10" s="1"/>
  <c r="Q535" i="10" a="1"/>
  <c r="Q535" i="10" s="1"/>
  <c r="R535" i="10" s="1"/>
  <c r="Q591" i="10" a="1"/>
  <c r="Q591" i="10" s="1"/>
  <c r="R591" i="10" s="1"/>
  <c r="Q530" i="10" a="1"/>
  <c r="Q530" i="10" s="1"/>
  <c r="R530" i="10" s="1"/>
  <c r="Q526" i="10" a="1"/>
  <c r="Q526" i="10" s="1"/>
  <c r="R526" i="10" s="1"/>
  <c r="Q594" i="10" a="1"/>
  <c r="Q594" i="10" s="1"/>
  <c r="R594" i="10" s="1"/>
  <c r="Q582" i="10" a="1"/>
  <c r="Q582" i="10" s="1"/>
  <c r="R582" i="10" s="1"/>
  <c r="Q578" i="10" a="1"/>
  <c r="Q578" i="10" s="1"/>
  <c r="R578" i="10" s="1"/>
  <c r="Q567" i="10" a="1"/>
  <c r="Q567" i="10" s="1"/>
  <c r="R567" i="10" s="1"/>
  <c r="Q521" i="10" a="1"/>
  <c r="Q521" i="10" s="1"/>
  <c r="R521" i="10" s="1"/>
  <c r="Q516" i="10" a="1"/>
  <c r="Q516" i="10" s="1"/>
  <c r="R516" i="10" s="1"/>
  <c r="Q489" i="10" a="1"/>
  <c r="Q489" i="10" s="1"/>
  <c r="R489" i="10" s="1"/>
  <c r="Q506" i="10" a="1"/>
  <c r="Q506" i="10" s="1"/>
  <c r="R506" i="10" s="1"/>
  <c r="Q611" i="10" a="1"/>
  <c r="Q611" i="10" s="1"/>
  <c r="R611" i="10" s="1"/>
  <c r="Q606" i="10" a="1"/>
  <c r="Q606" i="10" s="1"/>
  <c r="R606" i="10" s="1"/>
  <c r="Q603" i="10" a="1"/>
  <c r="Q603" i="10" s="1"/>
  <c r="R603" i="10" s="1"/>
  <c r="Q575" i="10" a="1"/>
  <c r="Q575" i="10" s="1"/>
  <c r="R575" i="10" s="1"/>
  <c r="Q540" i="10" a="1"/>
  <c r="Q540" i="10" s="1"/>
  <c r="R540" i="10" s="1"/>
  <c r="Q531" i="10" a="1"/>
  <c r="Q531" i="10" s="1"/>
  <c r="R531" i="10" s="1"/>
  <c r="Q527" i="10" a="1"/>
  <c r="Q527" i="10" s="1"/>
  <c r="R527" i="10" s="1"/>
  <c r="Q501" i="10" a="1"/>
  <c r="Q501" i="10" s="1"/>
  <c r="R501" i="10" s="1"/>
  <c r="Q490" i="10" a="1"/>
  <c r="Q490" i="10" s="1"/>
  <c r="R490" i="10" s="1"/>
  <c r="Q598" i="10" a="1"/>
  <c r="Q598" i="10" s="1"/>
  <c r="R598" i="10" s="1"/>
  <c r="Q549" i="10" a="1"/>
  <c r="Q549" i="10" s="1"/>
  <c r="R549" i="10" s="1"/>
  <c r="Q545" i="10" a="1"/>
  <c r="Q545" i="10" s="1"/>
  <c r="R545" i="10" s="1"/>
  <c r="Q522" i="10" a="1"/>
  <c r="Q522" i="10" s="1"/>
  <c r="R522" i="10" s="1"/>
  <c r="Q502" i="10" a="1"/>
  <c r="Q502" i="10" s="1"/>
  <c r="R502" i="10" s="1"/>
  <c r="Q541" i="10" a="1"/>
  <c r="Q541" i="10" s="1"/>
  <c r="R541" i="10" s="1"/>
  <c r="Q518" i="10" a="1"/>
  <c r="Q518" i="10" s="1"/>
  <c r="R518" i="10" s="1"/>
  <c r="Q647" i="10" a="1"/>
  <c r="Q647" i="10" s="1"/>
  <c r="R647" i="10" s="1"/>
  <c r="Q614" i="10" a="1"/>
  <c r="Q614" i="10" s="1"/>
  <c r="R614" i="10" s="1"/>
  <c r="Q595" i="10" a="1"/>
  <c r="Q595" i="10" s="1"/>
  <c r="R595" i="10" s="1"/>
  <c r="Q586" i="10" a="1"/>
  <c r="Q586" i="10" s="1"/>
  <c r="R586" i="10" s="1"/>
  <c r="Q583" i="10" a="1"/>
  <c r="Q583" i="10" s="1"/>
  <c r="R583" i="10" s="1"/>
  <c r="Q557" i="10" a="1"/>
  <c r="Q557" i="10" s="1"/>
  <c r="R557" i="10" s="1"/>
  <c r="Q643" i="10" a="1"/>
  <c r="Q643" i="10" s="1"/>
  <c r="R643" i="10" s="1"/>
  <c r="Q628" i="10" a="1"/>
  <c r="Q628" i="10" s="1"/>
  <c r="R628" i="10" s="1"/>
  <c r="Q609" i="10" a="1"/>
  <c r="Q609" i="10" s="1"/>
  <c r="R609" i="10" s="1"/>
  <c r="Q561" i="10" a="1"/>
  <c r="Q561" i="10" s="1"/>
  <c r="R561" i="10" s="1"/>
  <c r="Q550" i="10" a="1"/>
  <c r="Q550" i="10" s="1"/>
  <c r="R550" i="10" s="1"/>
  <c r="Q542" i="10" a="1"/>
  <c r="Q542" i="10" s="1"/>
  <c r="R542" i="10" s="1"/>
  <c r="Q537" i="10" a="1"/>
  <c r="Q537" i="10" s="1"/>
  <c r="R537" i="10" s="1"/>
  <c r="Q523" i="10" a="1"/>
  <c r="Q523" i="10" s="1"/>
  <c r="R523" i="10" s="1"/>
  <c r="Q508" i="10" a="1"/>
  <c r="Q508" i="10" s="1"/>
  <c r="R508" i="10" s="1"/>
  <c r="Q604" i="10" a="1"/>
  <c r="Q604" i="10" s="1"/>
  <c r="R604" i="10" s="1"/>
  <c r="Q565" i="10" a="1"/>
  <c r="Q565" i="10" s="1"/>
  <c r="R565" i="10" s="1"/>
  <c r="Q533" i="10" a="1"/>
  <c r="Q533" i="10" s="1"/>
  <c r="R533" i="10" s="1"/>
  <c r="Q519" i="10" a="1"/>
  <c r="Q519" i="10" s="1"/>
  <c r="R519" i="10" s="1"/>
  <c r="Q624" i="10" a="1"/>
  <c r="Q624" i="10" s="1"/>
  <c r="R624" i="10" s="1"/>
  <c r="Q590" i="10" a="1"/>
  <c r="Q590" i="10" s="1"/>
  <c r="R590" i="10" s="1"/>
  <c r="Q569" i="10" a="1"/>
  <c r="Q569" i="10" s="1"/>
  <c r="R569" i="10" s="1"/>
  <c r="Q558" i="10" a="1"/>
  <c r="Q558" i="10" s="1"/>
  <c r="R558" i="10" s="1"/>
  <c r="Q546" i="10" a="1"/>
  <c r="Q546" i="10" s="1"/>
  <c r="R546" i="10" s="1"/>
  <c r="Q498" i="10" a="1"/>
  <c r="Q498" i="10" s="1"/>
  <c r="R498" i="10" s="1"/>
  <c r="Q486" i="10" a="1"/>
  <c r="Q486" i="10" s="1"/>
  <c r="R486" i="10" s="1"/>
  <c r="Q478" i="10" a="1"/>
  <c r="Q478" i="10" s="1"/>
  <c r="R478" i="10" s="1"/>
  <c r="Q470" i="10" a="1"/>
  <c r="Q470" i="10" s="1"/>
  <c r="R470" i="10" s="1"/>
  <c r="Q462" i="10" a="1"/>
  <c r="Q462" i="10" s="1"/>
  <c r="R462" i="10" s="1"/>
  <c r="Q454" i="10" a="1"/>
  <c r="Q454" i="10" s="1"/>
  <c r="R454" i="10" s="1"/>
  <c r="Q599" i="10" a="1"/>
  <c r="Q599" i="10" s="1"/>
  <c r="R599" i="10" s="1"/>
  <c r="Q573" i="10" a="1"/>
  <c r="Q573" i="10" s="1"/>
  <c r="R573" i="10" s="1"/>
  <c r="Q554" i="10" a="1"/>
  <c r="Q554" i="10" s="1"/>
  <c r="R554" i="10" s="1"/>
  <c r="Q534" i="10" a="1"/>
  <c r="Q534" i="10" s="1"/>
  <c r="R534" i="10" s="1"/>
  <c r="Q514" i="10" a="1"/>
  <c r="Q514" i="10" s="1"/>
  <c r="R514" i="10" s="1"/>
  <c r="Q602" i="10" a="1"/>
  <c r="Q602" i="10" s="1"/>
  <c r="R602" i="10" s="1"/>
  <c r="Q577" i="10" a="1"/>
  <c r="Q577" i="10" s="1"/>
  <c r="R577" i="10" s="1"/>
  <c r="Q566" i="10" a="1"/>
  <c r="Q566" i="10" s="1"/>
  <c r="R566" i="10" s="1"/>
  <c r="Q543" i="10" a="1"/>
  <c r="Q543" i="10" s="1"/>
  <c r="R543" i="10" s="1"/>
  <c r="Q538" i="10" a="1"/>
  <c r="Q538" i="10" s="1"/>
  <c r="R538" i="10" s="1"/>
  <c r="Q529" i="10" a="1"/>
  <c r="Q529" i="10" s="1"/>
  <c r="R529" i="10" s="1"/>
  <c r="Q487" i="10" a="1"/>
  <c r="Q487" i="10" s="1"/>
  <c r="R487" i="10" s="1"/>
  <c r="Q479" i="10" a="1"/>
  <c r="Q479" i="10" s="1"/>
  <c r="R479" i="10" s="1"/>
  <c r="Q471" i="10" a="1"/>
  <c r="Q471" i="10" s="1"/>
  <c r="R471" i="10" s="1"/>
  <c r="Q485" i="10" a="1"/>
  <c r="Q485" i="10" s="1"/>
  <c r="R485" i="10" s="1"/>
  <c r="Q445" i="10" a="1"/>
  <c r="Q445" i="10" s="1"/>
  <c r="R445" i="10" s="1"/>
  <c r="Q344" i="10" a="1"/>
  <c r="Q344" i="10" s="1"/>
  <c r="R344" i="10" s="1"/>
  <c r="Q472" i="10" a="1"/>
  <c r="Q472" i="10" s="1"/>
  <c r="R472" i="10" s="1"/>
  <c r="Q431" i="10" a="1"/>
  <c r="Q431" i="10" s="1"/>
  <c r="R431" i="10" s="1"/>
  <c r="Q440" i="10" a="1"/>
  <c r="Q440" i="10" s="1"/>
  <c r="R440" i="10" s="1"/>
  <c r="Q378" i="10" a="1"/>
  <c r="Q378" i="10" s="1"/>
  <c r="R378" i="10" s="1"/>
  <c r="Q366" i="10" a="1"/>
  <c r="Q366" i="10" s="1"/>
  <c r="R366" i="10" s="1"/>
  <c r="Q359" i="10" a="1"/>
  <c r="Q359" i="10" s="1"/>
  <c r="R359" i="10" s="1"/>
  <c r="Q352" i="10" a="1"/>
  <c r="Q352" i="10" s="1"/>
  <c r="R352" i="10" s="1"/>
  <c r="Q345" i="10" a="1"/>
  <c r="Q345" i="10" s="1"/>
  <c r="R345" i="10" s="1"/>
  <c r="Q323" i="10" a="1"/>
  <c r="Q323" i="10" s="1"/>
  <c r="R323" i="10" s="1"/>
  <c r="Q422" i="10" a="1"/>
  <c r="Q422" i="10" s="1"/>
  <c r="R422" i="10" s="1"/>
  <c r="Q406" i="10" a="1"/>
  <c r="Q406" i="10" s="1"/>
  <c r="R406" i="10" s="1"/>
  <c r="Q390" i="10" a="1"/>
  <c r="Q390" i="10" s="1"/>
  <c r="R390" i="10" s="1"/>
  <c r="Q492" i="10" a="1"/>
  <c r="Q492" i="10" s="1"/>
  <c r="R492" i="10" s="1"/>
  <c r="Q437" i="10" a="1"/>
  <c r="Q437" i="10" s="1"/>
  <c r="R437" i="10" s="1"/>
  <c r="Q416" i="10" a="1"/>
  <c r="Q416" i="10" s="1"/>
  <c r="R416" i="10" s="1"/>
  <c r="Q400" i="10" a="1"/>
  <c r="Q400" i="10" s="1"/>
  <c r="R400" i="10" s="1"/>
  <c r="Q373" i="10" a="1"/>
  <c r="Q373" i="10" s="1"/>
  <c r="R373" i="10" s="1"/>
  <c r="Q367" i="10" a="1"/>
  <c r="Q367" i="10" s="1"/>
  <c r="R367" i="10" s="1"/>
  <c r="Q360" i="10" a="1"/>
  <c r="Q360" i="10" s="1"/>
  <c r="R360" i="10" s="1"/>
  <c r="Q477" i="10" a="1"/>
  <c r="Q477" i="10" s="1"/>
  <c r="R477" i="10" s="1"/>
  <c r="Q446" i="10" a="1"/>
  <c r="Q446" i="10" s="1"/>
  <c r="R446" i="10" s="1"/>
  <c r="Q455" i="10" a="1"/>
  <c r="Q455" i="10" s="1"/>
  <c r="R455" i="10" s="1"/>
  <c r="Q432" i="10" a="1"/>
  <c r="Q432" i="10" s="1"/>
  <c r="R432" i="10" s="1"/>
  <c r="Q413" i="10" a="1"/>
  <c r="Q413" i="10" s="1"/>
  <c r="R413" i="10" s="1"/>
  <c r="Q463" i="10" a="1"/>
  <c r="Q463" i="10" s="1"/>
  <c r="R463" i="10" s="1"/>
  <c r="Q423" i="10" a="1"/>
  <c r="Q423" i="10" s="1"/>
  <c r="R423" i="10" s="1"/>
  <c r="Q407" i="10" a="1"/>
  <c r="Q407" i="10" s="1"/>
  <c r="R407" i="10" s="1"/>
  <c r="Q391" i="10" a="1"/>
  <c r="Q391" i="10" s="1"/>
  <c r="R391" i="10" s="1"/>
  <c r="Q384" i="10" a="1"/>
  <c r="Q384" i="10" s="1"/>
  <c r="R384" i="10" s="1"/>
  <c r="Q374" i="10" a="1"/>
  <c r="Q374" i="10" s="1"/>
  <c r="R374" i="10" s="1"/>
  <c r="Q429" i="10" a="1"/>
  <c r="Q429" i="10" s="1"/>
  <c r="R429" i="10" s="1"/>
  <c r="Q320" i="10" a="1"/>
  <c r="Q320" i="10" s="1"/>
  <c r="R320" i="10" s="1"/>
  <c r="Q414" i="10" a="1"/>
  <c r="Q414" i="10" s="1"/>
  <c r="R414" i="10" s="1"/>
  <c r="Q398" i="10" a="1"/>
  <c r="Q398" i="10" s="1"/>
  <c r="R398" i="10" s="1"/>
  <c r="Q376" i="10" a="1"/>
  <c r="Q376" i="10" s="1"/>
  <c r="R376" i="10" s="1"/>
  <c r="Q461" i="10" a="1"/>
  <c r="Q461" i="10" s="1"/>
  <c r="R461" i="10" s="1"/>
  <c r="Q456" i="10" a="1"/>
  <c r="Q456" i="10" s="1"/>
  <c r="R456" i="10" s="1"/>
  <c r="Q453" i="10" a="1"/>
  <c r="Q453" i="10" s="1"/>
  <c r="R453" i="10" s="1"/>
  <c r="Q424" i="10" a="1"/>
  <c r="Q424" i="10" s="1"/>
  <c r="R424" i="10" s="1"/>
  <c r="Q408" i="10" a="1"/>
  <c r="Q408" i="10" s="1"/>
  <c r="R408" i="10" s="1"/>
  <c r="Q392" i="10" a="1"/>
  <c r="Q392" i="10" s="1"/>
  <c r="R392" i="10" s="1"/>
  <c r="Q363" i="10" a="1"/>
  <c r="Q363" i="10" s="1"/>
  <c r="R363" i="10" s="1"/>
  <c r="Q356" i="10" a="1"/>
  <c r="Q356" i="10" s="1"/>
  <c r="R356" i="10" s="1"/>
  <c r="Q464" i="10" a="1"/>
  <c r="Q464" i="10" s="1"/>
  <c r="R464" i="10" s="1"/>
  <c r="Q439" i="10" a="1"/>
  <c r="Q439" i="10" s="1"/>
  <c r="R439" i="10" s="1"/>
  <c r="Q430" i="10" a="1"/>
  <c r="Q430" i="10" s="1"/>
  <c r="R430" i="10" s="1"/>
  <c r="Q469" i="10" a="1"/>
  <c r="Q469" i="10" s="1"/>
  <c r="R469" i="10" s="1"/>
  <c r="Q448" i="10" a="1"/>
  <c r="Q448" i="10" s="1"/>
  <c r="R448" i="10" s="1"/>
  <c r="Q421" i="10" a="1"/>
  <c r="Q421" i="10" s="1"/>
  <c r="R421" i="10" s="1"/>
  <c r="Q405" i="10" a="1"/>
  <c r="Q405" i="10" s="1"/>
  <c r="R405" i="10" s="1"/>
  <c r="Q389" i="10" a="1"/>
  <c r="Q389" i="10" s="1"/>
  <c r="R389" i="10" s="1"/>
  <c r="Q364" i="10" a="1"/>
  <c r="Q364" i="10" s="1"/>
  <c r="R364" i="10" s="1"/>
  <c r="Q357" i="10" a="1"/>
  <c r="Q357" i="10" s="1"/>
  <c r="R357" i="10" s="1"/>
  <c r="Q350" i="10" a="1"/>
  <c r="Q350" i="10" s="1"/>
  <c r="R350" i="10" s="1"/>
  <c r="Q335" i="10" a="1"/>
  <c r="Q335" i="10" s="1"/>
  <c r="R335" i="10" s="1"/>
  <c r="Q279" i="10" a="1"/>
  <c r="Q279" i="10" s="1"/>
  <c r="R279" i="10" s="1"/>
  <c r="Q224" i="10" a="1"/>
  <c r="Q224" i="10" s="1"/>
  <c r="R224" i="10" s="1"/>
  <c r="Q329" i="10" a="1"/>
  <c r="Q329" i="10" s="1"/>
  <c r="R329" i="10" s="1"/>
  <c r="Q276" i="10" a="1"/>
  <c r="Q276" i="10" s="1"/>
  <c r="R276" i="10" s="1"/>
  <c r="Q332" i="10" a="1"/>
  <c r="Q332" i="10" s="1"/>
  <c r="R332" i="10" s="1"/>
  <c r="Q316" i="10" a="1"/>
  <c r="Q316" i="10" s="1"/>
  <c r="R316" i="10" s="1"/>
  <c r="Q304" i="10" a="1"/>
  <c r="Q304" i="10" s="1"/>
  <c r="R304" i="10" s="1"/>
  <c r="Q255" i="10" a="1"/>
  <c r="Q255" i="10" s="1"/>
  <c r="R255" i="10" s="1"/>
  <c r="Q247" i="10" a="1"/>
  <c r="Q247" i="10" s="1"/>
  <c r="R247" i="10" s="1"/>
  <c r="Q295" i="10" a="1"/>
  <c r="Q295" i="10" s="1"/>
  <c r="R295" i="10" s="1"/>
  <c r="Q388" i="10" a="1"/>
  <c r="Q388" i="10" s="1"/>
  <c r="R388" i="10" s="1"/>
  <c r="Q372" i="10" a="1"/>
  <c r="Q372" i="10" s="1"/>
  <c r="R372" i="10" s="1"/>
  <c r="Q292" i="10" a="1"/>
  <c r="Q292" i="10" s="1"/>
  <c r="R292" i="10" s="1"/>
  <c r="Q280" i="10" a="1"/>
  <c r="Q280" i="10" s="1"/>
  <c r="R280" i="10" s="1"/>
  <c r="Q239" i="10" a="1"/>
  <c r="Q239" i="10" s="1"/>
  <c r="R239" i="10" s="1"/>
  <c r="Q263" i="10" a="1"/>
  <c r="Q263" i="10" s="1"/>
  <c r="R263" i="10" s="1"/>
  <c r="Q252" i="10" a="1"/>
  <c r="Q252" i="10" s="1"/>
  <c r="R252" i="10" s="1"/>
  <c r="Q248" i="10" a="1"/>
  <c r="Q248" i="10" s="1"/>
  <c r="R248" i="10" s="1"/>
  <c r="Q208" i="10" a="1"/>
  <c r="Q208" i="10" s="1"/>
  <c r="R208" i="10" s="1"/>
  <c r="Q200" i="10" a="1"/>
  <c r="Q200" i="10" s="1"/>
  <c r="R200" i="10" s="1"/>
  <c r="Q192" i="10" a="1"/>
  <c r="Q192" i="10" s="1"/>
  <c r="R192" i="10" s="1"/>
  <c r="Q184" i="10" a="1"/>
  <c r="Q184" i="10" s="1"/>
  <c r="R184" i="10" s="1"/>
  <c r="Q176" i="10" a="1"/>
  <c r="Q176" i="10" s="1"/>
  <c r="R176" i="10" s="1"/>
  <c r="Q336" i="10" a="1"/>
  <c r="Q336" i="10" s="1"/>
  <c r="R336" i="10" s="1"/>
  <c r="Q317" i="10" a="1"/>
  <c r="Q317" i="10" s="1"/>
  <c r="R317" i="10" s="1"/>
  <c r="Q215" i="10" a="1"/>
  <c r="Q215" i="10" s="1"/>
  <c r="R215" i="10" s="1"/>
  <c r="Q438" i="10" a="1"/>
  <c r="Q438" i="10" s="1"/>
  <c r="R438" i="10" s="1"/>
  <c r="Q375" i="10" a="1"/>
  <c r="Q375" i="10" s="1"/>
  <c r="R375" i="10" s="1"/>
  <c r="Q353" i="10" a="1"/>
  <c r="Q353" i="10" s="1"/>
  <c r="R353" i="10" s="1"/>
  <c r="Q330" i="10" a="1"/>
  <c r="Q330" i="10" s="1"/>
  <c r="R330" i="10" s="1"/>
  <c r="Q324" i="10" a="1"/>
  <c r="Q324" i="10" s="1"/>
  <c r="R324" i="10" s="1"/>
  <c r="Q311" i="10" a="1"/>
  <c r="Q311" i="10" s="1"/>
  <c r="R311" i="10" s="1"/>
  <c r="Q231" i="10" a="1"/>
  <c r="Q231" i="10" s="1"/>
  <c r="R231" i="10" s="1"/>
  <c r="Q397" i="10" a="1"/>
  <c r="Q397" i="10" s="1"/>
  <c r="R397" i="10" s="1"/>
  <c r="Q368" i="10" a="1"/>
  <c r="Q368" i="10" s="1"/>
  <c r="R368" i="10" s="1"/>
  <c r="Q361" i="10" a="1"/>
  <c r="Q361" i="10" s="1"/>
  <c r="R361" i="10" s="1"/>
  <c r="Q342" i="10" a="1"/>
  <c r="Q342" i="10" s="1"/>
  <c r="R342" i="10" s="1"/>
  <c r="Q321" i="10" a="1"/>
  <c r="Q321" i="10" s="1"/>
  <c r="R321" i="10" s="1"/>
  <c r="Q308" i="10" a="1"/>
  <c r="Q308" i="10" s="1"/>
  <c r="R308" i="10" s="1"/>
  <c r="Q296" i="10" a="1"/>
  <c r="Q296" i="10" s="1"/>
  <c r="R296" i="10" s="1"/>
  <c r="Q260" i="10" a="1"/>
  <c r="Q260" i="10" s="1"/>
  <c r="R260" i="10" s="1"/>
  <c r="Q226" i="10" a="1"/>
  <c r="Q226" i="10" s="1"/>
  <c r="R226" i="10" s="1"/>
  <c r="Q382" i="10" a="1"/>
  <c r="Q382" i="10" s="1"/>
  <c r="R382" i="10" s="1"/>
  <c r="Q287" i="10" a="1"/>
  <c r="Q287" i="10" s="1"/>
  <c r="R287" i="10" s="1"/>
  <c r="Q264" i="10" a="1"/>
  <c r="Q264" i="10" s="1"/>
  <c r="R264" i="10" s="1"/>
  <c r="Q503" i="10" a="1"/>
  <c r="Q503" i="10" s="1"/>
  <c r="R503" i="10" s="1"/>
  <c r="Q271" i="10" a="1"/>
  <c r="Q271" i="10" s="1"/>
  <c r="R271" i="10" s="1"/>
  <c r="Q328" i="10" a="1"/>
  <c r="Q328" i="10" s="1"/>
  <c r="R328" i="10" s="1"/>
  <c r="Q318" i="10" a="1"/>
  <c r="Q318" i="10" s="1"/>
  <c r="R318" i="10" s="1"/>
  <c r="Q257" i="10" a="1"/>
  <c r="Q257" i="10" s="1"/>
  <c r="R257" i="10" s="1"/>
  <c r="Q217" i="10" a="1"/>
  <c r="Q217" i="10" s="1"/>
  <c r="R217" i="10" s="1"/>
  <c r="Q203" i="10" a="1"/>
  <c r="Q203" i="10" s="1"/>
  <c r="R203" i="10" s="1"/>
  <c r="Q354" i="10" a="1"/>
  <c r="Q354" i="10" s="1"/>
  <c r="R354" i="10" s="1"/>
  <c r="Q331" i="10" a="1"/>
  <c r="Q331" i="10" s="1"/>
  <c r="R331" i="10" s="1"/>
  <c r="Q312" i="10" a="1"/>
  <c r="Q312" i="10" s="1"/>
  <c r="R312" i="10" s="1"/>
  <c r="Q303" i="10" a="1"/>
  <c r="Q303" i="10" s="1"/>
  <c r="R303" i="10" s="1"/>
  <c r="Q223" i="10" a="1"/>
  <c r="Q223" i="10" s="1"/>
  <c r="R223" i="10" s="1"/>
  <c r="Q447" i="10" a="1"/>
  <c r="Q447" i="10" s="1"/>
  <c r="R447" i="10" s="1"/>
  <c r="Q349" i="10" a="1"/>
  <c r="Q349" i="10" s="1"/>
  <c r="R349" i="10" s="1"/>
  <c r="Q343" i="10" a="1"/>
  <c r="Q343" i="10" s="1"/>
  <c r="R343" i="10" s="1"/>
  <c r="Q288" i="10" a="1"/>
  <c r="Q288" i="10" s="1"/>
  <c r="R288" i="10" s="1"/>
  <c r="Q272" i="10" a="1"/>
  <c r="Q272" i="10" s="1"/>
  <c r="R272" i="10" s="1"/>
  <c r="Q265" i="10" a="1"/>
  <c r="Q265" i="10" s="1"/>
  <c r="R265" i="10" s="1"/>
  <c r="Q237" i="10" a="1"/>
  <c r="Q237" i="10" s="1"/>
  <c r="R237" i="10" s="1"/>
  <c r="Q233" i="10" a="1"/>
  <c r="Q233" i="10" s="1"/>
  <c r="R233" i="10" s="1"/>
  <c r="Q362" i="10" a="1"/>
  <c r="Q362" i="10" s="1"/>
  <c r="R362" i="10" s="1"/>
  <c r="Q218" i="10" a="1"/>
  <c r="Q218" i="10" s="1"/>
  <c r="R218" i="10" s="1"/>
  <c r="Q205" i="10" a="1"/>
  <c r="Q205" i="10" s="1"/>
  <c r="R205" i="10" s="1"/>
  <c r="Q197" i="10" a="1"/>
  <c r="Q197" i="10" s="1"/>
  <c r="R197" i="10" s="1"/>
  <c r="Q189" i="10" a="1"/>
  <c r="Q189" i="10" s="1"/>
  <c r="R189" i="10" s="1"/>
  <c r="Q168" i="10" a="1"/>
  <c r="Q168" i="10" s="1"/>
  <c r="R168" i="10" s="1"/>
  <c r="Q145" i="10" a="1"/>
  <c r="Q145" i="10" s="1"/>
  <c r="R145" i="10" s="1"/>
  <c r="Q109" i="10" a="1"/>
  <c r="Q109" i="10" s="1"/>
  <c r="R109" i="10" s="1"/>
  <c r="Q48" i="10" a="1"/>
  <c r="Q48" i="10" s="1"/>
  <c r="R48" i="10" s="1"/>
  <c r="Q40" i="10" a="1"/>
  <c r="Q40" i="10" s="1"/>
  <c r="R40" i="10" s="1"/>
  <c r="Q165" i="10" a="1"/>
  <c r="Q165" i="10" s="1"/>
  <c r="R165" i="10" s="1"/>
  <c r="Q152" i="10" a="1"/>
  <c r="Q152" i="10" s="1"/>
  <c r="R152" i="10" s="1"/>
  <c r="Q83" i="10" a="1"/>
  <c r="Q83" i="10" s="1"/>
  <c r="R83" i="10" s="1"/>
  <c r="Q75" i="10" a="1"/>
  <c r="Q75" i="10" s="1"/>
  <c r="R75" i="10" s="1"/>
  <c r="Q214" i="10" a="1"/>
  <c r="Q214" i="10" s="1"/>
  <c r="R214" i="10" s="1"/>
  <c r="Q195" i="10" a="1"/>
  <c r="Q195" i="10" s="1"/>
  <c r="R195" i="10" s="1"/>
  <c r="Q139" i="10" a="1"/>
  <c r="Q139" i="10" s="1"/>
  <c r="R139" i="10" s="1"/>
  <c r="Q181" i="10" a="1"/>
  <c r="Q181" i="10" s="1"/>
  <c r="R181" i="10" s="1"/>
  <c r="Q149" i="10" a="1"/>
  <c r="Q149" i="10" s="1"/>
  <c r="R149" i="10" s="1"/>
  <c r="Q129" i="10" a="1"/>
  <c r="Q129" i="10" s="1"/>
  <c r="R129" i="10" s="1"/>
  <c r="Q125" i="10" a="1"/>
  <c r="Q125" i="10" s="1"/>
  <c r="R125" i="10" s="1"/>
  <c r="Q99" i="10" a="1"/>
  <c r="Q99" i="10" s="1"/>
  <c r="R99" i="10" s="1"/>
  <c r="Q212" i="10" a="1"/>
  <c r="Q212" i="10" s="1"/>
  <c r="R212" i="10" s="1"/>
  <c r="Q187" i="10" a="1"/>
  <c r="Q187" i="10" s="1"/>
  <c r="R187" i="10" s="1"/>
  <c r="Q169" i="10" a="1"/>
  <c r="Q169" i="10" s="1"/>
  <c r="R169" i="10" s="1"/>
  <c r="Q136" i="10" a="1"/>
  <c r="Q136" i="10" s="1"/>
  <c r="R136" i="10" s="1"/>
  <c r="Q110" i="10" a="1"/>
  <c r="Q110" i="10" s="1"/>
  <c r="R110" i="10" s="1"/>
  <c r="Q88" i="10" a="1"/>
  <c r="Q88" i="10" s="1"/>
  <c r="R88" i="10" s="1"/>
  <c r="Q163" i="10" a="1"/>
  <c r="Q163" i="10" s="1"/>
  <c r="R163" i="10" s="1"/>
  <c r="Q153" i="10" a="1"/>
  <c r="Q153" i="10" s="1"/>
  <c r="R153" i="10" s="1"/>
  <c r="Q107" i="10" a="1"/>
  <c r="Q107" i="10" s="1"/>
  <c r="R107" i="10" s="1"/>
  <c r="Q96" i="10" a="1"/>
  <c r="Q96" i="10" s="1"/>
  <c r="R96" i="10" s="1"/>
  <c r="Q12" i="10" a="1"/>
  <c r="Q12" i="10" s="1"/>
  <c r="R12" i="10" s="1"/>
  <c r="Q4" i="10" a="1"/>
  <c r="Q4" i="10" s="1"/>
  <c r="R4" i="10" s="1"/>
  <c r="Q160" i="10" a="1"/>
  <c r="Q160" i="10" s="1"/>
  <c r="R160" i="10" s="1"/>
  <c r="Q133" i="10" a="1"/>
  <c r="Q133" i="10" s="1"/>
  <c r="R133" i="10" s="1"/>
  <c r="Q115" i="10" a="1"/>
  <c r="Q115" i="10" s="1"/>
  <c r="R115" i="10" s="1"/>
  <c r="Q179" i="10" a="1"/>
  <c r="Q179" i="10" s="1"/>
  <c r="R179" i="10" s="1"/>
  <c r="Q173" i="10" a="1"/>
  <c r="Q173" i="10" s="1"/>
  <c r="R173" i="10" s="1"/>
  <c r="Q147" i="10" a="1"/>
  <c r="Q147" i="10" s="1"/>
  <c r="R147" i="10" s="1"/>
  <c r="Q104" i="10" a="1"/>
  <c r="Q104" i="10" s="1"/>
  <c r="R104" i="10" s="1"/>
  <c r="Q220" i="10" a="1"/>
  <c r="Q220" i="10" s="1"/>
  <c r="R220" i="10" s="1"/>
  <c r="Q185" i="10" a="1"/>
  <c r="Q185" i="10" s="1"/>
  <c r="R185" i="10" s="1"/>
  <c r="Q157" i="10" a="1"/>
  <c r="Q157" i="10" s="1"/>
  <c r="R157" i="10" s="1"/>
  <c r="Q144" i="10" a="1"/>
  <c r="Q144" i="10" s="1"/>
  <c r="R144" i="10" s="1"/>
  <c r="Q112" i="10" a="1"/>
  <c r="Q112" i="10" s="1"/>
  <c r="R112" i="10" s="1"/>
  <c r="Q97" i="10" a="1"/>
  <c r="Q97" i="10" s="1"/>
  <c r="R97" i="10" s="1"/>
  <c r="Q59" i="10" a="1"/>
  <c r="Q59" i="10" s="1"/>
  <c r="R59" i="10" s="1"/>
  <c r="Q14" i="10" a="1"/>
  <c r="Q14" i="10" s="1"/>
  <c r="R14" i="10" s="1"/>
  <c r="Q6" i="10" a="1"/>
  <c r="Q6" i="10" s="1"/>
  <c r="R6" i="10" s="1"/>
  <c r="Q161" i="10" a="1"/>
  <c r="Q161" i="10" s="1"/>
  <c r="R161" i="10" s="1"/>
  <c r="Q131" i="10" a="1"/>
  <c r="Q131" i="10" s="1"/>
  <c r="R131" i="10" s="1"/>
  <c r="Q120" i="10" a="1"/>
  <c r="Q120" i="10" s="1"/>
  <c r="R120" i="10" s="1"/>
  <c r="Q105" i="10" a="1"/>
  <c r="Q105" i="10" s="1"/>
  <c r="R105" i="10" s="1"/>
  <c r="Q225" i="10" a="1"/>
  <c r="Q225" i="10" s="1"/>
  <c r="R225" i="10" s="1"/>
  <c r="Q216" i="10" a="1"/>
  <c r="Q216" i="10" s="1"/>
  <c r="R216" i="10" s="1"/>
  <c r="Q177" i="10" a="1"/>
  <c r="Q177" i="10" s="1"/>
  <c r="R177" i="10" s="1"/>
  <c r="Q171" i="10" a="1"/>
  <c r="Q171" i="10" s="1"/>
  <c r="R171" i="10" s="1"/>
  <c r="Q141" i="10" a="1"/>
  <c r="Q141" i="10" s="1"/>
  <c r="R141" i="10" s="1"/>
  <c r="Q101" i="10" a="1"/>
  <c r="Q101" i="10" s="1"/>
  <c r="R101" i="10" s="1"/>
  <c r="Q78" i="10" a="1"/>
  <c r="Q78" i="10" s="1"/>
  <c r="R78" i="10" s="1"/>
  <c r="Q155" i="10" a="1"/>
  <c r="Q155" i="10" s="1"/>
  <c r="R155" i="10" s="1"/>
  <c r="Q128" i="10" a="1"/>
  <c r="Q128" i="10" s="1"/>
  <c r="R128" i="10" s="1"/>
  <c r="Q60" i="10" a="1"/>
  <c r="Q60" i="10" s="1"/>
  <c r="R60" i="10" s="1"/>
  <c r="Q26" i="10" a="1"/>
  <c r="Q26" i="10" s="1"/>
  <c r="R26" i="10" s="1"/>
  <c r="Q91" i="10" a="1"/>
  <c r="Q91" i="10" s="1"/>
  <c r="R91" i="10" s="1"/>
  <c r="Q33" i="10" a="1"/>
  <c r="Q33" i="10" s="1"/>
  <c r="R33" i="10" s="1"/>
  <c r="Q117" i="10" a="1"/>
  <c r="Q117" i="10" s="1"/>
  <c r="R117" i="10" s="1"/>
  <c r="Q80" i="10" a="1"/>
  <c r="Q80" i="10" s="1"/>
  <c r="R80" i="10" s="1"/>
  <c r="Q49" i="10" a="1"/>
  <c r="Q49" i="10" s="1"/>
  <c r="R49" i="10" s="1"/>
  <c r="Q23" i="10" a="1"/>
  <c r="Q23" i="10" s="1"/>
  <c r="R23" i="10" s="1"/>
  <c r="Q11" i="10" a="1"/>
  <c r="Q11" i="10" s="1"/>
  <c r="R11" i="10" s="1"/>
  <c r="Q37" i="10" a="1"/>
  <c r="Q37" i="10" s="1"/>
  <c r="R37" i="10" s="1"/>
  <c r="Q85" i="10" a="1"/>
  <c r="Q85" i="10" s="1"/>
  <c r="R85" i="10" s="1"/>
  <c r="Q69" i="10" a="1"/>
  <c r="Q69" i="10" s="1"/>
  <c r="R69" i="10" s="1"/>
  <c r="Q24" i="10" a="1"/>
  <c r="Q24" i="10" s="1"/>
  <c r="R24" i="10" s="1"/>
  <c r="Q56" i="10" a="1"/>
  <c r="Q56" i="10" s="1"/>
  <c r="R56" i="10" s="1"/>
  <c r="Q53" i="10" a="1"/>
  <c r="Q53" i="10" s="1"/>
  <c r="R53" i="10" s="1"/>
  <c r="Q50" i="10" a="1"/>
  <c r="Q50" i="10" s="1"/>
  <c r="R50" i="10" s="1"/>
  <c r="Q41" i="10" a="1"/>
  <c r="Q41" i="10" s="1"/>
  <c r="R41" i="10" s="1"/>
  <c r="Q47" i="10" a="1"/>
  <c r="Q47" i="10" s="1"/>
  <c r="R47" i="10" s="1"/>
  <c r="Q31" i="10" a="1"/>
  <c r="Q31" i="10" s="1"/>
  <c r="R31" i="10" s="1"/>
  <c r="Q21" i="10" a="1"/>
  <c r="Q21" i="10" s="1"/>
  <c r="R21" i="10" s="1"/>
  <c r="Q15" i="10" a="1"/>
  <c r="Q15" i="10" s="1"/>
  <c r="R15" i="10" s="1"/>
  <c r="Q72" i="10" a="1"/>
  <c r="Q72" i="10" s="1"/>
  <c r="R72" i="10" s="1"/>
  <c r="Q137" i="10" a="1"/>
  <c r="Q137" i="10" s="1"/>
  <c r="R137" i="10" s="1"/>
  <c r="Q25" i="10" a="1"/>
  <c r="Q25" i="10" s="1"/>
  <c r="R25" i="10" s="1"/>
  <c r="Q3" i="10" a="1"/>
  <c r="Q3" i="10" s="1"/>
  <c r="R3" i="10" s="1"/>
  <c r="Q62" i="10" a="1"/>
  <c r="Q62" i="10" s="1"/>
  <c r="R62" i="10" s="1"/>
  <c r="Q32" i="10" a="1"/>
  <c r="Q32" i="10" s="1"/>
  <c r="R32" i="10" s="1"/>
  <c r="Q45" i="10" a="1"/>
  <c r="Q45" i="10" s="1"/>
  <c r="R45" i="10" s="1"/>
  <c r="Q19" i="10" a="1"/>
  <c r="Q19" i="10" s="1"/>
  <c r="R19" i="10" s="1"/>
  <c r="Q123" i="10" a="1"/>
  <c r="Q123" i="10" s="1"/>
  <c r="R123" i="10" s="1"/>
  <c r="Q57" i="10" a="1"/>
  <c r="Q57" i="10" s="1"/>
  <c r="R57" i="10" s="1"/>
  <c r="Q39" i="10" a="1"/>
  <c r="Q39" i="10" s="1"/>
  <c r="R39" i="10" s="1"/>
  <c r="Q29" i="10" a="1"/>
  <c r="Q29" i="10" s="1"/>
  <c r="R29" i="10" s="1"/>
  <c r="Q7" i="10" a="1"/>
  <c r="Q7" i="10" s="1"/>
  <c r="R7" i="10" s="1"/>
  <c r="Q65" i="10" a="1"/>
  <c r="Q65" i="10" s="1"/>
  <c r="R65" i="10" s="1"/>
  <c r="Q5" i="10" a="1"/>
  <c r="Q5" i="10" s="1"/>
  <c r="R5" i="10" s="1"/>
  <c r="Q13" i="10" a="1"/>
  <c r="Q13" i="10" s="1"/>
  <c r="R13" i="10" s="1"/>
  <c r="Q34" i="10" a="1"/>
  <c r="Q34" i="10" s="1"/>
  <c r="R34" i="10" s="1"/>
  <c r="Q42" i="10" a="1"/>
  <c r="Q42" i="10" s="1"/>
  <c r="R42" i="10" s="1"/>
  <c r="Q54" i="10" a="1"/>
  <c r="Q54" i="10" s="1"/>
  <c r="R54" i="10" s="1"/>
  <c r="Q10" i="10" a="1"/>
  <c r="Q10" i="10" s="1"/>
  <c r="R10" i="10" s="1"/>
  <c r="Q16" i="10" a="1"/>
  <c r="Q16" i="10" s="1"/>
  <c r="R16" i="10" s="1"/>
  <c r="Q22" i="10" a="1"/>
  <c r="Q22" i="10" s="1"/>
  <c r="R22" i="10" s="1"/>
  <c r="Q51" i="10" a="1"/>
  <c r="Q51" i="10" s="1"/>
  <c r="R51" i="10" s="1"/>
  <c r="Q70" i="10" a="1"/>
  <c r="Q70" i="10" s="1"/>
  <c r="R70" i="10" s="1"/>
  <c r="Q86" i="10" a="1"/>
  <c r="Q86" i="10" s="1"/>
  <c r="R86" i="10" s="1"/>
  <c r="Q35" i="10" a="1"/>
  <c r="Q35" i="10" s="1"/>
  <c r="R35" i="10" s="1"/>
  <c r="Q77" i="10" a="1"/>
  <c r="Q77" i="10" s="1"/>
  <c r="R77" i="10" s="1"/>
  <c r="Q9" i="10" a="1"/>
  <c r="Q9" i="10" s="1"/>
  <c r="R9" i="10" s="1"/>
  <c r="Q38" i="10" a="1"/>
  <c r="Q38" i="10" s="1"/>
  <c r="R38" i="10" s="1"/>
  <c r="Q67" i="10" a="1"/>
  <c r="Q67" i="10" s="1"/>
  <c r="R67" i="10" s="1"/>
  <c r="Q79" i="10" a="1"/>
  <c r="Q79" i="10" s="1"/>
  <c r="R79" i="10" s="1"/>
  <c r="Q28" i="10" a="1"/>
  <c r="Q28" i="10" s="1"/>
  <c r="R28" i="10" s="1"/>
  <c r="Q118" i="10" a="1"/>
  <c r="Q118" i="10" s="1"/>
  <c r="R118" i="10" s="1"/>
  <c r="Q18" i="10" a="1"/>
  <c r="Q18" i="10" s="1"/>
  <c r="R18" i="10" s="1"/>
  <c r="Q44" i="10" a="1"/>
  <c r="Q44" i="10" s="1"/>
  <c r="R44" i="10" s="1"/>
  <c r="Q64" i="10" a="1"/>
  <c r="Q64" i="10" s="1"/>
  <c r="R64" i="10" s="1"/>
  <c r="Q81" i="10" a="1"/>
  <c r="Q81" i="10" s="1"/>
  <c r="R81" i="10" s="1"/>
  <c r="Q94" i="10" a="1"/>
  <c r="Q94" i="10" s="1"/>
  <c r="R94" i="10" s="1"/>
  <c r="Q2" i="10" a="1"/>
  <c r="Q2" i="10" s="1"/>
  <c r="R2" i="10" s="1"/>
  <c r="S2" i="10" s="1" a="1"/>
  <c r="S2" i="10" s="1"/>
  <c r="F2" i="10" s="1"/>
  <c r="Q61" i="10" a="1"/>
  <c r="Q61" i="10" s="1"/>
  <c r="R61" i="10" s="1"/>
  <c r="Q74" i="10" a="1"/>
  <c r="Q74" i="10" s="1"/>
  <c r="R74" i="10" s="1"/>
  <c r="Q27" i="10" a="1"/>
  <c r="Q27" i="10" s="1"/>
  <c r="R27" i="10" s="1"/>
  <c r="Q126" i="10" a="1"/>
  <c r="Q126" i="10" s="1"/>
  <c r="R126" i="10" s="1"/>
  <c r="Q8" i="10" a="1"/>
  <c r="Q8" i="10" s="1"/>
  <c r="R8" i="10" s="1"/>
  <c r="Q17" i="10" a="1"/>
  <c r="Q17" i="10" s="1"/>
  <c r="R17" i="10" s="1"/>
  <c r="Q30" i="10" a="1"/>
  <c r="Q30" i="10" s="1"/>
  <c r="R30" i="10" s="1"/>
  <c r="Q43" i="10" a="1"/>
  <c r="Q43" i="10" s="1"/>
  <c r="R43" i="10" s="1"/>
  <c r="Q20" i="10" a="1"/>
  <c r="Q20" i="10" s="1"/>
  <c r="R20" i="10" s="1"/>
  <c r="Q46" i="10" a="1"/>
  <c r="Q46" i="10" s="1"/>
  <c r="R46" i="10" s="1"/>
  <c r="Q113" i="10" a="1"/>
  <c r="Q113" i="10" s="1"/>
  <c r="R113" i="10" s="1"/>
  <c r="Q52" i="10" a="1"/>
  <c r="Q52" i="10" s="1"/>
  <c r="R52" i="10" s="1"/>
  <c r="Q89" i="10" a="1"/>
  <c r="Q89" i="10" s="1"/>
  <c r="R89" i="10" s="1"/>
  <c r="Q102" i="10" a="1"/>
  <c r="Q102" i="10" s="1"/>
  <c r="R102" i="10" s="1"/>
  <c r="Q93" i="10" a="1"/>
  <c r="Q93" i="10" s="1"/>
  <c r="R93" i="10" s="1"/>
  <c r="Q106" i="10" a="1"/>
  <c r="Q106" i="10" s="1"/>
  <c r="R106" i="10" s="1"/>
  <c r="S106" i="10" s="1" a="1"/>
  <c r="S106" i="10" s="1"/>
  <c r="F106" i="10" s="1"/>
  <c r="Q36" i="10" a="1"/>
  <c r="Q36" i="10" s="1"/>
  <c r="R36" i="10" s="1"/>
  <c r="Q73" i="10" a="1"/>
  <c r="Q73" i="10" s="1"/>
  <c r="R73" i="10" s="1"/>
  <c r="Q121" i="10" a="1"/>
  <c r="Q121" i="10" s="1"/>
  <c r="R121" i="10" s="1"/>
  <c r="Q124" i="10" a="1"/>
  <c r="Q124" i="10" s="1"/>
  <c r="R124" i="10" s="1"/>
  <c r="Q138" i="10" a="1"/>
  <c r="Q138" i="10" s="1"/>
  <c r="R138" i="10" s="1"/>
  <c r="Q174" i="10" a="1"/>
  <c r="Q174" i="10" s="1"/>
  <c r="R174" i="10" s="1"/>
  <c r="Q90" i="10" a="1"/>
  <c r="Q90" i="10" s="1"/>
  <c r="R90" i="10" s="1"/>
  <c r="Q134" i="10" a="1"/>
  <c r="Q134" i="10" s="1"/>
  <c r="R134" i="10" s="1"/>
  <c r="Q148" i="10" a="1"/>
  <c r="Q148" i="10" s="1"/>
  <c r="R148" i="10" s="1"/>
  <c r="Q151" i="10" a="1"/>
  <c r="Q151" i="10" s="1"/>
  <c r="R151" i="10" s="1"/>
  <c r="Q180" i="10" a="1"/>
  <c r="Q180" i="10" s="1"/>
  <c r="R180" i="10" s="1"/>
  <c r="Q204" i="10" a="1"/>
  <c r="Q204" i="10" s="1"/>
  <c r="R204" i="10" s="1"/>
  <c r="Q82" i="10" a="1"/>
  <c r="Q82" i="10" s="1"/>
  <c r="R82" i="10" s="1"/>
  <c r="Q116" i="10" a="1"/>
  <c r="Q116" i="10" s="1"/>
  <c r="R116" i="10" s="1"/>
  <c r="Q127" i="10" a="1"/>
  <c r="Q127" i="10" s="1"/>
  <c r="R127" i="10" s="1"/>
  <c r="Q194" i="10" a="1"/>
  <c r="Q194" i="10" s="1"/>
  <c r="R194" i="10" s="1"/>
  <c r="S194" i="10" s="1" a="1"/>
  <c r="S194" i="10" s="1"/>
  <c r="F194" i="10" s="1"/>
  <c r="Q199" i="10" a="1"/>
  <c r="Q199" i="10" s="1"/>
  <c r="R199" i="10" s="1"/>
  <c r="Q206" i="10" a="1"/>
  <c r="Q206" i="10" s="1"/>
  <c r="R206" i="10" s="1"/>
  <c r="Q213" i="10" a="1"/>
  <c r="Q213" i="10" s="1"/>
  <c r="R213" i="10" s="1"/>
  <c r="Q229" i="10" a="1"/>
  <c r="Q229" i="10" s="1"/>
  <c r="R229" i="10" s="1"/>
  <c r="Q167" i="10" a="1"/>
  <c r="Q167" i="10" s="1"/>
  <c r="R167" i="10" s="1"/>
  <c r="Q191" i="10" a="1"/>
  <c r="Q191" i="10" s="1"/>
  <c r="R191" i="10" s="1"/>
  <c r="Q108" i="10" a="1"/>
  <c r="Q108" i="10" s="1"/>
  <c r="R108" i="10" s="1"/>
  <c r="Q119" i="10" a="1"/>
  <c r="Q119" i="10" s="1"/>
  <c r="R119" i="10" s="1"/>
  <c r="Q154" i="10" a="1"/>
  <c r="Q154" i="10" s="1"/>
  <c r="R154" i="10" s="1"/>
  <c r="Q164" i="10" a="1"/>
  <c r="Q164" i="10" s="1"/>
  <c r="R164" i="10" s="1"/>
  <c r="Q150" i="10" a="1"/>
  <c r="Q150" i="10" s="1"/>
  <c r="R150" i="10" s="1"/>
  <c r="Q170" i="10" a="1"/>
  <c r="Q170" i="10" s="1"/>
  <c r="R170" i="10" s="1"/>
  <c r="Q182" i="10" a="1"/>
  <c r="Q182" i="10" s="1"/>
  <c r="R182" i="10" s="1"/>
  <c r="Q188" i="10" a="1"/>
  <c r="Q188" i="10" s="1"/>
  <c r="R188" i="10" s="1"/>
  <c r="Q201" i="10" a="1"/>
  <c r="Q201" i="10" s="1"/>
  <c r="R201" i="10" s="1"/>
  <c r="Q241" i="10" a="1"/>
  <c r="Q241" i="10" s="1"/>
  <c r="R241" i="10" s="1"/>
  <c r="S241" i="10" s="1" a="1"/>
  <c r="S241" i="10" s="1"/>
  <c r="F241" i="10" s="1"/>
  <c r="Q245" i="10" a="1"/>
  <c r="Q245" i="10" s="1"/>
  <c r="R245" i="10" s="1"/>
  <c r="Q249" i="10" a="1"/>
  <c r="Q249" i="10" s="1"/>
  <c r="R249" i="10" s="1"/>
  <c r="Q273" i="10" a="1"/>
  <c r="Q273" i="10" s="1"/>
  <c r="R273" i="10" s="1"/>
  <c r="Q325" i="10" a="1"/>
  <c r="Q325" i="10" s="1"/>
  <c r="R325" i="10" s="1"/>
  <c r="Q339" i="10" a="1"/>
  <c r="Q339" i="10" s="1"/>
  <c r="R339" i="10" s="1"/>
  <c r="Q58" i="10" a="1"/>
  <c r="Q58" i="10" s="1"/>
  <c r="R58" i="10" s="1"/>
  <c r="Q100" i="10" a="1"/>
  <c r="Q100" i="10" s="1"/>
  <c r="R100" i="10" s="1"/>
  <c r="Q111" i="10" a="1"/>
  <c r="Q111" i="10" s="1"/>
  <c r="R111" i="10" s="1"/>
  <c r="Q130" i="10" a="1"/>
  <c r="Q130" i="10" s="1"/>
  <c r="R130" i="10" s="1"/>
  <c r="Q196" i="10" a="1"/>
  <c r="Q196" i="10" s="1"/>
  <c r="R196" i="10" s="1"/>
  <c r="Q140" i="10" a="1"/>
  <c r="Q140" i="10" s="1"/>
  <c r="R140" i="10" s="1"/>
  <c r="Q143" i="10" a="1"/>
  <c r="Q143" i="10" s="1"/>
  <c r="R143" i="10" s="1"/>
  <c r="Q210" i="10" a="1"/>
  <c r="Q210" i="10" s="1"/>
  <c r="R210" i="10" s="1"/>
  <c r="Q63" i="10" a="1"/>
  <c r="Q63" i="10" s="1"/>
  <c r="R63" i="10" s="1"/>
  <c r="Q68" i="10" a="1"/>
  <c r="Q68" i="10" s="1"/>
  <c r="R68" i="10" s="1"/>
  <c r="Q92" i="10" a="1"/>
  <c r="Q92" i="10" s="1"/>
  <c r="R92" i="10" s="1"/>
  <c r="S92" i="10" s="1" a="1"/>
  <c r="S92" i="10" s="1"/>
  <c r="F92" i="10" s="1"/>
  <c r="Q103" i="10" a="1"/>
  <c r="Q103" i="10" s="1"/>
  <c r="R103" i="10" s="1"/>
  <c r="Q166" i="10" a="1"/>
  <c r="Q166" i="10" s="1"/>
  <c r="R166" i="10" s="1"/>
  <c r="Q193" i="10" a="1"/>
  <c r="Q193" i="10" s="1"/>
  <c r="R193" i="10" s="1"/>
  <c r="Q122" i="10" a="1"/>
  <c r="Q122" i="10" s="1"/>
  <c r="R122" i="10" s="1"/>
  <c r="Q190" i="10" a="1"/>
  <c r="Q190" i="10" s="1"/>
  <c r="R190" i="10" s="1"/>
  <c r="Q198" i="10" a="1"/>
  <c r="Q198" i="10" s="1"/>
  <c r="R198" i="10" s="1"/>
  <c r="Q76" i="10" a="1"/>
  <c r="Q76" i="10" s="1"/>
  <c r="R76" i="10" s="1"/>
  <c r="Q84" i="10" a="1"/>
  <c r="Q84" i="10" s="1"/>
  <c r="R84" i="10" s="1"/>
  <c r="Q95" i="10" a="1"/>
  <c r="Q95" i="10" s="1"/>
  <c r="R95" i="10" s="1"/>
  <c r="Q146" i="10" a="1"/>
  <c r="Q146" i="10" s="1"/>
  <c r="R146" i="10" s="1"/>
  <c r="Q228" i="10" a="1"/>
  <c r="Q228" i="10" s="1"/>
  <c r="R228" i="10" s="1"/>
  <c r="Q114" i="10" a="1"/>
  <c r="Q114" i="10" s="1"/>
  <c r="R114" i="10" s="1"/>
  <c r="Q142" i="10" a="1"/>
  <c r="Q142" i="10" s="1"/>
  <c r="R142" i="10" s="1"/>
  <c r="Q156" i="10" a="1"/>
  <c r="Q156" i="10" s="1"/>
  <c r="R156" i="10" s="1"/>
  <c r="Q159" i="10" a="1"/>
  <c r="Q159" i="10" s="1"/>
  <c r="R159" i="10" s="1"/>
  <c r="Q175" i="10" a="1"/>
  <c r="Q175" i="10" s="1"/>
  <c r="R175" i="10" s="1"/>
  <c r="S175" i="10" s="1" a="1"/>
  <c r="S175" i="10" s="1"/>
  <c r="F175" i="10" s="1"/>
  <c r="Q178" i="10" a="1"/>
  <c r="Q178" i="10" s="1"/>
  <c r="R178" i="10" s="1"/>
  <c r="Q207" i="10" a="1"/>
  <c r="Q207" i="10" s="1"/>
  <c r="R207" i="10" s="1"/>
  <c r="Q71" i="10" a="1"/>
  <c r="Q71" i="10" s="1"/>
  <c r="R71" i="10" s="1"/>
  <c r="Q87" i="10" a="1"/>
  <c r="Q87" i="10" s="1"/>
  <c r="R87" i="10" s="1"/>
  <c r="Q172" i="10" a="1"/>
  <c r="Q172" i="10" s="1"/>
  <c r="R172" i="10" s="1"/>
  <c r="Q132" i="10" a="1"/>
  <c r="Q132" i="10" s="1"/>
  <c r="R132" i="10" s="1"/>
  <c r="Q135" i="10" a="1"/>
  <c r="Q135" i="10" s="1"/>
  <c r="R135" i="10" s="1"/>
  <c r="Q162" i="10" a="1"/>
  <c r="Q162" i="10" s="1"/>
  <c r="R162" i="10" s="1"/>
  <c r="Q221" i="10" a="1"/>
  <c r="Q221" i="10" s="1"/>
  <c r="R221" i="10" s="1"/>
  <c r="Q232" i="10" a="1"/>
  <c r="Q232" i="10" s="1"/>
  <c r="R232" i="10" s="1"/>
  <c r="Q236" i="10" a="1"/>
  <c r="Q236" i="10" s="1"/>
  <c r="R236" i="10" s="1"/>
  <c r="Q240" i="10" a="1"/>
  <c r="Q240" i="10" s="1"/>
  <c r="R240" i="10" s="1"/>
  <c r="Q244" i="10" a="1"/>
  <c r="Q244" i="10" s="1"/>
  <c r="R244" i="10" s="1"/>
  <c r="Q256" i="10" a="1"/>
  <c r="Q256" i="10" s="1"/>
  <c r="R256" i="10" s="1"/>
  <c r="Q268" i="10" a="1"/>
  <c r="Q268" i="10" s="1"/>
  <c r="R268" i="10" s="1"/>
  <c r="S268" i="10" s="1" a="1"/>
  <c r="S268" i="10" s="1"/>
  <c r="F268" i="10" s="1"/>
  <c r="Q284" i="10" a="1"/>
  <c r="Q284" i="10" s="1"/>
  <c r="R284" i="10" s="1"/>
  <c r="S284" i="10" s="1" a="1"/>
  <c r="S284" i="10" s="1"/>
  <c r="F284" i="10" s="1"/>
  <c r="Q300" i="10" a="1"/>
  <c r="Q300" i="10" s="1"/>
  <c r="R300" i="10" s="1"/>
  <c r="Q66" i="10" a="1"/>
  <c r="Q66" i="10" s="1"/>
  <c r="R66" i="10" s="1"/>
  <c r="Q209" i="10" a="1"/>
  <c r="Q209" i="10" s="1"/>
  <c r="R209" i="10" s="1"/>
  <c r="Q55" i="10" a="1"/>
  <c r="Q55" i="10" s="1"/>
  <c r="R55" i="10" s="1"/>
  <c r="Q98" i="10" a="1"/>
  <c r="Q98" i="10" s="1"/>
  <c r="R98" i="10" s="1"/>
  <c r="Q158" i="10" a="1"/>
  <c r="Q158" i="10" s="1"/>
  <c r="R158" i="10" s="1"/>
  <c r="Q183" i="10" a="1"/>
  <c r="Q183" i="10" s="1"/>
  <c r="R183" i="10" s="1"/>
  <c r="Q186" i="10" a="1"/>
  <c r="Q186" i="10" s="1"/>
  <c r="R186" i="10" s="1"/>
  <c r="Q202" i="10" a="1"/>
  <c r="Q202" i="10" s="1"/>
  <c r="R202" i="10" s="1"/>
  <c r="Q250" i="10" a="1"/>
  <c r="Q250" i="10" s="1"/>
  <c r="R250" i="10" s="1"/>
  <c r="Q254" i="10" a="1"/>
  <c r="Q254" i="10" s="1"/>
  <c r="R254" i="10" s="1"/>
  <c r="Q291" i="10" a="1"/>
  <c r="Q291" i="10" s="1"/>
  <c r="R291" i="10" s="1"/>
  <c r="Q309" i="10" a="1"/>
  <c r="Q309" i="10" s="1"/>
  <c r="R309" i="10" s="1"/>
  <c r="Q261" i="10" a="1"/>
  <c r="Q261" i="10" s="1"/>
  <c r="R261" i="10" s="1"/>
  <c r="Q297" i="10" a="1"/>
  <c r="Q297" i="10" s="1"/>
  <c r="R297" i="10" s="1"/>
  <c r="S297" i="10" s="1" a="1"/>
  <c r="S297" i="10" s="1"/>
  <c r="F297" i="10" s="1"/>
  <c r="Q306" i="10" a="1"/>
  <c r="Q306" i="10" s="1"/>
  <c r="R306" i="10" s="1"/>
  <c r="S306" i="10" s="1" a="1"/>
  <c r="S306" i="10" s="1"/>
  <c r="F306" i="10" s="1"/>
  <c r="Q315" i="10" a="1"/>
  <c r="Q315" i="10" s="1"/>
  <c r="R315" i="10" s="1"/>
  <c r="Q322" i="10" a="1"/>
  <c r="Q322" i="10" s="1"/>
  <c r="R322" i="10" s="1"/>
  <c r="Q404" i="10" a="1"/>
  <c r="Q404" i="10" s="1"/>
  <c r="R404" i="10" s="1"/>
  <c r="Q275" i="10" a="1"/>
  <c r="Q275" i="10" s="1"/>
  <c r="R275" i="10" s="1"/>
  <c r="Q278" i="10" a="1"/>
  <c r="Q278" i="10" s="1"/>
  <c r="R278" i="10" s="1"/>
  <c r="Q334" i="10" a="1"/>
  <c r="Q334" i="10" s="1"/>
  <c r="R334" i="10" s="1"/>
  <c r="Q337" i="10" a="1"/>
  <c r="Q337" i="10" s="1"/>
  <c r="R337" i="10" s="1"/>
  <c r="Q211" i="10" a="1"/>
  <c r="Q211" i="10" s="1"/>
  <c r="R211" i="10" s="1"/>
  <c r="Q351" i="10" a="1"/>
  <c r="Q351" i="10" s="1"/>
  <c r="R351" i="10" s="1"/>
  <c r="Q222" i="10" a="1"/>
  <c r="Q222" i="10" s="1"/>
  <c r="R222" i="10" s="1"/>
  <c r="Q227" i="10" a="1"/>
  <c r="Q227" i="10" s="1"/>
  <c r="R227" i="10" s="1"/>
  <c r="Q253" i="10" a="1"/>
  <c r="Q253" i="10" s="1"/>
  <c r="R253" i="10" s="1"/>
  <c r="Q293" i="10" a="1"/>
  <c r="Q293" i="10" s="1"/>
  <c r="R293" i="10" s="1"/>
  <c r="Q348" i="10" a="1"/>
  <c r="Q348" i="10" s="1"/>
  <c r="R348" i="10" s="1"/>
  <c r="S348" i="10" s="1" a="1"/>
  <c r="S348" i="10" s="1"/>
  <c r="F348" i="10" s="1"/>
  <c r="Q380" i="10" a="1"/>
  <c r="Q380" i="10" s="1"/>
  <c r="R380" i="10" s="1"/>
  <c r="S380" i="10" s="1" a="1"/>
  <c r="S380" i="10" s="1"/>
  <c r="F380" i="10" s="1"/>
  <c r="Q410" i="10" a="1"/>
  <c r="Q410" i="10" s="1"/>
  <c r="R410" i="10" s="1"/>
  <c r="S410" i="10" s="1" a="1"/>
  <c r="S410" i="10" s="1"/>
  <c r="F410" i="10" s="1"/>
  <c r="Q473" i="10" a="1"/>
  <c r="Q473" i="10" s="1"/>
  <c r="R473" i="10" s="1"/>
  <c r="Q281" i="10" a="1"/>
  <c r="Q281" i="10" s="1"/>
  <c r="R281" i="10" s="1"/>
  <c r="Q290" i="10" a="1"/>
  <c r="Q290" i="10" s="1"/>
  <c r="R290" i="10" s="1"/>
  <c r="Q302" i="10" a="1"/>
  <c r="Q302" i="10" s="1"/>
  <c r="R302" i="10" s="1"/>
  <c r="Q420" i="10" a="1"/>
  <c r="Q420" i="10" s="1"/>
  <c r="R420" i="10" s="1"/>
  <c r="Q274" i="10" a="1"/>
  <c r="Q274" i="10" s="1"/>
  <c r="R274" i="10" s="1"/>
  <c r="S274" i="10" s="1" a="1"/>
  <c r="S274" i="10" s="1"/>
  <c r="F274" i="10" s="1"/>
  <c r="Q299" i="10" a="1"/>
  <c r="Q299" i="10" s="1"/>
  <c r="R299" i="10" s="1"/>
  <c r="Q333" i="10" a="1"/>
  <c r="Q333" i="10" s="1"/>
  <c r="R333" i="10" s="1"/>
  <c r="Q267" i="10" a="1"/>
  <c r="Q267" i="10" s="1"/>
  <c r="R267" i="10" s="1"/>
  <c r="Q277" i="10" a="1"/>
  <c r="Q277" i="10" s="1"/>
  <c r="R277" i="10" s="1"/>
  <c r="Q305" i="10" a="1"/>
  <c r="Q305" i="10" s="1"/>
  <c r="R305" i="10" s="1"/>
  <c r="Q314" i="10" a="1"/>
  <c r="Q314" i="10" s="1"/>
  <c r="R314" i="10" s="1"/>
  <c r="Q327" i="10" a="1"/>
  <c r="Q327" i="10" s="1"/>
  <c r="R327" i="10" s="1"/>
  <c r="Q270" i="10" a="1"/>
  <c r="Q270" i="10" s="1"/>
  <c r="R270" i="10" s="1"/>
  <c r="S270" i="10" s="1" a="1"/>
  <c r="S270" i="10" s="1"/>
  <c r="F270" i="10" s="1"/>
  <c r="Q347" i="10" a="1"/>
  <c r="Q347" i="10" s="1"/>
  <c r="R347" i="10" s="1"/>
  <c r="S347" i="10" s="1" a="1"/>
  <c r="S347" i="10" s="1"/>
  <c r="F347" i="10" s="1"/>
  <c r="Q399" i="10" a="1"/>
  <c r="Q399" i="10" s="1"/>
  <c r="R399" i="10" s="1"/>
  <c r="S399" i="10" s="1" a="1"/>
  <c r="S399" i="10" s="1"/>
  <c r="F399" i="10" s="1"/>
  <c r="Q401" i="10" a="1"/>
  <c r="Q401" i="10" s="1"/>
  <c r="R401" i="10" s="1"/>
  <c r="Q235" i="10" a="1"/>
  <c r="Q235" i="10" s="1"/>
  <c r="R235" i="10" s="1"/>
  <c r="S235" i="10" s="1" a="1"/>
  <c r="S235" i="10" s="1"/>
  <c r="F235" i="10" s="1"/>
  <c r="Q286" i="10" a="1"/>
  <c r="Q286" i="10" s="1"/>
  <c r="R286" i="10" s="1"/>
  <c r="Q370" i="10" a="1"/>
  <c r="Q370" i="10" s="1"/>
  <c r="R370" i="10" s="1"/>
  <c r="Q230" i="10" a="1"/>
  <c r="Q230" i="10" s="1"/>
  <c r="R230" i="10" s="1"/>
  <c r="Q283" i="10" a="1"/>
  <c r="Q283" i="10" s="1"/>
  <c r="R283" i="10" s="1"/>
  <c r="S283" i="10" s="1" a="1"/>
  <c r="S283" i="10" s="1"/>
  <c r="F283" i="10" s="1"/>
  <c r="Q301" i="10" a="1"/>
  <c r="Q301" i="10" s="1"/>
  <c r="R301" i="10" s="1"/>
  <c r="Q341" i="10" a="1"/>
  <c r="Q341" i="10" s="1"/>
  <c r="R341" i="10" s="1"/>
  <c r="Q358" i="10" a="1"/>
  <c r="Q358" i="10" s="1"/>
  <c r="R358" i="10" s="1"/>
  <c r="S358" i="10" s="1" a="1"/>
  <c r="S358" i="10" s="1"/>
  <c r="F358" i="10" s="1"/>
  <c r="Q458" i="10" a="1"/>
  <c r="Q458" i="10" s="1"/>
  <c r="R458" i="10" s="1"/>
  <c r="Q243" i="10" a="1"/>
  <c r="Q243" i="10" s="1"/>
  <c r="R243" i="10" s="1"/>
  <c r="Q259" i="10" a="1"/>
  <c r="Q259" i="10" s="1"/>
  <c r="R259" i="10" s="1"/>
  <c r="Q266" i="10" a="1"/>
  <c r="Q266" i="10" s="1"/>
  <c r="R266" i="10" s="1"/>
  <c r="Q289" i="10" a="1"/>
  <c r="Q289" i="10" s="1"/>
  <c r="R289" i="10" s="1"/>
  <c r="S289" i="10" s="1" a="1"/>
  <c r="S289" i="10" s="1"/>
  <c r="F289" i="10" s="1"/>
  <c r="Q298" i="10" a="1"/>
  <c r="Q298" i="10" s="1"/>
  <c r="R298" i="10" s="1"/>
  <c r="S298" i="10" s="1" a="1"/>
  <c r="S298" i="10" s="1"/>
  <c r="F298" i="10" s="1"/>
  <c r="Q310" i="10" a="1"/>
  <c r="Q310" i="10" s="1"/>
  <c r="R310" i="10" s="1"/>
  <c r="S310" i="10" s="1" a="1"/>
  <c r="S310" i="10" s="1"/>
  <c r="F310" i="10" s="1"/>
  <c r="Q326" i="10" a="1"/>
  <c r="Q326" i="10" s="1"/>
  <c r="R326" i="10" s="1"/>
  <c r="S326" i="10" s="1" a="1"/>
  <c r="S326" i="10" s="1"/>
  <c r="F326" i="10" s="1"/>
  <c r="Q338" i="10" a="1"/>
  <c r="Q338" i="10" s="1"/>
  <c r="R338" i="10" s="1"/>
  <c r="S338" i="10" s="1" a="1"/>
  <c r="S338" i="10" s="1"/>
  <c r="F338" i="10" s="1"/>
  <c r="Q365" i="10" a="1"/>
  <c r="Q365" i="10" s="1"/>
  <c r="R365" i="10" s="1"/>
  <c r="Q234" i="10" a="1"/>
  <c r="Q234" i="10" s="1"/>
  <c r="R234" i="10" s="1"/>
  <c r="Q307" i="10" a="1"/>
  <c r="Q307" i="10" s="1"/>
  <c r="R307" i="10" s="1"/>
  <c r="Q484" i="10" a="1"/>
  <c r="Q484" i="10" s="1"/>
  <c r="R484" i="10" s="1"/>
  <c r="S484" i="10" s="1" a="1"/>
  <c r="S484" i="10" s="1"/>
  <c r="F484" i="10" s="1"/>
  <c r="Q219" i="10" a="1"/>
  <c r="Q219" i="10" s="1"/>
  <c r="R219" i="10" s="1"/>
  <c r="S219" i="10" s="1" a="1"/>
  <c r="S219" i="10" s="1"/>
  <c r="F219" i="10" s="1"/>
  <c r="Q238" i="10" a="1"/>
  <c r="Q238" i="10" s="1"/>
  <c r="R238" i="10" s="1"/>
  <c r="S238" i="10" s="1" a="1"/>
  <c r="S238" i="10" s="1"/>
  <c r="F238" i="10" s="1"/>
  <c r="Q251" i="10" a="1"/>
  <c r="Q251" i="10" s="1"/>
  <c r="R251" i="10" s="1"/>
  <c r="S251" i="10" s="1" a="1"/>
  <c r="S251" i="10" s="1"/>
  <c r="F251" i="10" s="1"/>
  <c r="Q262" i="10" a="1"/>
  <c r="Q262" i="10" s="1"/>
  <c r="R262" i="10" s="1"/>
  <c r="S262" i="10" s="1" a="1"/>
  <c r="S262" i="10" s="1"/>
  <c r="F262" i="10" s="1"/>
  <c r="Q269" i="10" a="1"/>
  <c r="Q269" i="10" s="1"/>
  <c r="R269" i="10" s="1"/>
  <c r="S269" i="10" s="1" a="1"/>
  <c r="S269" i="10" s="1"/>
  <c r="F269" i="10" s="1"/>
  <c r="Q313" i="10" a="1"/>
  <c r="Q313" i="10" s="1"/>
  <c r="R313" i="10" s="1"/>
  <c r="Q381" i="10" a="1"/>
  <c r="Q381" i="10" s="1"/>
  <c r="R381" i="10" s="1"/>
  <c r="Q415" i="10" a="1"/>
  <c r="Q415" i="10" s="1"/>
  <c r="R415" i="10" s="1"/>
  <c r="S415" i="10" s="1" a="1"/>
  <c r="S415" i="10" s="1"/>
  <c r="F415" i="10" s="1"/>
  <c r="Q417" i="10" a="1"/>
  <c r="Q417" i="10" s="1"/>
  <c r="R417" i="10" s="1"/>
  <c r="S417" i="10" s="1" a="1"/>
  <c r="S417" i="10" s="1"/>
  <c r="F417" i="10" s="1"/>
  <c r="Q242" i="10" a="1"/>
  <c r="Q242" i="10" s="1"/>
  <c r="R242" i="10" s="1"/>
  <c r="S242" i="10" s="1" a="1"/>
  <c r="S242" i="10" s="1"/>
  <c r="F242" i="10" s="1"/>
  <c r="Q285" i="10" a="1"/>
  <c r="Q285" i="10" s="1"/>
  <c r="R285" i="10" s="1"/>
  <c r="S285" i="10" s="1" a="1"/>
  <c r="S285" i="10" s="1"/>
  <c r="F285" i="10" s="1"/>
  <c r="Q319" i="10" a="1"/>
  <c r="Q319" i="10" s="1"/>
  <c r="R319" i="10" s="1"/>
  <c r="S319" i="10" s="1" a="1"/>
  <c r="S319" i="10" s="1"/>
  <c r="F319" i="10" s="1"/>
  <c r="Q340" i="10" a="1"/>
  <c r="Q340" i="10" s="1"/>
  <c r="R340" i="10" s="1"/>
  <c r="S340" i="10" s="1" a="1"/>
  <c r="S340" i="10" s="1"/>
  <c r="F340" i="10" s="1"/>
  <c r="Q355" i="10" a="1"/>
  <c r="Q355" i="10" s="1"/>
  <c r="R355" i="10" s="1"/>
  <c r="S355" i="10" s="1" a="1"/>
  <c r="S355" i="10" s="1"/>
  <c r="F355" i="10" s="1"/>
  <c r="Q383" i="10" a="1"/>
  <c r="Q383" i="10" s="1"/>
  <c r="R383" i="10" s="1"/>
  <c r="Q394" i="10" a="1"/>
  <c r="Q394" i="10" s="1"/>
  <c r="R394" i="10" s="1"/>
  <c r="S394" i="10" s="1" a="1"/>
  <c r="S394" i="10" s="1"/>
  <c r="F394" i="10" s="1"/>
  <c r="Q246" i="10" a="1"/>
  <c r="Q246" i="10" s="1"/>
  <c r="R246" i="10" s="1"/>
  <c r="S246" i="10" s="1" a="1"/>
  <c r="S246" i="10" s="1"/>
  <c r="F246" i="10" s="1"/>
  <c r="Q258" i="10" a="1"/>
  <c r="Q258" i="10" s="1"/>
  <c r="R258" i="10" s="1"/>
  <c r="S258" i="10" s="1" a="1"/>
  <c r="S258" i="10" s="1"/>
  <c r="F258" i="10" s="1"/>
  <c r="Q282" i="10" a="1"/>
  <c r="Q282" i="10" s="1"/>
  <c r="R282" i="10" s="1"/>
  <c r="S282" i="10" s="1" a="1"/>
  <c r="S282" i="10" s="1"/>
  <c r="F282" i="10" s="1"/>
  <c r="Q294" i="10" a="1"/>
  <c r="Q294" i="10" s="1"/>
  <c r="R294" i="10" s="1"/>
  <c r="S294" i="10" s="1" a="1"/>
  <c r="S294" i="10" s="1"/>
  <c r="F294" i="10" s="1"/>
  <c r="Q346" i="10" a="1"/>
  <c r="Q346" i="10" s="1"/>
  <c r="R346" i="10" s="1"/>
  <c r="S346" i="10" s="1" a="1"/>
  <c r="S346" i="10" s="1"/>
  <c r="F346" i="10" s="1"/>
  <c r="Q369" i="10" a="1"/>
  <c r="Q369" i="10" s="1"/>
  <c r="R369" i="10" s="1"/>
  <c r="Q435" i="10" a="1"/>
  <c r="Q435" i="10" s="1"/>
  <c r="R435" i="10" s="1"/>
  <c r="S435" i="10" s="1" a="1"/>
  <c r="S435" i="10" s="1"/>
  <c r="F435" i="10" s="1"/>
  <c r="Q377" i="10" a="1"/>
  <c r="Q377" i="10" s="1"/>
  <c r="R377" i="10" s="1"/>
  <c r="S377" i="10" s="1" a="1"/>
  <c r="S377" i="10" s="1"/>
  <c r="F377" i="10" s="1"/>
  <c r="Q402" i="10" a="1"/>
  <c r="Q402" i="10" s="1"/>
  <c r="R402" i="10" s="1"/>
  <c r="S402" i="10" s="1" a="1"/>
  <c r="S402" i="10" s="1"/>
  <c r="F402" i="10" s="1"/>
  <c r="Q418" i="10" a="1"/>
  <c r="Q418" i="10" s="1"/>
  <c r="R418" i="10" s="1"/>
  <c r="S418" i="10" s="1" a="1"/>
  <c r="S418" i="10" s="1"/>
  <c r="F418" i="10" s="1"/>
  <c r="Q442" i="10" a="1"/>
  <c r="Q442" i="10" s="1"/>
  <c r="R442" i="10" s="1"/>
  <c r="S442" i="10" s="1" a="1"/>
  <c r="S442" i="10" s="1"/>
  <c r="F442" i="10" s="1"/>
  <c r="Q476" i="10" a="1"/>
  <c r="Q476" i="10" s="1"/>
  <c r="R476" i="10" s="1"/>
  <c r="S476" i="10" s="1" a="1"/>
  <c r="S476" i="10" s="1"/>
  <c r="F476" i="10" s="1"/>
  <c r="Q427" i="10" a="1"/>
  <c r="Q427" i="10" s="1"/>
  <c r="R427" i="10" s="1"/>
  <c r="S427" i="10" s="1" a="1"/>
  <c r="S427" i="10" s="1"/>
  <c r="F427" i="10" s="1"/>
  <c r="Q491" i="10" a="1"/>
  <c r="Q491" i="10" s="1"/>
  <c r="R491" i="10" s="1"/>
  <c r="S491" i="10" s="1" a="1"/>
  <c r="S491" i="10" s="1"/>
  <c r="F491" i="10" s="1"/>
  <c r="Q395" i="10" a="1"/>
  <c r="Q395" i="10" s="1"/>
  <c r="R395" i="10" s="1"/>
  <c r="Q411" i="10" a="1"/>
  <c r="Q411" i="10" s="1"/>
  <c r="R411" i="10" s="1"/>
  <c r="S411" i="10" s="1" a="1"/>
  <c r="S411" i="10" s="1"/>
  <c r="F411" i="10" s="1"/>
  <c r="Q433" i="10" a="1"/>
  <c r="Q433" i="10" s="1"/>
  <c r="R433" i="10" s="1"/>
  <c r="S433" i="10" s="1" a="1"/>
  <c r="S433" i="10" s="1"/>
  <c r="F433" i="10" s="1"/>
  <c r="Q493" i="10" a="1"/>
  <c r="Q493" i="10" s="1"/>
  <c r="R493" i="10" s="1"/>
  <c r="S493" i="10" s="1" a="1"/>
  <c r="S493" i="10" s="1"/>
  <c r="F493" i="10" s="1"/>
  <c r="Q385" i="10" a="1"/>
  <c r="Q385" i="10" s="1"/>
  <c r="R385" i="10" s="1"/>
  <c r="S385" i="10" s="1" a="1"/>
  <c r="S385" i="10" s="1"/>
  <c r="F385" i="10" s="1"/>
  <c r="Q444" i="10" a="1"/>
  <c r="Q444" i="10" s="1"/>
  <c r="R444" i="10" s="1"/>
  <c r="S444" i="10" s="1" a="1"/>
  <c r="S444" i="10" s="1"/>
  <c r="F444" i="10" s="1"/>
  <c r="Q495" i="10" a="1"/>
  <c r="Q495" i="10" s="1"/>
  <c r="R495" i="10" s="1"/>
  <c r="S495" i="10" s="1" a="1"/>
  <c r="S495" i="10" s="1"/>
  <c r="F495" i="10" s="1"/>
  <c r="Q497" i="10" a="1"/>
  <c r="Q497" i="10" s="1"/>
  <c r="R497" i="10" s="1"/>
  <c r="S497" i="10" s="1" a="1"/>
  <c r="S497" i="10" s="1"/>
  <c r="F497" i="10" s="1"/>
  <c r="Q450" i="10" a="1"/>
  <c r="Q450" i="10" s="1"/>
  <c r="R450" i="10" s="1"/>
  <c r="S450" i="10" s="1" a="1"/>
  <c r="S450" i="10" s="1"/>
  <c r="F450" i="10" s="1"/>
  <c r="Q466" i="10" a="1"/>
  <c r="Q466" i="10" s="1"/>
  <c r="R466" i="10" s="1"/>
  <c r="S466" i="10" s="1" a="1"/>
  <c r="S466" i="10" s="1"/>
  <c r="F466" i="10" s="1"/>
  <c r="Q482" i="10" a="1"/>
  <c r="Q482" i="10" s="1"/>
  <c r="R482" i="10" s="1"/>
  <c r="S482" i="10" s="1" a="1"/>
  <c r="S482" i="10" s="1"/>
  <c r="F482" i="10" s="1"/>
  <c r="Q499" i="10" a="1"/>
  <c r="Q499" i="10" s="1"/>
  <c r="R499" i="10" s="1"/>
  <c r="S499" i="10" s="1" a="1"/>
  <c r="S499" i="10" s="1"/>
  <c r="F499" i="10" s="1"/>
  <c r="Q505" i="10" a="1"/>
  <c r="Q505" i="10" s="1"/>
  <c r="R505" i="10" s="1"/>
  <c r="S505" i="10" s="1" a="1"/>
  <c r="S505" i="10" s="1"/>
  <c r="F505" i="10" s="1"/>
  <c r="Q507" i="10" a="1"/>
  <c r="Q507" i="10" s="1"/>
  <c r="R507" i="10" s="1"/>
  <c r="S507" i="10" s="1" a="1"/>
  <c r="S507" i="10" s="1"/>
  <c r="F507" i="10" s="1"/>
  <c r="Q509" i="10" a="1"/>
  <c r="Q509" i="10" s="1"/>
  <c r="R509" i="10" s="1"/>
  <c r="S509" i="10" s="1" a="1"/>
  <c r="S509" i="10" s="1"/>
  <c r="F509" i="10" s="1"/>
  <c r="Q511" i="10" a="1"/>
  <c r="Q511" i="10" s="1"/>
  <c r="R511" i="10" s="1"/>
  <c r="S511" i="10" s="1" a="1"/>
  <c r="S511" i="10" s="1"/>
  <c r="F511" i="10" s="1"/>
  <c r="Q513" i="10" a="1"/>
  <c r="Q513" i="10" s="1"/>
  <c r="R513" i="10" s="1"/>
  <c r="S513" i="10" s="1" a="1"/>
  <c r="S513" i="10" s="1"/>
  <c r="F513" i="10" s="1"/>
  <c r="Q517" i="10" a="1"/>
  <c r="Q517" i="10" s="1"/>
  <c r="R517" i="10" s="1"/>
  <c r="S517" i="10" s="1" a="1"/>
  <c r="S517" i="10" s="1"/>
  <c r="F517" i="10" s="1"/>
  <c r="Q539" i="10" a="1"/>
  <c r="Q539" i="10" s="1"/>
  <c r="R539" i="10" s="1"/>
  <c r="S539" i="10" s="1" a="1"/>
  <c r="S539" i="10" s="1"/>
  <c r="F539" i="10" s="1"/>
  <c r="Q553" i="10" a="1"/>
  <c r="Q553" i="10" s="1"/>
  <c r="R553" i="10" s="1"/>
  <c r="S553" i="10" s="1" a="1"/>
  <c r="S553" i="10" s="1"/>
  <c r="F553" i="10" s="1"/>
  <c r="Q555" i="10" a="1"/>
  <c r="Q555" i="10" s="1"/>
  <c r="R555" i="10" s="1"/>
  <c r="S555" i="10" s="1" a="1"/>
  <c r="S555" i="10" s="1"/>
  <c r="F555" i="10" s="1"/>
  <c r="Q563" i="10" a="1"/>
  <c r="Q563" i="10" s="1"/>
  <c r="R563" i="10" s="1"/>
  <c r="S563" i="10" s="1" a="1"/>
  <c r="S563" i="10" s="1"/>
  <c r="F563" i="10" s="1"/>
  <c r="Q571" i="10" a="1"/>
  <c r="Q571" i="10" s="1"/>
  <c r="R571" i="10" s="1"/>
  <c r="S571" i="10" s="1" a="1"/>
  <c r="S571" i="10" s="1"/>
  <c r="F571" i="10" s="1"/>
  <c r="Q579" i="10" a="1"/>
  <c r="Q579" i="10" s="1"/>
  <c r="R579" i="10" s="1"/>
  <c r="S579" i="10" s="1" a="1"/>
  <c r="S579" i="10" s="1"/>
  <c r="F579" i="10" s="1"/>
  <c r="Q587" i="10" a="1"/>
  <c r="Q587" i="10" s="1"/>
  <c r="R587" i="10" s="1"/>
  <c r="S587" i="10" s="1" a="1"/>
  <c r="S587" i="10" s="1"/>
  <c r="F587" i="10" s="1"/>
  <c r="Q441" i="10" a="1"/>
  <c r="Q441" i="10" s="1"/>
  <c r="R441" i="10" s="1"/>
  <c r="S441" i="10" s="1" a="1"/>
  <c r="S441" i="10" s="1"/>
  <c r="F441" i="10" s="1"/>
  <c r="Q379" i="10" a="1"/>
  <c r="Q379" i="10" s="1"/>
  <c r="R379" i="10" s="1"/>
  <c r="S379" i="10" s="1" a="1"/>
  <c r="S379" i="10" s="1"/>
  <c r="F379" i="10" s="1"/>
  <c r="Q426" i="10" a="1"/>
  <c r="Q426" i="10" s="1"/>
  <c r="R426" i="10" s="1"/>
  <c r="S426" i="10" s="1" a="1"/>
  <c r="S426" i="10" s="1"/>
  <c r="F426" i="10" s="1"/>
  <c r="Q452" i="10" a="1"/>
  <c r="Q452" i="10" s="1"/>
  <c r="R452" i="10" s="1"/>
  <c r="S452" i="10" s="1" a="1"/>
  <c r="S452" i="10" s="1"/>
  <c r="F452" i="10" s="1"/>
  <c r="Q468" i="10" a="1"/>
  <c r="Q468" i="10" s="1"/>
  <c r="R468" i="10" s="1"/>
  <c r="S468" i="10" s="1" a="1"/>
  <c r="S468" i="10" s="1"/>
  <c r="F468" i="10" s="1"/>
  <c r="Q475" i="10" a="1"/>
  <c r="Q475" i="10" s="1"/>
  <c r="R475" i="10" s="1"/>
  <c r="S475" i="10" s="1" a="1"/>
  <c r="S475" i="10" s="1"/>
  <c r="F475" i="10" s="1"/>
  <c r="Q460" i="10" a="1"/>
  <c r="Q460" i="10" s="1"/>
  <c r="R460" i="10" s="1"/>
  <c r="S460" i="10" s="1" a="1"/>
  <c r="S460" i="10" s="1"/>
  <c r="F460" i="10" s="1"/>
  <c r="Q387" i="10" a="1"/>
  <c r="Q387" i="10" s="1"/>
  <c r="R387" i="10" s="1"/>
  <c r="S387" i="10" s="1" a="1"/>
  <c r="S387" i="10" s="1"/>
  <c r="F387" i="10" s="1"/>
  <c r="Q443" i="10" a="1"/>
  <c r="Q443" i="10" s="1"/>
  <c r="R443" i="10" s="1"/>
  <c r="S443" i="10" s="1" a="1"/>
  <c r="S443" i="10" s="1"/>
  <c r="F443" i="10" s="1"/>
  <c r="Q403" i="10" a="1"/>
  <c r="Q403" i="10" s="1"/>
  <c r="R403" i="10" s="1"/>
  <c r="S403" i="10" s="1" a="1"/>
  <c r="S403" i="10" s="1"/>
  <c r="F403" i="10" s="1"/>
  <c r="Q419" i="10" a="1"/>
  <c r="Q419" i="10" s="1"/>
  <c r="R419" i="10" s="1"/>
  <c r="S419" i="10" s="1" a="1"/>
  <c r="S419" i="10" s="1"/>
  <c r="F419" i="10" s="1"/>
  <c r="Q449" i="10" a="1"/>
  <c r="Q449" i="10" s="1"/>
  <c r="R449" i="10" s="1"/>
  <c r="S449" i="10" s="1" a="1"/>
  <c r="S449" i="10" s="1"/>
  <c r="F449" i="10" s="1"/>
  <c r="Q465" i="10" a="1"/>
  <c r="Q465" i="10" s="1"/>
  <c r="R465" i="10" s="1"/>
  <c r="S465" i="10" s="1" a="1"/>
  <c r="S465" i="10" s="1"/>
  <c r="F465" i="10" s="1"/>
  <c r="Q428" i="10" a="1"/>
  <c r="Q428" i="10" s="1"/>
  <c r="R428" i="10" s="1"/>
  <c r="S428" i="10" s="1" a="1"/>
  <c r="S428" i="10" s="1"/>
  <c r="F428" i="10" s="1"/>
  <c r="Q457" i="10" a="1"/>
  <c r="Q457" i="10" s="1"/>
  <c r="R457" i="10" s="1"/>
  <c r="S457" i="10" s="1" a="1"/>
  <c r="S457" i="10" s="1"/>
  <c r="F457" i="10" s="1"/>
  <c r="Q434" i="10" a="1"/>
  <c r="Q434" i="10" s="1"/>
  <c r="R434" i="10" s="1"/>
  <c r="S434" i="10" s="1" a="1"/>
  <c r="S434" i="10" s="1"/>
  <c r="F434" i="10" s="1"/>
  <c r="Q481" i="10" a="1"/>
  <c r="Q481" i="10" s="1"/>
  <c r="R481" i="10" s="1"/>
  <c r="S481" i="10" s="1" a="1"/>
  <c r="S481" i="10" s="1"/>
  <c r="F481" i="10" s="1"/>
  <c r="Q483" i="10" a="1"/>
  <c r="Q483" i="10" s="1"/>
  <c r="R483" i="10" s="1"/>
  <c r="S483" i="10" s="1" a="1"/>
  <c r="S483" i="10" s="1"/>
  <c r="F483" i="10" s="1"/>
  <c r="Q500" i="10" a="1"/>
  <c r="Q500" i="10" s="1"/>
  <c r="R500" i="10" s="1"/>
  <c r="S500" i="10" s="1" a="1"/>
  <c r="S500" i="10" s="1"/>
  <c r="F500" i="10" s="1"/>
  <c r="Q393" i="10" a="1"/>
  <c r="Q393" i="10" s="1"/>
  <c r="R393" i="10" s="1"/>
  <c r="S393" i="10" s="1" a="1"/>
  <c r="S393" i="10" s="1"/>
  <c r="F393" i="10" s="1"/>
  <c r="Q396" i="10" a="1"/>
  <c r="Q396" i="10" s="1"/>
  <c r="R396" i="10" s="1"/>
  <c r="S396" i="10" s="1" a="1"/>
  <c r="S396" i="10" s="1"/>
  <c r="F396" i="10" s="1"/>
  <c r="Q409" i="10" a="1"/>
  <c r="Q409" i="10" s="1"/>
  <c r="R409" i="10" s="1"/>
  <c r="S409" i="10" s="1" a="1"/>
  <c r="S409" i="10" s="1"/>
  <c r="F409" i="10" s="1"/>
  <c r="Q412" i="10" a="1"/>
  <c r="Q412" i="10" s="1"/>
  <c r="R412" i="10" s="1"/>
  <c r="S412" i="10" s="1" a="1"/>
  <c r="S412" i="10" s="1"/>
  <c r="F412" i="10" s="1"/>
  <c r="Q425" i="10" a="1"/>
  <c r="Q425" i="10" s="1"/>
  <c r="R425" i="10" s="1"/>
  <c r="S425" i="10" s="1" a="1"/>
  <c r="S425" i="10" s="1"/>
  <c r="F425" i="10" s="1"/>
  <c r="Q451" i="10" a="1"/>
  <c r="Q451" i="10" s="1"/>
  <c r="R451" i="10" s="1"/>
  <c r="S451" i="10" s="1" a="1"/>
  <c r="S451" i="10" s="1"/>
  <c r="F451" i="10" s="1"/>
  <c r="Q467" i="10" a="1"/>
  <c r="Q467" i="10" s="1"/>
  <c r="R467" i="10" s="1"/>
  <c r="S467" i="10" s="1" a="1"/>
  <c r="S467" i="10" s="1"/>
  <c r="F467" i="10" s="1"/>
  <c r="Q524" i="10" a="1"/>
  <c r="Q524" i="10" s="1"/>
  <c r="R524" i="10" s="1"/>
  <c r="S524" i="10" s="1" a="1"/>
  <c r="S524" i="10" s="1"/>
  <c r="F524" i="10" s="1"/>
  <c r="Q532" i="10" a="1"/>
  <c r="Q532" i="10" s="1"/>
  <c r="R532" i="10" s="1"/>
  <c r="S532" i="10" s="1" a="1"/>
  <c r="S532" i="10" s="1"/>
  <c r="F532" i="10" s="1"/>
  <c r="Q386" i="10" a="1"/>
  <c r="Q386" i="10" s="1"/>
  <c r="R386" i="10" s="1"/>
  <c r="S386" i="10" s="1" a="1"/>
  <c r="S386" i="10" s="1"/>
  <c r="F386" i="10" s="1"/>
  <c r="Q459" i="10" a="1"/>
  <c r="Q459" i="10" s="1"/>
  <c r="R459" i="10" s="1"/>
  <c r="S459" i="10" s="1" a="1"/>
  <c r="S459" i="10" s="1"/>
  <c r="F459" i="10" s="1"/>
  <c r="Q474" i="10" a="1"/>
  <c r="Q474" i="10" s="1"/>
  <c r="R474" i="10" s="1"/>
  <c r="S474" i="10" s="1" a="1"/>
  <c r="S474" i="10" s="1"/>
  <c r="F474" i="10" s="1"/>
  <c r="Q371" i="10" a="1"/>
  <c r="Q371" i="10" s="1"/>
  <c r="R371" i="10" s="1"/>
  <c r="S371" i="10" s="1" a="1"/>
  <c r="S371" i="10" s="1"/>
  <c r="F371" i="10" s="1"/>
  <c r="Q436" i="10" a="1"/>
  <c r="Q436" i="10" s="1"/>
  <c r="R436" i="10" s="1"/>
  <c r="S436" i="10" s="1" a="1"/>
  <c r="S436" i="10" s="1"/>
  <c r="F436" i="10" s="1"/>
  <c r="Q504" i="10" a="1"/>
  <c r="Q504" i="10" s="1"/>
  <c r="R504" i="10" s="1"/>
  <c r="S504" i="10" s="1" a="1"/>
  <c r="S504" i="10" s="1"/>
  <c r="F504" i="10" s="1"/>
  <c r="Q593" i="10" a="1"/>
  <c r="Q593" i="10" s="1"/>
  <c r="R593" i="10" s="1"/>
  <c r="S593" i="10" s="1" a="1"/>
  <c r="S593" i="10" s="1"/>
  <c r="F593" i="10" s="1"/>
  <c r="Q698" i="10" a="1"/>
  <c r="Q698" i="10" s="1"/>
  <c r="R698" i="10" s="1"/>
  <c r="S698" i="10" s="1" a="1"/>
  <c r="S698" i="10" s="1"/>
  <c r="F698" i="10" s="1"/>
  <c r="Q580" i="10" a="1"/>
  <c r="Q580" i="10" s="1"/>
  <c r="R580" i="10" s="1"/>
  <c r="S580" i="10" s="1" a="1"/>
  <c r="S580" i="10" s="1"/>
  <c r="F580" i="10" s="1"/>
  <c r="Q612" i="10" a="1"/>
  <c r="Q612" i="10" s="1"/>
  <c r="R612" i="10" s="1"/>
  <c r="S612" i="10" s="1" a="1"/>
  <c r="S612" i="10" s="1"/>
  <c r="F612" i="10" s="1"/>
  <c r="Q617" i="10" a="1"/>
  <c r="Q617" i="10" s="1"/>
  <c r="R617" i="10" s="1"/>
  <c r="S617" i="10" s="1" a="1"/>
  <c r="S617" i="10" s="1"/>
  <c r="F617" i="10" s="1"/>
  <c r="Q528" i="10" a="1"/>
  <c r="Q528" i="10" s="1"/>
  <c r="R528" i="10" s="1"/>
  <c r="S528" i="10" s="1" a="1"/>
  <c r="S528" i="10" s="1"/>
  <c r="F528" i="10" s="1"/>
  <c r="Q572" i="10" a="1"/>
  <c r="Q572" i="10" s="1"/>
  <c r="R572" i="10" s="1"/>
  <c r="S572" i="10" s="1" a="1"/>
  <c r="S572" i="10" s="1"/>
  <c r="F572" i="10" s="1"/>
  <c r="Q576" i="10" a="1"/>
  <c r="Q576" i="10" s="1"/>
  <c r="R576" i="10" s="1"/>
  <c r="S576" i="10" s="1" a="1"/>
  <c r="S576" i="10" s="1"/>
  <c r="F576" i="10" s="1"/>
  <c r="Q592" i="10" a="1"/>
  <c r="Q592" i="10" s="1"/>
  <c r="R592" i="10" s="1"/>
  <c r="S592" i="10" s="1" a="1"/>
  <c r="S592" i="10" s="1"/>
  <c r="F592" i="10" s="1"/>
  <c r="Q601" i="10" a="1"/>
  <c r="Q601" i="10" s="1"/>
  <c r="R601" i="10" s="1"/>
  <c r="S601" i="10" s="1" a="1"/>
  <c r="S601" i="10" s="1"/>
  <c r="F601" i="10" s="1"/>
  <c r="Q619" i="10" a="1"/>
  <c r="Q619" i="10" s="1"/>
  <c r="R619" i="10" s="1"/>
  <c r="S619" i="10" s="1" a="1"/>
  <c r="S619" i="10" s="1"/>
  <c r="F619" i="10" s="1"/>
  <c r="Q564" i="10" a="1"/>
  <c r="Q564" i="10" s="1"/>
  <c r="R564" i="10" s="1"/>
  <c r="S564" i="10" s="1" a="1"/>
  <c r="S564" i="10" s="1"/>
  <c r="F564" i="10" s="1"/>
  <c r="Q568" i="10" a="1"/>
  <c r="Q568" i="10" s="1"/>
  <c r="R568" i="10" s="1"/>
  <c r="S568" i="10" s="1" a="1"/>
  <c r="S568" i="10" s="1"/>
  <c r="F568" i="10" s="1"/>
  <c r="Q496" i="10" a="1"/>
  <c r="Q496" i="10" s="1"/>
  <c r="R496" i="10" s="1"/>
  <c r="S496" i="10" s="1" a="1"/>
  <c r="S496" i="10" s="1"/>
  <c r="F496" i="10" s="1"/>
  <c r="Q512" i="10" a="1"/>
  <c r="Q512" i="10" s="1"/>
  <c r="R512" i="10" s="1"/>
  <c r="S512" i="10" s="1" a="1"/>
  <c r="S512" i="10" s="1"/>
  <c r="F512" i="10" s="1"/>
  <c r="Q536" i="10" a="1"/>
  <c r="Q536" i="10" s="1"/>
  <c r="R536" i="10" s="1"/>
  <c r="S536" i="10" s="1" a="1"/>
  <c r="S536" i="10" s="1"/>
  <c r="F536" i="10" s="1"/>
  <c r="Q556" i="10" a="1"/>
  <c r="Q556" i="10" s="1"/>
  <c r="R556" i="10" s="1"/>
  <c r="S556" i="10" s="1" a="1"/>
  <c r="S556" i="10" s="1"/>
  <c r="F556" i="10" s="1"/>
  <c r="Q560" i="10" a="1"/>
  <c r="Q560" i="10" s="1"/>
  <c r="R560" i="10" s="1"/>
  <c r="S560" i="10" s="1" a="1"/>
  <c r="S560" i="10" s="1"/>
  <c r="F560" i="10" s="1"/>
  <c r="Q588" i="10" a="1"/>
  <c r="Q588" i="10" s="1"/>
  <c r="R588" i="10" s="1"/>
  <c r="S588" i="10" s="1" a="1"/>
  <c r="S588" i="10" s="1"/>
  <c r="F588" i="10" s="1"/>
  <c r="Q548" i="10" a="1"/>
  <c r="Q548" i="10" s="1"/>
  <c r="R548" i="10" s="1"/>
  <c r="S548" i="10" s="1" a="1"/>
  <c r="S548" i="10" s="1"/>
  <c r="F548" i="10" s="1"/>
  <c r="Q552" i="10" a="1"/>
  <c r="Q552" i="10" s="1"/>
  <c r="R552" i="10" s="1"/>
  <c r="S552" i="10" s="1" a="1"/>
  <c r="S552" i="10" s="1"/>
  <c r="F552" i="10" s="1"/>
  <c r="Q585" i="10" a="1"/>
  <c r="Q585" i="10" s="1"/>
  <c r="R585" i="10" s="1"/>
  <c r="S585" i="10" s="1" a="1"/>
  <c r="S585" i="10" s="1"/>
  <c r="F585" i="10" s="1"/>
  <c r="Q600" i="10" a="1"/>
  <c r="Q600" i="10" s="1"/>
  <c r="R600" i="10" s="1"/>
  <c r="S600" i="10" s="1" a="1"/>
  <c r="S600" i="10" s="1"/>
  <c r="F600" i="10" s="1"/>
  <c r="Q544" i="10" a="1"/>
  <c r="Q544" i="10" s="1"/>
  <c r="R544" i="10" s="1"/>
  <c r="S544" i="10" s="1" a="1"/>
  <c r="S544" i="10" s="1"/>
  <c r="F544" i="10" s="1"/>
  <c r="Q608" i="10" a="1"/>
  <c r="Q608" i="10" s="1"/>
  <c r="R608" i="10" s="1"/>
  <c r="S608" i="10" s="1" a="1"/>
  <c r="S608" i="10" s="1"/>
  <c r="F608" i="10" s="1"/>
  <c r="Q596" i="10" a="1"/>
  <c r="Q596" i="10" s="1"/>
  <c r="R596" i="10" s="1"/>
  <c r="S596" i="10" s="1" a="1"/>
  <c r="S596" i="10" s="1"/>
  <c r="F596" i="10" s="1"/>
  <c r="Q652" i="10" a="1"/>
  <c r="Q652" i="10" s="1"/>
  <c r="R652" i="10" s="1"/>
  <c r="S652" i="10" s="1" a="1"/>
  <c r="S652" i="10" s="1"/>
  <c r="F652" i="10" s="1"/>
  <c r="Q660" i="10" a="1"/>
  <c r="Q660" i="10" s="1"/>
  <c r="R660" i="10" s="1"/>
  <c r="S660" i="10" s="1" a="1"/>
  <c r="S660" i="10" s="1"/>
  <c r="F660" i="10" s="1"/>
  <c r="Q668" i="10" a="1"/>
  <c r="Q668" i="10" s="1"/>
  <c r="R668" i="10" s="1"/>
  <c r="S668" i="10" s="1" a="1"/>
  <c r="S668" i="10" s="1"/>
  <c r="F668" i="10" s="1"/>
  <c r="Q684" i="10" a="1"/>
  <c r="Q684" i="10" s="1"/>
  <c r="R684" i="10" s="1"/>
  <c r="S684" i="10" s="1" a="1"/>
  <c r="S684" i="10" s="1"/>
  <c r="F684" i="10" s="1"/>
  <c r="Q692" i="10" a="1"/>
  <c r="Q692" i="10" s="1"/>
  <c r="R692" i="10" s="1"/>
  <c r="S692" i="10" s="1" a="1"/>
  <c r="S692" i="10" s="1"/>
  <c r="F692" i="10" s="1"/>
  <c r="Q520" i="10" a="1"/>
  <c r="Q520" i="10" s="1"/>
  <c r="R520" i="10" s="1"/>
  <c r="S520" i="10" s="1" a="1"/>
  <c r="S520" i="10" s="1"/>
  <c r="F520" i="10" s="1"/>
  <c r="Q584" i="10" a="1"/>
  <c r="Q584" i="10" s="1"/>
  <c r="R584" i="10" s="1"/>
  <c r="S584" i="10" s="1" a="1"/>
  <c r="S584" i="10" s="1"/>
  <c r="F584" i="10" s="1"/>
  <c r="Q620" i="10" a="1"/>
  <c r="Q620" i="10" s="1"/>
  <c r="R620" i="10" s="1"/>
  <c r="S620" i="10" s="1" a="1"/>
  <c r="S620" i="10" s="1"/>
  <c r="F620" i="10" s="1"/>
  <c r="Q654" i="10" a="1"/>
  <c r="Q654" i="10" s="1"/>
  <c r="R654" i="10" s="1"/>
  <c r="S654" i="10" s="1" a="1"/>
  <c r="S654" i="10" s="1"/>
  <c r="F654" i="10" s="1"/>
  <c r="Q661" i="10" a="1"/>
  <c r="Q661" i="10" s="1"/>
  <c r="R661" i="10" s="1"/>
  <c r="S661" i="10" s="1" a="1"/>
  <c r="S661" i="10" s="1"/>
  <c r="F661" i="10" s="1"/>
  <c r="Q685" i="10" a="1"/>
  <c r="Q685" i="10" s="1"/>
  <c r="R685" i="10" s="1"/>
  <c r="S685" i="10" s="1" a="1"/>
  <c r="S685" i="10" s="1"/>
  <c r="F685" i="10" s="1"/>
  <c r="Q788" i="10" a="1"/>
  <c r="Q788" i="10" s="1"/>
  <c r="R788" i="10" s="1"/>
  <c r="S788" i="10" s="1" a="1"/>
  <c r="S788" i="10" s="1"/>
  <c r="F788" i="10" s="1"/>
  <c r="Q623" i="10" a="1"/>
  <c r="Q623" i="10" s="1"/>
  <c r="R623" i="10" s="1"/>
  <c r="S623" i="10" s="1" a="1"/>
  <c r="S623" i="10" s="1"/>
  <c r="F623" i="10" s="1"/>
  <c r="Q631" i="10" a="1"/>
  <c r="Q631" i="10" s="1"/>
  <c r="R631" i="10" s="1"/>
  <c r="S631" i="10" s="1" a="1"/>
  <c r="S631" i="10" s="1"/>
  <c r="F631" i="10" s="1"/>
  <c r="Q639" i="10" a="1"/>
  <c r="Q639" i="10" s="1"/>
  <c r="R639" i="10" s="1"/>
  <c r="S639" i="10" s="1" a="1"/>
  <c r="S639" i="10" s="1"/>
  <c r="F639" i="10" s="1"/>
  <c r="Q693" i="10" a="1"/>
  <c r="Q693" i="10" s="1"/>
  <c r="R693" i="10" s="1"/>
  <c r="Q741" i="10" a="1"/>
  <c r="Q741" i="10" s="1"/>
  <c r="R741" i="10" s="1"/>
  <c r="S741" i="10" s="1" a="1"/>
  <c r="S741" i="10" s="1"/>
  <c r="F741" i="10" s="1"/>
  <c r="Q618" i="10" a="1"/>
  <c r="Q618" i="10" s="1"/>
  <c r="R618" i="10" s="1"/>
  <c r="S618" i="10" s="1" a="1"/>
  <c r="S618" i="10" s="1"/>
  <c r="F618" i="10" s="1"/>
  <c r="Q747" i="10" a="1"/>
  <c r="Q747" i="10" s="1"/>
  <c r="R747" i="10" s="1"/>
  <c r="S747" i="10" s="1" a="1"/>
  <c r="S747" i="10" s="1"/>
  <c r="F747" i="10" s="1"/>
  <c r="Q646" i="10" a="1"/>
  <c r="Q646" i="10" s="1"/>
  <c r="R646" i="10" s="1"/>
  <c r="S646" i="10" s="1" a="1"/>
  <c r="S646" i="10" s="1"/>
  <c r="F646" i="10" s="1"/>
  <c r="Q657" i="10" a="1"/>
  <c r="Q657" i="10" s="1"/>
  <c r="R657" i="10" s="1"/>
  <c r="S657" i="10" s="1" a="1"/>
  <c r="S657" i="10" s="1"/>
  <c r="F657" i="10" s="1"/>
  <c r="Q664" i="10" a="1"/>
  <c r="Q664" i="10" s="1"/>
  <c r="R664" i="10" s="1"/>
  <c r="S664" i="10" s="1" a="1"/>
  <c r="S664" i="10" s="1"/>
  <c r="F664" i="10" s="1"/>
  <c r="Q713" i="10" a="1"/>
  <c r="Q713" i="10" s="1"/>
  <c r="R713" i="10" s="1"/>
  <c r="S713" i="10" s="1" a="1"/>
  <c r="S713" i="10" s="1"/>
  <c r="F713" i="10" s="1"/>
  <c r="Q753" i="10" a="1"/>
  <c r="Q753" i="10" s="1"/>
  <c r="R753" i="10" s="1"/>
  <c r="S753" i="10" s="1" a="1"/>
  <c r="S753" i="10" s="1"/>
  <c r="F753" i="10" s="1"/>
  <c r="Q622" i="10" a="1"/>
  <c r="Q622" i="10" s="1"/>
  <c r="R622" i="10" s="1"/>
  <c r="S622" i="10" s="1" a="1"/>
  <c r="S622" i="10" s="1"/>
  <c r="F622" i="10" s="1"/>
  <c r="Q626" i="10" a="1"/>
  <c r="Q626" i="10" s="1"/>
  <c r="R626" i="10" s="1"/>
  <c r="S626" i="10" s="1" a="1"/>
  <c r="S626" i="10" s="1"/>
  <c r="F626" i="10" s="1"/>
  <c r="Q630" i="10" a="1"/>
  <c r="Q630" i="10" s="1"/>
  <c r="R630" i="10" s="1"/>
  <c r="S630" i="10" s="1" a="1"/>
  <c r="S630" i="10" s="1"/>
  <c r="F630" i="10" s="1"/>
  <c r="Q634" i="10" a="1"/>
  <c r="Q634" i="10" s="1"/>
  <c r="R634" i="10" s="1"/>
  <c r="S634" i="10" s="1" a="1"/>
  <c r="S634" i="10" s="1"/>
  <c r="F634" i="10" s="1"/>
  <c r="Q638" i="10" a="1"/>
  <c r="Q638" i="10" s="1"/>
  <c r="R638" i="10" s="1"/>
  <c r="S638" i="10" s="1" a="1"/>
  <c r="S638" i="10" s="1"/>
  <c r="F638" i="10" s="1"/>
  <c r="Q642" i="10" a="1"/>
  <c r="Q642" i="10" s="1"/>
  <c r="R642" i="10" s="1"/>
  <c r="Q653" i="10" a="1"/>
  <c r="Q653" i="10" s="1"/>
  <c r="R653" i="10" s="1"/>
  <c r="S653" i="10" s="1" a="1"/>
  <c r="S653" i="10" s="1"/>
  <c r="F653" i="10" s="1"/>
  <c r="Q667" i="10" a="1"/>
  <c r="Q667" i="10" s="1"/>
  <c r="R667" i="10" s="1"/>
  <c r="S667" i="10" s="1" a="1"/>
  <c r="S667" i="10" s="1"/>
  <c r="F667" i="10" s="1"/>
  <c r="Q757" i="10" a="1"/>
  <c r="Q757" i="10" s="1"/>
  <c r="R757" i="10" s="1"/>
  <c r="S757" i="10" s="1" a="1"/>
  <c r="S757" i="10" s="1"/>
  <c r="F757" i="10" s="1"/>
  <c r="Q670" i="10" a="1"/>
  <c r="Q670" i="10" s="1"/>
  <c r="R670" i="10" s="1"/>
  <c r="S670" i="10" s="1" a="1"/>
  <c r="S670" i="10" s="1"/>
  <c r="F670" i="10" s="1"/>
  <c r="Q673" i="10" a="1"/>
  <c r="Q673" i="10" s="1"/>
  <c r="R673" i="10" s="1"/>
  <c r="S673" i="10" s="1" a="1"/>
  <c r="S673" i="10" s="1"/>
  <c r="F673" i="10" s="1"/>
  <c r="Q703" i="10" a="1"/>
  <c r="Q703" i="10" s="1"/>
  <c r="R703" i="10" s="1"/>
  <c r="S703" i="10" s="1" a="1"/>
  <c r="S703" i="10" s="1"/>
  <c r="F703" i="10" s="1"/>
  <c r="Q708" i="10" a="1"/>
  <c r="Q708" i="10" s="1"/>
  <c r="R708" i="10" s="1"/>
  <c r="S708" i="10" s="1" a="1"/>
  <c r="S708" i="10" s="1"/>
  <c r="F708" i="10" s="1"/>
  <c r="Q730" i="10" a="1"/>
  <c r="Q730" i="10" s="1"/>
  <c r="R730" i="10" s="1"/>
  <c r="S730" i="10" s="1" a="1"/>
  <c r="S730" i="10" s="1"/>
  <c r="F730" i="10" s="1"/>
  <c r="Q765" i="10" a="1"/>
  <c r="Q765" i="10" s="1"/>
  <c r="R765" i="10" s="1"/>
  <c r="S765" i="10" s="1" a="1"/>
  <c r="S765" i="10" s="1"/>
  <c r="F765" i="10" s="1"/>
  <c r="Q607" i="10" a="1"/>
  <c r="Q607" i="10" s="1"/>
  <c r="R607" i="10" s="1"/>
  <c r="S607" i="10" s="1" a="1"/>
  <c r="S607" i="10" s="1"/>
  <c r="F607" i="10" s="1"/>
  <c r="Q645" i="10" a="1"/>
  <c r="Q645" i="10" s="1"/>
  <c r="R645" i="10" s="1"/>
  <c r="S645" i="10" s="1" a="1"/>
  <c r="S645" i="10" s="1"/>
  <c r="F645" i="10" s="1"/>
  <c r="Q649" i="10" a="1"/>
  <c r="Q649" i="10" s="1"/>
  <c r="R649" i="10" s="1"/>
  <c r="S649" i="10" s="1" a="1"/>
  <c r="S649" i="10" s="1"/>
  <c r="F649" i="10" s="1"/>
  <c r="Q695" i="10" a="1"/>
  <c r="Q695" i="10" s="1"/>
  <c r="R695" i="10" s="1"/>
  <c r="S695" i="10" s="1" a="1"/>
  <c r="S695" i="10" s="1"/>
  <c r="F695" i="10" s="1"/>
  <c r="Q773" i="10" a="1"/>
  <c r="Q773" i="10" s="1"/>
  <c r="R773" i="10" s="1"/>
  <c r="S773" i="10" s="1" a="1"/>
  <c r="S773" i="10" s="1"/>
  <c r="F773" i="10" s="1"/>
  <c r="Q681" i="10" a="1"/>
  <c r="Q681" i="10" s="1"/>
  <c r="R681" i="10" s="1"/>
  <c r="S681" i="10" s="1" a="1"/>
  <c r="S681" i="10" s="1"/>
  <c r="F681" i="10" s="1"/>
  <c r="Q689" i="10" a="1"/>
  <c r="Q689" i="10" s="1"/>
  <c r="R689" i="10" s="1"/>
  <c r="S689" i="10" s="1" a="1"/>
  <c r="S689" i="10" s="1"/>
  <c r="F689" i="10" s="1"/>
  <c r="Q705" i="10" a="1"/>
  <c r="Q705" i="10" s="1"/>
  <c r="R705" i="10" s="1"/>
  <c r="S705" i="10" s="1" a="1"/>
  <c r="S705" i="10" s="1"/>
  <c r="F705" i="10" s="1"/>
  <c r="Q791" i="10" a="1"/>
  <c r="Q791" i="10" s="1"/>
  <c r="R791" i="10" s="1"/>
  <c r="S791" i="10" s="1" a="1"/>
  <c r="S791" i="10" s="1"/>
  <c r="F791" i="10" s="1"/>
  <c r="Q669" i="10" a="1"/>
  <c r="Q669" i="10" s="1"/>
  <c r="R669" i="10" s="1"/>
  <c r="S669" i="10" s="1" a="1"/>
  <c r="S669" i="10" s="1"/>
  <c r="F669" i="10" s="1"/>
  <c r="Q697" i="10" a="1"/>
  <c r="Q697" i="10" s="1"/>
  <c r="R697" i="10" s="1"/>
  <c r="S697" i="10" s="1" a="1"/>
  <c r="S697" i="10" s="1"/>
  <c r="F697" i="10" s="1"/>
  <c r="Q700" i="10" a="1"/>
  <c r="Q700" i="10" s="1"/>
  <c r="R700" i="10" s="1"/>
  <c r="S700" i="10" s="1" a="1"/>
  <c r="S700" i="10" s="1"/>
  <c r="F700" i="10" s="1"/>
  <c r="Q672" i="10" a="1"/>
  <c r="Q672" i="10" s="1"/>
  <c r="R672" i="10" s="1"/>
  <c r="S672" i="10" s="1" a="1"/>
  <c r="S672" i="10" s="1"/>
  <c r="F672" i="10" s="1"/>
  <c r="Q675" i="10" a="1"/>
  <c r="Q675" i="10" s="1"/>
  <c r="R675" i="10" s="1"/>
  <c r="S675" i="10" s="1" a="1"/>
  <c r="S675" i="10" s="1"/>
  <c r="F675" i="10" s="1"/>
  <c r="Q746" i="10" a="1"/>
  <c r="Q746" i="10" s="1"/>
  <c r="R746" i="10" s="1"/>
  <c r="S746" i="10" s="1" a="1"/>
  <c r="S746" i="10" s="1"/>
  <c r="F746" i="10" s="1"/>
  <c r="Q659" i="10" a="1"/>
  <c r="Q659" i="10" s="1"/>
  <c r="R659" i="10" s="1"/>
  <c r="S659" i="10" s="1" a="1"/>
  <c r="S659" i="10" s="1"/>
  <c r="F659" i="10" s="1"/>
  <c r="Q678" i="10" a="1"/>
  <c r="Q678" i="10" s="1"/>
  <c r="R678" i="10" s="1"/>
  <c r="S678" i="10" s="1" a="1"/>
  <c r="S678" i="10" s="1"/>
  <c r="F678" i="10" s="1"/>
  <c r="Q683" i="10" a="1"/>
  <c r="Q683" i="10" s="1"/>
  <c r="R683" i="10" s="1"/>
  <c r="S683" i="10" s="1" a="1"/>
  <c r="S683" i="10" s="1"/>
  <c r="F683" i="10" s="1"/>
  <c r="Q686" i="10" a="1"/>
  <c r="Q686" i="10" s="1"/>
  <c r="R686" i="10" s="1"/>
  <c r="S686" i="10" s="1" a="1"/>
  <c r="S686" i="10" s="1"/>
  <c r="F686" i="10" s="1"/>
  <c r="Q691" i="10" a="1"/>
  <c r="Q691" i="10" s="1"/>
  <c r="R691" i="10" s="1"/>
  <c r="S691" i="10" s="1" a="1"/>
  <c r="S691" i="10" s="1"/>
  <c r="F691" i="10" s="1"/>
  <c r="Q702" i="10" a="1"/>
  <c r="Q702" i="10" s="1"/>
  <c r="R702" i="10" s="1"/>
  <c r="S702" i="10" s="1" a="1"/>
  <c r="S702" i="10" s="1"/>
  <c r="F702" i="10" s="1"/>
  <c r="Q610" i="10" a="1"/>
  <c r="Q610" i="10" s="1"/>
  <c r="R610" i="10" s="1"/>
  <c r="S610" i="10" s="1" a="1"/>
  <c r="S610" i="10" s="1"/>
  <c r="F610" i="10" s="1"/>
  <c r="Q662" i="10" a="1"/>
  <c r="Q662" i="10" s="1"/>
  <c r="R662" i="10" s="1"/>
  <c r="S662" i="10" s="1" a="1"/>
  <c r="S662" i="10" s="1"/>
  <c r="F662" i="10" s="1"/>
  <c r="Q707" i="10" a="1"/>
  <c r="Q707" i="10" s="1"/>
  <c r="R707" i="10" s="1"/>
  <c r="S707" i="10" s="1" a="1"/>
  <c r="S707" i="10" s="1"/>
  <c r="F707" i="10" s="1"/>
  <c r="Q615" i="10" a="1"/>
  <c r="Q615" i="10" s="1"/>
  <c r="R615" i="10" s="1"/>
  <c r="S615" i="10" s="1" a="1"/>
  <c r="S615" i="10" s="1"/>
  <c r="F615" i="10" s="1"/>
  <c r="Q709" i="10" a="1"/>
  <c r="Q709" i="10" s="1"/>
  <c r="R709" i="10" s="1"/>
  <c r="S709" i="10" s="1" a="1"/>
  <c r="S709" i="10" s="1"/>
  <c r="F709" i="10" s="1"/>
  <c r="Q729" i="10" a="1"/>
  <c r="Q729" i="10" s="1"/>
  <c r="R729" i="10" s="1"/>
  <c r="S729" i="10" s="1" a="1"/>
  <c r="S729" i="10" s="1"/>
  <c r="F729" i="10" s="1"/>
  <c r="Q762" i="10" a="1"/>
  <c r="Q762" i="10" s="1"/>
  <c r="R762" i="10" s="1"/>
  <c r="S762" i="10" s="1" a="1"/>
  <c r="S762" i="10" s="1"/>
  <c r="F762" i="10" s="1"/>
  <c r="Q665" i="10" a="1"/>
  <c r="Q665" i="10" s="1"/>
  <c r="R665" i="10" s="1"/>
  <c r="S665" i="10" s="1" a="1"/>
  <c r="S665" i="10" s="1"/>
  <c r="F665" i="10" s="1"/>
  <c r="Q680" i="10" a="1"/>
  <c r="Q680" i="10" s="1"/>
  <c r="R680" i="10" s="1"/>
  <c r="S680" i="10" s="1" a="1"/>
  <c r="S680" i="10" s="1"/>
  <c r="F680" i="10" s="1"/>
  <c r="Q688" i="10" a="1"/>
  <c r="Q688" i="10" s="1"/>
  <c r="R688" i="10" s="1"/>
  <c r="S688" i="10" s="1" a="1"/>
  <c r="S688" i="10" s="1"/>
  <c r="F688" i="10" s="1"/>
  <c r="Q699" i="10" a="1"/>
  <c r="Q699" i="10" s="1"/>
  <c r="R699" i="10" s="1"/>
  <c r="S699" i="10" s="1" a="1"/>
  <c r="S699" i="10" s="1"/>
  <c r="F699" i="10" s="1"/>
  <c r="Q716" i="10" a="1"/>
  <c r="Q716" i="10" s="1"/>
  <c r="R716" i="10" s="1"/>
  <c r="S716" i="10" s="1" a="1"/>
  <c r="S716" i="10" s="1"/>
  <c r="F716" i="10" s="1"/>
  <c r="Q651" i="10" a="1"/>
  <c r="Q651" i="10" s="1"/>
  <c r="R651" i="10" s="1"/>
  <c r="S651" i="10" s="1" a="1"/>
  <c r="S651" i="10" s="1"/>
  <c r="F651" i="10" s="1"/>
  <c r="Q677" i="10" a="1"/>
  <c r="Q677" i="10" s="1"/>
  <c r="R677" i="10" s="1"/>
  <c r="S677" i="10" s="1" a="1"/>
  <c r="S677" i="10" s="1"/>
  <c r="F677" i="10" s="1"/>
  <c r="Q711" i="10" a="1"/>
  <c r="Q711" i="10" s="1"/>
  <c r="R711" i="10" s="1"/>
  <c r="S711" i="10" s="1" a="1"/>
  <c r="S711" i="10" s="1"/>
  <c r="F711" i="10" s="1"/>
  <c r="Q776" i="10" a="1"/>
  <c r="Q776" i="10" s="1"/>
  <c r="R776" i="10" s="1"/>
  <c r="S776" i="10" s="1" a="1"/>
  <c r="S776" i="10" s="1"/>
  <c r="F776" i="10" s="1"/>
  <c r="Q779" i="10" a="1"/>
  <c r="Q779" i="10" s="1"/>
  <c r="R779" i="10" s="1"/>
  <c r="S779" i="10" s="1" a="1"/>
  <c r="S779" i="10" s="1"/>
  <c r="F779" i="10" s="1"/>
  <c r="Q807" i="10" a="1"/>
  <c r="Q807" i="10" s="1"/>
  <c r="R807" i="10" s="1"/>
  <c r="S807" i="10" s="1" a="1"/>
  <c r="S807" i="10" s="1"/>
  <c r="F807" i="10" s="1"/>
  <c r="Q1124" i="10" a="1"/>
  <c r="Q1124" i="10" s="1"/>
  <c r="R1124" i="10" s="1"/>
  <c r="S1124" i="10" s="1" a="1"/>
  <c r="S1124" i="10" s="1"/>
  <c r="F1124" i="10" s="1"/>
  <c r="Q772" i="10" a="1"/>
  <c r="Q772" i="10" s="1"/>
  <c r="R772" i="10" s="1"/>
  <c r="S772" i="10" s="1" a="1"/>
  <c r="S772" i="10" s="1"/>
  <c r="F772" i="10" s="1"/>
  <c r="Q789" i="10" a="1"/>
  <c r="Q789" i="10" s="1"/>
  <c r="R789" i="10" s="1"/>
  <c r="S789" i="10" s="1" a="1"/>
  <c r="S789" i="10" s="1"/>
  <c r="F789" i="10" s="1"/>
  <c r="Q798" i="10" a="1"/>
  <c r="Q798" i="10" s="1"/>
  <c r="R798" i="10" s="1"/>
  <c r="S798" i="10" s="1" a="1"/>
  <c r="S798" i="10" s="1"/>
  <c r="F798" i="10" s="1"/>
  <c r="Q804" i="10" a="1"/>
  <c r="Q804" i="10" s="1"/>
  <c r="R804" i="10" s="1"/>
  <c r="S804" i="10" s="1" a="1"/>
  <c r="S804" i="10" s="1"/>
  <c r="F804" i="10" s="1"/>
  <c r="Q814" i="10" a="1"/>
  <c r="Q814" i="10" s="1"/>
  <c r="R814" i="10" s="1"/>
  <c r="S814" i="10" s="1" a="1"/>
  <c r="S814" i="10" s="1"/>
  <c r="F814" i="10" s="1"/>
  <c r="Q824" i="10" a="1"/>
  <c r="Q824" i="10" s="1"/>
  <c r="R824" i="10" s="1"/>
  <c r="S824" i="10" s="1" a="1"/>
  <c r="S824" i="10" s="1"/>
  <c r="F824" i="10" s="1"/>
  <c r="Q854" i="10" a="1"/>
  <c r="Q854" i="10" s="1"/>
  <c r="R854" i="10" s="1"/>
  <c r="S854" i="10" s="1" a="1"/>
  <c r="S854" i="10" s="1"/>
  <c r="F854" i="10" s="1"/>
  <c r="Q819" i="10" a="1"/>
  <c r="Q819" i="10" s="1"/>
  <c r="R819" i="10" s="1"/>
  <c r="S819" i="10" s="1" a="1"/>
  <c r="S819" i="10" s="1"/>
  <c r="F819" i="10" s="1"/>
  <c r="Q715" i="10" a="1"/>
  <c r="Q715" i="10" s="1"/>
  <c r="R715" i="10" s="1"/>
  <c r="S715" i="10" s="1" a="1"/>
  <c r="S715" i="10" s="1"/>
  <c r="F715" i="10" s="1"/>
  <c r="Q720" i="10" a="1"/>
  <c r="Q720" i="10" s="1"/>
  <c r="R720" i="10" s="1"/>
  <c r="S720" i="10" s="1" a="1"/>
  <c r="S720" i="10" s="1"/>
  <c r="F720" i="10" s="1"/>
  <c r="Q792" i="10" a="1"/>
  <c r="Q792" i="10" s="1"/>
  <c r="R792" i="10" s="1"/>
  <c r="S792" i="10" s="1" a="1"/>
  <c r="S792" i="10" s="1"/>
  <c r="F792" i="10" s="1"/>
  <c r="Q809" i="10" a="1"/>
  <c r="Q809" i="10" s="1"/>
  <c r="R809" i="10" s="1"/>
  <c r="S809" i="10" s="1" a="1"/>
  <c r="S809" i="10" s="1"/>
  <c r="F809" i="10" s="1"/>
  <c r="Q973" i="10" a="1"/>
  <c r="Q973" i="10" s="1"/>
  <c r="R973" i="10" s="1"/>
  <c r="S973" i="10" s="1" a="1"/>
  <c r="S973" i="10" s="1"/>
  <c r="F973" i="10" s="1"/>
  <c r="Q724" i="10" a="1"/>
  <c r="Q724" i="10" s="1"/>
  <c r="R724" i="10" s="1"/>
  <c r="S724" i="10" s="1" a="1"/>
  <c r="S724" i="10" s="1"/>
  <c r="F724" i="10" s="1"/>
  <c r="Q768" i="10" a="1"/>
  <c r="Q768" i="10" s="1"/>
  <c r="R768" i="10" s="1"/>
  <c r="S768" i="10" s="1" a="1"/>
  <c r="S768" i="10" s="1"/>
  <c r="F768" i="10" s="1"/>
  <c r="Q775" i="10" a="1"/>
  <c r="Q775" i="10" s="1"/>
  <c r="R775" i="10" s="1"/>
  <c r="S775" i="10" s="1" a="1"/>
  <c r="S775" i="10" s="1"/>
  <c r="F775" i="10" s="1"/>
  <c r="Q811" i="10" a="1"/>
  <c r="Q811" i="10" s="1"/>
  <c r="R811" i="10" s="1"/>
  <c r="S811" i="10" s="1" a="1"/>
  <c r="S811" i="10" s="1"/>
  <c r="F811" i="10" s="1"/>
  <c r="Q728" i="10" a="1"/>
  <c r="Q728" i="10" s="1"/>
  <c r="R728" i="10" s="1"/>
  <c r="S728" i="10" s="1" a="1"/>
  <c r="S728" i="10" s="1"/>
  <c r="F728" i="10" s="1"/>
  <c r="Q764" i="10" a="1"/>
  <c r="Q764" i="10" s="1"/>
  <c r="R764" i="10" s="1"/>
  <c r="S764" i="10" s="1" a="1"/>
  <c r="S764" i="10" s="1"/>
  <c r="F764" i="10" s="1"/>
  <c r="Q771" i="10" a="1"/>
  <c r="Q771" i="10" s="1"/>
  <c r="R771" i="10" s="1"/>
  <c r="S771" i="10" s="1" a="1"/>
  <c r="S771" i="10" s="1"/>
  <c r="F771" i="10" s="1"/>
  <c r="Q732" i="10" a="1"/>
  <c r="Q732" i="10" s="1"/>
  <c r="R732" i="10" s="1"/>
  <c r="S732" i="10" s="1" a="1"/>
  <c r="S732" i="10" s="1"/>
  <c r="F732" i="10" s="1"/>
  <c r="Q778" i="10" a="1"/>
  <c r="Q778" i="10" s="1"/>
  <c r="R778" i="10" s="1"/>
  <c r="S778" i="10" s="1" a="1"/>
  <c r="S778" i="10" s="1"/>
  <c r="F778" i="10" s="1"/>
  <c r="Q800" i="10" a="1"/>
  <c r="Q800" i="10" s="1"/>
  <c r="R800" i="10" s="1"/>
  <c r="S800" i="10" s="1" a="1"/>
  <c r="S800" i="10" s="1"/>
  <c r="F800" i="10" s="1"/>
  <c r="Q723" i="10" a="1"/>
  <c r="Q723" i="10" s="1"/>
  <c r="R723" i="10" s="1"/>
  <c r="S723" i="10" s="1" a="1"/>
  <c r="S723" i="10" s="1"/>
  <c r="F723" i="10" s="1"/>
  <c r="Q736" i="10" a="1"/>
  <c r="Q736" i="10" s="1"/>
  <c r="R736" i="10" s="1"/>
  <c r="S736" i="10" s="1" a="1"/>
  <c r="S736" i="10" s="1"/>
  <c r="F736" i="10" s="1"/>
  <c r="Q794" i="10" a="1"/>
  <c r="Q794" i="10" s="1"/>
  <c r="R794" i="10" s="1"/>
  <c r="S794" i="10" s="1" a="1"/>
  <c r="S794" i="10" s="1"/>
  <c r="F794" i="10" s="1"/>
  <c r="Q797" i="10" a="1"/>
  <c r="Q797" i="10" s="1"/>
  <c r="R797" i="10" s="1"/>
  <c r="S797" i="10" s="1" a="1"/>
  <c r="S797" i="10" s="1"/>
  <c r="F797" i="10" s="1"/>
  <c r="Q803" i="10" a="1"/>
  <c r="Q803" i="10" s="1"/>
  <c r="R803" i="10" s="1"/>
  <c r="S803" i="10" s="1" a="1"/>
  <c r="S803" i="10" s="1"/>
  <c r="F803" i="10" s="1"/>
  <c r="Q813" i="10" a="1"/>
  <c r="Q813" i="10" s="1"/>
  <c r="R813" i="10" s="1"/>
  <c r="S813" i="10" s="1" a="1"/>
  <c r="S813" i="10" s="1"/>
  <c r="F813" i="10" s="1"/>
  <c r="Q909" i="10" a="1"/>
  <c r="Q909" i="10" s="1"/>
  <c r="R909" i="10" s="1"/>
  <c r="S909" i="10" s="1" a="1"/>
  <c r="S909" i="10" s="1"/>
  <c r="F909" i="10" s="1"/>
  <c r="Q740" i="10" a="1"/>
  <c r="Q740" i="10" s="1"/>
  <c r="R740" i="10" s="1"/>
  <c r="S740" i="10" s="1" a="1"/>
  <c r="S740" i="10" s="1"/>
  <c r="F740" i="10" s="1"/>
  <c r="Q760" i="10" a="1"/>
  <c r="Q760" i="10" s="1"/>
  <c r="R760" i="10" s="1"/>
  <c r="S760" i="10" s="1" a="1"/>
  <c r="S760" i="10" s="1"/>
  <c r="F760" i="10" s="1"/>
  <c r="Q767" i="10" a="1"/>
  <c r="Q767" i="10" s="1"/>
  <c r="R767" i="10" s="1"/>
  <c r="S767" i="10" s="1" a="1"/>
  <c r="S767" i="10" s="1"/>
  <c r="F767" i="10" s="1"/>
  <c r="Q731" i="10" a="1"/>
  <c r="Q731" i="10" s="1"/>
  <c r="R731" i="10" s="1"/>
  <c r="S731" i="10" s="1" a="1"/>
  <c r="S731" i="10" s="1"/>
  <c r="F731" i="10" s="1"/>
  <c r="Q744" i="10" a="1"/>
  <c r="Q744" i="10" s="1"/>
  <c r="R744" i="10" s="1"/>
  <c r="S744" i="10" s="1" a="1"/>
  <c r="S744" i="10" s="1"/>
  <c r="F744" i="10" s="1"/>
  <c r="Q756" i="10" a="1"/>
  <c r="Q756" i="10" s="1"/>
  <c r="R756" i="10" s="1"/>
  <c r="S756" i="10" s="1" a="1"/>
  <c r="S756" i="10" s="1"/>
  <c r="F756" i="10" s="1"/>
  <c r="Q763" i="10" a="1"/>
  <c r="Q763" i="10" s="1"/>
  <c r="R763" i="10" s="1"/>
  <c r="S763" i="10" s="1" a="1"/>
  <c r="S763" i="10" s="1"/>
  <c r="F763" i="10" s="1"/>
  <c r="Q784" i="10" a="1"/>
  <c r="Q784" i="10" s="1"/>
  <c r="R784" i="10" s="1"/>
  <c r="S784" i="10" s="1" a="1"/>
  <c r="S784" i="10" s="1"/>
  <c r="F784" i="10" s="1"/>
  <c r="Q748" i="10" a="1"/>
  <c r="Q748" i="10" s="1"/>
  <c r="R748" i="10" s="1"/>
  <c r="S748" i="10" s="1" a="1"/>
  <c r="S748" i="10" s="1"/>
  <c r="F748" i="10" s="1"/>
  <c r="Q752" i="10" a="1"/>
  <c r="Q752" i="10" s="1"/>
  <c r="R752" i="10" s="1"/>
  <c r="S752" i="10" s="1" a="1"/>
  <c r="S752" i="10" s="1"/>
  <c r="F752" i="10" s="1"/>
  <c r="Q787" i="10" a="1"/>
  <c r="Q787" i="10" s="1"/>
  <c r="R787" i="10" s="1"/>
  <c r="S787" i="10" s="1" a="1"/>
  <c r="S787" i="10" s="1"/>
  <c r="F787" i="10" s="1"/>
  <c r="Q815" i="10" a="1"/>
  <c r="Q815" i="10" s="1"/>
  <c r="R815" i="10" s="1"/>
  <c r="S815" i="10" s="1" a="1"/>
  <c r="S815" i="10" s="1"/>
  <c r="F815" i="10" s="1"/>
  <c r="Q739" i="10" a="1"/>
  <c r="Q739" i="10" s="1"/>
  <c r="R739" i="10" s="1"/>
  <c r="S739" i="10" s="1" a="1"/>
  <c r="S739" i="10" s="1"/>
  <c r="F739" i="10" s="1"/>
  <c r="Q780" i="10" a="1"/>
  <c r="Q780" i="10" s="1"/>
  <c r="R780" i="10" s="1"/>
  <c r="S780" i="10" s="1" a="1"/>
  <c r="S780" i="10" s="1"/>
  <c r="F780" i="10" s="1"/>
  <c r="Q810" i="10" a="1"/>
  <c r="Q810" i="10" s="1"/>
  <c r="R810" i="10" s="1"/>
  <c r="S810" i="10" s="1" a="1"/>
  <c r="S810" i="10" s="1"/>
  <c r="F810" i="10" s="1"/>
  <c r="Q755" i="10" a="1"/>
  <c r="Q755" i="10" s="1"/>
  <c r="R755" i="10" s="1"/>
  <c r="S755" i="10" s="1" a="1"/>
  <c r="S755" i="10" s="1"/>
  <c r="F755" i="10" s="1"/>
  <c r="Q759" i="10" a="1"/>
  <c r="Q759" i="10" s="1"/>
  <c r="R759" i="10" s="1"/>
  <c r="S759" i="10" s="1" a="1"/>
  <c r="S759" i="10" s="1"/>
  <c r="F759" i="10" s="1"/>
  <c r="Q802" i="10" a="1"/>
  <c r="Q802" i="10" s="1"/>
  <c r="R802" i="10" s="1"/>
  <c r="S802" i="10" s="1" a="1"/>
  <c r="S802" i="10" s="1"/>
  <c r="F802" i="10" s="1"/>
  <c r="Q867" i="10" a="1"/>
  <c r="Q867" i="10" s="1"/>
  <c r="R867" i="10" s="1"/>
  <c r="S867" i="10" s="1" a="1"/>
  <c r="S867" i="10" s="1"/>
  <c r="F867" i="10" s="1"/>
  <c r="Q783" i="10" a="1"/>
  <c r="Q783" i="10" s="1"/>
  <c r="R783" i="10" s="1"/>
  <c r="S783" i="10" s="1" a="1"/>
  <c r="S783" i="10" s="1"/>
  <c r="F783" i="10" s="1"/>
  <c r="Q793" i="10" a="1"/>
  <c r="Q793" i="10" s="1"/>
  <c r="R793" i="10" s="1"/>
  <c r="S793" i="10" s="1" a="1"/>
  <c r="S793" i="10" s="1"/>
  <c r="F793" i="10" s="1"/>
  <c r="Q829" i="10" a="1"/>
  <c r="Q829" i="10" s="1"/>
  <c r="R829" i="10" s="1"/>
  <c r="S829" i="10" s="1" a="1"/>
  <c r="S829" i="10" s="1"/>
  <c r="F829" i="10" s="1"/>
  <c r="Q751" i="10" a="1"/>
  <c r="Q751" i="10" s="1"/>
  <c r="R751" i="10" s="1"/>
  <c r="S751" i="10" s="1" a="1"/>
  <c r="S751" i="10" s="1"/>
  <c r="F751" i="10" s="1"/>
  <c r="Q834" i="10" a="1"/>
  <c r="Q834" i="10" s="1"/>
  <c r="R834" i="10" s="1"/>
  <c r="S834" i="10" s="1" a="1"/>
  <c r="S834" i="10" s="1"/>
  <c r="F834" i="10" s="1"/>
  <c r="Q869" i="10" a="1"/>
  <c r="Q869" i="10" s="1"/>
  <c r="R869" i="10" s="1"/>
  <c r="S869" i="10" s="1" a="1"/>
  <c r="S869" i="10" s="1"/>
  <c r="F869" i="10" s="1"/>
  <c r="Q877" i="10" a="1"/>
  <c r="Q877" i="10" s="1"/>
  <c r="R877" i="10" s="1"/>
  <c r="S877" i="10" s="1" a="1"/>
  <c r="S877" i="10" s="1"/>
  <c r="F877" i="10" s="1"/>
  <c r="Q837" i="10" a="1"/>
  <c r="Q837" i="10" s="1"/>
  <c r="R837" i="10" s="1"/>
  <c r="S837" i="10" s="1" a="1"/>
  <c r="S837" i="10" s="1"/>
  <c r="F837" i="10" s="1"/>
  <c r="Q885" i="10" a="1"/>
  <c r="Q885" i="10" s="1"/>
  <c r="R885" i="10" s="1"/>
  <c r="S885" i="10" s="1" a="1"/>
  <c r="S885" i="10" s="1"/>
  <c r="F885" i="10" s="1"/>
  <c r="Q801" i="10" a="1"/>
  <c r="Q801" i="10" s="1"/>
  <c r="R801" i="10" s="1"/>
  <c r="S801" i="10" s="1" a="1"/>
  <c r="S801" i="10" s="1"/>
  <c r="F801" i="10" s="1"/>
  <c r="Q840" i="10" a="1"/>
  <c r="Q840" i="10" s="1"/>
  <c r="R840" i="10" s="1"/>
  <c r="S840" i="10" s="1" a="1"/>
  <c r="S840" i="10" s="1"/>
  <c r="F840" i="10" s="1"/>
  <c r="Q851" i="10" a="1"/>
  <c r="Q851" i="10" s="1"/>
  <c r="R851" i="10" s="1"/>
  <c r="S851" i="10" s="1" a="1"/>
  <c r="S851" i="10" s="1"/>
  <c r="F851" i="10" s="1"/>
  <c r="Q1037" i="10" a="1"/>
  <c r="Q1037" i="10" s="1"/>
  <c r="R1037" i="10" s="1"/>
  <c r="S1037" i="10" s="1" a="1"/>
  <c r="S1037" i="10" s="1"/>
  <c r="F1037" i="10" s="1"/>
  <c r="Q1053" i="10" a="1"/>
  <c r="Q1053" i="10" s="1"/>
  <c r="R1053" i="10" s="1"/>
  <c r="S1053" i="10" s="1" a="1"/>
  <c r="S1053" i="10" s="1"/>
  <c r="F1053" i="10" s="1"/>
  <c r="Q1069" i="10" a="1"/>
  <c r="Q1069" i="10" s="1"/>
  <c r="R1069" i="10" s="1"/>
  <c r="S1069" i="10" s="1" a="1"/>
  <c r="S1069" i="10" s="1"/>
  <c r="F1069" i="10" s="1"/>
  <c r="Q1085" i="10" a="1"/>
  <c r="Q1085" i="10" s="1"/>
  <c r="R1085" i="10" s="1"/>
  <c r="S1085" i="10" s="1" a="1"/>
  <c r="S1085" i="10" s="1"/>
  <c r="F1085" i="10" s="1"/>
  <c r="Q1101" i="10" a="1"/>
  <c r="Q1101" i="10" s="1"/>
  <c r="R1101" i="10" s="1"/>
  <c r="S1101" i="10" s="1" a="1"/>
  <c r="S1101" i="10" s="1"/>
  <c r="F1101" i="10" s="1"/>
  <c r="Q1109" i="10" a="1"/>
  <c r="Q1109" i="10" s="1"/>
  <c r="R1109" i="10" s="1"/>
  <c r="S1109" i="10" s="1" a="1"/>
  <c r="S1109" i="10" s="1"/>
  <c r="F1109" i="10" s="1"/>
  <c r="Q861" i="10" a="1"/>
  <c r="Q861" i="10" s="1"/>
  <c r="R861" i="10" s="1"/>
  <c r="S861" i="10" s="1" a="1"/>
  <c r="S861" i="10" s="1"/>
  <c r="F861" i="10" s="1"/>
  <c r="Q839" i="10" a="1"/>
  <c r="Q839" i="10" s="1"/>
  <c r="R839" i="10" s="1"/>
  <c r="S839" i="10" s="1" a="1"/>
  <c r="S839" i="10" s="1"/>
  <c r="F839" i="10" s="1"/>
  <c r="Q846" i="10" a="1"/>
  <c r="Q846" i="10" s="1"/>
  <c r="R846" i="10" s="1"/>
  <c r="S846" i="10" s="1" a="1"/>
  <c r="S846" i="10" s="1"/>
  <c r="F846" i="10" s="1"/>
  <c r="Q863" i="10" a="1"/>
  <c r="Q863" i="10" s="1"/>
  <c r="R863" i="10" s="1"/>
  <c r="S863" i="10" s="1" a="1"/>
  <c r="S863" i="10" s="1"/>
  <c r="F863" i="10" s="1"/>
  <c r="Q785" i="10" a="1"/>
  <c r="Q785" i="10" s="1"/>
  <c r="R785" i="10" s="1"/>
  <c r="S785" i="10" s="1" a="1"/>
  <c r="S785" i="10" s="1"/>
  <c r="F785" i="10" s="1"/>
  <c r="Q1134" i="10" a="1"/>
  <c r="Q1134" i="10" s="1"/>
  <c r="R1134" i="10" s="1"/>
  <c r="S1134" i="10" s="1" a="1"/>
  <c r="S1134" i="10" s="1"/>
  <c r="F1134" i="10" s="1"/>
  <c r="Q1351" i="10" a="1"/>
  <c r="Q1351" i="10" s="1"/>
  <c r="R1351" i="10" s="1"/>
  <c r="Q1367" i="10" a="1"/>
  <c r="Q1367" i="10" s="1"/>
  <c r="R1367" i="10" s="1"/>
  <c r="Q1383" i="10" a="1"/>
  <c r="Q1383" i="10" s="1"/>
  <c r="R1383" i="10" s="1"/>
  <c r="Q1399" i="10" a="1"/>
  <c r="Q1399" i="10" s="1"/>
  <c r="R1399" i="10" s="1"/>
  <c r="Q1159" i="10" a="1"/>
  <c r="Q1159" i="10" s="1"/>
  <c r="R1159" i="10" s="1"/>
  <c r="Q1141" i="10" a="1"/>
  <c r="Q1141" i="10" s="1"/>
  <c r="R1141" i="10" s="1"/>
  <c r="S1141" i="10" s="1" a="1"/>
  <c r="S1141" i="10" s="1"/>
  <c r="F1141" i="10" s="1"/>
  <c r="Q1180" i="10" a="1"/>
  <c r="Q1180" i="10" s="1"/>
  <c r="R1180" i="10" s="1"/>
  <c r="Q1131" i="10" a="1"/>
  <c r="Q1131" i="10" s="1"/>
  <c r="R1131" i="10" s="1"/>
  <c r="S1131" i="10" s="1" a="1"/>
  <c r="S1131" i="10" s="1"/>
  <c r="F1131" i="10" s="1"/>
  <c r="Q1150" i="10" a="1"/>
  <c r="Q1150" i="10" s="1"/>
  <c r="R1150" i="10" s="1"/>
  <c r="S1150" i="10" s="1" a="1"/>
  <c r="S1150" i="10" s="1"/>
  <c r="F1150" i="10" s="1"/>
  <c r="Q1165" i="10" a="1"/>
  <c r="Q1165" i="10" s="1"/>
  <c r="R1165" i="10" s="1"/>
  <c r="Q1123" i="10" a="1"/>
  <c r="Q1123" i="10" s="1"/>
  <c r="R1123" i="10" s="1"/>
  <c r="S1123" i="10" s="1" a="1"/>
  <c r="S1123" i="10" s="1"/>
  <c r="F1123" i="10" s="1"/>
  <c r="Q1126" i="10" a="1"/>
  <c r="Q1126" i="10" s="1"/>
  <c r="R1126" i="10" s="1"/>
  <c r="S1126" i="10" s="1" a="1"/>
  <c r="S1126" i="10" s="1"/>
  <c r="F1126" i="10" s="1"/>
  <c r="Q1145" i="10" a="1"/>
  <c r="Q1145" i="10" s="1"/>
  <c r="R1145" i="10" s="1"/>
  <c r="S1145" i="10" s="1" a="1"/>
  <c r="S1145" i="10" s="1"/>
  <c r="F1145" i="10" s="1"/>
  <c r="Q1128" i="10" a="1"/>
  <c r="Q1128" i="10" s="1"/>
  <c r="R1128" i="10" s="1"/>
  <c r="S1128" i="10" s="1" a="1"/>
  <c r="S1128" i="10" s="1"/>
  <c r="F1128" i="10" s="1"/>
  <c r="Q1133" i="10" a="1"/>
  <c r="Q1133" i="10" s="1"/>
  <c r="R1133" i="10" s="1"/>
  <c r="S1133" i="10" s="1" a="1"/>
  <c r="S1133" i="10" s="1"/>
  <c r="F1133" i="10" s="1"/>
  <c r="Q1175" i="10" a="1"/>
  <c r="Q1175" i="10" s="1"/>
  <c r="R1175" i="10" s="1"/>
  <c r="Q1343" i="10" a="1"/>
  <c r="Q1343" i="10" s="1"/>
  <c r="R1343" i="10" s="1"/>
  <c r="Q1359" i="10" a="1"/>
  <c r="Q1359" i="10" s="1"/>
  <c r="R1359" i="10" s="1"/>
  <c r="Q1375" i="10" a="1"/>
  <c r="Q1375" i="10" s="1"/>
  <c r="R1375" i="10" s="1"/>
  <c r="Q1391" i="10" a="1"/>
  <c r="Q1391" i="10" s="1"/>
  <c r="R1391" i="10" s="1"/>
  <c r="Q1407" i="10" a="1"/>
  <c r="Q1407" i="10" s="1"/>
  <c r="R1407" i="10" s="1"/>
  <c r="Q1179" i="10" a="1"/>
  <c r="Q1179" i="10" s="1"/>
  <c r="R1179" i="10" s="1"/>
  <c r="Q1125" i="10" a="1"/>
  <c r="Q1125" i="10" s="1"/>
  <c r="R1125" i="10" s="1"/>
  <c r="S1125" i="10" s="1" a="1"/>
  <c r="S1125" i="10" s="1"/>
  <c r="F1125" i="10" s="1"/>
  <c r="Q1130" i="10" a="1"/>
  <c r="Q1130" i="10" s="1"/>
  <c r="R1130" i="10" s="1"/>
  <c r="S1130" i="10" s="1" a="1"/>
  <c r="S1130" i="10" s="1"/>
  <c r="F1130" i="10" s="1"/>
  <c r="Q1142" i="10" a="1"/>
  <c r="Q1142" i="10" s="1"/>
  <c r="R1142" i="10" s="1"/>
  <c r="S1142" i="10" s="1" a="1"/>
  <c r="S1142" i="10" s="1"/>
  <c r="F1142" i="10" s="1"/>
  <c r="Q1137" i="10" a="1"/>
  <c r="Q1137" i="10" s="1"/>
  <c r="R1137" i="10" s="1"/>
  <c r="S1137" i="10" s="1" a="1"/>
  <c r="S1137" i="10" s="1"/>
  <c r="F1137" i="10" s="1"/>
  <c r="Q1151" i="10" a="1"/>
  <c r="Q1151" i="10" s="1"/>
  <c r="R1151" i="10" s="1"/>
  <c r="Q1127" i="10" a="1"/>
  <c r="Q1127" i="10" s="1"/>
  <c r="R1127" i="10" s="1"/>
  <c r="S1127" i="10" s="1" a="1"/>
  <c r="S1127" i="10" s="1"/>
  <c r="F1127" i="10" s="1"/>
  <c r="Q1139" i="10" a="1"/>
  <c r="Q1139" i="10" s="1"/>
  <c r="R1139" i="10" s="1"/>
  <c r="S1139" i="10" s="1" a="1"/>
  <c r="S1139" i="10" s="1"/>
  <c r="F1139" i="10" s="1"/>
  <c r="Q1415" i="10" a="1"/>
  <c r="Q1415" i="10" s="1"/>
  <c r="R1415" i="10" s="1"/>
  <c r="Q1167" i="10" a="1"/>
  <c r="Q1167" i="10" s="1"/>
  <c r="R1167" i="10" s="1"/>
  <c r="Q1129" i="10" a="1"/>
  <c r="Q1129" i="10" s="1"/>
  <c r="R1129" i="10" s="1"/>
  <c r="S1129" i="10" s="1" a="1"/>
  <c r="S1129" i="10" s="1"/>
  <c r="F1129" i="10" s="1"/>
  <c r="Q1155" i="10" a="1"/>
  <c r="Q1155" i="10" s="1"/>
  <c r="R1155" i="10" s="1"/>
  <c r="Q1435" i="10" a="1"/>
  <c r="Q1435" i="10" s="1"/>
  <c r="R1435" i="10" s="1"/>
  <c r="Q1135" i="10" a="1"/>
  <c r="Q1135" i="10" s="1"/>
  <c r="R1135" i="10" s="1"/>
  <c r="S1135" i="10" s="1" a="1"/>
  <c r="S1135" i="10" s="1"/>
  <c r="F1135" i="10" s="1"/>
  <c r="Q1138" i="10" a="1"/>
  <c r="Q1138" i="10" s="1"/>
  <c r="R1138" i="10" s="1"/>
  <c r="S1138" i="10" s="1" a="1"/>
  <c r="S1138" i="10" s="1"/>
  <c r="F1138" i="10" s="1"/>
  <c r="Q1171" i="10" a="1"/>
  <c r="Q1171" i="10" s="1"/>
  <c r="R1171" i="10" s="1"/>
  <c r="Q1427" i="10" a="1"/>
  <c r="Q1427" i="10" s="1"/>
  <c r="R1427" i="10" s="1"/>
  <c r="Q1147" i="10" a="1"/>
  <c r="Q1147" i="10" s="1"/>
  <c r="R1147" i="10" s="1"/>
  <c r="S1147" i="10" s="1" a="1"/>
  <c r="S1147" i="10" s="1"/>
  <c r="F1147" i="10" s="1"/>
  <c r="Q1157" i="10" a="1"/>
  <c r="Q1157" i="10" s="1"/>
  <c r="R1157" i="10" s="1"/>
  <c r="Q1173" i="10" a="1"/>
  <c r="Q1173" i="10" s="1"/>
  <c r="R1173" i="10" s="1"/>
  <c r="Q1419" i="10" a="1"/>
  <c r="Q1419" i="10" s="1"/>
  <c r="R1419" i="10" s="1"/>
  <c r="Q1439" i="10" a="1"/>
  <c r="Q1439" i="10" s="1"/>
  <c r="R1439" i="10" s="1"/>
  <c r="Q1166" i="10" a="1"/>
  <c r="Q1166" i="10" s="1"/>
  <c r="R1166" i="10" s="1"/>
  <c r="Q1143" i="10" a="1"/>
  <c r="Q1143" i="10" s="1"/>
  <c r="R1143" i="10" s="1"/>
  <c r="S1143" i="10" s="1" a="1"/>
  <c r="S1143" i="10" s="1"/>
  <c r="F1143" i="10" s="1"/>
  <c r="Q1146" i="10" a="1"/>
  <c r="Q1146" i="10" s="1"/>
  <c r="R1146" i="10" s="1"/>
  <c r="S1146" i="10" s="1" a="1"/>
  <c r="S1146" i="10" s="1"/>
  <c r="F1146" i="10" s="1"/>
  <c r="Q1149" i="10" a="1"/>
  <c r="Q1149" i="10" s="1"/>
  <c r="R1149" i="10" s="1"/>
  <c r="S1149" i="10" s="1" a="1"/>
  <c r="S1149" i="10" s="1"/>
  <c r="F1149" i="10" s="1"/>
  <c r="Q1443" i="10" a="1"/>
  <c r="Q1443" i="10" s="1"/>
  <c r="R1443" i="10" s="1"/>
  <c r="Q1122" i="10" a="1"/>
  <c r="Q1122" i="10" s="1"/>
  <c r="R1122" i="10" s="1"/>
  <c r="S1122" i="10" s="1" a="1"/>
  <c r="S1122" i="10" s="1"/>
  <c r="F1122" i="10" s="1"/>
  <c r="Q1431" i="10" a="1"/>
  <c r="Q1431" i="10" s="1"/>
  <c r="R1431" i="10" s="1"/>
  <c r="Q1163" i="10" a="1"/>
  <c r="Q1163" i="10" s="1"/>
  <c r="R1163" i="10" s="1"/>
  <c r="Q1423" i="10" a="1"/>
  <c r="Q1423" i="10" s="1"/>
  <c r="R1423" i="10" s="1"/>
  <c r="A2" i="9"/>
  <c r="B2" i="9"/>
  <c r="C2" i="9"/>
  <c r="D2" i="9"/>
  <c r="E2" i="9"/>
  <c r="Q2" i="9"/>
  <c r="U2" i="9"/>
  <c r="X2" i="9"/>
  <c r="A3" i="9"/>
  <c r="B3" i="9"/>
  <c r="C3" i="9"/>
  <c r="D3" i="9"/>
  <c r="E3" i="9"/>
  <c r="Q3" i="9"/>
  <c r="U3" i="9"/>
  <c r="X3" i="9"/>
  <c r="A4" i="9"/>
  <c r="B4" i="9"/>
  <c r="C4" i="9"/>
  <c r="D4" i="9"/>
  <c r="E4" i="9"/>
  <c r="Q4" i="9"/>
  <c r="U4" i="9"/>
  <c r="X4" i="9"/>
  <c r="A5" i="9"/>
  <c r="B5" i="9"/>
  <c r="C5" i="9"/>
  <c r="D5" i="9"/>
  <c r="E5" i="9"/>
  <c r="Q5" i="9"/>
  <c r="U5" i="9"/>
  <c r="X5" i="9"/>
  <c r="A6" i="9"/>
  <c r="B6" i="9"/>
  <c r="C6" i="9"/>
  <c r="D6" i="9"/>
  <c r="E6" i="9"/>
  <c r="Q6" i="9"/>
  <c r="U6" i="9"/>
  <c r="X6" i="9"/>
  <c r="A7" i="9"/>
  <c r="B7" i="9"/>
  <c r="C7" i="9"/>
  <c r="D7" i="9"/>
  <c r="E7" i="9"/>
  <c r="Q7" i="9"/>
  <c r="U7" i="9"/>
  <c r="X7" i="9"/>
  <c r="A8" i="9"/>
  <c r="B8" i="9"/>
  <c r="C8" i="9"/>
  <c r="D8" i="9"/>
  <c r="E8" i="9"/>
  <c r="Q8" i="9"/>
  <c r="U8" i="9"/>
  <c r="X8" i="9"/>
  <c r="A9" i="9"/>
  <c r="B9" i="9"/>
  <c r="C9" i="9"/>
  <c r="D9" i="9"/>
  <c r="E9" i="9"/>
  <c r="Q9" i="9"/>
  <c r="U9" i="9"/>
  <c r="X9" i="9"/>
  <c r="A10" i="9"/>
  <c r="B10" i="9"/>
  <c r="C10" i="9"/>
  <c r="D10" i="9"/>
  <c r="E10" i="9"/>
  <c r="Q10" i="9"/>
  <c r="U10" i="9"/>
  <c r="X10" i="9"/>
  <c r="A11" i="9"/>
  <c r="B11" i="9"/>
  <c r="C11" i="9"/>
  <c r="D11" i="9"/>
  <c r="E11" i="9"/>
  <c r="Q11" i="9"/>
  <c r="U11" i="9"/>
  <c r="X11" i="9"/>
  <c r="A12" i="9"/>
  <c r="B12" i="9"/>
  <c r="C12" i="9"/>
  <c r="D12" i="9"/>
  <c r="E12" i="9"/>
  <c r="Q12" i="9"/>
  <c r="U12" i="9"/>
  <c r="X12" i="9"/>
  <c r="A13" i="9"/>
  <c r="B13" i="9"/>
  <c r="C13" i="9"/>
  <c r="D13" i="9"/>
  <c r="E13" i="9"/>
  <c r="Q13" i="9"/>
  <c r="U13" i="9"/>
  <c r="X13" i="9"/>
  <c r="A14" i="9"/>
  <c r="B14" i="9"/>
  <c r="C14" i="9"/>
  <c r="D14" i="9"/>
  <c r="E14" i="9"/>
  <c r="Q14" i="9"/>
  <c r="U14" i="9"/>
  <c r="X14" i="9"/>
  <c r="A15" i="9"/>
  <c r="B15" i="9"/>
  <c r="C15" i="9"/>
  <c r="D15" i="9"/>
  <c r="E15" i="9"/>
  <c r="Q15" i="9"/>
  <c r="U15" i="9"/>
  <c r="X15" i="9"/>
  <c r="A16" i="9"/>
  <c r="B16" i="9"/>
  <c r="C16" i="9"/>
  <c r="D16" i="9"/>
  <c r="E16" i="9"/>
  <c r="Q16" i="9"/>
  <c r="U16" i="9"/>
  <c r="X16" i="9"/>
  <c r="A17" i="9"/>
  <c r="B17" i="9"/>
  <c r="C17" i="9"/>
  <c r="D17" i="9"/>
  <c r="E17" i="9"/>
  <c r="Q17" i="9"/>
  <c r="U17" i="9"/>
  <c r="X17" i="9"/>
  <c r="A18" i="9"/>
  <c r="B18" i="9"/>
  <c r="C18" i="9"/>
  <c r="D18" i="9"/>
  <c r="E18" i="9"/>
  <c r="Q18" i="9"/>
  <c r="U18" i="9"/>
  <c r="X18" i="9"/>
  <c r="A19" i="9"/>
  <c r="B19" i="9"/>
  <c r="C19" i="9"/>
  <c r="D19" i="9"/>
  <c r="E19" i="9"/>
  <c r="Q19" i="9"/>
  <c r="U19" i="9"/>
  <c r="X19" i="9"/>
  <c r="A20" i="9"/>
  <c r="B20" i="9"/>
  <c r="C20" i="9"/>
  <c r="D20" i="9"/>
  <c r="E20" i="9"/>
  <c r="Q20" i="9"/>
  <c r="U20" i="9"/>
  <c r="X20" i="9"/>
  <c r="A21" i="9"/>
  <c r="B21" i="9"/>
  <c r="C21" i="9"/>
  <c r="D21" i="9"/>
  <c r="E21" i="9"/>
  <c r="Q21" i="9"/>
  <c r="U21" i="9"/>
  <c r="X21" i="9"/>
  <c r="A22" i="9"/>
  <c r="B22" i="9"/>
  <c r="C22" i="9"/>
  <c r="D22" i="9"/>
  <c r="E22" i="9"/>
  <c r="Q22" i="9"/>
  <c r="U22" i="9"/>
  <c r="X22" i="9"/>
  <c r="A23" i="9"/>
  <c r="B23" i="9"/>
  <c r="C23" i="9"/>
  <c r="D23" i="9"/>
  <c r="E23" i="9"/>
  <c r="Q23" i="9"/>
  <c r="U23" i="9"/>
  <c r="X23" i="9"/>
  <c r="A24" i="9"/>
  <c r="B24" i="9"/>
  <c r="C24" i="9"/>
  <c r="D24" i="9"/>
  <c r="E24" i="9"/>
  <c r="Q24" i="9"/>
  <c r="U24" i="9"/>
  <c r="X24" i="9"/>
  <c r="A25" i="9"/>
  <c r="B25" i="9"/>
  <c r="C25" i="9"/>
  <c r="D25" i="9"/>
  <c r="E25" i="9"/>
  <c r="Q25" i="9"/>
  <c r="U25" i="9"/>
  <c r="X25" i="9"/>
  <c r="A26" i="9"/>
  <c r="B26" i="9"/>
  <c r="C26" i="9"/>
  <c r="D26" i="9"/>
  <c r="E26" i="9"/>
  <c r="Q26" i="9"/>
  <c r="U26" i="9"/>
  <c r="X26" i="9"/>
  <c r="A27" i="9"/>
  <c r="B27" i="9"/>
  <c r="C27" i="9"/>
  <c r="D27" i="9"/>
  <c r="E27" i="9"/>
  <c r="Q27" i="9"/>
  <c r="U27" i="9"/>
  <c r="X27" i="9"/>
  <c r="A28" i="9"/>
  <c r="B28" i="9"/>
  <c r="C28" i="9"/>
  <c r="D28" i="9"/>
  <c r="E28" i="9"/>
  <c r="Q28" i="9"/>
  <c r="U28" i="9"/>
  <c r="X28" i="9"/>
  <c r="A29" i="9"/>
  <c r="B29" i="9"/>
  <c r="C29" i="9"/>
  <c r="D29" i="9"/>
  <c r="E29" i="9"/>
  <c r="Q29" i="9"/>
  <c r="U29" i="9"/>
  <c r="X29" i="9"/>
  <c r="A30" i="9"/>
  <c r="B30" i="9"/>
  <c r="C30" i="9"/>
  <c r="D30" i="9"/>
  <c r="E30" i="9"/>
  <c r="Q30" i="9"/>
  <c r="U30" i="9"/>
  <c r="X30" i="9"/>
  <c r="A31" i="9"/>
  <c r="B31" i="9"/>
  <c r="C31" i="9"/>
  <c r="D31" i="9"/>
  <c r="E31" i="9"/>
  <c r="Q31" i="9"/>
  <c r="U31" i="9"/>
  <c r="X31" i="9"/>
  <c r="A32" i="9"/>
  <c r="B32" i="9"/>
  <c r="C32" i="9"/>
  <c r="D32" i="9"/>
  <c r="E32" i="9"/>
  <c r="Q32" i="9"/>
  <c r="U32" i="9"/>
  <c r="X32" i="9"/>
  <c r="A33" i="9"/>
  <c r="B33" i="9"/>
  <c r="C33" i="9"/>
  <c r="D33" i="9"/>
  <c r="E33" i="9"/>
  <c r="Q33" i="9"/>
  <c r="U33" i="9"/>
  <c r="X33" i="9"/>
  <c r="A34" i="9"/>
  <c r="B34" i="9"/>
  <c r="C34" i="9"/>
  <c r="D34" i="9"/>
  <c r="E34" i="9"/>
  <c r="Q34" i="9"/>
  <c r="U34" i="9"/>
  <c r="X34" i="9"/>
  <c r="A35" i="9"/>
  <c r="B35" i="9"/>
  <c r="C35" i="9"/>
  <c r="D35" i="9"/>
  <c r="E35" i="9"/>
  <c r="Q35" i="9"/>
  <c r="U35" i="9"/>
  <c r="X35" i="9"/>
  <c r="A36" i="9"/>
  <c r="B36" i="9"/>
  <c r="C36" i="9"/>
  <c r="D36" i="9"/>
  <c r="E36" i="9"/>
  <c r="Q36" i="9"/>
  <c r="U36" i="9"/>
  <c r="X36" i="9"/>
  <c r="A37" i="9"/>
  <c r="B37" i="9"/>
  <c r="C37" i="9"/>
  <c r="D37" i="9"/>
  <c r="E37" i="9"/>
  <c r="Q37" i="9"/>
  <c r="U37" i="9"/>
  <c r="X37" i="9"/>
  <c r="A38" i="9"/>
  <c r="B38" i="9"/>
  <c r="C38" i="9"/>
  <c r="D38" i="9"/>
  <c r="E38" i="9"/>
  <c r="Q38" i="9"/>
  <c r="U38" i="9"/>
  <c r="X38" i="9"/>
  <c r="A39" i="9"/>
  <c r="B39" i="9"/>
  <c r="C39" i="9"/>
  <c r="D39" i="9"/>
  <c r="E39" i="9"/>
  <c r="Q39" i="9"/>
  <c r="U39" i="9"/>
  <c r="X39" i="9"/>
  <c r="A40" i="9"/>
  <c r="B40" i="9"/>
  <c r="C40" i="9"/>
  <c r="D40" i="9"/>
  <c r="E40" i="9"/>
  <c r="Q40" i="9"/>
  <c r="U40" i="9"/>
  <c r="X40" i="9"/>
  <c r="A41" i="9"/>
  <c r="B41" i="9"/>
  <c r="C41" i="9"/>
  <c r="D41" i="9"/>
  <c r="E41" i="9"/>
  <c r="Q41" i="9"/>
  <c r="U41" i="9"/>
  <c r="X41" i="9"/>
  <c r="A42" i="9"/>
  <c r="B42" i="9"/>
  <c r="C42" i="9"/>
  <c r="D42" i="9"/>
  <c r="E42" i="9"/>
  <c r="Q42" i="9"/>
  <c r="U42" i="9"/>
  <c r="X42" i="9"/>
  <c r="A43" i="9"/>
  <c r="B43" i="9"/>
  <c r="C43" i="9"/>
  <c r="D43" i="9"/>
  <c r="E43" i="9"/>
  <c r="Q43" i="9"/>
  <c r="U43" i="9"/>
  <c r="X43" i="9"/>
  <c r="A44" i="9"/>
  <c r="B44" i="9"/>
  <c r="C44" i="9"/>
  <c r="D44" i="9"/>
  <c r="E44" i="9"/>
  <c r="Q44" i="9"/>
  <c r="U44" i="9"/>
  <c r="X44" i="9"/>
  <c r="A45" i="9"/>
  <c r="B45" i="9"/>
  <c r="C45" i="9"/>
  <c r="D45" i="9"/>
  <c r="E45" i="9"/>
  <c r="Q45" i="9"/>
  <c r="U45" i="9"/>
  <c r="X45" i="9"/>
  <c r="A46" i="9"/>
  <c r="B46" i="9"/>
  <c r="C46" i="9"/>
  <c r="D46" i="9"/>
  <c r="E46" i="9"/>
  <c r="Q46" i="9"/>
  <c r="U46" i="9"/>
  <c r="X46" i="9"/>
  <c r="A47" i="9"/>
  <c r="B47" i="9"/>
  <c r="C47" i="9"/>
  <c r="D47" i="9"/>
  <c r="E47" i="9"/>
  <c r="Q47" i="9"/>
  <c r="U47" i="9"/>
  <c r="X47" i="9"/>
  <c r="A48" i="9"/>
  <c r="B48" i="9"/>
  <c r="C48" i="9"/>
  <c r="D48" i="9"/>
  <c r="E48" i="9"/>
  <c r="Q48" i="9"/>
  <c r="U48" i="9"/>
  <c r="X48" i="9"/>
  <c r="A49" i="9"/>
  <c r="B49" i="9"/>
  <c r="C49" i="9"/>
  <c r="D49" i="9"/>
  <c r="E49" i="9"/>
  <c r="Q49" i="9"/>
  <c r="U49" i="9"/>
  <c r="X49" i="9"/>
  <c r="A50" i="9"/>
  <c r="B50" i="9"/>
  <c r="C50" i="9"/>
  <c r="D50" i="9"/>
  <c r="E50" i="9"/>
  <c r="Q50" i="9"/>
  <c r="U50" i="9"/>
  <c r="X50" i="9"/>
  <c r="A51" i="9"/>
  <c r="B51" i="9"/>
  <c r="C51" i="9"/>
  <c r="D51" i="9"/>
  <c r="E51" i="9"/>
  <c r="Q51" i="9"/>
  <c r="U51" i="9"/>
  <c r="X51" i="9"/>
  <c r="A52" i="9"/>
  <c r="B52" i="9"/>
  <c r="C52" i="9"/>
  <c r="D52" i="9"/>
  <c r="E52" i="9"/>
  <c r="Q52" i="9"/>
  <c r="U52" i="9"/>
  <c r="X52" i="9"/>
  <c r="A53" i="9"/>
  <c r="B53" i="9"/>
  <c r="C53" i="9"/>
  <c r="D53" i="9"/>
  <c r="E53" i="9"/>
  <c r="Q53" i="9"/>
  <c r="U53" i="9"/>
  <c r="X53" i="9"/>
  <c r="A54" i="9"/>
  <c r="B54" i="9"/>
  <c r="C54" i="9"/>
  <c r="D54" i="9"/>
  <c r="E54" i="9"/>
  <c r="Q54" i="9"/>
  <c r="U54" i="9"/>
  <c r="X54" i="9"/>
  <c r="A55" i="9"/>
  <c r="B55" i="9"/>
  <c r="C55" i="9"/>
  <c r="D55" i="9"/>
  <c r="E55" i="9"/>
  <c r="Q55" i="9"/>
  <c r="U55" i="9"/>
  <c r="X55" i="9"/>
  <c r="A56" i="9"/>
  <c r="B56" i="9"/>
  <c r="C56" i="9"/>
  <c r="D56" i="9"/>
  <c r="E56" i="9"/>
  <c r="Q56" i="9"/>
  <c r="U56" i="9"/>
  <c r="X56" i="9"/>
  <c r="A57" i="9"/>
  <c r="B57" i="9"/>
  <c r="C57" i="9"/>
  <c r="D57" i="9"/>
  <c r="E57" i="9"/>
  <c r="Q57" i="9"/>
  <c r="U57" i="9"/>
  <c r="X57" i="9"/>
  <c r="A58" i="9"/>
  <c r="B58" i="9"/>
  <c r="C58" i="9"/>
  <c r="D58" i="9"/>
  <c r="E58" i="9"/>
  <c r="Q58" i="9"/>
  <c r="U58" i="9"/>
  <c r="X58" i="9"/>
  <c r="A59" i="9"/>
  <c r="B59" i="9"/>
  <c r="C59" i="9"/>
  <c r="D59" i="9"/>
  <c r="E59" i="9"/>
  <c r="Q59" i="9"/>
  <c r="U59" i="9"/>
  <c r="X59" i="9"/>
  <c r="A60" i="9"/>
  <c r="B60" i="9"/>
  <c r="C60" i="9"/>
  <c r="D60" i="9"/>
  <c r="E60" i="9"/>
  <c r="Q60" i="9"/>
  <c r="U60" i="9"/>
  <c r="X60" i="9"/>
  <c r="A61" i="9"/>
  <c r="B61" i="9"/>
  <c r="C61" i="9"/>
  <c r="D61" i="9"/>
  <c r="E61" i="9"/>
  <c r="Q61" i="9"/>
  <c r="U61" i="9"/>
  <c r="X61" i="9"/>
  <c r="A62" i="9"/>
  <c r="B62" i="9"/>
  <c r="C62" i="9"/>
  <c r="D62" i="9"/>
  <c r="E62" i="9"/>
  <c r="Q62" i="9"/>
  <c r="U62" i="9"/>
  <c r="X62" i="9"/>
  <c r="A63" i="9"/>
  <c r="B63" i="9"/>
  <c r="C63" i="9"/>
  <c r="D63" i="9"/>
  <c r="E63" i="9"/>
  <c r="Q63" i="9"/>
  <c r="U63" i="9"/>
  <c r="X63" i="9"/>
  <c r="A64" i="9"/>
  <c r="B64" i="9"/>
  <c r="C64" i="9"/>
  <c r="D64" i="9"/>
  <c r="E64" i="9"/>
  <c r="Q64" i="9"/>
  <c r="U64" i="9"/>
  <c r="X64" i="9"/>
  <c r="A65" i="9"/>
  <c r="B65" i="9"/>
  <c r="C65" i="9"/>
  <c r="D65" i="9"/>
  <c r="E65" i="9"/>
  <c r="Q65" i="9"/>
  <c r="U65" i="9"/>
  <c r="X65" i="9"/>
  <c r="A66" i="9"/>
  <c r="B66" i="9"/>
  <c r="C66" i="9"/>
  <c r="D66" i="9"/>
  <c r="E66" i="9"/>
  <c r="Q66" i="9"/>
  <c r="U66" i="9"/>
  <c r="X66" i="9"/>
  <c r="A67" i="9"/>
  <c r="B67" i="9"/>
  <c r="C67" i="9"/>
  <c r="D67" i="9"/>
  <c r="E67" i="9"/>
  <c r="Q67" i="9"/>
  <c r="U67" i="9"/>
  <c r="X67" i="9"/>
  <c r="A68" i="9"/>
  <c r="B68" i="9"/>
  <c r="C68" i="9"/>
  <c r="D68" i="9"/>
  <c r="E68" i="9"/>
  <c r="Q68" i="9"/>
  <c r="U68" i="9"/>
  <c r="X68" i="9"/>
  <c r="A69" i="9"/>
  <c r="B69" i="9"/>
  <c r="C69" i="9"/>
  <c r="D69" i="9"/>
  <c r="E69" i="9"/>
  <c r="Q69" i="9"/>
  <c r="U69" i="9"/>
  <c r="X69" i="9"/>
  <c r="A70" i="9"/>
  <c r="B70" i="9"/>
  <c r="C70" i="9"/>
  <c r="D70" i="9"/>
  <c r="E70" i="9"/>
  <c r="Q70" i="9"/>
  <c r="U70" i="9"/>
  <c r="X70" i="9"/>
  <c r="A71" i="9"/>
  <c r="B71" i="9"/>
  <c r="C71" i="9"/>
  <c r="D71" i="9"/>
  <c r="E71" i="9"/>
  <c r="Q71" i="9"/>
  <c r="U71" i="9"/>
  <c r="X71" i="9"/>
  <c r="A72" i="9"/>
  <c r="B72" i="9"/>
  <c r="C72" i="9"/>
  <c r="D72" i="9"/>
  <c r="E72" i="9"/>
  <c r="Q72" i="9"/>
  <c r="U72" i="9"/>
  <c r="X72" i="9"/>
  <c r="A73" i="9"/>
  <c r="B73" i="9"/>
  <c r="C73" i="9"/>
  <c r="D73" i="9"/>
  <c r="E73" i="9"/>
  <c r="Q73" i="9"/>
  <c r="U73" i="9"/>
  <c r="X73" i="9"/>
  <c r="A74" i="9"/>
  <c r="B74" i="9"/>
  <c r="C74" i="9"/>
  <c r="D74" i="9"/>
  <c r="E74" i="9"/>
  <c r="Q74" i="9"/>
  <c r="U74" i="9"/>
  <c r="X74" i="9"/>
  <c r="A75" i="9"/>
  <c r="B75" i="9"/>
  <c r="C75" i="9"/>
  <c r="D75" i="9"/>
  <c r="E75" i="9"/>
  <c r="Q75" i="9"/>
  <c r="U75" i="9"/>
  <c r="X75" i="9"/>
  <c r="A76" i="9"/>
  <c r="B76" i="9"/>
  <c r="C76" i="9"/>
  <c r="D76" i="9"/>
  <c r="E76" i="9"/>
  <c r="Q76" i="9"/>
  <c r="U76" i="9"/>
  <c r="X76" i="9"/>
  <c r="A77" i="9"/>
  <c r="B77" i="9"/>
  <c r="C77" i="9"/>
  <c r="D77" i="9"/>
  <c r="E77" i="9"/>
  <c r="Q77" i="9"/>
  <c r="U77" i="9"/>
  <c r="X77" i="9"/>
  <c r="A78" i="9"/>
  <c r="B78" i="9"/>
  <c r="C78" i="9"/>
  <c r="D78" i="9"/>
  <c r="E78" i="9"/>
  <c r="Q78" i="9"/>
  <c r="U78" i="9"/>
  <c r="X78" i="9"/>
  <c r="A79" i="9"/>
  <c r="B79" i="9"/>
  <c r="C79" i="9"/>
  <c r="D79" i="9"/>
  <c r="E79" i="9"/>
  <c r="Q79" i="9"/>
  <c r="U79" i="9"/>
  <c r="X79" i="9"/>
  <c r="A80" i="9"/>
  <c r="B80" i="9"/>
  <c r="C80" i="9"/>
  <c r="D80" i="9"/>
  <c r="E80" i="9"/>
  <c r="Q80" i="9"/>
  <c r="U80" i="9"/>
  <c r="X80" i="9"/>
  <c r="A81" i="9"/>
  <c r="B81" i="9"/>
  <c r="C81" i="9"/>
  <c r="D81" i="9"/>
  <c r="E81" i="9"/>
  <c r="Q81" i="9"/>
  <c r="U81" i="9"/>
  <c r="X81" i="9"/>
  <c r="A82" i="9"/>
  <c r="B82" i="9"/>
  <c r="C82" i="9"/>
  <c r="D82" i="9"/>
  <c r="E82" i="9"/>
  <c r="Q82" i="9"/>
  <c r="U82" i="9"/>
  <c r="X82" i="9"/>
  <c r="A83" i="9"/>
  <c r="B83" i="9"/>
  <c r="C83" i="9"/>
  <c r="D83" i="9"/>
  <c r="E83" i="9"/>
  <c r="Q83" i="9"/>
  <c r="U83" i="9"/>
  <c r="X83" i="9"/>
  <c r="A84" i="9"/>
  <c r="B84" i="9"/>
  <c r="C84" i="9"/>
  <c r="D84" i="9"/>
  <c r="E84" i="9"/>
  <c r="Q84" i="9"/>
  <c r="U84" i="9"/>
  <c r="X84" i="9"/>
  <c r="A85" i="9"/>
  <c r="B85" i="9"/>
  <c r="C85" i="9"/>
  <c r="D85" i="9"/>
  <c r="E85" i="9"/>
  <c r="Q85" i="9"/>
  <c r="U85" i="9"/>
  <c r="X85" i="9"/>
  <c r="A86" i="9"/>
  <c r="B86" i="9"/>
  <c r="C86" i="9"/>
  <c r="D86" i="9"/>
  <c r="E86" i="9"/>
  <c r="Q86" i="9"/>
  <c r="U86" i="9"/>
  <c r="X86" i="9"/>
  <c r="A87" i="9"/>
  <c r="B87" i="9"/>
  <c r="C87" i="9"/>
  <c r="D87" i="9"/>
  <c r="E87" i="9"/>
  <c r="Q87" i="9"/>
  <c r="U87" i="9"/>
  <c r="X87" i="9"/>
  <c r="A88" i="9"/>
  <c r="B88" i="9"/>
  <c r="C88" i="9"/>
  <c r="D88" i="9"/>
  <c r="E88" i="9"/>
  <c r="Q88" i="9"/>
  <c r="U88" i="9"/>
  <c r="X88" i="9"/>
  <c r="A89" i="9"/>
  <c r="B89" i="9"/>
  <c r="C89" i="9"/>
  <c r="D89" i="9"/>
  <c r="E89" i="9"/>
  <c r="Q89" i="9"/>
  <c r="U89" i="9"/>
  <c r="X89" i="9"/>
  <c r="A90" i="9"/>
  <c r="B90" i="9"/>
  <c r="C90" i="9"/>
  <c r="D90" i="9"/>
  <c r="E90" i="9"/>
  <c r="Q90" i="9"/>
  <c r="U90" i="9"/>
  <c r="X90" i="9"/>
  <c r="A91" i="9"/>
  <c r="B91" i="9"/>
  <c r="C91" i="9"/>
  <c r="D91" i="9"/>
  <c r="E91" i="9"/>
  <c r="Q91" i="9"/>
  <c r="U91" i="9"/>
  <c r="X91" i="9"/>
  <c r="A92" i="9"/>
  <c r="B92" i="9"/>
  <c r="C92" i="9"/>
  <c r="D92" i="9"/>
  <c r="E92" i="9"/>
  <c r="Q92" i="9"/>
  <c r="U92" i="9"/>
  <c r="X92" i="9"/>
  <c r="A93" i="9"/>
  <c r="B93" i="9"/>
  <c r="C93" i="9"/>
  <c r="D93" i="9"/>
  <c r="E93" i="9"/>
  <c r="Q93" i="9"/>
  <c r="U93" i="9"/>
  <c r="X93" i="9"/>
  <c r="A94" i="9"/>
  <c r="B94" i="9"/>
  <c r="C94" i="9"/>
  <c r="D94" i="9"/>
  <c r="E94" i="9"/>
  <c r="Q94" i="9"/>
  <c r="U94" i="9"/>
  <c r="X94" i="9"/>
  <c r="A95" i="9"/>
  <c r="B95" i="9"/>
  <c r="C95" i="9"/>
  <c r="D95" i="9"/>
  <c r="E95" i="9"/>
  <c r="Q95" i="9"/>
  <c r="U95" i="9"/>
  <c r="X95" i="9"/>
  <c r="A96" i="9"/>
  <c r="B96" i="9"/>
  <c r="C96" i="9"/>
  <c r="D96" i="9"/>
  <c r="E96" i="9"/>
  <c r="Q96" i="9"/>
  <c r="U96" i="9"/>
  <c r="X96" i="9"/>
  <c r="A97" i="9"/>
  <c r="B97" i="9"/>
  <c r="C97" i="9"/>
  <c r="D97" i="9"/>
  <c r="E97" i="9"/>
  <c r="Q97" i="9"/>
  <c r="U97" i="9"/>
  <c r="X97" i="9"/>
  <c r="A98" i="9"/>
  <c r="B98" i="9"/>
  <c r="C98" i="9"/>
  <c r="D98" i="9"/>
  <c r="E98" i="9"/>
  <c r="Q98" i="9"/>
  <c r="U98" i="9"/>
  <c r="X98" i="9"/>
  <c r="A99" i="9"/>
  <c r="B99" i="9"/>
  <c r="C99" i="9"/>
  <c r="D99" i="9"/>
  <c r="E99" i="9"/>
  <c r="Q99" i="9"/>
  <c r="U99" i="9"/>
  <c r="X99" i="9"/>
  <c r="A100" i="9"/>
  <c r="B100" i="9"/>
  <c r="C100" i="9"/>
  <c r="D100" i="9"/>
  <c r="E100" i="9"/>
  <c r="Q100" i="9"/>
  <c r="U100" i="9"/>
  <c r="X100" i="9"/>
  <c r="A101" i="9"/>
  <c r="B101" i="9"/>
  <c r="C101" i="9"/>
  <c r="D101" i="9"/>
  <c r="E101" i="9"/>
  <c r="Q101" i="9"/>
  <c r="U101" i="9"/>
  <c r="X101" i="9"/>
  <c r="A102" i="9"/>
  <c r="B102" i="9"/>
  <c r="C102" i="9"/>
  <c r="D102" i="9"/>
  <c r="E102" i="9"/>
  <c r="Q102" i="9"/>
  <c r="U102" i="9"/>
  <c r="X102" i="9"/>
  <c r="A103" i="9"/>
  <c r="B103" i="9"/>
  <c r="C103" i="9"/>
  <c r="D103" i="9"/>
  <c r="E103" i="9"/>
  <c r="Q103" i="9"/>
  <c r="U103" i="9"/>
  <c r="X103" i="9"/>
  <c r="A104" i="9"/>
  <c r="B104" i="9"/>
  <c r="C104" i="9"/>
  <c r="D104" i="9"/>
  <c r="E104" i="9"/>
  <c r="Q104" i="9"/>
  <c r="U104" i="9"/>
  <c r="X104" i="9"/>
  <c r="A105" i="9"/>
  <c r="B105" i="9"/>
  <c r="C105" i="9"/>
  <c r="D105" i="9"/>
  <c r="E105" i="9"/>
  <c r="Q105" i="9"/>
  <c r="U105" i="9"/>
  <c r="X105" i="9"/>
  <c r="A106" i="9"/>
  <c r="B106" i="9"/>
  <c r="C106" i="9"/>
  <c r="D106" i="9"/>
  <c r="E106" i="9"/>
  <c r="Q106" i="9"/>
  <c r="U106" i="9"/>
  <c r="X106" i="9"/>
  <c r="A107" i="9"/>
  <c r="B107" i="9"/>
  <c r="C107" i="9"/>
  <c r="D107" i="9"/>
  <c r="E107" i="9"/>
  <c r="Q107" i="9"/>
  <c r="U107" i="9"/>
  <c r="X107" i="9"/>
  <c r="A108" i="9"/>
  <c r="B108" i="9"/>
  <c r="C108" i="9"/>
  <c r="D108" i="9"/>
  <c r="E108" i="9"/>
  <c r="Q108" i="9"/>
  <c r="U108" i="9"/>
  <c r="X108" i="9"/>
  <c r="A109" i="9"/>
  <c r="B109" i="9"/>
  <c r="C109" i="9"/>
  <c r="D109" i="9"/>
  <c r="E109" i="9"/>
  <c r="Q109" i="9"/>
  <c r="U109" i="9"/>
  <c r="X109" i="9"/>
  <c r="A110" i="9"/>
  <c r="B110" i="9"/>
  <c r="C110" i="9"/>
  <c r="D110" i="9"/>
  <c r="E110" i="9"/>
  <c r="Q110" i="9"/>
  <c r="U110" i="9"/>
  <c r="X110" i="9"/>
  <c r="A111" i="9"/>
  <c r="B111" i="9"/>
  <c r="C111" i="9"/>
  <c r="D111" i="9"/>
  <c r="E111" i="9"/>
  <c r="Q111" i="9"/>
  <c r="U111" i="9"/>
  <c r="X111" i="9"/>
  <c r="A112" i="9"/>
  <c r="B112" i="9"/>
  <c r="C112" i="9"/>
  <c r="D112" i="9"/>
  <c r="E112" i="9"/>
  <c r="Q112" i="9"/>
  <c r="U112" i="9"/>
  <c r="X112" i="9"/>
  <c r="A113" i="9"/>
  <c r="B113" i="9"/>
  <c r="C113" i="9"/>
  <c r="D113" i="9"/>
  <c r="E113" i="9"/>
  <c r="Q113" i="9"/>
  <c r="U113" i="9"/>
  <c r="X113" i="9"/>
  <c r="A114" i="9"/>
  <c r="B114" i="9"/>
  <c r="C114" i="9"/>
  <c r="D114" i="9"/>
  <c r="E114" i="9"/>
  <c r="Q114" i="9"/>
  <c r="U114" i="9"/>
  <c r="X114" i="9"/>
  <c r="A115" i="9"/>
  <c r="B115" i="9"/>
  <c r="C115" i="9"/>
  <c r="D115" i="9"/>
  <c r="E115" i="9"/>
  <c r="Q115" i="9"/>
  <c r="U115" i="9"/>
  <c r="X115" i="9"/>
  <c r="A116" i="9"/>
  <c r="B116" i="9"/>
  <c r="C116" i="9"/>
  <c r="D116" i="9"/>
  <c r="E116" i="9"/>
  <c r="Q116" i="9"/>
  <c r="U116" i="9"/>
  <c r="X116" i="9"/>
  <c r="A117" i="9"/>
  <c r="B117" i="9"/>
  <c r="C117" i="9"/>
  <c r="D117" i="9"/>
  <c r="E117" i="9"/>
  <c r="Q117" i="9"/>
  <c r="U117" i="9"/>
  <c r="X117" i="9"/>
  <c r="A118" i="9"/>
  <c r="B118" i="9"/>
  <c r="C118" i="9"/>
  <c r="D118" i="9"/>
  <c r="E118" i="9"/>
  <c r="Q118" i="9"/>
  <c r="U118" i="9"/>
  <c r="X118" i="9"/>
  <c r="A119" i="9"/>
  <c r="B119" i="9"/>
  <c r="C119" i="9"/>
  <c r="D119" i="9"/>
  <c r="E119" i="9"/>
  <c r="Q119" i="9"/>
  <c r="U119" i="9"/>
  <c r="X119" i="9"/>
  <c r="A120" i="9"/>
  <c r="B120" i="9"/>
  <c r="C120" i="9"/>
  <c r="D120" i="9"/>
  <c r="E120" i="9"/>
  <c r="Q120" i="9"/>
  <c r="U120" i="9"/>
  <c r="X120" i="9"/>
  <c r="A121" i="9"/>
  <c r="B121" i="9"/>
  <c r="C121" i="9"/>
  <c r="D121" i="9"/>
  <c r="E121" i="9"/>
  <c r="Q121" i="9"/>
  <c r="U121" i="9"/>
  <c r="X121" i="9"/>
  <c r="A122" i="9"/>
  <c r="B122" i="9"/>
  <c r="C122" i="9"/>
  <c r="D122" i="9"/>
  <c r="E122" i="9"/>
  <c r="Q122" i="9"/>
  <c r="U122" i="9"/>
  <c r="X122" i="9"/>
  <c r="A123" i="9"/>
  <c r="B123" i="9"/>
  <c r="C123" i="9"/>
  <c r="D123" i="9"/>
  <c r="E123" i="9"/>
  <c r="Q123" i="9"/>
  <c r="U123" i="9"/>
  <c r="X123" i="9"/>
  <c r="A124" i="9"/>
  <c r="B124" i="9"/>
  <c r="C124" i="9"/>
  <c r="D124" i="9"/>
  <c r="E124" i="9"/>
  <c r="Q124" i="9"/>
  <c r="U124" i="9"/>
  <c r="X124" i="9"/>
  <c r="A125" i="9"/>
  <c r="B125" i="9"/>
  <c r="C125" i="9"/>
  <c r="D125" i="9"/>
  <c r="E125" i="9"/>
  <c r="Q125" i="9"/>
  <c r="U125" i="9"/>
  <c r="X125" i="9"/>
  <c r="A126" i="9"/>
  <c r="B126" i="9"/>
  <c r="C126" i="9"/>
  <c r="D126" i="9"/>
  <c r="E126" i="9"/>
  <c r="Q126" i="9"/>
  <c r="U126" i="9"/>
  <c r="X126" i="9"/>
  <c r="A127" i="9"/>
  <c r="B127" i="9"/>
  <c r="C127" i="9"/>
  <c r="D127" i="9"/>
  <c r="E127" i="9"/>
  <c r="Q127" i="9"/>
  <c r="U127" i="9"/>
  <c r="X127" i="9"/>
  <c r="A128" i="9"/>
  <c r="B128" i="9"/>
  <c r="C128" i="9"/>
  <c r="D128" i="9"/>
  <c r="E128" i="9"/>
  <c r="Q128" i="9"/>
  <c r="U128" i="9"/>
  <c r="X128" i="9"/>
  <c r="A129" i="9"/>
  <c r="B129" i="9"/>
  <c r="C129" i="9"/>
  <c r="D129" i="9"/>
  <c r="E129" i="9"/>
  <c r="Q129" i="9"/>
  <c r="U129" i="9"/>
  <c r="X129" i="9"/>
  <c r="A130" i="9"/>
  <c r="B130" i="9"/>
  <c r="C130" i="9"/>
  <c r="D130" i="9"/>
  <c r="E130" i="9"/>
  <c r="Q130" i="9"/>
  <c r="U130" i="9"/>
  <c r="X130" i="9"/>
  <c r="A131" i="9"/>
  <c r="B131" i="9"/>
  <c r="C131" i="9"/>
  <c r="D131" i="9"/>
  <c r="E131" i="9"/>
  <c r="Q131" i="9"/>
  <c r="U131" i="9"/>
  <c r="X131" i="9"/>
  <c r="A132" i="9"/>
  <c r="B132" i="9"/>
  <c r="C132" i="9"/>
  <c r="D132" i="9"/>
  <c r="E132" i="9"/>
  <c r="Q132" i="9"/>
  <c r="U132" i="9"/>
  <c r="X132" i="9"/>
  <c r="A133" i="9"/>
  <c r="B133" i="9"/>
  <c r="C133" i="9"/>
  <c r="D133" i="9"/>
  <c r="E133" i="9"/>
  <c r="Q133" i="9"/>
  <c r="U133" i="9"/>
  <c r="X133" i="9"/>
  <c r="A134" i="9"/>
  <c r="B134" i="9"/>
  <c r="C134" i="9"/>
  <c r="D134" i="9"/>
  <c r="E134" i="9"/>
  <c r="Q134" i="9"/>
  <c r="U134" i="9"/>
  <c r="X134" i="9"/>
  <c r="A135" i="9"/>
  <c r="B135" i="9"/>
  <c r="C135" i="9"/>
  <c r="D135" i="9"/>
  <c r="E135" i="9"/>
  <c r="Q135" i="9"/>
  <c r="U135" i="9"/>
  <c r="X135" i="9"/>
  <c r="A136" i="9"/>
  <c r="B136" i="9"/>
  <c r="C136" i="9"/>
  <c r="D136" i="9"/>
  <c r="E136" i="9"/>
  <c r="Q136" i="9"/>
  <c r="U136" i="9"/>
  <c r="X136" i="9"/>
  <c r="A137" i="9"/>
  <c r="B137" i="9"/>
  <c r="C137" i="9"/>
  <c r="D137" i="9"/>
  <c r="E137" i="9"/>
  <c r="Q137" i="9"/>
  <c r="U137" i="9"/>
  <c r="X137" i="9"/>
  <c r="A138" i="9"/>
  <c r="B138" i="9"/>
  <c r="C138" i="9"/>
  <c r="D138" i="9"/>
  <c r="E138" i="9"/>
  <c r="Q138" i="9"/>
  <c r="U138" i="9"/>
  <c r="X138" i="9"/>
  <c r="A139" i="9"/>
  <c r="B139" i="9"/>
  <c r="C139" i="9"/>
  <c r="D139" i="9"/>
  <c r="E139" i="9"/>
  <c r="Q139" i="9"/>
  <c r="U139" i="9"/>
  <c r="X139" i="9"/>
  <c r="A140" i="9"/>
  <c r="B140" i="9"/>
  <c r="C140" i="9"/>
  <c r="D140" i="9"/>
  <c r="E140" i="9"/>
  <c r="Q140" i="9"/>
  <c r="U140" i="9"/>
  <c r="X140" i="9"/>
  <c r="A141" i="9"/>
  <c r="B141" i="9"/>
  <c r="C141" i="9"/>
  <c r="D141" i="9"/>
  <c r="E141" i="9"/>
  <c r="Q141" i="9"/>
  <c r="U141" i="9"/>
  <c r="X141" i="9"/>
  <c r="A142" i="9"/>
  <c r="B142" i="9"/>
  <c r="C142" i="9"/>
  <c r="D142" i="9"/>
  <c r="E142" i="9"/>
  <c r="Q142" i="9"/>
  <c r="U142" i="9"/>
  <c r="X142" i="9"/>
  <c r="A143" i="9"/>
  <c r="B143" i="9"/>
  <c r="C143" i="9"/>
  <c r="D143" i="9"/>
  <c r="E143" i="9"/>
  <c r="Q143" i="9"/>
  <c r="U143" i="9"/>
  <c r="X143" i="9"/>
  <c r="A144" i="9"/>
  <c r="B144" i="9"/>
  <c r="C144" i="9"/>
  <c r="D144" i="9"/>
  <c r="E144" i="9"/>
  <c r="Q144" i="9"/>
  <c r="U144" i="9"/>
  <c r="X144" i="9"/>
  <c r="A145" i="9"/>
  <c r="B145" i="9"/>
  <c r="C145" i="9"/>
  <c r="D145" i="9"/>
  <c r="E145" i="9"/>
  <c r="Q145" i="9"/>
  <c r="U145" i="9"/>
  <c r="X145" i="9"/>
  <c r="A146" i="9"/>
  <c r="B146" i="9"/>
  <c r="C146" i="9"/>
  <c r="D146" i="9"/>
  <c r="E146" i="9"/>
  <c r="Q146" i="9"/>
  <c r="U146" i="9"/>
  <c r="X146" i="9"/>
  <c r="A147" i="9"/>
  <c r="B147" i="9"/>
  <c r="C147" i="9"/>
  <c r="D147" i="9"/>
  <c r="E147" i="9"/>
  <c r="Q147" i="9"/>
  <c r="U147" i="9"/>
  <c r="X147" i="9"/>
  <c r="A148" i="9"/>
  <c r="B148" i="9"/>
  <c r="C148" i="9"/>
  <c r="D148" i="9"/>
  <c r="E148" i="9"/>
  <c r="Q148" i="9"/>
  <c r="U148" i="9"/>
  <c r="X148" i="9"/>
  <c r="A149" i="9"/>
  <c r="B149" i="9"/>
  <c r="C149" i="9"/>
  <c r="D149" i="9"/>
  <c r="E149" i="9"/>
  <c r="Q149" i="9"/>
  <c r="U149" i="9"/>
  <c r="X149" i="9"/>
  <c r="A150" i="9"/>
  <c r="B150" i="9"/>
  <c r="C150" i="9"/>
  <c r="D150" i="9"/>
  <c r="E150" i="9"/>
  <c r="Q150" i="9"/>
  <c r="U150" i="9"/>
  <c r="X150" i="9"/>
  <c r="A151" i="9"/>
  <c r="B151" i="9"/>
  <c r="C151" i="9"/>
  <c r="D151" i="9"/>
  <c r="E151" i="9"/>
  <c r="Q151" i="9"/>
  <c r="U151" i="9"/>
  <c r="X151" i="9"/>
  <c r="A152" i="9"/>
  <c r="B152" i="9"/>
  <c r="C152" i="9"/>
  <c r="D152" i="9"/>
  <c r="E152" i="9"/>
  <c r="Q152" i="9"/>
  <c r="U152" i="9"/>
  <c r="X152" i="9"/>
  <c r="A153" i="9"/>
  <c r="B153" i="9"/>
  <c r="C153" i="9"/>
  <c r="D153" i="9"/>
  <c r="E153" i="9"/>
  <c r="Q153" i="9"/>
  <c r="U153" i="9"/>
  <c r="X153" i="9"/>
  <c r="A154" i="9"/>
  <c r="B154" i="9"/>
  <c r="C154" i="9"/>
  <c r="D154" i="9"/>
  <c r="E154" i="9"/>
  <c r="Q154" i="9"/>
  <c r="U154" i="9"/>
  <c r="X154" i="9"/>
  <c r="A155" i="9"/>
  <c r="B155" i="9"/>
  <c r="C155" i="9"/>
  <c r="D155" i="9"/>
  <c r="E155" i="9"/>
  <c r="Q155" i="9"/>
  <c r="U155" i="9"/>
  <c r="X155" i="9"/>
  <c r="A156" i="9"/>
  <c r="B156" i="9"/>
  <c r="C156" i="9"/>
  <c r="D156" i="9"/>
  <c r="E156" i="9"/>
  <c r="Q156" i="9"/>
  <c r="U156" i="9"/>
  <c r="X156" i="9"/>
  <c r="A157" i="9"/>
  <c r="B157" i="9"/>
  <c r="C157" i="9"/>
  <c r="D157" i="9"/>
  <c r="E157" i="9"/>
  <c r="Q157" i="9"/>
  <c r="U157" i="9"/>
  <c r="X157" i="9"/>
  <c r="A158" i="9"/>
  <c r="B158" i="9"/>
  <c r="C158" i="9"/>
  <c r="D158" i="9"/>
  <c r="E158" i="9"/>
  <c r="Q158" i="9"/>
  <c r="U158" i="9"/>
  <c r="X158" i="9"/>
  <c r="A159" i="9"/>
  <c r="B159" i="9"/>
  <c r="C159" i="9"/>
  <c r="D159" i="9"/>
  <c r="E159" i="9"/>
  <c r="Q159" i="9"/>
  <c r="U159" i="9"/>
  <c r="X159" i="9"/>
  <c r="A160" i="9"/>
  <c r="B160" i="9"/>
  <c r="C160" i="9"/>
  <c r="D160" i="9"/>
  <c r="E160" i="9"/>
  <c r="Q160" i="9"/>
  <c r="U160" i="9"/>
  <c r="X160" i="9"/>
  <c r="A161" i="9"/>
  <c r="B161" i="9"/>
  <c r="C161" i="9"/>
  <c r="D161" i="9"/>
  <c r="E161" i="9"/>
  <c r="Q161" i="9"/>
  <c r="U161" i="9"/>
  <c r="X161" i="9"/>
  <c r="A162" i="9"/>
  <c r="B162" i="9"/>
  <c r="C162" i="9"/>
  <c r="D162" i="9"/>
  <c r="E162" i="9"/>
  <c r="Q162" i="9"/>
  <c r="U162" i="9"/>
  <c r="X162" i="9"/>
  <c r="A163" i="9"/>
  <c r="B163" i="9"/>
  <c r="C163" i="9"/>
  <c r="D163" i="9"/>
  <c r="E163" i="9"/>
  <c r="Q163" i="9"/>
  <c r="U163" i="9"/>
  <c r="X163" i="9"/>
  <c r="A164" i="9"/>
  <c r="B164" i="9"/>
  <c r="C164" i="9"/>
  <c r="D164" i="9"/>
  <c r="E164" i="9"/>
  <c r="Q164" i="9"/>
  <c r="U164" i="9"/>
  <c r="X164" i="9"/>
  <c r="A165" i="9"/>
  <c r="B165" i="9"/>
  <c r="C165" i="9"/>
  <c r="D165" i="9"/>
  <c r="E165" i="9"/>
  <c r="Q165" i="9"/>
  <c r="U165" i="9"/>
  <c r="X165" i="9"/>
  <c r="A166" i="9"/>
  <c r="B166" i="9"/>
  <c r="C166" i="9"/>
  <c r="D166" i="9"/>
  <c r="E166" i="9"/>
  <c r="Q166" i="9"/>
  <c r="U166" i="9"/>
  <c r="X166" i="9"/>
  <c r="A167" i="9"/>
  <c r="B167" i="9"/>
  <c r="C167" i="9"/>
  <c r="D167" i="9"/>
  <c r="E167" i="9"/>
  <c r="Q167" i="9"/>
  <c r="U167" i="9"/>
  <c r="X167" i="9"/>
  <c r="A168" i="9"/>
  <c r="B168" i="9"/>
  <c r="C168" i="9"/>
  <c r="D168" i="9"/>
  <c r="E168" i="9"/>
  <c r="Q168" i="9"/>
  <c r="U168" i="9"/>
  <c r="X168" i="9"/>
  <c r="A169" i="9"/>
  <c r="B169" i="9"/>
  <c r="C169" i="9"/>
  <c r="D169" i="9"/>
  <c r="E169" i="9"/>
  <c r="Q169" i="9"/>
  <c r="U169" i="9"/>
  <c r="X169" i="9"/>
  <c r="A170" i="9"/>
  <c r="B170" i="9"/>
  <c r="C170" i="9"/>
  <c r="D170" i="9"/>
  <c r="E170" i="9"/>
  <c r="Q170" i="9"/>
  <c r="U170" i="9"/>
  <c r="X170" i="9"/>
  <c r="A171" i="9"/>
  <c r="B171" i="9"/>
  <c r="C171" i="9"/>
  <c r="D171" i="9"/>
  <c r="E171" i="9"/>
  <c r="Q171" i="9"/>
  <c r="U171" i="9"/>
  <c r="X171" i="9"/>
  <c r="A172" i="9"/>
  <c r="B172" i="9"/>
  <c r="C172" i="9"/>
  <c r="D172" i="9"/>
  <c r="E172" i="9"/>
  <c r="Q172" i="9"/>
  <c r="U172" i="9"/>
  <c r="X172" i="9"/>
  <c r="A173" i="9"/>
  <c r="B173" i="9"/>
  <c r="C173" i="9"/>
  <c r="D173" i="9"/>
  <c r="E173" i="9"/>
  <c r="Q173" i="9"/>
  <c r="U173" i="9"/>
  <c r="X173" i="9"/>
  <c r="A174" i="9"/>
  <c r="B174" i="9"/>
  <c r="C174" i="9"/>
  <c r="D174" i="9"/>
  <c r="E174" i="9"/>
  <c r="Q174" i="9"/>
  <c r="U174" i="9"/>
  <c r="X174" i="9"/>
  <c r="A175" i="9"/>
  <c r="B175" i="9"/>
  <c r="C175" i="9"/>
  <c r="D175" i="9"/>
  <c r="E175" i="9"/>
  <c r="Q175" i="9"/>
  <c r="U175" i="9"/>
  <c r="X175" i="9"/>
  <c r="A176" i="9"/>
  <c r="B176" i="9"/>
  <c r="C176" i="9"/>
  <c r="D176" i="9"/>
  <c r="E176" i="9"/>
  <c r="Q176" i="9"/>
  <c r="U176" i="9"/>
  <c r="X176" i="9"/>
  <c r="A177" i="9"/>
  <c r="B177" i="9"/>
  <c r="C177" i="9"/>
  <c r="D177" i="9"/>
  <c r="E177" i="9"/>
  <c r="Q177" i="9"/>
  <c r="U177" i="9"/>
  <c r="X177" i="9"/>
  <c r="A178" i="9"/>
  <c r="B178" i="9"/>
  <c r="C178" i="9"/>
  <c r="D178" i="9"/>
  <c r="E178" i="9"/>
  <c r="Q178" i="9"/>
  <c r="U178" i="9"/>
  <c r="X178" i="9"/>
  <c r="A179" i="9"/>
  <c r="B179" i="9"/>
  <c r="C179" i="9"/>
  <c r="D179" i="9"/>
  <c r="E179" i="9"/>
  <c r="Q179" i="9"/>
  <c r="U179" i="9"/>
  <c r="X179" i="9"/>
  <c r="A180" i="9"/>
  <c r="B180" i="9"/>
  <c r="C180" i="9"/>
  <c r="D180" i="9"/>
  <c r="E180" i="9"/>
  <c r="Q180" i="9"/>
  <c r="U180" i="9"/>
  <c r="X180" i="9"/>
  <c r="A181" i="9"/>
  <c r="B181" i="9"/>
  <c r="C181" i="9"/>
  <c r="D181" i="9"/>
  <c r="E181" i="9"/>
  <c r="Q181" i="9"/>
  <c r="U181" i="9"/>
  <c r="X181" i="9"/>
  <c r="A182" i="9"/>
  <c r="B182" i="9"/>
  <c r="C182" i="9"/>
  <c r="D182" i="9"/>
  <c r="E182" i="9"/>
  <c r="Q182" i="9"/>
  <c r="U182" i="9"/>
  <c r="X182" i="9"/>
  <c r="A183" i="9"/>
  <c r="B183" i="9"/>
  <c r="C183" i="9"/>
  <c r="D183" i="9"/>
  <c r="E183" i="9"/>
  <c r="Q183" i="9"/>
  <c r="U183" i="9"/>
  <c r="X183" i="9"/>
  <c r="A184" i="9"/>
  <c r="B184" i="9"/>
  <c r="C184" i="9"/>
  <c r="D184" i="9"/>
  <c r="E184" i="9"/>
  <c r="Q184" i="9"/>
  <c r="U184" i="9"/>
  <c r="X184" i="9"/>
  <c r="A185" i="9"/>
  <c r="B185" i="9"/>
  <c r="C185" i="9"/>
  <c r="D185" i="9"/>
  <c r="E185" i="9"/>
  <c r="Q185" i="9"/>
  <c r="U185" i="9"/>
  <c r="X185" i="9"/>
  <c r="A186" i="9"/>
  <c r="B186" i="9"/>
  <c r="C186" i="9"/>
  <c r="D186" i="9"/>
  <c r="E186" i="9"/>
  <c r="Q186" i="9"/>
  <c r="U186" i="9"/>
  <c r="X186" i="9"/>
  <c r="A187" i="9"/>
  <c r="B187" i="9"/>
  <c r="C187" i="9"/>
  <c r="D187" i="9"/>
  <c r="E187" i="9"/>
  <c r="Q187" i="9"/>
  <c r="U187" i="9"/>
  <c r="X187" i="9"/>
  <c r="A188" i="9"/>
  <c r="B188" i="9"/>
  <c r="C188" i="9"/>
  <c r="D188" i="9"/>
  <c r="E188" i="9"/>
  <c r="Q188" i="9"/>
  <c r="U188" i="9"/>
  <c r="X188" i="9"/>
  <c r="A189" i="9"/>
  <c r="B189" i="9"/>
  <c r="C189" i="9"/>
  <c r="D189" i="9"/>
  <c r="E189" i="9"/>
  <c r="Q189" i="9"/>
  <c r="U189" i="9"/>
  <c r="X189" i="9"/>
  <c r="A190" i="9"/>
  <c r="B190" i="9"/>
  <c r="C190" i="9"/>
  <c r="D190" i="9"/>
  <c r="E190" i="9"/>
  <c r="Q190" i="9"/>
  <c r="U190" i="9"/>
  <c r="X190" i="9"/>
  <c r="A191" i="9"/>
  <c r="B191" i="9"/>
  <c r="C191" i="9"/>
  <c r="D191" i="9"/>
  <c r="E191" i="9"/>
  <c r="Q191" i="9"/>
  <c r="U191" i="9"/>
  <c r="X191" i="9"/>
  <c r="A192" i="9"/>
  <c r="B192" i="9"/>
  <c r="C192" i="9"/>
  <c r="D192" i="9"/>
  <c r="E192" i="9"/>
  <c r="Q192" i="9"/>
  <c r="U192" i="9"/>
  <c r="X192" i="9"/>
  <c r="A193" i="9"/>
  <c r="B193" i="9"/>
  <c r="C193" i="9"/>
  <c r="D193" i="9"/>
  <c r="E193" i="9"/>
  <c r="Q193" i="9"/>
  <c r="U193" i="9"/>
  <c r="X193" i="9"/>
  <c r="A194" i="9"/>
  <c r="B194" i="9"/>
  <c r="C194" i="9"/>
  <c r="D194" i="9"/>
  <c r="E194" i="9"/>
  <c r="Q194" i="9"/>
  <c r="U194" i="9"/>
  <c r="X194" i="9"/>
  <c r="A195" i="9"/>
  <c r="B195" i="9"/>
  <c r="C195" i="9"/>
  <c r="D195" i="9"/>
  <c r="E195" i="9"/>
  <c r="Q195" i="9"/>
  <c r="U195" i="9"/>
  <c r="X195" i="9"/>
  <c r="A196" i="9"/>
  <c r="B196" i="9"/>
  <c r="C196" i="9"/>
  <c r="D196" i="9"/>
  <c r="E196" i="9"/>
  <c r="Q196" i="9"/>
  <c r="U196" i="9"/>
  <c r="X196" i="9"/>
  <c r="A197" i="9"/>
  <c r="B197" i="9"/>
  <c r="C197" i="9"/>
  <c r="D197" i="9"/>
  <c r="E197" i="9"/>
  <c r="Q197" i="9"/>
  <c r="U197" i="9"/>
  <c r="X197" i="9"/>
  <c r="A198" i="9"/>
  <c r="B198" i="9"/>
  <c r="C198" i="9"/>
  <c r="D198" i="9"/>
  <c r="E198" i="9"/>
  <c r="Q198" i="9"/>
  <c r="U198" i="9"/>
  <c r="X198" i="9"/>
  <c r="A199" i="9"/>
  <c r="B199" i="9"/>
  <c r="C199" i="9"/>
  <c r="D199" i="9"/>
  <c r="E199" i="9"/>
  <c r="Q199" i="9"/>
  <c r="U199" i="9"/>
  <c r="X199" i="9"/>
  <c r="A200" i="9"/>
  <c r="B200" i="9"/>
  <c r="C200" i="9"/>
  <c r="D200" i="9"/>
  <c r="E200" i="9"/>
  <c r="Q200" i="9"/>
  <c r="U200" i="9"/>
  <c r="X200" i="9"/>
  <c r="A201" i="9"/>
  <c r="B201" i="9"/>
  <c r="C201" i="9"/>
  <c r="D201" i="9"/>
  <c r="E201" i="9"/>
  <c r="Q201" i="9"/>
  <c r="U201" i="9"/>
  <c r="X201" i="9"/>
  <c r="A202" i="9"/>
  <c r="B202" i="9"/>
  <c r="C202" i="9"/>
  <c r="D202" i="9"/>
  <c r="E202" i="9"/>
  <c r="Q202" i="9"/>
  <c r="U202" i="9"/>
  <c r="X202" i="9"/>
  <c r="A203" i="9"/>
  <c r="B203" i="9"/>
  <c r="C203" i="9"/>
  <c r="D203" i="9"/>
  <c r="E203" i="9"/>
  <c r="Q203" i="9"/>
  <c r="U203" i="9"/>
  <c r="X203" i="9"/>
  <c r="A204" i="9"/>
  <c r="B204" i="9"/>
  <c r="C204" i="9"/>
  <c r="D204" i="9"/>
  <c r="E204" i="9"/>
  <c r="Q204" i="9"/>
  <c r="U204" i="9"/>
  <c r="X204" i="9"/>
  <c r="A205" i="9"/>
  <c r="B205" i="9"/>
  <c r="C205" i="9"/>
  <c r="D205" i="9"/>
  <c r="E205" i="9"/>
  <c r="Q205" i="9"/>
  <c r="U205" i="9"/>
  <c r="X205" i="9"/>
  <c r="A206" i="9"/>
  <c r="B206" i="9"/>
  <c r="C206" i="9"/>
  <c r="D206" i="9"/>
  <c r="E206" i="9"/>
  <c r="Q206" i="9"/>
  <c r="U206" i="9"/>
  <c r="X206" i="9"/>
  <c r="A207" i="9"/>
  <c r="B207" i="9"/>
  <c r="C207" i="9"/>
  <c r="D207" i="9"/>
  <c r="E207" i="9"/>
  <c r="Q207" i="9"/>
  <c r="U207" i="9"/>
  <c r="X207" i="9"/>
  <c r="A208" i="9"/>
  <c r="B208" i="9"/>
  <c r="C208" i="9"/>
  <c r="D208" i="9"/>
  <c r="E208" i="9"/>
  <c r="Q208" i="9"/>
  <c r="U208" i="9"/>
  <c r="X208" i="9"/>
  <c r="A209" i="9"/>
  <c r="B209" i="9"/>
  <c r="C209" i="9"/>
  <c r="D209" i="9"/>
  <c r="E209" i="9"/>
  <c r="Q209" i="9"/>
  <c r="U209" i="9"/>
  <c r="X209" i="9"/>
  <c r="A210" i="9"/>
  <c r="B210" i="9"/>
  <c r="C210" i="9"/>
  <c r="D210" i="9"/>
  <c r="E210" i="9"/>
  <c r="Q210" i="9"/>
  <c r="U210" i="9"/>
  <c r="X210" i="9"/>
  <c r="A211" i="9"/>
  <c r="B211" i="9"/>
  <c r="C211" i="9"/>
  <c r="D211" i="9"/>
  <c r="E211" i="9"/>
  <c r="Q211" i="9"/>
  <c r="U211" i="9"/>
  <c r="X211" i="9"/>
  <c r="A212" i="9"/>
  <c r="B212" i="9"/>
  <c r="C212" i="9"/>
  <c r="D212" i="9"/>
  <c r="E212" i="9"/>
  <c r="Q212" i="9"/>
  <c r="U212" i="9"/>
  <c r="X212" i="9"/>
  <c r="A213" i="9"/>
  <c r="B213" i="9"/>
  <c r="C213" i="9"/>
  <c r="D213" i="9"/>
  <c r="E213" i="9"/>
  <c r="Q213" i="9"/>
  <c r="U213" i="9"/>
  <c r="X213" i="9"/>
  <c r="A214" i="9"/>
  <c r="B214" i="9"/>
  <c r="C214" i="9"/>
  <c r="D214" i="9"/>
  <c r="E214" i="9"/>
  <c r="Q214" i="9"/>
  <c r="U214" i="9"/>
  <c r="X214" i="9"/>
  <c r="A215" i="9"/>
  <c r="B215" i="9"/>
  <c r="C215" i="9"/>
  <c r="D215" i="9"/>
  <c r="E215" i="9"/>
  <c r="Q215" i="9"/>
  <c r="U215" i="9"/>
  <c r="X215" i="9"/>
  <c r="A216" i="9"/>
  <c r="B216" i="9"/>
  <c r="C216" i="9"/>
  <c r="D216" i="9"/>
  <c r="E216" i="9"/>
  <c r="Q216" i="9"/>
  <c r="U216" i="9"/>
  <c r="X216" i="9"/>
  <c r="A217" i="9"/>
  <c r="B217" i="9"/>
  <c r="C217" i="9"/>
  <c r="D217" i="9"/>
  <c r="E217" i="9"/>
  <c r="Q217" i="9"/>
  <c r="U217" i="9"/>
  <c r="X217" i="9"/>
  <c r="A218" i="9"/>
  <c r="B218" i="9"/>
  <c r="C218" i="9"/>
  <c r="D218" i="9"/>
  <c r="E218" i="9"/>
  <c r="Q218" i="9"/>
  <c r="U218" i="9"/>
  <c r="X218" i="9"/>
  <c r="A219" i="9"/>
  <c r="B219" i="9"/>
  <c r="C219" i="9"/>
  <c r="D219" i="9"/>
  <c r="E219" i="9"/>
  <c r="Q219" i="9"/>
  <c r="U219" i="9"/>
  <c r="X219" i="9"/>
  <c r="A220" i="9"/>
  <c r="B220" i="9"/>
  <c r="C220" i="9"/>
  <c r="D220" i="9"/>
  <c r="E220" i="9"/>
  <c r="Q220" i="9"/>
  <c r="U220" i="9"/>
  <c r="X220" i="9"/>
  <c r="A221" i="9"/>
  <c r="B221" i="9"/>
  <c r="C221" i="9"/>
  <c r="D221" i="9"/>
  <c r="E221" i="9"/>
  <c r="Q221" i="9"/>
  <c r="U221" i="9"/>
  <c r="X221" i="9"/>
  <c r="A222" i="9"/>
  <c r="B222" i="9"/>
  <c r="C222" i="9"/>
  <c r="D222" i="9"/>
  <c r="E222" i="9"/>
  <c r="Q222" i="9"/>
  <c r="U222" i="9"/>
  <c r="X222" i="9"/>
  <c r="A223" i="9"/>
  <c r="B223" i="9"/>
  <c r="C223" i="9"/>
  <c r="D223" i="9"/>
  <c r="E223" i="9"/>
  <c r="Q223" i="9"/>
  <c r="U223" i="9"/>
  <c r="X223" i="9"/>
  <c r="A224" i="9"/>
  <c r="B224" i="9"/>
  <c r="C224" i="9"/>
  <c r="D224" i="9"/>
  <c r="E224" i="9"/>
  <c r="Q224" i="9"/>
  <c r="U224" i="9"/>
  <c r="X224" i="9"/>
  <c r="A225" i="9"/>
  <c r="B225" i="9"/>
  <c r="C225" i="9"/>
  <c r="D225" i="9"/>
  <c r="E225" i="9"/>
  <c r="Q225" i="9"/>
  <c r="U225" i="9"/>
  <c r="X225" i="9"/>
  <c r="A226" i="9"/>
  <c r="B226" i="9"/>
  <c r="C226" i="9"/>
  <c r="D226" i="9"/>
  <c r="E226" i="9"/>
  <c r="Q226" i="9"/>
  <c r="U226" i="9"/>
  <c r="X226" i="9"/>
  <c r="A227" i="9"/>
  <c r="B227" i="9"/>
  <c r="C227" i="9"/>
  <c r="D227" i="9"/>
  <c r="E227" i="9"/>
  <c r="Q227" i="9"/>
  <c r="U227" i="9"/>
  <c r="X227" i="9"/>
  <c r="A228" i="9"/>
  <c r="B228" i="9"/>
  <c r="C228" i="9"/>
  <c r="D228" i="9"/>
  <c r="E228" i="9"/>
  <c r="Q228" i="9"/>
  <c r="U228" i="9"/>
  <c r="X228" i="9"/>
  <c r="A229" i="9"/>
  <c r="B229" i="9"/>
  <c r="C229" i="9"/>
  <c r="D229" i="9"/>
  <c r="E229" i="9"/>
  <c r="Q229" i="9"/>
  <c r="U229" i="9"/>
  <c r="X229" i="9"/>
  <c r="A230" i="9"/>
  <c r="B230" i="9"/>
  <c r="C230" i="9"/>
  <c r="D230" i="9"/>
  <c r="E230" i="9"/>
  <c r="Q230" i="9"/>
  <c r="U230" i="9"/>
  <c r="X230" i="9"/>
  <c r="A231" i="9"/>
  <c r="B231" i="9"/>
  <c r="C231" i="9"/>
  <c r="D231" i="9"/>
  <c r="E231" i="9"/>
  <c r="Q231" i="9"/>
  <c r="U231" i="9"/>
  <c r="X231" i="9"/>
  <c r="A232" i="9"/>
  <c r="B232" i="9"/>
  <c r="C232" i="9"/>
  <c r="D232" i="9"/>
  <c r="E232" i="9"/>
  <c r="Q232" i="9"/>
  <c r="U232" i="9"/>
  <c r="X232" i="9"/>
  <c r="A233" i="9"/>
  <c r="B233" i="9"/>
  <c r="C233" i="9"/>
  <c r="D233" i="9"/>
  <c r="E233" i="9"/>
  <c r="Q233" i="9"/>
  <c r="U233" i="9"/>
  <c r="X233" i="9"/>
  <c r="A234" i="9"/>
  <c r="B234" i="9"/>
  <c r="C234" i="9"/>
  <c r="D234" i="9"/>
  <c r="E234" i="9"/>
  <c r="Q234" i="9"/>
  <c r="U234" i="9"/>
  <c r="X234" i="9"/>
  <c r="A235" i="9"/>
  <c r="B235" i="9"/>
  <c r="C235" i="9"/>
  <c r="D235" i="9"/>
  <c r="E235" i="9"/>
  <c r="Q235" i="9"/>
  <c r="U235" i="9"/>
  <c r="X235" i="9"/>
  <c r="A236" i="9"/>
  <c r="B236" i="9"/>
  <c r="C236" i="9"/>
  <c r="D236" i="9"/>
  <c r="E236" i="9"/>
  <c r="Q236" i="9"/>
  <c r="U236" i="9"/>
  <c r="X236" i="9"/>
  <c r="A237" i="9"/>
  <c r="B237" i="9"/>
  <c r="C237" i="9"/>
  <c r="D237" i="9"/>
  <c r="E237" i="9"/>
  <c r="Q237" i="9"/>
  <c r="U237" i="9"/>
  <c r="X237" i="9"/>
  <c r="A238" i="9"/>
  <c r="B238" i="9"/>
  <c r="C238" i="9"/>
  <c r="D238" i="9"/>
  <c r="E238" i="9"/>
  <c r="Q238" i="9"/>
  <c r="U238" i="9"/>
  <c r="X238" i="9"/>
  <c r="A239" i="9"/>
  <c r="B239" i="9"/>
  <c r="C239" i="9"/>
  <c r="D239" i="9"/>
  <c r="E239" i="9"/>
  <c r="Q239" i="9"/>
  <c r="U239" i="9"/>
  <c r="X239" i="9"/>
  <c r="A240" i="9"/>
  <c r="B240" i="9"/>
  <c r="C240" i="9"/>
  <c r="D240" i="9"/>
  <c r="E240" i="9"/>
  <c r="Q240" i="9"/>
  <c r="U240" i="9"/>
  <c r="X240" i="9"/>
  <c r="A241" i="9"/>
  <c r="B241" i="9"/>
  <c r="C241" i="9"/>
  <c r="D241" i="9"/>
  <c r="E241" i="9"/>
  <c r="Q241" i="9"/>
  <c r="U241" i="9"/>
  <c r="X241" i="9"/>
  <c r="A242" i="9"/>
  <c r="B242" i="9"/>
  <c r="C242" i="9"/>
  <c r="D242" i="9"/>
  <c r="E242" i="9"/>
  <c r="Q242" i="9"/>
  <c r="U242" i="9"/>
  <c r="X242" i="9"/>
  <c r="A243" i="9"/>
  <c r="B243" i="9"/>
  <c r="C243" i="9"/>
  <c r="D243" i="9"/>
  <c r="E243" i="9"/>
  <c r="Q243" i="9"/>
  <c r="U243" i="9"/>
  <c r="X243" i="9"/>
  <c r="A244" i="9"/>
  <c r="B244" i="9"/>
  <c r="C244" i="9"/>
  <c r="D244" i="9"/>
  <c r="E244" i="9"/>
  <c r="Q244" i="9"/>
  <c r="U244" i="9"/>
  <c r="X244" i="9"/>
  <c r="A245" i="9"/>
  <c r="B245" i="9"/>
  <c r="C245" i="9"/>
  <c r="D245" i="9"/>
  <c r="E245" i="9"/>
  <c r="Q245" i="9"/>
  <c r="U245" i="9"/>
  <c r="X245" i="9"/>
  <c r="A246" i="9"/>
  <c r="B246" i="9"/>
  <c r="C246" i="9"/>
  <c r="D246" i="9"/>
  <c r="E246" i="9"/>
  <c r="Q246" i="9"/>
  <c r="U246" i="9"/>
  <c r="X246" i="9"/>
  <c r="A247" i="9"/>
  <c r="B247" i="9"/>
  <c r="C247" i="9"/>
  <c r="D247" i="9"/>
  <c r="E247" i="9"/>
  <c r="Q247" i="9"/>
  <c r="U247" i="9"/>
  <c r="X247" i="9"/>
  <c r="A248" i="9"/>
  <c r="B248" i="9"/>
  <c r="C248" i="9"/>
  <c r="D248" i="9"/>
  <c r="E248" i="9"/>
  <c r="Q248" i="9"/>
  <c r="U248" i="9"/>
  <c r="X248" i="9"/>
  <c r="A249" i="9"/>
  <c r="B249" i="9"/>
  <c r="C249" i="9"/>
  <c r="D249" i="9"/>
  <c r="E249" i="9"/>
  <c r="Q249" i="9"/>
  <c r="U249" i="9"/>
  <c r="X249" i="9"/>
  <c r="A250" i="9"/>
  <c r="B250" i="9"/>
  <c r="C250" i="9"/>
  <c r="D250" i="9"/>
  <c r="E250" i="9"/>
  <c r="Q250" i="9"/>
  <c r="U250" i="9"/>
  <c r="X250" i="9"/>
  <c r="A251" i="9"/>
  <c r="B251" i="9"/>
  <c r="C251" i="9"/>
  <c r="D251" i="9"/>
  <c r="E251" i="9"/>
  <c r="Q251" i="9"/>
  <c r="U251" i="9"/>
  <c r="X251" i="9"/>
  <c r="A252" i="9"/>
  <c r="B252" i="9"/>
  <c r="C252" i="9"/>
  <c r="D252" i="9"/>
  <c r="E252" i="9"/>
  <c r="Q252" i="9"/>
  <c r="U252" i="9"/>
  <c r="X252" i="9"/>
  <c r="A253" i="9"/>
  <c r="B253" i="9"/>
  <c r="C253" i="9"/>
  <c r="D253" i="9"/>
  <c r="E253" i="9"/>
  <c r="Q253" i="9"/>
  <c r="U253" i="9"/>
  <c r="X253" i="9"/>
  <c r="A254" i="9"/>
  <c r="B254" i="9"/>
  <c r="C254" i="9"/>
  <c r="D254" i="9"/>
  <c r="E254" i="9"/>
  <c r="Q254" i="9"/>
  <c r="U254" i="9"/>
  <c r="X254" i="9"/>
  <c r="A255" i="9"/>
  <c r="B255" i="9"/>
  <c r="C255" i="9"/>
  <c r="D255" i="9"/>
  <c r="E255" i="9"/>
  <c r="Q255" i="9"/>
  <c r="U255" i="9"/>
  <c r="X255" i="9"/>
  <c r="A256" i="9"/>
  <c r="B256" i="9"/>
  <c r="C256" i="9"/>
  <c r="D256" i="9"/>
  <c r="E256" i="9"/>
  <c r="Q256" i="9"/>
  <c r="U256" i="9"/>
  <c r="X256" i="9"/>
  <c r="A257" i="9"/>
  <c r="B257" i="9"/>
  <c r="C257" i="9"/>
  <c r="D257" i="9"/>
  <c r="E257" i="9"/>
  <c r="Q257" i="9"/>
  <c r="U257" i="9"/>
  <c r="X257" i="9"/>
  <c r="A258" i="9"/>
  <c r="B258" i="9"/>
  <c r="C258" i="9"/>
  <c r="D258" i="9"/>
  <c r="E258" i="9"/>
  <c r="Q258" i="9"/>
  <c r="U258" i="9"/>
  <c r="X258" i="9"/>
  <c r="A259" i="9"/>
  <c r="B259" i="9"/>
  <c r="C259" i="9"/>
  <c r="D259" i="9"/>
  <c r="E259" i="9"/>
  <c r="Q259" i="9"/>
  <c r="U259" i="9"/>
  <c r="X259" i="9"/>
  <c r="A260" i="9"/>
  <c r="B260" i="9"/>
  <c r="C260" i="9"/>
  <c r="D260" i="9"/>
  <c r="E260" i="9"/>
  <c r="Q260" i="9"/>
  <c r="U260" i="9"/>
  <c r="X260" i="9"/>
  <c r="A261" i="9"/>
  <c r="B261" i="9"/>
  <c r="C261" i="9"/>
  <c r="D261" i="9"/>
  <c r="E261" i="9"/>
  <c r="Q261" i="9"/>
  <c r="U261" i="9"/>
  <c r="X261" i="9"/>
  <c r="A262" i="9"/>
  <c r="B262" i="9"/>
  <c r="C262" i="9"/>
  <c r="D262" i="9"/>
  <c r="E262" i="9"/>
  <c r="Q262" i="9"/>
  <c r="U262" i="9"/>
  <c r="X262" i="9"/>
  <c r="A263" i="9"/>
  <c r="B263" i="9"/>
  <c r="C263" i="9"/>
  <c r="D263" i="9"/>
  <c r="E263" i="9"/>
  <c r="Q263" i="9"/>
  <c r="U263" i="9"/>
  <c r="X263" i="9"/>
  <c r="A264" i="9"/>
  <c r="B264" i="9"/>
  <c r="C264" i="9"/>
  <c r="D264" i="9"/>
  <c r="E264" i="9"/>
  <c r="Q264" i="9"/>
  <c r="U264" i="9"/>
  <c r="X264" i="9"/>
  <c r="A265" i="9"/>
  <c r="B265" i="9"/>
  <c r="C265" i="9"/>
  <c r="D265" i="9"/>
  <c r="E265" i="9"/>
  <c r="Q265" i="9"/>
  <c r="U265" i="9"/>
  <c r="X265" i="9"/>
  <c r="A266" i="9"/>
  <c r="B266" i="9"/>
  <c r="C266" i="9"/>
  <c r="D266" i="9"/>
  <c r="E266" i="9"/>
  <c r="Q266" i="9"/>
  <c r="U266" i="9"/>
  <c r="X266" i="9"/>
  <c r="A267" i="9"/>
  <c r="B267" i="9"/>
  <c r="C267" i="9"/>
  <c r="D267" i="9"/>
  <c r="E267" i="9"/>
  <c r="Q267" i="9"/>
  <c r="U267" i="9"/>
  <c r="X267" i="9"/>
  <c r="A268" i="9"/>
  <c r="B268" i="9"/>
  <c r="C268" i="9"/>
  <c r="D268" i="9"/>
  <c r="E268" i="9"/>
  <c r="Q268" i="9"/>
  <c r="U268" i="9"/>
  <c r="X268" i="9"/>
  <c r="A269" i="9"/>
  <c r="B269" i="9"/>
  <c r="C269" i="9"/>
  <c r="D269" i="9"/>
  <c r="E269" i="9"/>
  <c r="Q269" i="9"/>
  <c r="U269" i="9"/>
  <c r="X269" i="9"/>
  <c r="A270" i="9"/>
  <c r="B270" i="9"/>
  <c r="C270" i="9"/>
  <c r="D270" i="9"/>
  <c r="E270" i="9"/>
  <c r="Q270" i="9"/>
  <c r="U270" i="9"/>
  <c r="X270" i="9"/>
  <c r="A271" i="9"/>
  <c r="B271" i="9"/>
  <c r="C271" i="9"/>
  <c r="D271" i="9"/>
  <c r="E271" i="9"/>
  <c r="Q271" i="9"/>
  <c r="U271" i="9"/>
  <c r="X271" i="9"/>
  <c r="A272" i="9"/>
  <c r="B272" i="9"/>
  <c r="C272" i="9"/>
  <c r="D272" i="9"/>
  <c r="E272" i="9"/>
  <c r="Q272" i="9"/>
  <c r="U272" i="9"/>
  <c r="X272" i="9"/>
  <c r="A273" i="9"/>
  <c r="B273" i="9"/>
  <c r="C273" i="9"/>
  <c r="D273" i="9"/>
  <c r="E273" i="9"/>
  <c r="Q273" i="9"/>
  <c r="U273" i="9"/>
  <c r="X273" i="9"/>
  <c r="A274" i="9"/>
  <c r="B274" i="9"/>
  <c r="C274" i="9"/>
  <c r="D274" i="9"/>
  <c r="E274" i="9"/>
  <c r="Q274" i="9"/>
  <c r="U274" i="9"/>
  <c r="X274" i="9"/>
  <c r="A275" i="9"/>
  <c r="B275" i="9"/>
  <c r="C275" i="9"/>
  <c r="D275" i="9"/>
  <c r="E275" i="9"/>
  <c r="Q275" i="9"/>
  <c r="U275" i="9"/>
  <c r="X275" i="9"/>
  <c r="A276" i="9"/>
  <c r="B276" i="9"/>
  <c r="C276" i="9"/>
  <c r="D276" i="9"/>
  <c r="E276" i="9"/>
  <c r="Q276" i="9"/>
  <c r="U276" i="9"/>
  <c r="X276" i="9"/>
  <c r="A277" i="9"/>
  <c r="B277" i="9"/>
  <c r="C277" i="9"/>
  <c r="D277" i="9"/>
  <c r="E277" i="9"/>
  <c r="Q277" i="9"/>
  <c r="U277" i="9"/>
  <c r="X277" i="9"/>
  <c r="A278" i="9"/>
  <c r="B278" i="9"/>
  <c r="C278" i="9"/>
  <c r="D278" i="9"/>
  <c r="E278" i="9"/>
  <c r="Q278" i="9"/>
  <c r="U278" i="9"/>
  <c r="X278" i="9"/>
  <c r="A279" i="9"/>
  <c r="B279" i="9"/>
  <c r="C279" i="9"/>
  <c r="D279" i="9"/>
  <c r="E279" i="9"/>
  <c r="Q279" i="9"/>
  <c r="U279" i="9"/>
  <c r="X279" i="9"/>
  <c r="A280" i="9"/>
  <c r="B280" i="9"/>
  <c r="C280" i="9"/>
  <c r="D280" i="9"/>
  <c r="E280" i="9"/>
  <c r="Q280" i="9"/>
  <c r="U280" i="9"/>
  <c r="X280" i="9"/>
  <c r="A281" i="9"/>
  <c r="B281" i="9"/>
  <c r="C281" i="9"/>
  <c r="D281" i="9"/>
  <c r="E281" i="9"/>
  <c r="Q281" i="9"/>
  <c r="U281" i="9"/>
  <c r="X281" i="9"/>
  <c r="A282" i="9"/>
  <c r="B282" i="9"/>
  <c r="C282" i="9"/>
  <c r="D282" i="9"/>
  <c r="E282" i="9"/>
  <c r="Q282" i="9"/>
  <c r="U282" i="9"/>
  <c r="X282" i="9"/>
  <c r="A283" i="9"/>
  <c r="B283" i="9"/>
  <c r="C283" i="9"/>
  <c r="D283" i="9"/>
  <c r="E283" i="9"/>
  <c r="Q283" i="9"/>
  <c r="U283" i="9"/>
  <c r="X283" i="9"/>
  <c r="A284" i="9"/>
  <c r="B284" i="9"/>
  <c r="C284" i="9"/>
  <c r="D284" i="9"/>
  <c r="E284" i="9"/>
  <c r="Q284" i="9"/>
  <c r="U284" i="9"/>
  <c r="X284" i="9"/>
  <c r="A285" i="9"/>
  <c r="B285" i="9"/>
  <c r="C285" i="9"/>
  <c r="D285" i="9"/>
  <c r="E285" i="9"/>
  <c r="Q285" i="9"/>
  <c r="U285" i="9"/>
  <c r="X285" i="9"/>
  <c r="A286" i="9"/>
  <c r="B286" i="9"/>
  <c r="C286" i="9"/>
  <c r="D286" i="9"/>
  <c r="E286" i="9"/>
  <c r="Q286" i="9"/>
  <c r="U286" i="9"/>
  <c r="X286" i="9"/>
  <c r="A287" i="9"/>
  <c r="B287" i="9"/>
  <c r="C287" i="9"/>
  <c r="D287" i="9"/>
  <c r="E287" i="9"/>
  <c r="Q287" i="9"/>
  <c r="U287" i="9"/>
  <c r="X287" i="9"/>
  <c r="A288" i="9"/>
  <c r="B288" i="9"/>
  <c r="C288" i="9"/>
  <c r="D288" i="9"/>
  <c r="E288" i="9"/>
  <c r="Q288" i="9"/>
  <c r="U288" i="9"/>
  <c r="X288" i="9"/>
  <c r="A289" i="9"/>
  <c r="B289" i="9"/>
  <c r="C289" i="9"/>
  <c r="D289" i="9"/>
  <c r="E289" i="9"/>
  <c r="Q289" i="9"/>
  <c r="U289" i="9"/>
  <c r="X289" i="9"/>
  <c r="A290" i="9"/>
  <c r="B290" i="9"/>
  <c r="C290" i="9"/>
  <c r="D290" i="9"/>
  <c r="E290" i="9"/>
  <c r="Q290" i="9"/>
  <c r="U290" i="9"/>
  <c r="X290" i="9"/>
  <c r="A291" i="9"/>
  <c r="B291" i="9"/>
  <c r="C291" i="9"/>
  <c r="D291" i="9"/>
  <c r="E291" i="9"/>
  <c r="Q291" i="9"/>
  <c r="U291" i="9"/>
  <c r="X291" i="9"/>
  <c r="A292" i="9"/>
  <c r="B292" i="9"/>
  <c r="C292" i="9"/>
  <c r="D292" i="9"/>
  <c r="E292" i="9"/>
  <c r="Q292" i="9"/>
  <c r="U292" i="9"/>
  <c r="X292" i="9"/>
  <c r="A293" i="9"/>
  <c r="B293" i="9"/>
  <c r="C293" i="9"/>
  <c r="D293" i="9"/>
  <c r="E293" i="9"/>
  <c r="Q293" i="9"/>
  <c r="U293" i="9"/>
  <c r="X293" i="9"/>
  <c r="A294" i="9"/>
  <c r="B294" i="9"/>
  <c r="C294" i="9"/>
  <c r="D294" i="9"/>
  <c r="E294" i="9"/>
  <c r="Q294" i="9"/>
  <c r="U294" i="9"/>
  <c r="X294" i="9"/>
  <c r="A295" i="9"/>
  <c r="B295" i="9"/>
  <c r="C295" i="9"/>
  <c r="D295" i="9"/>
  <c r="E295" i="9"/>
  <c r="Q295" i="9"/>
  <c r="U295" i="9"/>
  <c r="X295" i="9"/>
  <c r="A296" i="9"/>
  <c r="B296" i="9"/>
  <c r="C296" i="9"/>
  <c r="D296" i="9"/>
  <c r="E296" i="9"/>
  <c r="Q296" i="9"/>
  <c r="U296" i="9"/>
  <c r="X296" i="9"/>
  <c r="A297" i="9"/>
  <c r="B297" i="9"/>
  <c r="C297" i="9"/>
  <c r="D297" i="9"/>
  <c r="E297" i="9"/>
  <c r="Q297" i="9"/>
  <c r="U297" i="9"/>
  <c r="X297" i="9"/>
  <c r="A298" i="9"/>
  <c r="B298" i="9"/>
  <c r="C298" i="9"/>
  <c r="D298" i="9"/>
  <c r="E298" i="9"/>
  <c r="Q298" i="9"/>
  <c r="U298" i="9"/>
  <c r="X298" i="9"/>
  <c r="A299" i="9"/>
  <c r="B299" i="9"/>
  <c r="C299" i="9"/>
  <c r="D299" i="9"/>
  <c r="E299" i="9"/>
  <c r="Q299" i="9"/>
  <c r="U299" i="9"/>
  <c r="X299" i="9"/>
  <c r="A300" i="9"/>
  <c r="B300" i="9"/>
  <c r="C300" i="9"/>
  <c r="D300" i="9"/>
  <c r="E300" i="9"/>
  <c r="Q300" i="9"/>
  <c r="U300" i="9"/>
  <c r="X300" i="9"/>
  <c r="A301" i="9"/>
  <c r="B301" i="9"/>
  <c r="C301" i="9"/>
  <c r="D301" i="9"/>
  <c r="E301" i="9"/>
  <c r="Q301" i="9"/>
  <c r="U301" i="9"/>
  <c r="X301" i="9"/>
  <c r="A302" i="9"/>
  <c r="B302" i="9"/>
  <c r="C302" i="9"/>
  <c r="D302" i="9"/>
  <c r="E302" i="9"/>
  <c r="Q302" i="9"/>
  <c r="U302" i="9"/>
  <c r="X302" i="9"/>
  <c r="A303" i="9"/>
  <c r="B303" i="9"/>
  <c r="C303" i="9"/>
  <c r="D303" i="9"/>
  <c r="E303" i="9"/>
  <c r="Q303" i="9"/>
  <c r="U303" i="9"/>
  <c r="X303" i="9"/>
  <c r="A304" i="9"/>
  <c r="B304" i="9"/>
  <c r="C304" i="9"/>
  <c r="D304" i="9"/>
  <c r="E304" i="9"/>
  <c r="Q304" i="9"/>
  <c r="U304" i="9"/>
  <c r="X304" i="9"/>
  <c r="A305" i="9"/>
  <c r="B305" i="9"/>
  <c r="C305" i="9"/>
  <c r="D305" i="9"/>
  <c r="E305" i="9"/>
  <c r="Q305" i="9"/>
  <c r="U305" i="9"/>
  <c r="X305" i="9"/>
  <c r="A306" i="9"/>
  <c r="B306" i="9"/>
  <c r="C306" i="9"/>
  <c r="D306" i="9"/>
  <c r="E306" i="9"/>
  <c r="Q306" i="9"/>
  <c r="U306" i="9"/>
  <c r="X306" i="9"/>
  <c r="A307" i="9"/>
  <c r="B307" i="9"/>
  <c r="C307" i="9"/>
  <c r="D307" i="9"/>
  <c r="E307" i="9"/>
  <c r="Q307" i="9"/>
  <c r="U307" i="9"/>
  <c r="X307" i="9"/>
  <c r="A308" i="9"/>
  <c r="B308" i="9"/>
  <c r="C308" i="9"/>
  <c r="D308" i="9"/>
  <c r="E308" i="9"/>
  <c r="Q308" i="9"/>
  <c r="U308" i="9"/>
  <c r="X308" i="9"/>
  <c r="A309" i="9"/>
  <c r="B309" i="9"/>
  <c r="C309" i="9"/>
  <c r="D309" i="9"/>
  <c r="E309" i="9"/>
  <c r="Q309" i="9"/>
  <c r="U309" i="9"/>
  <c r="X309" i="9"/>
  <c r="A310" i="9"/>
  <c r="B310" i="9"/>
  <c r="C310" i="9"/>
  <c r="D310" i="9"/>
  <c r="E310" i="9"/>
  <c r="Q310" i="9"/>
  <c r="U310" i="9"/>
  <c r="X310" i="9"/>
  <c r="A311" i="9"/>
  <c r="B311" i="9"/>
  <c r="C311" i="9"/>
  <c r="D311" i="9"/>
  <c r="E311" i="9"/>
  <c r="Q311" i="9"/>
  <c r="U311" i="9"/>
  <c r="X311" i="9"/>
  <c r="A312" i="9"/>
  <c r="B312" i="9"/>
  <c r="C312" i="9"/>
  <c r="D312" i="9"/>
  <c r="E312" i="9"/>
  <c r="Q312" i="9"/>
  <c r="U312" i="9"/>
  <c r="X312" i="9"/>
  <c r="A313" i="9"/>
  <c r="B313" i="9"/>
  <c r="C313" i="9"/>
  <c r="D313" i="9"/>
  <c r="E313" i="9"/>
  <c r="Q313" i="9"/>
  <c r="U313" i="9"/>
  <c r="X313" i="9"/>
  <c r="A314" i="9"/>
  <c r="B314" i="9"/>
  <c r="C314" i="9"/>
  <c r="D314" i="9"/>
  <c r="E314" i="9"/>
  <c r="Q314" i="9"/>
  <c r="U314" i="9"/>
  <c r="X314" i="9"/>
  <c r="A315" i="9"/>
  <c r="B315" i="9"/>
  <c r="C315" i="9"/>
  <c r="D315" i="9"/>
  <c r="E315" i="9"/>
  <c r="Q315" i="9"/>
  <c r="U315" i="9"/>
  <c r="X315" i="9"/>
  <c r="A316" i="9"/>
  <c r="B316" i="9"/>
  <c r="C316" i="9"/>
  <c r="D316" i="9"/>
  <c r="E316" i="9"/>
  <c r="Q316" i="9"/>
  <c r="U316" i="9"/>
  <c r="X316" i="9"/>
  <c r="A317" i="9"/>
  <c r="B317" i="9"/>
  <c r="C317" i="9"/>
  <c r="D317" i="9"/>
  <c r="E317" i="9"/>
  <c r="Q317" i="9"/>
  <c r="U317" i="9"/>
  <c r="X317" i="9"/>
  <c r="A318" i="9"/>
  <c r="B318" i="9"/>
  <c r="C318" i="9"/>
  <c r="D318" i="9"/>
  <c r="E318" i="9"/>
  <c r="Q318" i="9"/>
  <c r="U318" i="9"/>
  <c r="X318" i="9"/>
  <c r="A319" i="9"/>
  <c r="B319" i="9"/>
  <c r="C319" i="9"/>
  <c r="D319" i="9"/>
  <c r="E319" i="9"/>
  <c r="Q319" i="9"/>
  <c r="U319" i="9"/>
  <c r="X319" i="9"/>
  <c r="A320" i="9"/>
  <c r="B320" i="9"/>
  <c r="C320" i="9"/>
  <c r="D320" i="9"/>
  <c r="E320" i="9"/>
  <c r="Q320" i="9"/>
  <c r="U320" i="9"/>
  <c r="X320" i="9"/>
  <c r="A321" i="9"/>
  <c r="B321" i="9"/>
  <c r="C321" i="9"/>
  <c r="D321" i="9"/>
  <c r="E321" i="9"/>
  <c r="Q321" i="9"/>
  <c r="U321" i="9"/>
  <c r="X321" i="9"/>
  <c r="A322" i="9"/>
  <c r="B322" i="9"/>
  <c r="C322" i="9"/>
  <c r="D322" i="9"/>
  <c r="E322" i="9"/>
  <c r="Q322" i="9"/>
  <c r="U322" i="9"/>
  <c r="X322" i="9"/>
  <c r="A323" i="9"/>
  <c r="B323" i="9"/>
  <c r="C323" i="9"/>
  <c r="D323" i="9"/>
  <c r="E323" i="9"/>
  <c r="Q323" i="9"/>
  <c r="U323" i="9"/>
  <c r="X323" i="9"/>
  <c r="A324" i="9"/>
  <c r="B324" i="9"/>
  <c r="C324" i="9"/>
  <c r="D324" i="9"/>
  <c r="E324" i="9"/>
  <c r="Q324" i="9"/>
  <c r="U324" i="9"/>
  <c r="X324" i="9"/>
  <c r="A325" i="9"/>
  <c r="B325" i="9"/>
  <c r="C325" i="9"/>
  <c r="D325" i="9"/>
  <c r="E325" i="9"/>
  <c r="Q325" i="9"/>
  <c r="U325" i="9"/>
  <c r="X325" i="9"/>
  <c r="A326" i="9"/>
  <c r="B326" i="9"/>
  <c r="C326" i="9"/>
  <c r="D326" i="9"/>
  <c r="E326" i="9"/>
  <c r="Q326" i="9"/>
  <c r="U326" i="9"/>
  <c r="X326" i="9"/>
  <c r="A327" i="9"/>
  <c r="B327" i="9"/>
  <c r="C327" i="9"/>
  <c r="D327" i="9"/>
  <c r="E327" i="9"/>
  <c r="Q327" i="9"/>
  <c r="U327" i="9"/>
  <c r="X327" i="9"/>
  <c r="A328" i="9"/>
  <c r="B328" i="9"/>
  <c r="C328" i="9"/>
  <c r="D328" i="9"/>
  <c r="E328" i="9"/>
  <c r="Q328" i="9"/>
  <c r="U328" i="9"/>
  <c r="X328" i="9"/>
  <c r="A329" i="9"/>
  <c r="B329" i="9"/>
  <c r="C329" i="9"/>
  <c r="D329" i="9"/>
  <c r="E329" i="9"/>
  <c r="Q329" i="9"/>
  <c r="U329" i="9"/>
  <c r="X329" i="9"/>
  <c r="A330" i="9"/>
  <c r="B330" i="9"/>
  <c r="C330" i="9"/>
  <c r="D330" i="9"/>
  <c r="E330" i="9"/>
  <c r="Q330" i="9"/>
  <c r="U330" i="9"/>
  <c r="X330" i="9"/>
  <c r="A331" i="9"/>
  <c r="B331" i="9"/>
  <c r="C331" i="9"/>
  <c r="D331" i="9"/>
  <c r="E331" i="9"/>
  <c r="Q331" i="9"/>
  <c r="U331" i="9"/>
  <c r="X331" i="9"/>
  <c r="A332" i="9"/>
  <c r="B332" i="9"/>
  <c r="C332" i="9"/>
  <c r="D332" i="9"/>
  <c r="E332" i="9"/>
  <c r="Q332" i="9"/>
  <c r="U332" i="9"/>
  <c r="X332" i="9"/>
  <c r="A333" i="9"/>
  <c r="B333" i="9"/>
  <c r="C333" i="9"/>
  <c r="D333" i="9"/>
  <c r="E333" i="9"/>
  <c r="Q333" i="9"/>
  <c r="U333" i="9"/>
  <c r="X333" i="9"/>
  <c r="A334" i="9"/>
  <c r="B334" i="9"/>
  <c r="C334" i="9"/>
  <c r="D334" i="9"/>
  <c r="E334" i="9"/>
  <c r="Q334" i="9"/>
  <c r="U334" i="9"/>
  <c r="X334" i="9"/>
  <c r="A335" i="9"/>
  <c r="B335" i="9"/>
  <c r="C335" i="9"/>
  <c r="D335" i="9"/>
  <c r="E335" i="9"/>
  <c r="Q335" i="9"/>
  <c r="U335" i="9"/>
  <c r="X335" i="9"/>
  <c r="A336" i="9"/>
  <c r="B336" i="9"/>
  <c r="C336" i="9"/>
  <c r="D336" i="9"/>
  <c r="E336" i="9"/>
  <c r="Q336" i="9"/>
  <c r="U336" i="9"/>
  <c r="X336" i="9"/>
  <c r="A337" i="9"/>
  <c r="B337" i="9"/>
  <c r="C337" i="9"/>
  <c r="D337" i="9"/>
  <c r="E337" i="9"/>
  <c r="Q337" i="9"/>
  <c r="U337" i="9"/>
  <c r="X337" i="9"/>
  <c r="A338" i="9"/>
  <c r="B338" i="9"/>
  <c r="C338" i="9"/>
  <c r="D338" i="9"/>
  <c r="E338" i="9"/>
  <c r="Q338" i="9"/>
  <c r="U338" i="9"/>
  <c r="X338" i="9"/>
  <c r="A339" i="9"/>
  <c r="B339" i="9"/>
  <c r="C339" i="9"/>
  <c r="D339" i="9"/>
  <c r="E339" i="9"/>
  <c r="Q339" i="9"/>
  <c r="U339" i="9"/>
  <c r="X339" i="9"/>
  <c r="A340" i="9"/>
  <c r="B340" i="9"/>
  <c r="C340" i="9"/>
  <c r="D340" i="9"/>
  <c r="E340" i="9"/>
  <c r="Q340" i="9"/>
  <c r="U340" i="9"/>
  <c r="X340" i="9"/>
  <c r="A341" i="9"/>
  <c r="B341" i="9"/>
  <c r="C341" i="9"/>
  <c r="D341" i="9"/>
  <c r="E341" i="9"/>
  <c r="Q341" i="9"/>
  <c r="U341" i="9"/>
  <c r="X341" i="9"/>
  <c r="A342" i="9"/>
  <c r="B342" i="9"/>
  <c r="C342" i="9"/>
  <c r="D342" i="9"/>
  <c r="E342" i="9"/>
  <c r="Q342" i="9"/>
  <c r="U342" i="9"/>
  <c r="X342" i="9"/>
  <c r="A343" i="9"/>
  <c r="B343" i="9"/>
  <c r="C343" i="9"/>
  <c r="D343" i="9"/>
  <c r="E343" i="9"/>
  <c r="Q343" i="9"/>
  <c r="U343" i="9"/>
  <c r="X343" i="9"/>
  <c r="A344" i="9"/>
  <c r="B344" i="9"/>
  <c r="C344" i="9"/>
  <c r="D344" i="9"/>
  <c r="E344" i="9"/>
  <c r="Q344" i="9"/>
  <c r="U344" i="9"/>
  <c r="X344" i="9"/>
  <c r="A345" i="9"/>
  <c r="B345" i="9"/>
  <c r="C345" i="9"/>
  <c r="D345" i="9"/>
  <c r="E345" i="9"/>
  <c r="Q345" i="9"/>
  <c r="U345" i="9"/>
  <c r="X345" i="9"/>
  <c r="A346" i="9"/>
  <c r="B346" i="9"/>
  <c r="C346" i="9"/>
  <c r="D346" i="9"/>
  <c r="E346" i="9"/>
  <c r="Q346" i="9"/>
  <c r="U346" i="9"/>
  <c r="X346" i="9"/>
  <c r="A347" i="9"/>
  <c r="B347" i="9"/>
  <c r="C347" i="9"/>
  <c r="D347" i="9"/>
  <c r="E347" i="9"/>
  <c r="Q347" i="9"/>
  <c r="U347" i="9"/>
  <c r="X347" i="9"/>
  <c r="A348" i="9"/>
  <c r="B348" i="9"/>
  <c r="C348" i="9"/>
  <c r="D348" i="9"/>
  <c r="E348" i="9"/>
  <c r="Q348" i="9"/>
  <c r="U348" i="9"/>
  <c r="X348" i="9"/>
  <c r="A349" i="9"/>
  <c r="B349" i="9"/>
  <c r="C349" i="9"/>
  <c r="D349" i="9"/>
  <c r="E349" i="9"/>
  <c r="Q349" i="9"/>
  <c r="U349" i="9"/>
  <c r="X349" i="9"/>
  <c r="A350" i="9"/>
  <c r="B350" i="9"/>
  <c r="C350" i="9"/>
  <c r="D350" i="9"/>
  <c r="E350" i="9"/>
  <c r="Q350" i="9"/>
  <c r="U350" i="9"/>
  <c r="X350" i="9"/>
  <c r="A351" i="9"/>
  <c r="B351" i="9"/>
  <c r="C351" i="9"/>
  <c r="D351" i="9"/>
  <c r="E351" i="9"/>
  <c r="Q351" i="9"/>
  <c r="U351" i="9"/>
  <c r="X351" i="9"/>
  <c r="A352" i="9"/>
  <c r="B352" i="9"/>
  <c r="C352" i="9"/>
  <c r="D352" i="9"/>
  <c r="E352" i="9"/>
  <c r="Q352" i="9"/>
  <c r="U352" i="9"/>
  <c r="X352" i="9"/>
  <c r="A353" i="9"/>
  <c r="B353" i="9"/>
  <c r="C353" i="9"/>
  <c r="D353" i="9"/>
  <c r="E353" i="9"/>
  <c r="Q353" i="9"/>
  <c r="U353" i="9"/>
  <c r="X353" i="9"/>
  <c r="A354" i="9"/>
  <c r="B354" i="9"/>
  <c r="C354" i="9"/>
  <c r="D354" i="9"/>
  <c r="E354" i="9"/>
  <c r="Q354" i="9"/>
  <c r="U354" i="9"/>
  <c r="X354" i="9"/>
  <c r="A355" i="9"/>
  <c r="B355" i="9"/>
  <c r="C355" i="9"/>
  <c r="D355" i="9"/>
  <c r="E355" i="9"/>
  <c r="Q355" i="9"/>
  <c r="U355" i="9"/>
  <c r="X355" i="9"/>
  <c r="A356" i="9"/>
  <c r="B356" i="9"/>
  <c r="C356" i="9"/>
  <c r="D356" i="9"/>
  <c r="E356" i="9"/>
  <c r="Q356" i="9"/>
  <c r="U356" i="9"/>
  <c r="X356" i="9"/>
  <c r="A357" i="9"/>
  <c r="B357" i="9"/>
  <c r="C357" i="9"/>
  <c r="D357" i="9"/>
  <c r="E357" i="9"/>
  <c r="Q357" i="9"/>
  <c r="U357" i="9"/>
  <c r="X357" i="9"/>
  <c r="A358" i="9"/>
  <c r="B358" i="9"/>
  <c r="C358" i="9"/>
  <c r="D358" i="9"/>
  <c r="E358" i="9"/>
  <c r="Q358" i="9"/>
  <c r="U358" i="9"/>
  <c r="X358" i="9"/>
  <c r="A359" i="9"/>
  <c r="B359" i="9"/>
  <c r="C359" i="9"/>
  <c r="D359" i="9"/>
  <c r="E359" i="9"/>
  <c r="Q359" i="9"/>
  <c r="U359" i="9"/>
  <c r="X359" i="9"/>
  <c r="A360" i="9"/>
  <c r="B360" i="9"/>
  <c r="C360" i="9"/>
  <c r="D360" i="9"/>
  <c r="E360" i="9"/>
  <c r="Q360" i="9"/>
  <c r="U360" i="9"/>
  <c r="X360" i="9"/>
  <c r="A361" i="9"/>
  <c r="B361" i="9"/>
  <c r="C361" i="9"/>
  <c r="D361" i="9"/>
  <c r="E361" i="9"/>
  <c r="Q361" i="9"/>
  <c r="U361" i="9"/>
  <c r="X361" i="9"/>
  <c r="A362" i="9"/>
  <c r="B362" i="9"/>
  <c r="C362" i="9"/>
  <c r="D362" i="9"/>
  <c r="E362" i="9"/>
  <c r="Q362" i="9"/>
  <c r="U362" i="9"/>
  <c r="X362" i="9"/>
  <c r="A363" i="9"/>
  <c r="B363" i="9"/>
  <c r="C363" i="9"/>
  <c r="D363" i="9"/>
  <c r="E363" i="9"/>
  <c r="Q363" i="9"/>
  <c r="U363" i="9"/>
  <c r="X363" i="9"/>
  <c r="A364" i="9"/>
  <c r="B364" i="9"/>
  <c r="C364" i="9"/>
  <c r="D364" i="9"/>
  <c r="E364" i="9"/>
  <c r="Q364" i="9"/>
  <c r="U364" i="9"/>
  <c r="X364" i="9"/>
  <c r="A365" i="9"/>
  <c r="B365" i="9"/>
  <c r="C365" i="9"/>
  <c r="D365" i="9"/>
  <c r="E365" i="9"/>
  <c r="Q365" i="9"/>
  <c r="U365" i="9"/>
  <c r="X365" i="9"/>
  <c r="A366" i="9"/>
  <c r="B366" i="9"/>
  <c r="C366" i="9"/>
  <c r="D366" i="9"/>
  <c r="E366" i="9"/>
  <c r="Q366" i="9"/>
  <c r="U366" i="9"/>
  <c r="X366" i="9"/>
  <c r="A367" i="9"/>
  <c r="B367" i="9"/>
  <c r="C367" i="9"/>
  <c r="D367" i="9"/>
  <c r="E367" i="9"/>
  <c r="Q367" i="9"/>
  <c r="U367" i="9"/>
  <c r="X367" i="9"/>
  <c r="A368" i="9"/>
  <c r="B368" i="9"/>
  <c r="C368" i="9"/>
  <c r="D368" i="9"/>
  <c r="E368" i="9"/>
  <c r="Q368" i="9"/>
  <c r="U368" i="9"/>
  <c r="X368" i="9"/>
  <c r="A369" i="9"/>
  <c r="B369" i="9"/>
  <c r="C369" i="9"/>
  <c r="D369" i="9"/>
  <c r="E369" i="9"/>
  <c r="Q369" i="9"/>
  <c r="U369" i="9"/>
  <c r="X369" i="9"/>
  <c r="A370" i="9"/>
  <c r="B370" i="9"/>
  <c r="C370" i="9"/>
  <c r="D370" i="9"/>
  <c r="E370" i="9"/>
  <c r="Q370" i="9"/>
  <c r="U370" i="9"/>
  <c r="X370" i="9"/>
  <c r="A371" i="9"/>
  <c r="B371" i="9"/>
  <c r="C371" i="9"/>
  <c r="D371" i="9"/>
  <c r="E371" i="9"/>
  <c r="Q371" i="9"/>
  <c r="U371" i="9"/>
  <c r="X371" i="9"/>
  <c r="A372" i="9"/>
  <c r="B372" i="9"/>
  <c r="C372" i="9"/>
  <c r="D372" i="9"/>
  <c r="E372" i="9"/>
  <c r="Q372" i="9"/>
  <c r="U372" i="9"/>
  <c r="X372" i="9"/>
  <c r="A373" i="9"/>
  <c r="B373" i="9"/>
  <c r="C373" i="9"/>
  <c r="D373" i="9"/>
  <c r="E373" i="9"/>
  <c r="Q373" i="9"/>
  <c r="U373" i="9"/>
  <c r="X373" i="9"/>
  <c r="A374" i="9"/>
  <c r="B374" i="9"/>
  <c r="C374" i="9"/>
  <c r="D374" i="9"/>
  <c r="E374" i="9"/>
  <c r="Q374" i="9"/>
  <c r="U374" i="9"/>
  <c r="X374" i="9"/>
  <c r="A375" i="9"/>
  <c r="B375" i="9"/>
  <c r="C375" i="9"/>
  <c r="D375" i="9"/>
  <c r="E375" i="9"/>
  <c r="Q375" i="9"/>
  <c r="U375" i="9"/>
  <c r="X375" i="9"/>
  <c r="A376" i="9"/>
  <c r="B376" i="9"/>
  <c r="C376" i="9"/>
  <c r="D376" i="9"/>
  <c r="E376" i="9"/>
  <c r="Q376" i="9"/>
  <c r="U376" i="9"/>
  <c r="X376" i="9"/>
  <c r="A377" i="9"/>
  <c r="B377" i="9"/>
  <c r="C377" i="9"/>
  <c r="D377" i="9"/>
  <c r="E377" i="9"/>
  <c r="Q377" i="9"/>
  <c r="U377" i="9"/>
  <c r="X377" i="9"/>
  <c r="A378" i="9"/>
  <c r="B378" i="9"/>
  <c r="C378" i="9"/>
  <c r="D378" i="9"/>
  <c r="E378" i="9"/>
  <c r="Q378" i="9"/>
  <c r="U378" i="9"/>
  <c r="X378" i="9"/>
  <c r="A379" i="9"/>
  <c r="B379" i="9"/>
  <c r="C379" i="9"/>
  <c r="D379" i="9"/>
  <c r="E379" i="9"/>
  <c r="Q379" i="9"/>
  <c r="U379" i="9"/>
  <c r="X379" i="9"/>
  <c r="A380" i="9"/>
  <c r="B380" i="9"/>
  <c r="C380" i="9"/>
  <c r="D380" i="9"/>
  <c r="E380" i="9"/>
  <c r="Q380" i="9"/>
  <c r="U380" i="9"/>
  <c r="X380" i="9"/>
  <c r="A381" i="9"/>
  <c r="B381" i="9"/>
  <c r="C381" i="9"/>
  <c r="D381" i="9"/>
  <c r="E381" i="9"/>
  <c r="Q381" i="9"/>
  <c r="U381" i="9"/>
  <c r="X381" i="9"/>
  <c r="A382" i="9"/>
  <c r="B382" i="9"/>
  <c r="C382" i="9"/>
  <c r="D382" i="9"/>
  <c r="E382" i="9"/>
  <c r="Q382" i="9"/>
  <c r="U382" i="9"/>
  <c r="X382" i="9"/>
  <c r="A383" i="9"/>
  <c r="B383" i="9"/>
  <c r="C383" i="9"/>
  <c r="D383" i="9"/>
  <c r="E383" i="9"/>
  <c r="Q383" i="9"/>
  <c r="U383" i="9"/>
  <c r="X383" i="9"/>
  <c r="A384" i="9"/>
  <c r="B384" i="9"/>
  <c r="C384" i="9"/>
  <c r="D384" i="9"/>
  <c r="E384" i="9"/>
  <c r="Q384" i="9"/>
  <c r="U384" i="9"/>
  <c r="X384" i="9"/>
  <c r="A385" i="9"/>
  <c r="B385" i="9"/>
  <c r="C385" i="9"/>
  <c r="D385" i="9"/>
  <c r="E385" i="9"/>
  <c r="Q385" i="9"/>
  <c r="U385" i="9"/>
  <c r="X385" i="9"/>
  <c r="A386" i="9"/>
  <c r="B386" i="9"/>
  <c r="C386" i="9"/>
  <c r="D386" i="9"/>
  <c r="E386" i="9"/>
  <c r="Q386" i="9"/>
  <c r="U386" i="9"/>
  <c r="X386" i="9"/>
  <c r="A387" i="9"/>
  <c r="B387" i="9"/>
  <c r="C387" i="9"/>
  <c r="D387" i="9"/>
  <c r="E387" i="9"/>
  <c r="Q387" i="9"/>
  <c r="U387" i="9"/>
  <c r="X387" i="9"/>
  <c r="A388" i="9"/>
  <c r="B388" i="9"/>
  <c r="C388" i="9"/>
  <c r="D388" i="9"/>
  <c r="E388" i="9"/>
  <c r="Q388" i="9"/>
  <c r="U388" i="9"/>
  <c r="X388" i="9"/>
  <c r="A389" i="9"/>
  <c r="B389" i="9"/>
  <c r="C389" i="9"/>
  <c r="D389" i="9"/>
  <c r="E389" i="9"/>
  <c r="Q389" i="9"/>
  <c r="U389" i="9"/>
  <c r="X389" i="9"/>
  <c r="A390" i="9"/>
  <c r="B390" i="9"/>
  <c r="C390" i="9"/>
  <c r="D390" i="9"/>
  <c r="E390" i="9"/>
  <c r="Q390" i="9"/>
  <c r="U390" i="9"/>
  <c r="X390" i="9"/>
  <c r="A391" i="9"/>
  <c r="B391" i="9"/>
  <c r="C391" i="9"/>
  <c r="D391" i="9"/>
  <c r="E391" i="9"/>
  <c r="Q391" i="9"/>
  <c r="U391" i="9"/>
  <c r="X391" i="9"/>
  <c r="A392" i="9"/>
  <c r="B392" i="9"/>
  <c r="C392" i="9"/>
  <c r="D392" i="9"/>
  <c r="E392" i="9"/>
  <c r="Q392" i="9"/>
  <c r="U392" i="9"/>
  <c r="X392" i="9"/>
  <c r="A393" i="9"/>
  <c r="B393" i="9"/>
  <c r="C393" i="9"/>
  <c r="D393" i="9"/>
  <c r="E393" i="9"/>
  <c r="Q393" i="9"/>
  <c r="U393" i="9"/>
  <c r="X393" i="9"/>
  <c r="A394" i="9"/>
  <c r="B394" i="9"/>
  <c r="C394" i="9"/>
  <c r="D394" i="9"/>
  <c r="E394" i="9"/>
  <c r="Q394" i="9"/>
  <c r="U394" i="9"/>
  <c r="X394" i="9"/>
  <c r="A395" i="9"/>
  <c r="B395" i="9"/>
  <c r="C395" i="9"/>
  <c r="D395" i="9"/>
  <c r="E395" i="9"/>
  <c r="Q395" i="9"/>
  <c r="U395" i="9"/>
  <c r="X395" i="9"/>
  <c r="A396" i="9"/>
  <c r="B396" i="9"/>
  <c r="C396" i="9"/>
  <c r="D396" i="9"/>
  <c r="E396" i="9"/>
  <c r="Q396" i="9"/>
  <c r="U396" i="9"/>
  <c r="X396" i="9"/>
  <c r="A397" i="9"/>
  <c r="B397" i="9"/>
  <c r="C397" i="9"/>
  <c r="D397" i="9"/>
  <c r="E397" i="9"/>
  <c r="Q397" i="9"/>
  <c r="U397" i="9"/>
  <c r="X397" i="9"/>
  <c r="A398" i="9"/>
  <c r="B398" i="9"/>
  <c r="C398" i="9"/>
  <c r="D398" i="9"/>
  <c r="E398" i="9"/>
  <c r="Q398" i="9"/>
  <c r="U398" i="9"/>
  <c r="X398" i="9"/>
  <c r="A399" i="9"/>
  <c r="B399" i="9"/>
  <c r="C399" i="9"/>
  <c r="D399" i="9"/>
  <c r="E399" i="9"/>
  <c r="Q399" i="9"/>
  <c r="U399" i="9"/>
  <c r="X399" i="9"/>
  <c r="A400" i="9"/>
  <c r="B400" i="9"/>
  <c r="C400" i="9"/>
  <c r="D400" i="9"/>
  <c r="E400" i="9"/>
  <c r="Q400" i="9"/>
  <c r="U400" i="9"/>
  <c r="X400" i="9"/>
  <c r="A401" i="9"/>
  <c r="B401" i="9"/>
  <c r="C401" i="9"/>
  <c r="D401" i="9"/>
  <c r="E401" i="9"/>
  <c r="Q401" i="9"/>
  <c r="U401" i="9"/>
  <c r="X401" i="9"/>
  <c r="A402" i="9"/>
  <c r="B402" i="9"/>
  <c r="C402" i="9"/>
  <c r="D402" i="9"/>
  <c r="E402" i="9"/>
  <c r="Q402" i="9"/>
  <c r="U402" i="9"/>
  <c r="X402" i="9"/>
  <c r="A403" i="9"/>
  <c r="B403" i="9"/>
  <c r="C403" i="9"/>
  <c r="D403" i="9"/>
  <c r="E403" i="9"/>
  <c r="Q403" i="9"/>
  <c r="U403" i="9"/>
  <c r="X403" i="9"/>
  <c r="A404" i="9"/>
  <c r="B404" i="9"/>
  <c r="C404" i="9"/>
  <c r="D404" i="9"/>
  <c r="E404" i="9"/>
  <c r="Q404" i="9"/>
  <c r="U404" i="9"/>
  <c r="X404" i="9"/>
  <c r="A405" i="9"/>
  <c r="B405" i="9"/>
  <c r="C405" i="9"/>
  <c r="D405" i="9"/>
  <c r="E405" i="9"/>
  <c r="Q405" i="9"/>
  <c r="U405" i="9"/>
  <c r="X405" i="9"/>
  <c r="A406" i="9"/>
  <c r="B406" i="9"/>
  <c r="C406" i="9"/>
  <c r="D406" i="9"/>
  <c r="E406" i="9"/>
  <c r="Q406" i="9"/>
  <c r="U406" i="9"/>
  <c r="X406" i="9"/>
  <c r="A407" i="9"/>
  <c r="B407" i="9"/>
  <c r="C407" i="9"/>
  <c r="D407" i="9"/>
  <c r="E407" i="9"/>
  <c r="Q407" i="9"/>
  <c r="U407" i="9"/>
  <c r="X407" i="9"/>
  <c r="A408" i="9"/>
  <c r="B408" i="9"/>
  <c r="C408" i="9"/>
  <c r="D408" i="9"/>
  <c r="E408" i="9"/>
  <c r="Q408" i="9"/>
  <c r="U408" i="9"/>
  <c r="X408" i="9"/>
  <c r="A409" i="9"/>
  <c r="B409" i="9"/>
  <c r="C409" i="9"/>
  <c r="D409" i="9"/>
  <c r="E409" i="9"/>
  <c r="Q409" i="9"/>
  <c r="U409" i="9"/>
  <c r="X409" i="9"/>
  <c r="A410" i="9"/>
  <c r="B410" i="9"/>
  <c r="C410" i="9"/>
  <c r="D410" i="9"/>
  <c r="E410" i="9"/>
  <c r="Q410" i="9"/>
  <c r="U410" i="9"/>
  <c r="X410" i="9"/>
  <c r="A411" i="9"/>
  <c r="B411" i="9"/>
  <c r="C411" i="9"/>
  <c r="D411" i="9"/>
  <c r="E411" i="9"/>
  <c r="Q411" i="9"/>
  <c r="U411" i="9"/>
  <c r="X411" i="9"/>
  <c r="A412" i="9"/>
  <c r="B412" i="9"/>
  <c r="C412" i="9"/>
  <c r="D412" i="9"/>
  <c r="E412" i="9"/>
  <c r="Q412" i="9"/>
  <c r="U412" i="9"/>
  <c r="X412" i="9"/>
  <c r="A413" i="9"/>
  <c r="B413" i="9"/>
  <c r="C413" i="9"/>
  <c r="D413" i="9"/>
  <c r="E413" i="9"/>
  <c r="Q413" i="9"/>
  <c r="U413" i="9"/>
  <c r="X413" i="9"/>
  <c r="A414" i="9"/>
  <c r="B414" i="9"/>
  <c r="C414" i="9"/>
  <c r="D414" i="9"/>
  <c r="E414" i="9"/>
  <c r="Q414" i="9"/>
  <c r="U414" i="9"/>
  <c r="X414" i="9"/>
  <c r="A415" i="9"/>
  <c r="B415" i="9"/>
  <c r="C415" i="9"/>
  <c r="D415" i="9"/>
  <c r="E415" i="9"/>
  <c r="Q415" i="9"/>
  <c r="U415" i="9"/>
  <c r="X415" i="9"/>
  <c r="A416" i="9"/>
  <c r="B416" i="9"/>
  <c r="C416" i="9"/>
  <c r="D416" i="9"/>
  <c r="E416" i="9"/>
  <c r="Q416" i="9"/>
  <c r="U416" i="9"/>
  <c r="X416" i="9"/>
  <c r="A417" i="9"/>
  <c r="B417" i="9"/>
  <c r="C417" i="9"/>
  <c r="D417" i="9"/>
  <c r="E417" i="9"/>
  <c r="Q417" i="9"/>
  <c r="U417" i="9"/>
  <c r="X417" i="9"/>
  <c r="A418" i="9"/>
  <c r="B418" i="9"/>
  <c r="C418" i="9"/>
  <c r="D418" i="9"/>
  <c r="E418" i="9"/>
  <c r="Q418" i="9"/>
  <c r="U418" i="9"/>
  <c r="X418" i="9"/>
  <c r="A419" i="9"/>
  <c r="B419" i="9"/>
  <c r="C419" i="9"/>
  <c r="D419" i="9"/>
  <c r="E419" i="9"/>
  <c r="Q419" i="9"/>
  <c r="U419" i="9"/>
  <c r="X419" i="9"/>
  <c r="A420" i="9"/>
  <c r="B420" i="9"/>
  <c r="C420" i="9"/>
  <c r="D420" i="9"/>
  <c r="E420" i="9"/>
  <c r="Q420" i="9"/>
  <c r="U420" i="9"/>
  <c r="X420" i="9"/>
  <c r="A421" i="9"/>
  <c r="B421" i="9"/>
  <c r="C421" i="9"/>
  <c r="D421" i="9"/>
  <c r="E421" i="9"/>
  <c r="Q421" i="9"/>
  <c r="U421" i="9"/>
  <c r="X421" i="9"/>
  <c r="A422" i="9"/>
  <c r="B422" i="9"/>
  <c r="C422" i="9"/>
  <c r="D422" i="9"/>
  <c r="E422" i="9"/>
  <c r="Q422" i="9"/>
  <c r="U422" i="9"/>
  <c r="X422" i="9"/>
  <c r="A423" i="9"/>
  <c r="B423" i="9"/>
  <c r="C423" i="9"/>
  <c r="D423" i="9"/>
  <c r="E423" i="9"/>
  <c r="Q423" i="9"/>
  <c r="U423" i="9"/>
  <c r="X423" i="9"/>
  <c r="A424" i="9"/>
  <c r="B424" i="9"/>
  <c r="C424" i="9"/>
  <c r="D424" i="9"/>
  <c r="E424" i="9"/>
  <c r="Q424" i="9"/>
  <c r="U424" i="9"/>
  <c r="X424" i="9"/>
  <c r="A425" i="9"/>
  <c r="B425" i="9"/>
  <c r="C425" i="9"/>
  <c r="D425" i="9"/>
  <c r="E425" i="9"/>
  <c r="Q425" i="9"/>
  <c r="U425" i="9"/>
  <c r="X425" i="9"/>
  <c r="A426" i="9"/>
  <c r="B426" i="9"/>
  <c r="C426" i="9"/>
  <c r="D426" i="9"/>
  <c r="E426" i="9"/>
  <c r="Q426" i="9"/>
  <c r="U426" i="9"/>
  <c r="X426" i="9"/>
  <c r="A427" i="9"/>
  <c r="B427" i="9"/>
  <c r="C427" i="9"/>
  <c r="D427" i="9"/>
  <c r="E427" i="9"/>
  <c r="Q427" i="9"/>
  <c r="U427" i="9"/>
  <c r="X427" i="9"/>
  <c r="A428" i="9"/>
  <c r="B428" i="9"/>
  <c r="C428" i="9"/>
  <c r="D428" i="9"/>
  <c r="E428" i="9"/>
  <c r="Q428" i="9"/>
  <c r="U428" i="9"/>
  <c r="X428" i="9"/>
  <c r="A429" i="9"/>
  <c r="B429" i="9"/>
  <c r="C429" i="9"/>
  <c r="D429" i="9"/>
  <c r="E429" i="9"/>
  <c r="Q429" i="9"/>
  <c r="U429" i="9"/>
  <c r="X429" i="9"/>
  <c r="A430" i="9"/>
  <c r="B430" i="9"/>
  <c r="C430" i="9"/>
  <c r="D430" i="9"/>
  <c r="E430" i="9"/>
  <c r="Q430" i="9"/>
  <c r="U430" i="9"/>
  <c r="X430" i="9"/>
  <c r="A431" i="9"/>
  <c r="B431" i="9"/>
  <c r="C431" i="9"/>
  <c r="D431" i="9"/>
  <c r="E431" i="9"/>
  <c r="Q431" i="9"/>
  <c r="U431" i="9"/>
  <c r="X431" i="9"/>
  <c r="A432" i="9"/>
  <c r="B432" i="9"/>
  <c r="C432" i="9"/>
  <c r="D432" i="9"/>
  <c r="E432" i="9"/>
  <c r="Q432" i="9"/>
  <c r="U432" i="9"/>
  <c r="X432" i="9"/>
  <c r="A433" i="9"/>
  <c r="B433" i="9"/>
  <c r="C433" i="9"/>
  <c r="D433" i="9"/>
  <c r="E433" i="9"/>
  <c r="Q433" i="9"/>
  <c r="U433" i="9"/>
  <c r="X433" i="9"/>
  <c r="A434" i="9"/>
  <c r="B434" i="9"/>
  <c r="C434" i="9"/>
  <c r="D434" i="9"/>
  <c r="E434" i="9"/>
  <c r="Q434" i="9"/>
  <c r="U434" i="9"/>
  <c r="X434" i="9"/>
  <c r="A435" i="9"/>
  <c r="B435" i="9"/>
  <c r="C435" i="9"/>
  <c r="D435" i="9"/>
  <c r="E435" i="9"/>
  <c r="Q435" i="9"/>
  <c r="U435" i="9"/>
  <c r="X435" i="9"/>
  <c r="A436" i="9"/>
  <c r="B436" i="9"/>
  <c r="C436" i="9"/>
  <c r="D436" i="9"/>
  <c r="E436" i="9"/>
  <c r="Q436" i="9"/>
  <c r="U436" i="9"/>
  <c r="X436" i="9"/>
  <c r="A437" i="9"/>
  <c r="B437" i="9"/>
  <c r="C437" i="9"/>
  <c r="D437" i="9"/>
  <c r="E437" i="9"/>
  <c r="Q437" i="9"/>
  <c r="U437" i="9"/>
  <c r="X437" i="9"/>
  <c r="A438" i="9"/>
  <c r="B438" i="9"/>
  <c r="C438" i="9"/>
  <c r="D438" i="9"/>
  <c r="E438" i="9"/>
  <c r="Q438" i="9"/>
  <c r="U438" i="9"/>
  <c r="X438" i="9"/>
  <c r="A439" i="9"/>
  <c r="B439" i="9"/>
  <c r="C439" i="9"/>
  <c r="D439" i="9"/>
  <c r="E439" i="9"/>
  <c r="Q439" i="9"/>
  <c r="U439" i="9"/>
  <c r="X439" i="9"/>
  <c r="A440" i="9"/>
  <c r="B440" i="9"/>
  <c r="C440" i="9"/>
  <c r="D440" i="9"/>
  <c r="E440" i="9"/>
  <c r="Q440" i="9"/>
  <c r="U440" i="9"/>
  <c r="X440" i="9"/>
  <c r="A441" i="9"/>
  <c r="B441" i="9"/>
  <c r="C441" i="9"/>
  <c r="D441" i="9"/>
  <c r="E441" i="9"/>
  <c r="Q441" i="9"/>
  <c r="U441" i="9"/>
  <c r="X441" i="9"/>
  <c r="A442" i="9"/>
  <c r="B442" i="9"/>
  <c r="C442" i="9"/>
  <c r="D442" i="9"/>
  <c r="E442" i="9"/>
  <c r="Q442" i="9"/>
  <c r="U442" i="9"/>
  <c r="X442" i="9"/>
  <c r="A443" i="9"/>
  <c r="B443" i="9"/>
  <c r="C443" i="9"/>
  <c r="D443" i="9"/>
  <c r="E443" i="9"/>
  <c r="Q443" i="9"/>
  <c r="U443" i="9"/>
  <c r="X443" i="9"/>
  <c r="A444" i="9"/>
  <c r="B444" i="9"/>
  <c r="C444" i="9"/>
  <c r="D444" i="9"/>
  <c r="E444" i="9"/>
  <c r="Q444" i="9"/>
  <c r="U444" i="9"/>
  <c r="X444" i="9"/>
  <c r="A445" i="9"/>
  <c r="B445" i="9"/>
  <c r="C445" i="9"/>
  <c r="D445" i="9"/>
  <c r="E445" i="9"/>
  <c r="Q445" i="9"/>
  <c r="U445" i="9"/>
  <c r="X445" i="9"/>
  <c r="A446" i="9"/>
  <c r="B446" i="9"/>
  <c r="C446" i="9"/>
  <c r="D446" i="9"/>
  <c r="E446" i="9"/>
  <c r="Q446" i="9"/>
  <c r="U446" i="9"/>
  <c r="X446" i="9"/>
  <c r="A447" i="9"/>
  <c r="B447" i="9"/>
  <c r="C447" i="9"/>
  <c r="D447" i="9"/>
  <c r="E447" i="9"/>
  <c r="Q447" i="9"/>
  <c r="U447" i="9"/>
  <c r="X447" i="9"/>
  <c r="A448" i="9"/>
  <c r="B448" i="9"/>
  <c r="C448" i="9"/>
  <c r="D448" i="9"/>
  <c r="E448" i="9"/>
  <c r="Q448" i="9"/>
  <c r="U448" i="9"/>
  <c r="X448" i="9"/>
  <c r="A449" i="9"/>
  <c r="B449" i="9"/>
  <c r="C449" i="9"/>
  <c r="D449" i="9"/>
  <c r="E449" i="9"/>
  <c r="Q449" i="9"/>
  <c r="U449" i="9"/>
  <c r="X449" i="9"/>
  <c r="A450" i="9"/>
  <c r="B450" i="9"/>
  <c r="C450" i="9"/>
  <c r="D450" i="9"/>
  <c r="E450" i="9"/>
  <c r="Q450" i="9"/>
  <c r="U450" i="9"/>
  <c r="X450" i="9"/>
  <c r="A451" i="9"/>
  <c r="B451" i="9"/>
  <c r="C451" i="9"/>
  <c r="D451" i="9"/>
  <c r="E451" i="9"/>
  <c r="Q451" i="9"/>
  <c r="U451" i="9"/>
  <c r="X451" i="9"/>
  <c r="A452" i="9"/>
  <c r="B452" i="9"/>
  <c r="C452" i="9"/>
  <c r="D452" i="9"/>
  <c r="E452" i="9"/>
  <c r="Q452" i="9"/>
  <c r="U452" i="9"/>
  <c r="X452" i="9"/>
  <c r="A453" i="9"/>
  <c r="B453" i="9"/>
  <c r="C453" i="9"/>
  <c r="D453" i="9"/>
  <c r="E453" i="9"/>
  <c r="Q453" i="9"/>
  <c r="U453" i="9"/>
  <c r="X453" i="9"/>
  <c r="A454" i="9"/>
  <c r="B454" i="9"/>
  <c r="C454" i="9"/>
  <c r="D454" i="9"/>
  <c r="E454" i="9"/>
  <c r="Q454" i="9"/>
  <c r="U454" i="9"/>
  <c r="X454" i="9"/>
  <c r="A455" i="9"/>
  <c r="B455" i="9"/>
  <c r="C455" i="9"/>
  <c r="D455" i="9"/>
  <c r="E455" i="9"/>
  <c r="Q455" i="9"/>
  <c r="U455" i="9"/>
  <c r="X455" i="9"/>
  <c r="A456" i="9"/>
  <c r="B456" i="9"/>
  <c r="C456" i="9"/>
  <c r="D456" i="9"/>
  <c r="E456" i="9"/>
  <c r="Q456" i="9"/>
  <c r="U456" i="9"/>
  <c r="X456" i="9"/>
  <c r="A457" i="9"/>
  <c r="B457" i="9"/>
  <c r="C457" i="9"/>
  <c r="D457" i="9"/>
  <c r="E457" i="9"/>
  <c r="Q457" i="9"/>
  <c r="U457" i="9"/>
  <c r="X457" i="9"/>
  <c r="A458" i="9"/>
  <c r="B458" i="9"/>
  <c r="C458" i="9"/>
  <c r="D458" i="9"/>
  <c r="E458" i="9"/>
  <c r="Q458" i="9"/>
  <c r="U458" i="9"/>
  <c r="X458" i="9"/>
  <c r="A459" i="9"/>
  <c r="B459" i="9"/>
  <c r="C459" i="9"/>
  <c r="D459" i="9"/>
  <c r="E459" i="9"/>
  <c r="Q459" i="9"/>
  <c r="U459" i="9"/>
  <c r="X459" i="9"/>
  <c r="A460" i="9"/>
  <c r="B460" i="9"/>
  <c r="C460" i="9"/>
  <c r="D460" i="9"/>
  <c r="E460" i="9"/>
  <c r="Q460" i="9"/>
  <c r="U460" i="9"/>
  <c r="X460" i="9"/>
  <c r="A461" i="9"/>
  <c r="B461" i="9"/>
  <c r="C461" i="9"/>
  <c r="D461" i="9"/>
  <c r="E461" i="9"/>
  <c r="Q461" i="9"/>
  <c r="U461" i="9"/>
  <c r="X461" i="9"/>
  <c r="A462" i="9"/>
  <c r="B462" i="9"/>
  <c r="C462" i="9"/>
  <c r="D462" i="9"/>
  <c r="E462" i="9"/>
  <c r="Q462" i="9"/>
  <c r="U462" i="9"/>
  <c r="X462" i="9"/>
  <c r="A463" i="9"/>
  <c r="B463" i="9"/>
  <c r="C463" i="9"/>
  <c r="D463" i="9"/>
  <c r="E463" i="9"/>
  <c r="Q463" i="9"/>
  <c r="U463" i="9"/>
  <c r="X463" i="9"/>
  <c r="A464" i="9"/>
  <c r="B464" i="9"/>
  <c r="C464" i="9"/>
  <c r="D464" i="9"/>
  <c r="E464" i="9"/>
  <c r="Q464" i="9"/>
  <c r="U464" i="9"/>
  <c r="X464" i="9"/>
  <c r="A465" i="9"/>
  <c r="B465" i="9"/>
  <c r="C465" i="9"/>
  <c r="D465" i="9"/>
  <c r="E465" i="9"/>
  <c r="Q465" i="9"/>
  <c r="U465" i="9"/>
  <c r="X465" i="9"/>
  <c r="A466" i="9"/>
  <c r="B466" i="9"/>
  <c r="C466" i="9"/>
  <c r="D466" i="9"/>
  <c r="E466" i="9"/>
  <c r="Q466" i="9"/>
  <c r="U466" i="9"/>
  <c r="X466" i="9"/>
  <c r="A467" i="9"/>
  <c r="B467" i="9"/>
  <c r="C467" i="9"/>
  <c r="D467" i="9"/>
  <c r="E467" i="9"/>
  <c r="Q467" i="9"/>
  <c r="U467" i="9"/>
  <c r="X467" i="9"/>
  <c r="A468" i="9"/>
  <c r="B468" i="9"/>
  <c r="C468" i="9"/>
  <c r="D468" i="9"/>
  <c r="E468" i="9"/>
  <c r="Q468" i="9"/>
  <c r="U468" i="9"/>
  <c r="X468" i="9"/>
  <c r="A469" i="9"/>
  <c r="B469" i="9"/>
  <c r="C469" i="9"/>
  <c r="D469" i="9"/>
  <c r="E469" i="9"/>
  <c r="Q469" i="9"/>
  <c r="U469" i="9"/>
  <c r="X469" i="9"/>
  <c r="A470" i="9"/>
  <c r="B470" i="9"/>
  <c r="C470" i="9"/>
  <c r="D470" i="9"/>
  <c r="E470" i="9"/>
  <c r="Q470" i="9"/>
  <c r="U470" i="9"/>
  <c r="X470" i="9"/>
  <c r="A471" i="9"/>
  <c r="B471" i="9"/>
  <c r="C471" i="9"/>
  <c r="D471" i="9"/>
  <c r="E471" i="9"/>
  <c r="Q471" i="9"/>
  <c r="U471" i="9"/>
  <c r="X471" i="9"/>
  <c r="A472" i="9"/>
  <c r="B472" i="9"/>
  <c r="C472" i="9"/>
  <c r="D472" i="9"/>
  <c r="E472" i="9"/>
  <c r="Q472" i="9"/>
  <c r="U472" i="9"/>
  <c r="X472" i="9"/>
  <c r="A473" i="9"/>
  <c r="B473" i="9"/>
  <c r="C473" i="9"/>
  <c r="D473" i="9"/>
  <c r="E473" i="9"/>
  <c r="Q473" i="9"/>
  <c r="U473" i="9"/>
  <c r="X473" i="9"/>
  <c r="A474" i="9"/>
  <c r="B474" i="9"/>
  <c r="C474" i="9"/>
  <c r="D474" i="9"/>
  <c r="E474" i="9"/>
  <c r="Q474" i="9"/>
  <c r="U474" i="9"/>
  <c r="X474" i="9"/>
  <c r="A475" i="9"/>
  <c r="B475" i="9"/>
  <c r="C475" i="9"/>
  <c r="D475" i="9"/>
  <c r="E475" i="9"/>
  <c r="Q475" i="9"/>
  <c r="U475" i="9"/>
  <c r="X475" i="9"/>
  <c r="A476" i="9"/>
  <c r="B476" i="9"/>
  <c r="C476" i="9"/>
  <c r="D476" i="9"/>
  <c r="E476" i="9"/>
  <c r="Q476" i="9"/>
  <c r="U476" i="9"/>
  <c r="X476" i="9"/>
  <c r="A477" i="9"/>
  <c r="B477" i="9"/>
  <c r="C477" i="9"/>
  <c r="D477" i="9"/>
  <c r="E477" i="9"/>
  <c r="Q477" i="9"/>
  <c r="U477" i="9"/>
  <c r="X477" i="9"/>
  <c r="A478" i="9"/>
  <c r="B478" i="9"/>
  <c r="C478" i="9"/>
  <c r="D478" i="9"/>
  <c r="E478" i="9"/>
  <c r="Q478" i="9"/>
  <c r="U478" i="9"/>
  <c r="X478" i="9"/>
  <c r="A479" i="9"/>
  <c r="B479" i="9"/>
  <c r="C479" i="9"/>
  <c r="D479" i="9"/>
  <c r="E479" i="9"/>
  <c r="Q479" i="9"/>
  <c r="U479" i="9"/>
  <c r="X479" i="9"/>
  <c r="A480" i="9"/>
  <c r="B480" i="9"/>
  <c r="C480" i="9"/>
  <c r="D480" i="9"/>
  <c r="E480" i="9"/>
  <c r="Q480" i="9"/>
  <c r="U480" i="9"/>
  <c r="X480" i="9"/>
  <c r="A481" i="9"/>
  <c r="B481" i="9"/>
  <c r="C481" i="9"/>
  <c r="D481" i="9"/>
  <c r="E481" i="9"/>
  <c r="Q481" i="9"/>
  <c r="U481" i="9"/>
  <c r="X481" i="9"/>
  <c r="A482" i="9"/>
  <c r="B482" i="9"/>
  <c r="C482" i="9"/>
  <c r="D482" i="9"/>
  <c r="E482" i="9"/>
  <c r="Q482" i="9"/>
  <c r="U482" i="9"/>
  <c r="X482" i="9"/>
  <c r="A483" i="9"/>
  <c r="B483" i="9"/>
  <c r="C483" i="9"/>
  <c r="D483" i="9"/>
  <c r="E483" i="9"/>
  <c r="Q483" i="9"/>
  <c r="U483" i="9"/>
  <c r="X483" i="9"/>
  <c r="A484" i="9"/>
  <c r="B484" i="9"/>
  <c r="C484" i="9"/>
  <c r="D484" i="9"/>
  <c r="E484" i="9"/>
  <c r="Q484" i="9"/>
  <c r="U484" i="9"/>
  <c r="X484" i="9"/>
  <c r="A485" i="9"/>
  <c r="B485" i="9"/>
  <c r="C485" i="9"/>
  <c r="D485" i="9"/>
  <c r="E485" i="9"/>
  <c r="Q485" i="9"/>
  <c r="U485" i="9"/>
  <c r="X485" i="9"/>
  <c r="A486" i="9"/>
  <c r="B486" i="9"/>
  <c r="C486" i="9"/>
  <c r="D486" i="9"/>
  <c r="E486" i="9"/>
  <c r="Q486" i="9"/>
  <c r="U486" i="9"/>
  <c r="X486" i="9"/>
  <c r="A487" i="9"/>
  <c r="B487" i="9"/>
  <c r="C487" i="9"/>
  <c r="D487" i="9"/>
  <c r="E487" i="9"/>
  <c r="Q487" i="9"/>
  <c r="U487" i="9"/>
  <c r="X487" i="9"/>
  <c r="A488" i="9"/>
  <c r="B488" i="9"/>
  <c r="C488" i="9"/>
  <c r="D488" i="9"/>
  <c r="E488" i="9"/>
  <c r="Q488" i="9"/>
  <c r="U488" i="9"/>
  <c r="X488" i="9"/>
  <c r="A489" i="9"/>
  <c r="B489" i="9"/>
  <c r="C489" i="9"/>
  <c r="D489" i="9"/>
  <c r="E489" i="9"/>
  <c r="Q489" i="9"/>
  <c r="U489" i="9"/>
  <c r="X489" i="9"/>
  <c r="A490" i="9"/>
  <c r="B490" i="9"/>
  <c r="C490" i="9"/>
  <c r="D490" i="9"/>
  <c r="E490" i="9"/>
  <c r="Q490" i="9"/>
  <c r="U490" i="9"/>
  <c r="X490" i="9"/>
  <c r="A491" i="9"/>
  <c r="B491" i="9"/>
  <c r="C491" i="9"/>
  <c r="D491" i="9"/>
  <c r="E491" i="9"/>
  <c r="Q491" i="9"/>
  <c r="U491" i="9"/>
  <c r="X491" i="9"/>
  <c r="A492" i="9"/>
  <c r="B492" i="9"/>
  <c r="C492" i="9"/>
  <c r="D492" i="9"/>
  <c r="E492" i="9"/>
  <c r="Q492" i="9"/>
  <c r="U492" i="9"/>
  <c r="X492" i="9"/>
  <c r="A493" i="9"/>
  <c r="B493" i="9"/>
  <c r="C493" i="9"/>
  <c r="D493" i="9"/>
  <c r="E493" i="9"/>
  <c r="Q493" i="9"/>
  <c r="U493" i="9"/>
  <c r="X493" i="9"/>
  <c r="A494" i="9"/>
  <c r="B494" i="9"/>
  <c r="C494" i="9"/>
  <c r="D494" i="9"/>
  <c r="E494" i="9"/>
  <c r="Q494" i="9"/>
  <c r="U494" i="9"/>
  <c r="X494" i="9"/>
  <c r="A495" i="9"/>
  <c r="B495" i="9"/>
  <c r="C495" i="9"/>
  <c r="D495" i="9"/>
  <c r="E495" i="9"/>
  <c r="Q495" i="9"/>
  <c r="U495" i="9"/>
  <c r="X495" i="9"/>
  <c r="A496" i="9"/>
  <c r="B496" i="9"/>
  <c r="C496" i="9"/>
  <c r="D496" i="9"/>
  <c r="E496" i="9"/>
  <c r="Q496" i="9"/>
  <c r="U496" i="9"/>
  <c r="X496" i="9"/>
  <c r="A497" i="9"/>
  <c r="B497" i="9"/>
  <c r="C497" i="9"/>
  <c r="D497" i="9"/>
  <c r="E497" i="9"/>
  <c r="Q497" i="9"/>
  <c r="U497" i="9"/>
  <c r="X497" i="9"/>
  <c r="A498" i="9"/>
  <c r="B498" i="9"/>
  <c r="C498" i="9"/>
  <c r="D498" i="9"/>
  <c r="E498" i="9"/>
  <c r="Q498" i="9"/>
  <c r="U498" i="9"/>
  <c r="X498" i="9"/>
  <c r="A499" i="9"/>
  <c r="B499" i="9"/>
  <c r="C499" i="9"/>
  <c r="D499" i="9"/>
  <c r="E499" i="9"/>
  <c r="Q499" i="9"/>
  <c r="U499" i="9"/>
  <c r="X499" i="9"/>
  <c r="A500" i="9"/>
  <c r="B500" i="9"/>
  <c r="C500" i="9"/>
  <c r="D500" i="9"/>
  <c r="E500" i="9"/>
  <c r="Q500" i="9"/>
  <c r="U500" i="9"/>
  <c r="X500" i="9"/>
  <c r="A501" i="9"/>
  <c r="B501" i="9"/>
  <c r="C501" i="9"/>
  <c r="D501" i="9"/>
  <c r="E501" i="9"/>
  <c r="Q501" i="9"/>
  <c r="U501" i="9"/>
  <c r="X501" i="9"/>
  <c r="A502" i="9"/>
  <c r="B502" i="9"/>
  <c r="C502" i="9"/>
  <c r="D502" i="9"/>
  <c r="E502" i="9"/>
  <c r="Q502" i="9"/>
  <c r="U502" i="9"/>
  <c r="X502" i="9"/>
  <c r="A503" i="9"/>
  <c r="B503" i="9"/>
  <c r="C503" i="9"/>
  <c r="D503" i="9"/>
  <c r="E503" i="9"/>
  <c r="Q503" i="9"/>
  <c r="U503" i="9"/>
  <c r="X503" i="9"/>
  <c r="A504" i="9"/>
  <c r="B504" i="9"/>
  <c r="C504" i="9"/>
  <c r="D504" i="9"/>
  <c r="E504" i="9"/>
  <c r="Q504" i="9"/>
  <c r="U504" i="9"/>
  <c r="X504" i="9"/>
  <c r="A505" i="9"/>
  <c r="B505" i="9"/>
  <c r="C505" i="9"/>
  <c r="D505" i="9"/>
  <c r="E505" i="9"/>
  <c r="Q505" i="9"/>
  <c r="U505" i="9"/>
  <c r="X505" i="9"/>
  <c r="A506" i="9"/>
  <c r="B506" i="9"/>
  <c r="C506" i="9"/>
  <c r="D506" i="9"/>
  <c r="E506" i="9"/>
  <c r="Q506" i="9"/>
  <c r="U506" i="9"/>
  <c r="X506" i="9"/>
  <c r="A507" i="9"/>
  <c r="B507" i="9"/>
  <c r="C507" i="9"/>
  <c r="D507" i="9"/>
  <c r="E507" i="9"/>
  <c r="Q507" i="9"/>
  <c r="U507" i="9"/>
  <c r="X507" i="9"/>
  <c r="A508" i="9"/>
  <c r="B508" i="9"/>
  <c r="C508" i="9"/>
  <c r="D508" i="9"/>
  <c r="E508" i="9"/>
  <c r="Q508" i="9"/>
  <c r="U508" i="9"/>
  <c r="X508" i="9"/>
  <c r="A509" i="9"/>
  <c r="B509" i="9"/>
  <c r="C509" i="9"/>
  <c r="D509" i="9"/>
  <c r="E509" i="9"/>
  <c r="Q509" i="9"/>
  <c r="U509" i="9"/>
  <c r="X509" i="9"/>
  <c r="A510" i="9"/>
  <c r="B510" i="9"/>
  <c r="C510" i="9"/>
  <c r="D510" i="9"/>
  <c r="E510" i="9"/>
  <c r="Q510" i="9"/>
  <c r="U510" i="9"/>
  <c r="X510" i="9"/>
  <c r="A511" i="9"/>
  <c r="B511" i="9"/>
  <c r="C511" i="9"/>
  <c r="D511" i="9"/>
  <c r="E511" i="9"/>
  <c r="Q511" i="9"/>
  <c r="U511" i="9"/>
  <c r="X511" i="9"/>
  <c r="A512" i="9"/>
  <c r="B512" i="9"/>
  <c r="C512" i="9"/>
  <c r="D512" i="9"/>
  <c r="E512" i="9"/>
  <c r="Q512" i="9"/>
  <c r="U512" i="9"/>
  <c r="X512" i="9"/>
  <c r="A513" i="9"/>
  <c r="B513" i="9"/>
  <c r="C513" i="9"/>
  <c r="D513" i="9"/>
  <c r="E513" i="9"/>
  <c r="Q513" i="9"/>
  <c r="U513" i="9"/>
  <c r="X513" i="9"/>
  <c r="A514" i="9"/>
  <c r="B514" i="9"/>
  <c r="C514" i="9"/>
  <c r="D514" i="9"/>
  <c r="E514" i="9"/>
  <c r="Q514" i="9"/>
  <c r="U514" i="9"/>
  <c r="X514" i="9"/>
  <c r="A515" i="9"/>
  <c r="B515" i="9"/>
  <c r="C515" i="9"/>
  <c r="D515" i="9"/>
  <c r="E515" i="9"/>
  <c r="Q515" i="9"/>
  <c r="U515" i="9"/>
  <c r="X515" i="9"/>
  <c r="A516" i="9"/>
  <c r="B516" i="9"/>
  <c r="C516" i="9"/>
  <c r="D516" i="9"/>
  <c r="E516" i="9"/>
  <c r="Q516" i="9"/>
  <c r="U516" i="9"/>
  <c r="X516" i="9"/>
  <c r="A517" i="9"/>
  <c r="B517" i="9"/>
  <c r="C517" i="9"/>
  <c r="D517" i="9"/>
  <c r="E517" i="9"/>
  <c r="Q517" i="9"/>
  <c r="U517" i="9"/>
  <c r="X517" i="9"/>
  <c r="A518" i="9"/>
  <c r="B518" i="9"/>
  <c r="C518" i="9"/>
  <c r="D518" i="9"/>
  <c r="E518" i="9"/>
  <c r="Q518" i="9"/>
  <c r="U518" i="9"/>
  <c r="X518" i="9"/>
  <c r="A519" i="9"/>
  <c r="B519" i="9"/>
  <c r="C519" i="9"/>
  <c r="D519" i="9"/>
  <c r="E519" i="9"/>
  <c r="Q519" i="9"/>
  <c r="U519" i="9"/>
  <c r="X519" i="9"/>
  <c r="A520" i="9"/>
  <c r="B520" i="9"/>
  <c r="C520" i="9"/>
  <c r="D520" i="9"/>
  <c r="E520" i="9"/>
  <c r="Q520" i="9"/>
  <c r="U520" i="9"/>
  <c r="X520" i="9"/>
  <c r="A521" i="9"/>
  <c r="B521" i="9"/>
  <c r="C521" i="9"/>
  <c r="D521" i="9"/>
  <c r="E521" i="9"/>
  <c r="Q521" i="9"/>
  <c r="U521" i="9"/>
  <c r="X521" i="9"/>
  <c r="A522" i="9"/>
  <c r="B522" i="9"/>
  <c r="C522" i="9"/>
  <c r="D522" i="9"/>
  <c r="E522" i="9"/>
  <c r="Q522" i="9"/>
  <c r="U522" i="9"/>
  <c r="X522" i="9"/>
  <c r="A523" i="9"/>
  <c r="B523" i="9"/>
  <c r="C523" i="9"/>
  <c r="D523" i="9"/>
  <c r="E523" i="9"/>
  <c r="Q523" i="9"/>
  <c r="U523" i="9"/>
  <c r="X523" i="9"/>
  <c r="A524" i="9"/>
  <c r="B524" i="9"/>
  <c r="C524" i="9"/>
  <c r="D524" i="9"/>
  <c r="E524" i="9"/>
  <c r="Q524" i="9"/>
  <c r="U524" i="9"/>
  <c r="X524" i="9"/>
  <c r="A525" i="9"/>
  <c r="B525" i="9"/>
  <c r="C525" i="9"/>
  <c r="D525" i="9"/>
  <c r="E525" i="9"/>
  <c r="Q525" i="9"/>
  <c r="U525" i="9"/>
  <c r="X525" i="9"/>
  <c r="A526" i="9"/>
  <c r="B526" i="9"/>
  <c r="C526" i="9"/>
  <c r="D526" i="9"/>
  <c r="E526" i="9"/>
  <c r="Q526" i="9"/>
  <c r="U526" i="9"/>
  <c r="X526" i="9"/>
  <c r="A527" i="9"/>
  <c r="B527" i="9"/>
  <c r="C527" i="9"/>
  <c r="D527" i="9"/>
  <c r="E527" i="9"/>
  <c r="Q527" i="9"/>
  <c r="U527" i="9"/>
  <c r="X527" i="9"/>
  <c r="A528" i="9"/>
  <c r="B528" i="9"/>
  <c r="C528" i="9"/>
  <c r="D528" i="9"/>
  <c r="E528" i="9"/>
  <c r="Q528" i="9"/>
  <c r="U528" i="9"/>
  <c r="X528" i="9"/>
  <c r="A529" i="9"/>
  <c r="B529" i="9"/>
  <c r="C529" i="9"/>
  <c r="D529" i="9"/>
  <c r="E529" i="9"/>
  <c r="Q529" i="9"/>
  <c r="U529" i="9"/>
  <c r="X529" i="9"/>
  <c r="A530" i="9"/>
  <c r="B530" i="9"/>
  <c r="C530" i="9"/>
  <c r="D530" i="9"/>
  <c r="E530" i="9"/>
  <c r="Q530" i="9"/>
  <c r="U530" i="9"/>
  <c r="X530" i="9"/>
  <c r="A531" i="9"/>
  <c r="B531" i="9"/>
  <c r="C531" i="9"/>
  <c r="D531" i="9"/>
  <c r="E531" i="9"/>
  <c r="Q531" i="9"/>
  <c r="U531" i="9"/>
  <c r="X531" i="9"/>
  <c r="A532" i="9"/>
  <c r="B532" i="9"/>
  <c r="C532" i="9"/>
  <c r="D532" i="9"/>
  <c r="E532" i="9"/>
  <c r="Q532" i="9"/>
  <c r="U532" i="9"/>
  <c r="X532" i="9"/>
  <c r="A533" i="9"/>
  <c r="B533" i="9"/>
  <c r="C533" i="9"/>
  <c r="D533" i="9"/>
  <c r="E533" i="9"/>
  <c r="Q533" i="9"/>
  <c r="U533" i="9"/>
  <c r="X533" i="9"/>
  <c r="A534" i="9"/>
  <c r="B534" i="9"/>
  <c r="C534" i="9"/>
  <c r="D534" i="9"/>
  <c r="E534" i="9"/>
  <c r="Q534" i="9"/>
  <c r="U534" i="9"/>
  <c r="X534" i="9"/>
  <c r="A535" i="9"/>
  <c r="B535" i="9"/>
  <c r="C535" i="9"/>
  <c r="D535" i="9"/>
  <c r="E535" i="9"/>
  <c r="Q535" i="9"/>
  <c r="U535" i="9"/>
  <c r="X535" i="9"/>
  <c r="A536" i="9"/>
  <c r="B536" i="9"/>
  <c r="C536" i="9"/>
  <c r="D536" i="9"/>
  <c r="E536" i="9"/>
  <c r="Q536" i="9"/>
  <c r="U536" i="9"/>
  <c r="X536" i="9"/>
  <c r="A537" i="9"/>
  <c r="B537" i="9"/>
  <c r="C537" i="9"/>
  <c r="D537" i="9"/>
  <c r="E537" i="9"/>
  <c r="Q537" i="9"/>
  <c r="U537" i="9"/>
  <c r="X537" i="9"/>
  <c r="A538" i="9"/>
  <c r="B538" i="9"/>
  <c r="C538" i="9"/>
  <c r="D538" i="9"/>
  <c r="E538" i="9"/>
  <c r="Q538" i="9"/>
  <c r="U538" i="9"/>
  <c r="X538" i="9"/>
  <c r="A539" i="9"/>
  <c r="B539" i="9"/>
  <c r="C539" i="9"/>
  <c r="D539" i="9"/>
  <c r="E539" i="9"/>
  <c r="Q539" i="9"/>
  <c r="U539" i="9"/>
  <c r="X539" i="9"/>
  <c r="A540" i="9"/>
  <c r="B540" i="9"/>
  <c r="C540" i="9"/>
  <c r="D540" i="9"/>
  <c r="E540" i="9"/>
  <c r="Q540" i="9"/>
  <c r="U540" i="9"/>
  <c r="X540" i="9"/>
  <c r="A541" i="9"/>
  <c r="B541" i="9"/>
  <c r="C541" i="9"/>
  <c r="D541" i="9"/>
  <c r="E541" i="9"/>
  <c r="Q541" i="9"/>
  <c r="U541" i="9"/>
  <c r="X541" i="9"/>
  <c r="A542" i="9"/>
  <c r="B542" i="9"/>
  <c r="C542" i="9"/>
  <c r="D542" i="9"/>
  <c r="E542" i="9"/>
  <c r="Q542" i="9"/>
  <c r="U542" i="9"/>
  <c r="X542" i="9"/>
  <c r="A543" i="9"/>
  <c r="B543" i="9"/>
  <c r="C543" i="9"/>
  <c r="D543" i="9"/>
  <c r="E543" i="9"/>
  <c r="Q543" i="9"/>
  <c r="U543" i="9"/>
  <c r="X543" i="9"/>
  <c r="A544" i="9"/>
  <c r="B544" i="9"/>
  <c r="C544" i="9"/>
  <c r="D544" i="9"/>
  <c r="E544" i="9"/>
  <c r="Q544" i="9"/>
  <c r="U544" i="9"/>
  <c r="X544" i="9"/>
  <c r="A545" i="9"/>
  <c r="B545" i="9"/>
  <c r="C545" i="9"/>
  <c r="D545" i="9"/>
  <c r="E545" i="9"/>
  <c r="Q545" i="9"/>
  <c r="U545" i="9"/>
  <c r="X545" i="9"/>
  <c r="A546" i="9"/>
  <c r="B546" i="9"/>
  <c r="C546" i="9"/>
  <c r="D546" i="9"/>
  <c r="E546" i="9"/>
  <c r="Q546" i="9"/>
  <c r="U546" i="9"/>
  <c r="X546" i="9"/>
  <c r="A547" i="9"/>
  <c r="B547" i="9"/>
  <c r="C547" i="9"/>
  <c r="D547" i="9"/>
  <c r="E547" i="9"/>
  <c r="Q547" i="9"/>
  <c r="U547" i="9"/>
  <c r="X547" i="9"/>
  <c r="A548" i="9"/>
  <c r="B548" i="9"/>
  <c r="C548" i="9"/>
  <c r="D548" i="9"/>
  <c r="E548" i="9"/>
  <c r="Q548" i="9"/>
  <c r="U548" i="9"/>
  <c r="X548" i="9"/>
  <c r="A549" i="9"/>
  <c r="B549" i="9"/>
  <c r="C549" i="9"/>
  <c r="D549" i="9"/>
  <c r="E549" i="9"/>
  <c r="Q549" i="9"/>
  <c r="U549" i="9"/>
  <c r="X549" i="9"/>
  <c r="A550" i="9"/>
  <c r="B550" i="9"/>
  <c r="C550" i="9"/>
  <c r="D550" i="9"/>
  <c r="E550" i="9"/>
  <c r="Q550" i="9"/>
  <c r="U550" i="9"/>
  <c r="X550" i="9"/>
  <c r="A551" i="9"/>
  <c r="B551" i="9"/>
  <c r="C551" i="9"/>
  <c r="D551" i="9"/>
  <c r="E551" i="9"/>
  <c r="Q551" i="9"/>
  <c r="U551" i="9"/>
  <c r="X551" i="9"/>
  <c r="A552" i="9"/>
  <c r="B552" i="9"/>
  <c r="C552" i="9"/>
  <c r="D552" i="9"/>
  <c r="E552" i="9"/>
  <c r="Q552" i="9"/>
  <c r="U552" i="9"/>
  <c r="X552" i="9"/>
  <c r="A553" i="9"/>
  <c r="B553" i="9"/>
  <c r="C553" i="9"/>
  <c r="D553" i="9"/>
  <c r="E553" i="9"/>
  <c r="Q553" i="9"/>
  <c r="U553" i="9"/>
  <c r="X553" i="9"/>
  <c r="A554" i="9"/>
  <c r="B554" i="9"/>
  <c r="C554" i="9"/>
  <c r="D554" i="9"/>
  <c r="E554" i="9"/>
  <c r="Q554" i="9"/>
  <c r="U554" i="9"/>
  <c r="X554" i="9"/>
  <c r="A555" i="9"/>
  <c r="B555" i="9"/>
  <c r="C555" i="9"/>
  <c r="D555" i="9"/>
  <c r="E555" i="9"/>
  <c r="Q555" i="9"/>
  <c r="U555" i="9"/>
  <c r="X555" i="9"/>
  <c r="A556" i="9"/>
  <c r="B556" i="9"/>
  <c r="C556" i="9"/>
  <c r="D556" i="9"/>
  <c r="E556" i="9"/>
  <c r="Q556" i="9"/>
  <c r="U556" i="9"/>
  <c r="X556" i="9"/>
  <c r="A557" i="9"/>
  <c r="B557" i="9"/>
  <c r="C557" i="9"/>
  <c r="D557" i="9"/>
  <c r="E557" i="9"/>
  <c r="Q557" i="9"/>
  <c r="U557" i="9"/>
  <c r="X557" i="9"/>
  <c r="A558" i="9"/>
  <c r="B558" i="9"/>
  <c r="C558" i="9"/>
  <c r="D558" i="9"/>
  <c r="E558" i="9"/>
  <c r="Q558" i="9"/>
  <c r="U558" i="9"/>
  <c r="X558" i="9"/>
  <c r="A559" i="9"/>
  <c r="B559" i="9"/>
  <c r="C559" i="9"/>
  <c r="D559" i="9"/>
  <c r="E559" i="9"/>
  <c r="Q559" i="9"/>
  <c r="U559" i="9"/>
  <c r="X559" i="9"/>
  <c r="A560" i="9"/>
  <c r="B560" i="9"/>
  <c r="C560" i="9"/>
  <c r="D560" i="9"/>
  <c r="E560" i="9"/>
  <c r="Q560" i="9"/>
  <c r="U560" i="9"/>
  <c r="X560" i="9"/>
  <c r="A561" i="9"/>
  <c r="B561" i="9"/>
  <c r="C561" i="9"/>
  <c r="D561" i="9"/>
  <c r="E561" i="9"/>
  <c r="Q561" i="9"/>
  <c r="U561" i="9"/>
  <c r="X561" i="9"/>
  <c r="A562" i="9"/>
  <c r="B562" i="9"/>
  <c r="C562" i="9"/>
  <c r="D562" i="9"/>
  <c r="E562" i="9"/>
  <c r="Q562" i="9"/>
  <c r="U562" i="9"/>
  <c r="X562" i="9"/>
  <c r="A563" i="9"/>
  <c r="B563" i="9"/>
  <c r="C563" i="9"/>
  <c r="D563" i="9"/>
  <c r="E563" i="9"/>
  <c r="Q563" i="9"/>
  <c r="U563" i="9"/>
  <c r="X563" i="9"/>
  <c r="A564" i="9"/>
  <c r="B564" i="9"/>
  <c r="C564" i="9"/>
  <c r="D564" i="9"/>
  <c r="E564" i="9"/>
  <c r="Q564" i="9"/>
  <c r="U564" i="9"/>
  <c r="X564" i="9"/>
  <c r="A565" i="9"/>
  <c r="B565" i="9"/>
  <c r="C565" i="9"/>
  <c r="D565" i="9"/>
  <c r="E565" i="9"/>
  <c r="Q565" i="9"/>
  <c r="U565" i="9"/>
  <c r="X565" i="9"/>
  <c r="A566" i="9"/>
  <c r="B566" i="9"/>
  <c r="C566" i="9"/>
  <c r="D566" i="9"/>
  <c r="E566" i="9"/>
  <c r="Q566" i="9"/>
  <c r="U566" i="9"/>
  <c r="X566" i="9"/>
  <c r="A567" i="9"/>
  <c r="B567" i="9"/>
  <c r="C567" i="9"/>
  <c r="D567" i="9"/>
  <c r="E567" i="9"/>
  <c r="Q567" i="9"/>
  <c r="U567" i="9"/>
  <c r="X567" i="9"/>
  <c r="A568" i="9"/>
  <c r="B568" i="9"/>
  <c r="C568" i="9"/>
  <c r="D568" i="9"/>
  <c r="E568" i="9"/>
  <c r="Q568" i="9"/>
  <c r="U568" i="9"/>
  <c r="X568" i="9"/>
  <c r="A569" i="9"/>
  <c r="B569" i="9"/>
  <c r="C569" i="9"/>
  <c r="D569" i="9"/>
  <c r="E569" i="9"/>
  <c r="Q569" i="9"/>
  <c r="U569" i="9"/>
  <c r="X569" i="9"/>
  <c r="A570" i="9"/>
  <c r="B570" i="9"/>
  <c r="C570" i="9"/>
  <c r="D570" i="9"/>
  <c r="E570" i="9"/>
  <c r="Q570" i="9"/>
  <c r="U570" i="9"/>
  <c r="X570" i="9"/>
  <c r="A571" i="9"/>
  <c r="B571" i="9"/>
  <c r="C571" i="9"/>
  <c r="D571" i="9"/>
  <c r="E571" i="9"/>
  <c r="Q571" i="9"/>
  <c r="U571" i="9"/>
  <c r="X571" i="9"/>
  <c r="A572" i="9"/>
  <c r="B572" i="9"/>
  <c r="C572" i="9"/>
  <c r="D572" i="9"/>
  <c r="E572" i="9"/>
  <c r="Q572" i="9"/>
  <c r="U572" i="9"/>
  <c r="X572" i="9"/>
  <c r="A573" i="9"/>
  <c r="B573" i="9"/>
  <c r="C573" i="9"/>
  <c r="D573" i="9"/>
  <c r="E573" i="9"/>
  <c r="Q573" i="9"/>
  <c r="U573" i="9"/>
  <c r="X573" i="9"/>
  <c r="A574" i="9"/>
  <c r="B574" i="9"/>
  <c r="C574" i="9"/>
  <c r="D574" i="9"/>
  <c r="E574" i="9"/>
  <c r="Q574" i="9"/>
  <c r="U574" i="9"/>
  <c r="X574" i="9"/>
  <c r="A575" i="9"/>
  <c r="B575" i="9"/>
  <c r="C575" i="9"/>
  <c r="D575" i="9"/>
  <c r="E575" i="9"/>
  <c r="Q575" i="9"/>
  <c r="U575" i="9"/>
  <c r="X575" i="9"/>
  <c r="A576" i="9"/>
  <c r="B576" i="9"/>
  <c r="C576" i="9"/>
  <c r="D576" i="9"/>
  <c r="E576" i="9"/>
  <c r="Q576" i="9"/>
  <c r="U576" i="9"/>
  <c r="X576" i="9"/>
  <c r="A577" i="9"/>
  <c r="B577" i="9"/>
  <c r="C577" i="9"/>
  <c r="D577" i="9"/>
  <c r="E577" i="9"/>
  <c r="Q577" i="9"/>
  <c r="U577" i="9"/>
  <c r="X577" i="9"/>
  <c r="A578" i="9"/>
  <c r="B578" i="9"/>
  <c r="C578" i="9"/>
  <c r="D578" i="9"/>
  <c r="E578" i="9"/>
  <c r="Q578" i="9"/>
  <c r="U578" i="9"/>
  <c r="X578" i="9"/>
  <c r="A579" i="9"/>
  <c r="B579" i="9"/>
  <c r="C579" i="9"/>
  <c r="D579" i="9"/>
  <c r="E579" i="9"/>
  <c r="Q579" i="9"/>
  <c r="U579" i="9"/>
  <c r="X579" i="9"/>
  <c r="A580" i="9"/>
  <c r="B580" i="9"/>
  <c r="C580" i="9"/>
  <c r="D580" i="9"/>
  <c r="E580" i="9"/>
  <c r="Q580" i="9"/>
  <c r="U580" i="9"/>
  <c r="X580" i="9"/>
  <c r="A581" i="9"/>
  <c r="B581" i="9"/>
  <c r="C581" i="9"/>
  <c r="D581" i="9"/>
  <c r="E581" i="9"/>
  <c r="Q581" i="9"/>
  <c r="U581" i="9"/>
  <c r="X581" i="9"/>
  <c r="A582" i="9"/>
  <c r="B582" i="9"/>
  <c r="C582" i="9"/>
  <c r="D582" i="9"/>
  <c r="E582" i="9"/>
  <c r="Q582" i="9"/>
  <c r="U582" i="9"/>
  <c r="X582" i="9"/>
  <c r="A583" i="9"/>
  <c r="B583" i="9"/>
  <c r="C583" i="9"/>
  <c r="D583" i="9"/>
  <c r="E583" i="9"/>
  <c r="Q583" i="9"/>
  <c r="U583" i="9"/>
  <c r="X583" i="9"/>
  <c r="A584" i="9"/>
  <c r="B584" i="9"/>
  <c r="C584" i="9"/>
  <c r="D584" i="9"/>
  <c r="E584" i="9"/>
  <c r="Q584" i="9"/>
  <c r="U584" i="9"/>
  <c r="X584" i="9"/>
  <c r="A585" i="9"/>
  <c r="B585" i="9"/>
  <c r="C585" i="9"/>
  <c r="D585" i="9"/>
  <c r="E585" i="9"/>
  <c r="Q585" i="9"/>
  <c r="U585" i="9"/>
  <c r="X585" i="9"/>
  <c r="A586" i="9"/>
  <c r="B586" i="9"/>
  <c r="C586" i="9"/>
  <c r="D586" i="9"/>
  <c r="E586" i="9"/>
  <c r="Q586" i="9"/>
  <c r="U586" i="9"/>
  <c r="X586" i="9"/>
  <c r="A587" i="9"/>
  <c r="B587" i="9"/>
  <c r="C587" i="9"/>
  <c r="D587" i="9"/>
  <c r="E587" i="9"/>
  <c r="Q587" i="9"/>
  <c r="U587" i="9"/>
  <c r="X587" i="9"/>
  <c r="A588" i="9"/>
  <c r="B588" i="9"/>
  <c r="C588" i="9"/>
  <c r="D588" i="9"/>
  <c r="E588" i="9"/>
  <c r="Q588" i="9"/>
  <c r="U588" i="9"/>
  <c r="X588" i="9"/>
  <c r="A589" i="9"/>
  <c r="B589" i="9"/>
  <c r="C589" i="9"/>
  <c r="D589" i="9"/>
  <c r="E589" i="9"/>
  <c r="Q589" i="9"/>
  <c r="U589" i="9"/>
  <c r="X589" i="9"/>
  <c r="A590" i="9"/>
  <c r="B590" i="9"/>
  <c r="C590" i="9"/>
  <c r="D590" i="9"/>
  <c r="E590" i="9"/>
  <c r="Q590" i="9"/>
  <c r="U590" i="9"/>
  <c r="X590" i="9"/>
  <c r="A591" i="9"/>
  <c r="B591" i="9"/>
  <c r="C591" i="9"/>
  <c r="D591" i="9"/>
  <c r="E591" i="9"/>
  <c r="Q591" i="9"/>
  <c r="U591" i="9"/>
  <c r="X591" i="9"/>
  <c r="A592" i="9"/>
  <c r="B592" i="9"/>
  <c r="C592" i="9"/>
  <c r="D592" i="9"/>
  <c r="E592" i="9"/>
  <c r="Q592" i="9"/>
  <c r="U592" i="9"/>
  <c r="X592" i="9"/>
  <c r="A593" i="9"/>
  <c r="B593" i="9"/>
  <c r="C593" i="9"/>
  <c r="D593" i="9"/>
  <c r="E593" i="9"/>
  <c r="Q593" i="9"/>
  <c r="U593" i="9"/>
  <c r="X593" i="9"/>
  <c r="A594" i="9"/>
  <c r="B594" i="9"/>
  <c r="C594" i="9"/>
  <c r="D594" i="9"/>
  <c r="E594" i="9"/>
  <c r="Q594" i="9"/>
  <c r="U594" i="9"/>
  <c r="X594" i="9"/>
  <c r="A595" i="9"/>
  <c r="B595" i="9"/>
  <c r="C595" i="9"/>
  <c r="D595" i="9"/>
  <c r="E595" i="9"/>
  <c r="Q595" i="9"/>
  <c r="U595" i="9"/>
  <c r="X595" i="9"/>
  <c r="A596" i="9"/>
  <c r="B596" i="9"/>
  <c r="C596" i="9"/>
  <c r="D596" i="9"/>
  <c r="E596" i="9"/>
  <c r="Q596" i="9"/>
  <c r="U596" i="9"/>
  <c r="X596" i="9"/>
  <c r="A597" i="9"/>
  <c r="B597" i="9"/>
  <c r="C597" i="9"/>
  <c r="D597" i="9"/>
  <c r="E597" i="9"/>
  <c r="Q597" i="9"/>
  <c r="U597" i="9"/>
  <c r="X597" i="9"/>
  <c r="A598" i="9"/>
  <c r="B598" i="9"/>
  <c r="C598" i="9"/>
  <c r="D598" i="9"/>
  <c r="E598" i="9"/>
  <c r="Q598" i="9"/>
  <c r="U598" i="9"/>
  <c r="X598" i="9"/>
  <c r="A599" i="9"/>
  <c r="B599" i="9"/>
  <c r="C599" i="9"/>
  <c r="D599" i="9"/>
  <c r="E599" i="9"/>
  <c r="Q599" i="9"/>
  <c r="U599" i="9"/>
  <c r="X599" i="9"/>
  <c r="A600" i="9"/>
  <c r="B600" i="9"/>
  <c r="C600" i="9"/>
  <c r="D600" i="9"/>
  <c r="E600" i="9"/>
  <c r="Q600" i="9"/>
  <c r="U600" i="9"/>
  <c r="X600" i="9"/>
  <c r="A601" i="9"/>
  <c r="B601" i="9"/>
  <c r="C601" i="9"/>
  <c r="D601" i="9"/>
  <c r="E601" i="9"/>
  <c r="Q601" i="9"/>
  <c r="U601" i="9"/>
  <c r="X601" i="9"/>
  <c r="A602" i="9"/>
  <c r="B602" i="9"/>
  <c r="C602" i="9"/>
  <c r="D602" i="9"/>
  <c r="E602" i="9"/>
  <c r="Q602" i="9"/>
  <c r="U602" i="9"/>
  <c r="X602" i="9"/>
  <c r="A603" i="9"/>
  <c r="B603" i="9"/>
  <c r="C603" i="9"/>
  <c r="D603" i="9"/>
  <c r="E603" i="9"/>
  <c r="Q603" i="9"/>
  <c r="U603" i="9"/>
  <c r="X603" i="9"/>
  <c r="A604" i="9"/>
  <c r="B604" i="9"/>
  <c r="C604" i="9"/>
  <c r="D604" i="9"/>
  <c r="E604" i="9"/>
  <c r="Q604" i="9"/>
  <c r="U604" i="9"/>
  <c r="X604" i="9"/>
  <c r="A605" i="9"/>
  <c r="B605" i="9"/>
  <c r="C605" i="9"/>
  <c r="D605" i="9"/>
  <c r="E605" i="9"/>
  <c r="Q605" i="9"/>
  <c r="U605" i="9"/>
  <c r="X605" i="9"/>
  <c r="A606" i="9"/>
  <c r="B606" i="9"/>
  <c r="C606" i="9"/>
  <c r="D606" i="9"/>
  <c r="E606" i="9"/>
  <c r="Q606" i="9"/>
  <c r="U606" i="9"/>
  <c r="X606" i="9"/>
  <c r="A607" i="9"/>
  <c r="B607" i="9"/>
  <c r="C607" i="9"/>
  <c r="D607" i="9"/>
  <c r="E607" i="9"/>
  <c r="Q607" i="9"/>
  <c r="U607" i="9"/>
  <c r="X607" i="9"/>
  <c r="A608" i="9"/>
  <c r="B608" i="9"/>
  <c r="C608" i="9"/>
  <c r="D608" i="9"/>
  <c r="E608" i="9"/>
  <c r="Q608" i="9"/>
  <c r="U608" i="9"/>
  <c r="X608" i="9"/>
  <c r="A609" i="9"/>
  <c r="B609" i="9"/>
  <c r="C609" i="9"/>
  <c r="D609" i="9"/>
  <c r="E609" i="9"/>
  <c r="Q609" i="9"/>
  <c r="U609" i="9"/>
  <c r="X609" i="9"/>
  <c r="A610" i="9"/>
  <c r="B610" i="9"/>
  <c r="C610" i="9"/>
  <c r="D610" i="9"/>
  <c r="E610" i="9"/>
  <c r="Q610" i="9"/>
  <c r="U610" i="9"/>
  <c r="X610" i="9"/>
  <c r="A611" i="9"/>
  <c r="B611" i="9"/>
  <c r="C611" i="9"/>
  <c r="D611" i="9"/>
  <c r="E611" i="9"/>
  <c r="Q611" i="9"/>
  <c r="U611" i="9"/>
  <c r="X611" i="9"/>
  <c r="A612" i="9"/>
  <c r="B612" i="9"/>
  <c r="C612" i="9"/>
  <c r="D612" i="9"/>
  <c r="E612" i="9"/>
  <c r="Q612" i="9"/>
  <c r="U612" i="9"/>
  <c r="X612" i="9"/>
  <c r="A613" i="9"/>
  <c r="B613" i="9"/>
  <c r="C613" i="9"/>
  <c r="D613" i="9"/>
  <c r="E613" i="9"/>
  <c r="Q613" i="9"/>
  <c r="U613" i="9"/>
  <c r="X613" i="9"/>
  <c r="A614" i="9"/>
  <c r="B614" i="9"/>
  <c r="C614" i="9"/>
  <c r="D614" i="9"/>
  <c r="E614" i="9"/>
  <c r="Q614" i="9"/>
  <c r="U614" i="9"/>
  <c r="X614" i="9"/>
  <c r="A615" i="9"/>
  <c r="B615" i="9"/>
  <c r="C615" i="9"/>
  <c r="D615" i="9"/>
  <c r="E615" i="9"/>
  <c r="Q615" i="9"/>
  <c r="U615" i="9"/>
  <c r="X615" i="9"/>
  <c r="A616" i="9"/>
  <c r="B616" i="9"/>
  <c r="C616" i="9"/>
  <c r="D616" i="9"/>
  <c r="E616" i="9"/>
  <c r="Q616" i="9"/>
  <c r="U616" i="9"/>
  <c r="X616" i="9"/>
  <c r="A617" i="9"/>
  <c r="B617" i="9"/>
  <c r="C617" i="9"/>
  <c r="D617" i="9"/>
  <c r="E617" i="9"/>
  <c r="Q617" i="9"/>
  <c r="U617" i="9"/>
  <c r="X617" i="9"/>
  <c r="A618" i="9"/>
  <c r="B618" i="9"/>
  <c r="C618" i="9"/>
  <c r="D618" i="9"/>
  <c r="E618" i="9"/>
  <c r="Q618" i="9"/>
  <c r="U618" i="9"/>
  <c r="X618" i="9"/>
  <c r="A619" i="9"/>
  <c r="B619" i="9"/>
  <c r="C619" i="9"/>
  <c r="D619" i="9"/>
  <c r="E619" i="9"/>
  <c r="Q619" i="9"/>
  <c r="U619" i="9"/>
  <c r="X619" i="9"/>
  <c r="A620" i="9"/>
  <c r="B620" i="9"/>
  <c r="C620" i="9"/>
  <c r="D620" i="9"/>
  <c r="E620" i="9"/>
  <c r="Q620" i="9"/>
  <c r="U620" i="9"/>
  <c r="X620" i="9"/>
  <c r="A621" i="9"/>
  <c r="B621" i="9"/>
  <c r="C621" i="9"/>
  <c r="D621" i="9"/>
  <c r="E621" i="9"/>
  <c r="Q621" i="9"/>
  <c r="U621" i="9"/>
  <c r="X621" i="9"/>
  <c r="A622" i="9"/>
  <c r="B622" i="9"/>
  <c r="C622" i="9"/>
  <c r="D622" i="9"/>
  <c r="E622" i="9"/>
  <c r="Q622" i="9"/>
  <c r="U622" i="9"/>
  <c r="X622" i="9"/>
  <c r="A623" i="9"/>
  <c r="B623" i="9"/>
  <c r="C623" i="9"/>
  <c r="D623" i="9"/>
  <c r="E623" i="9"/>
  <c r="Q623" i="9"/>
  <c r="U623" i="9"/>
  <c r="X623" i="9"/>
  <c r="A624" i="9"/>
  <c r="B624" i="9"/>
  <c r="C624" i="9"/>
  <c r="D624" i="9"/>
  <c r="E624" i="9"/>
  <c r="Q624" i="9"/>
  <c r="U624" i="9"/>
  <c r="X624" i="9"/>
  <c r="A625" i="9"/>
  <c r="B625" i="9"/>
  <c r="C625" i="9"/>
  <c r="D625" i="9"/>
  <c r="E625" i="9"/>
  <c r="Q625" i="9"/>
  <c r="U625" i="9"/>
  <c r="X625" i="9"/>
  <c r="A626" i="9"/>
  <c r="B626" i="9"/>
  <c r="C626" i="9"/>
  <c r="D626" i="9"/>
  <c r="E626" i="9"/>
  <c r="Q626" i="9"/>
  <c r="U626" i="9"/>
  <c r="X626" i="9"/>
  <c r="A627" i="9"/>
  <c r="B627" i="9"/>
  <c r="C627" i="9"/>
  <c r="D627" i="9"/>
  <c r="E627" i="9"/>
  <c r="Q627" i="9"/>
  <c r="U627" i="9"/>
  <c r="X627" i="9"/>
  <c r="A628" i="9"/>
  <c r="B628" i="9"/>
  <c r="C628" i="9"/>
  <c r="D628" i="9"/>
  <c r="E628" i="9"/>
  <c r="Q628" i="9"/>
  <c r="U628" i="9"/>
  <c r="X628" i="9"/>
  <c r="A629" i="9"/>
  <c r="B629" i="9"/>
  <c r="C629" i="9"/>
  <c r="D629" i="9"/>
  <c r="E629" i="9"/>
  <c r="Q629" i="9"/>
  <c r="U629" i="9"/>
  <c r="X629" i="9"/>
  <c r="A630" i="9"/>
  <c r="B630" i="9"/>
  <c r="C630" i="9"/>
  <c r="D630" i="9"/>
  <c r="E630" i="9"/>
  <c r="Q630" i="9"/>
  <c r="U630" i="9"/>
  <c r="X630" i="9"/>
  <c r="A631" i="9"/>
  <c r="B631" i="9"/>
  <c r="C631" i="9"/>
  <c r="D631" i="9"/>
  <c r="E631" i="9"/>
  <c r="Q631" i="9"/>
  <c r="U631" i="9"/>
  <c r="X631" i="9"/>
  <c r="A632" i="9"/>
  <c r="B632" i="9"/>
  <c r="C632" i="9"/>
  <c r="D632" i="9"/>
  <c r="E632" i="9"/>
  <c r="Q632" i="9"/>
  <c r="U632" i="9"/>
  <c r="X632" i="9"/>
  <c r="A633" i="9"/>
  <c r="B633" i="9"/>
  <c r="C633" i="9"/>
  <c r="D633" i="9"/>
  <c r="E633" i="9"/>
  <c r="Q633" i="9"/>
  <c r="U633" i="9"/>
  <c r="X633" i="9"/>
  <c r="A634" i="9"/>
  <c r="B634" i="9"/>
  <c r="C634" i="9"/>
  <c r="D634" i="9"/>
  <c r="E634" i="9"/>
  <c r="Q634" i="9"/>
  <c r="U634" i="9"/>
  <c r="X634" i="9"/>
  <c r="A635" i="9"/>
  <c r="B635" i="9"/>
  <c r="C635" i="9"/>
  <c r="D635" i="9"/>
  <c r="E635" i="9"/>
  <c r="Q635" i="9"/>
  <c r="U635" i="9"/>
  <c r="X635" i="9"/>
  <c r="A636" i="9"/>
  <c r="B636" i="9"/>
  <c r="C636" i="9"/>
  <c r="D636" i="9"/>
  <c r="E636" i="9"/>
  <c r="Q636" i="9"/>
  <c r="U636" i="9"/>
  <c r="X636" i="9"/>
  <c r="A637" i="9"/>
  <c r="B637" i="9"/>
  <c r="C637" i="9"/>
  <c r="D637" i="9"/>
  <c r="E637" i="9"/>
  <c r="Q637" i="9"/>
  <c r="U637" i="9"/>
  <c r="X637" i="9"/>
  <c r="A638" i="9"/>
  <c r="B638" i="9"/>
  <c r="C638" i="9"/>
  <c r="D638" i="9"/>
  <c r="E638" i="9"/>
  <c r="Q638" i="9"/>
  <c r="U638" i="9"/>
  <c r="X638" i="9"/>
  <c r="A639" i="9"/>
  <c r="B639" i="9"/>
  <c r="C639" i="9"/>
  <c r="D639" i="9"/>
  <c r="E639" i="9"/>
  <c r="Q639" i="9"/>
  <c r="U639" i="9"/>
  <c r="X639" i="9"/>
  <c r="A640" i="9"/>
  <c r="B640" i="9"/>
  <c r="C640" i="9"/>
  <c r="D640" i="9"/>
  <c r="E640" i="9"/>
  <c r="Q640" i="9"/>
  <c r="U640" i="9"/>
  <c r="X640" i="9"/>
  <c r="A641" i="9"/>
  <c r="B641" i="9"/>
  <c r="C641" i="9"/>
  <c r="D641" i="9"/>
  <c r="E641" i="9"/>
  <c r="Q641" i="9"/>
  <c r="U641" i="9"/>
  <c r="X641" i="9"/>
  <c r="A642" i="9"/>
  <c r="B642" i="9"/>
  <c r="C642" i="9"/>
  <c r="D642" i="9"/>
  <c r="E642" i="9"/>
  <c r="Q642" i="9"/>
  <c r="U642" i="9"/>
  <c r="X642" i="9"/>
  <c r="A643" i="9"/>
  <c r="B643" i="9"/>
  <c r="C643" i="9"/>
  <c r="D643" i="9"/>
  <c r="E643" i="9"/>
  <c r="Q643" i="9"/>
  <c r="U643" i="9"/>
  <c r="X643" i="9"/>
  <c r="A644" i="9"/>
  <c r="B644" i="9"/>
  <c r="C644" i="9"/>
  <c r="D644" i="9"/>
  <c r="E644" i="9"/>
  <c r="Q644" i="9"/>
  <c r="U644" i="9"/>
  <c r="X644" i="9"/>
  <c r="A645" i="9"/>
  <c r="B645" i="9"/>
  <c r="C645" i="9"/>
  <c r="D645" i="9"/>
  <c r="E645" i="9"/>
  <c r="Q645" i="9"/>
  <c r="U645" i="9"/>
  <c r="X645" i="9"/>
  <c r="A646" i="9"/>
  <c r="B646" i="9"/>
  <c r="C646" i="9"/>
  <c r="D646" i="9"/>
  <c r="E646" i="9"/>
  <c r="Q646" i="9"/>
  <c r="U646" i="9"/>
  <c r="X646" i="9"/>
  <c r="A647" i="9"/>
  <c r="B647" i="9"/>
  <c r="C647" i="9"/>
  <c r="D647" i="9"/>
  <c r="E647" i="9"/>
  <c r="Q647" i="9"/>
  <c r="U647" i="9"/>
  <c r="X647" i="9"/>
  <c r="A648" i="9"/>
  <c r="B648" i="9"/>
  <c r="C648" i="9"/>
  <c r="D648" i="9"/>
  <c r="E648" i="9"/>
  <c r="Q648" i="9"/>
  <c r="U648" i="9"/>
  <c r="X648" i="9"/>
  <c r="A649" i="9"/>
  <c r="B649" i="9"/>
  <c r="C649" i="9"/>
  <c r="D649" i="9"/>
  <c r="E649" i="9"/>
  <c r="Q649" i="9"/>
  <c r="U649" i="9"/>
  <c r="X649" i="9"/>
  <c r="A650" i="9"/>
  <c r="B650" i="9"/>
  <c r="C650" i="9"/>
  <c r="D650" i="9"/>
  <c r="E650" i="9"/>
  <c r="Q650" i="9"/>
  <c r="U650" i="9"/>
  <c r="X650" i="9"/>
  <c r="A651" i="9"/>
  <c r="B651" i="9"/>
  <c r="C651" i="9"/>
  <c r="D651" i="9"/>
  <c r="E651" i="9"/>
  <c r="Q651" i="9"/>
  <c r="U651" i="9"/>
  <c r="X651" i="9"/>
  <c r="A652" i="9"/>
  <c r="B652" i="9"/>
  <c r="C652" i="9"/>
  <c r="D652" i="9"/>
  <c r="E652" i="9"/>
  <c r="Q652" i="9"/>
  <c r="U652" i="9"/>
  <c r="X652" i="9"/>
  <c r="A653" i="9"/>
  <c r="B653" i="9"/>
  <c r="C653" i="9"/>
  <c r="D653" i="9"/>
  <c r="E653" i="9"/>
  <c r="Q653" i="9"/>
  <c r="U653" i="9"/>
  <c r="X653" i="9"/>
  <c r="A654" i="9"/>
  <c r="B654" i="9"/>
  <c r="C654" i="9"/>
  <c r="D654" i="9"/>
  <c r="E654" i="9"/>
  <c r="Q654" i="9"/>
  <c r="U654" i="9"/>
  <c r="X654" i="9"/>
  <c r="A655" i="9"/>
  <c r="B655" i="9"/>
  <c r="C655" i="9"/>
  <c r="D655" i="9"/>
  <c r="E655" i="9"/>
  <c r="Q655" i="9"/>
  <c r="U655" i="9"/>
  <c r="X655" i="9"/>
  <c r="A656" i="9"/>
  <c r="B656" i="9"/>
  <c r="C656" i="9"/>
  <c r="D656" i="9"/>
  <c r="E656" i="9"/>
  <c r="Q656" i="9"/>
  <c r="U656" i="9"/>
  <c r="X656" i="9"/>
  <c r="A657" i="9"/>
  <c r="B657" i="9"/>
  <c r="C657" i="9"/>
  <c r="D657" i="9"/>
  <c r="E657" i="9"/>
  <c r="Q657" i="9"/>
  <c r="U657" i="9"/>
  <c r="X657" i="9"/>
  <c r="A658" i="9"/>
  <c r="B658" i="9"/>
  <c r="C658" i="9"/>
  <c r="D658" i="9"/>
  <c r="E658" i="9"/>
  <c r="Q658" i="9"/>
  <c r="U658" i="9"/>
  <c r="X658" i="9"/>
  <c r="A659" i="9"/>
  <c r="B659" i="9"/>
  <c r="C659" i="9"/>
  <c r="D659" i="9"/>
  <c r="E659" i="9"/>
  <c r="Q659" i="9"/>
  <c r="U659" i="9"/>
  <c r="X659" i="9"/>
  <c r="A660" i="9"/>
  <c r="B660" i="9"/>
  <c r="C660" i="9"/>
  <c r="D660" i="9"/>
  <c r="E660" i="9"/>
  <c r="Q660" i="9"/>
  <c r="U660" i="9"/>
  <c r="X660" i="9"/>
  <c r="A661" i="9"/>
  <c r="B661" i="9"/>
  <c r="C661" i="9"/>
  <c r="D661" i="9"/>
  <c r="E661" i="9"/>
  <c r="Q661" i="9"/>
  <c r="U661" i="9"/>
  <c r="X661" i="9"/>
  <c r="A662" i="9"/>
  <c r="B662" i="9"/>
  <c r="C662" i="9"/>
  <c r="D662" i="9"/>
  <c r="E662" i="9"/>
  <c r="Q662" i="9"/>
  <c r="U662" i="9"/>
  <c r="X662" i="9"/>
  <c r="A663" i="9"/>
  <c r="B663" i="9"/>
  <c r="C663" i="9"/>
  <c r="D663" i="9"/>
  <c r="E663" i="9"/>
  <c r="Q663" i="9"/>
  <c r="U663" i="9"/>
  <c r="X663" i="9"/>
  <c r="A664" i="9"/>
  <c r="B664" i="9"/>
  <c r="C664" i="9"/>
  <c r="D664" i="9"/>
  <c r="E664" i="9"/>
  <c r="Q664" i="9"/>
  <c r="U664" i="9"/>
  <c r="X664" i="9"/>
  <c r="A665" i="9"/>
  <c r="B665" i="9"/>
  <c r="C665" i="9"/>
  <c r="D665" i="9"/>
  <c r="E665" i="9"/>
  <c r="Q665" i="9"/>
  <c r="U665" i="9"/>
  <c r="X665" i="9"/>
  <c r="A666" i="9"/>
  <c r="B666" i="9"/>
  <c r="C666" i="9"/>
  <c r="D666" i="9"/>
  <c r="E666" i="9"/>
  <c r="Q666" i="9"/>
  <c r="U666" i="9"/>
  <c r="X666" i="9"/>
  <c r="A667" i="9"/>
  <c r="B667" i="9"/>
  <c r="C667" i="9"/>
  <c r="D667" i="9"/>
  <c r="E667" i="9"/>
  <c r="Q667" i="9"/>
  <c r="U667" i="9"/>
  <c r="X667" i="9"/>
  <c r="A668" i="9"/>
  <c r="B668" i="9"/>
  <c r="C668" i="9"/>
  <c r="D668" i="9"/>
  <c r="E668" i="9"/>
  <c r="Q668" i="9"/>
  <c r="U668" i="9"/>
  <c r="X668" i="9"/>
  <c r="A669" i="9"/>
  <c r="B669" i="9"/>
  <c r="C669" i="9"/>
  <c r="D669" i="9"/>
  <c r="E669" i="9"/>
  <c r="Q669" i="9"/>
  <c r="U669" i="9"/>
  <c r="X669" i="9"/>
  <c r="A670" i="9"/>
  <c r="B670" i="9"/>
  <c r="C670" i="9"/>
  <c r="D670" i="9"/>
  <c r="E670" i="9"/>
  <c r="Q670" i="9"/>
  <c r="U670" i="9"/>
  <c r="X670" i="9"/>
  <c r="A671" i="9"/>
  <c r="B671" i="9"/>
  <c r="C671" i="9"/>
  <c r="D671" i="9"/>
  <c r="E671" i="9"/>
  <c r="Q671" i="9"/>
  <c r="U671" i="9"/>
  <c r="X671" i="9"/>
  <c r="A672" i="9"/>
  <c r="B672" i="9"/>
  <c r="C672" i="9"/>
  <c r="D672" i="9"/>
  <c r="E672" i="9"/>
  <c r="Q672" i="9"/>
  <c r="U672" i="9"/>
  <c r="X672" i="9"/>
  <c r="A673" i="9"/>
  <c r="B673" i="9"/>
  <c r="C673" i="9"/>
  <c r="D673" i="9"/>
  <c r="E673" i="9"/>
  <c r="Q673" i="9"/>
  <c r="U673" i="9"/>
  <c r="X673" i="9"/>
  <c r="A674" i="9"/>
  <c r="B674" i="9"/>
  <c r="C674" i="9"/>
  <c r="D674" i="9"/>
  <c r="E674" i="9"/>
  <c r="Q674" i="9"/>
  <c r="U674" i="9"/>
  <c r="X674" i="9"/>
  <c r="A675" i="9"/>
  <c r="B675" i="9"/>
  <c r="C675" i="9"/>
  <c r="D675" i="9"/>
  <c r="E675" i="9"/>
  <c r="Q675" i="9"/>
  <c r="U675" i="9"/>
  <c r="X675" i="9"/>
  <c r="A676" i="9"/>
  <c r="B676" i="9"/>
  <c r="C676" i="9"/>
  <c r="D676" i="9"/>
  <c r="E676" i="9"/>
  <c r="Q676" i="9"/>
  <c r="U676" i="9"/>
  <c r="X676" i="9"/>
  <c r="A677" i="9"/>
  <c r="B677" i="9"/>
  <c r="C677" i="9"/>
  <c r="D677" i="9"/>
  <c r="E677" i="9"/>
  <c r="Q677" i="9"/>
  <c r="U677" i="9"/>
  <c r="X677" i="9"/>
  <c r="A678" i="9"/>
  <c r="B678" i="9"/>
  <c r="C678" i="9"/>
  <c r="D678" i="9"/>
  <c r="E678" i="9"/>
  <c r="Q678" i="9"/>
  <c r="U678" i="9"/>
  <c r="X678" i="9"/>
  <c r="A679" i="9"/>
  <c r="B679" i="9"/>
  <c r="C679" i="9"/>
  <c r="D679" i="9"/>
  <c r="E679" i="9"/>
  <c r="Q679" i="9"/>
  <c r="U679" i="9"/>
  <c r="X679" i="9"/>
  <c r="A680" i="9"/>
  <c r="B680" i="9"/>
  <c r="C680" i="9"/>
  <c r="D680" i="9"/>
  <c r="E680" i="9"/>
  <c r="Q680" i="9"/>
  <c r="U680" i="9"/>
  <c r="X680" i="9"/>
  <c r="A681" i="9"/>
  <c r="B681" i="9"/>
  <c r="C681" i="9"/>
  <c r="D681" i="9"/>
  <c r="E681" i="9"/>
  <c r="Q681" i="9"/>
  <c r="U681" i="9"/>
  <c r="X681" i="9"/>
  <c r="A682" i="9"/>
  <c r="B682" i="9"/>
  <c r="C682" i="9"/>
  <c r="D682" i="9"/>
  <c r="E682" i="9"/>
  <c r="Q682" i="9"/>
  <c r="U682" i="9"/>
  <c r="X682" i="9"/>
  <c r="A683" i="9"/>
  <c r="B683" i="9"/>
  <c r="C683" i="9"/>
  <c r="D683" i="9"/>
  <c r="E683" i="9"/>
  <c r="Q683" i="9"/>
  <c r="U683" i="9"/>
  <c r="X683" i="9"/>
  <c r="A684" i="9"/>
  <c r="B684" i="9"/>
  <c r="C684" i="9"/>
  <c r="D684" i="9"/>
  <c r="E684" i="9"/>
  <c r="Q684" i="9"/>
  <c r="U684" i="9"/>
  <c r="X684" i="9"/>
  <c r="A685" i="9"/>
  <c r="B685" i="9"/>
  <c r="C685" i="9"/>
  <c r="D685" i="9"/>
  <c r="E685" i="9"/>
  <c r="Q685" i="9"/>
  <c r="U685" i="9"/>
  <c r="X685" i="9"/>
  <c r="A686" i="9"/>
  <c r="B686" i="9"/>
  <c r="C686" i="9"/>
  <c r="D686" i="9"/>
  <c r="E686" i="9"/>
  <c r="Q686" i="9"/>
  <c r="U686" i="9"/>
  <c r="X686" i="9"/>
  <c r="A687" i="9"/>
  <c r="B687" i="9"/>
  <c r="C687" i="9"/>
  <c r="D687" i="9"/>
  <c r="E687" i="9"/>
  <c r="Q687" i="9"/>
  <c r="U687" i="9"/>
  <c r="X687" i="9"/>
  <c r="A688" i="9"/>
  <c r="B688" i="9"/>
  <c r="C688" i="9"/>
  <c r="D688" i="9"/>
  <c r="E688" i="9"/>
  <c r="Q688" i="9"/>
  <c r="U688" i="9"/>
  <c r="X688" i="9"/>
  <c r="A689" i="9"/>
  <c r="B689" i="9"/>
  <c r="C689" i="9"/>
  <c r="D689" i="9"/>
  <c r="E689" i="9"/>
  <c r="Q689" i="9"/>
  <c r="U689" i="9"/>
  <c r="X689" i="9"/>
  <c r="A690" i="9"/>
  <c r="B690" i="9"/>
  <c r="C690" i="9"/>
  <c r="D690" i="9"/>
  <c r="E690" i="9"/>
  <c r="Q690" i="9"/>
  <c r="U690" i="9"/>
  <c r="X690" i="9"/>
  <c r="A691" i="9"/>
  <c r="B691" i="9"/>
  <c r="C691" i="9"/>
  <c r="D691" i="9"/>
  <c r="E691" i="9"/>
  <c r="Q691" i="9"/>
  <c r="U691" i="9"/>
  <c r="X691" i="9"/>
  <c r="A692" i="9"/>
  <c r="B692" i="9"/>
  <c r="C692" i="9"/>
  <c r="D692" i="9"/>
  <c r="E692" i="9"/>
  <c r="Q692" i="9"/>
  <c r="U692" i="9"/>
  <c r="X692" i="9"/>
  <c r="A693" i="9"/>
  <c r="B693" i="9"/>
  <c r="C693" i="9"/>
  <c r="D693" i="9"/>
  <c r="E693" i="9"/>
  <c r="Q693" i="9"/>
  <c r="U693" i="9"/>
  <c r="X693" i="9"/>
  <c r="A694" i="9"/>
  <c r="B694" i="9"/>
  <c r="C694" i="9"/>
  <c r="D694" i="9"/>
  <c r="E694" i="9"/>
  <c r="Q694" i="9"/>
  <c r="U694" i="9"/>
  <c r="X694" i="9"/>
  <c r="A695" i="9"/>
  <c r="B695" i="9"/>
  <c r="C695" i="9"/>
  <c r="D695" i="9"/>
  <c r="E695" i="9"/>
  <c r="Q695" i="9"/>
  <c r="U695" i="9"/>
  <c r="X695" i="9"/>
  <c r="A696" i="9"/>
  <c r="B696" i="9"/>
  <c r="C696" i="9"/>
  <c r="D696" i="9"/>
  <c r="E696" i="9"/>
  <c r="Q696" i="9"/>
  <c r="U696" i="9"/>
  <c r="X696" i="9"/>
  <c r="A697" i="9"/>
  <c r="B697" i="9"/>
  <c r="C697" i="9"/>
  <c r="D697" i="9"/>
  <c r="E697" i="9"/>
  <c r="Q697" i="9"/>
  <c r="U697" i="9"/>
  <c r="X697" i="9"/>
  <c r="A698" i="9"/>
  <c r="B698" i="9"/>
  <c r="C698" i="9"/>
  <c r="D698" i="9"/>
  <c r="E698" i="9"/>
  <c r="Q698" i="9"/>
  <c r="U698" i="9"/>
  <c r="X698" i="9"/>
  <c r="A699" i="9"/>
  <c r="B699" i="9"/>
  <c r="C699" i="9"/>
  <c r="D699" i="9"/>
  <c r="E699" i="9"/>
  <c r="Q699" i="9"/>
  <c r="U699" i="9"/>
  <c r="X699" i="9"/>
  <c r="A700" i="9"/>
  <c r="B700" i="9"/>
  <c r="C700" i="9"/>
  <c r="D700" i="9"/>
  <c r="E700" i="9"/>
  <c r="Q700" i="9"/>
  <c r="U700" i="9"/>
  <c r="X700" i="9"/>
  <c r="A701" i="9"/>
  <c r="B701" i="9"/>
  <c r="C701" i="9"/>
  <c r="D701" i="9"/>
  <c r="E701" i="9"/>
  <c r="Q701" i="9"/>
  <c r="U701" i="9"/>
  <c r="X701" i="9"/>
  <c r="A702" i="9"/>
  <c r="B702" i="9"/>
  <c r="C702" i="9"/>
  <c r="D702" i="9"/>
  <c r="E702" i="9"/>
  <c r="Q702" i="9"/>
  <c r="U702" i="9"/>
  <c r="X702" i="9"/>
  <c r="A703" i="9"/>
  <c r="B703" i="9"/>
  <c r="C703" i="9"/>
  <c r="D703" i="9"/>
  <c r="E703" i="9"/>
  <c r="Q703" i="9"/>
  <c r="U703" i="9"/>
  <c r="X703" i="9"/>
  <c r="A704" i="9"/>
  <c r="B704" i="9"/>
  <c r="C704" i="9"/>
  <c r="D704" i="9"/>
  <c r="E704" i="9"/>
  <c r="Q704" i="9"/>
  <c r="U704" i="9"/>
  <c r="X704" i="9"/>
  <c r="A705" i="9"/>
  <c r="B705" i="9"/>
  <c r="C705" i="9"/>
  <c r="D705" i="9"/>
  <c r="E705" i="9"/>
  <c r="Q705" i="9"/>
  <c r="U705" i="9"/>
  <c r="X705" i="9"/>
  <c r="A706" i="9"/>
  <c r="B706" i="9"/>
  <c r="C706" i="9"/>
  <c r="D706" i="9"/>
  <c r="E706" i="9"/>
  <c r="Q706" i="9"/>
  <c r="U706" i="9"/>
  <c r="X706" i="9"/>
  <c r="A707" i="9"/>
  <c r="B707" i="9"/>
  <c r="C707" i="9"/>
  <c r="D707" i="9"/>
  <c r="E707" i="9"/>
  <c r="Q707" i="9"/>
  <c r="U707" i="9"/>
  <c r="X707" i="9"/>
  <c r="A708" i="9"/>
  <c r="B708" i="9"/>
  <c r="C708" i="9"/>
  <c r="D708" i="9"/>
  <c r="E708" i="9"/>
  <c r="Q708" i="9"/>
  <c r="U708" i="9"/>
  <c r="X708" i="9"/>
  <c r="A709" i="9"/>
  <c r="B709" i="9"/>
  <c r="C709" i="9"/>
  <c r="D709" i="9"/>
  <c r="E709" i="9"/>
  <c r="Q709" i="9"/>
  <c r="U709" i="9"/>
  <c r="X709" i="9"/>
  <c r="A710" i="9"/>
  <c r="B710" i="9"/>
  <c r="C710" i="9"/>
  <c r="D710" i="9"/>
  <c r="E710" i="9"/>
  <c r="Q710" i="9"/>
  <c r="U710" i="9"/>
  <c r="X710" i="9"/>
  <c r="A711" i="9"/>
  <c r="B711" i="9"/>
  <c r="C711" i="9"/>
  <c r="D711" i="9"/>
  <c r="E711" i="9"/>
  <c r="Q711" i="9"/>
  <c r="U711" i="9"/>
  <c r="X711" i="9"/>
  <c r="A712" i="9"/>
  <c r="B712" i="9"/>
  <c r="C712" i="9"/>
  <c r="D712" i="9"/>
  <c r="E712" i="9"/>
  <c r="Q712" i="9"/>
  <c r="U712" i="9"/>
  <c r="X712" i="9"/>
  <c r="A713" i="9"/>
  <c r="B713" i="9"/>
  <c r="C713" i="9"/>
  <c r="D713" i="9"/>
  <c r="E713" i="9"/>
  <c r="Q713" i="9"/>
  <c r="U713" i="9"/>
  <c r="X713" i="9"/>
  <c r="A714" i="9"/>
  <c r="B714" i="9"/>
  <c r="C714" i="9"/>
  <c r="D714" i="9"/>
  <c r="E714" i="9"/>
  <c r="Q714" i="9"/>
  <c r="U714" i="9"/>
  <c r="X714" i="9"/>
  <c r="A715" i="9"/>
  <c r="B715" i="9"/>
  <c r="C715" i="9"/>
  <c r="D715" i="9"/>
  <c r="E715" i="9"/>
  <c r="Q715" i="9"/>
  <c r="U715" i="9"/>
  <c r="X715" i="9"/>
  <c r="A716" i="9"/>
  <c r="B716" i="9"/>
  <c r="C716" i="9"/>
  <c r="D716" i="9"/>
  <c r="E716" i="9"/>
  <c r="Q716" i="9"/>
  <c r="U716" i="9"/>
  <c r="X716" i="9"/>
  <c r="A717" i="9"/>
  <c r="B717" i="9"/>
  <c r="C717" i="9"/>
  <c r="D717" i="9"/>
  <c r="E717" i="9"/>
  <c r="Q717" i="9"/>
  <c r="U717" i="9"/>
  <c r="X717" i="9"/>
  <c r="A718" i="9"/>
  <c r="B718" i="9"/>
  <c r="C718" i="9"/>
  <c r="D718" i="9"/>
  <c r="E718" i="9"/>
  <c r="Q718" i="9"/>
  <c r="U718" i="9"/>
  <c r="X718" i="9"/>
  <c r="A719" i="9"/>
  <c r="B719" i="9"/>
  <c r="C719" i="9"/>
  <c r="D719" i="9"/>
  <c r="E719" i="9"/>
  <c r="Q719" i="9"/>
  <c r="U719" i="9"/>
  <c r="X719" i="9"/>
  <c r="A720" i="9"/>
  <c r="B720" i="9"/>
  <c r="C720" i="9"/>
  <c r="D720" i="9"/>
  <c r="E720" i="9"/>
  <c r="Q720" i="9"/>
  <c r="U720" i="9"/>
  <c r="X720" i="9"/>
  <c r="A721" i="9"/>
  <c r="B721" i="9"/>
  <c r="C721" i="9"/>
  <c r="D721" i="9"/>
  <c r="E721" i="9"/>
  <c r="Q721" i="9"/>
  <c r="U721" i="9"/>
  <c r="X721" i="9"/>
  <c r="A722" i="9"/>
  <c r="B722" i="9"/>
  <c r="C722" i="9"/>
  <c r="D722" i="9"/>
  <c r="E722" i="9"/>
  <c r="Q722" i="9"/>
  <c r="U722" i="9"/>
  <c r="X722" i="9"/>
  <c r="A723" i="9"/>
  <c r="B723" i="9"/>
  <c r="C723" i="9"/>
  <c r="D723" i="9"/>
  <c r="E723" i="9"/>
  <c r="Q723" i="9"/>
  <c r="U723" i="9"/>
  <c r="X723" i="9"/>
  <c r="A724" i="9"/>
  <c r="B724" i="9"/>
  <c r="C724" i="9"/>
  <c r="D724" i="9"/>
  <c r="E724" i="9"/>
  <c r="Q724" i="9"/>
  <c r="U724" i="9"/>
  <c r="X724" i="9"/>
  <c r="A725" i="9"/>
  <c r="B725" i="9"/>
  <c r="C725" i="9"/>
  <c r="D725" i="9"/>
  <c r="E725" i="9"/>
  <c r="Q725" i="9"/>
  <c r="U725" i="9"/>
  <c r="X725" i="9"/>
  <c r="A726" i="9"/>
  <c r="B726" i="9"/>
  <c r="C726" i="9"/>
  <c r="D726" i="9"/>
  <c r="E726" i="9"/>
  <c r="Q726" i="9"/>
  <c r="U726" i="9"/>
  <c r="X726" i="9"/>
  <c r="A727" i="9"/>
  <c r="B727" i="9"/>
  <c r="C727" i="9"/>
  <c r="D727" i="9"/>
  <c r="E727" i="9"/>
  <c r="Q727" i="9"/>
  <c r="U727" i="9"/>
  <c r="X727" i="9"/>
  <c r="A728" i="9"/>
  <c r="B728" i="9"/>
  <c r="C728" i="9"/>
  <c r="D728" i="9"/>
  <c r="E728" i="9"/>
  <c r="Q728" i="9"/>
  <c r="U728" i="9"/>
  <c r="X728" i="9"/>
  <c r="A729" i="9"/>
  <c r="B729" i="9"/>
  <c r="C729" i="9"/>
  <c r="D729" i="9"/>
  <c r="E729" i="9"/>
  <c r="Q729" i="9"/>
  <c r="U729" i="9"/>
  <c r="X729" i="9"/>
  <c r="A730" i="9"/>
  <c r="B730" i="9"/>
  <c r="C730" i="9"/>
  <c r="D730" i="9"/>
  <c r="E730" i="9"/>
  <c r="Q730" i="9"/>
  <c r="U730" i="9"/>
  <c r="X730" i="9"/>
  <c r="A731" i="9"/>
  <c r="B731" i="9"/>
  <c r="C731" i="9"/>
  <c r="D731" i="9"/>
  <c r="E731" i="9"/>
  <c r="Q731" i="9"/>
  <c r="U731" i="9"/>
  <c r="X731" i="9"/>
  <c r="A732" i="9"/>
  <c r="B732" i="9"/>
  <c r="C732" i="9"/>
  <c r="D732" i="9"/>
  <c r="E732" i="9"/>
  <c r="Q732" i="9"/>
  <c r="U732" i="9"/>
  <c r="X732" i="9"/>
  <c r="A733" i="9"/>
  <c r="B733" i="9"/>
  <c r="C733" i="9"/>
  <c r="D733" i="9"/>
  <c r="E733" i="9"/>
  <c r="Q733" i="9"/>
  <c r="U733" i="9"/>
  <c r="X733" i="9"/>
  <c r="A734" i="9"/>
  <c r="B734" i="9"/>
  <c r="C734" i="9"/>
  <c r="D734" i="9"/>
  <c r="E734" i="9"/>
  <c r="Q734" i="9"/>
  <c r="U734" i="9"/>
  <c r="X734" i="9"/>
  <c r="A735" i="9"/>
  <c r="B735" i="9"/>
  <c r="C735" i="9"/>
  <c r="D735" i="9"/>
  <c r="E735" i="9"/>
  <c r="Q735" i="9"/>
  <c r="U735" i="9"/>
  <c r="X735" i="9"/>
  <c r="A736" i="9"/>
  <c r="B736" i="9"/>
  <c r="C736" i="9"/>
  <c r="D736" i="9"/>
  <c r="E736" i="9"/>
  <c r="Q736" i="9"/>
  <c r="U736" i="9"/>
  <c r="X736" i="9"/>
  <c r="A737" i="9"/>
  <c r="B737" i="9"/>
  <c r="C737" i="9"/>
  <c r="D737" i="9"/>
  <c r="E737" i="9"/>
  <c r="Q737" i="9"/>
  <c r="U737" i="9"/>
  <c r="X737" i="9"/>
  <c r="A738" i="9"/>
  <c r="B738" i="9"/>
  <c r="C738" i="9"/>
  <c r="D738" i="9"/>
  <c r="E738" i="9"/>
  <c r="Q738" i="9"/>
  <c r="U738" i="9"/>
  <c r="X738" i="9"/>
  <c r="A739" i="9"/>
  <c r="B739" i="9"/>
  <c r="C739" i="9"/>
  <c r="D739" i="9"/>
  <c r="E739" i="9"/>
  <c r="Q739" i="9"/>
  <c r="U739" i="9"/>
  <c r="X739" i="9"/>
  <c r="A740" i="9"/>
  <c r="B740" i="9"/>
  <c r="C740" i="9"/>
  <c r="D740" i="9"/>
  <c r="E740" i="9"/>
  <c r="Q740" i="9"/>
  <c r="U740" i="9"/>
  <c r="X740" i="9"/>
  <c r="A741" i="9"/>
  <c r="B741" i="9"/>
  <c r="C741" i="9"/>
  <c r="D741" i="9"/>
  <c r="E741" i="9"/>
  <c r="Q741" i="9"/>
  <c r="U741" i="9"/>
  <c r="X741" i="9"/>
  <c r="A742" i="9"/>
  <c r="B742" i="9"/>
  <c r="C742" i="9"/>
  <c r="D742" i="9"/>
  <c r="E742" i="9"/>
  <c r="Q742" i="9"/>
  <c r="U742" i="9"/>
  <c r="X742" i="9"/>
  <c r="A743" i="9"/>
  <c r="B743" i="9"/>
  <c r="C743" i="9"/>
  <c r="D743" i="9"/>
  <c r="E743" i="9"/>
  <c r="Q743" i="9"/>
  <c r="U743" i="9"/>
  <c r="X743" i="9"/>
  <c r="A744" i="9"/>
  <c r="B744" i="9"/>
  <c r="C744" i="9"/>
  <c r="D744" i="9"/>
  <c r="E744" i="9"/>
  <c r="Q744" i="9"/>
  <c r="U744" i="9"/>
  <c r="X744" i="9"/>
  <c r="A745" i="9"/>
  <c r="B745" i="9"/>
  <c r="C745" i="9"/>
  <c r="D745" i="9"/>
  <c r="E745" i="9"/>
  <c r="Q745" i="9"/>
  <c r="U745" i="9"/>
  <c r="X745" i="9"/>
  <c r="A746" i="9"/>
  <c r="B746" i="9"/>
  <c r="C746" i="9"/>
  <c r="D746" i="9"/>
  <c r="E746" i="9"/>
  <c r="Q746" i="9"/>
  <c r="U746" i="9"/>
  <c r="X746" i="9"/>
  <c r="A747" i="9"/>
  <c r="B747" i="9"/>
  <c r="C747" i="9"/>
  <c r="D747" i="9"/>
  <c r="E747" i="9"/>
  <c r="Q747" i="9"/>
  <c r="U747" i="9"/>
  <c r="X747" i="9"/>
  <c r="A748" i="9"/>
  <c r="B748" i="9"/>
  <c r="C748" i="9"/>
  <c r="D748" i="9"/>
  <c r="E748" i="9"/>
  <c r="Q748" i="9"/>
  <c r="U748" i="9"/>
  <c r="X748" i="9"/>
  <c r="A749" i="9"/>
  <c r="B749" i="9"/>
  <c r="C749" i="9"/>
  <c r="D749" i="9"/>
  <c r="E749" i="9"/>
  <c r="Q749" i="9"/>
  <c r="U749" i="9"/>
  <c r="X749" i="9"/>
  <c r="A750" i="9"/>
  <c r="B750" i="9"/>
  <c r="C750" i="9"/>
  <c r="D750" i="9"/>
  <c r="E750" i="9"/>
  <c r="Q750" i="9"/>
  <c r="U750" i="9"/>
  <c r="X750" i="9"/>
  <c r="A751" i="9"/>
  <c r="B751" i="9"/>
  <c r="C751" i="9"/>
  <c r="D751" i="9"/>
  <c r="E751" i="9"/>
  <c r="Q751" i="9"/>
  <c r="U751" i="9"/>
  <c r="X751" i="9"/>
  <c r="A752" i="9"/>
  <c r="B752" i="9"/>
  <c r="C752" i="9"/>
  <c r="D752" i="9"/>
  <c r="E752" i="9"/>
  <c r="Q752" i="9"/>
  <c r="U752" i="9"/>
  <c r="X752" i="9"/>
  <c r="A753" i="9"/>
  <c r="B753" i="9"/>
  <c r="C753" i="9"/>
  <c r="D753" i="9"/>
  <c r="E753" i="9"/>
  <c r="Q753" i="9"/>
  <c r="U753" i="9"/>
  <c r="X753" i="9"/>
  <c r="A754" i="9"/>
  <c r="B754" i="9"/>
  <c r="C754" i="9"/>
  <c r="D754" i="9"/>
  <c r="E754" i="9"/>
  <c r="Q754" i="9"/>
  <c r="U754" i="9"/>
  <c r="X754" i="9"/>
  <c r="A755" i="9"/>
  <c r="B755" i="9"/>
  <c r="C755" i="9"/>
  <c r="D755" i="9"/>
  <c r="E755" i="9"/>
  <c r="Q755" i="9"/>
  <c r="U755" i="9"/>
  <c r="X755" i="9"/>
  <c r="A756" i="9"/>
  <c r="B756" i="9"/>
  <c r="C756" i="9"/>
  <c r="D756" i="9"/>
  <c r="E756" i="9"/>
  <c r="Q756" i="9"/>
  <c r="U756" i="9"/>
  <c r="X756" i="9"/>
  <c r="A757" i="9"/>
  <c r="B757" i="9"/>
  <c r="C757" i="9"/>
  <c r="D757" i="9"/>
  <c r="E757" i="9"/>
  <c r="Q757" i="9"/>
  <c r="U757" i="9"/>
  <c r="X757" i="9"/>
  <c r="A758" i="9"/>
  <c r="B758" i="9"/>
  <c r="C758" i="9"/>
  <c r="D758" i="9"/>
  <c r="E758" i="9"/>
  <c r="Q758" i="9"/>
  <c r="U758" i="9"/>
  <c r="X758" i="9"/>
  <c r="A759" i="9"/>
  <c r="B759" i="9"/>
  <c r="C759" i="9"/>
  <c r="D759" i="9"/>
  <c r="E759" i="9"/>
  <c r="Q759" i="9"/>
  <c r="U759" i="9"/>
  <c r="X759" i="9"/>
  <c r="A760" i="9"/>
  <c r="B760" i="9"/>
  <c r="C760" i="9"/>
  <c r="D760" i="9"/>
  <c r="E760" i="9"/>
  <c r="Q760" i="9"/>
  <c r="U760" i="9"/>
  <c r="X760" i="9"/>
  <c r="A761" i="9"/>
  <c r="B761" i="9"/>
  <c r="C761" i="9"/>
  <c r="D761" i="9"/>
  <c r="E761" i="9"/>
  <c r="Q761" i="9"/>
  <c r="U761" i="9"/>
  <c r="X761" i="9"/>
  <c r="A762" i="9"/>
  <c r="B762" i="9"/>
  <c r="C762" i="9"/>
  <c r="D762" i="9"/>
  <c r="E762" i="9"/>
  <c r="Q762" i="9"/>
  <c r="U762" i="9"/>
  <c r="X762" i="9"/>
  <c r="A763" i="9"/>
  <c r="B763" i="9"/>
  <c r="C763" i="9"/>
  <c r="D763" i="9"/>
  <c r="E763" i="9"/>
  <c r="Q763" i="9"/>
  <c r="U763" i="9"/>
  <c r="X763" i="9"/>
  <c r="A764" i="9"/>
  <c r="B764" i="9"/>
  <c r="C764" i="9"/>
  <c r="D764" i="9"/>
  <c r="E764" i="9"/>
  <c r="Q764" i="9"/>
  <c r="U764" i="9"/>
  <c r="X764" i="9"/>
  <c r="A765" i="9"/>
  <c r="B765" i="9"/>
  <c r="C765" i="9"/>
  <c r="D765" i="9"/>
  <c r="E765" i="9"/>
  <c r="Q765" i="9"/>
  <c r="U765" i="9"/>
  <c r="X765" i="9"/>
  <c r="A766" i="9"/>
  <c r="B766" i="9"/>
  <c r="C766" i="9"/>
  <c r="D766" i="9"/>
  <c r="E766" i="9"/>
  <c r="Q766" i="9"/>
  <c r="U766" i="9"/>
  <c r="X766" i="9"/>
  <c r="A767" i="9"/>
  <c r="B767" i="9"/>
  <c r="C767" i="9"/>
  <c r="D767" i="9"/>
  <c r="E767" i="9"/>
  <c r="Q767" i="9"/>
  <c r="U767" i="9"/>
  <c r="X767" i="9"/>
  <c r="A768" i="9"/>
  <c r="B768" i="9"/>
  <c r="C768" i="9"/>
  <c r="D768" i="9"/>
  <c r="E768" i="9"/>
  <c r="Q768" i="9"/>
  <c r="U768" i="9"/>
  <c r="X768" i="9"/>
  <c r="A769" i="9"/>
  <c r="B769" i="9"/>
  <c r="C769" i="9"/>
  <c r="D769" i="9"/>
  <c r="E769" i="9"/>
  <c r="Q769" i="9"/>
  <c r="U769" i="9"/>
  <c r="X769" i="9"/>
  <c r="A770" i="9"/>
  <c r="B770" i="9"/>
  <c r="C770" i="9"/>
  <c r="D770" i="9"/>
  <c r="E770" i="9"/>
  <c r="Q770" i="9"/>
  <c r="U770" i="9"/>
  <c r="X770" i="9"/>
  <c r="A771" i="9"/>
  <c r="B771" i="9"/>
  <c r="C771" i="9"/>
  <c r="D771" i="9"/>
  <c r="E771" i="9"/>
  <c r="Q771" i="9"/>
  <c r="U771" i="9"/>
  <c r="X771" i="9"/>
  <c r="A772" i="9"/>
  <c r="B772" i="9"/>
  <c r="C772" i="9"/>
  <c r="D772" i="9"/>
  <c r="E772" i="9"/>
  <c r="Q772" i="9"/>
  <c r="U772" i="9"/>
  <c r="X772" i="9"/>
  <c r="A773" i="9"/>
  <c r="B773" i="9"/>
  <c r="C773" i="9"/>
  <c r="D773" i="9"/>
  <c r="E773" i="9"/>
  <c r="Q773" i="9"/>
  <c r="U773" i="9"/>
  <c r="X773" i="9"/>
  <c r="A774" i="9"/>
  <c r="B774" i="9"/>
  <c r="C774" i="9"/>
  <c r="D774" i="9"/>
  <c r="E774" i="9"/>
  <c r="Q774" i="9"/>
  <c r="U774" i="9"/>
  <c r="X774" i="9"/>
  <c r="A775" i="9"/>
  <c r="B775" i="9"/>
  <c r="C775" i="9"/>
  <c r="D775" i="9"/>
  <c r="E775" i="9"/>
  <c r="Q775" i="9"/>
  <c r="U775" i="9"/>
  <c r="X775" i="9"/>
  <c r="A776" i="9"/>
  <c r="B776" i="9"/>
  <c r="C776" i="9"/>
  <c r="D776" i="9"/>
  <c r="E776" i="9"/>
  <c r="Q776" i="9"/>
  <c r="U776" i="9"/>
  <c r="X776" i="9"/>
  <c r="A777" i="9"/>
  <c r="B777" i="9"/>
  <c r="C777" i="9"/>
  <c r="D777" i="9"/>
  <c r="E777" i="9"/>
  <c r="Q777" i="9"/>
  <c r="U777" i="9"/>
  <c r="X777" i="9"/>
  <c r="A778" i="9"/>
  <c r="B778" i="9"/>
  <c r="C778" i="9"/>
  <c r="D778" i="9"/>
  <c r="E778" i="9"/>
  <c r="Q778" i="9"/>
  <c r="U778" i="9"/>
  <c r="X778" i="9"/>
  <c r="A779" i="9"/>
  <c r="B779" i="9"/>
  <c r="C779" i="9"/>
  <c r="D779" i="9"/>
  <c r="E779" i="9"/>
  <c r="Q779" i="9"/>
  <c r="U779" i="9"/>
  <c r="X779" i="9"/>
  <c r="A780" i="9"/>
  <c r="B780" i="9"/>
  <c r="C780" i="9"/>
  <c r="D780" i="9"/>
  <c r="E780" i="9"/>
  <c r="Q780" i="9"/>
  <c r="U780" i="9"/>
  <c r="X780" i="9"/>
  <c r="A781" i="9"/>
  <c r="B781" i="9"/>
  <c r="C781" i="9"/>
  <c r="D781" i="9"/>
  <c r="E781" i="9"/>
  <c r="Q781" i="9"/>
  <c r="U781" i="9"/>
  <c r="X781" i="9"/>
  <c r="A782" i="9"/>
  <c r="B782" i="9"/>
  <c r="C782" i="9"/>
  <c r="D782" i="9"/>
  <c r="E782" i="9"/>
  <c r="Q782" i="9"/>
  <c r="U782" i="9"/>
  <c r="X782" i="9"/>
  <c r="A783" i="9"/>
  <c r="B783" i="9"/>
  <c r="C783" i="9"/>
  <c r="D783" i="9"/>
  <c r="E783" i="9"/>
  <c r="Q783" i="9"/>
  <c r="U783" i="9"/>
  <c r="X783" i="9"/>
  <c r="A784" i="9"/>
  <c r="B784" i="9"/>
  <c r="C784" i="9"/>
  <c r="D784" i="9"/>
  <c r="E784" i="9"/>
  <c r="Q784" i="9"/>
  <c r="U784" i="9"/>
  <c r="X784" i="9"/>
  <c r="A785" i="9"/>
  <c r="B785" i="9"/>
  <c r="C785" i="9"/>
  <c r="D785" i="9"/>
  <c r="E785" i="9"/>
  <c r="Q785" i="9"/>
  <c r="U785" i="9"/>
  <c r="X785" i="9"/>
  <c r="A786" i="9"/>
  <c r="B786" i="9"/>
  <c r="C786" i="9"/>
  <c r="D786" i="9"/>
  <c r="E786" i="9"/>
  <c r="Q786" i="9"/>
  <c r="U786" i="9"/>
  <c r="X786" i="9"/>
  <c r="A787" i="9"/>
  <c r="B787" i="9"/>
  <c r="C787" i="9"/>
  <c r="D787" i="9"/>
  <c r="E787" i="9"/>
  <c r="Q787" i="9"/>
  <c r="U787" i="9"/>
  <c r="X787" i="9"/>
  <c r="A788" i="9"/>
  <c r="B788" i="9"/>
  <c r="C788" i="9"/>
  <c r="D788" i="9"/>
  <c r="E788" i="9"/>
  <c r="Q788" i="9"/>
  <c r="U788" i="9"/>
  <c r="X788" i="9"/>
  <c r="A789" i="9"/>
  <c r="B789" i="9"/>
  <c r="C789" i="9"/>
  <c r="D789" i="9"/>
  <c r="E789" i="9"/>
  <c r="Q789" i="9"/>
  <c r="U789" i="9"/>
  <c r="X789" i="9"/>
  <c r="A790" i="9"/>
  <c r="B790" i="9"/>
  <c r="C790" i="9"/>
  <c r="D790" i="9"/>
  <c r="E790" i="9"/>
  <c r="Q790" i="9"/>
  <c r="U790" i="9"/>
  <c r="X790" i="9"/>
  <c r="A791" i="9"/>
  <c r="B791" i="9"/>
  <c r="C791" i="9"/>
  <c r="D791" i="9"/>
  <c r="E791" i="9"/>
  <c r="Q791" i="9"/>
  <c r="U791" i="9"/>
  <c r="X791" i="9"/>
  <c r="A792" i="9"/>
  <c r="B792" i="9"/>
  <c r="C792" i="9"/>
  <c r="D792" i="9"/>
  <c r="E792" i="9"/>
  <c r="Q792" i="9"/>
  <c r="U792" i="9"/>
  <c r="X792" i="9"/>
  <c r="A793" i="9"/>
  <c r="B793" i="9"/>
  <c r="C793" i="9"/>
  <c r="D793" i="9"/>
  <c r="E793" i="9"/>
  <c r="Q793" i="9"/>
  <c r="U793" i="9"/>
  <c r="X793" i="9"/>
  <c r="A794" i="9"/>
  <c r="B794" i="9"/>
  <c r="C794" i="9"/>
  <c r="D794" i="9"/>
  <c r="E794" i="9"/>
  <c r="Q794" i="9"/>
  <c r="U794" i="9"/>
  <c r="X794" i="9"/>
  <c r="A795" i="9"/>
  <c r="B795" i="9"/>
  <c r="C795" i="9"/>
  <c r="D795" i="9"/>
  <c r="E795" i="9"/>
  <c r="Q795" i="9"/>
  <c r="U795" i="9"/>
  <c r="X795" i="9"/>
  <c r="A796" i="9"/>
  <c r="B796" i="9"/>
  <c r="C796" i="9"/>
  <c r="D796" i="9"/>
  <c r="E796" i="9"/>
  <c r="Q796" i="9"/>
  <c r="U796" i="9"/>
  <c r="X796" i="9"/>
  <c r="A797" i="9"/>
  <c r="B797" i="9"/>
  <c r="C797" i="9"/>
  <c r="D797" i="9"/>
  <c r="E797" i="9"/>
  <c r="Q797" i="9"/>
  <c r="U797" i="9"/>
  <c r="X797" i="9"/>
  <c r="A798" i="9"/>
  <c r="B798" i="9"/>
  <c r="C798" i="9"/>
  <c r="D798" i="9"/>
  <c r="E798" i="9"/>
  <c r="Q798" i="9"/>
  <c r="U798" i="9"/>
  <c r="X798" i="9"/>
  <c r="A799" i="9"/>
  <c r="B799" i="9"/>
  <c r="C799" i="9"/>
  <c r="D799" i="9"/>
  <c r="E799" i="9"/>
  <c r="Q799" i="9"/>
  <c r="U799" i="9"/>
  <c r="X799" i="9"/>
  <c r="A800" i="9"/>
  <c r="B800" i="9"/>
  <c r="C800" i="9"/>
  <c r="D800" i="9"/>
  <c r="E800" i="9"/>
  <c r="Q800" i="9"/>
  <c r="U800" i="9"/>
  <c r="X800" i="9"/>
  <c r="A801" i="9"/>
  <c r="B801" i="9"/>
  <c r="C801" i="9"/>
  <c r="D801" i="9"/>
  <c r="E801" i="9"/>
  <c r="Q801" i="9"/>
  <c r="U801" i="9"/>
  <c r="X801" i="9"/>
  <c r="A802" i="9"/>
  <c r="B802" i="9"/>
  <c r="C802" i="9"/>
  <c r="D802" i="9"/>
  <c r="E802" i="9"/>
  <c r="Q802" i="9"/>
  <c r="U802" i="9"/>
  <c r="X802" i="9"/>
  <c r="A803" i="9"/>
  <c r="B803" i="9"/>
  <c r="C803" i="9"/>
  <c r="D803" i="9"/>
  <c r="E803" i="9"/>
  <c r="Q803" i="9"/>
  <c r="U803" i="9"/>
  <c r="X803" i="9"/>
  <c r="A804" i="9"/>
  <c r="B804" i="9"/>
  <c r="C804" i="9"/>
  <c r="D804" i="9"/>
  <c r="E804" i="9"/>
  <c r="Q804" i="9"/>
  <c r="U804" i="9"/>
  <c r="X804" i="9"/>
  <c r="A805" i="9"/>
  <c r="B805" i="9"/>
  <c r="C805" i="9"/>
  <c r="D805" i="9"/>
  <c r="E805" i="9"/>
  <c r="Q805" i="9"/>
  <c r="U805" i="9"/>
  <c r="X805" i="9"/>
  <c r="A806" i="9"/>
  <c r="B806" i="9"/>
  <c r="C806" i="9"/>
  <c r="D806" i="9"/>
  <c r="E806" i="9"/>
  <c r="Q806" i="9"/>
  <c r="U806" i="9"/>
  <c r="X806" i="9"/>
  <c r="A807" i="9"/>
  <c r="B807" i="9"/>
  <c r="C807" i="9"/>
  <c r="D807" i="9"/>
  <c r="E807" i="9"/>
  <c r="Q807" i="9"/>
  <c r="U807" i="9"/>
  <c r="X807" i="9"/>
  <c r="A808" i="9"/>
  <c r="B808" i="9"/>
  <c r="C808" i="9"/>
  <c r="D808" i="9"/>
  <c r="E808" i="9"/>
  <c r="Q808" i="9"/>
  <c r="U808" i="9"/>
  <c r="X808" i="9"/>
  <c r="A809" i="9"/>
  <c r="B809" i="9"/>
  <c r="C809" i="9"/>
  <c r="D809" i="9"/>
  <c r="E809" i="9"/>
  <c r="Q809" i="9"/>
  <c r="U809" i="9"/>
  <c r="X809" i="9"/>
  <c r="A810" i="9"/>
  <c r="B810" i="9"/>
  <c r="C810" i="9"/>
  <c r="D810" i="9"/>
  <c r="E810" i="9"/>
  <c r="Q810" i="9"/>
  <c r="U810" i="9"/>
  <c r="X810" i="9"/>
  <c r="A811" i="9"/>
  <c r="B811" i="9"/>
  <c r="C811" i="9"/>
  <c r="D811" i="9"/>
  <c r="E811" i="9"/>
  <c r="Q811" i="9"/>
  <c r="U811" i="9"/>
  <c r="X811" i="9"/>
  <c r="A812" i="9"/>
  <c r="B812" i="9"/>
  <c r="C812" i="9"/>
  <c r="D812" i="9"/>
  <c r="E812" i="9"/>
  <c r="Q812" i="9"/>
  <c r="U812" i="9"/>
  <c r="X812" i="9"/>
  <c r="A813" i="9"/>
  <c r="B813" i="9"/>
  <c r="C813" i="9"/>
  <c r="D813" i="9"/>
  <c r="E813" i="9"/>
  <c r="Q813" i="9"/>
  <c r="U813" i="9"/>
  <c r="X813" i="9"/>
  <c r="A814" i="9"/>
  <c r="B814" i="9"/>
  <c r="C814" i="9"/>
  <c r="D814" i="9"/>
  <c r="E814" i="9"/>
  <c r="Q814" i="9"/>
  <c r="U814" i="9"/>
  <c r="X814" i="9"/>
  <c r="A815" i="9"/>
  <c r="B815" i="9"/>
  <c r="C815" i="9"/>
  <c r="D815" i="9"/>
  <c r="E815" i="9"/>
  <c r="Q815" i="9"/>
  <c r="U815" i="9"/>
  <c r="X815" i="9"/>
  <c r="A816" i="9"/>
  <c r="B816" i="9"/>
  <c r="C816" i="9"/>
  <c r="D816" i="9"/>
  <c r="E816" i="9"/>
  <c r="Q816" i="9"/>
  <c r="U816" i="9"/>
  <c r="X816" i="9"/>
  <c r="A817" i="9"/>
  <c r="B817" i="9"/>
  <c r="C817" i="9"/>
  <c r="D817" i="9"/>
  <c r="E817" i="9"/>
  <c r="Q817" i="9"/>
  <c r="U817" i="9"/>
  <c r="X817" i="9"/>
  <c r="A818" i="9"/>
  <c r="B818" i="9"/>
  <c r="C818" i="9"/>
  <c r="D818" i="9"/>
  <c r="E818" i="9"/>
  <c r="Q818" i="9"/>
  <c r="U818" i="9"/>
  <c r="X818" i="9"/>
  <c r="A819" i="9"/>
  <c r="B819" i="9"/>
  <c r="C819" i="9"/>
  <c r="D819" i="9"/>
  <c r="E819" i="9"/>
  <c r="Q819" i="9"/>
  <c r="U819" i="9"/>
  <c r="X819" i="9"/>
  <c r="A820" i="9"/>
  <c r="B820" i="9"/>
  <c r="C820" i="9"/>
  <c r="D820" i="9"/>
  <c r="E820" i="9"/>
  <c r="Q820" i="9"/>
  <c r="U820" i="9"/>
  <c r="X820" i="9"/>
  <c r="A821" i="9"/>
  <c r="B821" i="9"/>
  <c r="C821" i="9"/>
  <c r="D821" i="9"/>
  <c r="E821" i="9"/>
  <c r="Q821" i="9"/>
  <c r="U821" i="9"/>
  <c r="X821" i="9"/>
  <c r="A822" i="9"/>
  <c r="B822" i="9"/>
  <c r="C822" i="9"/>
  <c r="D822" i="9"/>
  <c r="E822" i="9"/>
  <c r="Q822" i="9"/>
  <c r="U822" i="9"/>
  <c r="X822" i="9"/>
  <c r="A823" i="9"/>
  <c r="B823" i="9"/>
  <c r="C823" i="9"/>
  <c r="D823" i="9"/>
  <c r="E823" i="9"/>
  <c r="Q823" i="9"/>
  <c r="U823" i="9"/>
  <c r="X823" i="9"/>
  <c r="A824" i="9"/>
  <c r="B824" i="9"/>
  <c r="C824" i="9"/>
  <c r="D824" i="9"/>
  <c r="E824" i="9"/>
  <c r="Q824" i="9"/>
  <c r="U824" i="9"/>
  <c r="X824" i="9"/>
  <c r="A825" i="9"/>
  <c r="B825" i="9"/>
  <c r="C825" i="9"/>
  <c r="D825" i="9"/>
  <c r="E825" i="9"/>
  <c r="Q825" i="9"/>
  <c r="U825" i="9"/>
  <c r="X825" i="9"/>
  <c r="A826" i="9"/>
  <c r="B826" i="9"/>
  <c r="C826" i="9"/>
  <c r="D826" i="9"/>
  <c r="E826" i="9"/>
  <c r="Q826" i="9"/>
  <c r="U826" i="9"/>
  <c r="X826" i="9"/>
  <c r="A827" i="9"/>
  <c r="B827" i="9"/>
  <c r="C827" i="9"/>
  <c r="D827" i="9"/>
  <c r="E827" i="9"/>
  <c r="Q827" i="9"/>
  <c r="U827" i="9"/>
  <c r="X827" i="9"/>
  <c r="A828" i="9"/>
  <c r="B828" i="9"/>
  <c r="C828" i="9"/>
  <c r="D828" i="9"/>
  <c r="E828" i="9"/>
  <c r="Q828" i="9"/>
  <c r="U828" i="9"/>
  <c r="X828" i="9"/>
  <c r="A829" i="9"/>
  <c r="B829" i="9"/>
  <c r="C829" i="9"/>
  <c r="D829" i="9"/>
  <c r="E829" i="9"/>
  <c r="Q829" i="9"/>
  <c r="U829" i="9"/>
  <c r="X829" i="9"/>
  <c r="A830" i="9"/>
  <c r="B830" i="9"/>
  <c r="C830" i="9"/>
  <c r="D830" i="9"/>
  <c r="E830" i="9"/>
  <c r="Q830" i="9"/>
  <c r="U830" i="9"/>
  <c r="X830" i="9"/>
  <c r="A831" i="9"/>
  <c r="B831" i="9"/>
  <c r="C831" i="9"/>
  <c r="D831" i="9"/>
  <c r="E831" i="9"/>
  <c r="Q831" i="9"/>
  <c r="U831" i="9"/>
  <c r="X831" i="9"/>
  <c r="A832" i="9"/>
  <c r="B832" i="9"/>
  <c r="C832" i="9"/>
  <c r="D832" i="9"/>
  <c r="E832" i="9"/>
  <c r="Q832" i="9"/>
  <c r="U832" i="9"/>
  <c r="X832" i="9"/>
  <c r="A833" i="9"/>
  <c r="B833" i="9"/>
  <c r="C833" i="9"/>
  <c r="D833" i="9"/>
  <c r="E833" i="9"/>
  <c r="Q833" i="9"/>
  <c r="U833" i="9"/>
  <c r="X833" i="9"/>
  <c r="A834" i="9"/>
  <c r="B834" i="9"/>
  <c r="C834" i="9"/>
  <c r="D834" i="9"/>
  <c r="E834" i="9"/>
  <c r="Q834" i="9"/>
  <c r="U834" i="9"/>
  <c r="X834" i="9"/>
  <c r="A835" i="9"/>
  <c r="B835" i="9"/>
  <c r="C835" i="9"/>
  <c r="D835" i="9"/>
  <c r="E835" i="9"/>
  <c r="Q835" i="9"/>
  <c r="U835" i="9"/>
  <c r="X835" i="9"/>
  <c r="A836" i="9"/>
  <c r="B836" i="9"/>
  <c r="C836" i="9"/>
  <c r="D836" i="9"/>
  <c r="E836" i="9"/>
  <c r="Q836" i="9"/>
  <c r="U836" i="9"/>
  <c r="X836" i="9"/>
  <c r="A837" i="9"/>
  <c r="B837" i="9"/>
  <c r="C837" i="9"/>
  <c r="D837" i="9"/>
  <c r="E837" i="9"/>
  <c r="Q837" i="9"/>
  <c r="U837" i="9"/>
  <c r="X837" i="9"/>
  <c r="A838" i="9"/>
  <c r="B838" i="9"/>
  <c r="C838" i="9"/>
  <c r="D838" i="9"/>
  <c r="E838" i="9"/>
  <c r="Q838" i="9"/>
  <c r="U838" i="9"/>
  <c r="X838" i="9"/>
  <c r="A839" i="9"/>
  <c r="B839" i="9"/>
  <c r="C839" i="9"/>
  <c r="D839" i="9"/>
  <c r="E839" i="9"/>
  <c r="Q839" i="9"/>
  <c r="U839" i="9"/>
  <c r="X839" i="9"/>
  <c r="A840" i="9"/>
  <c r="B840" i="9"/>
  <c r="C840" i="9"/>
  <c r="D840" i="9"/>
  <c r="E840" i="9"/>
  <c r="Q840" i="9"/>
  <c r="U840" i="9"/>
  <c r="X840" i="9"/>
  <c r="A841" i="9"/>
  <c r="B841" i="9"/>
  <c r="C841" i="9"/>
  <c r="D841" i="9"/>
  <c r="E841" i="9"/>
  <c r="Q841" i="9"/>
  <c r="U841" i="9"/>
  <c r="X841" i="9"/>
  <c r="A842" i="9"/>
  <c r="B842" i="9"/>
  <c r="C842" i="9"/>
  <c r="D842" i="9"/>
  <c r="E842" i="9"/>
  <c r="Q842" i="9"/>
  <c r="U842" i="9"/>
  <c r="X842" i="9"/>
  <c r="A843" i="9"/>
  <c r="B843" i="9"/>
  <c r="C843" i="9"/>
  <c r="D843" i="9"/>
  <c r="E843" i="9"/>
  <c r="Q843" i="9"/>
  <c r="U843" i="9"/>
  <c r="X843" i="9"/>
  <c r="A844" i="9"/>
  <c r="B844" i="9"/>
  <c r="C844" i="9"/>
  <c r="D844" i="9"/>
  <c r="E844" i="9"/>
  <c r="Q844" i="9"/>
  <c r="U844" i="9"/>
  <c r="X844" i="9"/>
  <c r="A845" i="9"/>
  <c r="B845" i="9"/>
  <c r="C845" i="9"/>
  <c r="D845" i="9"/>
  <c r="E845" i="9"/>
  <c r="Q845" i="9"/>
  <c r="U845" i="9"/>
  <c r="X845" i="9"/>
  <c r="A846" i="9"/>
  <c r="B846" i="9"/>
  <c r="C846" i="9"/>
  <c r="D846" i="9"/>
  <c r="E846" i="9"/>
  <c r="Q846" i="9"/>
  <c r="U846" i="9"/>
  <c r="X846" i="9"/>
  <c r="A847" i="9"/>
  <c r="B847" i="9"/>
  <c r="C847" i="9"/>
  <c r="D847" i="9"/>
  <c r="E847" i="9"/>
  <c r="Q847" i="9"/>
  <c r="U847" i="9"/>
  <c r="X847" i="9"/>
  <c r="A848" i="9"/>
  <c r="B848" i="9"/>
  <c r="C848" i="9"/>
  <c r="D848" i="9"/>
  <c r="E848" i="9"/>
  <c r="Q848" i="9"/>
  <c r="U848" i="9"/>
  <c r="X848" i="9"/>
  <c r="A849" i="9"/>
  <c r="B849" i="9"/>
  <c r="C849" i="9"/>
  <c r="D849" i="9"/>
  <c r="E849" i="9"/>
  <c r="Q849" i="9"/>
  <c r="U849" i="9"/>
  <c r="X849" i="9"/>
  <c r="A850" i="9"/>
  <c r="B850" i="9"/>
  <c r="C850" i="9"/>
  <c r="D850" i="9"/>
  <c r="E850" i="9"/>
  <c r="Q850" i="9"/>
  <c r="U850" i="9"/>
  <c r="X850" i="9"/>
  <c r="A851" i="9"/>
  <c r="B851" i="9"/>
  <c r="C851" i="9"/>
  <c r="D851" i="9"/>
  <c r="E851" i="9"/>
  <c r="Q851" i="9"/>
  <c r="U851" i="9"/>
  <c r="X851" i="9"/>
  <c r="A852" i="9"/>
  <c r="B852" i="9"/>
  <c r="C852" i="9"/>
  <c r="D852" i="9"/>
  <c r="E852" i="9"/>
  <c r="Q852" i="9"/>
  <c r="U852" i="9"/>
  <c r="X852" i="9"/>
  <c r="A853" i="9"/>
  <c r="B853" i="9"/>
  <c r="C853" i="9"/>
  <c r="D853" i="9"/>
  <c r="E853" i="9"/>
  <c r="Q853" i="9"/>
  <c r="U853" i="9"/>
  <c r="X853" i="9"/>
  <c r="A854" i="9"/>
  <c r="B854" i="9"/>
  <c r="C854" i="9"/>
  <c r="D854" i="9"/>
  <c r="E854" i="9"/>
  <c r="Q854" i="9"/>
  <c r="U854" i="9"/>
  <c r="X854" i="9"/>
  <c r="A855" i="9"/>
  <c r="B855" i="9"/>
  <c r="C855" i="9"/>
  <c r="D855" i="9"/>
  <c r="E855" i="9"/>
  <c r="Q855" i="9"/>
  <c r="U855" i="9"/>
  <c r="X855" i="9"/>
  <c r="A856" i="9"/>
  <c r="B856" i="9"/>
  <c r="C856" i="9"/>
  <c r="D856" i="9"/>
  <c r="E856" i="9"/>
  <c r="Q856" i="9"/>
  <c r="U856" i="9"/>
  <c r="X856" i="9"/>
  <c r="A857" i="9"/>
  <c r="B857" i="9"/>
  <c r="C857" i="9"/>
  <c r="D857" i="9"/>
  <c r="E857" i="9"/>
  <c r="Q857" i="9"/>
  <c r="U857" i="9"/>
  <c r="X857" i="9"/>
  <c r="A858" i="9"/>
  <c r="B858" i="9"/>
  <c r="C858" i="9"/>
  <c r="D858" i="9"/>
  <c r="E858" i="9"/>
  <c r="Q858" i="9"/>
  <c r="U858" i="9"/>
  <c r="X858" i="9"/>
  <c r="A859" i="9"/>
  <c r="B859" i="9"/>
  <c r="C859" i="9"/>
  <c r="D859" i="9"/>
  <c r="E859" i="9"/>
  <c r="Q859" i="9"/>
  <c r="U859" i="9"/>
  <c r="X859" i="9"/>
  <c r="A860" i="9"/>
  <c r="B860" i="9"/>
  <c r="C860" i="9"/>
  <c r="D860" i="9"/>
  <c r="E860" i="9"/>
  <c r="Q860" i="9"/>
  <c r="U860" i="9"/>
  <c r="X860" i="9"/>
  <c r="A861" i="9"/>
  <c r="B861" i="9"/>
  <c r="C861" i="9"/>
  <c r="D861" i="9"/>
  <c r="E861" i="9"/>
  <c r="Q861" i="9"/>
  <c r="U861" i="9"/>
  <c r="X861" i="9"/>
  <c r="A862" i="9"/>
  <c r="B862" i="9"/>
  <c r="C862" i="9"/>
  <c r="D862" i="9"/>
  <c r="E862" i="9"/>
  <c r="Q862" i="9"/>
  <c r="U862" i="9"/>
  <c r="X862" i="9"/>
  <c r="A863" i="9"/>
  <c r="B863" i="9"/>
  <c r="C863" i="9"/>
  <c r="D863" i="9"/>
  <c r="E863" i="9"/>
  <c r="Q863" i="9"/>
  <c r="U863" i="9"/>
  <c r="X863" i="9"/>
  <c r="A864" i="9"/>
  <c r="B864" i="9"/>
  <c r="C864" i="9"/>
  <c r="D864" i="9"/>
  <c r="E864" i="9"/>
  <c r="Q864" i="9"/>
  <c r="U864" i="9"/>
  <c r="X864" i="9"/>
  <c r="A865" i="9"/>
  <c r="B865" i="9"/>
  <c r="C865" i="9"/>
  <c r="D865" i="9"/>
  <c r="E865" i="9"/>
  <c r="Q865" i="9"/>
  <c r="U865" i="9"/>
  <c r="X865" i="9"/>
  <c r="A866" i="9"/>
  <c r="B866" i="9"/>
  <c r="C866" i="9"/>
  <c r="D866" i="9"/>
  <c r="E866" i="9"/>
  <c r="Q866" i="9"/>
  <c r="U866" i="9"/>
  <c r="X866" i="9"/>
  <c r="A867" i="9"/>
  <c r="B867" i="9"/>
  <c r="C867" i="9"/>
  <c r="D867" i="9"/>
  <c r="E867" i="9"/>
  <c r="Q867" i="9"/>
  <c r="U867" i="9"/>
  <c r="X867" i="9"/>
  <c r="A868" i="9"/>
  <c r="B868" i="9"/>
  <c r="C868" i="9"/>
  <c r="D868" i="9"/>
  <c r="E868" i="9"/>
  <c r="Q868" i="9"/>
  <c r="U868" i="9"/>
  <c r="X868" i="9"/>
  <c r="A869" i="9"/>
  <c r="B869" i="9"/>
  <c r="C869" i="9"/>
  <c r="D869" i="9"/>
  <c r="E869" i="9"/>
  <c r="Q869" i="9"/>
  <c r="U869" i="9"/>
  <c r="X869" i="9"/>
  <c r="A870" i="9"/>
  <c r="B870" i="9"/>
  <c r="C870" i="9"/>
  <c r="D870" i="9"/>
  <c r="E870" i="9"/>
  <c r="Q870" i="9"/>
  <c r="U870" i="9"/>
  <c r="X870" i="9"/>
  <c r="A871" i="9"/>
  <c r="B871" i="9"/>
  <c r="C871" i="9"/>
  <c r="D871" i="9"/>
  <c r="E871" i="9"/>
  <c r="Q871" i="9"/>
  <c r="U871" i="9"/>
  <c r="X871" i="9"/>
  <c r="A872" i="9"/>
  <c r="B872" i="9"/>
  <c r="C872" i="9"/>
  <c r="D872" i="9"/>
  <c r="E872" i="9"/>
  <c r="Q872" i="9"/>
  <c r="U872" i="9"/>
  <c r="X872" i="9"/>
  <c r="A873" i="9"/>
  <c r="B873" i="9"/>
  <c r="C873" i="9"/>
  <c r="D873" i="9"/>
  <c r="E873" i="9"/>
  <c r="Q873" i="9"/>
  <c r="U873" i="9"/>
  <c r="X873" i="9"/>
  <c r="A874" i="9"/>
  <c r="B874" i="9"/>
  <c r="C874" i="9"/>
  <c r="D874" i="9"/>
  <c r="E874" i="9"/>
  <c r="Q874" i="9"/>
  <c r="U874" i="9"/>
  <c r="X874" i="9"/>
  <c r="A875" i="9"/>
  <c r="B875" i="9"/>
  <c r="C875" i="9"/>
  <c r="D875" i="9"/>
  <c r="E875" i="9"/>
  <c r="Q875" i="9"/>
  <c r="U875" i="9"/>
  <c r="X875" i="9"/>
  <c r="A876" i="9"/>
  <c r="B876" i="9"/>
  <c r="C876" i="9"/>
  <c r="D876" i="9"/>
  <c r="E876" i="9"/>
  <c r="Q876" i="9"/>
  <c r="U876" i="9"/>
  <c r="X876" i="9"/>
  <c r="A877" i="9"/>
  <c r="B877" i="9"/>
  <c r="C877" i="9"/>
  <c r="D877" i="9"/>
  <c r="E877" i="9"/>
  <c r="Q877" i="9"/>
  <c r="U877" i="9"/>
  <c r="X877" i="9"/>
  <c r="A878" i="9"/>
  <c r="B878" i="9"/>
  <c r="C878" i="9"/>
  <c r="D878" i="9"/>
  <c r="E878" i="9"/>
  <c r="Q878" i="9"/>
  <c r="U878" i="9"/>
  <c r="X878" i="9"/>
  <c r="A879" i="9"/>
  <c r="B879" i="9"/>
  <c r="C879" i="9"/>
  <c r="D879" i="9"/>
  <c r="E879" i="9"/>
  <c r="Q879" i="9"/>
  <c r="U879" i="9"/>
  <c r="X879" i="9"/>
  <c r="A880" i="9"/>
  <c r="B880" i="9"/>
  <c r="C880" i="9"/>
  <c r="D880" i="9"/>
  <c r="E880" i="9"/>
  <c r="Q880" i="9"/>
  <c r="U880" i="9"/>
  <c r="X880" i="9"/>
  <c r="A881" i="9"/>
  <c r="B881" i="9"/>
  <c r="C881" i="9"/>
  <c r="D881" i="9"/>
  <c r="E881" i="9"/>
  <c r="Q881" i="9"/>
  <c r="U881" i="9"/>
  <c r="X881" i="9"/>
  <c r="A882" i="9"/>
  <c r="B882" i="9"/>
  <c r="C882" i="9"/>
  <c r="D882" i="9"/>
  <c r="E882" i="9"/>
  <c r="Q882" i="9"/>
  <c r="U882" i="9"/>
  <c r="X882" i="9"/>
  <c r="A883" i="9"/>
  <c r="B883" i="9"/>
  <c r="C883" i="9"/>
  <c r="D883" i="9"/>
  <c r="E883" i="9"/>
  <c r="Q883" i="9"/>
  <c r="U883" i="9"/>
  <c r="X883" i="9"/>
  <c r="A884" i="9"/>
  <c r="B884" i="9"/>
  <c r="C884" i="9"/>
  <c r="D884" i="9"/>
  <c r="E884" i="9"/>
  <c r="Q884" i="9"/>
  <c r="U884" i="9"/>
  <c r="X884" i="9"/>
  <c r="A885" i="9"/>
  <c r="B885" i="9"/>
  <c r="C885" i="9"/>
  <c r="D885" i="9"/>
  <c r="E885" i="9"/>
  <c r="Q885" i="9"/>
  <c r="U885" i="9"/>
  <c r="X885" i="9"/>
  <c r="A886" i="9"/>
  <c r="B886" i="9"/>
  <c r="C886" i="9"/>
  <c r="D886" i="9"/>
  <c r="E886" i="9"/>
  <c r="Q886" i="9"/>
  <c r="U886" i="9"/>
  <c r="X886" i="9"/>
  <c r="A887" i="9"/>
  <c r="B887" i="9"/>
  <c r="C887" i="9"/>
  <c r="D887" i="9"/>
  <c r="E887" i="9"/>
  <c r="Q887" i="9"/>
  <c r="U887" i="9"/>
  <c r="X887" i="9"/>
  <c r="A888" i="9"/>
  <c r="B888" i="9"/>
  <c r="C888" i="9"/>
  <c r="D888" i="9"/>
  <c r="E888" i="9"/>
  <c r="Q888" i="9"/>
  <c r="U888" i="9"/>
  <c r="X888" i="9"/>
  <c r="A889" i="9"/>
  <c r="B889" i="9"/>
  <c r="C889" i="9"/>
  <c r="D889" i="9"/>
  <c r="E889" i="9"/>
  <c r="Q889" i="9"/>
  <c r="U889" i="9"/>
  <c r="X889" i="9"/>
  <c r="A890" i="9"/>
  <c r="B890" i="9"/>
  <c r="C890" i="9"/>
  <c r="D890" i="9"/>
  <c r="E890" i="9"/>
  <c r="Q890" i="9"/>
  <c r="U890" i="9"/>
  <c r="X890" i="9"/>
  <c r="A891" i="9"/>
  <c r="B891" i="9"/>
  <c r="C891" i="9"/>
  <c r="D891" i="9"/>
  <c r="E891" i="9"/>
  <c r="Q891" i="9"/>
  <c r="U891" i="9"/>
  <c r="X891" i="9"/>
  <c r="A892" i="9"/>
  <c r="B892" i="9"/>
  <c r="C892" i="9"/>
  <c r="D892" i="9"/>
  <c r="E892" i="9"/>
  <c r="Q892" i="9"/>
  <c r="U892" i="9"/>
  <c r="X892" i="9"/>
  <c r="A893" i="9"/>
  <c r="B893" i="9"/>
  <c r="C893" i="9"/>
  <c r="D893" i="9"/>
  <c r="E893" i="9"/>
  <c r="Q893" i="9"/>
  <c r="U893" i="9"/>
  <c r="X893" i="9"/>
  <c r="A894" i="9"/>
  <c r="B894" i="9"/>
  <c r="C894" i="9"/>
  <c r="D894" i="9"/>
  <c r="E894" i="9"/>
  <c r="Q894" i="9"/>
  <c r="U894" i="9"/>
  <c r="X894" i="9"/>
  <c r="A895" i="9"/>
  <c r="B895" i="9"/>
  <c r="C895" i="9"/>
  <c r="D895" i="9"/>
  <c r="E895" i="9"/>
  <c r="Q895" i="9"/>
  <c r="U895" i="9"/>
  <c r="X895" i="9"/>
  <c r="A896" i="9"/>
  <c r="B896" i="9"/>
  <c r="C896" i="9"/>
  <c r="D896" i="9"/>
  <c r="E896" i="9"/>
  <c r="Q896" i="9"/>
  <c r="U896" i="9"/>
  <c r="X896" i="9"/>
  <c r="A897" i="9"/>
  <c r="B897" i="9"/>
  <c r="C897" i="9"/>
  <c r="D897" i="9"/>
  <c r="E897" i="9"/>
  <c r="Q897" i="9"/>
  <c r="U897" i="9"/>
  <c r="X897" i="9"/>
  <c r="A898" i="9"/>
  <c r="B898" i="9"/>
  <c r="C898" i="9"/>
  <c r="D898" i="9"/>
  <c r="E898" i="9"/>
  <c r="Q898" i="9"/>
  <c r="U898" i="9"/>
  <c r="X898" i="9"/>
  <c r="A899" i="9"/>
  <c r="B899" i="9"/>
  <c r="C899" i="9"/>
  <c r="D899" i="9"/>
  <c r="E899" i="9"/>
  <c r="Q899" i="9"/>
  <c r="U899" i="9"/>
  <c r="X899" i="9"/>
  <c r="A900" i="9"/>
  <c r="B900" i="9"/>
  <c r="C900" i="9"/>
  <c r="D900" i="9"/>
  <c r="E900" i="9"/>
  <c r="Q900" i="9"/>
  <c r="U900" i="9"/>
  <c r="X900" i="9"/>
  <c r="A901" i="9"/>
  <c r="B901" i="9"/>
  <c r="C901" i="9"/>
  <c r="D901" i="9"/>
  <c r="E901" i="9"/>
  <c r="Q901" i="9"/>
  <c r="U901" i="9"/>
  <c r="X901" i="9"/>
  <c r="A902" i="9"/>
  <c r="B902" i="9"/>
  <c r="C902" i="9"/>
  <c r="D902" i="9"/>
  <c r="E902" i="9"/>
  <c r="Q902" i="9"/>
  <c r="U902" i="9"/>
  <c r="X902" i="9"/>
  <c r="A903" i="9"/>
  <c r="B903" i="9"/>
  <c r="C903" i="9"/>
  <c r="D903" i="9"/>
  <c r="E903" i="9"/>
  <c r="Q903" i="9"/>
  <c r="U903" i="9"/>
  <c r="X903" i="9"/>
  <c r="A904" i="9"/>
  <c r="B904" i="9"/>
  <c r="C904" i="9"/>
  <c r="D904" i="9"/>
  <c r="E904" i="9"/>
  <c r="Q904" i="9"/>
  <c r="U904" i="9"/>
  <c r="X904" i="9"/>
  <c r="A905" i="9"/>
  <c r="B905" i="9"/>
  <c r="C905" i="9"/>
  <c r="D905" i="9"/>
  <c r="E905" i="9"/>
  <c r="Q905" i="9"/>
  <c r="U905" i="9"/>
  <c r="X905" i="9"/>
  <c r="A906" i="9"/>
  <c r="B906" i="9"/>
  <c r="C906" i="9"/>
  <c r="D906" i="9"/>
  <c r="E906" i="9"/>
  <c r="Q906" i="9"/>
  <c r="U906" i="9"/>
  <c r="X906" i="9"/>
  <c r="A907" i="9"/>
  <c r="B907" i="9"/>
  <c r="C907" i="9"/>
  <c r="D907" i="9"/>
  <c r="E907" i="9"/>
  <c r="Q907" i="9"/>
  <c r="U907" i="9"/>
  <c r="X907" i="9"/>
  <c r="A908" i="9"/>
  <c r="B908" i="9"/>
  <c r="C908" i="9"/>
  <c r="D908" i="9"/>
  <c r="E908" i="9"/>
  <c r="Q908" i="9"/>
  <c r="U908" i="9"/>
  <c r="X908" i="9"/>
  <c r="A909" i="9"/>
  <c r="B909" i="9"/>
  <c r="C909" i="9"/>
  <c r="D909" i="9"/>
  <c r="E909" i="9"/>
  <c r="Q909" i="9"/>
  <c r="U909" i="9"/>
  <c r="X909" i="9"/>
  <c r="A910" i="9"/>
  <c r="B910" i="9"/>
  <c r="C910" i="9"/>
  <c r="D910" i="9"/>
  <c r="E910" i="9"/>
  <c r="Q910" i="9"/>
  <c r="U910" i="9"/>
  <c r="X910" i="9"/>
  <c r="A911" i="9"/>
  <c r="B911" i="9"/>
  <c r="C911" i="9"/>
  <c r="D911" i="9"/>
  <c r="E911" i="9"/>
  <c r="Q911" i="9"/>
  <c r="U911" i="9"/>
  <c r="X911" i="9"/>
  <c r="A912" i="9"/>
  <c r="B912" i="9"/>
  <c r="C912" i="9"/>
  <c r="D912" i="9"/>
  <c r="E912" i="9"/>
  <c r="Q912" i="9"/>
  <c r="U912" i="9"/>
  <c r="X912" i="9"/>
  <c r="A913" i="9"/>
  <c r="B913" i="9"/>
  <c r="C913" i="9"/>
  <c r="D913" i="9"/>
  <c r="E913" i="9"/>
  <c r="Q913" i="9"/>
  <c r="U913" i="9"/>
  <c r="X913" i="9"/>
  <c r="A914" i="9"/>
  <c r="B914" i="9"/>
  <c r="C914" i="9"/>
  <c r="D914" i="9"/>
  <c r="E914" i="9"/>
  <c r="Q914" i="9"/>
  <c r="U914" i="9"/>
  <c r="X914" i="9"/>
  <c r="A915" i="9"/>
  <c r="B915" i="9"/>
  <c r="C915" i="9"/>
  <c r="D915" i="9"/>
  <c r="E915" i="9"/>
  <c r="Q915" i="9"/>
  <c r="U915" i="9"/>
  <c r="X915" i="9"/>
  <c r="A916" i="9"/>
  <c r="B916" i="9"/>
  <c r="C916" i="9"/>
  <c r="D916" i="9"/>
  <c r="E916" i="9"/>
  <c r="Q916" i="9"/>
  <c r="U916" i="9"/>
  <c r="X916" i="9"/>
  <c r="A917" i="9"/>
  <c r="B917" i="9"/>
  <c r="C917" i="9"/>
  <c r="D917" i="9"/>
  <c r="E917" i="9"/>
  <c r="Q917" i="9"/>
  <c r="U917" i="9"/>
  <c r="X917" i="9"/>
  <c r="A918" i="9"/>
  <c r="B918" i="9"/>
  <c r="C918" i="9"/>
  <c r="D918" i="9"/>
  <c r="E918" i="9"/>
  <c r="Q918" i="9"/>
  <c r="U918" i="9"/>
  <c r="X918" i="9"/>
  <c r="A919" i="9"/>
  <c r="B919" i="9"/>
  <c r="C919" i="9"/>
  <c r="D919" i="9"/>
  <c r="E919" i="9"/>
  <c r="Q919" i="9"/>
  <c r="U919" i="9"/>
  <c r="X919" i="9"/>
  <c r="A920" i="9"/>
  <c r="B920" i="9"/>
  <c r="C920" i="9"/>
  <c r="D920" i="9"/>
  <c r="E920" i="9"/>
  <c r="Q920" i="9"/>
  <c r="U920" i="9"/>
  <c r="X920" i="9"/>
  <c r="A921" i="9"/>
  <c r="B921" i="9"/>
  <c r="C921" i="9"/>
  <c r="D921" i="9"/>
  <c r="E921" i="9"/>
  <c r="Q921" i="9"/>
  <c r="U921" i="9"/>
  <c r="X921" i="9"/>
  <c r="A922" i="9"/>
  <c r="B922" i="9"/>
  <c r="C922" i="9"/>
  <c r="D922" i="9"/>
  <c r="E922" i="9"/>
  <c r="Q922" i="9"/>
  <c r="U922" i="9"/>
  <c r="X922" i="9"/>
  <c r="A923" i="9"/>
  <c r="B923" i="9"/>
  <c r="C923" i="9"/>
  <c r="D923" i="9"/>
  <c r="E923" i="9"/>
  <c r="Q923" i="9"/>
  <c r="U923" i="9"/>
  <c r="X923" i="9"/>
  <c r="A924" i="9"/>
  <c r="B924" i="9"/>
  <c r="C924" i="9"/>
  <c r="D924" i="9"/>
  <c r="E924" i="9"/>
  <c r="Q924" i="9"/>
  <c r="U924" i="9"/>
  <c r="X924" i="9"/>
  <c r="A925" i="9"/>
  <c r="B925" i="9"/>
  <c r="C925" i="9"/>
  <c r="D925" i="9"/>
  <c r="E925" i="9"/>
  <c r="Q925" i="9"/>
  <c r="U925" i="9"/>
  <c r="X925" i="9"/>
  <c r="A926" i="9"/>
  <c r="B926" i="9"/>
  <c r="C926" i="9"/>
  <c r="D926" i="9"/>
  <c r="E926" i="9"/>
  <c r="Q926" i="9"/>
  <c r="U926" i="9"/>
  <c r="X926" i="9"/>
  <c r="A927" i="9"/>
  <c r="B927" i="9"/>
  <c r="C927" i="9"/>
  <c r="D927" i="9"/>
  <c r="E927" i="9"/>
  <c r="Q927" i="9"/>
  <c r="U927" i="9"/>
  <c r="X927" i="9"/>
  <c r="A928" i="9"/>
  <c r="B928" i="9"/>
  <c r="C928" i="9"/>
  <c r="D928" i="9"/>
  <c r="E928" i="9"/>
  <c r="Q928" i="9"/>
  <c r="U928" i="9"/>
  <c r="X928" i="9"/>
  <c r="A929" i="9"/>
  <c r="B929" i="9"/>
  <c r="C929" i="9"/>
  <c r="D929" i="9"/>
  <c r="E929" i="9"/>
  <c r="Q929" i="9"/>
  <c r="U929" i="9"/>
  <c r="X929" i="9"/>
  <c r="A930" i="9"/>
  <c r="B930" i="9"/>
  <c r="C930" i="9"/>
  <c r="D930" i="9"/>
  <c r="E930" i="9"/>
  <c r="Q930" i="9"/>
  <c r="U930" i="9"/>
  <c r="X930" i="9"/>
  <c r="A931" i="9"/>
  <c r="B931" i="9"/>
  <c r="C931" i="9"/>
  <c r="D931" i="9"/>
  <c r="E931" i="9"/>
  <c r="Q931" i="9"/>
  <c r="U931" i="9"/>
  <c r="X931" i="9"/>
  <c r="A932" i="9"/>
  <c r="B932" i="9"/>
  <c r="C932" i="9"/>
  <c r="D932" i="9"/>
  <c r="E932" i="9"/>
  <c r="Q932" i="9"/>
  <c r="U932" i="9"/>
  <c r="X932" i="9"/>
  <c r="A933" i="9"/>
  <c r="B933" i="9"/>
  <c r="C933" i="9"/>
  <c r="D933" i="9"/>
  <c r="E933" i="9"/>
  <c r="Q933" i="9"/>
  <c r="U933" i="9"/>
  <c r="X933" i="9"/>
  <c r="A934" i="9"/>
  <c r="B934" i="9"/>
  <c r="C934" i="9"/>
  <c r="D934" i="9"/>
  <c r="E934" i="9"/>
  <c r="Q934" i="9"/>
  <c r="U934" i="9"/>
  <c r="X934" i="9"/>
  <c r="A935" i="9"/>
  <c r="B935" i="9"/>
  <c r="C935" i="9"/>
  <c r="D935" i="9"/>
  <c r="E935" i="9"/>
  <c r="Q935" i="9"/>
  <c r="U935" i="9"/>
  <c r="X935" i="9"/>
  <c r="A936" i="9"/>
  <c r="B936" i="9"/>
  <c r="C936" i="9"/>
  <c r="D936" i="9"/>
  <c r="E936" i="9"/>
  <c r="Q936" i="9"/>
  <c r="U936" i="9"/>
  <c r="X936" i="9"/>
  <c r="A937" i="9"/>
  <c r="B937" i="9"/>
  <c r="C937" i="9"/>
  <c r="D937" i="9"/>
  <c r="E937" i="9"/>
  <c r="Q937" i="9"/>
  <c r="U937" i="9"/>
  <c r="X937" i="9"/>
  <c r="A938" i="9"/>
  <c r="B938" i="9"/>
  <c r="C938" i="9"/>
  <c r="D938" i="9"/>
  <c r="E938" i="9"/>
  <c r="Q938" i="9"/>
  <c r="U938" i="9"/>
  <c r="X938" i="9"/>
  <c r="A939" i="9"/>
  <c r="B939" i="9"/>
  <c r="C939" i="9"/>
  <c r="D939" i="9"/>
  <c r="E939" i="9"/>
  <c r="Q939" i="9"/>
  <c r="U939" i="9"/>
  <c r="X939" i="9"/>
  <c r="A940" i="9"/>
  <c r="B940" i="9"/>
  <c r="C940" i="9"/>
  <c r="D940" i="9"/>
  <c r="E940" i="9"/>
  <c r="Q940" i="9"/>
  <c r="U940" i="9"/>
  <c r="X940" i="9"/>
  <c r="A941" i="9"/>
  <c r="B941" i="9"/>
  <c r="C941" i="9"/>
  <c r="D941" i="9"/>
  <c r="E941" i="9"/>
  <c r="Q941" i="9"/>
  <c r="U941" i="9"/>
  <c r="X941" i="9"/>
  <c r="A942" i="9"/>
  <c r="B942" i="9"/>
  <c r="C942" i="9"/>
  <c r="D942" i="9"/>
  <c r="E942" i="9"/>
  <c r="Q942" i="9"/>
  <c r="U942" i="9"/>
  <c r="X942" i="9"/>
  <c r="A943" i="9"/>
  <c r="B943" i="9"/>
  <c r="C943" i="9"/>
  <c r="D943" i="9"/>
  <c r="E943" i="9"/>
  <c r="Q943" i="9"/>
  <c r="U943" i="9"/>
  <c r="X943" i="9"/>
  <c r="A944" i="9"/>
  <c r="B944" i="9"/>
  <c r="C944" i="9"/>
  <c r="D944" i="9"/>
  <c r="E944" i="9"/>
  <c r="Q944" i="9"/>
  <c r="U944" i="9"/>
  <c r="X944" i="9"/>
  <c r="A945" i="9"/>
  <c r="B945" i="9"/>
  <c r="C945" i="9"/>
  <c r="D945" i="9"/>
  <c r="E945" i="9"/>
  <c r="Q945" i="9"/>
  <c r="U945" i="9"/>
  <c r="X945" i="9"/>
  <c r="A946" i="9"/>
  <c r="B946" i="9"/>
  <c r="C946" i="9"/>
  <c r="D946" i="9"/>
  <c r="E946" i="9"/>
  <c r="Q946" i="9"/>
  <c r="U946" i="9"/>
  <c r="X946" i="9"/>
  <c r="A947" i="9"/>
  <c r="B947" i="9"/>
  <c r="C947" i="9"/>
  <c r="D947" i="9"/>
  <c r="E947" i="9"/>
  <c r="Q947" i="9"/>
  <c r="U947" i="9"/>
  <c r="X947" i="9"/>
  <c r="A948" i="9"/>
  <c r="B948" i="9"/>
  <c r="C948" i="9"/>
  <c r="D948" i="9"/>
  <c r="E948" i="9"/>
  <c r="Q948" i="9"/>
  <c r="U948" i="9"/>
  <c r="X948" i="9"/>
  <c r="A949" i="9"/>
  <c r="B949" i="9"/>
  <c r="C949" i="9"/>
  <c r="D949" i="9"/>
  <c r="E949" i="9"/>
  <c r="Q949" i="9"/>
  <c r="U949" i="9"/>
  <c r="X949" i="9"/>
  <c r="A950" i="9"/>
  <c r="B950" i="9"/>
  <c r="C950" i="9"/>
  <c r="D950" i="9"/>
  <c r="E950" i="9"/>
  <c r="Q950" i="9"/>
  <c r="U950" i="9"/>
  <c r="X950" i="9"/>
  <c r="A951" i="9"/>
  <c r="B951" i="9"/>
  <c r="C951" i="9"/>
  <c r="D951" i="9"/>
  <c r="E951" i="9"/>
  <c r="Q951" i="9"/>
  <c r="U951" i="9"/>
  <c r="X951" i="9"/>
  <c r="A952" i="9"/>
  <c r="B952" i="9"/>
  <c r="C952" i="9"/>
  <c r="D952" i="9"/>
  <c r="E952" i="9"/>
  <c r="Q952" i="9"/>
  <c r="U952" i="9"/>
  <c r="X952" i="9"/>
  <c r="A953" i="9"/>
  <c r="B953" i="9"/>
  <c r="C953" i="9"/>
  <c r="D953" i="9"/>
  <c r="E953" i="9"/>
  <c r="Q953" i="9"/>
  <c r="U953" i="9"/>
  <c r="X953" i="9"/>
  <c r="A954" i="9"/>
  <c r="B954" i="9"/>
  <c r="C954" i="9"/>
  <c r="D954" i="9"/>
  <c r="E954" i="9"/>
  <c r="Q954" i="9"/>
  <c r="U954" i="9"/>
  <c r="X954" i="9"/>
  <c r="A955" i="9"/>
  <c r="B955" i="9"/>
  <c r="C955" i="9"/>
  <c r="D955" i="9"/>
  <c r="E955" i="9"/>
  <c r="Q955" i="9"/>
  <c r="U955" i="9"/>
  <c r="X955" i="9"/>
  <c r="A956" i="9"/>
  <c r="B956" i="9"/>
  <c r="C956" i="9"/>
  <c r="D956" i="9"/>
  <c r="E956" i="9"/>
  <c r="Q956" i="9"/>
  <c r="U956" i="9"/>
  <c r="X956" i="9"/>
  <c r="A957" i="9"/>
  <c r="B957" i="9"/>
  <c r="C957" i="9"/>
  <c r="D957" i="9"/>
  <c r="E957" i="9"/>
  <c r="Q957" i="9"/>
  <c r="U957" i="9"/>
  <c r="X957" i="9"/>
  <c r="A958" i="9"/>
  <c r="B958" i="9"/>
  <c r="C958" i="9"/>
  <c r="D958" i="9"/>
  <c r="E958" i="9"/>
  <c r="Q958" i="9"/>
  <c r="U958" i="9"/>
  <c r="X958" i="9"/>
  <c r="A959" i="9"/>
  <c r="B959" i="9"/>
  <c r="C959" i="9"/>
  <c r="D959" i="9"/>
  <c r="E959" i="9"/>
  <c r="Q959" i="9"/>
  <c r="U959" i="9"/>
  <c r="X959" i="9"/>
  <c r="A960" i="9"/>
  <c r="B960" i="9"/>
  <c r="C960" i="9"/>
  <c r="D960" i="9"/>
  <c r="E960" i="9"/>
  <c r="Q960" i="9"/>
  <c r="U960" i="9"/>
  <c r="X960" i="9"/>
  <c r="A961" i="9"/>
  <c r="B961" i="9"/>
  <c r="C961" i="9"/>
  <c r="D961" i="9"/>
  <c r="E961" i="9"/>
  <c r="Q961" i="9"/>
  <c r="U961" i="9"/>
  <c r="X961" i="9"/>
  <c r="A962" i="9"/>
  <c r="B962" i="9"/>
  <c r="C962" i="9"/>
  <c r="D962" i="9"/>
  <c r="E962" i="9"/>
  <c r="Q962" i="9"/>
  <c r="U962" i="9"/>
  <c r="X962" i="9"/>
  <c r="A963" i="9"/>
  <c r="B963" i="9"/>
  <c r="C963" i="9"/>
  <c r="D963" i="9"/>
  <c r="E963" i="9"/>
  <c r="Q963" i="9"/>
  <c r="U963" i="9"/>
  <c r="X963" i="9"/>
  <c r="A964" i="9"/>
  <c r="B964" i="9"/>
  <c r="C964" i="9"/>
  <c r="D964" i="9"/>
  <c r="E964" i="9"/>
  <c r="Q964" i="9"/>
  <c r="U964" i="9"/>
  <c r="X964" i="9"/>
  <c r="A965" i="9"/>
  <c r="B965" i="9"/>
  <c r="C965" i="9"/>
  <c r="D965" i="9"/>
  <c r="E965" i="9"/>
  <c r="Q965" i="9"/>
  <c r="U965" i="9"/>
  <c r="X965" i="9"/>
  <c r="A966" i="9"/>
  <c r="B966" i="9"/>
  <c r="C966" i="9"/>
  <c r="D966" i="9"/>
  <c r="E966" i="9"/>
  <c r="Q966" i="9"/>
  <c r="U966" i="9"/>
  <c r="X966" i="9"/>
  <c r="A967" i="9"/>
  <c r="B967" i="9"/>
  <c r="C967" i="9"/>
  <c r="D967" i="9"/>
  <c r="E967" i="9"/>
  <c r="Q967" i="9"/>
  <c r="U967" i="9"/>
  <c r="X967" i="9"/>
  <c r="A968" i="9"/>
  <c r="B968" i="9"/>
  <c r="C968" i="9"/>
  <c r="D968" i="9"/>
  <c r="E968" i="9"/>
  <c r="Q968" i="9"/>
  <c r="U968" i="9"/>
  <c r="X968" i="9"/>
  <c r="A969" i="9"/>
  <c r="B969" i="9"/>
  <c r="C969" i="9"/>
  <c r="D969" i="9"/>
  <c r="E969" i="9"/>
  <c r="Q969" i="9"/>
  <c r="U969" i="9"/>
  <c r="X969" i="9"/>
  <c r="A970" i="9"/>
  <c r="B970" i="9"/>
  <c r="C970" i="9"/>
  <c r="D970" i="9"/>
  <c r="E970" i="9"/>
  <c r="Q970" i="9"/>
  <c r="U970" i="9"/>
  <c r="X970" i="9"/>
  <c r="A971" i="9"/>
  <c r="B971" i="9"/>
  <c r="C971" i="9"/>
  <c r="D971" i="9"/>
  <c r="E971" i="9"/>
  <c r="Q971" i="9"/>
  <c r="U971" i="9"/>
  <c r="X971" i="9"/>
  <c r="A972" i="9"/>
  <c r="B972" i="9"/>
  <c r="C972" i="9"/>
  <c r="D972" i="9"/>
  <c r="E972" i="9"/>
  <c r="Q972" i="9"/>
  <c r="U972" i="9"/>
  <c r="X972" i="9"/>
  <c r="A973" i="9"/>
  <c r="B973" i="9"/>
  <c r="C973" i="9"/>
  <c r="D973" i="9"/>
  <c r="E973" i="9"/>
  <c r="Q973" i="9"/>
  <c r="U973" i="9"/>
  <c r="X973" i="9"/>
  <c r="A974" i="9"/>
  <c r="B974" i="9"/>
  <c r="C974" i="9"/>
  <c r="D974" i="9"/>
  <c r="E974" i="9"/>
  <c r="Q974" i="9"/>
  <c r="U974" i="9"/>
  <c r="X974" i="9"/>
  <c r="A975" i="9"/>
  <c r="B975" i="9"/>
  <c r="C975" i="9"/>
  <c r="D975" i="9"/>
  <c r="E975" i="9"/>
  <c r="Q975" i="9"/>
  <c r="U975" i="9"/>
  <c r="X975" i="9"/>
  <c r="A976" i="9"/>
  <c r="B976" i="9"/>
  <c r="C976" i="9"/>
  <c r="D976" i="9"/>
  <c r="E976" i="9"/>
  <c r="Q976" i="9"/>
  <c r="U976" i="9"/>
  <c r="X976" i="9"/>
  <c r="A977" i="9"/>
  <c r="B977" i="9"/>
  <c r="C977" i="9"/>
  <c r="D977" i="9"/>
  <c r="E977" i="9"/>
  <c r="Q977" i="9"/>
  <c r="U977" i="9"/>
  <c r="X977" i="9"/>
  <c r="A978" i="9"/>
  <c r="B978" i="9"/>
  <c r="C978" i="9"/>
  <c r="D978" i="9"/>
  <c r="E978" i="9"/>
  <c r="Q978" i="9"/>
  <c r="U978" i="9"/>
  <c r="X978" i="9"/>
  <c r="A979" i="9"/>
  <c r="B979" i="9"/>
  <c r="C979" i="9"/>
  <c r="D979" i="9"/>
  <c r="E979" i="9"/>
  <c r="Q979" i="9"/>
  <c r="U979" i="9"/>
  <c r="X979" i="9"/>
  <c r="A980" i="9"/>
  <c r="B980" i="9"/>
  <c r="C980" i="9"/>
  <c r="D980" i="9"/>
  <c r="E980" i="9"/>
  <c r="Q980" i="9"/>
  <c r="U980" i="9"/>
  <c r="X980" i="9"/>
  <c r="A981" i="9"/>
  <c r="B981" i="9"/>
  <c r="C981" i="9"/>
  <c r="D981" i="9"/>
  <c r="E981" i="9"/>
  <c r="Q981" i="9"/>
  <c r="U981" i="9"/>
  <c r="X981" i="9"/>
  <c r="A982" i="9"/>
  <c r="B982" i="9"/>
  <c r="C982" i="9"/>
  <c r="D982" i="9"/>
  <c r="E982" i="9"/>
  <c r="Q982" i="9"/>
  <c r="U982" i="9"/>
  <c r="X982" i="9"/>
  <c r="A983" i="9"/>
  <c r="B983" i="9"/>
  <c r="C983" i="9"/>
  <c r="D983" i="9"/>
  <c r="E983" i="9"/>
  <c r="F983" i="9"/>
  <c r="Q983" i="9"/>
  <c r="U983" i="9"/>
  <c r="X983" i="9"/>
  <c r="A984" i="9"/>
  <c r="B984" i="9"/>
  <c r="C984" i="9"/>
  <c r="D984" i="9"/>
  <c r="E984" i="9"/>
  <c r="Q984" i="9"/>
  <c r="U984" i="9"/>
  <c r="X984" i="9"/>
  <c r="A985" i="9"/>
  <c r="B985" i="9"/>
  <c r="C985" i="9"/>
  <c r="D985" i="9"/>
  <c r="E985" i="9"/>
  <c r="Q985" i="9"/>
  <c r="U985" i="9"/>
  <c r="X985" i="9"/>
  <c r="A986" i="9"/>
  <c r="B986" i="9"/>
  <c r="C986" i="9"/>
  <c r="D986" i="9"/>
  <c r="E986" i="9"/>
  <c r="Q986" i="9"/>
  <c r="U986" i="9"/>
  <c r="X986" i="9"/>
  <c r="A987" i="9"/>
  <c r="B987" i="9"/>
  <c r="C987" i="9"/>
  <c r="D987" i="9"/>
  <c r="E987" i="9"/>
  <c r="Q987" i="9"/>
  <c r="U987" i="9"/>
  <c r="X987" i="9"/>
  <c r="A988" i="9"/>
  <c r="B988" i="9"/>
  <c r="C988" i="9"/>
  <c r="D988" i="9"/>
  <c r="E988" i="9"/>
  <c r="Q988" i="9"/>
  <c r="U988" i="9"/>
  <c r="X988" i="9"/>
  <c r="A989" i="9"/>
  <c r="B989" i="9"/>
  <c r="C989" i="9"/>
  <c r="D989" i="9"/>
  <c r="E989" i="9"/>
  <c r="Q989" i="9"/>
  <c r="U989" i="9"/>
  <c r="X989" i="9"/>
  <c r="A990" i="9"/>
  <c r="B990" i="9"/>
  <c r="C990" i="9"/>
  <c r="D990" i="9"/>
  <c r="E990" i="9"/>
  <c r="Q990" i="9"/>
  <c r="U990" i="9"/>
  <c r="X990" i="9"/>
  <c r="A991" i="9"/>
  <c r="B991" i="9"/>
  <c r="C991" i="9"/>
  <c r="D991" i="9"/>
  <c r="E991" i="9"/>
  <c r="Q991" i="9"/>
  <c r="U991" i="9"/>
  <c r="X991" i="9"/>
  <c r="A992" i="9"/>
  <c r="B992" i="9"/>
  <c r="C992" i="9"/>
  <c r="D992" i="9"/>
  <c r="E992" i="9"/>
  <c r="Q992" i="9"/>
  <c r="U992" i="9"/>
  <c r="X992" i="9"/>
  <c r="A993" i="9"/>
  <c r="B993" i="9"/>
  <c r="C993" i="9"/>
  <c r="D993" i="9"/>
  <c r="E993" i="9"/>
  <c r="Q993" i="9"/>
  <c r="U993" i="9"/>
  <c r="X993" i="9"/>
  <c r="A994" i="9"/>
  <c r="B994" i="9"/>
  <c r="C994" i="9"/>
  <c r="D994" i="9"/>
  <c r="E994" i="9"/>
  <c r="Q994" i="9"/>
  <c r="U994" i="9"/>
  <c r="X994" i="9"/>
  <c r="A995" i="9"/>
  <c r="B995" i="9"/>
  <c r="C995" i="9"/>
  <c r="D995" i="9"/>
  <c r="E995" i="9"/>
  <c r="Q995" i="9"/>
  <c r="U995" i="9"/>
  <c r="X995" i="9"/>
  <c r="A996" i="9"/>
  <c r="B996" i="9"/>
  <c r="C996" i="9"/>
  <c r="D996" i="9"/>
  <c r="E996" i="9"/>
  <c r="Q996" i="9"/>
  <c r="U996" i="9"/>
  <c r="X996" i="9"/>
  <c r="A997" i="9"/>
  <c r="B997" i="9"/>
  <c r="C997" i="9"/>
  <c r="D997" i="9"/>
  <c r="E997" i="9"/>
  <c r="Q997" i="9"/>
  <c r="U997" i="9"/>
  <c r="X997" i="9"/>
  <c r="A998" i="9"/>
  <c r="B998" i="9"/>
  <c r="C998" i="9"/>
  <c r="D998" i="9"/>
  <c r="E998" i="9"/>
  <c r="Q998" i="9"/>
  <c r="U998" i="9"/>
  <c r="X998" i="9"/>
  <c r="A999" i="9"/>
  <c r="B999" i="9"/>
  <c r="C999" i="9"/>
  <c r="D999" i="9"/>
  <c r="E999" i="9"/>
  <c r="Q999" i="9"/>
  <c r="U999" i="9"/>
  <c r="X999" i="9"/>
  <c r="A1000" i="9"/>
  <c r="B1000" i="9"/>
  <c r="C1000" i="9"/>
  <c r="D1000" i="9"/>
  <c r="E1000" i="9"/>
  <c r="Q1000" i="9"/>
  <c r="U1000" i="9"/>
  <c r="X1000" i="9"/>
  <c r="A1001" i="9"/>
  <c r="B1001" i="9"/>
  <c r="C1001" i="9"/>
  <c r="D1001" i="9"/>
  <c r="E1001" i="9"/>
  <c r="Q1001" i="9"/>
  <c r="U1001" i="9"/>
  <c r="X1001" i="9"/>
  <c r="A1002" i="9"/>
  <c r="B1002" i="9"/>
  <c r="C1002" i="9"/>
  <c r="D1002" i="9"/>
  <c r="E1002" i="9"/>
  <c r="Q1002" i="9"/>
  <c r="U1002" i="9"/>
  <c r="X1002" i="9"/>
  <c r="A1003" i="9"/>
  <c r="B1003" i="9"/>
  <c r="C1003" i="9"/>
  <c r="D1003" i="9"/>
  <c r="E1003" i="9"/>
  <c r="Q1003" i="9"/>
  <c r="U1003" i="9"/>
  <c r="X1003" i="9"/>
  <c r="A1004" i="9"/>
  <c r="B1004" i="9"/>
  <c r="C1004" i="9"/>
  <c r="D1004" i="9"/>
  <c r="E1004" i="9"/>
  <c r="Q1004" i="9"/>
  <c r="U1004" i="9"/>
  <c r="X1004" i="9"/>
  <c r="A1005" i="9"/>
  <c r="B1005" i="9"/>
  <c r="C1005" i="9"/>
  <c r="D1005" i="9"/>
  <c r="E1005" i="9"/>
  <c r="Q1005" i="9"/>
  <c r="U1005" i="9"/>
  <c r="X1005" i="9"/>
  <c r="A1006" i="9"/>
  <c r="B1006" i="9"/>
  <c r="C1006" i="9"/>
  <c r="D1006" i="9"/>
  <c r="E1006" i="9"/>
  <c r="Q1006" i="9"/>
  <c r="U1006" i="9"/>
  <c r="X1006" i="9"/>
  <c r="A1007" i="9"/>
  <c r="B1007" i="9"/>
  <c r="C1007" i="9"/>
  <c r="D1007" i="9"/>
  <c r="E1007" i="9"/>
  <c r="Q1007" i="9"/>
  <c r="U1007" i="9"/>
  <c r="X1007" i="9"/>
  <c r="A1008" i="9"/>
  <c r="B1008" i="9"/>
  <c r="C1008" i="9"/>
  <c r="D1008" i="9"/>
  <c r="E1008" i="9"/>
  <c r="Q1008" i="9"/>
  <c r="U1008" i="9"/>
  <c r="X1008" i="9"/>
  <c r="A1009" i="9"/>
  <c r="B1009" i="9"/>
  <c r="C1009" i="9"/>
  <c r="D1009" i="9"/>
  <c r="E1009" i="9"/>
  <c r="Q1009" i="9"/>
  <c r="U1009" i="9"/>
  <c r="X1009" i="9"/>
  <c r="A1010" i="9"/>
  <c r="B1010" i="9"/>
  <c r="C1010" i="9"/>
  <c r="D1010" i="9"/>
  <c r="E1010" i="9"/>
  <c r="Q1010" i="9"/>
  <c r="U1010" i="9"/>
  <c r="X1010" i="9"/>
  <c r="A1011" i="9"/>
  <c r="B1011" i="9"/>
  <c r="C1011" i="9"/>
  <c r="D1011" i="9"/>
  <c r="E1011" i="9"/>
  <c r="Q1011" i="9"/>
  <c r="U1011" i="9"/>
  <c r="X1011" i="9"/>
  <c r="A1012" i="9"/>
  <c r="B1012" i="9"/>
  <c r="C1012" i="9"/>
  <c r="D1012" i="9"/>
  <c r="E1012" i="9"/>
  <c r="Q1012" i="9"/>
  <c r="U1012" i="9"/>
  <c r="X1012" i="9"/>
  <c r="A1013" i="9"/>
  <c r="B1013" i="9"/>
  <c r="C1013" i="9"/>
  <c r="D1013" i="9"/>
  <c r="E1013" i="9"/>
  <c r="Q1013" i="9"/>
  <c r="U1013" i="9"/>
  <c r="X1013" i="9"/>
  <c r="A1014" i="9"/>
  <c r="B1014" i="9"/>
  <c r="C1014" i="9"/>
  <c r="D1014" i="9"/>
  <c r="E1014" i="9"/>
  <c r="Q1014" i="9"/>
  <c r="U1014" i="9"/>
  <c r="X1014" i="9"/>
  <c r="A1015" i="9"/>
  <c r="B1015" i="9"/>
  <c r="C1015" i="9"/>
  <c r="D1015" i="9"/>
  <c r="E1015" i="9"/>
  <c r="Q1015" i="9"/>
  <c r="U1015" i="9"/>
  <c r="X1015" i="9"/>
  <c r="A1016" i="9"/>
  <c r="B1016" i="9"/>
  <c r="C1016" i="9"/>
  <c r="D1016" i="9"/>
  <c r="E1016" i="9"/>
  <c r="Q1016" i="9"/>
  <c r="U1016" i="9"/>
  <c r="X1016" i="9"/>
  <c r="A1017" i="9"/>
  <c r="B1017" i="9"/>
  <c r="C1017" i="9"/>
  <c r="D1017" i="9"/>
  <c r="E1017" i="9"/>
  <c r="Q1017" i="9"/>
  <c r="U1017" i="9"/>
  <c r="X1017" i="9"/>
  <c r="A1018" i="9"/>
  <c r="B1018" i="9"/>
  <c r="C1018" i="9"/>
  <c r="D1018" i="9"/>
  <c r="E1018" i="9"/>
  <c r="Q1018" i="9"/>
  <c r="U1018" i="9"/>
  <c r="X1018" i="9"/>
  <c r="A1019" i="9"/>
  <c r="B1019" i="9"/>
  <c r="C1019" i="9"/>
  <c r="D1019" i="9"/>
  <c r="E1019" i="9"/>
  <c r="Q1019" i="9"/>
  <c r="U1019" i="9"/>
  <c r="X1019" i="9"/>
  <c r="A1020" i="9"/>
  <c r="B1020" i="9"/>
  <c r="C1020" i="9"/>
  <c r="D1020" i="9"/>
  <c r="E1020" i="9"/>
  <c r="Q1020" i="9"/>
  <c r="U1020" i="9"/>
  <c r="X1020" i="9"/>
  <c r="A1021" i="9"/>
  <c r="B1021" i="9"/>
  <c r="C1021" i="9"/>
  <c r="D1021" i="9"/>
  <c r="E1021" i="9"/>
  <c r="Q1021" i="9"/>
  <c r="U1021" i="9"/>
  <c r="X1021" i="9"/>
  <c r="A1022" i="9"/>
  <c r="B1022" i="9"/>
  <c r="C1022" i="9"/>
  <c r="D1022" i="9"/>
  <c r="E1022" i="9"/>
  <c r="Q1022" i="9"/>
  <c r="U1022" i="9"/>
  <c r="X1022" i="9"/>
  <c r="A1023" i="9"/>
  <c r="B1023" i="9"/>
  <c r="C1023" i="9"/>
  <c r="D1023" i="9"/>
  <c r="E1023" i="9"/>
  <c r="Q1023" i="9"/>
  <c r="U1023" i="9"/>
  <c r="X1023" i="9"/>
  <c r="A1024" i="9"/>
  <c r="B1024" i="9"/>
  <c r="C1024" i="9"/>
  <c r="D1024" i="9"/>
  <c r="E1024" i="9"/>
  <c r="Q1024" i="9"/>
  <c r="U1024" i="9"/>
  <c r="X1024" i="9"/>
  <c r="A1025" i="9"/>
  <c r="B1025" i="9"/>
  <c r="C1025" i="9"/>
  <c r="D1025" i="9"/>
  <c r="E1025" i="9"/>
  <c r="Q1025" i="9"/>
  <c r="U1025" i="9"/>
  <c r="X1025" i="9"/>
  <c r="A1026" i="9"/>
  <c r="B1026" i="9"/>
  <c r="C1026" i="9"/>
  <c r="D1026" i="9"/>
  <c r="E1026" i="9"/>
  <c r="Q1026" i="9"/>
  <c r="U1026" i="9"/>
  <c r="X1026" i="9"/>
  <c r="A1027" i="9"/>
  <c r="B1027" i="9"/>
  <c r="C1027" i="9"/>
  <c r="D1027" i="9"/>
  <c r="E1027" i="9"/>
  <c r="Q1027" i="9"/>
  <c r="U1027" i="9"/>
  <c r="X1027" i="9"/>
  <c r="A1028" i="9"/>
  <c r="B1028" i="9"/>
  <c r="C1028" i="9"/>
  <c r="D1028" i="9"/>
  <c r="E1028" i="9"/>
  <c r="Q1028" i="9"/>
  <c r="U1028" i="9"/>
  <c r="X1028" i="9"/>
  <c r="A1029" i="9"/>
  <c r="B1029" i="9"/>
  <c r="C1029" i="9"/>
  <c r="D1029" i="9"/>
  <c r="E1029" i="9"/>
  <c r="Q1029" i="9"/>
  <c r="U1029" i="9"/>
  <c r="X1029" i="9"/>
  <c r="A1030" i="9"/>
  <c r="B1030" i="9"/>
  <c r="C1030" i="9"/>
  <c r="D1030" i="9"/>
  <c r="E1030" i="9"/>
  <c r="Q1030" i="9"/>
  <c r="U1030" i="9"/>
  <c r="X1030" i="9"/>
  <c r="A1031" i="9"/>
  <c r="B1031" i="9"/>
  <c r="C1031" i="9"/>
  <c r="D1031" i="9"/>
  <c r="E1031" i="9"/>
  <c r="Q1031" i="9"/>
  <c r="U1031" i="9"/>
  <c r="X1031" i="9"/>
  <c r="A1032" i="9"/>
  <c r="B1032" i="9"/>
  <c r="C1032" i="9"/>
  <c r="D1032" i="9"/>
  <c r="E1032" i="9"/>
  <c r="Q1032" i="9"/>
  <c r="U1032" i="9"/>
  <c r="X1032" i="9"/>
  <c r="A1033" i="9"/>
  <c r="B1033" i="9"/>
  <c r="C1033" i="9"/>
  <c r="D1033" i="9"/>
  <c r="E1033" i="9"/>
  <c r="Q1033" i="9"/>
  <c r="U1033" i="9"/>
  <c r="X1033" i="9"/>
  <c r="A1034" i="9"/>
  <c r="B1034" i="9"/>
  <c r="C1034" i="9"/>
  <c r="D1034" i="9"/>
  <c r="E1034" i="9"/>
  <c r="F1034" i="9"/>
  <c r="Q1034" i="9"/>
  <c r="U1034" i="9"/>
  <c r="X1034" i="9"/>
  <c r="A1035" i="9"/>
  <c r="B1035" i="9"/>
  <c r="C1035" i="9"/>
  <c r="D1035" i="9"/>
  <c r="E1035" i="9"/>
  <c r="Q1035" i="9"/>
  <c r="U1035" i="9"/>
  <c r="X1035" i="9"/>
  <c r="A1036" i="9"/>
  <c r="B1036" i="9"/>
  <c r="C1036" i="9"/>
  <c r="D1036" i="9"/>
  <c r="E1036" i="9"/>
  <c r="Q1036" i="9"/>
  <c r="U1036" i="9"/>
  <c r="X1036" i="9"/>
  <c r="A1037" i="9"/>
  <c r="B1037" i="9"/>
  <c r="C1037" i="9"/>
  <c r="D1037" i="9"/>
  <c r="E1037" i="9"/>
  <c r="Q1037" i="9"/>
  <c r="U1037" i="9"/>
  <c r="X1037" i="9"/>
  <c r="A1038" i="9"/>
  <c r="B1038" i="9"/>
  <c r="C1038" i="9"/>
  <c r="D1038" i="9"/>
  <c r="E1038" i="9"/>
  <c r="Q1038" i="9"/>
  <c r="U1038" i="9"/>
  <c r="X1038" i="9"/>
  <c r="A1039" i="9"/>
  <c r="B1039" i="9"/>
  <c r="C1039" i="9"/>
  <c r="D1039" i="9"/>
  <c r="E1039" i="9"/>
  <c r="Q1039" i="9"/>
  <c r="U1039" i="9"/>
  <c r="X1039" i="9"/>
  <c r="A1040" i="9"/>
  <c r="B1040" i="9"/>
  <c r="C1040" i="9"/>
  <c r="D1040" i="9"/>
  <c r="E1040" i="9"/>
  <c r="Q1040" i="9"/>
  <c r="U1040" i="9"/>
  <c r="X1040" i="9"/>
  <c r="A1041" i="9"/>
  <c r="B1041" i="9"/>
  <c r="C1041" i="9"/>
  <c r="D1041" i="9"/>
  <c r="E1041" i="9"/>
  <c r="Q1041" i="9"/>
  <c r="U1041" i="9"/>
  <c r="X1041" i="9"/>
  <c r="A1042" i="9"/>
  <c r="B1042" i="9"/>
  <c r="C1042" i="9"/>
  <c r="D1042" i="9"/>
  <c r="E1042" i="9"/>
  <c r="Q1042" i="9"/>
  <c r="U1042" i="9"/>
  <c r="X1042" i="9"/>
  <c r="A1043" i="9"/>
  <c r="B1043" i="9"/>
  <c r="C1043" i="9"/>
  <c r="D1043" i="9"/>
  <c r="E1043" i="9"/>
  <c r="Q1043" i="9"/>
  <c r="U1043" i="9"/>
  <c r="X1043" i="9"/>
  <c r="A1044" i="9"/>
  <c r="B1044" i="9"/>
  <c r="C1044" i="9"/>
  <c r="D1044" i="9"/>
  <c r="E1044" i="9"/>
  <c r="Q1044" i="9"/>
  <c r="U1044" i="9"/>
  <c r="X1044" i="9"/>
  <c r="A1045" i="9"/>
  <c r="B1045" i="9"/>
  <c r="C1045" i="9"/>
  <c r="D1045" i="9"/>
  <c r="E1045" i="9"/>
  <c r="Q1045" i="9"/>
  <c r="U1045" i="9"/>
  <c r="X1045" i="9"/>
  <c r="A1046" i="9"/>
  <c r="B1046" i="9"/>
  <c r="C1046" i="9"/>
  <c r="D1046" i="9"/>
  <c r="E1046" i="9"/>
  <c r="Q1046" i="9"/>
  <c r="U1046" i="9"/>
  <c r="X1046" i="9"/>
  <c r="A1047" i="9"/>
  <c r="B1047" i="9"/>
  <c r="C1047" i="9"/>
  <c r="D1047" i="9"/>
  <c r="E1047" i="9"/>
  <c r="Q1047" i="9"/>
  <c r="U1047" i="9"/>
  <c r="X1047" i="9"/>
  <c r="A1048" i="9"/>
  <c r="B1048" i="9"/>
  <c r="C1048" i="9"/>
  <c r="D1048" i="9"/>
  <c r="E1048" i="9"/>
  <c r="Q1048" i="9"/>
  <c r="U1048" i="9"/>
  <c r="X1048" i="9"/>
  <c r="A1049" i="9"/>
  <c r="B1049" i="9"/>
  <c r="C1049" i="9"/>
  <c r="D1049" i="9"/>
  <c r="E1049" i="9"/>
  <c r="Q1049" i="9"/>
  <c r="U1049" i="9"/>
  <c r="X1049" i="9"/>
  <c r="A1050" i="9"/>
  <c r="B1050" i="9"/>
  <c r="C1050" i="9"/>
  <c r="D1050" i="9"/>
  <c r="E1050" i="9"/>
  <c r="Q1050" i="9"/>
  <c r="U1050" i="9"/>
  <c r="X1050" i="9"/>
  <c r="A1051" i="9"/>
  <c r="B1051" i="9"/>
  <c r="C1051" i="9"/>
  <c r="D1051" i="9"/>
  <c r="E1051" i="9"/>
  <c r="Q1051" i="9"/>
  <c r="U1051" i="9"/>
  <c r="X1051" i="9"/>
  <c r="A1052" i="9"/>
  <c r="B1052" i="9"/>
  <c r="C1052" i="9"/>
  <c r="D1052" i="9"/>
  <c r="E1052" i="9"/>
  <c r="Q1052" i="9"/>
  <c r="U1052" i="9"/>
  <c r="X1052" i="9"/>
  <c r="A1053" i="9"/>
  <c r="B1053" i="9"/>
  <c r="C1053" i="9"/>
  <c r="D1053" i="9"/>
  <c r="E1053" i="9"/>
  <c r="Q1053" i="9"/>
  <c r="U1053" i="9"/>
  <c r="X1053" i="9"/>
  <c r="A1054" i="9"/>
  <c r="B1054" i="9"/>
  <c r="C1054" i="9"/>
  <c r="D1054" i="9"/>
  <c r="E1054" i="9"/>
  <c r="Q1054" i="9"/>
  <c r="U1054" i="9"/>
  <c r="X1054" i="9"/>
  <c r="A1055" i="9"/>
  <c r="B1055" i="9"/>
  <c r="C1055" i="9"/>
  <c r="D1055" i="9"/>
  <c r="E1055" i="9"/>
  <c r="Q1055" i="9"/>
  <c r="U1055" i="9"/>
  <c r="X1055" i="9"/>
  <c r="A1056" i="9"/>
  <c r="B1056" i="9"/>
  <c r="C1056" i="9"/>
  <c r="D1056" i="9"/>
  <c r="E1056" i="9"/>
  <c r="Q1056" i="9"/>
  <c r="U1056" i="9"/>
  <c r="X1056" i="9"/>
  <c r="A1057" i="9"/>
  <c r="B1057" i="9"/>
  <c r="C1057" i="9"/>
  <c r="D1057" i="9"/>
  <c r="E1057" i="9"/>
  <c r="Q1057" i="9"/>
  <c r="U1057" i="9"/>
  <c r="X1057" i="9"/>
  <c r="A1058" i="9"/>
  <c r="B1058" i="9"/>
  <c r="C1058" i="9"/>
  <c r="D1058" i="9"/>
  <c r="E1058" i="9"/>
  <c r="Q1058" i="9"/>
  <c r="U1058" i="9"/>
  <c r="X1058" i="9"/>
  <c r="A1059" i="9"/>
  <c r="B1059" i="9"/>
  <c r="C1059" i="9"/>
  <c r="D1059" i="9"/>
  <c r="E1059" i="9"/>
  <c r="Q1059" i="9"/>
  <c r="U1059" i="9"/>
  <c r="X1059" i="9"/>
  <c r="A1060" i="9"/>
  <c r="B1060" i="9"/>
  <c r="C1060" i="9"/>
  <c r="D1060" i="9"/>
  <c r="E1060" i="9"/>
  <c r="Q1060" i="9"/>
  <c r="U1060" i="9"/>
  <c r="X1060" i="9"/>
  <c r="A1061" i="9"/>
  <c r="B1061" i="9"/>
  <c r="C1061" i="9"/>
  <c r="D1061" i="9"/>
  <c r="E1061" i="9"/>
  <c r="Q1061" i="9"/>
  <c r="U1061" i="9"/>
  <c r="X1061" i="9"/>
  <c r="A1062" i="9"/>
  <c r="B1062" i="9"/>
  <c r="C1062" i="9"/>
  <c r="D1062" i="9"/>
  <c r="E1062" i="9"/>
  <c r="Q1062" i="9"/>
  <c r="U1062" i="9"/>
  <c r="X1062" i="9"/>
  <c r="A1063" i="9"/>
  <c r="B1063" i="9"/>
  <c r="C1063" i="9"/>
  <c r="D1063" i="9"/>
  <c r="E1063" i="9"/>
  <c r="Q1063" i="9"/>
  <c r="U1063" i="9"/>
  <c r="X1063" i="9"/>
  <c r="A1064" i="9"/>
  <c r="B1064" i="9"/>
  <c r="C1064" i="9"/>
  <c r="D1064" i="9"/>
  <c r="E1064" i="9"/>
  <c r="Q1064" i="9"/>
  <c r="U1064" i="9"/>
  <c r="X1064" i="9"/>
  <c r="A1065" i="9"/>
  <c r="B1065" i="9"/>
  <c r="C1065" i="9"/>
  <c r="D1065" i="9"/>
  <c r="E1065" i="9"/>
  <c r="Q1065" i="9"/>
  <c r="U1065" i="9"/>
  <c r="X1065" i="9"/>
  <c r="A1066" i="9"/>
  <c r="B1066" i="9"/>
  <c r="C1066" i="9"/>
  <c r="D1066" i="9"/>
  <c r="E1066" i="9"/>
  <c r="Q1066" i="9"/>
  <c r="U1066" i="9"/>
  <c r="X1066" i="9"/>
  <c r="A1067" i="9"/>
  <c r="B1067" i="9"/>
  <c r="C1067" i="9"/>
  <c r="D1067" i="9"/>
  <c r="E1067" i="9"/>
  <c r="Q1067" i="9"/>
  <c r="U1067" i="9"/>
  <c r="X1067" i="9"/>
  <c r="A1068" i="9"/>
  <c r="B1068" i="9"/>
  <c r="C1068" i="9"/>
  <c r="D1068" i="9"/>
  <c r="E1068" i="9"/>
  <c r="Q1068" i="9"/>
  <c r="U1068" i="9"/>
  <c r="X1068" i="9"/>
  <c r="A1069" i="9"/>
  <c r="B1069" i="9"/>
  <c r="C1069" i="9"/>
  <c r="D1069" i="9"/>
  <c r="E1069" i="9"/>
  <c r="Q1069" i="9"/>
  <c r="U1069" i="9"/>
  <c r="X1069" i="9"/>
  <c r="A1070" i="9"/>
  <c r="B1070" i="9"/>
  <c r="C1070" i="9"/>
  <c r="D1070" i="9"/>
  <c r="E1070" i="9"/>
  <c r="Q1070" i="9"/>
  <c r="U1070" i="9"/>
  <c r="X1070" i="9"/>
  <c r="A1071" i="9"/>
  <c r="B1071" i="9"/>
  <c r="C1071" i="9"/>
  <c r="D1071" i="9"/>
  <c r="E1071" i="9"/>
  <c r="Q1071" i="9"/>
  <c r="U1071" i="9"/>
  <c r="X1071" i="9"/>
  <c r="A1072" i="9"/>
  <c r="B1072" i="9"/>
  <c r="C1072" i="9"/>
  <c r="D1072" i="9"/>
  <c r="E1072" i="9"/>
  <c r="Q1072" i="9"/>
  <c r="U1072" i="9"/>
  <c r="X1072" i="9"/>
  <c r="A1073" i="9"/>
  <c r="B1073" i="9"/>
  <c r="C1073" i="9"/>
  <c r="D1073" i="9"/>
  <c r="E1073" i="9"/>
  <c r="Q1073" i="9"/>
  <c r="U1073" i="9"/>
  <c r="X1073" i="9"/>
  <c r="A1074" i="9"/>
  <c r="B1074" i="9"/>
  <c r="C1074" i="9"/>
  <c r="D1074" i="9"/>
  <c r="E1074" i="9"/>
  <c r="Q1074" i="9"/>
  <c r="U1074" i="9"/>
  <c r="X1074" i="9"/>
  <c r="A1075" i="9"/>
  <c r="B1075" i="9"/>
  <c r="C1075" i="9"/>
  <c r="D1075" i="9"/>
  <c r="E1075" i="9"/>
  <c r="Q1075" i="9"/>
  <c r="U1075" i="9"/>
  <c r="X1075" i="9"/>
  <c r="A1076" i="9"/>
  <c r="B1076" i="9"/>
  <c r="C1076" i="9"/>
  <c r="D1076" i="9"/>
  <c r="E1076" i="9"/>
  <c r="Q1076" i="9"/>
  <c r="U1076" i="9"/>
  <c r="X1076" i="9"/>
  <c r="A1077" i="9"/>
  <c r="B1077" i="9"/>
  <c r="C1077" i="9"/>
  <c r="D1077" i="9"/>
  <c r="E1077" i="9"/>
  <c r="Q1077" i="9"/>
  <c r="U1077" i="9"/>
  <c r="X1077" i="9"/>
  <c r="A1078" i="9"/>
  <c r="B1078" i="9"/>
  <c r="C1078" i="9"/>
  <c r="D1078" i="9"/>
  <c r="E1078" i="9"/>
  <c r="Q1078" i="9"/>
  <c r="U1078" i="9"/>
  <c r="X1078" i="9"/>
  <c r="A1079" i="9"/>
  <c r="B1079" i="9"/>
  <c r="C1079" i="9"/>
  <c r="D1079" i="9"/>
  <c r="E1079" i="9"/>
  <c r="Q1079" i="9"/>
  <c r="U1079" i="9"/>
  <c r="X1079" i="9"/>
  <c r="A1080" i="9"/>
  <c r="B1080" i="9"/>
  <c r="C1080" i="9"/>
  <c r="D1080" i="9"/>
  <c r="E1080" i="9"/>
  <c r="Q1080" i="9"/>
  <c r="U1080" i="9"/>
  <c r="X1080" i="9"/>
  <c r="A1081" i="9"/>
  <c r="B1081" i="9"/>
  <c r="C1081" i="9"/>
  <c r="D1081" i="9"/>
  <c r="E1081" i="9"/>
  <c r="Q1081" i="9"/>
  <c r="U1081" i="9"/>
  <c r="X1081" i="9"/>
  <c r="A1082" i="9"/>
  <c r="B1082" i="9"/>
  <c r="C1082" i="9"/>
  <c r="D1082" i="9"/>
  <c r="E1082" i="9"/>
  <c r="Q1082" i="9"/>
  <c r="U1082" i="9"/>
  <c r="X1082" i="9"/>
  <c r="A1083" i="9"/>
  <c r="B1083" i="9"/>
  <c r="C1083" i="9"/>
  <c r="D1083" i="9"/>
  <c r="E1083" i="9"/>
  <c r="Q1083" i="9"/>
  <c r="U1083" i="9"/>
  <c r="X1083" i="9"/>
  <c r="A1084" i="9"/>
  <c r="B1084" i="9"/>
  <c r="C1084" i="9"/>
  <c r="D1084" i="9"/>
  <c r="E1084" i="9"/>
  <c r="Q1084" i="9"/>
  <c r="U1084" i="9"/>
  <c r="X1084" i="9"/>
  <c r="A1085" i="9"/>
  <c r="B1085" i="9"/>
  <c r="C1085" i="9"/>
  <c r="D1085" i="9"/>
  <c r="E1085" i="9"/>
  <c r="Q1085" i="9"/>
  <c r="U1085" i="9"/>
  <c r="X1085" i="9"/>
  <c r="A1086" i="9"/>
  <c r="B1086" i="9"/>
  <c r="C1086" i="9"/>
  <c r="D1086" i="9"/>
  <c r="E1086" i="9"/>
  <c r="Q1086" i="9"/>
  <c r="U1086" i="9"/>
  <c r="X1086" i="9"/>
  <c r="A1087" i="9"/>
  <c r="B1087" i="9"/>
  <c r="C1087" i="9"/>
  <c r="D1087" i="9"/>
  <c r="E1087" i="9"/>
  <c r="Q1087" i="9"/>
  <c r="U1087" i="9"/>
  <c r="X1087" i="9"/>
  <c r="A1088" i="9"/>
  <c r="B1088" i="9"/>
  <c r="C1088" i="9"/>
  <c r="D1088" i="9"/>
  <c r="E1088" i="9"/>
  <c r="Q1088" i="9"/>
  <c r="U1088" i="9"/>
  <c r="X1088" i="9"/>
  <c r="A1089" i="9"/>
  <c r="B1089" i="9"/>
  <c r="C1089" i="9"/>
  <c r="D1089" i="9"/>
  <c r="E1089" i="9"/>
  <c r="Q1089" i="9"/>
  <c r="U1089" i="9"/>
  <c r="X1089" i="9"/>
  <c r="A1090" i="9"/>
  <c r="B1090" i="9"/>
  <c r="C1090" i="9"/>
  <c r="D1090" i="9"/>
  <c r="E1090" i="9"/>
  <c r="Q1090" i="9"/>
  <c r="U1090" i="9"/>
  <c r="X1090" i="9"/>
  <c r="A1091" i="9"/>
  <c r="B1091" i="9"/>
  <c r="C1091" i="9"/>
  <c r="D1091" i="9"/>
  <c r="E1091" i="9"/>
  <c r="Q1091" i="9"/>
  <c r="U1091" i="9"/>
  <c r="X1091" i="9"/>
  <c r="A1092" i="9"/>
  <c r="B1092" i="9"/>
  <c r="C1092" i="9"/>
  <c r="D1092" i="9"/>
  <c r="E1092" i="9"/>
  <c r="Q1092" i="9"/>
  <c r="U1092" i="9"/>
  <c r="X1092" i="9"/>
  <c r="A1093" i="9"/>
  <c r="B1093" i="9"/>
  <c r="C1093" i="9"/>
  <c r="D1093" i="9"/>
  <c r="E1093" i="9"/>
  <c r="Q1093" i="9"/>
  <c r="U1093" i="9"/>
  <c r="X1093" i="9"/>
  <c r="A1094" i="9"/>
  <c r="B1094" i="9"/>
  <c r="C1094" i="9"/>
  <c r="D1094" i="9"/>
  <c r="E1094" i="9"/>
  <c r="Q1094" i="9"/>
  <c r="U1094" i="9"/>
  <c r="X1094" i="9"/>
  <c r="A1095" i="9"/>
  <c r="B1095" i="9"/>
  <c r="C1095" i="9"/>
  <c r="D1095" i="9"/>
  <c r="E1095" i="9"/>
  <c r="Q1095" i="9"/>
  <c r="U1095" i="9"/>
  <c r="X1095" i="9"/>
  <c r="A1096" i="9"/>
  <c r="B1096" i="9"/>
  <c r="C1096" i="9"/>
  <c r="D1096" i="9"/>
  <c r="E1096" i="9"/>
  <c r="Q1096" i="9"/>
  <c r="U1096" i="9"/>
  <c r="X1096" i="9"/>
  <c r="A1097" i="9"/>
  <c r="B1097" i="9"/>
  <c r="C1097" i="9"/>
  <c r="D1097" i="9"/>
  <c r="E1097" i="9"/>
  <c r="Q1097" i="9"/>
  <c r="U1097" i="9"/>
  <c r="X1097" i="9"/>
  <c r="A1098" i="9"/>
  <c r="B1098" i="9"/>
  <c r="C1098" i="9"/>
  <c r="D1098" i="9"/>
  <c r="E1098" i="9"/>
  <c r="Q1098" i="9"/>
  <c r="U1098" i="9"/>
  <c r="X1098" i="9"/>
  <c r="A1099" i="9"/>
  <c r="B1099" i="9"/>
  <c r="C1099" i="9"/>
  <c r="D1099" i="9"/>
  <c r="E1099" i="9"/>
  <c r="Q1099" i="9"/>
  <c r="U1099" i="9"/>
  <c r="X1099" i="9"/>
  <c r="A1100" i="9"/>
  <c r="B1100" i="9"/>
  <c r="C1100" i="9"/>
  <c r="D1100" i="9"/>
  <c r="E1100" i="9"/>
  <c r="Q1100" i="9"/>
  <c r="U1100" i="9"/>
  <c r="X1100" i="9"/>
  <c r="A1101" i="9"/>
  <c r="B1101" i="9"/>
  <c r="C1101" i="9"/>
  <c r="D1101" i="9"/>
  <c r="E1101" i="9"/>
  <c r="Q1101" i="9"/>
  <c r="U1101" i="9"/>
  <c r="X1101" i="9"/>
  <c r="A1102" i="9"/>
  <c r="B1102" i="9"/>
  <c r="C1102" i="9"/>
  <c r="D1102" i="9"/>
  <c r="E1102" i="9"/>
  <c r="Q1102" i="9"/>
  <c r="U1102" i="9"/>
  <c r="X1102" i="9"/>
  <c r="A1103" i="9"/>
  <c r="B1103" i="9"/>
  <c r="C1103" i="9"/>
  <c r="D1103" i="9"/>
  <c r="E1103" i="9"/>
  <c r="Q1103" i="9"/>
  <c r="U1103" i="9"/>
  <c r="X1103" i="9"/>
  <c r="A1104" i="9"/>
  <c r="B1104" i="9"/>
  <c r="C1104" i="9"/>
  <c r="D1104" i="9"/>
  <c r="E1104" i="9"/>
  <c r="Q1104" i="9"/>
  <c r="U1104" i="9"/>
  <c r="X1104" i="9"/>
  <c r="A1105" i="9"/>
  <c r="B1105" i="9"/>
  <c r="C1105" i="9"/>
  <c r="D1105" i="9"/>
  <c r="E1105" i="9"/>
  <c r="Q1105" i="9"/>
  <c r="U1105" i="9"/>
  <c r="X1105" i="9"/>
  <c r="A1106" i="9"/>
  <c r="B1106" i="9"/>
  <c r="C1106" i="9"/>
  <c r="D1106" i="9"/>
  <c r="E1106" i="9"/>
  <c r="Q1106" i="9"/>
  <c r="U1106" i="9"/>
  <c r="X1106" i="9"/>
  <c r="A1107" i="9"/>
  <c r="B1107" i="9"/>
  <c r="C1107" i="9"/>
  <c r="D1107" i="9"/>
  <c r="E1107" i="9"/>
  <c r="Q1107" i="9"/>
  <c r="U1107" i="9"/>
  <c r="X1107" i="9"/>
  <c r="A1108" i="9"/>
  <c r="B1108" i="9"/>
  <c r="C1108" i="9"/>
  <c r="D1108" i="9"/>
  <c r="E1108" i="9"/>
  <c r="Q1108" i="9"/>
  <c r="U1108" i="9"/>
  <c r="X1108" i="9"/>
  <c r="A1109" i="9"/>
  <c r="B1109" i="9"/>
  <c r="C1109" i="9"/>
  <c r="D1109" i="9"/>
  <c r="E1109" i="9"/>
  <c r="Q1109" i="9"/>
  <c r="U1109" i="9"/>
  <c r="X1109" i="9"/>
  <c r="A1110" i="9"/>
  <c r="B1110" i="9"/>
  <c r="C1110" i="9"/>
  <c r="D1110" i="9"/>
  <c r="E1110" i="9"/>
  <c r="Q1110" i="9"/>
  <c r="U1110" i="9"/>
  <c r="X1110" i="9"/>
  <c r="A1111" i="9"/>
  <c r="B1111" i="9"/>
  <c r="C1111" i="9"/>
  <c r="D1111" i="9"/>
  <c r="E1111" i="9"/>
  <c r="Q1111" i="9"/>
  <c r="U1111" i="9"/>
  <c r="X1111" i="9"/>
  <c r="A1112" i="9"/>
  <c r="B1112" i="9"/>
  <c r="C1112" i="9"/>
  <c r="D1112" i="9"/>
  <c r="E1112" i="9"/>
  <c r="Q1112" i="9"/>
  <c r="U1112" i="9"/>
  <c r="X1112" i="9"/>
  <c r="A1113" i="9"/>
  <c r="B1113" i="9"/>
  <c r="C1113" i="9"/>
  <c r="D1113" i="9"/>
  <c r="E1113" i="9"/>
  <c r="Q1113" i="9"/>
  <c r="U1113" i="9"/>
  <c r="X1113" i="9"/>
  <c r="A1114" i="9"/>
  <c r="B1114" i="9"/>
  <c r="C1114" i="9"/>
  <c r="D1114" i="9"/>
  <c r="E1114" i="9"/>
  <c r="Q1114" i="9"/>
  <c r="U1114" i="9"/>
  <c r="X1114" i="9"/>
  <c r="A1115" i="9"/>
  <c r="B1115" i="9"/>
  <c r="C1115" i="9"/>
  <c r="D1115" i="9"/>
  <c r="E1115" i="9"/>
  <c r="Q1115" i="9"/>
  <c r="U1115" i="9"/>
  <c r="X1115" i="9"/>
  <c r="A1116" i="9"/>
  <c r="B1116" i="9"/>
  <c r="C1116" i="9"/>
  <c r="D1116" i="9"/>
  <c r="E1116" i="9"/>
  <c r="Q1116" i="9"/>
  <c r="U1116" i="9"/>
  <c r="X1116" i="9"/>
  <c r="A1117" i="9"/>
  <c r="B1117" i="9"/>
  <c r="C1117" i="9"/>
  <c r="D1117" i="9"/>
  <c r="E1117" i="9"/>
  <c r="Q1117" i="9"/>
  <c r="U1117" i="9"/>
  <c r="X1117" i="9"/>
  <c r="A1118" i="9"/>
  <c r="B1118" i="9"/>
  <c r="C1118" i="9"/>
  <c r="D1118" i="9"/>
  <c r="E1118" i="9"/>
  <c r="Q1118" i="9"/>
  <c r="U1118" i="9"/>
  <c r="X1118" i="9"/>
  <c r="A1119" i="9"/>
  <c r="B1119" i="9"/>
  <c r="C1119" i="9"/>
  <c r="D1119" i="9"/>
  <c r="E1119" i="9"/>
  <c r="Q1119" i="9"/>
  <c r="U1119" i="9"/>
  <c r="X1119" i="9"/>
  <c r="A1120" i="9"/>
  <c r="B1120" i="9"/>
  <c r="C1120" i="9"/>
  <c r="D1120" i="9"/>
  <c r="E1120" i="9"/>
  <c r="Q1120" i="9"/>
  <c r="U1120" i="9"/>
  <c r="X1120" i="9"/>
  <c r="A1121" i="9"/>
  <c r="B1121" i="9"/>
  <c r="C1121" i="9"/>
  <c r="D1121" i="9"/>
  <c r="E1121" i="9"/>
  <c r="Q1121" i="9"/>
  <c r="U1121" i="9"/>
  <c r="X1121" i="9"/>
  <c r="A1122" i="9"/>
  <c r="B1122" i="9"/>
  <c r="C1122" i="9"/>
  <c r="D1122" i="9"/>
  <c r="E1122" i="9"/>
  <c r="Q1122" i="9"/>
  <c r="U1122" i="9"/>
  <c r="X1122" i="9"/>
  <c r="A1123" i="9"/>
  <c r="B1123" i="9"/>
  <c r="C1123" i="9"/>
  <c r="D1123" i="9"/>
  <c r="E1123" i="9"/>
  <c r="Q1123" i="9"/>
  <c r="U1123" i="9"/>
  <c r="X1123" i="9"/>
  <c r="A1124" i="9"/>
  <c r="B1124" i="9"/>
  <c r="C1124" i="9"/>
  <c r="D1124" i="9"/>
  <c r="E1124" i="9"/>
  <c r="Q1124" i="9"/>
  <c r="U1124" i="9"/>
  <c r="X1124" i="9"/>
  <c r="A1125" i="9"/>
  <c r="B1125" i="9"/>
  <c r="C1125" i="9"/>
  <c r="D1125" i="9"/>
  <c r="E1125" i="9"/>
  <c r="Q1125" i="9"/>
  <c r="U1125" i="9"/>
  <c r="X1125" i="9"/>
  <c r="A1126" i="9"/>
  <c r="B1126" i="9"/>
  <c r="C1126" i="9"/>
  <c r="D1126" i="9"/>
  <c r="E1126" i="9"/>
  <c r="Q1126" i="9"/>
  <c r="U1126" i="9"/>
  <c r="X1126" i="9"/>
  <c r="A1127" i="9"/>
  <c r="B1127" i="9"/>
  <c r="C1127" i="9"/>
  <c r="D1127" i="9"/>
  <c r="E1127" i="9"/>
  <c r="Q1127" i="9"/>
  <c r="U1127" i="9"/>
  <c r="X1127" i="9"/>
  <c r="A1128" i="9"/>
  <c r="B1128" i="9"/>
  <c r="C1128" i="9"/>
  <c r="D1128" i="9"/>
  <c r="E1128" i="9"/>
  <c r="Q1128" i="9"/>
  <c r="U1128" i="9"/>
  <c r="X1128" i="9"/>
  <c r="A1129" i="9"/>
  <c r="B1129" i="9"/>
  <c r="C1129" i="9"/>
  <c r="D1129" i="9"/>
  <c r="E1129" i="9"/>
  <c r="Q1129" i="9"/>
  <c r="U1129" i="9"/>
  <c r="X1129" i="9"/>
  <c r="A1130" i="9"/>
  <c r="B1130" i="9"/>
  <c r="C1130" i="9"/>
  <c r="D1130" i="9"/>
  <c r="E1130" i="9"/>
  <c r="Q1130" i="9"/>
  <c r="U1130" i="9"/>
  <c r="X1130" i="9"/>
  <c r="A1131" i="9"/>
  <c r="B1131" i="9"/>
  <c r="C1131" i="9"/>
  <c r="D1131" i="9"/>
  <c r="E1131" i="9"/>
  <c r="Q1131" i="9"/>
  <c r="U1131" i="9"/>
  <c r="X1131" i="9"/>
  <c r="A1132" i="9"/>
  <c r="B1132" i="9"/>
  <c r="C1132" i="9"/>
  <c r="D1132" i="9"/>
  <c r="E1132" i="9"/>
  <c r="Q1132" i="9"/>
  <c r="U1132" i="9"/>
  <c r="X1132" i="9"/>
  <c r="A1133" i="9"/>
  <c r="B1133" i="9"/>
  <c r="C1133" i="9"/>
  <c r="D1133" i="9"/>
  <c r="E1133" i="9"/>
  <c r="Q1133" i="9"/>
  <c r="U1133" i="9"/>
  <c r="X1133" i="9"/>
  <c r="A1134" i="9"/>
  <c r="B1134" i="9"/>
  <c r="C1134" i="9"/>
  <c r="D1134" i="9"/>
  <c r="E1134" i="9"/>
  <c r="Q1134" i="9"/>
  <c r="U1134" i="9"/>
  <c r="X1134" i="9"/>
  <c r="A1135" i="9"/>
  <c r="B1135" i="9"/>
  <c r="C1135" i="9"/>
  <c r="D1135" i="9"/>
  <c r="E1135" i="9"/>
  <c r="Q1135" i="9"/>
  <c r="U1135" i="9"/>
  <c r="X1135" i="9"/>
  <c r="A1136" i="9"/>
  <c r="B1136" i="9"/>
  <c r="C1136" i="9"/>
  <c r="D1136" i="9"/>
  <c r="E1136" i="9"/>
  <c r="Q1136" i="9"/>
  <c r="U1136" i="9"/>
  <c r="X1136" i="9"/>
  <c r="A1137" i="9"/>
  <c r="B1137" i="9"/>
  <c r="C1137" i="9"/>
  <c r="D1137" i="9"/>
  <c r="E1137" i="9"/>
  <c r="Q1137" i="9"/>
  <c r="U1137" i="9"/>
  <c r="X1137" i="9"/>
  <c r="A1138" i="9"/>
  <c r="B1138" i="9"/>
  <c r="C1138" i="9"/>
  <c r="D1138" i="9"/>
  <c r="E1138" i="9"/>
  <c r="Q1138" i="9"/>
  <c r="U1138" i="9"/>
  <c r="X1138" i="9"/>
  <c r="A1139" i="9"/>
  <c r="B1139" i="9"/>
  <c r="C1139" i="9"/>
  <c r="D1139" i="9"/>
  <c r="E1139" i="9"/>
  <c r="Q1139" i="9"/>
  <c r="U1139" i="9"/>
  <c r="X1139" i="9"/>
  <c r="A1140" i="9"/>
  <c r="B1140" i="9"/>
  <c r="C1140" i="9"/>
  <c r="D1140" i="9"/>
  <c r="E1140" i="9"/>
  <c r="Q1140" i="9"/>
  <c r="U1140" i="9"/>
  <c r="X1140" i="9"/>
  <c r="A1141" i="9"/>
  <c r="B1141" i="9"/>
  <c r="C1141" i="9"/>
  <c r="D1141" i="9"/>
  <c r="E1141" i="9"/>
  <c r="Q1141" i="9"/>
  <c r="U1141" i="9"/>
  <c r="X1141" i="9"/>
  <c r="A1142" i="9"/>
  <c r="B1142" i="9"/>
  <c r="C1142" i="9"/>
  <c r="D1142" i="9"/>
  <c r="E1142" i="9"/>
  <c r="Q1142" i="9"/>
  <c r="U1142" i="9"/>
  <c r="X1142" i="9"/>
  <c r="A1143" i="9"/>
  <c r="B1143" i="9"/>
  <c r="C1143" i="9"/>
  <c r="D1143" i="9"/>
  <c r="E1143" i="9"/>
  <c r="Q1143" i="9"/>
  <c r="U1143" i="9"/>
  <c r="X1143" i="9"/>
  <c r="A1144" i="9"/>
  <c r="B1144" i="9"/>
  <c r="C1144" i="9"/>
  <c r="D1144" i="9"/>
  <c r="E1144" i="9"/>
  <c r="Q1144" i="9"/>
  <c r="U1144" i="9"/>
  <c r="X1144" i="9"/>
  <c r="A1145" i="9"/>
  <c r="B1145" i="9"/>
  <c r="C1145" i="9"/>
  <c r="D1145" i="9"/>
  <c r="E1145" i="9"/>
  <c r="Q1145" i="9"/>
  <c r="U1145" i="9"/>
  <c r="X1145" i="9"/>
  <c r="A1146" i="9"/>
  <c r="B1146" i="9"/>
  <c r="C1146" i="9"/>
  <c r="D1146" i="9"/>
  <c r="E1146" i="9"/>
  <c r="Q1146" i="9"/>
  <c r="U1146" i="9"/>
  <c r="X1146" i="9"/>
  <c r="A1147" i="9"/>
  <c r="B1147" i="9"/>
  <c r="C1147" i="9"/>
  <c r="D1147" i="9"/>
  <c r="E1147" i="9"/>
  <c r="Q1147" i="9"/>
  <c r="U1147" i="9"/>
  <c r="X1147" i="9"/>
  <c r="A1148" i="9"/>
  <c r="B1148" i="9"/>
  <c r="C1148" i="9"/>
  <c r="D1148" i="9"/>
  <c r="E1148" i="9"/>
  <c r="Q1148" i="9"/>
  <c r="U1148" i="9"/>
  <c r="X1148" i="9"/>
  <c r="A1149" i="9"/>
  <c r="B1149" i="9"/>
  <c r="C1149" i="9"/>
  <c r="D1149" i="9"/>
  <c r="E1149" i="9"/>
  <c r="Q1149" i="9"/>
  <c r="U1149" i="9"/>
  <c r="X1149" i="9"/>
  <c r="A1150" i="9"/>
  <c r="B1150" i="9"/>
  <c r="C1150" i="9"/>
  <c r="D1150" i="9"/>
  <c r="E1150" i="9"/>
  <c r="Q1150" i="9"/>
  <c r="U1150" i="9"/>
  <c r="X1150" i="9"/>
  <c r="A1151" i="9"/>
  <c r="B1151" i="9"/>
  <c r="C1151" i="9"/>
  <c r="D1151" i="9"/>
  <c r="E1151" i="9"/>
  <c r="Q1151" i="9"/>
  <c r="U1151" i="9"/>
  <c r="X1151" i="9"/>
  <c r="A1152" i="9"/>
  <c r="B1152" i="9"/>
  <c r="C1152" i="9"/>
  <c r="D1152" i="9"/>
  <c r="E1152" i="9"/>
  <c r="Q1152" i="9"/>
  <c r="U1152" i="9"/>
  <c r="X1152" i="9"/>
  <c r="A1153" i="9"/>
  <c r="B1153" i="9"/>
  <c r="C1153" i="9"/>
  <c r="D1153" i="9"/>
  <c r="E1153" i="9"/>
  <c r="Q1153" i="9"/>
  <c r="U1153" i="9"/>
  <c r="X1153" i="9"/>
  <c r="A1154" i="9"/>
  <c r="B1154" i="9"/>
  <c r="C1154" i="9"/>
  <c r="D1154" i="9"/>
  <c r="E1154" i="9"/>
  <c r="Q1154" i="9"/>
  <c r="U1154" i="9"/>
  <c r="X1154" i="9"/>
  <c r="A1155" i="9"/>
  <c r="B1155" i="9"/>
  <c r="C1155" i="9"/>
  <c r="D1155" i="9"/>
  <c r="E1155" i="9"/>
  <c r="Q1155" i="9"/>
  <c r="U1155" i="9"/>
  <c r="X1155" i="9"/>
  <c r="A1156" i="9"/>
  <c r="B1156" i="9"/>
  <c r="C1156" i="9"/>
  <c r="D1156" i="9"/>
  <c r="E1156" i="9"/>
  <c r="Q1156" i="9"/>
  <c r="U1156" i="9"/>
  <c r="X1156" i="9"/>
  <c r="A1157" i="9"/>
  <c r="B1157" i="9"/>
  <c r="C1157" i="9"/>
  <c r="D1157" i="9"/>
  <c r="E1157" i="9"/>
  <c r="Q1157" i="9"/>
  <c r="U1157" i="9"/>
  <c r="X1157" i="9"/>
  <c r="A1158" i="9"/>
  <c r="B1158" i="9"/>
  <c r="C1158" i="9"/>
  <c r="D1158" i="9"/>
  <c r="E1158" i="9"/>
  <c r="Q1158" i="9"/>
  <c r="U1158" i="9"/>
  <c r="X1158" i="9"/>
  <c r="A1159" i="9"/>
  <c r="B1159" i="9"/>
  <c r="C1159" i="9"/>
  <c r="D1159" i="9"/>
  <c r="E1159" i="9"/>
  <c r="Q1159" i="9"/>
  <c r="U1159" i="9"/>
  <c r="X1159" i="9"/>
  <c r="A1160" i="9"/>
  <c r="B1160" i="9"/>
  <c r="C1160" i="9"/>
  <c r="D1160" i="9"/>
  <c r="E1160" i="9"/>
  <c r="Q1160" i="9"/>
  <c r="U1160" i="9"/>
  <c r="X1160" i="9"/>
  <c r="A1161" i="9"/>
  <c r="B1161" i="9"/>
  <c r="C1161" i="9"/>
  <c r="D1161" i="9"/>
  <c r="E1161" i="9"/>
  <c r="Q1161" i="9"/>
  <c r="U1161" i="9"/>
  <c r="X1161" i="9"/>
  <c r="A1162" i="9"/>
  <c r="B1162" i="9"/>
  <c r="C1162" i="9"/>
  <c r="D1162" i="9"/>
  <c r="E1162" i="9"/>
  <c r="Q1162" i="9"/>
  <c r="U1162" i="9"/>
  <c r="X1162" i="9"/>
  <c r="A1163" i="9"/>
  <c r="B1163" i="9"/>
  <c r="C1163" i="9"/>
  <c r="D1163" i="9"/>
  <c r="E1163" i="9"/>
  <c r="Q1163" i="9"/>
  <c r="U1163" i="9"/>
  <c r="X1163" i="9"/>
  <c r="A1164" i="9"/>
  <c r="B1164" i="9"/>
  <c r="C1164" i="9"/>
  <c r="D1164" i="9"/>
  <c r="E1164" i="9"/>
  <c r="Q1164" i="9"/>
  <c r="U1164" i="9"/>
  <c r="X1164" i="9"/>
  <c r="A1165" i="9"/>
  <c r="B1165" i="9"/>
  <c r="C1165" i="9"/>
  <c r="D1165" i="9"/>
  <c r="E1165" i="9"/>
  <c r="Q1165" i="9"/>
  <c r="U1165" i="9"/>
  <c r="X1165" i="9"/>
  <c r="A1166" i="9"/>
  <c r="B1166" i="9"/>
  <c r="C1166" i="9"/>
  <c r="D1166" i="9"/>
  <c r="E1166" i="9"/>
  <c r="Q1166" i="9"/>
  <c r="U1166" i="9"/>
  <c r="X1166" i="9"/>
  <c r="A1167" i="9"/>
  <c r="B1167" i="9"/>
  <c r="C1167" i="9"/>
  <c r="D1167" i="9"/>
  <c r="E1167" i="9"/>
  <c r="Q1167" i="9"/>
  <c r="U1167" i="9"/>
  <c r="X1167" i="9"/>
  <c r="A1168" i="9"/>
  <c r="B1168" i="9"/>
  <c r="C1168" i="9"/>
  <c r="D1168" i="9"/>
  <c r="E1168" i="9"/>
  <c r="Q1168" i="9"/>
  <c r="U1168" i="9"/>
  <c r="X1168" i="9"/>
  <c r="A1169" i="9"/>
  <c r="B1169" i="9"/>
  <c r="C1169" i="9"/>
  <c r="D1169" i="9"/>
  <c r="E1169" i="9"/>
  <c r="Q1169" i="9"/>
  <c r="U1169" i="9"/>
  <c r="X1169" i="9"/>
  <c r="A1170" i="9"/>
  <c r="B1170" i="9"/>
  <c r="C1170" i="9"/>
  <c r="D1170" i="9"/>
  <c r="E1170" i="9"/>
  <c r="Q1170" i="9"/>
  <c r="U1170" i="9"/>
  <c r="X1170" i="9"/>
  <c r="A1171" i="9"/>
  <c r="B1171" i="9"/>
  <c r="C1171" i="9"/>
  <c r="D1171" i="9"/>
  <c r="E1171" i="9"/>
  <c r="Q1171" i="9"/>
  <c r="U1171" i="9"/>
  <c r="X1171" i="9"/>
  <c r="A1172" i="9"/>
  <c r="B1172" i="9"/>
  <c r="C1172" i="9"/>
  <c r="D1172" i="9"/>
  <c r="E1172" i="9"/>
  <c r="Q1172" i="9"/>
  <c r="U1172" i="9"/>
  <c r="X1172" i="9"/>
  <c r="A1173" i="9"/>
  <c r="B1173" i="9"/>
  <c r="C1173" i="9"/>
  <c r="D1173" i="9"/>
  <c r="E1173" i="9"/>
  <c r="Q1173" i="9"/>
  <c r="U1173" i="9"/>
  <c r="X1173" i="9"/>
  <c r="A1174" i="9"/>
  <c r="B1174" i="9"/>
  <c r="C1174" i="9"/>
  <c r="D1174" i="9"/>
  <c r="E1174" i="9"/>
  <c r="Q1174" i="9"/>
  <c r="U1174" i="9"/>
  <c r="X1174" i="9"/>
  <c r="A1175" i="9"/>
  <c r="B1175" i="9"/>
  <c r="C1175" i="9"/>
  <c r="D1175" i="9"/>
  <c r="E1175" i="9"/>
  <c r="Q1175" i="9"/>
  <c r="U1175" i="9"/>
  <c r="X1175" i="9"/>
  <c r="A1176" i="9"/>
  <c r="B1176" i="9"/>
  <c r="C1176" i="9"/>
  <c r="D1176" i="9"/>
  <c r="E1176" i="9"/>
  <c r="Q1176" i="9"/>
  <c r="U1176" i="9"/>
  <c r="X1176" i="9"/>
  <c r="A1177" i="9"/>
  <c r="B1177" i="9"/>
  <c r="C1177" i="9"/>
  <c r="D1177" i="9"/>
  <c r="E1177" i="9"/>
  <c r="Q1177" i="9"/>
  <c r="U1177" i="9"/>
  <c r="X1177" i="9"/>
  <c r="A1178" i="9"/>
  <c r="B1178" i="9"/>
  <c r="C1178" i="9"/>
  <c r="D1178" i="9"/>
  <c r="E1178" i="9"/>
  <c r="Q1178" i="9"/>
  <c r="U1178" i="9"/>
  <c r="X1178" i="9"/>
  <c r="A1179" i="9"/>
  <c r="B1179" i="9"/>
  <c r="C1179" i="9"/>
  <c r="D1179" i="9"/>
  <c r="E1179" i="9"/>
  <c r="Q1179" i="9"/>
  <c r="U1179" i="9"/>
  <c r="X1179" i="9"/>
  <c r="A1180" i="9"/>
  <c r="B1180" i="9"/>
  <c r="C1180" i="9"/>
  <c r="D1180" i="9"/>
  <c r="E1180" i="9"/>
  <c r="Q1180" i="9"/>
  <c r="U1180" i="9"/>
  <c r="X1180" i="9"/>
  <c r="A1181" i="9"/>
  <c r="B1181" i="9"/>
  <c r="C1181" i="9"/>
  <c r="D1181" i="9"/>
  <c r="E1181" i="9"/>
  <c r="Q1181" i="9"/>
  <c r="U1181" i="9"/>
  <c r="X1181" i="9"/>
  <c r="A1182" i="9"/>
  <c r="B1182" i="9"/>
  <c r="C1182" i="9"/>
  <c r="D1182" i="9"/>
  <c r="E1182" i="9"/>
  <c r="Q1182" i="9"/>
  <c r="U1182" i="9"/>
  <c r="X1182" i="9"/>
  <c r="A1183" i="9"/>
  <c r="B1183" i="9"/>
  <c r="C1183" i="9"/>
  <c r="D1183" i="9"/>
  <c r="E1183" i="9"/>
  <c r="Q1183" i="9"/>
  <c r="U1183" i="9"/>
  <c r="X1183" i="9"/>
  <c r="A1184" i="9"/>
  <c r="B1184" i="9"/>
  <c r="C1184" i="9"/>
  <c r="D1184" i="9"/>
  <c r="E1184" i="9"/>
  <c r="Q1184" i="9"/>
  <c r="U1184" i="9"/>
  <c r="X1184" i="9"/>
  <c r="A1185" i="9"/>
  <c r="B1185" i="9"/>
  <c r="C1185" i="9"/>
  <c r="D1185" i="9"/>
  <c r="E1185" i="9"/>
  <c r="Q1185" i="9"/>
  <c r="U1185" i="9"/>
  <c r="X1185" i="9"/>
  <c r="A1186" i="9"/>
  <c r="B1186" i="9"/>
  <c r="C1186" i="9"/>
  <c r="D1186" i="9"/>
  <c r="E1186" i="9"/>
  <c r="Q1186" i="9"/>
  <c r="U1186" i="9"/>
  <c r="X1186" i="9"/>
  <c r="A1187" i="9"/>
  <c r="B1187" i="9"/>
  <c r="C1187" i="9"/>
  <c r="D1187" i="9"/>
  <c r="E1187" i="9"/>
  <c r="Q1187" i="9"/>
  <c r="U1187" i="9"/>
  <c r="X1187" i="9"/>
  <c r="A1188" i="9"/>
  <c r="B1188" i="9"/>
  <c r="C1188" i="9"/>
  <c r="D1188" i="9"/>
  <c r="E1188" i="9"/>
  <c r="Q1188" i="9"/>
  <c r="U1188" i="9"/>
  <c r="X1188" i="9"/>
  <c r="A1189" i="9"/>
  <c r="B1189" i="9"/>
  <c r="C1189" i="9"/>
  <c r="D1189" i="9"/>
  <c r="E1189" i="9"/>
  <c r="Q1189" i="9"/>
  <c r="U1189" i="9"/>
  <c r="X1189" i="9"/>
  <c r="A1190" i="9"/>
  <c r="B1190" i="9"/>
  <c r="C1190" i="9"/>
  <c r="D1190" i="9"/>
  <c r="E1190" i="9"/>
  <c r="Q1190" i="9"/>
  <c r="U1190" i="9"/>
  <c r="X1190" i="9"/>
  <c r="A1191" i="9"/>
  <c r="B1191" i="9"/>
  <c r="C1191" i="9"/>
  <c r="D1191" i="9"/>
  <c r="E1191" i="9"/>
  <c r="Q1191" i="9"/>
  <c r="U1191" i="9"/>
  <c r="X1191" i="9"/>
  <c r="A1192" i="9"/>
  <c r="B1192" i="9"/>
  <c r="C1192" i="9"/>
  <c r="D1192" i="9"/>
  <c r="E1192" i="9"/>
  <c r="Q1192" i="9"/>
  <c r="U1192" i="9"/>
  <c r="X1192" i="9"/>
  <c r="A1193" i="9"/>
  <c r="B1193" i="9"/>
  <c r="C1193" i="9"/>
  <c r="D1193" i="9"/>
  <c r="E1193" i="9"/>
  <c r="Q1193" i="9"/>
  <c r="U1193" i="9"/>
  <c r="X1193" i="9"/>
  <c r="A1194" i="9"/>
  <c r="B1194" i="9"/>
  <c r="C1194" i="9"/>
  <c r="D1194" i="9"/>
  <c r="E1194" i="9"/>
  <c r="Q1194" i="9"/>
  <c r="U1194" i="9"/>
  <c r="X1194" i="9"/>
  <c r="A1195" i="9"/>
  <c r="B1195" i="9"/>
  <c r="C1195" i="9"/>
  <c r="D1195" i="9"/>
  <c r="E1195" i="9"/>
  <c r="Q1195" i="9"/>
  <c r="U1195" i="9"/>
  <c r="X1195" i="9"/>
  <c r="A1196" i="9"/>
  <c r="B1196" i="9"/>
  <c r="C1196" i="9"/>
  <c r="D1196" i="9"/>
  <c r="E1196" i="9"/>
  <c r="Q1196" i="9"/>
  <c r="U1196" i="9"/>
  <c r="X1196" i="9"/>
  <c r="A1197" i="9"/>
  <c r="B1197" i="9"/>
  <c r="C1197" i="9"/>
  <c r="D1197" i="9"/>
  <c r="E1197" i="9"/>
  <c r="Q1197" i="9"/>
  <c r="U1197" i="9"/>
  <c r="X1197" i="9"/>
  <c r="A1198" i="9"/>
  <c r="B1198" i="9"/>
  <c r="C1198" i="9"/>
  <c r="D1198" i="9"/>
  <c r="E1198" i="9"/>
  <c r="Q1198" i="9"/>
  <c r="U1198" i="9"/>
  <c r="X1198" i="9"/>
  <c r="A1199" i="9"/>
  <c r="B1199" i="9"/>
  <c r="C1199" i="9"/>
  <c r="D1199" i="9"/>
  <c r="E1199" i="9"/>
  <c r="Q1199" i="9"/>
  <c r="U1199" i="9"/>
  <c r="X1199" i="9"/>
  <c r="A1200" i="9"/>
  <c r="B1200" i="9"/>
  <c r="C1200" i="9"/>
  <c r="D1200" i="9"/>
  <c r="E1200" i="9"/>
  <c r="Q1200" i="9"/>
  <c r="U1200" i="9"/>
  <c r="X1200" i="9"/>
  <c r="A1201" i="9"/>
  <c r="B1201" i="9"/>
  <c r="C1201" i="9"/>
  <c r="D1201" i="9"/>
  <c r="E1201" i="9"/>
  <c r="Q1201" i="9"/>
  <c r="U1201" i="9"/>
  <c r="X1201" i="9"/>
  <c r="A1202" i="9"/>
  <c r="B1202" i="9"/>
  <c r="C1202" i="9"/>
  <c r="D1202" i="9"/>
  <c r="E1202" i="9"/>
  <c r="Q1202" i="9"/>
  <c r="U1202" i="9"/>
  <c r="X1202" i="9"/>
  <c r="A1203" i="9"/>
  <c r="B1203" i="9"/>
  <c r="C1203" i="9"/>
  <c r="D1203" i="9"/>
  <c r="E1203" i="9"/>
  <c r="Q1203" i="9"/>
  <c r="U1203" i="9"/>
  <c r="X1203" i="9"/>
  <c r="A1204" i="9"/>
  <c r="B1204" i="9"/>
  <c r="C1204" i="9"/>
  <c r="D1204" i="9"/>
  <c r="E1204" i="9"/>
  <c r="Q1204" i="9"/>
  <c r="U1204" i="9"/>
  <c r="X1204" i="9"/>
  <c r="A1205" i="9"/>
  <c r="B1205" i="9"/>
  <c r="C1205" i="9"/>
  <c r="D1205" i="9"/>
  <c r="E1205" i="9"/>
  <c r="Q1205" i="9"/>
  <c r="U1205" i="9"/>
  <c r="X1205" i="9"/>
  <c r="A1206" i="9"/>
  <c r="B1206" i="9"/>
  <c r="C1206" i="9"/>
  <c r="D1206" i="9"/>
  <c r="E1206" i="9"/>
  <c r="Q1206" i="9"/>
  <c r="U1206" i="9"/>
  <c r="X1206" i="9"/>
  <c r="A1207" i="9"/>
  <c r="B1207" i="9"/>
  <c r="C1207" i="9"/>
  <c r="D1207" i="9"/>
  <c r="E1207" i="9"/>
  <c r="Q1207" i="9"/>
  <c r="U1207" i="9"/>
  <c r="X1207" i="9"/>
  <c r="A1208" i="9"/>
  <c r="B1208" i="9"/>
  <c r="C1208" i="9"/>
  <c r="D1208" i="9"/>
  <c r="E1208" i="9"/>
  <c r="Q1208" i="9"/>
  <c r="U1208" i="9"/>
  <c r="X1208" i="9"/>
  <c r="A1209" i="9"/>
  <c r="B1209" i="9"/>
  <c r="C1209" i="9"/>
  <c r="D1209" i="9"/>
  <c r="E1209" i="9"/>
  <c r="Q1209" i="9"/>
  <c r="U1209" i="9"/>
  <c r="X1209" i="9"/>
  <c r="A1210" i="9"/>
  <c r="B1210" i="9"/>
  <c r="C1210" i="9"/>
  <c r="D1210" i="9"/>
  <c r="E1210" i="9"/>
  <c r="Q1210" i="9"/>
  <c r="U1210" i="9"/>
  <c r="X1210" i="9"/>
  <c r="A1211" i="9"/>
  <c r="B1211" i="9"/>
  <c r="C1211" i="9"/>
  <c r="D1211" i="9"/>
  <c r="E1211" i="9"/>
  <c r="Q1211" i="9"/>
  <c r="U1211" i="9"/>
  <c r="X1211" i="9"/>
  <c r="A1212" i="9"/>
  <c r="B1212" i="9"/>
  <c r="C1212" i="9"/>
  <c r="D1212" i="9"/>
  <c r="E1212" i="9"/>
  <c r="Q1212" i="9"/>
  <c r="U1212" i="9"/>
  <c r="X1212" i="9"/>
  <c r="A1213" i="9"/>
  <c r="B1213" i="9"/>
  <c r="C1213" i="9"/>
  <c r="D1213" i="9"/>
  <c r="E1213" i="9"/>
  <c r="Q1213" i="9"/>
  <c r="U1213" i="9"/>
  <c r="X1213" i="9"/>
  <c r="A1214" i="9"/>
  <c r="B1214" i="9"/>
  <c r="C1214" i="9"/>
  <c r="D1214" i="9"/>
  <c r="E1214" i="9"/>
  <c r="Q1214" i="9"/>
  <c r="U1214" i="9"/>
  <c r="X1214" i="9"/>
  <c r="A1215" i="9"/>
  <c r="B1215" i="9"/>
  <c r="C1215" i="9"/>
  <c r="D1215" i="9"/>
  <c r="E1215" i="9"/>
  <c r="Q1215" i="9"/>
  <c r="U1215" i="9"/>
  <c r="X1215" i="9"/>
  <c r="A1216" i="9"/>
  <c r="B1216" i="9"/>
  <c r="C1216" i="9"/>
  <c r="D1216" i="9"/>
  <c r="E1216" i="9"/>
  <c r="Q1216" i="9"/>
  <c r="U1216" i="9"/>
  <c r="X1216" i="9"/>
  <c r="A1217" i="9"/>
  <c r="B1217" i="9"/>
  <c r="C1217" i="9"/>
  <c r="D1217" i="9"/>
  <c r="E1217" i="9"/>
  <c r="Q1217" i="9"/>
  <c r="U1217" i="9"/>
  <c r="X1217" i="9"/>
  <c r="A1218" i="9"/>
  <c r="B1218" i="9"/>
  <c r="C1218" i="9"/>
  <c r="D1218" i="9"/>
  <c r="E1218" i="9"/>
  <c r="Q1218" i="9"/>
  <c r="U1218" i="9"/>
  <c r="X1218" i="9"/>
  <c r="A1219" i="9"/>
  <c r="B1219" i="9"/>
  <c r="C1219" i="9"/>
  <c r="D1219" i="9"/>
  <c r="E1219" i="9"/>
  <c r="Q1219" i="9"/>
  <c r="U1219" i="9"/>
  <c r="X1219" i="9"/>
  <c r="A1220" i="9"/>
  <c r="B1220" i="9"/>
  <c r="C1220" i="9"/>
  <c r="D1220" i="9"/>
  <c r="E1220" i="9"/>
  <c r="Q1220" i="9"/>
  <c r="U1220" i="9"/>
  <c r="X1220" i="9"/>
  <c r="A1221" i="9"/>
  <c r="B1221" i="9"/>
  <c r="C1221" i="9"/>
  <c r="D1221" i="9"/>
  <c r="E1221" i="9"/>
  <c r="Q1221" i="9"/>
  <c r="U1221" i="9"/>
  <c r="X1221" i="9"/>
  <c r="A1222" i="9"/>
  <c r="B1222" i="9"/>
  <c r="C1222" i="9"/>
  <c r="D1222" i="9"/>
  <c r="E1222" i="9"/>
  <c r="Q1222" i="9"/>
  <c r="U1222" i="9"/>
  <c r="X1222" i="9"/>
  <c r="A1223" i="9"/>
  <c r="B1223" i="9"/>
  <c r="C1223" i="9"/>
  <c r="D1223" i="9"/>
  <c r="E1223" i="9"/>
  <c r="Q1223" i="9"/>
  <c r="U1223" i="9"/>
  <c r="X1223" i="9"/>
  <c r="A1224" i="9"/>
  <c r="B1224" i="9"/>
  <c r="C1224" i="9"/>
  <c r="D1224" i="9"/>
  <c r="E1224" i="9"/>
  <c r="Q1224" i="9"/>
  <c r="U1224" i="9"/>
  <c r="X1224" i="9"/>
  <c r="A1225" i="9"/>
  <c r="B1225" i="9"/>
  <c r="C1225" i="9"/>
  <c r="D1225" i="9"/>
  <c r="E1225" i="9"/>
  <c r="Q1225" i="9"/>
  <c r="U1225" i="9"/>
  <c r="X1225" i="9"/>
  <c r="A1226" i="9"/>
  <c r="B1226" i="9"/>
  <c r="C1226" i="9"/>
  <c r="D1226" i="9"/>
  <c r="E1226" i="9"/>
  <c r="Q1226" i="9"/>
  <c r="U1226" i="9"/>
  <c r="X1226" i="9"/>
  <c r="A1227" i="9"/>
  <c r="B1227" i="9"/>
  <c r="C1227" i="9"/>
  <c r="D1227" i="9"/>
  <c r="E1227" i="9"/>
  <c r="Q1227" i="9"/>
  <c r="U1227" i="9"/>
  <c r="X1227" i="9"/>
  <c r="A1228" i="9"/>
  <c r="B1228" i="9"/>
  <c r="C1228" i="9"/>
  <c r="D1228" i="9"/>
  <c r="E1228" i="9"/>
  <c r="Q1228" i="9"/>
  <c r="U1228" i="9"/>
  <c r="X1228" i="9"/>
  <c r="A1229" i="9"/>
  <c r="B1229" i="9"/>
  <c r="C1229" i="9"/>
  <c r="D1229" i="9"/>
  <c r="E1229" i="9"/>
  <c r="Q1229" i="9"/>
  <c r="U1229" i="9"/>
  <c r="X1229" i="9"/>
  <c r="A1230" i="9"/>
  <c r="B1230" i="9"/>
  <c r="C1230" i="9"/>
  <c r="D1230" i="9"/>
  <c r="E1230" i="9"/>
  <c r="Q1230" i="9"/>
  <c r="U1230" i="9"/>
  <c r="X1230" i="9"/>
  <c r="A1231" i="9"/>
  <c r="B1231" i="9"/>
  <c r="C1231" i="9"/>
  <c r="D1231" i="9"/>
  <c r="E1231" i="9"/>
  <c r="Q1231" i="9"/>
  <c r="U1231" i="9"/>
  <c r="X1231" i="9"/>
  <c r="A1232" i="9"/>
  <c r="B1232" i="9"/>
  <c r="C1232" i="9"/>
  <c r="D1232" i="9"/>
  <c r="E1232" i="9"/>
  <c r="Q1232" i="9"/>
  <c r="U1232" i="9"/>
  <c r="X1232" i="9"/>
  <c r="A1233" i="9"/>
  <c r="B1233" i="9"/>
  <c r="C1233" i="9"/>
  <c r="D1233" i="9"/>
  <c r="E1233" i="9"/>
  <c r="Q1233" i="9"/>
  <c r="U1233" i="9"/>
  <c r="X1233" i="9"/>
  <c r="A1234" i="9"/>
  <c r="B1234" i="9"/>
  <c r="C1234" i="9"/>
  <c r="D1234" i="9"/>
  <c r="E1234" i="9"/>
  <c r="Q1234" i="9"/>
  <c r="U1234" i="9"/>
  <c r="X1234" i="9"/>
  <c r="A1235" i="9"/>
  <c r="B1235" i="9"/>
  <c r="C1235" i="9"/>
  <c r="D1235" i="9"/>
  <c r="E1235" i="9"/>
  <c r="Q1235" i="9"/>
  <c r="U1235" i="9"/>
  <c r="X1235" i="9"/>
  <c r="A1236" i="9"/>
  <c r="B1236" i="9"/>
  <c r="C1236" i="9"/>
  <c r="D1236" i="9"/>
  <c r="E1236" i="9"/>
  <c r="Q1236" i="9"/>
  <c r="U1236" i="9"/>
  <c r="X1236" i="9"/>
  <c r="A1237" i="9"/>
  <c r="B1237" i="9"/>
  <c r="C1237" i="9"/>
  <c r="D1237" i="9"/>
  <c r="E1237" i="9"/>
  <c r="Q1237" i="9"/>
  <c r="U1237" i="9"/>
  <c r="X1237" i="9"/>
  <c r="A1238" i="9"/>
  <c r="B1238" i="9"/>
  <c r="C1238" i="9"/>
  <c r="D1238" i="9"/>
  <c r="E1238" i="9"/>
  <c r="Q1238" i="9"/>
  <c r="U1238" i="9"/>
  <c r="X1238" i="9"/>
  <c r="A1239" i="9"/>
  <c r="B1239" i="9"/>
  <c r="C1239" i="9"/>
  <c r="D1239" i="9"/>
  <c r="E1239" i="9"/>
  <c r="Q1239" i="9"/>
  <c r="U1239" i="9"/>
  <c r="X1239" i="9"/>
  <c r="A1240" i="9"/>
  <c r="B1240" i="9"/>
  <c r="C1240" i="9"/>
  <c r="D1240" i="9"/>
  <c r="E1240" i="9"/>
  <c r="Q1240" i="9"/>
  <c r="U1240" i="9"/>
  <c r="X1240" i="9"/>
  <c r="A1241" i="9"/>
  <c r="B1241" i="9"/>
  <c r="C1241" i="9"/>
  <c r="D1241" i="9"/>
  <c r="E1241" i="9"/>
  <c r="Q1241" i="9"/>
  <c r="U1241" i="9"/>
  <c r="X1241" i="9"/>
  <c r="A1242" i="9"/>
  <c r="B1242" i="9"/>
  <c r="C1242" i="9"/>
  <c r="D1242" i="9"/>
  <c r="E1242" i="9"/>
  <c r="Q1242" i="9"/>
  <c r="U1242" i="9"/>
  <c r="X1242" i="9"/>
  <c r="A1243" i="9"/>
  <c r="B1243" i="9"/>
  <c r="C1243" i="9"/>
  <c r="D1243" i="9"/>
  <c r="E1243" i="9"/>
  <c r="Q1243" i="9"/>
  <c r="U1243" i="9"/>
  <c r="X1243" i="9"/>
  <c r="A1244" i="9"/>
  <c r="B1244" i="9"/>
  <c r="C1244" i="9"/>
  <c r="D1244" i="9"/>
  <c r="E1244" i="9"/>
  <c r="Q1244" i="9"/>
  <c r="U1244" i="9"/>
  <c r="X1244" i="9"/>
  <c r="A1245" i="9"/>
  <c r="B1245" i="9"/>
  <c r="C1245" i="9"/>
  <c r="D1245" i="9"/>
  <c r="E1245" i="9"/>
  <c r="Q1245" i="9"/>
  <c r="U1245" i="9"/>
  <c r="X1245" i="9"/>
  <c r="A1246" i="9"/>
  <c r="B1246" i="9"/>
  <c r="C1246" i="9"/>
  <c r="D1246" i="9"/>
  <c r="E1246" i="9"/>
  <c r="Q1246" i="9"/>
  <c r="U1246" i="9"/>
  <c r="X1246" i="9"/>
  <c r="A1247" i="9"/>
  <c r="B1247" i="9"/>
  <c r="C1247" i="9"/>
  <c r="D1247" i="9"/>
  <c r="E1247" i="9"/>
  <c r="Q1247" i="9"/>
  <c r="U1247" i="9"/>
  <c r="X1247" i="9"/>
  <c r="A1248" i="9"/>
  <c r="B1248" i="9"/>
  <c r="C1248" i="9"/>
  <c r="D1248" i="9"/>
  <c r="E1248" i="9"/>
  <c r="Q1248" i="9"/>
  <c r="U1248" i="9"/>
  <c r="X1248" i="9"/>
  <c r="A1249" i="9"/>
  <c r="B1249" i="9"/>
  <c r="C1249" i="9"/>
  <c r="D1249" i="9"/>
  <c r="E1249" i="9"/>
  <c r="Q1249" i="9"/>
  <c r="U1249" i="9"/>
  <c r="X1249" i="9"/>
  <c r="A1250" i="9"/>
  <c r="B1250" i="9"/>
  <c r="C1250" i="9"/>
  <c r="D1250" i="9"/>
  <c r="E1250" i="9"/>
  <c r="Q1250" i="9"/>
  <c r="U1250" i="9"/>
  <c r="X1250" i="9"/>
  <c r="A1251" i="9"/>
  <c r="B1251" i="9"/>
  <c r="C1251" i="9"/>
  <c r="D1251" i="9"/>
  <c r="E1251" i="9"/>
  <c r="Q1251" i="9"/>
  <c r="U1251" i="9"/>
  <c r="X1251" i="9"/>
  <c r="A1252" i="9"/>
  <c r="B1252" i="9"/>
  <c r="C1252" i="9"/>
  <c r="D1252" i="9"/>
  <c r="E1252" i="9"/>
  <c r="Q1252" i="9"/>
  <c r="U1252" i="9"/>
  <c r="X1252" i="9"/>
  <c r="A1253" i="9"/>
  <c r="B1253" i="9"/>
  <c r="C1253" i="9"/>
  <c r="D1253" i="9"/>
  <c r="E1253" i="9"/>
  <c r="Q1253" i="9"/>
  <c r="U1253" i="9"/>
  <c r="X1253" i="9"/>
  <c r="A1254" i="9"/>
  <c r="B1254" i="9"/>
  <c r="C1254" i="9"/>
  <c r="D1254" i="9"/>
  <c r="E1254" i="9"/>
  <c r="Q1254" i="9"/>
  <c r="U1254" i="9"/>
  <c r="X1254" i="9"/>
  <c r="A1255" i="9"/>
  <c r="B1255" i="9"/>
  <c r="C1255" i="9"/>
  <c r="D1255" i="9"/>
  <c r="E1255" i="9"/>
  <c r="Q1255" i="9"/>
  <c r="U1255" i="9"/>
  <c r="X1255" i="9"/>
  <c r="A1256" i="9"/>
  <c r="B1256" i="9"/>
  <c r="C1256" i="9"/>
  <c r="D1256" i="9"/>
  <c r="E1256" i="9"/>
  <c r="Q1256" i="9"/>
  <c r="U1256" i="9"/>
  <c r="X1256" i="9"/>
  <c r="A1257" i="9"/>
  <c r="B1257" i="9"/>
  <c r="C1257" i="9"/>
  <c r="D1257" i="9"/>
  <c r="E1257" i="9"/>
  <c r="Q1257" i="9"/>
  <c r="U1257" i="9"/>
  <c r="X1257" i="9"/>
  <c r="A1258" i="9"/>
  <c r="B1258" i="9"/>
  <c r="C1258" i="9"/>
  <c r="D1258" i="9"/>
  <c r="E1258" i="9"/>
  <c r="Q1258" i="9"/>
  <c r="U1258" i="9"/>
  <c r="X1258" i="9"/>
  <c r="A1259" i="9"/>
  <c r="B1259" i="9"/>
  <c r="C1259" i="9"/>
  <c r="D1259" i="9"/>
  <c r="E1259" i="9"/>
  <c r="Q1259" i="9"/>
  <c r="U1259" i="9"/>
  <c r="X1259" i="9"/>
  <c r="A1260" i="9"/>
  <c r="B1260" i="9"/>
  <c r="C1260" i="9"/>
  <c r="D1260" i="9"/>
  <c r="E1260" i="9"/>
  <c r="Q1260" i="9"/>
  <c r="U1260" i="9"/>
  <c r="X1260" i="9"/>
  <c r="A1261" i="9"/>
  <c r="B1261" i="9"/>
  <c r="C1261" i="9"/>
  <c r="D1261" i="9"/>
  <c r="E1261" i="9"/>
  <c r="Q1261" i="9"/>
  <c r="U1261" i="9"/>
  <c r="X1261" i="9"/>
  <c r="A1262" i="9"/>
  <c r="B1262" i="9"/>
  <c r="C1262" i="9"/>
  <c r="D1262" i="9"/>
  <c r="E1262" i="9"/>
  <c r="Q1262" i="9"/>
  <c r="U1262" i="9"/>
  <c r="X1262" i="9"/>
  <c r="A1263" i="9"/>
  <c r="B1263" i="9"/>
  <c r="C1263" i="9"/>
  <c r="D1263" i="9"/>
  <c r="E1263" i="9"/>
  <c r="Q1263" i="9"/>
  <c r="U1263" i="9"/>
  <c r="X1263" i="9"/>
  <c r="A1264" i="9"/>
  <c r="B1264" i="9"/>
  <c r="C1264" i="9"/>
  <c r="D1264" i="9"/>
  <c r="E1264" i="9"/>
  <c r="Q1264" i="9"/>
  <c r="U1264" i="9"/>
  <c r="X1264" i="9"/>
  <c r="A1265" i="9"/>
  <c r="B1265" i="9"/>
  <c r="C1265" i="9"/>
  <c r="D1265" i="9"/>
  <c r="E1265" i="9"/>
  <c r="Q1265" i="9"/>
  <c r="U1265" i="9"/>
  <c r="X1265" i="9"/>
  <c r="A1266" i="9"/>
  <c r="B1266" i="9"/>
  <c r="C1266" i="9"/>
  <c r="D1266" i="9"/>
  <c r="E1266" i="9"/>
  <c r="Q1266" i="9"/>
  <c r="U1266" i="9"/>
  <c r="X1266" i="9"/>
  <c r="A1267" i="9"/>
  <c r="B1267" i="9"/>
  <c r="C1267" i="9"/>
  <c r="D1267" i="9"/>
  <c r="E1267" i="9"/>
  <c r="Q1267" i="9"/>
  <c r="U1267" i="9"/>
  <c r="X1267" i="9"/>
  <c r="A1268" i="9"/>
  <c r="B1268" i="9"/>
  <c r="C1268" i="9"/>
  <c r="D1268" i="9"/>
  <c r="E1268" i="9"/>
  <c r="Q1268" i="9"/>
  <c r="U1268" i="9"/>
  <c r="X1268" i="9"/>
  <c r="A1269" i="9"/>
  <c r="B1269" i="9"/>
  <c r="C1269" i="9"/>
  <c r="D1269" i="9"/>
  <c r="E1269" i="9"/>
  <c r="Q1269" i="9"/>
  <c r="U1269" i="9"/>
  <c r="X1269" i="9"/>
  <c r="A1270" i="9"/>
  <c r="B1270" i="9"/>
  <c r="C1270" i="9"/>
  <c r="D1270" i="9"/>
  <c r="E1270" i="9"/>
  <c r="Q1270" i="9"/>
  <c r="U1270" i="9"/>
  <c r="X1270" i="9"/>
  <c r="A1271" i="9"/>
  <c r="B1271" i="9"/>
  <c r="C1271" i="9"/>
  <c r="D1271" i="9"/>
  <c r="E1271" i="9"/>
  <c r="Q1271" i="9"/>
  <c r="U1271" i="9"/>
  <c r="X1271" i="9"/>
  <c r="A1272" i="9"/>
  <c r="B1272" i="9"/>
  <c r="C1272" i="9"/>
  <c r="D1272" i="9"/>
  <c r="E1272" i="9"/>
  <c r="Q1272" i="9"/>
  <c r="U1272" i="9"/>
  <c r="X1272" i="9"/>
  <c r="A1273" i="9"/>
  <c r="B1273" i="9"/>
  <c r="C1273" i="9"/>
  <c r="D1273" i="9"/>
  <c r="E1273" i="9"/>
  <c r="Q1273" i="9"/>
  <c r="U1273" i="9"/>
  <c r="X1273" i="9"/>
  <c r="A1274" i="9"/>
  <c r="B1274" i="9"/>
  <c r="C1274" i="9"/>
  <c r="D1274" i="9"/>
  <c r="E1274" i="9"/>
  <c r="Q1274" i="9"/>
  <c r="U1274" i="9"/>
  <c r="X1274" i="9"/>
  <c r="A1275" i="9"/>
  <c r="B1275" i="9"/>
  <c r="C1275" i="9"/>
  <c r="D1275" i="9"/>
  <c r="E1275" i="9"/>
  <c r="Q1275" i="9"/>
  <c r="U1275" i="9"/>
  <c r="X1275" i="9"/>
  <c r="A1276" i="9"/>
  <c r="B1276" i="9"/>
  <c r="C1276" i="9"/>
  <c r="D1276" i="9"/>
  <c r="E1276" i="9"/>
  <c r="Q1276" i="9"/>
  <c r="U1276" i="9"/>
  <c r="X1276" i="9"/>
  <c r="A1277" i="9"/>
  <c r="B1277" i="9"/>
  <c r="C1277" i="9"/>
  <c r="D1277" i="9"/>
  <c r="E1277" i="9"/>
  <c r="Q1277" i="9"/>
  <c r="U1277" i="9"/>
  <c r="X1277" i="9"/>
  <c r="A1278" i="9"/>
  <c r="B1278" i="9"/>
  <c r="C1278" i="9"/>
  <c r="D1278" i="9"/>
  <c r="E1278" i="9"/>
  <c r="Q1278" i="9"/>
  <c r="U1278" i="9"/>
  <c r="X1278" i="9"/>
  <c r="A1279" i="9"/>
  <c r="B1279" i="9"/>
  <c r="C1279" i="9"/>
  <c r="D1279" i="9"/>
  <c r="E1279" i="9"/>
  <c r="Q1279" i="9"/>
  <c r="U1279" i="9"/>
  <c r="X1279" i="9"/>
  <c r="A1280" i="9"/>
  <c r="B1280" i="9"/>
  <c r="C1280" i="9"/>
  <c r="D1280" i="9"/>
  <c r="E1280" i="9"/>
  <c r="Q1280" i="9"/>
  <c r="U1280" i="9"/>
  <c r="X1280" i="9"/>
  <c r="A1281" i="9"/>
  <c r="B1281" i="9"/>
  <c r="C1281" i="9"/>
  <c r="D1281" i="9"/>
  <c r="E1281" i="9"/>
  <c r="Q1281" i="9"/>
  <c r="U1281" i="9"/>
  <c r="X1281" i="9"/>
  <c r="A1282" i="9"/>
  <c r="B1282" i="9"/>
  <c r="C1282" i="9"/>
  <c r="D1282" i="9"/>
  <c r="E1282" i="9"/>
  <c r="Q1282" i="9"/>
  <c r="U1282" i="9"/>
  <c r="X1282" i="9"/>
  <c r="A1283" i="9"/>
  <c r="B1283" i="9"/>
  <c r="C1283" i="9"/>
  <c r="D1283" i="9"/>
  <c r="E1283" i="9"/>
  <c r="Q1283" i="9"/>
  <c r="U1283" i="9"/>
  <c r="X1283" i="9"/>
  <c r="A1284" i="9"/>
  <c r="B1284" i="9"/>
  <c r="C1284" i="9"/>
  <c r="D1284" i="9"/>
  <c r="E1284" i="9"/>
  <c r="Q1284" i="9"/>
  <c r="U1284" i="9"/>
  <c r="X1284" i="9"/>
  <c r="A1285" i="9"/>
  <c r="B1285" i="9"/>
  <c r="C1285" i="9"/>
  <c r="D1285" i="9"/>
  <c r="E1285" i="9"/>
  <c r="Q1285" i="9"/>
  <c r="U1285" i="9"/>
  <c r="X1285" i="9"/>
  <c r="A1286" i="9"/>
  <c r="B1286" i="9"/>
  <c r="C1286" i="9"/>
  <c r="D1286" i="9"/>
  <c r="E1286" i="9"/>
  <c r="Q1286" i="9"/>
  <c r="U1286" i="9"/>
  <c r="X1286" i="9"/>
  <c r="A1287" i="9"/>
  <c r="B1287" i="9"/>
  <c r="C1287" i="9"/>
  <c r="D1287" i="9"/>
  <c r="E1287" i="9"/>
  <c r="Q1287" i="9"/>
  <c r="U1287" i="9"/>
  <c r="X1287" i="9"/>
  <c r="A1288" i="9"/>
  <c r="B1288" i="9"/>
  <c r="C1288" i="9"/>
  <c r="D1288" i="9"/>
  <c r="E1288" i="9"/>
  <c r="Q1288" i="9"/>
  <c r="U1288" i="9"/>
  <c r="X1288" i="9"/>
  <c r="A1289" i="9"/>
  <c r="B1289" i="9"/>
  <c r="C1289" i="9"/>
  <c r="D1289" i="9"/>
  <c r="E1289" i="9"/>
  <c r="Q1289" i="9"/>
  <c r="U1289" i="9"/>
  <c r="X1289" i="9"/>
  <c r="A1290" i="9"/>
  <c r="B1290" i="9"/>
  <c r="C1290" i="9"/>
  <c r="D1290" i="9"/>
  <c r="E1290" i="9"/>
  <c r="Q1290" i="9"/>
  <c r="U1290" i="9"/>
  <c r="X1290" i="9"/>
  <c r="A1291" i="9"/>
  <c r="B1291" i="9"/>
  <c r="C1291" i="9"/>
  <c r="D1291" i="9"/>
  <c r="E1291" i="9"/>
  <c r="Q1291" i="9"/>
  <c r="U1291" i="9"/>
  <c r="X1291" i="9"/>
  <c r="A1292" i="9"/>
  <c r="B1292" i="9"/>
  <c r="C1292" i="9"/>
  <c r="D1292" i="9"/>
  <c r="E1292" i="9"/>
  <c r="Q1292" i="9"/>
  <c r="U1292" i="9"/>
  <c r="X1292" i="9"/>
  <c r="A1293" i="9"/>
  <c r="B1293" i="9"/>
  <c r="C1293" i="9"/>
  <c r="D1293" i="9"/>
  <c r="E1293" i="9"/>
  <c r="Q1293" i="9"/>
  <c r="U1293" i="9"/>
  <c r="X1293" i="9"/>
  <c r="A1294" i="9"/>
  <c r="B1294" i="9"/>
  <c r="C1294" i="9"/>
  <c r="D1294" i="9"/>
  <c r="E1294" i="9"/>
  <c r="Q1294" i="9"/>
  <c r="U1294" i="9"/>
  <c r="X1294" i="9"/>
  <c r="A1295" i="9"/>
  <c r="B1295" i="9"/>
  <c r="C1295" i="9"/>
  <c r="D1295" i="9"/>
  <c r="E1295" i="9"/>
  <c r="Q1295" i="9"/>
  <c r="U1295" i="9"/>
  <c r="X1295" i="9"/>
  <c r="A1296" i="9"/>
  <c r="B1296" i="9"/>
  <c r="C1296" i="9"/>
  <c r="D1296" i="9"/>
  <c r="E1296" i="9"/>
  <c r="Q1296" i="9"/>
  <c r="U1296" i="9"/>
  <c r="X1296" i="9"/>
  <c r="A1297" i="9"/>
  <c r="B1297" i="9"/>
  <c r="C1297" i="9"/>
  <c r="D1297" i="9"/>
  <c r="E1297" i="9"/>
  <c r="Q1297" i="9"/>
  <c r="U1297" i="9"/>
  <c r="X1297" i="9"/>
  <c r="A1298" i="9"/>
  <c r="B1298" i="9"/>
  <c r="C1298" i="9"/>
  <c r="D1298" i="9"/>
  <c r="E1298" i="9"/>
  <c r="Q1298" i="9"/>
  <c r="U1298" i="9"/>
  <c r="X1298" i="9"/>
  <c r="A1299" i="9"/>
  <c r="B1299" i="9"/>
  <c r="C1299" i="9"/>
  <c r="D1299" i="9"/>
  <c r="E1299" i="9"/>
  <c r="Q1299" i="9"/>
  <c r="U1299" i="9"/>
  <c r="X1299" i="9"/>
  <c r="A1300" i="9"/>
  <c r="B1300" i="9"/>
  <c r="C1300" i="9"/>
  <c r="D1300" i="9"/>
  <c r="E1300" i="9"/>
  <c r="Q1300" i="9"/>
  <c r="U1300" i="9"/>
  <c r="X1300" i="9"/>
  <c r="A1301" i="9"/>
  <c r="B1301" i="9"/>
  <c r="C1301" i="9"/>
  <c r="D1301" i="9"/>
  <c r="E1301" i="9"/>
  <c r="Q1301" i="9"/>
  <c r="U1301" i="9"/>
  <c r="X1301" i="9"/>
  <c r="A1302" i="9"/>
  <c r="B1302" i="9"/>
  <c r="C1302" i="9"/>
  <c r="D1302" i="9"/>
  <c r="E1302" i="9"/>
  <c r="Q1302" i="9"/>
  <c r="U1302" i="9"/>
  <c r="X1302" i="9"/>
  <c r="A1303" i="9"/>
  <c r="B1303" i="9"/>
  <c r="C1303" i="9"/>
  <c r="D1303" i="9"/>
  <c r="E1303" i="9"/>
  <c r="Q1303" i="9"/>
  <c r="U1303" i="9"/>
  <c r="X1303" i="9"/>
  <c r="A1304" i="9"/>
  <c r="B1304" i="9"/>
  <c r="C1304" i="9"/>
  <c r="D1304" i="9"/>
  <c r="E1304" i="9"/>
  <c r="Q1304" i="9"/>
  <c r="U1304" i="9"/>
  <c r="X1304" i="9"/>
  <c r="A1305" i="9"/>
  <c r="B1305" i="9"/>
  <c r="C1305" i="9"/>
  <c r="D1305" i="9"/>
  <c r="E1305" i="9"/>
  <c r="Q1305" i="9"/>
  <c r="U1305" i="9"/>
  <c r="X1305" i="9"/>
  <c r="A1306" i="9"/>
  <c r="B1306" i="9"/>
  <c r="C1306" i="9"/>
  <c r="D1306" i="9"/>
  <c r="E1306" i="9"/>
  <c r="Q1306" i="9"/>
  <c r="U1306" i="9"/>
  <c r="X1306" i="9"/>
  <c r="A1307" i="9"/>
  <c r="B1307" i="9"/>
  <c r="C1307" i="9"/>
  <c r="D1307" i="9"/>
  <c r="E1307" i="9"/>
  <c r="Q1307" i="9"/>
  <c r="U1307" i="9"/>
  <c r="X1307" i="9"/>
  <c r="A1308" i="9"/>
  <c r="B1308" i="9"/>
  <c r="C1308" i="9"/>
  <c r="D1308" i="9"/>
  <c r="E1308" i="9"/>
  <c r="Q1308" i="9"/>
  <c r="U1308" i="9"/>
  <c r="X1308" i="9"/>
  <c r="A1309" i="9"/>
  <c r="B1309" i="9"/>
  <c r="C1309" i="9"/>
  <c r="D1309" i="9"/>
  <c r="E1309" i="9"/>
  <c r="Q1309" i="9"/>
  <c r="U1309" i="9"/>
  <c r="X1309" i="9"/>
  <c r="A1310" i="9"/>
  <c r="B1310" i="9"/>
  <c r="C1310" i="9"/>
  <c r="D1310" i="9"/>
  <c r="E1310" i="9"/>
  <c r="Q1310" i="9"/>
  <c r="U1310" i="9"/>
  <c r="X1310" i="9"/>
  <c r="A1311" i="9"/>
  <c r="B1311" i="9"/>
  <c r="C1311" i="9"/>
  <c r="D1311" i="9"/>
  <c r="E1311" i="9"/>
  <c r="Q1311" i="9"/>
  <c r="U1311" i="9"/>
  <c r="X1311" i="9"/>
  <c r="A1312" i="9"/>
  <c r="B1312" i="9"/>
  <c r="C1312" i="9"/>
  <c r="D1312" i="9"/>
  <c r="E1312" i="9"/>
  <c r="Q1312" i="9"/>
  <c r="U1312" i="9"/>
  <c r="X1312" i="9"/>
  <c r="A1313" i="9"/>
  <c r="B1313" i="9"/>
  <c r="C1313" i="9"/>
  <c r="D1313" i="9"/>
  <c r="E1313" i="9"/>
  <c r="Q1313" i="9"/>
  <c r="U1313" i="9"/>
  <c r="X1313" i="9"/>
  <c r="A1314" i="9"/>
  <c r="B1314" i="9"/>
  <c r="C1314" i="9"/>
  <c r="D1314" i="9"/>
  <c r="E1314" i="9"/>
  <c r="Q1314" i="9"/>
  <c r="U1314" i="9"/>
  <c r="X1314" i="9"/>
  <c r="A1315" i="9"/>
  <c r="B1315" i="9"/>
  <c r="C1315" i="9"/>
  <c r="D1315" i="9"/>
  <c r="E1315" i="9"/>
  <c r="Q1315" i="9"/>
  <c r="U1315" i="9"/>
  <c r="X1315" i="9"/>
  <c r="A1316" i="9"/>
  <c r="B1316" i="9"/>
  <c r="C1316" i="9"/>
  <c r="D1316" i="9"/>
  <c r="E1316" i="9"/>
  <c r="Q1316" i="9"/>
  <c r="U1316" i="9"/>
  <c r="X1316" i="9"/>
  <c r="A1317" i="9"/>
  <c r="B1317" i="9"/>
  <c r="C1317" i="9"/>
  <c r="D1317" i="9"/>
  <c r="E1317" i="9"/>
  <c r="Q1317" i="9"/>
  <c r="U1317" i="9"/>
  <c r="X1317" i="9"/>
  <c r="A1318" i="9"/>
  <c r="B1318" i="9"/>
  <c r="C1318" i="9"/>
  <c r="D1318" i="9"/>
  <c r="E1318" i="9"/>
  <c r="Q1318" i="9"/>
  <c r="U1318" i="9"/>
  <c r="X1318" i="9"/>
  <c r="A1319" i="9"/>
  <c r="B1319" i="9"/>
  <c r="C1319" i="9"/>
  <c r="D1319" i="9"/>
  <c r="E1319" i="9"/>
  <c r="Q1319" i="9"/>
  <c r="U1319" i="9"/>
  <c r="X1319" i="9"/>
  <c r="A1320" i="9"/>
  <c r="B1320" i="9"/>
  <c r="C1320" i="9"/>
  <c r="D1320" i="9"/>
  <c r="E1320" i="9"/>
  <c r="Q1320" i="9"/>
  <c r="U1320" i="9"/>
  <c r="X1320" i="9"/>
  <c r="A1321" i="9"/>
  <c r="B1321" i="9"/>
  <c r="C1321" i="9"/>
  <c r="D1321" i="9"/>
  <c r="E1321" i="9"/>
  <c r="Q1321" i="9"/>
  <c r="U1321" i="9"/>
  <c r="X1321" i="9"/>
  <c r="A1322" i="9"/>
  <c r="B1322" i="9"/>
  <c r="C1322" i="9"/>
  <c r="D1322" i="9"/>
  <c r="E1322" i="9"/>
  <c r="Q1322" i="9"/>
  <c r="U1322" i="9"/>
  <c r="X1322" i="9"/>
  <c r="A1323" i="9"/>
  <c r="B1323" i="9"/>
  <c r="C1323" i="9"/>
  <c r="D1323" i="9"/>
  <c r="E1323" i="9"/>
  <c r="Q1323" i="9"/>
  <c r="U1323" i="9"/>
  <c r="X1323" i="9"/>
  <c r="A1324" i="9"/>
  <c r="B1324" i="9"/>
  <c r="C1324" i="9"/>
  <c r="D1324" i="9"/>
  <c r="E1324" i="9"/>
  <c r="Q1324" i="9"/>
  <c r="U1324" i="9"/>
  <c r="X1324" i="9"/>
  <c r="A1325" i="9"/>
  <c r="B1325" i="9"/>
  <c r="C1325" i="9"/>
  <c r="D1325" i="9"/>
  <c r="E1325" i="9"/>
  <c r="Q1325" i="9"/>
  <c r="U1325" i="9"/>
  <c r="X1325" i="9"/>
  <c r="A1326" i="9"/>
  <c r="B1326" i="9"/>
  <c r="C1326" i="9"/>
  <c r="D1326" i="9"/>
  <c r="E1326" i="9"/>
  <c r="Q1326" i="9"/>
  <c r="U1326" i="9"/>
  <c r="X1326" i="9"/>
  <c r="A1327" i="9"/>
  <c r="B1327" i="9"/>
  <c r="C1327" i="9"/>
  <c r="D1327" i="9"/>
  <c r="E1327" i="9"/>
  <c r="Q1327" i="9"/>
  <c r="U1327" i="9"/>
  <c r="X1327" i="9"/>
  <c r="A1328" i="9"/>
  <c r="B1328" i="9"/>
  <c r="C1328" i="9"/>
  <c r="D1328" i="9"/>
  <c r="E1328" i="9"/>
  <c r="Q1328" i="9"/>
  <c r="U1328" i="9"/>
  <c r="X1328" i="9"/>
  <c r="A1329" i="9"/>
  <c r="B1329" i="9"/>
  <c r="C1329" i="9"/>
  <c r="D1329" i="9"/>
  <c r="E1329" i="9"/>
  <c r="Q1329" i="9"/>
  <c r="U1329" i="9"/>
  <c r="X1329" i="9"/>
  <c r="A1330" i="9"/>
  <c r="B1330" i="9"/>
  <c r="C1330" i="9"/>
  <c r="D1330" i="9"/>
  <c r="E1330" i="9"/>
  <c r="Q1330" i="9"/>
  <c r="U1330" i="9"/>
  <c r="X1330" i="9"/>
  <c r="A1331" i="9"/>
  <c r="B1331" i="9"/>
  <c r="C1331" i="9"/>
  <c r="D1331" i="9"/>
  <c r="E1331" i="9"/>
  <c r="Q1331" i="9"/>
  <c r="U1331" i="9"/>
  <c r="X1331" i="9"/>
  <c r="A1332" i="9"/>
  <c r="B1332" i="9"/>
  <c r="C1332" i="9"/>
  <c r="D1332" i="9"/>
  <c r="E1332" i="9"/>
  <c r="Q1332" i="9"/>
  <c r="U1332" i="9"/>
  <c r="X1332" i="9"/>
  <c r="A1333" i="9"/>
  <c r="B1333" i="9"/>
  <c r="C1333" i="9"/>
  <c r="D1333" i="9"/>
  <c r="E1333" i="9"/>
  <c r="Q1333" i="9"/>
  <c r="U1333" i="9"/>
  <c r="X1333" i="9"/>
  <c r="A1334" i="9"/>
  <c r="B1334" i="9"/>
  <c r="C1334" i="9"/>
  <c r="D1334" i="9"/>
  <c r="E1334" i="9"/>
  <c r="Q1334" i="9"/>
  <c r="U1334" i="9"/>
  <c r="X1334" i="9"/>
  <c r="A1335" i="9"/>
  <c r="B1335" i="9"/>
  <c r="C1335" i="9"/>
  <c r="D1335" i="9"/>
  <c r="E1335" i="9"/>
  <c r="Q1335" i="9"/>
  <c r="U1335" i="9"/>
  <c r="X1335" i="9"/>
  <c r="A1336" i="9"/>
  <c r="B1336" i="9"/>
  <c r="C1336" i="9"/>
  <c r="D1336" i="9"/>
  <c r="E1336" i="9"/>
  <c r="Q1336" i="9"/>
  <c r="U1336" i="9"/>
  <c r="X1336" i="9"/>
  <c r="A1337" i="9"/>
  <c r="B1337" i="9"/>
  <c r="C1337" i="9"/>
  <c r="D1337" i="9"/>
  <c r="E1337" i="9"/>
  <c r="Q1337" i="9"/>
  <c r="U1337" i="9"/>
  <c r="X1337" i="9"/>
  <c r="A1338" i="9"/>
  <c r="B1338" i="9"/>
  <c r="C1338" i="9"/>
  <c r="D1338" i="9"/>
  <c r="E1338" i="9"/>
  <c r="Q1338" i="9"/>
  <c r="U1338" i="9"/>
  <c r="X1338" i="9"/>
  <c r="A1339" i="9"/>
  <c r="B1339" i="9"/>
  <c r="C1339" i="9"/>
  <c r="D1339" i="9"/>
  <c r="E1339" i="9"/>
  <c r="Q1339" i="9"/>
  <c r="U1339" i="9"/>
  <c r="X1339" i="9"/>
  <c r="A1340" i="9"/>
  <c r="B1340" i="9"/>
  <c r="C1340" i="9"/>
  <c r="D1340" i="9"/>
  <c r="E1340" i="9"/>
  <c r="Q1340" i="9"/>
  <c r="U1340" i="9"/>
  <c r="X1340" i="9"/>
  <c r="A1341" i="9"/>
  <c r="B1341" i="9"/>
  <c r="C1341" i="9"/>
  <c r="D1341" i="9"/>
  <c r="E1341" i="9"/>
  <c r="Q1341" i="9"/>
  <c r="U1341" i="9"/>
  <c r="X1341" i="9"/>
  <c r="A1342" i="9"/>
  <c r="B1342" i="9"/>
  <c r="C1342" i="9"/>
  <c r="D1342" i="9"/>
  <c r="E1342" i="9"/>
  <c r="Q1342" i="9"/>
  <c r="U1342" i="9"/>
  <c r="X1342" i="9"/>
  <c r="A1343" i="9"/>
  <c r="B1343" i="9"/>
  <c r="C1343" i="9"/>
  <c r="D1343" i="9"/>
  <c r="E1343" i="9"/>
  <c r="Q1343" i="9"/>
  <c r="U1343" i="9"/>
  <c r="X1343" i="9"/>
  <c r="A1344" i="9"/>
  <c r="B1344" i="9"/>
  <c r="C1344" i="9"/>
  <c r="D1344" i="9"/>
  <c r="E1344" i="9"/>
  <c r="Q1344" i="9"/>
  <c r="U1344" i="9"/>
  <c r="X1344" i="9"/>
  <c r="A1345" i="9"/>
  <c r="B1345" i="9"/>
  <c r="C1345" i="9"/>
  <c r="D1345" i="9"/>
  <c r="E1345" i="9"/>
  <c r="Q1345" i="9"/>
  <c r="U1345" i="9"/>
  <c r="X1345" i="9"/>
  <c r="A1346" i="9"/>
  <c r="B1346" i="9"/>
  <c r="C1346" i="9"/>
  <c r="D1346" i="9"/>
  <c r="E1346" i="9"/>
  <c r="Q1346" i="9"/>
  <c r="U1346" i="9"/>
  <c r="X1346" i="9"/>
  <c r="A1347" i="9"/>
  <c r="B1347" i="9"/>
  <c r="C1347" i="9"/>
  <c r="D1347" i="9"/>
  <c r="E1347" i="9"/>
  <c r="Q1347" i="9"/>
  <c r="U1347" i="9"/>
  <c r="X1347" i="9"/>
  <c r="A1348" i="9"/>
  <c r="B1348" i="9"/>
  <c r="C1348" i="9"/>
  <c r="D1348" i="9"/>
  <c r="E1348" i="9"/>
  <c r="Q1348" i="9"/>
  <c r="U1348" i="9"/>
  <c r="X1348" i="9"/>
  <c r="A1349" i="9"/>
  <c r="B1349" i="9"/>
  <c r="C1349" i="9"/>
  <c r="D1349" i="9"/>
  <c r="E1349" i="9"/>
  <c r="Q1349" i="9"/>
  <c r="U1349" i="9"/>
  <c r="X1349" i="9"/>
  <c r="A1350" i="9"/>
  <c r="B1350" i="9"/>
  <c r="C1350" i="9"/>
  <c r="D1350" i="9"/>
  <c r="E1350" i="9"/>
  <c r="Q1350" i="9"/>
  <c r="U1350" i="9"/>
  <c r="X1350" i="9"/>
  <c r="A1351" i="9"/>
  <c r="B1351" i="9"/>
  <c r="C1351" i="9"/>
  <c r="D1351" i="9"/>
  <c r="E1351" i="9"/>
  <c r="Q1351" i="9"/>
  <c r="U1351" i="9"/>
  <c r="X1351" i="9"/>
  <c r="A1352" i="9"/>
  <c r="B1352" i="9"/>
  <c r="C1352" i="9"/>
  <c r="D1352" i="9"/>
  <c r="E1352" i="9"/>
  <c r="Q1352" i="9"/>
  <c r="U1352" i="9"/>
  <c r="X1352" i="9"/>
  <c r="A1353" i="9"/>
  <c r="B1353" i="9"/>
  <c r="C1353" i="9"/>
  <c r="D1353" i="9"/>
  <c r="E1353" i="9"/>
  <c r="Q1353" i="9"/>
  <c r="U1353" i="9"/>
  <c r="X1353" i="9"/>
  <c r="A1354" i="9"/>
  <c r="B1354" i="9"/>
  <c r="C1354" i="9"/>
  <c r="D1354" i="9"/>
  <c r="E1354" i="9"/>
  <c r="Q1354" i="9"/>
  <c r="U1354" i="9"/>
  <c r="X1354" i="9"/>
  <c r="A1355" i="9"/>
  <c r="B1355" i="9"/>
  <c r="C1355" i="9"/>
  <c r="D1355" i="9"/>
  <c r="E1355" i="9"/>
  <c r="Q1355" i="9"/>
  <c r="U1355" i="9"/>
  <c r="X1355" i="9"/>
  <c r="A1356" i="9"/>
  <c r="B1356" i="9"/>
  <c r="C1356" i="9"/>
  <c r="D1356" i="9"/>
  <c r="E1356" i="9"/>
  <c r="Q1356" i="9"/>
  <c r="U1356" i="9"/>
  <c r="X1356" i="9"/>
  <c r="A1357" i="9"/>
  <c r="B1357" i="9"/>
  <c r="C1357" i="9"/>
  <c r="D1357" i="9"/>
  <c r="E1357" i="9"/>
  <c r="Q1357" i="9"/>
  <c r="U1357" i="9"/>
  <c r="X1357" i="9"/>
  <c r="A1358" i="9"/>
  <c r="B1358" i="9"/>
  <c r="C1358" i="9"/>
  <c r="D1358" i="9"/>
  <c r="E1358" i="9"/>
  <c r="Q1358" i="9"/>
  <c r="U1358" i="9"/>
  <c r="X1358" i="9"/>
  <c r="A1359" i="9"/>
  <c r="B1359" i="9"/>
  <c r="C1359" i="9"/>
  <c r="D1359" i="9"/>
  <c r="E1359" i="9"/>
  <c r="Q1359" i="9"/>
  <c r="U1359" i="9"/>
  <c r="X1359" i="9"/>
  <c r="A1360" i="9"/>
  <c r="B1360" i="9"/>
  <c r="C1360" i="9"/>
  <c r="D1360" i="9"/>
  <c r="E1360" i="9"/>
  <c r="Q1360" i="9"/>
  <c r="U1360" i="9"/>
  <c r="X1360" i="9"/>
  <c r="A1361" i="9"/>
  <c r="B1361" i="9"/>
  <c r="C1361" i="9"/>
  <c r="D1361" i="9"/>
  <c r="E1361" i="9"/>
  <c r="Q1361" i="9"/>
  <c r="U1361" i="9"/>
  <c r="X1361" i="9"/>
  <c r="A1362" i="9"/>
  <c r="B1362" i="9"/>
  <c r="C1362" i="9"/>
  <c r="D1362" i="9"/>
  <c r="E1362" i="9"/>
  <c r="Q1362" i="9"/>
  <c r="U1362" i="9"/>
  <c r="X1362" i="9"/>
  <c r="A1363" i="9"/>
  <c r="B1363" i="9"/>
  <c r="C1363" i="9"/>
  <c r="D1363" i="9"/>
  <c r="E1363" i="9"/>
  <c r="Q1363" i="9"/>
  <c r="U1363" i="9"/>
  <c r="X1363" i="9"/>
  <c r="A1364" i="9"/>
  <c r="B1364" i="9"/>
  <c r="C1364" i="9"/>
  <c r="D1364" i="9"/>
  <c r="E1364" i="9"/>
  <c r="Q1364" i="9"/>
  <c r="U1364" i="9"/>
  <c r="X1364" i="9"/>
  <c r="A1365" i="9"/>
  <c r="B1365" i="9"/>
  <c r="C1365" i="9"/>
  <c r="D1365" i="9"/>
  <c r="E1365" i="9"/>
  <c r="Q1365" i="9"/>
  <c r="U1365" i="9"/>
  <c r="X1365" i="9"/>
  <c r="A1366" i="9"/>
  <c r="B1366" i="9"/>
  <c r="C1366" i="9"/>
  <c r="D1366" i="9"/>
  <c r="E1366" i="9"/>
  <c r="Q1366" i="9"/>
  <c r="U1366" i="9"/>
  <c r="X1366" i="9"/>
  <c r="A1367" i="9"/>
  <c r="B1367" i="9"/>
  <c r="C1367" i="9"/>
  <c r="D1367" i="9"/>
  <c r="E1367" i="9"/>
  <c r="Q1367" i="9"/>
  <c r="U1367" i="9"/>
  <c r="X1367" i="9"/>
  <c r="A1368" i="9"/>
  <c r="B1368" i="9"/>
  <c r="C1368" i="9"/>
  <c r="D1368" i="9"/>
  <c r="E1368" i="9"/>
  <c r="Q1368" i="9"/>
  <c r="U1368" i="9"/>
  <c r="X1368" i="9"/>
  <c r="A1369" i="9"/>
  <c r="B1369" i="9"/>
  <c r="C1369" i="9"/>
  <c r="D1369" i="9"/>
  <c r="E1369" i="9"/>
  <c r="Q1369" i="9"/>
  <c r="U1369" i="9"/>
  <c r="X1369" i="9"/>
  <c r="A1370" i="9"/>
  <c r="B1370" i="9"/>
  <c r="C1370" i="9"/>
  <c r="D1370" i="9"/>
  <c r="E1370" i="9"/>
  <c r="Q1370" i="9"/>
  <c r="U1370" i="9"/>
  <c r="X1370" i="9"/>
  <c r="A1371" i="9"/>
  <c r="B1371" i="9"/>
  <c r="C1371" i="9"/>
  <c r="D1371" i="9"/>
  <c r="E1371" i="9"/>
  <c r="Q1371" i="9"/>
  <c r="U1371" i="9"/>
  <c r="X1371" i="9"/>
  <c r="A1372" i="9"/>
  <c r="B1372" i="9"/>
  <c r="C1372" i="9"/>
  <c r="D1372" i="9"/>
  <c r="E1372" i="9"/>
  <c r="Q1372" i="9"/>
  <c r="U1372" i="9"/>
  <c r="X1372" i="9"/>
  <c r="A1373" i="9"/>
  <c r="B1373" i="9"/>
  <c r="C1373" i="9"/>
  <c r="D1373" i="9"/>
  <c r="E1373" i="9"/>
  <c r="Q1373" i="9"/>
  <c r="U1373" i="9"/>
  <c r="X1373" i="9"/>
  <c r="A1374" i="9"/>
  <c r="B1374" i="9"/>
  <c r="C1374" i="9"/>
  <c r="D1374" i="9"/>
  <c r="E1374" i="9"/>
  <c r="Q1374" i="9"/>
  <c r="U1374" i="9"/>
  <c r="X1374" i="9"/>
  <c r="A1375" i="9"/>
  <c r="B1375" i="9"/>
  <c r="C1375" i="9"/>
  <c r="D1375" i="9"/>
  <c r="E1375" i="9"/>
  <c r="Q1375" i="9"/>
  <c r="U1375" i="9"/>
  <c r="X1375" i="9"/>
  <c r="A1376" i="9"/>
  <c r="B1376" i="9"/>
  <c r="C1376" i="9"/>
  <c r="D1376" i="9"/>
  <c r="E1376" i="9"/>
  <c r="Q1376" i="9"/>
  <c r="U1376" i="9"/>
  <c r="X1376" i="9"/>
  <c r="A1377" i="9"/>
  <c r="B1377" i="9"/>
  <c r="C1377" i="9"/>
  <c r="D1377" i="9"/>
  <c r="E1377" i="9"/>
  <c r="Q1377" i="9"/>
  <c r="U1377" i="9"/>
  <c r="X1377" i="9"/>
  <c r="A1378" i="9"/>
  <c r="B1378" i="9"/>
  <c r="C1378" i="9"/>
  <c r="D1378" i="9"/>
  <c r="E1378" i="9"/>
  <c r="Q1378" i="9"/>
  <c r="U1378" i="9"/>
  <c r="X1378" i="9"/>
  <c r="A1379" i="9"/>
  <c r="B1379" i="9"/>
  <c r="C1379" i="9"/>
  <c r="D1379" i="9"/>
  <c r="E1379" i="9"/>
  <c r="Q1379" i="9"/>
  <c r="U1379" i="9"/>
  <c r="X1379" i="9"/>
  <c r="A1380" i="9"/>
  <c r="B1380" i="9"/>
  <c r="C1380" i="9"/>
  <c r="D1380" i="9"/>
  <c r="E1380" i="9"/>
  <c r="Q1380" i="9"/>
  <c r="U1380" i="9"/>
  <c r="X1380" i="9"/>
  <c r="A1381" i="9"/>
  <c r="B1381" i="9"/>
  <c r="C1381" i="9"/>
  <c r="D1381" i="9"/>
  <c r="E1381" i="9"/>
  <c r="Q1381" i="9"/>
  <c r="U1381" i="9"/>
  <c r="X1381" i="9"/>
  <c r="A1382" i="9"/>
  <c r="B1382" i="9"/>
  <c r="C1382" i="9"/>
  <c r="D1382" i="9"/>
  <c r="E1382" i="9"/>
  <c r="Q1382" i="9"/>
  <c r="U1382" i="9"/>
  <c r="X1382" i="9"/>
  <c r="A1383" i="9"/>
  <c r="B1383" i="9"/>
  <c r="C1383" i="9"/>
  <c r="D1383" i="9"/>
  <c r="E1383" i="9"/>
  <c r="Q1383" i="9"/>
  <c r="U1383" i="9"/>
  <c r="X1383" i="9"/>
  <c r="A1384" i="9"/>
  <c r="B1384" i="9"/>
  <c r="C1384" i="9"/>
  <c r="D1384" i="9"/>
  <c r="E1384" i="9"/>
  <c r="Q1384" i="9"/>
  <c r="U1384" i="9"/>
  <c r="X1384" i="9"/>
  <c r="A1385" i="9"/>
  <c r="B1385" i="9"/>
  <c r="C1385" i="9"/>
  <c r="D1385" i="9"/>
  <c r="E1385" i="9"/>
  <c r="Q1385" i="9"/>
  <c r="U1385" i="9"/>
  <c r="X1385" i="9"/>
  <c r="A1386" i="9"/>
  <c r="B1386" i="9"/>
  <c r="C1386" i="9"/>
  <c r="D1386" i="9"/>
  <c r="E1386" i="9"/>
  <c r="Q1386" i="9"/>
  <c r="U1386" i="9"/>
  <c r="X1386" i="9"/>
  <c r="A1387" i="9"/>
  <c r="B1387" i="9"/>
  <c r="C1387" i="9"/>
  <c r="D1387" i="9"/>
  <c r="E1387" i="9"/>
  <c r="Q1387" i="9"/>
  <c r="U1387" i="9"/>
  <c r="X1387" i="9"/>
  <c r="A1388" i="9"/>
  <c r="B1388" i="9"/>
  <c r="C1388" i="9"/>
  <c r="D1388" i="9"/>
  <c r="E1388" i="9"/>
  <c r="Q1388" i="9"/>
  <c r="U1388" i="9"/>
  <c r="X1388" i="9"/>
  <c r="A1389" i="9"/>
  <c r="B1389" i="9"/>
  <c r="C1389" i="9"/>
  <c r="D1389" i="9"/>
  <c r="E1389" i="9"/>
  <c r="Q1389" i="9"/>
  <c r="U1389" i="9"/>
  <c r="X1389" i="9"/>
  <c r="A1390" i="9"/>
  <c r="B1390" i="9"/>
  <c r="C1390" i="9"/>
  <c r="D1390" i="9"/>
  <c r="E1390" i="9"/>
  <c r="Q1390" i="9"/>
  <c r="U1390" i="9"/>
  <c r="X1390" i="9"/>
  <c r="A1391" i="9"/>
  <c r="B1391" i="9"/>
  <c r="C1391" i="9"/>
  <c r="D1391" i="9"/>
  <c r="E1391" i="9"/>
  <c r="Q1391" i="9"/>
  <c r="U1391" i="9"/>
  <c r="X1391" i="9"/>
  <c r="A1392" i="9"/>
  <c r="B1392" i="9"/>
  <c r="C1392" i="9"/>
  <c r="D1392" i="9"/>
  <c r="E1392" i="9"/>
  <c r="Q1392" i="9"/>
  <c r="U1392" i="9"/>
  <c r="X1392" i="9"/>
  <c r="A1393" i="9"/>
  <c r="B1393" i="9"/>
  <c r="C1393" i="9"/>
  <c r="D1393" i="9"/>
  <c r="E1393" i="9"/>
  <c r="Q1393" i="9"/>
  <c r="U1393" i="9"/>
  <c r="X1393" i="9"/>
  <c r="A1394" i="9"/>
  <c r="B1394" i="9"/>
  <c r="C1394" i="9"/>
  <c r="D1394" i="9"/>
  <c r="E1394" i="9"/>
  <c r="Q1394" i="9"/>
  <c r="U1394" i="9"/>
  <c r="X1394" i="9"/>
  <c r="A1395" i="9"/>
  <c r="B1395" i="9"/>
  <c r="C1395" i="9"/>
  <c r="D1395" i="9"/>
  <c r="E1395" i="9"/>
  <c r="Q1395" i="9"/>
  <c r="U1395" i="9"/>
  <c r="X1395" i="9"/>
  <c r="A1396" i="9"/>
  <c r="B1396" i="9"/>
  <c r="C1396" i="9"/>
  <c r="D1396" i="9"/>
  <c r="E1396" i="9"/>
  <c r="Q1396" i="9"/>
  <c r="U1396" i="9"/>
  <c r="X1396" i="9"/>
  <c r="A1397" i="9"/>
  <c r="B1397" i="9"/>
  <c r="C1397" i="9"/>
  <c r="D1397" i="9"/>
  <c r="E1397" i="9"/>
  <c r="Q1397" i="9"/>
  <c r="U1397" i="9"/>
  <c r="X1397" i="9"/>
  <c r="A1398" i="9"/>
  <c r="B1398" i="9"/>
  <c r="C1398" i="9"/>
  <c r="D1398" i="9"/>
  <c r="E1398" i="9"/>
  <c r="Q1398" i="9"/>
  <c r="U1398" i="9"/>
  <c r="X1398" i="9"/>
  <c r="A1399" i="9"/>
  <c r="B1399" i="9"/>
  <c r="C1399" i="9"/>
  <c r="D1399" i="9"/>
  <c r="E1399" i="9"/>
  <c r="Q1399" i="9"/>
  <c r="U1399" i="9"/>
  <c r="X1399" i="9"/>
  <c r="A1400" i="9"/>
  <c r="B1400" i="9"/>
  <c r="C1400" i="9"/>
  <c r="D1400" i="9"/>
  <c r="E1400" i="9"/>
  <c r="Q1400" i="9"/>
  <c r="U1400" i="9"/>
  <c r="X1400" i="9"/>
  <c r="A1401" i="9"/>
  <c r="B1401" i="9"/>
  <c r="C1401" i="9"/>
  <c r="D1401" i="9"/>
  <c r="E1401" i="9"/>
  <c r="Q1401" i="9"/>
  <c r="U1401" i="9"/>
  <c r="X1401" i="9"/>
  <c r="A1402" i="9"/>
  <c r="B1402" i="9"/>
  <c r="C1402" i="9"/>
  <c r="D1402" i="9"/>
  <c r="E1402" i="9"/>
  <c r="Q1402" i="9"/>
  <c r="U1402" i="9"/>
  <c r="X1402" i="9"/>
  <c r="A1403" i="9"/>
  <c r="B1403" i="9"/>
  <c r="C1403" i="9"/>
  <c r="D1403" i="9"/>
  <c r="E1403" i="9"/>
  <c r="Q1403" i="9"/>
  <c r="U1403" i="9"/>
  <c r="X1403" i="9"/>
  <c r="A1404" i="9"/>
  <c r="B1404" i="9"/>
  <c r="C1404" i="9"/>
  <c r="D1404" i="9"/>
  <c r="E1404" i="9"/>
  <c r="Q1404" i="9"/>
  <c r="U1404" i="9"/>
  <c r="X1404" i="9"/>
  <c r="A1405" i="9"/>
  <c r="B1405" i="9"/>
  <c r="C1405" i="9"/>
  <c r="D1405" i="9"/>
  <c r="E1405" i="9"/>
  <c r="Q1405" i="9"/>
  <c r="U1405" i="9"/>
  <c r="X1405" i="9"/>
  <c r="A1406" i="9"/>
  <c r="B1406" i="9"/>
  <c r="C1406" i="9"/>
  <c r="D1406" i="9"/>
  <c r="E1406" i="9"/>
  <c r="Q1406" i="9"/>
  <c r="U1406" i="9"/>
  <c r="X1406" i="9"/>
  <c r="A1407" i="9"/>
  <c r="B1407" i="9"/>
  <c r="C1407" i="9"/>
  <c r="D1407" i="9"/>
  <c r="E1407" i="9"/>
  <c r="Q1407" i="9"/>
  <c r="U1407" i="9"/>
  <c r="X1407" i="9"/>
  <c r="A1408" i="9"/>
  <c r="B1408" i="9"/>
  <c r="C1408" i="9"/>
  <c r="D1408" i="9"/>
  <c r="E1408" i="9"/>
  <c r="Q1408" i="9"/>
  <c r="U1408" i="9"/>
  <c r="X1408" i="9"/>
  <c r="A1409" i="9"/>
  <c r="B1409" i="9"/>
  <c r="C1409" i="9"/>
  <c r="D1409" i="9"/>
  <c r="E1409" i="9"/>
  <c r="Q1409" i="9"/>
  <c r="U1409" i="9"/>
  <c r="X1409" i="9"/>
  <c r="A1410" i="9"/>
  <c r="B1410" i="9"/>
  <c r="C1410" i="9"/>
  <c r="D1410" i="9"/>
  <c r="E1410" i="9"/>
  <c r="Q1410" i="9"/>
  <c r="U1410" i="9"/>
  <c r="X1410" i="9"/>
  <c r="A1411" i="9"/>
  <c r="B1411" i="9"/>
  <c r="C1411" i="9"/>
  <c r="D1411" i="9"/>
  <c r="E1411" i="9"/>
  <c r="Q1411" i="9"/>
  <c r="U1411" i="9"/>
  <c r="X1411" i="9"/>
  <c r="A1412" i="9"/>
  <c r="B1412" i="9"/>
  <c r="C1412" i="9"/>
  <c r="D1412" i="9"/>
  <c r="E1412" i="9"/>
  <c r="Q1412" i="9"/>
  <c r="U1412" i="9"/>
  <c r="X1412" i="9"/>
  <c r="A1413" i="9"/>
  <c r="B1413" i="9"/>
  <c r="C1413" i="9"/>
  <c r="D1413" i="9"/>
  <c r="E1413" i="9"/>
  <c r="Q1413" i="9"/>
  <c r="U1413" i="9"/>
  <c r="X1413" i="9"/>
  <c r="A1414" i="9"/>
  <c r="B1414" i="9"/>
  <c r="C1414" i="9"/>
  <c r="D1414" i="9"/>
  <c r="E1414" i="9"/>
  <c r="Q1414" i="9"/>
  <c r="U1414" i="9"/>
  <c r="X1414" i="9"/>
  <c r="A1415" i="9"/>
  <c r="B1415" i="9"/>
  <c r="C1415" i="9"/>
  <c r="D1415" i="9"/>
  <c r="E1415" i="9"/>
  <c r="Q1415" i="9"/>
  <c r="U1415" i="9"/>
  <c r="X1415" i="9"/>
  <c r="A1416" i="9"/>
  <c r="B1416" i="9"/>
  <c r="C1416" i="9"/>
  <c r="D1416" i="9"/>
  <c r="E1416" i="9"/>
  <c r="Q1416" i="9"/>
  <c r="U1416" i="9"/>
  <c r="X1416" i="9"/>
  <c r="A1417" i="9"/>
  <c r="B1417" i="9"/>
  <c r="C1417" i="9"/>
  <c r="D1417" i="9"/>
  <c r="E1417" i="9"/>
  <c r="Q1417" i="9"/>
  <c r="U1417" i="9"/>
  <c r="X1417" i="9"/>
  <c r="A1418" i="9"/>
  <c r="B1418" i="9"/>
  <c r="C1418" i="9"/>
  <c r="D1418" i="9"/>
  <c r="E1418" i="9"/>
  <c r="Q1418" i="9"/>
  <c r="U1418" i="9"/>
  <c r="X1418" i="9"/>
  <c r="A1419" i="9"/>
  <c r="B1419" i="9"/>
  <c r="C1419" i="9"/>
  <c r="D1419" i="9"/>
  <c r="E1419" i="9"/>
  <c r="Q1419" i="9"/>
  <c r="U1419" i="9"/>
  <c r="X1419" i="9"/>
  <c r="A1420" i="9"/>
  <c r="B1420" i="9"/>
  <c r="C1420" i="9"/>
  <c r="D1420" i="9"/>
  <c r="E1420" i="9"/>
  <c r="Q1420" i="9"/>
  <c r="U1420" i="9"/>
  <c r="X1420" i="9"/>
  <c r="A1421" i="9"/>
  <c r="B1421" i="9"/>
  <c r="C1421" i="9"/>
  <c r="D1421" i="9"/>
  <c r="E1421" i="9"/>
  <c r="Q1421" i="9"/>
  <c r="U1421" i="9"/>
  <c r="X1421" i="9"/>
  <c r="A1422" i="9"/>
  <c r="B1422" i="9"/>
  <c r="C1422" i="9"/>
  <c r="D1422" i="9"/>
  <c r="E1422" i="9"/>
  <c r="Q1422" i="9"/>
  <c r="U1422" i="9"/>
  <c r="X1422" i="9"/>
  <c r="A1423" i="9"/>
  <c r="B1423" i="9"/>
  <c r="C1423" i="9"/>
  <c r="D1423" i="9"/>
  <c r="E1423" i="9"/>
  <c r="Q1423" i="9"/>
  <c r="U1423" i="9"/>
  <c r="X1423" i="9"/>
  <c r="A1424" i="9"/>
  <c r="B1424" i="9"/>
  <c r="C1424" i="9"/>
  <c r="D1424" i="9"/>
  <c r="E1424" i="9"/>
  <c r="Q1424" i="9"/>
  <c r="U1424" i="9"/>
  <c r="X1424" i="9"/>
  <c r="A1425" i="9"/>
  <c r="B1425" i="9"/>
  <c r="C1425" i="9"/>
  <c r="D1425" i="9"/>
  <c r="E1425" i="9"/>
  <c r="Q1425" i="9"/>
  <c r="U1425" i="9"/>
  <c r="X1425" i="9"/>
  <c r="A1426" i="9"/>
  <c r="B1426" i="9"/>
  <c r="C1426" i="9"/>
  <c r="D1426" i="9"/>
  <c r="E1426" i="9"/>
  <c r="Q1426" i="9"/>
  <c r="U1426" i="9"/>
  <c r="X1426" i="9"/>
  <c r="A1427" i="9"/>
  <c r="B1427" i="9"/>
  <c r="C1427" i="9"/>
  <c r="D1427" i="9"/>
  <c r="E1427" i="9"/>
  <c r="Q1427" i="9"/>
  <c r="U1427" i="9"/>
  <c r="X1427" i="9"/>
  <c r="A1428" i="9"/>
  <c r="B1428" i="9"/>
  <c r="C1428" i="9"/>
  <c r="D1428" i="9"/>
  <c r="E1428" i="9"/>
  <c r="Q1428" i="9"/>
  <c r="U1428" i="9"/>
  <c r="X1428" i="9"/>
  <c r="A1429" i="9"/>
  <c r="B1429" i="9"/>
  <c r="C1429" i="9"/>
  <c r="D1429" i="9"/>
  <c r="E1429" i="9"/>
  <c r="Q1429" i="9"/>
  <c r="U1429" i="9"/>
  <c r="X1429" i="9"/>
  <c r="A1430" i="9"/>
  <c r="B1430" i="9"/>
  <c r="C1430" i="9"/>
  <c r="D1430" i="9"/>
  <c r="E1430" i="9"/>
  <c r="Q1430" i="9"/>
  <c r="U1430" i="9"/>
  <c r="X1430" i="9"/>
  <c r="A1431" i="9"/>
  <c r="B1431" i="9"/>
  <c r="C1431" i="9"/>
  <c r="D1431" i="9"/>
  <c r="E1431" i="9"/>
  <c r="Q1431" i="9"/>
  <c r="U1431" i="9"/>
  <c r="X1431" i="9"/>
  <c r="A1432" i="9"/>
  <c r="B1432" i="9"/>
  <c r="C1432" i="9"/>
  <c r="D1432" i="9"/>
  <c r="E1432" i="9"/>
  <c r="Q1432" i="9"/>
  <c r="U1432" i="9"/>
  <c r="X1432" i="9"/>
  <c r="A1433" i="9"/>
  <c r="B1433" i="9"/>
  <c r="C1433" i="9"/>
  <c r="D1433" i="9"/>
  <c r="E1433" i="9"/>
  <c r="Q1433" i="9"/>
  <c r="U1433" i="9"/>
  <c r="X1433" i="9"/>
  <c r="A1434" i="9"/>
  <c r="B1434" i="9"/>
  <c r="C1434" i="9"/>
  <c r="D1434" i="9"/>
  <c r="E1434" i="9"/>
  <c r="Q1434" i="9"/>
  <c r="U1434" i="9"/>
  <c r="X1434" i="9"/>
  <c r="A1435" i="9"/>
  <c r="B1435" i="9"/>
  <c r="C1435" i="9"/>
  <c r="D1435" i="9"/>
  <c r="E1435" i="9"/>
  <c r="Q1435" i="9"/>
  <c r="U1435" i="9"/>
  <c r="X1435" i="9"/>
  <c r="A1436" i="9"/>
  <c r="B1436" i="9"/>
  <c r="C1436" i="9"/>
  <c r="D1436" i="9"/>
  <c r="E1436" i="9"/>
  <c r="Q1436" i="9"/>
  <c r="U1436" i="9"/>
  <c r="X1436" i="9"/>
  <c r="A1437" i="9"/>
  <c r="B1437" i="9"/>
  <c r="C1437" i="9"/>
  <c r="D1437" i="9"/>
  <c r="E1437" i="9"/>
  <c r="Q1437" i="9"/>
  <c r="U1437" i="9"/>
  <c r="X1437" i="9"/>
  <c r="A1438" i="9"/>
  <c r="B1438" i="9"/>
  <c r="C1438" i="9"/>
  <c r="D1438" i="9"/>
  <c r="E1438" i="9"/>
  <c r="Q1438" i="9"/>
  <c r="U1438" i="9"/>
  <c r="X1438" i="9"/>
  <c r="A1439" i="9"/>
  <c r="B1439" i="9"/>
  <c r="C1439" i="9"/>
  <c r="D1439" i="9"/>
  <c r="E1439" i="9"/>
  <c r="Q1439" i="9"/>
  <c r="U1439" i="9"/>
  <c r="X1439" i="9"/>
  <c r="A1440" i="9"/>
  <c r="B1440" i="9"/>
  <c r="C1440" i="9"/>
  <c r="D1440" i="9"/>
  <c r="E1440" i="9"/>
  <c r="Q1440" i="9"/>
  <c r="U1440" i="9"/>
  <c r="X1440" i="9"/>
  <c r="A1441" i="9"/>
  <c r="B1441" i="9"/>
  <c r="C1441" i="9"/>
  <c r="D1441" i="9"/>
  <c r="E1441" i="9"/>
  <c r="Q1441" i="9"/>
  <c r="U1441" i="9"/>
  <c r="X1441" i="9"/>
  <c r="A1442" i="9"/>
  <c r="B1442" i="9"/>
  <c r="C1442" i="9"/>
  <c r="D1442" i="9"/>
  <c r="E1442" i="9"/>
  <c r="Q1442" i="9"/>
  <c r="U1442" i="9"/>
  <c r="X1442" i="9"/>
  <c r="A1443" i="9"/>
  <c r="B1443" i="9"/>
  <c r="C1443" i="9"/>
  <c r="D1443" i="9"/>
  <c r="E1443" i="9"/>
  <c r="Q1443" i="9"/>
  <c r="U1443" i="9"/>
  <c r="X1443" i="9"/>
  <c r="A1444" i="9"/>
  <c r="B1444" i="9"/>
  <c r="C1444" i="9"/>
  <c r="D1444" i="9"/>
  <c r="E1444" i="9"/>
  <c r="Q1444" i="9"/>
  <c r="U1444" i="9"/>
  <c r="X1444" i="9"/>
  <c r="A1445" i="9"/>
  <c r="B1445" i="9"/>
  <c r="C1445" i="9"/>
  <c r="D1445" i="9"/>
  <c r="E1445" i="9"/>
  <c r="Q1445" i="9"/>
  <c r="U1445" i="9"/>
  <c r="X1445" i="9"/>
  <c r="A1446" i="9"/>
  <c r="B1446" i="9"/>
  <c r="C1446" i="9"/>
  <c r="D1446" i="9"/>
  <c r="E1446" i="9"/>
  <c r="Q1446" i="9"/>
  <c r="U1446" i="9"/>
  <c r="X1446" i="9"/>
  <c r="A1447" i="9"/>
  <c r="B1447" i="9"/>
  <c r="C1447" i="9"/>
  <c r="D1447" i="9"/>
  <c r="E1447" i="9"/>
  <c r="Q1447" i="9"/>
  <c r="U1447" i="9"/>
  <c r="X1447" i="9"/>
  <c r="A1448" i="9"/>
  <c r="B1448" i="9"/>
  <c r="C1448" i="9"/>
  <c r="D1448" i="9"/>
  <c r="E1448" i="9"/>
  <c r="Q1448" i="9"/>
  <c r="U1448" i="9"/>
  <c r="X1448" i="9"/>
  <c r="A1449" i="9"/>
  <c r="B1449" i="9"/>
  <c r="C1449" i="9"/>
  <c r="D1449" i="9"/>
  <c r="E1449" i="9"/>
  <c r="Q1449" i="9"/>
  <c r="U1449" i="9"/>
  <c r="X1449" i="9"/>
  <c r="A1450" i="9"/>
  <c r="B1450" i="9"/>
  <c r="C1450" i="9"/>
  <c r="D1450" i="9"/>
  <c r="E1450" i="9"/>
  <c r="Q1450" i="9"/>
  <c r="U1450" i="9"/>
  <c r="X1450" i="9"/>
  <c r="A1451" i="9"/>
  <c r="B1451" i="9"/>
  <c r="C1451" i="9"/>
  <c r="D1451" i="9"/>
  <c r="E1451" i="9"/>
  <c r="Q1451" i="9"/>
  <c r="U1451" i="9"/>
  <c r="X1451" i="9"/>
  <c r="A1452" i="9"/>
  <c r="B1452" i="9"/>
  <c r="C1452" i="9"/>
  <c r="D1452" i="9"/>
  <c r="E1452" i="9"/>
  <c r="Q1452" i="9"/>
  <c r="U1452" i="9"/>
  <c r="X1452" i="9"/>
  <c r="A1453" i="9"/>
  <c r="B1453" i="9"/>
  <c r="C1453" i="9"/>
  <c r="D1453" i="9"/>
  <c r="E1453" i="9"/>
  <c r="Q1453" i="9"/>
  <c r="U1453" i="9"/>
  <c r="X1453" i="9"/>
  <c r="A1454" i="9"/>
  <c r="B1454" i="9"/>
  <c r="C1454" i="9"/>
  <c r="D1454" i="9"/>
  <c r="E1454" i="9"/>
  <c r="Q1454" i="9"/>
  <c r="U1454" i="9"/>
  <c r="X1454" i="9"/>
  <c r="A1455" i="9"/>
  <c r="B1455" i="9"/>
  <c r="C1455" i="9"/>
  <c r="D1455" i="9"/>
  <c r="E1455" i="9"/>
  <c r="Q1455" i="9"/>
  <c r="U1455" i="9"/>
  <c r="X1455" i="9"/>
  <c r="A1456" i="9"/>
  <c r="B1456" i="9"/>
  <c r="C1456" i="9"/>
  <c r="D1456" i="9"/>
  <c r="E1456" i="9"/>
  <c r="Q1456" i="9"/>
  <c r="U1456" i="9"/>
  <c r="X1456" i="9"/>
  <c r="A1457" i="9"/>
  <c r="B1457" i="9"/>
  <c r="C1457" i="9"/>
  <c r="D1457" i="9"/>
  <c r="E1457" i="9"/>
  <c r="Q1457" i="9"/>
  <c r="U1457" i="9"/>
  <c r="X1457" i="9"/>
  <c r="A1458" i="9"/>
  <c r="B1458" i="9"/>
  <c r="C1458" i="9"/>
  <c r="D1458" i="9"/>
  <c r="E1458" i="9"/>
  <c r="Q1458" i="9"/>
  <c r="U1458" i="9"/>
  <c r="X1458" i="9"/>
  <c r="A1459" i="9"/>
  <c r="B1459" i="9"/>
  <c r="C1459" i="9"/>
  <c r="D1459" i="9"/>
  <c r="E1459" i="9"/>
  <c r="Q1459" i="9"/>
  <c r="U1459" i="9"/>
  <c r="X1459" i="9"/>
  <c r="A1460" i="9"/>
  <c r="B1460" i="9"/>
  <c r="C1460" i="9"/>
  <c r="D1460" i="9"/>
  <c r="E1460" i="9"/>
  <c r="Q1460" i="9"/>
  <c r="U1460" i="9"/>
  <c r="X1460" i="9"/>
  <c r="A1461" i="9"/>
  <c r="B1461" i="9"/>
  <c r="C1461" i="9"/>
  <c r="D1461" i="9"/>
  <c r="E1461" i="9"/>
  <c r="Q1461" i="9"/>
  <c r="U1461" i="9"/>
  <c r="X1461" i="9"/>
  <c r="A1462" i="9"/>
  <c r="B1462" i="9"/>
  <c r="C1462" i="9"/>
  <c r="D1462" i="9"/>
  <c r="E1462" i="9"/>
  <c r="Q1462" i="9"/>
  <c r="U1462" i="9"/>
  <c r="X1462" i="9"/>
  <c r="A1463" i="9"/>
  <c r="B1463" i="9"/>
  <c r="C1463" i="9"/>
  <c r="D1463" i="9"/>
  <c r="E1463" i="9"/>
  <c r="Q1463" i="9"/>
  <c r="U1463" i="9"/>
  <c r="X1463" i="9"/>
  <c r="A1464" i="9"/>
  <c r="B1464" i="9"/>
  <c r="C1464" i="9"/>
  <c r="D1464" i="9"/>
  <c r="E1464" i="9"/>
  <c r="Q1464" i="9"/>
  <c r="U1464" i="9"/>
  <c r="X1464" i="9"/>
  <c r="A1465" i="9"/>
  <c r="B1465" i="9"/>
  <c r="C1465" i="9"/>
  <c r="D1465" i="9"/>
  <c r="E1465" i="9"/>
  <c r="Q1465" i="9"/>
  <c r="U1465" i="9"/>
  <c r="X1465" i="9"/>
  <c r="A1466" i="9"/>
  <c r="B1466" i="9"/>
  <c r="C1466" i="9"/>
  <c r="D1466" i="9"/>
  <c r="E1466" i="9"/>
  <c r="Q1466" i="9"/>
  <c r="U1466" i="9"/>
  <c r="X1466" i="9"/>
  <c r="A1467" i="9"/>
  <c r="B1467" i="9"/>
  <c r="C1467" i="9"/>
  <c r="D1467" i="9"/>
  <c r="E1467" i="9"/>
  <c r="Q1467" i="9"/>
  <c r="U1467" i="9"/>
  <c r="X1467" i="9"/>
  <c r="A1468" i="9"/>
  <c r="B1468" i="9"/>
  <c r="C1468" i="9"/>
  <c r="D1468" i="9"/>
  <c r="E1468" i="9"/>
  <c r="Q1468" i="9"/>
  <c r="U1468" i="9"/>
  <c r="X1468" i="9"/>
  <c r="A1469" i="9"/>
  <c r="B1469" i="9"/>
  <c r="C1469" i="9"/>
  <c r="D1469" i="9"/>
  <c r="E1469" i="9"/>
  <c r="Q1469" i="9"/>
  <c r="U1469" i="9"/>
  <c r="X1469" i="9"/>
  <c r="A1470" i="9"/>
  <c r="B1470" i="9"/>
  <c r="C1470" i="9"/>
  <c r="D1470" i="9"/>
  <c r="E1470" i="9"/>
  <c r="Q1470" i="9"/>
  <c r="U1470" i="9"/>
  <c r="X1470" i="9"/>
  <c r="A1471" i="9"/>
  <c r="B1471" i="9"/>
  <c r="C1471" i="9"/>
  <c r="D1471" i="9"/>
  <c r="E1471" i="9"/>
  <c r="Q1471" i="9"/>
  <c r="U1471" i="9"/>
  <c r="X1471" i="9"/>
  <c r="A1472" i="9"/>
  <c r="B1472" i="9"/>
  <c r="C1472" i="9"/>
  <c r="D1472" i="9"/>
  <c r="E1472" i="9"/>
  <c r="Q1472" i="9"/>
  <c r="U1472" i="9"/>
  <c r="X1472" i="9"/>
  <c r="A1473" i="9"/>
  <c r="B1473" i="9"/>
  <c r="C1473" i="9"/>
  <c r="D1473" i="9"/>
  <c r="E1473" i="9"/>
  <c r="Q1473" i="9"/>
  <c r="U1473" i="9"/>
  <c r="X1473" i="9"/>
  <c r="A1474" i="9"/>
  <c r="B1474" i="9"/>
  <c r="C1474" i="9"/>
  <c r="D1474" i="9"/>
  <c r="E1474" i="9"/>
  <c r="Q1474" i="9"/>
  <c r="U1474" i="9"/>
  <c r="X1474" i="9"/>
  <c r="A1475" i="9"/>
  <c r="B1475" i="9"/>
  <c r="C1475" i="9"/>
  <c r="D1475" i="9"/>
  <c r="E1475" i="9"/>
  <c r="Q1475" i="9"/>
  <c r="U1475" i="9"/>
  <c r="X1475" i="9"/>
  <c r="A1476" i="9"/>
  <c r="B1476" i="9"/>
  <c r="C1476" i="9"/>
  <c r="D1476" i="9"/>
  <c r="E1476" i="9"/>
  <c r="Q1476" i="9"/>
  <c r="U1476" i="9"/>
  <c r="X1476" i="9"/>
  <c r="A1477" i="9"/>
  <c r="B1477" i="9"/>
  <c r="C1477" i="9"/>
  <c r="D1477" i="9"/>
  <c r="E1477" i="9"/>
  <c r="Q1477" i="9"/>
  <c r="U1477" i="9"/>
  <c r="X1477" i="9"/>
  <c r="A1478" i="9"/>
  <c r="B1478" i="9"/>
  <c r="C1478" i="9"/>
  <c r="D1478" i="9"/>
  <c r="E1478" i="9"/>
  <c r="Q1478" i="9"/>
  <c r="U1478" i="9"/>
  <c r="X1478" i="9"/>
  <c r="A1479" i="9"/>
  <c r="B1479" i="9"/>
  <c r="C1479" i="9"/>
  <c r="D1479" i="9"/>
  <c r="E1479" i="9"/>
  <c r="Q1479" i="9"/>
  <c r="U1479" i="9"/>
  <c r="X1479" i="9"/>
  <c r="A1480" i="9"/>
  <c r="B1480" i="9"/>
  <c r="C1480" i="9"/>
  <c r="D1480" i="9"/>
  <c r="E1480" i="9"/>
  <c r="Q1480" i="9"/>
  <c r="U1480" i="9"/>
  <c r="X1480" i="9"/>
  <c r="A1481" i="9"/>
  <c r="B1481" i="9"/>
  <c r="C1481" i="9"/>
  <c r="D1481" i="9"/>
  <c r="E1481" i="9"/>
  <c r="Q1481" i="9"/>
  <c r="U1481" i="9"/>
  <c r="X1481" i="9"/>
  <c r="A1482" i="9"/>
  <c r="B1482" i="9"/>
  <c r="C1482" i="9"/>
  <c r="D1482" i="9"/>
  <c r="E1482" i="9"/>
  <c r="Q1482" i="9"/>
  <c r="U1482" i="9"/>
  <c r="X1482" i="9"/>
  <c r="A1483" i="9"/>
  <c r="B1483" i="9"/>
  <c r="C1483" i="9"/>
  <c r="D1483" i="9"/>
  <c r="E1483" i="9"/>
  <c r="Q1483" i="9"/>
  <c r="U1483" i="9"/>
  <c r="X1483" i="9"/>
  <c r="A1484" i="9"/>
  <c r="B1484" i="9"/>
  <c r="C1484" i="9"/>
  <c r="D1484" i="9"/>
  <c r="E1484" i="9"/>
  <c r="Q1484" i="9"/>
  <c r="U1484" i="9"/>
  <c r="X1484" i="9"/>
  <c r="A1485" i="9"/>
  <c r="B1485" i="9"/>
  <c r="C1485" i="9"/>
  <c r="D1485" i="9"/>
  <c r="E1485" i="9"/>
  <c r="Q1485" i="9"/>
  <c r="U1485" i="9"/>
  <c r="X1485" i="9"/>
  <c r="A1486" i="9"/>
  <c r="B1486" i="9"/>
  <c r="C1486" i="9"/>
  <c r="D1486" i="9"/>
  <c r="E1486" i="9"/>
  <c r="Q1486" i="9"/>
  <c r="U1486" i="9"/>
  <c r="X1486" i="9"/>
  <c r="A1487" i="9"/>
  <c r="B1487" i="9"/>
  <c r="C1487" i="9"/>
  <c r="D1487" i="9"/>
  <c r="E1487" i="9"/>
  <c r="Q1487" i="9"/>
  <c r="U1487" i="9"/>
  <c r="X1487" i="9"/>
  <c r="A1488" i="9"/>
  <c r="B1488" i="9"/>
  <c r="C1488" i="9"/>
  <c r="D1488" i="9"/>
  <c r="E1488" i="9"/>
  <c r="F1488" i="9"/>
  <c r="Q1488" i="9"/>
  <c r="X1488" i="9"/>
  <c r="A1489" i="9"/>
  <c r="B1489" i="9"/>
  <c r="C1489" i="9"/>
  <c r="D1489" i="9"/>
  <c r="E1489" i="9"/>
  <c r="F1489" i="9"/>
  <c r="Q1489" i="9"/>
  <c r="X1489" i="9"/>
  <c r="A1490" i="9"/>
  <c r="B1490" i="9"/>
  <c r="C1490" i="9"/>
  <c r="D1490" i="9"/>
  <c r="E1490" i="9"/>
  <c r="F1490" i="9"/>
  <c r="Q1490" i="9"/>
  <c r="X1490" i="9"/>
  <c r="A1491" i="9"/>
  <c r="B1491" i="9"/>
  <c r="C1491" i="9"/>
  <c r="D1491" i="9"/>
  <c r="E1491" i="9"/>
  <c r="F1491" i="9"/>
  <c r="Q1491" i="9"/>
  <c r="X1491" i="9"/>
  <c r="A1492" i="9"/>
  <c r="B1492" i="9"/>
  <c r="C1492" i="9"/>
  <c r="D1492" i="9"/>
  <c r="E1492" i="9"/>
  <c r="F1492" i="9"/>
  <c r="Q1492" i="9"/>
  <c r="X1492" i="9"/>
  <c r="A1493" i="9"/>
  <c r="B1493" i="9"/>
  <c r="C1493" i="9"/>
  <c r="D1493" i="9"/>
  <c r="E1493" i="9"/>
  <c r="F1493" i="9"/>
  <c r="Q1493" i="9"/>
  <c r="X1493" i="9"/>
  <c r="A1494" i="9"/>
  <c r="B1494" i="9"/>
  <c r="C1494" i="9"/>
  <c r="D1494" i="9"/>
  <c r="E1494" i="9"/>
  <c r="F1494" i="9"/>
  <c r="Q1494" i="9"/>
  <c r="X1494" i="9"/>
  <c r="A1495" i="9"/>
  <c r="B1495" i="9"/>
  <c r="C1495" i="9"/>
  <c r="D1495" i="9"/>
  <c r="E1495" i="9"/>
  <c r="F1495" i="9"/>
  <c r="Q1495" i="9"/>
  <c r="X1495" i="9"/>
  <c r="A1496" i="9"/>
  <c r="B1496" i="9"/>
  <c r="C1496" i="9"/>
  <c r="D1496" i="9"/>
  <c r="E1496" i="9"/>
  <c r="F1496" i="9"/>
  <c r="Q1496" i="9"/>
  <c r="X1496" i="9"/>
  <c r="A1497" i="9"/>
  <c r="B1497" i="9"/>
  <c r="C1497" i="9"/>
  <c r="D1497" i="9"/>
  <c r="E1497" i="9"/>
  <c r="F1497" i="9"/>
  <c r="Q1497" i="9"/>
  <c r="X1497" i="9"/>
  <c r="A1498" i="9"/>
  <c r="B1498" i="9"/>
  <c r="C1498" i="9"/>
  <c r="D1498" i="9"/>
  <c r="E1498" i="9"/>
  <c r="F1498" i="9"/>
  <c r="Q1498" i="9"/>
  <c r="X1498" i="9"/>
  <c r="A1499" i="9"/>
  <c r="B1499" i="9"/>
  <c r="C1499" i="9"/>
  <c r="D1499" i="9"/>
  <c r="E1499" i="9"/>
  <c r="F1499" i="9"/>
  <c r="Q1499" i="9"/>
  <c r="X1499" i="9"/>
  <c r="A1500" i="9"/>
  <c r="B1500" i="9"/>
  <c r="C1500" i="9"/>
  <c r="D1500" i="9"/>
  <c r="E1500" i="9"/>
  <c r="F1500" i="9"/>
  <c r="Q1500" i="9"/>
  <c r="X1500" i="9"/>
  <c r="A1501" i="9"/>
  <c r="B1501" i="9"/>
  <c r="C1501" i="9"/>
  <c r="D1501" i="9"/>
  <c r="E1501" i="9"/>
  <c r="F1501" i="9"/>
  <c r="Q1501" i="9"/>
  <c r="X1501" i="9"/>
  <c r="A1502" i="9"/>
  <c r="B1502" i="9"/>
  <c r="C1502" i="9"/>
  <c r="D1502" i="9"/>
  <c r="E1502" i="9"/>
  <c r="F1502" i="9"/>
  <c r="Q1502" i="9"/>
  <c r="X1502" i="9"/>
  <c r="A1503" i="9"/>
  <c r="B1503" i="9"/>
  <c r="C1503" i="9"/>
  <c r="D1503" i="9"/>
  <c r="E1503" i="9"/>
  <c r="F1503" i="9"/>
  <c r="Q1503" i="9"/>
  <c r="X1503" i="9"/>
  <c r="A1504" i="9"/>
  <c r="B1504" i="9"/>
  <c r="C1504" i="9"/>
  <c r="D1504" i="9"/>
  <c r="E1504" i="9"/>
  <c r="F1504" i="9"/>
  <c r="Q1504" i="9"/>
  <c r="X1504" i="9"/>
  <c r="A1505" i="9"/>
  <c r="B1505" i="9"/>
  <c r="C1505" i="9"/>
  <c r="D1505" i="9"/>
  <c r="E1505" i="9"/>
  <c r="F1505" i="9"/>
  <c r="Q1505" i="9"/>
  <c r="X1505" i="9"/>
  <c r="A1506" i="9"/>
  <c r="B1506" i="9"/>
  <c r="C1506" i="9"/>
  <c r="D1506" i="9"/>
  <c r="E1506" i="9"/>
  <c r="F1506" i="9"/>
  <c r="Q1506" i="9"/>
  <c r="X1506" i="9"/>
  <c r="A1507" i="9"/>
  <c r="B1507" i="9"/>
  <c r="C1507" i="9"/>
  <c r="D1507" i="9"/>
  <c r="E1507" i="9"/>
  <c r="F1507" i="9"/>
  <c r="Q1507" i="9"/>
  <c r="X1507" i="9"/>
  <c r="A1508" i="9"/>
  <c r="B1508" i="9"/>
  <c r="C1508" i="9"/>
  <c r="D1508" i="9"/>
  <c r="E1508" i="9"/>
  <c r="F1508" i="9"/>
  <c r="Q1508" i="9"/>
  <c r="X1508" i="9"/>
  <c r="A1509" i="9"/>
  <c r="B1509" i="9"/>
  <c r="C1509" i="9"/>
  <c r="D1509" i="9"/>
  <c r="E1509" i="9"/>
  <c r="F1509" i="9"/>
  <c r="Q1509" i="9"/>
  <c r="X1509" i="9"/>
  <c r="A1510" i="9"/>
  <c r="B1510" i="9"/>
  <c r="C1510" i="9"/>
  <c r="D1510" i="9"/>
  <c r="E1510" i="9"/>
  <c r="F1510" i="9"/>
  <c r="Q1510" i="9"/>
  <c r="X1510" i="9"/>
  <c r="A1511" i="9"/>
  <c r="B1511" i="9"/>
  <c r="C1511" i="9"/>
  <c r="D1511" i="9"/>
  <c r="E1511" i="9"/>
  <c r="F1511" i="9"/>
  <c r="Q1511" i="9"/>
  <c r="X1511" i="9"/>
  <c r="A1512" i="9"/>
  <c r="B1512" i="9"/>
  <c r="C1512" i="9"/>
  <c r="D1512" i="9"/>
  <c r="E1512" i="9"/>
  <c r="F1512" i="9"/>
  <c r="Q1512" i="9"/>
  <c r="X1512" i="9"/>
  <c r="A1513" i="9"/>
  <c r="B1513" i="9"/>
  <c r="C1513" i="9"/>
  <c r="D1513" i="9"/>
  <c r="E1513" i="9"/>
  <c r="F1513" i="9"/>
  <c r="Q1513" i="9"/>
  <c r="X1513" i="9"/>
  <c r="A1514" i="9"/>
  <c r="B1514" i="9"/>
  <c r="C1514" i="9"/>
  <c r="D1514" i="9"/>
  <c r="E1514" i="9"/>
  <c r="F1514" i="9"/>
  <c r="Q1514" i="9"/>
  <c r="X1514" i="9"/>
  <c r="A1515" i="9"/>
  <c r="B1515" i="9"/>
  <c r="C1515" i="9"/>
  <c r="D1515" i="9"/>
  <c r="E1515" i="9"/>
  <c r="F1515" i="9"/>
  <c r="Q1515" i="9"/>
  <c r="X1515" i="9"/>
  <c r="A1516" i="9"/>
  <c r="B1516" i="9"/>
  <c r="C1516" i="9"/>
  <c r="D1516" i="9"/>
  <c r="E1516" i="9"/>
  <c r="F1516" i="9"/>
  <c r="Q1516" i="9"/>
  <c r="X1516" i="9"/>
  <c r="A1517" i="9"/>
  <c r="B1517" i="9"/>
  <c r="C1517" i="9"/>
  <c r="D1517" i="9"/>
  <c r="E1517" i="9"/>
  <c r="F1517" i="9"/>
  <c r="Q1517" i="9"/>
  <c r="X1517" i="9"/>
  <c r="A1518" i="9"/>
  <c r="B1518" i="9"/>
  <c r="C1518" i="9"/>
  <c r="D1518" i="9"/>
  <c r="E1518" i="9"/>
  <c r="F1518" i="9"/>
  <c r="Q1518" i="9"/>
  <c r="X1518" i="9"/>
  <c r="A1519" i="9"/>
  <c r="B1519" i="9"/>
  <c r="C1519" i="9"/>
  <c r="D1519" i="9"/>
  <c r="E1519" i="9"/>
  <c r="F1519" i="9"/>
  <c r="Q1519" i="9"/>
  <c r="X1519" i="9"/>
  <c r="A1520" i="9"/>
  <c r="B1520" i="9"/>
  <c r="C1520" i="9"/>
  <c r="D1520" i="9"/>
  <c r="E1520" i="9"/>
  <c r="F1520" i="9"/>
  <c r="Q1520" i="9"/>
  <c r="X1520" i="9"/>
  <c r="A1521" i="9"/>
  <c r="B1521" i="9"/>
  <c r="C1521" i="9"/>
  <c r="D1521" i="9"/>
  <c r="E1521" i="9"/>
  <c r="F1521" i="9"/>
  <c r="Q1521" i="9"/>
  <c r="X1521" i="9"/>
  <c r="A1522" i="9"/>
  <c r="B1522" i="9"/>
  <c r="C1522" i="9"/>
  <c r="D1522" i="9"/>
  <c r="E1522" i="9"/>
  <c r="F1522" i="9"/>
  <c r="Q1522" i="9"/>
  <c r="X1522" i="9"/>
  <c r="A1523" i="9"/>
  <c r="B1523" i="9"/>
  <c r="C1523" i="9"/>
  <c r="D1523" i="9"/>
  <c r="E1523" i="9"/>
  <c r="F1523" i="9"/>
  <c r="Q1523" i="9"/>
  <c r="X1523" i="9"/>
  <c r="A1524" i="9"/>
  <c r="B1524" i="9"/>
  <c r="C1524" i="9"/>
  <c r="D1524" i="9"/>
  <c r="E1524" i="9"/>
  <c r="F1524" i="9"/>
  <c r="Q1524" i="9"/>
  <c r="X1524" i="9"/>
  <c r="A1525" i="9"/>
  <c r="B1525" i="9"/>
  <c r="C1525" i="9"/>
  <c r="D1525" i="9"/>
  <c r="E1525" i="9"/>
  <c r="F1525" i="9"/>
  <c r="Q1525" i="9"/>
  <c r="X1525" i="9"/>
  <c r="A1526" i="9"/>
  <c r="B1526" i="9"/>
  <c r="C1526" i="9"/>
  <c r="D1526" i="9"/>
  <c r="E1526" i="9"/>
  <c r="F1526" i="9"/>
  <c r="Q1526" i="9"/>
  <c r="X1526" i="9"/>
  <c r="A1527" i="9"/>
  <c r="B1527" i="9"/>
  <c r="C1527" i="9"/>
  <c r="D1527" i="9"/>
  <c r="E1527" i="9"/>
  <c r="F1527" i="9"/>
  <c r="Q1527" i="9"/>
  <c r="X1527" i="9"/>
  <c r="A1528" i="9"/>
  <c r="B1528" i="9"/>
  <c r="C1528" i="9"/>
  <c r="D1528" i="9"/>
  <c r="E1528" i="9"/>
  <c r="F1528" i="9"/>
  <c r="Q1528" i="9"/>
  <c r="X1528" i="9"/>
  <c r="A1529" i="9"/>
  <c r="B1529" i="9"/>
  <c r="C1529" i="9"/>
  <c r="D1529" i="9"/>
  <c r="E1529" i="9"/>
  <c r="F1529" i="9"/>
  <c r="Q1529" i="9"/>
  <c r="X1529" i="9"/>
  <c r="A1530" i="9"/>
  <c r="B1530" i="9"/>
  <c r="C1530" i="9"/>
  <c r="D1530" i="9"/>
  <c r="E1530" i="9"/>
  <c r="F1530" i="9"/>
  <c r="Q1530" i="9"/>
  <c r="X1530" i="9"/>
  <c r="A1531" i="9"/>
  <c r="B1531" i="9"/>
  <c r="C1531" i="9"/>
  <c r="D1531" i="9"/>
  <c r="E1531" i="9"/>
  <c r="F1531" i="9"/>
  <c r="Q1531" i="9"/>
  <c r="X1531" i="9"/>
  <c r="A1532" i="9"/>
  <c r="B1532" i="9"/>
  <c r="C1532" i="9"/>
  <c r="D1532" i="9"/>
  <c r="E1532" i="9"/>
  <c r="F1532" i="9"/>
  <c r="Q1532" i="9"/>
  <c r="A1533" i="9"/>
  <c r="B1533" i="9"/>
  <c r="C1533" i="9"/>
  <c r="D1533" i="9"/>
  <c r="E1533" i="9"/>
  <c r="F1533" i="9"/>
  <c r="Q1533" i="9"/>
  <c r="A1534" i="9"/>
  <c r="B1534" i="9"/>
  <c r="C1534" i="9"/>
  <c r="D1534" i="9"/>
  <c r="E1534" i="9"/>
  <c r="F1534" i="9"/>
  <c r="Q1534" i="9"/>
  <c r="A1535" i="9"/>
  <c r="B1535" i="9"/>
  <c r="C1535" i="9"/>
  <c r="D1535" i="9"/>
  <c r="E1535" i="9"/>
  <c r="F1535" i="9"/>
  <c r="Q1535" i="9"/>
  <c r="A1536" i="9"/>
  <c r="B1536" i="9"/>
  <c r="C1536" i="9"/>
  <c r="D1536" i="9"/>
  <c r="E1536" i="9"/>
  <c r="F1536" i="9"/>
  <c r="Q1536" i="9"/>
  <c r="A1537" i="9"/>
  <c r="B1537" i="9"/>
  <c r="C1537" i="9"/>
  <c r="D1537" i="9"/>
  <c r="E1537" i="9"/>
  <c r="F1537" i="9"/>
  <c r="Q1537" i="9"/>
  <c r="A1538" i="9"/>
  <c r="B1538" i="9"/>
  <c r="C1538" i="9"/>
  <c r="D1538" i="9"/>
  <c r="E1538" i="9"/>
  <c r="F1538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R1646" i="9" s="1" a="1"/>
  <c r="R1646" i="9" s="1"/>
  <c r="S1646" i="9" s="1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R1774" i="9" s="1" a="1"/>
  <c r="R1774" i="9" s="1"/>
  <c r="S1774" i="9" s="1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R1787" i="9" s="1" a="1"/>
  <c r="R1787" i="9" s="1"/>
  <c r="S1787" i="9" s="1"/>
  <c r="Q1788" i="9"/>
  <c r="Q1789" i="9"/>
  <c r="Q1790" i="9"/>
  <c r="Q1791" i="9"/>
  <c r="Q1792" i="9"/>
  <c r="Q1793" i="9"/>
  <c r="R1793" i="9" s="1" a="1"/>
  <c r="R1793" i="9" s="1"/>
  <c r="S1793" i="9" s="1"/>
  <c r="Q1794" i="9"/>
  <c r="Q1795" i="9"/>
  <c r="Q1796" i="9"/>
  <c r="Q1797" i="9"/>
  <c r="Q1798" i="9"/>
  <c r="F863" i="11" l="1"/>
  <c r="F858" i="11"/>
  <c r="F859" i="11"/>
  <c r="F820" i="11"/>
  <c r="F841" i="11"/>
  <c r="F674" i="11"/>
  <c r="F832" i="11"/>
  <c r="F873" i="11"/>
  <c r="F778" i="11"/>
  <c r="F824" i="11"/>
  <c r="F794" i="11"/>
  <c r="F878" i="11"/>
  <c r="F767" i="11"/>
  <c r="F725" i="11"/>
  <c r="F730" i="11"/>
  <c r="F554" i="11"/>
  <c r="F618" i="11"/>
  <c r="F874" i="11"/>
  <c r="F698" i="11"/>
  <c r="F636" i="11"/>
  <c r="F662" i="11"/>
  <c r="F660" i="11"/>
  <c r="F879" i="11"/>
  <c r="F891" i="11"/>
  <c r="F537" i="11"/>
  <c r="F871" i="11"/>
  <c r="F834" i="11"/>
  <c r="F646" i="11"/>
  <c r="F598" i="11"/>
  <c r="F495" i="11"/>
  <c r="F855" i="11"/>
  <c r="F888" i="11"/>
  <c r="F835" i="11"/>
  <c r="F790" i="11"/>
  <c r="F801" i="11"/>
  <c r="F709" i="11"/>
  <c r="F638" i="11"/>
  <c r="F570" i="11"/>
  <c r="F502" i="11"/>
  <c r="F849" i="11"/>
  <c r="F880" i="11"/>
  <c r="F770" i="11"/>
  <c r="F684" i="11"/>
  <c r="F682" i="11"/>
  <c r="F604" i="11"/>
  <c r="F485" i="11"/>
  <c r="F806" i="11"/>
  <c r="F872" i="11"/>
  <c r="F803" i="11"/>
  <c r="F478" i="11"/>
  <c r="F864" i="11"/>
  <c r="F817" i="11"/>
  <c r="F883" i="11"/>
  <c r="F833" i="11"/>
  <c r="F670" i="11"/>
  <c r="F278" i="11"/>
  <c r="F574" i="11"/>
  <c r="F843" i="11"/>
  <c r="F850" i="11"/>
  <c r="F808" i="11"/>
  <c r="F827" i="11"/>
  <c r="F799" i="11"/>
  <c r="F634" i="11"/>
  <c r="F508" i="11"/>
  <c r="F857" i="11"/>
  <c r="F848" i="11"/>
  <c r="F825" i="11"/>
  <c r="F678" i="11"/>
  <c r="F676" i="11"/>
  <c r="F566" i="11"/>
  <c r="F890" i="11"/>
  <c r="F885" i="11"/>
  <c r="F856" i="11"/>
  <c r="F875" i="11"/>
  <c r="F658" i="11"/>
  <c r="F619" i="11"/>
  <c r="F580" i="11"/>
  <c r="F479" i="11"/>
  <c r="F895" i="11"/>
  <c r="F846" i="11"/>
  <c r="F882" i="11"/>
  <c r="F877" i="11"/>
  <c r="F838" i="11"/>
  <c r="F845" i="11"/>
  <c r="F630" i="11"/>
  <c r="F545" i="11"/>
  <c r="F540" i="11"/>
  <c r="F869" i="11"/>
  <c r="F839" i="11"/>
  <c r="F867" i="11"/>
  <c r="F756" i="11"/>
  <c r="F633" i="11"/>
  <c r="F515" i="11"/>
  <c r="F830" i="11"/>
  <c r="F866" i="11"/>
  <c r="F861" i="11"/>
  <c r="F893" i="11"/>
  <c r="F811" i="11"/>
  <c r="F818" i="11"/>
  <c r="F680" i="11"/>
  <c r="F626" i="11"/>
  <c r="F596" i="11"/>
  <c r="F816" i="11"/>
  <c r="F886" i="11"/>
  <c r="F786" i="11"/>
  <c r="F798" i="11"/>
  <c r="F894" i="11"/>
  <c r="F837" i="11"/>
  <c r="F654" i="11"/>
  <c r="F488" i="11"/>
  <c r="F887" i="11"/>
  <c r="F870" i="11"/>
  <c r="F714" i="11"/>
  <c r="F706" i="11"/>
  <c r="F620" i="11"/>
  <c r="F523" i="11"/>
  <c r="F823" i="11"/>
  <c r="F862" i="11"/>
  <c r="F853" i="11"/>
  <c r="F272" i="11"/>
  <c r="F507" i="11"/>
  <c r="F497" i="11"/>
  <c r="F828" i="11"/>
  <c r="F840" i="11"/>
  <c r="S176" i="11" a="1"/>
  <c r="S176" i="11" s="1"/>
  <c r="S183" i="11" a="1"/>
  <c r="S183" i="11" s="1"/>
  <c r="F443" i="11" s="1"/>
  <c r="S215" i="11" a="1"/>
  <c r="S215" i="11" s="1"/>
  <c r="S167" i="11" a="1"/>
  <c r="S167" i="11" s="1"/>
  <c r="F427" i="11" s="1"/>
  <c r="S191" i="11" a="1"/>
  <c r="S191" i="11" s="1"/>
  <c r="S188" i="11" a="1"/>
  <c r="S188" i="11" s="1"/>
  <c r="S175" i="11" a="1"/>
  <c r="S175" i="11" s="1"/>
  <c r="F435" i="11" s="1"/>
  <c r="S180" i="11" a="1"/>
  <c r="S180" i="11" s="1"/>
  <c r="F180" i="11" s="1"/>
  <c r="S119" i="11" a="1"/>
  <c r="S119" i="11" s="1"/>
  <c r="S195" i="11" a="1"/>
  <c r="S195" i="11" s="1"/>
  <c r="S260" i="11" a="1"/>
  <c r="S260" i="11" s="1"/>
  <c r="S172" i="11" a="1"/>
  <c r="S172" i="11" s="1"/>
  <c r="S179" i="11" a="1"/>
  <c r="S179" i="11" s="1"/>
  <c r="S151" i="11" a="1"/>
  <c r="S151" i="11" s="1"/>
  <c r="F411" i="11" s="1"/>
  <c r="S109" i="11" a="1"/>
  <c r="S109" i="11" s="1"/>
  <c r="S349" i="11" a="1"/>
  <c r="S349" i="11" s="1"/>
  <c r="S163" i="11" a="1"/>
  <c r="S163" i="11" s="1"/>
  <c r="S227" i="11" a="1"/>
  <c r="S227" i="11" s="1"/>
  <c r="F381" i="11" s="1"/>
  <c r="S259" i="11" a="1"/>
  <c r="S259" i="11" s="1"/>
  <c r="S219" i="11" a="1"/>
  <c r="S219" i="11" s="1"/>
  <c r="S228" i="11" a="1"/>
  <c r="S228" i="11" s="1"/>
  <c r="S226" i="11" a="1"/>
  <c r="S226" i="11" s="1"/>
  <c r="S251" i="11" a="1"/>
  <c r="S251" i="11" s="1"/>
  <c r="F251" i="11" s="1"/>
  <c r="S206" i="11" a="1"/>
  <c r="S206" i="11" s="1"/>
  <c r="F466" i="11" s="1"/>
  <c r="S135" i="11" a="1"/>
  <c r="S135" i="11" s="1"/>
  <c r="S283" i="11" a="1"/>
  <c r="S283" i="11" s="1"/>
  <c r="S210" i="11" a="1"/>
  <c r="S210" i="11" s="1"/>
  <c r="S242" i="11" a="1"/>
  <c r="S242" i="11" s="1"/>
  <c r="S246" i="11" a="1"/>
  <c r="S246" i="11" s="1"/>
  <c r="F151" i="11" s="1"/>
  <c r="S187" i="11" a="1"/>
  <c r="S187" i="11" s="1"/>
  <c r="S202" i="11" a="1"/>
  <c r="S202" i="11" s="1"/>
  <c r="S276" i="11" a="1"/>
  <c r="S276" i="11" s="1"/>
  <c r="F276" i="11" s="1"/>
  <c r="S196" i="11" a="1"/>
  <c r="S196" i="11" s="1"/>
  <c r="S265" i="11" a="1"/>
  <c r="S265" i="11" s="1"/>
  <c r="S274" i="11" a="1"/>
  <c r="S274" i="11" s="1"/>
  <c r="S76" i="11" a="1"/>
  <c r="S76" i="11" s="1"/>
  <c r="S184" i="11" a="1"/>
  <c r="S184" i="11" s="1"/>
  <c r="S48" i="11" a="1"/>
  <c r="S48" i="11" s="1"/>
  <c r="F312" i="11" s="1"/>
  <c r="S122" i="11" a="1"/>
  <c r="S122" i="11" s="1"/>
  <c r="S96" i="11" a="1"/>
  <c r="S96" i="11" s="1"/>
  <c r="S130" i="11" a="1"/>
  <c r="S130" i="11" s="1"/>
  <c r="S43" i="11" a="1"/>
  <c r="S43" i="11" s="1"/>
  <c r="F307" i="11" s="1"/>
  <c r="S57" i="11" a="1"/>
  <c r="S57" i="11" s="1"/>
  <c r="S253" i="11" a="1"/>
  <c r="S253" i="11" s="1"/>
  <c r="S47" i="11" a="1"/>
  <c r="S47" i="11" s="1"/>
  <c r="F356" i="11" s="1"/>
  <c r="S37" i="11" a="1"/>
  <c r="S37" i="11" s="1"/>
  <c r="S112" i="11" a="1"/>
  <c r="S112" i="11" s="1"/>
  <c r="S243" i="11" a="1"/>
  <c r="S243" i="11" s="1"/>
  <c r="S24" i="11" a="1"/>
  <c r="S24" i="11" s="1"/>
  <c r="S147" i="11" a="1"/>
  <c r="S147" i="11" s="1"/>
  <c r="S171" i="11" a="1"/>
  <c r="S171" i="11" s="1"/>
  <c r="S125" i="11" a="1"/>
  <c r="S125" i="11" s="1"/>
  <c r="F388" i="11" s="1"/>
  <c r="S69" i="11" a="1"/>
  <c r="S69" i="11" s="1"/>
  <c r="S203" i="11" a="1"/>
  <c r="S203" i="11" s="1"/>
  <c r="S220" i="11" a="1"/>
  <c r="S220" i="11" s="1"/>
  <c r="S93" i="11" a="1"/>
  <c r="S93" i="11" s="1"/>
  <c r="S116" i="11" a="1"/>
  <c r="S116" i="11" s="1"/>
  <c r="S212" i="11" a="1"/>
  <c r="S212" i="11" s="1"/>
  <c r="F212" i="11" s="1"/>
  <c r="S60" i="11" a="1"/>
  <c r="S60" i="11" s="1"/>
  <c r="S103" i="11" a="1"/>
  <c r="S103" i="11" s="1"/>
  <c r="S9" i="11" a="1"/>
  <c r="S9" i="11" s="1"/>
  <c r="S30" i="11" a="1"/>
  <c r="S30" i="11" s="1"/>
  <c r="S100" i="11" a="1"/>
  <c r="S100" i="11" s="1"/>
  <c r="S18" i="11" a="1"/>
  <c r="S18" i="11" s="1"/>
  <c r="S204" i="11" a="1"/>
  <c r="S204" i="11" s="1"/>
  <c r="S149" i="11" a="1"/>
  <c r="S149" i="11" s="1"/>
  <c r="S65" i="11" a="1"/>
  <c r="S65" i="11" s="1"/>
  <c r="F374" i="11" s="1"/>
  <c r="S192" i="11" a="1"/>
  <c r="S192" i="11" s="1"/>
  <c r="F452" i="11" s="1"/>
  <c r="S52" i="11" a="1"/>
  <c r="S52" i="11" s="1"/>
  <c r="S97" i="11" a="1"/>
  <c r="S97" i="11" s="1"/>
  <c r="S106" i="11" a="1"/>
  <c r="S106" i="11" s="1"/>
  <c r="F72" i="11" s="1"/>
  <c r="S31" i="11" a="1"/>
  <c r="S31" i="11" s="1"/>
  <c r="F341" i="11" s="1"/>
  <c r="S61" i="11" a="1"/>
  <c r="S61" i="11" s="1"/>
  <c r="S168" i="11" a="1"/>
  <c r="S168" i="11" s="1"/>
  <c r="F428" i="11" s="1"/>
  <c r="S90" i="11" a="1"/>
  <c r="S90" i="11" s="1"/>
  <c r="S133" i="11" a="1"/>
  <c r="S133" i="11" s="1"/>
  <c r="S152" i="11" a="1"/>
  <c r="S152" i="11" s="1"/>
  <c r="S87" i="11" a="1"/>
  <c r="S87" i="11" s="1"/>
  <c r="S17" i="11" a="1"/>
  <c r="S17" i="11" s="1"/>
  <c r="F329" i="11" s="1"/>
  <c r="S49" i="11" a="1"/>
  <c r="S49" i="11" s="1"/>
  <c r="F358" i="11" s="1"/>
  <c r="S123" i="11" a="1"/>
  <c r="S123" i="11" s="1"/>
  <c r="S208" i="11" a="1"/>
  <c r="S208" i="11" s="1"/>
  <c r="S110" i="11" a="1"/>
  <c r="S110" i="11" s="1"/>
  <c r="S33" i="11" a="1"/>
  <c r="S33" i="11" s="1"/>
  <c r="S205" i="11" a="1"/>
  <c r="S205" i="11" s="1"/>
  <c r="F465" i="11" s="1"/>
  <c r="S238" i="11" a="1"/>
  <c r="S238" i="11" s="1"/>
  <c r="S328" i="11" a="1"/>
  <c r="S328" i="11" s="1"/>
  <c r="S430" i="11" a="1"/>
  <c r="S430" i="11" s="1"/>
  <c r="F532" i="11" s="1"/>
  <c r="S437" i="11" a="1"/>
  <c r="S437" i="11" s="1"/>
  <c r="F211" i="11" s="1"/>
  <c r="S446" i="11" a="1"/>
  <c r="S446" i="11" s="1"/>
  <c r="F220" i="11" s="1"/>
  <c r="S547" i="11" a="1"/>
  <c r="S547" i="11" s="1"/>
  <c r="F253" i="11" s="1"/>
  <c r="S506" i="11" a="1"/>
  <c r="S506" i="11" s="1"/>
  <c r="S639" i="11" a="1"/>
  <c r="S639" i="11" s="1"/>
  <c r="F639" i="11" s="1"/>
  <c r="S590" i="11" a="1"/>
  <c r="S590" i="11" s="1"/>
  <c r="F612" i="11" s="1"/>
  <c r="S703" i="11" a="1"/>
  <c r="S703" i="11" s="1"/>
  <c r="S720" i="11" a="1"/>
  <c r="S720" i="11" s="1"/>
  <c r="F731" i="11" s="1"/>
  <c r="S734" i="11" a="1"/>
  <c r="S734" i="11" s="1"/>
  <c r="F745" i="11" s="1"/>
  <c r="S742" i="11" a="1"/>
  <c r="S742" i="11" s="1"/>
  <c r="S201" i="11" a="1"/>
  <c r="S201" i="11" s="1"/>
  <c r="F461" i="11" s="1"/>
  <c r="S85" i="11" a="1"/>
  <c r="S85" i="11" s="1"/>
  <c r="S50" i="11" a="1"/>
  <c r="S50" i="11" s="1"/>
  <c r="S155" i="11" a="1"/>
  <c r="S155" i="11" s="1"/>
  <c r="F415" i="11" s="1"/>
  <c r="S115" i="11" a="1"/>
  <c r="S115" i="11" s="1"/>
  <c r="S107" i="11" a="1"/>
  <c r="S107" i="11" s="1"/>
  <c r="F31" i="11" s="1"/>
  <c r="S138" i="11" a="1"/>
  <c r="S138" i="11" s="1"/>
  <c r="F284" i="11" s="1"/>
  <c r="S134" i="11" a="1"/>
  <c r="S134" i="11" s="1"/>
  <c r="S244" i="11" a="1"/>
  <c r="S244" i="11" s="1"/>
  <c r="F149" i="11" s="1"/>
  <c r="S351" i="11" a="1"/>
  <c r="S351" i="11" s="1"/>
  <c r="S460" i="11" a="1"/>
  <c r="S460" i="11" s="1"/>
  <c r="F561" i="11" s="1"/>
  <c r="S471" i="11" a="1"/>
  <c r="S471" i="11" s="1"/>
  <c r="F471" i="11" s="1"/>
  <c r="S582" i="11" a="1"/>
  <c r="S582" i="11" s="1"/>
  <c r="F279" i="11" s="1"/>
  <c r="S615" i="11" a="1"/>
  <c r="S615" i="11" s="1"/>
  <c r="F637" i="11" s="1"/>
  <c r="S513" i="11" a="1"/>
  <c r="S513" i="11" s="1"/>
  <c r="S544" i="11" a="1"/>
  <c r="S544" i="11" s="1"/>
  <c r="S599" i="11" a="1"/>
  <c r="S599" i="11" s="1"/>
  <c r="S653" i="11" a="1"/>
  <c r="S653" i="11" s="1"/>
  <c r="F653" i="11" s="1"/>
  <c r="S607" i="11" a="1"/>
  <c r="S607" i="11" s="1"/>
  <c r="F607" i="11" s="1"/>
  <c r="S575" i="11" a="1"/>
  <c r="S575" i="11" s="1"/>
  <c r="F273" i="11" s="1"/>
  <c r="S677" i="11" a="1"/>
  <c r="S677" i="11" s="1"/>
  <c r="F691" i="11" s="1"/>
  <c r="S753" i="11" a="1"/>
  <c r="S753" i="11" s="1"/>
  <c r="S758" i="11" a="1"/>
  <c r="S758" i="11" s="1"/>
  <c r="S131" i="11" a="1"/>
  <c r="S131" i="11" s="1"/>
  <c r="S74" i="11" a="1"/>
  <c r="S74" i="11" s="1"/>
  <c r="S45" i="11" a="1"/>
  <c r="S45" i="11" s="1"/>
  <c r="S67" i="11" a="1"/>
  <c r="S67" i="11" s="1"/>
  <c r="S144" i="11" a="1"/>
  <c r="S144" i="11" s="1"/>
  <c r="F406" i="11" s="1"/>
  <c r="S102" i="11" a="1"/>
  <c r="S102" i="11" s="1"/>
  <c r="S19" i="11" a="1"/>
  <c r="S19" i="11" s="1"/>
  <c r="S28" i="11" a="1"/>
  <c r="S28" i="11" s="1"/>
  <c r="F338" i="11" s="1"/>
  <c r="S113" i="11" a="1"/>
  <c r="S113" i="11" s="1"/>
  <c r="S94" i="11" a="1"/>
  <c r="S94" i="11" s="1"/>
  <c r="S146" i="11" a="1"/>
  <c r="S146" i="11" s="1"/>
  <c r="F146" i="11" s="1"/>
  <c r="S237" i="11" a="1"/>
  <c r="S237" i="11" s="1"/>
  <c r="S142" i="11" a="1"/>
  <c r="S142" i="11" s="1"/>
  <c r="F404" i="11" s="1"/>
  <c r="S132" i="11" a="1"/>
  <c r="S132" i="11" s="1"/>
  <c r="F395" i="11" s="1"/>
  <c r="S235" i="11" a="1"/>
  <c r="S235" i="11" s="1"/>
  <c r="F235" i="11" s="1"/>
  <c r="S378" i="11" a="1"/>
  <c r="S378" i="11" s="1"/>
  <c r="F188" i="11" s="1"/>
  <c r="S482" i="11" a="1"/>
  <c r="S482" i="11" s="1"/>
  <c r="S624" i="11" a="1"/>
  <c r="S624" i="11" s="1"/>
  <c r="S514" i="11" a="1"/>
  <c r="S514" i="11" s="1"/>
  <c r="S548" i="11" a="1"/>
  <c r="S548" i="11" s="1"/>
  <c r="S657" i="11" a="1"/>
  <c r="S657" i="11" s="1"/>
  <c r="S603" i="11" a="1"/>
  <c r="S603" i="11" s="1"/>
  <c r="F625" i="11" s="1"/>
  <c r="S621" i="11" a="1"/>
  <c r="S621" i="11" s="1"/>
  <c r="S594" i="11" a="1"/>
  <c r="S594" i="11" s="1"/>
  <c r="F616" i="11" s="1"/>
  <c r="S692" i="11" a="1"/>
  <c r="S692" i="11" s="1"/>
  <c r="F704" i="11" s="1"/>
  <c r="S690" i="11" a="1"/>
  <c r="S690" i="11" s="1"/>
  <c r="S699" i="11" a="1"/>
  <c r="S699" i="11" s="1"/>
  <c r="F699" i="11" s="1"/>
  <c r="S751" i="11" a="1"/>
  <c r="S751" i="11" s="1"/>
  <c r="F762" i="11" s="1"/>
  <c r="S755" i="11" a="1"/>
  <c r="S755" i="11" s="1"/>
  <c r="S120" i="11" a="1"/>
  <c r="S120" i="11" s="1"/>
  <c r="S121" i="11" a="1"/>
  <c r="S121" i="11" s="1"/>
  <c r="S99" i="11" a="1"/>
  <c r="S99" i="11" s="1"/>
  <c r="F132" i="11" s="1"/>
  <c r="S80" i="11" a="1"/>
  <c r="S80" i="11" s="1"/>
  <c r="S91" i="11" a="1"/>
  <c r="S91" i="11" s="1"/>
  <c r="S154" i="11" a="1"/>
  <c r="S154" i="11" s="1"/>
  <c r="F154" i="11" s="1"/>
  <c r="S165" i="11" a="1"/>
  <c r="S165" i="11" s="1"/>
  <c r="S150" i="11" a="1"/>
  <c r="S150" i="11" s="1"/>
  <c r="S140" i="11" a="1"/>
  <c r="S140" i="11" s="1"/>
  <c r="S248" i="11" a="1"/>
  <c r="S248" i="11" s="1"/>
  <c r="F248" i="11" s="1"/>
  <c r="S369" i="11" a="1"/>
  <c r="S369" i="11" s="1"/>
  <c r="S360" i="11" a="1"/>
  <c r="S360" i="11" s="1"/>
  <c r="F87" i="11" s="1"/>
  <c r="S447" i="11" a="1"/>
  <c r="S447" i="11" s="1"/>
  <c r="S489" i="11" a="1"/>
  <c r="S489" i="11" s="1"/>
  <c r="S536" i="11" a="1"/>
  <c r="S536" i="11" s="1"/>
  <c r="F242" i="11" s="1"/>
  <c r="S552" i="11" a="1"/>
  <c r="S552" i="11" s="1"/>
  <c r="F258" i="11" s="1"/>
  <c r="S687" i="11" a="1"/>
  <c r="S687" i="11" s="1"/>
  <c r="S635" i="11" a="1"/>
  <c r="S635" i="11" s="1"/>
  <c r="S645" i="11" a="1"/>
  <c r="S645" i="11" s="1"/>
  <c r="S600" i="11" a="1"/>
  <c r="S600" i="11" s="1"/>
  <c r="F622" i="11" s="1"/>
  <c r="S701" i="11" a="1"/>
  <c r="S701" i="11" s="1"/>
  <c r="S747" i="11" a="1"/>
  <c r="S747" i="11" s="1"/>
  <c r="F758" i="11" s="1"/>
  <c r="S768" i="11" a="1"/>
  <c r="S768" i="11" s="1"/>
  <c r="F777" i="11" s="1"/>
  <c r="S760" i="11" a="1"/>
  <c r="S760" i="11" s="1"/>
  <c r="F769" i="11" s="1"/>
  <c r="S807" i="11" a="1"/>
  <c r="S807" i="11" s="1"/>
  <c r="S104" i="11" a="1"/>
  <c r="S104" i="11" s="1"/>
  <c r="S71" i="11" a="1"/>
  <c r="S71" i="11" s="1"/>
  <c r="F380" i="11" s="1"/>
  <c r="S4" i="11" a="1"/>
  <c r="S4" i="11" s="1"/>
  <c r="S20" i="11" a="1"/>
  <c r="S20" i="11" s="1"/>
  <c r="F280" i="11" s="1"/>
  <c r="S105" i="11" a="1"/>
  <c r="S105" i="11" s="1"/>
  <c r="S86" i="11" a="1"/>
  <c r="S86" i="11" s="1"/>
  <c r="S22" i="11" a="1"/>
  <c r="S22" i="11" s="1"/>
  <c r="S77" i="11" a="1"/>
  <c r="S77" i="11" s="1"/>
  <c r="S166" i="11" a="1"/>
  <c r="S166" i="11" s="1"/>
  <c r="F426" i="11" s="1"/>
  <c r="S170" i="11" a="1"/>
  <c r="S170" i="11" s="1"/>
  <c r="F430" i="11" s="1"/>
  <c r="S169" i="11" a="1"/>
  <c r="S169" i="11" s="1"/>
  <c r="S148" i="11" a="1"/>
  <c r="S148" i="11" s="1"/>
  <c r="S234" i="11" a="1"/>
  <c r="S234" i="11" s="1"/>
  <c r="F65" i="11" s="1"/>
  <c r="S254" i="11" a="1"/>
  <c r="S254" i="11" s="1"/>
  <c r="F69" i="11" s="1"/>
  <c r="S386" i="11" a="1"/>
  <c r="S386" i="11" s="1"/>
  <c r="F96" i="11" s="1"/>
  <c r="S343" i="11" a="1"/>
  <c r="S343" i="11" s="1"/>
  <c r="S463" i="11" a="1"/>
  <c r="S463" i="11" s="1"/>
  <c r="S496" i="11" a="1"/>
  <c r="S496" i="11" s="1"/>
  <c r="S543" i="11" a="1"/>
  <c r="S543" i="11" s="1"/>
  <c r="F249" i="11" s="1"/>
  <c r="S541" i="11" a="1"/>
  <c r="S541" i="11" s="1"/>
  <c r="S522" i="11" a="1"/>
  <c r="S522" i="11" s="1"/>
  <c r="S610" i="11" a="1"/>
  <c r="S610" i="11" s="1"/>
  <c r="F632" i="11" s="1"/>
  <c r="S565" i="11" a="1"/>
  <c r="S565" i="11" s="1"/>
  <c r="S656" i="11" a="1"/>
  <c r="S656" i="11" s="1"/>
  <c r="F672" i="11" s="1"/>
  <c r="S655" i="11" a="1"/>
  <c r="S655" i="11" s="1"/>
  <c r="F655" i="11" s="1"/>
  <c r="S651" i="11" a="1"/>
  <c r="S651" i="11" s="1"/>
  <c r="F295" i="11" s="1"/>
  <c r="S708" i="11" a="1"/>
  <c r="S708" i="11" s="1"/>
  <c r="F719" i="11" s="1"/>
  <c r="S705" i="11" a="1"/>
  <c r="S705" i="11" s="1"/>
  <c r="F717" i="11" s="1"/>
  <c r="S718" i="11" a="1"/>
  <c r="S718" i="11" s="1"/>
  <c r="S776" i="11" a="1"/>
  <c r="S776" i="11" s="1"/>
  <c r="S785" i="11" a="1"/>
  <c r="S785" i="11" s="1"/>
  <c r="S774" i="11" a="1"/>
  <c r="S774" i="11" s="1"/>
  <c r="F783" i="11" s="1"/>
  <c r="S921" i="11" a="1"/>
  <c r="S921" i="11" s="1"/>
  <c r="F921" i="11" s="1"/>
  <c r="S88" i="11" a="1"/>
  <c r="S88" i="11" s="1"/>
  <c r="S54" i="11" a="1"/>
  <c r="S54" i="11" s="1"/>
  <c r="S157" i="11" a="1"/>
  <c r="S157" i="11" s="1"/>
  <c r="F157" i="11" s="1"/>
  <c r="S89" i="11" a="1"/>
  <c r="S89" i="11" s="1"/>
  <c r="S79" i="11" a="1"/>
  <c r="S79" i="11" s="1"/>
  <c r="S21" i="11" a="1"/>
  <c r="S21" i="11" s="1"/>
  <c r="S70" i="11" a="1"/>
  <c r="S70" i="11" s="1"/>
  <c r="S177" i="11" a="1"/>
  <c r="S177" i="11" s="1"/>
  <c r="F437" i="11" s="1"/>
  <c r="S181" i="11" a="1"/>
  <c r="S181" i="11" s="1"/>
  <c r="S174" i="11" a="1"/>
  <c r="S174" i="11" s="1"/>
  <c r="F434" i="11" s="1"/>
  <c r="S156" i="11" a="1"/>
  <c r="S156" i="11" s="1"/>
  <c r="F416" i="11" s="1"/>
  <c r="S247" i="11" a="1"/>
  <c r="S247" i="11" s="1"/>
  <c r="F152" i="11" s="1"/>
  <c r="S256" i="11" a="1"/>
  <c r="S256" i="11" s="1"/>
  <c r="F71" i="11" s="1"/>
  <c r="S275" i="11" a="1"/>
  <c r="S275" i="11" s="1"/>
  <c r="S327" i="11" a="1"/>
  <c r="S327" i="11" s="1"/>
  <c r="F486" i="11" s="1"/>
  <c r="S436" i="11" a="1"/>
  <c r="S436" i="11" s="1"/>
  <c r="S385" i="11" a="1"/>
  <c r="S385" i="11" s="1"/>
  <c r="S384" i="11" a="1"/>
  <c r="S384" i="11" s="1"/>
  <c r="S400" i="11" a="1"/>
  <c r="S400" i="11" s="1"/>
  <c r="S412" i="11" a="1"/>
  <c r="S412" i="11" s="1"/>
  <c r="S503" i="11" a="1"/>
  <c r="S503" i="11" s="1"/>
  <c r="F603" i="11" s="1"/>
  <c r="S551" i="11" a="1"/>
  <c r="S551" i="11" s="1"/>
  <c r="S557" i="11" a="1"/>
  <c r="S557" i="11" s="1"/>
  <c r="S490" i="11" a="1"/>
  <c r="S490" i="11" s="1"/>
  <c r="S573" i="11" a="1"/>
  <c r="S573" i="11" s="1"/>
  <c r="F271" i="11" s="1"/>
  <c r="S669" i="11" a="1"/>
  <c r="S669" i="11" s="1"/>
  <c r="F685" i="11" s="1"/>
  <c r="S665" i="11" a="1"/>
  <c r="S665" i="11" s="1"/>
  <c r="S661" i="11" a="1"/>
  <c r="S661" i="11" s="1"/>
  <c r="F677" i="11" s="1"/>
  <c r="S688" i="11" a="1"/>
  <c r="S688" i="11" s="1"/>
  <c r="F702" i="11" s="1"/>
  <c r="S673" i="11" a="1"/>
  <c r="S673" i="11" s="1"/>
  <c r="S764" i="11" a="1"/>
  <c r="S764" i="11" s="1"/>
  <c r="S749" i="11" a="1"/>
  <c r="S749" i="11" s="1"/>
  <c r="F760" i="11" s="1"/>
  <c r="S797" i="11" a="1"/>
  <c r="S797" i="11" s="1"/>
  <c r="S844" i="11" a="1"/>
  <c r="S844" i="11" s="1"/>
  <c r="F847" i="11" s="1"/>
  <c r="S804" i="11" a="1"/>
  <c r="S804" i="11" s="1"/>
  <c r="F810" i="11" s="1"/>
  <c r="S40" i="11" a="1"/>
  <c r="S40" i="11" s="1"/>
  <c r="F349" i="11" s="1"/>
  <c r="S159" i="11" a="1"/>
  <c r="S159" i="11" s="1"/>
  <c r="F419" i="11" s="1"/>
  <c r="S129" i="11" a="1"/>
  <c r="S129" i="11" s="1"/>
  <c r="S64" i="11" a="1"/>
  <c r="S64" i="11" s="1"/>
  <c r="F373" i="11" s="1"/>
  <c r="S32" i="11" a="1"/>
  <c r="S32" i="11" s="1"/>
  <c r="F342" i="11" s="1"/>
  <c r="S182" i="11" a="1"/>
  <c r="S182" i="11" s="1"/>
  <c r="S186" i="11" a="1"/>
  <c r="S186" i="11" s="1"/>
  <c r="F446" i="11" s="1"/>
  <c r="S185" i="11" a="1"/>
  <c r="S185" i="11" s="1"/>
  <c r="F445" i="11" s="1"/>
  <c r="S162" i="11" a="1"/>
  <c r="S162" i="11" s="1"/>
  <c r="S298" i="11" a="1"/>
  <c r="S298" i="11" s="1"/>
  <c r="S289" i="11" a="1"/>
  <c r="S289" i="11" s="1"/>
  <c r="S334" i="11" a="1"/>
  <c r="S334" i="11" s="1"/>
  <c r="F287" i="11" s="1"/>
  <c r="S377" i="11" a="1"/>
  <c r="S377" i="11" s="1"/>
  <c r="S408" i="11" a="1"/>
  <c r="S408" i="11" s="1"/>
  <c r="S424" i="11" a="1"/>
  <c r="S424" i="11" s="1"/>
  <c r="S510" i="11" a="1"/>
  <c r="S510" i="11" s="1"/>
  <c r="F110" i="11" s="1"/>
  <c r="S501" i="11" a="1"/>
  <c r="S501" i="11" s="1"/>
  <c r="F602" i="11" s="1"/>
  <c r="S454" i="11" a="1"/>
  <c r="S454" i="11" s="1"/>
  <c r="S535" i="11" a="1"/>
  <c r="S535" i="11" s="1"/>
  <c r="S530" i="11" a="1"/>
  <c r="S530" i="11" s="1"/>
  <c r="F236" i="11" s="1"/>
  <c r="S609" i="11" a="1"/>
  <c r="S609" i="11" s="1"/>
  <c r="S671" i="11" a="1"/>
  <c r="S671" i="11" s="1"/>
  <c r="F687" i="11" s="1"/>
  <c r="S695" i="11" a="1"/>
  <c r="S695" i="11" s="1"/>
  <c r="F707" i="11" s="1"/>
  <c r="S771" i="11" a="1"/>
  <c r="S771" i="11" s="1"/>
  <c r="F771" i="11" s="1"/>
  <c r="S763" i="11" a="1"/>
  <c r="S763" i="11" s="1"/>
  <c r="S919" i="11" a="1"/>
  <c r="S919" i="11" s="1"/>
  <c r="F919" i="11" s="1"/>
  <c r="S809" i="11" a="1"/>
  <c r="S809" i="11" s="1"/>
  <c r="F815" i="11" s="1"/>
  <c r="S139" i="11" a="1"/>
  <c r="S139" i="11" s="1"/>
  <c r="S83" i="11" a="1"/>
  <c r="S83" i="11" s="1"/>
  <c r="S29" i="11" a="1"/>
  <c r="S29" i="11" s="1"/>
  <c r="F339" i="11" s="1"/>
  <c r="S44" i="11" a="1"/>
  <c r="S44" i="11" s="1"/>
  <c r="S193" i="11" a="1"/>
  <c r="S193" i="11" s="1"/>
  <c r="F453" i="11" s="1"/>
  <c r="S197" i="11" a="1"/>
  <c r="S197" i="11" s="1"/>
  <c r="F457" i="11" s="1"/>
  <c r="S190" i="11" a="1"/>
  <c r="S190" i="11" s="1"/>
  <c r="S173" i="11" a="1"/>
  <c r="S173" i="11" s="1"/>
  <c r="F173" i="11" s="1"/>
  <c r="S306" i="11" a="1"/>
  <c r="S306" i="11" s="1"/>
  <c r="S305" i="11" a="1"/>
  <c r="S305" i="11" s="1"/>
  <c r="F192" i="11" s="1"/>
  <c r="S444" i="11" a="1"/>
  <c r="S444" i="11" s="1"/>
  <c r="S410" i="11" a="1"/>
  <c r="S410" i="11" s="1"/>
  <c r="S441" i="11" a="1"/>
  <c r="S441" i="11" s="1"/>
  <c r="F543" i="11" s="1"/>
  <c r="S450" i="11" a="1"/>
  <c r="S450" i="11" s="1"/>
  <c r="S462" i="11" a="1"/>
  <c r="S462" i="11" s="1"/>
  <c r="F563" i="11" s="1"/>
  <c r="S491" i="11" a="1"/>
  <c r="S491" i="11" s="1"/>
  <c r="S623" i="11" a="1"/>
  <c r="S623" i="11" s="1"/>
  <c r="F644" i="11" s="1"/>
  <c r="S595" i="11" a="1"/>
  <c r="S595" i="11" s="1"/>
  <c r="F617" i="11" s="1"/>
  <c r="S713" i="11" a="1"/>
  <c r="S713" i="11" s="1"/>
  <c r="S711" i="11" a="1"/>
  <c r="S711" i="11" s="1"/>
  <c r="F722" i="11" s="1"/>
  <c r="S710" i="11" a="1"/>
  <c r="S710" i="11" s="1"/>
  <c r="F721" i="11" s="1"/>
  <c r="S741" i="11" a="1"/>
  <c r="S741" i="11" s="1"/>
  <c r="F741" i="11" s="1"/>
  <c r="S743" i="11" a="1"/>
  <c r="S743" i="11" s="1"/>
  <c r="F754" i="11" s="1"/>
  <c r="S813" i="11" a="1"/>
  <c r="S813" i="11" s="1"/>
  <c r="F819" i="11" s="1"/>
  <c r="S58" i="11" a="1"/>
  <c r="S58" i="11" s="1"/>
  <c r="S34" i="11" a="1"/>
  <c r="S34" i="11" s="1"/>
  <c r="F344" i="11" s="1"/>
  <c r="S55" i="11" a="1"/>
  <c r="S55" i="11" s="1"/>
  <c r="F364" i="11" s="1"/>
  <c r="S15" i="11" a="1"/>
  <c r="S15" i="11" s="1"/>
  <c r="F327" i="11" s="1"/>
  <c r="S25" i="11" a="1"/>
  <c r="S25" i="11" s="1"/>
  <c r="S10" i="11" a="1"/>
  <c r="S10" i="11" s="1"/>
  <c r="S198" i="11" a="1"/>
  <c r="S198" i="11" s="1"/>
  <c r="S214" i="11" a="1"/>
  <c r="S214" i="11" s="1"/>
  <c r="S178" i="11" a="1"/>
  <c r="S178" i="11" s="1"/>
  <c r="F438" i="11" s="1"/>
  <c r="S281" i="11" a="1"/>
  <c r="S281" i="11" s="1"/>
  <c r="S332" i="11" a="1"/>
  <c r="S332" i="11" s="1"/>
  <c r="S330" i="11" a="1"/>
  <c r="S330" i="11" s="1"/>
  <c r="F489" i="11" s="1"/>
  <c r="S422" i="11" a="1"/>
  <c r="S422" i="11" s="1"/>
  <c r="F524" i="11" s="1"/>
  <c r="S458" i="11" a="1"/>
  <c r="S458" i="11" s="1"/>
  <c r="S477" i="11" a="1"/>
  <c r="S477" i="11" s="1"/>
  <c r="F536" i="11" s="1"/>
  <c r="S518" i="11" a="1"/>
  <c r="S518" i="11" s="1"/>
  <c r="F228" i="11" s="1"/>
  <c r="S470" i="11" a="1"/>
  <c r="S470" i="11" s="1"/>
  <c r="F529" i="11" s="1"/>
  <c r="S498" i="11" a="1"/>
  <c r="S498" i="11" s="1"/>
  <c r="F599" i="11" s="1"/>
  <c r="S459" i="11" a="1"/>
  <c r="S459" i="11" s="1"/>
  <c r="F560" i="11" s="1"/>
  <c r="S696" i="11" a="1"/>
  <c r="S696" i="11" s="1"/>
  <c r="F708" i="11" s="1"/>
  <c r="S591" i="11" a="1"/>
  <c r="S591" i="11" s="1"/>
  <c r="F613" i="11" s="1"/>
  <c r="S601" i="11" a="1"/>
  <c r="S601" i="11" s="1"/>
  <c r="F623" i="11" s="1"/>
  <c r="S679" i="11" a="1"/>
  <c r="S679" i="11" s="1"/>
  <c r="S727" i="11" a="1"/>
  <c r="S727" i="11" s="1"/>
  <c r="F738" i="11" s="1"/>
  <c r="S726" i="11" a="1"/>
  <c r="S726" i="11" s="1"/>
  <c r="S757" i="11" a="1"/>
  <c r="S757" i="11" s="1"/>
  <c r="S766" i="11" a="1"/>
  <c r="S766" i="11" s="1"/>
  <c r="F775" i="11" s="1"/>
  <c r="S161" i="11" a="1"/>
  <c r="S161" i="11" s="1"/>
  <c r="F421" i="11" s="1"/>
  <c r="S127" i="11" a="1"/>
  <c r="S127" i="11" s="1"/>
  <c r="F390" i="11" s="1"/>
  <c r="S46" i="11" a="1"/>
  <c r="S46" i="11" s="1"/>
  <c r="F355" i="11" s="1"/>
  <c r="S51" i="11" a="1"/>
  <c r="S51" i="11" s="1"/>
  <c r="F360" i="11" s="1"/>
  <c r="S222" i="11" a="1"/>
  <c r="S222" i="11" s="1"/>
  <c r="F55" i="11" s="1"/>
  <c r="S189" i="11" a="1"/>
  <c r="S189" i="11" s="1"/>
  <c r="F449" i="11" s="1"/>
  <c r="S268" i="11" a="1"/>
  <c r="S268" i="11" s="1"/>
  <c r="S266" i="11" a="1"/>
  <c r="S266" i="11" s="1"/>
  <c r="F79" i="11" s="1"/>
  <c r="S392" i="11" a="1"/>
  <c r="S392" i="11" s="1"/>
  <c r="F474" i="11" s="1"/>
  <c r="S353" i="11" a="1"/>
  <c r="S353" i="11" s="1"/>
  <c r="S433" i="11" a="1"/>
  <c r="S433" i="11" s="1"/>
  <c r="F535" i="11" s="1"/>
  <c r="S487" i="11" a="1"/>
  <c r="S487" i="11" s="1"/>
  <c r="F588" i="11" s="1"/>
  <c r="S480" i="11" a="1"/>
  <c r="S480" i="11" s="1"/>
  <c r="F581" i="11" s="1"/>
  <c r="S555" i="11" a="1"/>
  <c r="S555" i="11" s="1"/>
  <c r="F261" i="11" s="1"/>
  <c r="S528" i="11" a="1"/>
  <c r="S528" i="11" s="1"/>
  <c r="F234" i="11" s="1"/>
  <c r="S492" i="11" a="1"/>
  <c r="S492" i="11" s="1"/>
  <c r="F593" i="11" s="1"/>
  <c r="S505" i="11" a="1"/>
  <c r="S505" i="11" s="1"/>
  <c r="F605" i="11" s="1"/>
  <c r="S467" i="11" a="1"/>
  <c r="S467" i="11" s="1"/>
  <c r="F568" i="11" s="1"/>
  <c r="S627" i="11" a="1"/>
  <c r="S627" i="11" s="1"/>
  <c r="F627" i="11" s="1"/>
  <c r="S649" i="11" a="1"/>
  <c r="S649" i="11" s="1"/>
  <c r="F668" i="11" s="1"/>
  <c r="S629" i="11" a="1"/>
  <c r="S629" i="11" s="1"/>
  <c r="F650" i="11" s="1"/>
  <c r="S683" i="11" a="1"/>
  <c r="S683" i="11" s="1"/>
  <c r="F697" i="11" s="1"/>
  <c r="S686" i="11" a="1"/>
  <c r="S686" i="11" s="1"/>
  <c r="F686" i="11" s="1"/>
  <c r="S732" i="11" a="1"/>
  <c r="S732" i="11" s="1"/>
  <c r="F743" i="11" s="1"/>
  <c r="S765" i="11" a="1"/>
  <c r="S765" i="11" s="1"/>
  <c r="F774" i="11" s="1"/>
  <c r="S792" i="11" a="1"/>
  <c r="S792" i="11" s="1"/>
  <c r="F800" i="11" s="1"/>
  <c r="S124" i="11" a="1"/>
  <c r="S124" i="11" s="1"/>
  <c r="S41" i="11" a="1"/>
  <c r="S41" i="11" s="1"/>
  <c r="S6" i="11" a="1"/>
  <c r="S6" i="11" s="1"/>
  <c r="S27" i="11" a="1"/>
  <c r="S27" i="11" s="1"/>
  <c r="F337" i="11" s="1"/>
  <c r="S36" i="11" a="1"/>
  <c r="S36" i="11" s="1"/>
  <c r="F346" i="11" s="1"/>
  <c r="S143" i="11" a="1"/>
  <c r="S143" i="11" s="1"/>
  <c r="F405" i="11" s="1"/>
  <c r="S240" i="11" a="1"/>
  <c r="S240" i="11" s="1"/>
  <c r="F240" i="11" s="1"/>
  <c r="S158" i="11" a="1"/>
  <c r="S158" i="11" s="1"/>
  <c r="F418" i="11" s="1"/>
  <c r="S230" i="11" a="1"/>
  <c r="S230" i="11" s="1"/>
  <c r="S194" i="11" a="1"/>
  <c r="S194" i="11" s="1"/>
  <c r="F454" i="11" s="1"/>
  <c r="S245" i="11" a="1"/>
  <c r="S245" i="11" s="1"/>
  <c r="F150" i="11" s="1"/>
  <c r="S290" i="11" a="1"/>
  <c r="S290" i="11" s="1"/>
  <c r="S282" i="11" a="1"/>
  <c r="S282" i="11" s="1"/>
  <c r="F170" i="11" s="1"/>
  <c r="S425" i="11" a="1"/>
  <c r="S425" i="11" s="1"/>
  <c r="S362" i="11" a="1"/>
  <c r="S362" i="11" s="1"/>
  <c r="F88" i="11" s="1"/>
  <c r="S361" i="11" a="1"/>
  <c r="S361" i="11" s="1"/>
  <c r="F202" i="11" s="1"/>
  <c r="S442" i="11" a="1"/>
  <c r="S442" i="11" s="1"/>
  <c r="F544" i="11" s="1"/>
  <c r="S500" i="11" a="1"/>
  <c r="S500" i="11" s="1"/>
  <c r="F601" i="11" s="1"/>
  <c r="S494" i="11" a="1"/>
  <c r="S494" i="11" s="1"/>
  <c r="S559" i="11" a="1"/>
  <c r="S559" i="11" s="1"/>
  <c r="F263" i="11" s="1"/>
  <c r="S531" i="11" a="1"/>
  <c r="S531" i="11" s="1"/>
  <c r="F237" i="11" s="1"/>
  <c r="S512" i="11" a="1"/>
  <c r="S512" i="11" s="1"/>
  <c r="S475" i="11" a="1"/>
  <c r="S475" i="11" s="1"/>
  <c r="S643" i="11" a="1"/>
  <c r="S643" i="11" s="1"/>
  <c r="S675" i="11" a="1"/>
  <c r="S675" i="11" s="1"/>
  <c r="F689" i="11" s="1"/>
  <c r="S641" i="11" a="1"/>
  <c r="S641" i="11" s="1"/>
  <c r="F661" i="11" s="1"/>
  <c r="S681" i="11" a="1"/>
  <c r="S681" i="11" s="1"/>
  <c r="F695" i="11" s="1"/>
  <c r="S724" i="11" a="1"/>
  <c r="S724" i="11" s="1"/>
  <c r="S700" i="11" a="1"/>
  <c r="S700" i="11" s="1"/>
  <c r="S737" i="11" a="1"/>
  <c r="S737" i="11" s="1"/>
  <c r="S772" i="11" a="1"/>
  <c r="S772" i="11" s="1"/>
  <c r="F781" i="11" s="1"/>
  <c r="S821" i="11" a="1"/>
  <c r="S821" i="11" s="1"/>
  <c r="F826" i="11" s="1"/>
  <c r="S141" i="11" a="1"/>
  <c r="S141" i="11" s="1"/>
  <c r="F403" i="11" s="1"/>
  <c r="S111" i="11" a="1"/>
  <c r="S111" i="11" s="1"/>
  <c r="S14" i="11" a="1"/>
  <c r="S14" i="11" s="1"/>
  <c r="F326" i="11" s="1"/>
  <c r="S73" i="11" a="1"/>
  <c r="S73" i="11" s="1"/>
  <c r="F382" i="11" s="1"/>
  <c r="S136" i="11" a="1"/>
  <c r="S136" i="11" s="1"/>
  <c r="F399" i="11" s="1"/>
  <c r="S145" i="11" a="1"/>
  <c r="S145" i="11" s="1"/>
  <c r="F407" i="11" s="1"/>
  <c r="S164" i="11" a="1"/>
  <c r="S164" i="11" s="1"/>
  <c r="F424" i="11" s="1"/>
  <c r="S200" i="11" a="1"/>
  <c r="S200" i="11" s="1"/>
  <c r="F460" i="11" s="1"/>
  <c r="S291" i="11" a="1"/>
  <c r="S291" i="11" s="1"/>
  <c r="F179" i="11" s="1"/>
  <c r="S314" i="11" a="1"/>
  <c r="S314" i="11" s="1"/>
  <c r="F473" i="11" s="1"/>
  <c r="S313" i="11" a="1"/>
  <c r="S313" i="11" s="1"/>
  <c r="F472" i="11" s="1"/>
  <c r="S350" i="11" a="1"/>
  <c r="S350" i="11" s="1"/>
  <c r="S376" i="11" a="1"/>
  <c r="S376" i="11" s="1"/>
  <c r="F208" i="11" s="1"/>
  <c r="S455" i="11" a="1"/>
  <c r="S455" i="11" s="1"/>
  <c r="S429" i="11" a="1"/>
  <c r="S429" i="11" s="1"/>
  <c r="S520" i="11" a="1"/>
  <c r="S520" i="11" s="1"/>
  <c r="F520" i="11" s="1"/>
  <c r="S663" i="11" a="1"/>
  <c r="S663" i="11" s="1"/>
  <c r="F679" i="11" s="1"/>
  <c r="S578" i="11" a="1"/>
  <c r="S578" i="11" s="1"/>
  <c r="F125" i="11" s="1"/>
  <c r="S648" i="11" a="1"/>
  <c r="S648" i="11" s="1"/>
  <c r="F294" i="11" s="1"/>
  <c r="S693" i="11" a="1"/>
  <c r="S693" i="11" s="1"/>
  <c r="F705" i="11" s="1"/>
  <c r="S729" i="11" a="1"/>
  <c r="S729" i="11" s="1"/>
  <c r="F740" i="11" s="1"/>
  <c r="S712" i="11" a="1"/>
  <c r="S712" i="11" s="1"/>
  <c r="F723" i="11" s="1"/>
  <c r="S779" i="11" a="1"/>
  <c r="S779" i="11" s="1"/>
  <c r="F779" i="11" s="1"/>
  <c r="S784" i="11" a="1"/>
  <c r="S784" i="11" s="1"/>
  <c r="F793" i="11" s="1"/>
  <c r="S114" i="11" a="1"/>
  <c r="S114" i="11" s="1"/>
  <c r="S108" i="11" a="1"/>
  <c r="S108" i="11" s="1"/>
  <c r="S137" i="11" a="1"/>
  <c r="S137" i="11" s="1"/>
  <c r="F400" i="11" s="1"/>
  <c r="S62" i="11" a="1"/>
  <c r="S62" i="11" s="1"/>
  <c r="S11" i="11" a="1"/>
  <c r="S11" i="11" s="1"/>
  <c r="F323" i="11" s="1"/>
  <c r="S128" i="11" a="1"/>
  <c r="S128" i="11" s="1"/>
  <c r="F391" i="11" s="1"/>
  <c r="S153" i="11" a="1"/>
  <c r="S153" i="11" s="1"/>
  <c r="F413" i="11" s="1"/>
  <c r="S209" i="11" a="1"/>
  <c r="S209" i="11" s="1"/>
  <c r="F469" i="11" s="1"/>
  <c r="S297" i="11" a="1"/>
  <c r="S297" i="11" s="1"/>
  <c r="F184" i="11" s="1"/>
  <c r="S322" i="11" a="1"/>
  <c r="S322" i="11" s="1"/>
  <c r="F481" i="11" s="1"/>
  <c r="S321" i="11" a="1"/>
  <c r="S321" i="11" s="1"/>
  <c r="F480" i="11" s="1"/>
  <c r="S394" i="11" a="1"/>
  <c r="S394" i="11" s="1"/>
  <c r="F104" i="11" s="1"/>
  <c r="S519" i="11" a="1"/>
  <c r="S519" i="11" s="1"/>
  <c r="F113" i="11" s="1"/>
  <c r="S549" i="11" a="1"/>
  <c r="S549" i="11" s="1"/>
  <c r="S585" i="11" a="1"/>
  <c r="S585" i="11" s="1"/>
  <c r="F608" i="11" s="1"/>
  <c r="S728" i="11" a="1"/>
  <c r="S728" i="11" s="1"/>
  <c r="F739" i="11" s="1"/>
  <c r="S750" i="11" a="1"/>
  <c r="S750" i="11" s="1"/>
  <c r="F761" i="11" s="1"/>
  <c r="S744" i="11" a="1"/>
  <c r="S744" i="11" s="1"/>
  <c r="F755" i="11" s="1"/>
  <c r="S748" i="11" a="1"/>
  <c r="S748" i="11" s="1"/>
  <c r="F759" i="11" s="1"/>
  <c r="S98" i="11" a="1"/>
  <c r="S98" i="11" s="1"/>
  <c r="F64" i="11" s="1"/>
  <c r="S95" i="11" a="1"/>
  <c r="S95" i="11" s="1"/>
  <c r="F129" i="11" s="1"/>
  <c r="S35" i="11" a="1"/>
  <c r="S35" i="11" s="1"/>
  <c r="F345" i="11" s="1"/>
  <c r="S81" i="11" a="1"/>
  <c r="S81" i="11" s="1"/>
  <c r="S7" i="11" a="1"/>
  <c r="S7" i="11" s="1"/>
  <c r="F319" i="11" s="1"/>
  <c r="S16" i="11" a="1"/>
  <c r="S16" i="11" s="1"/>
  <c r="F328" i="11" s="1"/>
  <c r="S66" i="11" a="1"/>
  <c r="S66" i="11" s="1"/>
  <c r="S160" i="11" a="1"/>
  <c r="S160" i="11" s="1"/>
  <c r="F420" i="11" s="1"/>
  <c r="S213" i="11" a="1"/>
  <c r="S213" i="11" s="1"/>
  <c r="F213" i="11" s="1"/>
  <c r="S335" i="11" a="1"/>
  <c r="S335" i="11" s="1"/>
  <c r="F493" i="11" s="1"/>
  <c r="S359" i="11" a="1"/>
  <c r="S359" i="11" s="1"/>
  <c r="F86" i="11" s="1"/>
  <c r="S368" i="11" a="1"/>
  <c r="S368" i="11" s="1"/>
  <c r="S393" i="11" a="1"/>
  <c r="S393" i="11" s="1"/>
  <c r="F103" i="11" s="1"/>
  <c r="S468" i="11" a="1"/>
  <c r="S468" i="11" s="1"/>
  <c r="F569" i="11" s="1"/>
  <c r="S533" i="11" a="1"/>
  <c r="S533" i="11" s="1"/>
  <c r="S564" i="11" a="1"/>
  <c r="S564" i="11" s="1"/>
  <c r="F265" i="11" s="1"/>
  <c r="S556" i="11" a="1"/>
  <c r="S556" i="11" s="1"/>
  <c r="F262" i="11" s="1"/>
  <c r="S572" i="11" a="1"/>
  <c r="S572" i="11" s="1"/>
  <c r="F270" i="11" s="1"/>
  <c r="S586" i="11" a="1"/>
  <c r="S586" i="11" s="1"/>
  <c r="F609" i="11" s="1"/>
  <c r="S659" i="11" a="1"/>
  <c r="S659" i="11" s="1"/>
  <c r="F675" i="11" s="1"/>
  <c r="S733" i="11" a="1"/>
  <c r="S733" i="11" s="1"/>
  <c r="F744" i="11" s="1"/>
  <c r="S715" i="11" a="1"/>
  <c r="S715" i="11" s="1"/>
  <c r="F726" i="11" s="1"/>
  <c r="S735" i="11" a="1"/>
  <c r="S735" i="11" s="1"/>
  <c r="F746" i="11" s="1"/>
  <c r="S788" i="11" a="1"/>
  <c r="S788" i="11" s="1"/>
  <c r="F796" i="11" s="1"/>
  <c r="S787" i="11" a="1"/>
  <c r="S787" i="11" s="1"/>
  <c r="F795" i="11" s="1"/>
  <c r="S773" i="11" a="1"/>
  <c r="S773" i="11" s="1"/>
  <c r="S918" i="11" a="1"/>
  <c r="S918" i="11" s="1"/>
  <c r="F918" i="11" s="1"/>
  <c r="S852" i="11" a="1"/>
  <c r="S852" i="11" s="1"/>
  <c r="F854" i="11" s="1"/>
  <c r="S3" i="11" a="1"/>
  <c r="S3" i="11" s="1"/>
  <c r="F315" i="11" s="1"/>
  <c r="S78" i="11" a="1"/>
  <c r="S78" i="11" s="1"/>
  <c r="F16" i="11" s="1"/>
  <c r="S92" i="11" a="1"/>
  <c r="S92" i="11" s="1"/>
  <c r="S13" i="11" a="1"/>
  <c r="S13" i="11" s="1"/>
  <c r="F325" i="11" s="1"/>
  <c r="S26" i="11" a="1"/>
  <c r="S26" i="11" s="1"/>
  <c r="F336" i="11" s="1"/>
  <c r="S12" i="11" a="1"/>
  <c r="S12" i="11" s="1"/>
  <c r="F324" i="11" s="1"/>
  <c r="S126" i="11" a="1"/>
  <c r="S126" i="11" s="1"/>
  <c r="F389" i="11" s="1"/>
  <c r="S53" i="11" a="1"/>
  <c r="S53" i="11" s="1"/>
  <c r="F362" i="11" s="1"/>
  <c r="S216" i="11" a="1"/>
  <c r="S216" i="11" s="1"/>
  <c r="F138" i="11" s="1"/>
  <c r="S239" i="11" a="1"/>
  <c r="S239" i="11" s="1"/>
  <c r="F144" i="11" s="1"/>
  <c r="S221" i="11" a="1"/>
  <c r="S221" i="11" s="1"/>
  <c r="F54" i="11" s="1"/>
  <c r="S255" i="11" a="1"/>
  <c r="S255" i="11" s="1"/>
  <c r="S401" i="11" a="1"/>
  <c r="S401" i="11" s="1"/>
  <c r="F218" i="11" s="1"/>
  <c r="S451" i="11" a="1"/>
  <c r="S451" i="11" s="1"/>
  <c r="F552" i="11" s="1"/>
  <c r="S517" i="11" a="1"/>
  <c r="S517" i="11" s="1"/>
  <c r="F112" i="11" s="1"/>
  <c r="S567" i="11" a="1"/>
  <c r="S567" i="11" s="1"/>
  <c r="F123" i="11" s="1"/>
  <c r="S525" i="11" a="1"/>
  <c r="S525" i="11" s="1"/>
  <c r="F116" i="11" s="1"/>
  <c r="S647" i="11" a="1"/>
  <c r="S647" i="11" s="1"/>
  <c r="F647" i="11" s="1"/>
  <c r="S592" i="11" a="1"/>
  <c r="S592" i="11" s="1"/>
  <c r="F614" i="11" s="1"/>
  <c r="S583" i="11" a="1"/>
  <c r="S583" i="11" s="1"/>
  <c r="F606" i="11" s="1"/>
  <c r="S736" i="11" a="1"/>
  <c r="S736" i="11" s="1"/>
  <c r="F747" i="11" s="1"/>
  <c r="S752" i="11" a="1"/>
  <c r="S752" i="11" s="1"/>
  <c r="F763" i="11" s="1"/>
  <c r="S789" i="11" a="1"/>
  <c r="S789" i="11" s="1"/>
  <c r="F797" i="11" s="1"/>
  <c r="S780" i="11" a="1"/>
  <c r="S780" i="11" s="1"/>
  <c r="S225" i="11" a="1"/>
  <c r="S225" i="11" s="1"/>
  <c r="S117" i="11" a="1"/>
  <c r="S117" i="11" s="1"/>
  <c r="S82" i="11" a="1"/>
  <c r="S82" i="11" s="1"/>
  <c r="F20" i="11" s="1"/>
  <c r="S5" i="11" a="1"/>
  <c r="S5" i="11" s="1"/>
  <c r="F317" i="11" s="1"/>
  <c r="S42" i="11" a="1"/>
  <c r="S42" i="11" s="1"/>
  <c r="F351" i="11" s="1"/>
  <c r="S23" i="11" a="1"/>
  <c r="S23" i="11" s="1"/>
  <c r="F333" i="11" s="1"/>
  <c r="S8" i="11" a="1"/>
  <c r="S8" i="11" s="1"/>
  <c r="F320" i="11" s="1"/>
  <c r="S39" i="11" a="1"/>
  <c r="S39" i="11" s="1"/>
  <c r="F348" i="11" s="1"/>
  <c r="S224" i="11" a="1"/>
  <c r="S224" i="11" s="1"/>
  <c r="F57" i="11" s="1"/>
  <c r="S250" i="11" a="1"/>
  <c r="S250" i="11" s="1"/>
  <c r="F155" i="11" s="1"/>
  <c r="S229" i="11" a="1"/>
  <c r="S229" i="11" s="1"/>
  <c r="F139" i="11" s="1"/>
  <c r="S232" i="11" a="1"/>
  <c r="S232" i="11" s="1"/>
  <c r="F232" i="11" s="1"/>
  <c r="S414" i="11" a="1"/>
  <c r="S414" i="11" s="1"/>
  <c r="F516" i="11" s="1"/>
  <c r="S402" i="11" a="1"/>
  <c r="S402" i="11" s="1"/>
  <c r="F219" i="11" s="1"/>
  <c r="S331" i="11" a="1"/>
  <c r="S331" i="11" s="1"/>
  <c r="F490" i="11" s="1"/>
  <c r="S367" i="11" a="1"/>
  <c r="S367" i="11" s="1"/>
  <c r="F204" i="11" s="1"/>
  <c r="S409" i="11" a="1"/>
  <c r="S409" i="11" s="1"/>
  <c r="F511" i="11" s="1"/>
  <c r="S440" i="11" a="1"/>
  <c r="S440" i="11" s="1"/>
  <c r="F542" i="11" s="1"/>
  <c r="S538" i="11" a="1"/>
  <c r="S538" i="11" s="1"/>
  <c r="F244" i="11" s="1"/>
  <c r="S527" i="11" a="1"/>
  <c r="S527" i="11" s="1"/>
  <c r="F233" i="11" s="1"/>
  <c r="S499" i="11" a="1"/>
  <c r="S499" i="11" s="1"/>
  <c r="F600" i="11" s="1"/>
  <c r="S667" i="11" a="1"/>
  <c r="S667" i="11" s="1"/>
  <c r="S631" i="11" a="1"/>
  <c r="S631" i="11" s="1"/>
  <c r="F652" i="11" s="1"/>
  <c r="S716" i="11" a="1"/>
  <c r="S716" i="11" s="1"/>
  <c r="F727" i="11" s="1"/>
  <c r="S782" i="11" a="1"/>
  <c r="S782" i="11" s="1"/>
  <c r="F791" i="11" s="1"/>
  <c r="S814" i="11" a="1"/>
  <c r="S814" i="11" s="1"/>
  <c r="F308" i="11" s="1"/>
  <c r="S217" i="11" a="1"/>
  <c r="S217" i="11" s="1"/>
  <c r="F50" i="11" s="1"/>
  <c r="S101" i="11" a="1"/>
  <c r="S101" i="11" s="1"/>
  <c r="F134" i="11" s="1"/>
  <c r="S63" i="11" a="1"/>
  <c r="S63" i="11" s="1"/>
  <c r="F372" i="11" s="1"/>
  <c r="S75" i="11" a="1"/>
  <c r="S75" i="11" s="1"/>
  <c r="F283" i="11" s="1"/>
  <c r="S56" i="11" a="1"/>
  <c r="S56" i="11" s="1"/>
  <c r="F365" i="11" s="1"/>
  <c r="S118" i="11" a="1"/>
  <c r="S118" i="11" s="1"/>
  <c r="F42" i="11" s="1"/>
  <c r="S38" i="11" a="1"/>
  <c r="S38" i="11" s="1"/>
  <c r="F347" i="11" s="1"/>
  <c r="S59" i="11" a="1"/>
  <c r="S59" i="11" s="1"/>
  <c r="F368" i="11" s="1"/>
  <c r="S68" i="11" a="1"/>
  <c r="S68" i="11" s="1"/>
  <c r="F377" i="11" s="1"/>
  <c r="S51" i="10" a="1"/>
  <c r="S51" i="10" s="1"/>
  <c r="F51" i="10" s="1"/>
  <c r="S45" i="10" a="1"/>
  <c r="S45" i="10" s="1"/>
  <c r="F45" i="10" s="1"/>
  <c r="S69" i="10" a="1"/>
  <c r="S69" i="10" s="1"/>
  <c r="F69" i="10" s="1"/>
  <c r="S141" i="10" a="1"/>
  <c r="S141" i="10" s="1"/>
  <c r="F141" i="10" s="1"/>
  <c r="S185" i="10" a="1"/>
  <c r="S185" i="10" s="1"/>
  <c r="F185" i="10" s="1"/>
  <c r="S110" i="10" a="1"/>
  <c r="S110" i="10" s="1"/>
  <c r="F110" i="10" s="1"/>
  <c r="S165" i="10" a="1"/>
  <c r="S165" i="10" s="1"/>
  <c r="F165" i="10" s="1"/>
  <c r="S343" i="10" a="1"/>
  <c r="S343" i="10" s="1"/>
  <c r="F343" i="10" s="1"/>
  <c r="S287" i="10" a="1"/>
  <c r="S287" i="10" s="1"/>
  <c r="F287" i="10" s="1"/>
  <c r="S375" i="10" a="1"/>
  <c r="S375" i="10" s="1"/>
  <c r="F375" i="10" s="1"/>
  <c r="S372" i="10" a="1"/>
  <c r="S372" i="10" s="1"/>
  <c r="F372" i="10" s="1"/>
  <c r="S389" i="10" a="1"/>
  <c r="S389" i="10" s="1"/>
  <c r="F389" i="10" s="1"/>
  <c r="S376" i="10" a="1"/>
  <c r="S376" i="10" s="1"/>
  <c r="F376" i="10" s="1"/>
  <c r="S360" i="10" a="1"/>
  <c r="S360" i="10" s="1"/>
  <c r="F360" i="10" s="1"/>
  <c r="S440" i="10" a="1"/>
  <c r="S440" i="10" s="1"/>
  <c r="F440" i="10" s="1"/>
  <c r="S534" i="10" a="1"/>
  <c r="S534" i="10" s="1"/>
  <c r="F534" i="10" s="1"/>
  <c r="S533" i="10" a="1"/>
  <c r="S533" i="10" s="1"/>
  <c r="F533" i="10" s="1"/>
  <c r="S614" i="10" a="1"/>
  <c r="S614" i="10" s="1"/>
  <c r="F614" i="10" s="1"/>
  <c r="S606" i="10" a="1"/>
  <c r="S606" i="10" s="1"/>
  <c r="F606" i="10" s="1"/>
  <c r="S480" i="10" a="1"/>
  <c r="S480" i="10" s="1"/>
  <c r="F480" i="10" s="1"/>
  <c r="S690" i="10" a="1"/>
  <c r="S690" i="10" s="1"/>
  <c r="F690" i="10" s="1"/>
  <c r="S666" i="10" a="1"/>
  <c r="S666" i="10" s="1"/>
  <c r="F666" i="10" s="1"/>
  <c r="S721" i="10" a="1"/>
  <c r="S721" i="10" s="1"/>
  <c r="F721" i="10" s="1"/>
  <c r="S761" i="10" a="1"/>
  <c r="S761" i="10" s="1"/>
  <c r="F761" i="10" s="1"/>
  <c r="S727" i="10" a="1"/>
  <c r="S727" i="10" s="1"/>
  <c r="F727" i="10" s="1"/>
  <c r="S817" i="10" a="1"/>
  <c r="S817" i="10" s="1"/>
  <c r="F817" i="10" s="1"/>
  <c r="S816" i="10" a="1"/>
  <c r="S816" i="10" s="1"/>
  <c r="F816" i="10" s="1"/>
  <c r="S859" i="10" a="1"/>
  <c r="S859" i="10" s="1"/>
  <c r="F859" i="10" s="1"/>
  <c r="S907" i="10" a="1"/>
  <c r="S907" i="10" s="1"/>
  <c r="F907" i="10" s="1"/>
  <c r="S939" i="10" a="1"/>
  <c r="S939" i="10" s="1"/>
  <c r="F939" i="10" s="1"/>
  <c r="S961" i="10" a="1"/>
  <c r="S961" i="10" s="1"/>
  <c r="F961" i="10" s="1"/>
  <c r="S922" i="10" a="1"/>
  <c r="S922" i="10" s="1"/>
  <c r="F922" i="10" s="1"/>
  <c r="S928" i="10" a="1"/>
  <c r="S928" i="10" s="1"/>
  <c r="F928" i="10" s="1"/>
  <c r="S883" i="10" a="1"/>
  <c r="S883" i="10" s="1"/>
  <c r="F883" i="10" s="1"/>
  <c r="S1075" i="10" a="1"/>
  <c r="S1075" i="10" s="1"/>
  <c r="F1075" i="10" s="1"/>
  <c r="S1006" i="10" a="1"/>
  <c r="S1006" i="10" s="1"/>
  <c r="F1006" i="10" s="1"/>
  <c r="S959" i="10" a="1"/>
  <c r="S959" i="10" s="1"/>
  <c r="F959" i="10" s="1"/>
  <c r="S1074" i="10" a="1"/>
  <c r="S1074" i="10" s="1"/>
  <c r="F1074" i="10" s="1"/>
  <c r="S1018" i="10" a="1"/>
  <c r="S1018" i="10" s="1"/>
  <c r="F1018" i="10" s="1"/>
  <c r="S975" i="10" a="1"/>
  <c r="S975" i="10" s="1"/>
  <c r="F975" i="10" s="1"/>
  <c r="S1090" i="10" a="1"/>
  <c r="S1090" i="10" s="1"/>
  <c r="F1090" i="10" s="1"/>
  <c r="S1017" i="10" a="1"/>
  <c r="S1017" i="10" s="1"/>
  <c r="F1017" i="10" s="1"/>
  <c r="S927" i="10" a="1"/>
  <c r="S927" i="10" s="1"/>
  <c r="F927" i="10" s="1"/>
  <c r="S1110" i="10" a="1"/>
  <c r="S1110" i="10" s="1"/>
  <c r="F1110" i="10" s="1"/>
  <c r="S159" i="10" a="1"/>
  <c r="S159" i="10" s="1"/>
  <c r="F159" i="10" s="1"/>
  <c r="S68" i="10" a="1"/>
  <c r="S68" i="10" s="1"/>
  <c r="F68" i="10" s="1"/>
  <c r="S201" i="10" a="1"/>
  <c r="S201" i="10" s="1"/>
  <c r="F201" i="10" s="1"/>
  <c r="S127" i="10" a="1"/>
  <c r="S127" i="10" s="1"/>
  <c r="F127" i="10" s="1"/>
  <c r="S93" i="10" a="1"/>
  <c r="S93" i="10" s="1"/>
  <c r="F93" i="10" s="1"/>
  <c r="S94" i="10" a="1"/>
  <c r="S94" i="10" s="1"/>
  <c r="F94" i="10" s="1"/>
  <c r="S22" i="10" a="1"/>
  <c r="S22" i="10" s="1"/>
  <c r="F22" i="10" s="1"/>
  <c r="S32" i="10" a="1"/>
  <c r="S32" i="10" s="1"/>
  <c r="F32" i="10" s="1"/>
  <c r="S85" i="10" a="1"/>
  <c r="S85" i="10" s="1"/>
  <c r="F85" i="10" s="1"/>
  <c r="S171" i="10" a="1"/>
  <c r="S171" i="10" s="1"/>
  <c r="F171" i="10" s="1"/>
  <c r="S220" i="10" a="1"/>
  <c r="S220" i="10" s="1"/>
  <c r="F220" i="10" s="1"/>
  <c r="S136" i="10" a="1"/>
  <c r="S136" i="10" s="1"/>
  <c r="F136" i="10" s="1"/>
  <c r="S40" i="10" a="1"/>
  <c r="S40" i="10" s="1"/>
  <c r="F40" i="10" s="1"/>
  <c r="S349" i="10" a="1"/>
  <c r="S349" i="10" s="1"/>
  <c r="F349" i="10" s="1"/>
  <c r="S382" i="10" a="1"/>
  <c r="S382" i="10" s="1"/>
  <c r="F382" i="10" s="1"/>
  <c r="S438" i="10" a="1"/>
  <c r="S438" i="10" s="1"/>
  <c r="F438" i="10" s="1"/>
  <c r="S388" i="10" a="1"/>
  <c r="S388" i="10" s="1"/>
  <c r="F388" i="10" s="1"/>
  <c r="S405" i="10" a="1"/>
  <c r="S405" i="10" s="1"/>
  <c r="F405" i="10" s="1"/>
  <c r="S398" i="10" a="1"/>
  <c r="S398" i="10" s="1"/>
  <c r="F398" i="10" s="1"/>
  <c r="S367" i="10" a="1"/>
  <c r="S367" i="10" s="1"/>
  <c r="F367" i="10" s="1"/>
  <c r="S431" i="10" a="1"/>
  <c r="S431" i="10" s="1"/>
  <c r="F431" i="10" s="1"/>
  <c r="S554" i="10" a="1"/>
  <c r="S554" i="10" s="1"/>
  <c r="F554" i="10" s="1"/>
  <c r="S565" i="10" a="1"/>
  <c r="S565" i="10" s="1"/>
  <c r="F565" i="10" s="1"/>
  <c r="S647" i="10" a="1"/>
  <c r="S647" i="10" s="1"/>
  <c r="F647" i="10" s="1"/>
  <c r="S611" i="10" a="1"/>
  <c r="S611" i="10" s="1"/>
  <c r="F611" i="10" s="1"/>
  <c r="S488" i="10" a="1"/>
  <c r="S488" i="10" s="1"/>
  <c r="F488" i="10" s="1"/>
  <c r="S743" i="10" a="1"/>
  <c r="S743" i="10" s="1"/>
  <c r="F743" i="10" s="1"/>
  <c r="S616" i="10" a="1"/>
  <c r="S616" i="10" s="1"/>
  <c r="F616" i="10" s="1"/>
  <c r="S738" i="10" a="1"/>
  <c r="S738" i="10" s="1"/>
  <c r="F738" i="10" s="1"/>
  <c r="S918" i="10" a="1"/>
  <c r="S918" i="10" s="1"/>
  <c r="F918" i="10" s="1"/>
  <c r="S774" i="10" a="1"/>
  <c r="S774" i="10" s="1"/>
  <c r="F774" i="10" s="1"/>
  <c r="S871" i="10" a="1"/>
  <c r="S871" i="10" s="1"/>
  <c r="F871" i="10" s="1"/>
  <c r="S845" i="10" a="1"/>
  <c r="S845" i="10" s="1"/>
  <c r="F845" i="10" s="1"/>
  <c r="S888" i="10" a="1"/>
  <c r="S888" i="10" s="1"/>
  <c r="F888" i="10" s="1"/>
  <c r="S920" i="10" a="1"/>
  <c r="S920" i="10" s="1"/>
  <c r="F920" i="10" s="1"/>
  <c r="S949" i="10" a="1"/>
  <c r="S949" i="10" s="1"/>
  <c r="F949" i="10" s="1"/>
  <c r="S974" i="10" a="1"/>
  <c r="S974" i="10" s="1"/>
  <c r="F974" i="10" s="1"/>
  <c r="S948" i="10" a="1"/>
  <c r="S948" i="10" s="1"/>
  <c r="F948" i="10" s="1"/>
  <c r="S941" i="10" a="1"/>
  <c r="S941" i="10" s="1"/>
  <c r="F941" i="10" s="1"/>
  <c r="S943" i="10" a="1"/>
  <c r="S943" i="10" s="1"/>
  <c r="F943" i="10" s="1"/>
  <c r="S1088" i="10" a="1"/>
  <c r="S1088" i="10" s="1"/>
  <c r="F1088" i="10" s="1"/>
  <c r="S1019" i="10" a="1"/>
  <c r="S1019" i="10" s="1"/>
  <c r="F1019" i="10" s="1"/>
  <c r="S1023" i="10" a="1"/>
  <c r="S1023" i="10" s="1"/>
  <c r="F1023" i="10" s="1"/>
  <c r="S1078" i="10" a="1"/>
  <c r="S1078" i="10" s="1"/>
  <c r="F1078" i="10" s="1"/>
  <c r="S1022" i="10" a="1"/>
  <c r="S1022" i="10" s="1"/>
  <c r="F1022" i="10" s="1"/>
  <c r="S1039" i="10" a="1"/>
  <c r="S1039" i="10" s="1"/>
  <c r="F1039" i="10" s="1"/>
  <c r="S1094" i="10" a="1"/>
  <c r="S1094" i="10" s="1"/>
  <c r="F1094" i="10" s="1"/>
  <c r="S1021" i="10" a="1"/>
  <c r="S1021" i="10" s="1"/>
  <c r="F1021" i="10" s="1"/>
  <c r="S991" i="10" a="1"/>
  <c r="S991" i="10" s="1"/>
  <c r="F991" i="10" s="1"/>
  <c r="S1114" i="10" a="1"/>
  <c r="S1114" i="10" s="1"/>
  <c r="F1114" i="10" s="1"/>
  <c r="S1112" i="10" a="1"/>
  <c r="S1112" i="10" s="1"/>
  <c r="F1112" i="10" s="1"/>
  <c r="S1148" i="10" a="1"/>
  <c r="S1148" i="10" s="1"/>
  <c r="F1148" i="10" s="1"/>
  <c r="S261" i="10" a="1"/>
  <c r="S261" i="10" s="1"/>
  <c r="F261" i="10" s="1"/>
  <c r="S256" i="10" a="1"/>
  <c r="S256" i="10" s="1"/>
  <c r="F256" i="10" s="1"/>
  <c r="S156" i="10" a="1"/>
  <c r="S156" i="10" s="1"/>
  <c r="F156" i="10" s="1"/>
  <c r="S63" i="10" a="1"/>
  <c r="S63" i="10" s="1"/>
  <c r="F63" i="10" s="1"/>
  <c r="S188" i="10" a="1"/>
  <c r="S188" i="10" s="1"/>
  <c r="F188" i="10" s="1"/>
  <c r="S116" i="10" a="1"/>
  <c r="S116" i="10" s="1"/>
  <c r="F116" i="10" s="1"/>
  <c r="S102" i="10" a="1"/>
  <c r="S102" i="10" s="1"/>
  <c r="F102" i="10" s="1"/>
  <c r="S81" i="10" a="1"/>
  <c r="S81" i="10" s="1"/>
  <c r="F81" i="10" s="1"/>
  <c r="S16" i="10" a="1"/>
  <c r="S16" i="10" s="1"/>
  <c r="F16" i="10" s="1"/>
  <c r="S62" i="10" a="1"/>
  <c r="S62" i="10" s="1"/>
  <c r="F62" i="10" s="1"/>
  <c r="S37" i="10" a="1"/>
  <c r="S37" i="10" s="1"/>
  <c r="F37" i="10" s="1"/>
  <c r="S177" i="10" a="1"/>
  <c r="S177" i="10" s="1"/>
  <c r="F177" i="10" s="1"/>
  <c r="S104" i="10" a="1"/>
  <c r="S104" i="10" s="1"/>
  <c r="F104" i="10" s="1"/>
  <c r="S169" i="10" a="1"/>
  <c r="S169" i="10" s="1"/>
  <c r="F169" i="10" s="1"/>
  <c r="S48" i="10" a="1"/>
  <c r="S48" i="10" s="1"/>
  <c r="F48" i="10" s="1"/>
  <c r="S447" i="10" a="1"/>
  <c r="S447" i="10" s="1"/>
  <c r="F447" i="10" s="1"/>
  <c r="S226" i="10" a="1"/>
  <c r="S226" i="10" s="1"/>
  <c r="F226" i="10" s="1"/>
  <c r="S215" i="10" a="1"/>
  <c r="S215" i="10" s="1"/>
  <c r="F215" i="10" s="1"/>
  <c r="S295" i="10" a="1"/>
  <c r="S295" i="10" s="1"/>
  <c r="F295" i="10" s="1"/>
  <c r="S421" i="10" a="1"/>
  <c r="S421" i="10" s="1"/>
  <c r="F421" i="10" s="1"/>
  <c r="S414" i="10" a="1"/>
  <c r="S414" i="10" s="1"/>
  <c r="F414" i="10" s="1"/>
  <c r="S373" i="10" a="1"/>
  <c r="S373" i="10" s="1"/>
  <c r="F373" i="10" s="1"/>
  <c r="S472" i="10" a="1"/>
  <c r="S472" i="10" s="1"/>
  <c r="F472" i="10" s="1"/>
  <c r="S573" i="10" a="1"/>
  <c r="S573" i="10" s="1"/>
  <c r="F573" i="10" s="1"/>
  <c r="S604" i="10" a="1"/>
  <c r="S604" i="10" s="1"/>
  <c r="F604" i="10" s="1"/>
  <c r="S518" i="10" a="1"/>
  <c r="S518" i="10" s="1"/>
  <c r="F518" i="10" s="1"/>
  <c r="S506" i="10" a="1"/>
  <c r="S506" i="10" s="1"/>
  <c r="F506" i="10" s="1"/>
  <c r="S515" i="10" a="1"/>
  <c r="S515" i="10" s="1"/>
  <c r="F515" i="10" s="1"/>
  <c r="S613" i="10" a="1"/>
  <c r="S613" i="10" s="1"/>
  <c r="F613" i="10" s="1"/>
  <c r="S644" i="10" a="1"/>
  <c r="S644" i="10" s="1"/>
  <c r="F644" i="10" s="1"/>
  <c r="S769" i="10" a="1"/>
  <c r="S769" i="10" s="1"/>
  <c r="F769" i="10" s="1"/>
  <c r="S828" i="10" a="1"/>
  <c r="S828" i="10" s="1"/>
  <c r="F828" i="10" s="1"/>
  <c r="S913" i="10" a="1"/>
  <c r="S913" i="10" s="1"/>
  <c r="F913" i="10" s="1"/>
  <c r="S902" i="10" a="1"/>
  <c r="S902" i="10" s="1"/>
  <c r="F902" i="10" s="1"/>
  <c r="S924" i="10" a="1"/>
  <c r="S924" i="10" s="1"/>
  <c r="F924" i="10" s="1"/>
  <c r="S901" i="10" a="1"/>
  <c r="S901" i="10" s="1"/>
  <c r="F901" i="10" s="1"/>
  <c r="S933" i="10" a="1"/>
  <c r="S933" i="10" s="1"/>
  <c r="F933" i="10" s="1"/>
  <c r="S952" i="10" a="1"/>
  <c r="S952" i="10" s="1"/>
  <c r="F952" i="10" s="1"/>
  <c r="S1008" i="10" a="1"/>
  <c r="S1008" i="10" s="1"/>
  <c r="F1008" i="10" s="1"/>
  <c r="S964" i="10" a="1"/>
  <c r="S964" i="10" s="1"/>
  <c r="F964" i="10" s="1"/>
  <c r="S954" i="10" a="1"/>
  <c r="S954" i="10" s="1"/>
  <c r="F954" i="10" s="1"/>
  <c r="S1003" i="10" a="1"/>
  <c r="S1003" i="10" s="1"/>
  <c r="F1003" i="10" s="1"/>
  <c r="S1007" i="10" a="1"/>
  <c r="S1007" i="10" s="1"/>
  <c r="F1007" i="10" s="1"/>
  <c r="S1092" i="10" a="1"/>
  <c r="S1092" i="10" s="1"/>
  <c r="F1092" i="10" s="1"/>
  <c r="S1032" i="10" a="1"/>
  <c r="S1032" i="10" s="1"/>
  <c r="F1032" i="10" s="1"/>
  <c r="S1087" i="10" a="1"/>
  <c r="S1087" i="10" s="1"/>
  <c r="F1087" i="10" s="1"/>
  <c r="S1091" i="10" a="1"/>
  <c r="S1091" i="10" s="1"/>
  <c r="F1091" i="10" s="1"/>
  <c r="S1035" i="10" a="1"/>
  <c r="S1035" i="10" s="1"/>
  <c r="F1035" i="10" s="1"/>
  <c r="S1103" i="10" a="1"/>
  <c r="S1103" i="10" s="1"/>
  <c r="F1103" i="10" s="1"/>
  <c r="S1107" i="10" a="1"/>
  <c r="S1107" i="10" s="1"/>
  <c r="F1107" i="10" s="1"/>
  <c r="S1034" i="10" a="1"/>
  <c r="S1034" i="10" s="1"/>
  <c r="F1034" i="10" s="1"/>
  <c r="S1055" i="10" a="1"/>
  <c r="S1055" i="10" s="1"/>
  <c r="F1055" i="10" s="1"/>
  <c r="S1132" i="10" a="1"/>
  <c r="S1132" i="10" s="1"/>
  <c r="F1132" i="10" s="1"/>
  <c r="S1120" i="10" a="1"/>
  <c r="S1120" i="10" s="1"/>
  <c r="F1120" i="10" s="1"/>
  <c r="S381" i="10" a="1"/>
  <c r="S381" i="10" s="1"/>
  <c r="F381" i="10" s="1"/>
  <c r="S266" i="10" a="1"/>
  <c r="S266" i="10" s="1"/>
  <c r="F266" i="10" s="1"/>
  <c r="S327" i="10" a="1"/>
  <c r="S327" i="10" s="1"/>
  <c r="F327" i="10" s="1"/>
  <c r="S293" i="10" a="1"/>
  <c r="S293" i="10" s="1"/>
  <c r="F293" i="10" s="1"/>
  <c r="S309" i="10" a="1"/>
  <c r="S309" i="10" s="1"/>
  <c r="F309" i="10" s="1"/>
  <c r="S244" i="10" a="1"/>
  <c r="S244" i="10" s="1"/>
  <c r="F244" i="10" s="1"/>
  <c r="S142" i="10" a="1"/>
  <c r="S142" i="10" s="1"/>
  <c r="F142" i="10" s="1"/>
  <c r="S210" i="10" a="1"/>
  <c r="S210" i="10" s="1"/>
  <c r="F210" i="10" s="1"/>
  <c r="S182" i="10" a="1"/>
  <c r="S182" i="10" s="1"/>
  <c r="F182" i="10" s="1"/>
  <c r="S82" i="10" a="1"/>
  <c r="S82" i="10" s="1"/>
  <c r="F82" i="10" s="1"/>
  <c r="S89" i="10" a="1"/>
  <c r="S89" i="10" s="1"/>
  <c r="F89" i="10" s="1"/>
  <c r="S64" i="10" a="1"/>
  <c r="S64" i="10" s="1"/>
  <c r="F64" i="10" s="1"/>
  <c r="S10" i="10" a="1"/>
  <c r="S10" i="10" s="1"/>
  <c r="F10" i="10" s="1"/>
  <c r="S3" i="10" a="1"/>
  <c r="S3" i="10" s="1"/>
  <c r="F3" i="10" s="1"/>
  <c r="S11" i="10" a="1"/>
  <c r="S11" i="10" s="1"/>
  <c r="F11" i="10" s="1"/>
  <c r="S216" i="10" a="1"/>
  <c r="S216" i="10" s="1"/>
  <c r="F216" i="10" s="1"/>
  <c r="S147" i="10" a="1"/>
  <c r="S147" i="10" s="1"/>
  <c r="F147" i="10" s="1"/>
  <c r="S187" i="10" a="1"/>
  <c r="S187" i="10" s="1"/>
  <c r="F187" i="10" s="1"/>
  <c r="S109" i="10" a="1"/>
  <c r="S109" i="10" s="1"/>
  <c r="F109" i="10" s="1"/>
  <c r="S223" i="10" a="1"/>
  <c r="S223" i="10" s="1"/>
  <c r="F223" i="10" s="1"/>
  <c r="S260" i="10" a="1"/>
  <c r="S260" i="10" s="1"/>
  <c r="F260" i="10" s="1"/>
  <c r="S317" i="10" a="1"/>
  <c r="S317" i="10" s="1"/>
  <c r="F317" i="10" s="1"/>
  <c r="S247" i="10" a="1"/>
  <c r="S247" i="10" s="1"/>
  <c r="F247" i="10" s="1"/>
  <c r="S448" i="10" a="1"/>
  <c r="S448" i="10" s="1"/>
  <c r="F448" i="10" s="1"/>
  <c r="S320" i="10" a="1"/>
  <c r="S320" i="10" s="1"/>
  <c r="F320" i="10" s="1"/>
  <c r="S400" i="10" a="1"/>
  <c r="S400" i="10" s="1"/>
  <c r="F400" i="10" s="1"/>
  <c r="S344" i="10" a="1"/>
  <c r="S344" i="10" s="1"/>
  <c r="F344" i="10" s="1"/>
  <c r="S599" i="10" a="1"/>
  <c r="S599" i="10" s="1"/>
  <c r="F599" i="10" s="1"/>
  <c r="S508" i="10" a="1"/>
  <c r="S508" i="10" s="1"/>
  <c r="F508" i="10" s="1"/>
  <c r="S541" i="10" a="1"/>
  <c r="S541" i="10" s="1"/>
  <c r="F541" i="10" s="1"/>
  <c r="S489" i="10" a="1"/>
  <c r="S489" i="10" s="1"/>
  <c r="F489" i="10" s="1"/>
  <c r="S525" i="10" a="1"/>
  <c r="S525" i="10" s="1"/>
  <c r="F525" i="10" s="1"/>
  <c r="S650" i="10" a="1"/>
  <c r="S650" i="10" s="1"/>
  <c r="F650" i="10" s="1"/>
  <c r="S648" i="10" a="1"/>
  <c r="S648" i="10" s="1"/>
  <c r="F648" i="10" s="1"/>
  <c r="S786" i="10" a="1"/>
  <c r="S786" i="10" s="1"/>
  <c r="F786" i="10" s="1"/>
  <c r="S679" i="10" a="1"/>
  <c r="S679" i="10" s="1"/>
  <c r="F679" i="10" s="1"/>
  <c r="S735" i="10" a="1"/>
  <c r="S735" i="10" s="1"/>
  <c r="F735" i="10" s="1"/>
  <c r="S734" i="10" a="1"/>
  <c r="S734" i="10" s="1"/>
  <c r="F734" i="10" s="1"/>
  <c r="S937" i="10" a="1"/>
  <c r="S937" i="10" s="1"/>
  <c r="F937" i="10" s="1"/>
  <c r="S930" i="10" a="1"/>
  <c r="S930" i="10" s="1"/>
  <c r="F930" i="10" s="1"/>
  <c r="S946" i="10" a="1"/>
  <c r="S946" i="10" s="1"/>
  <c r="F946" i="10" s="1"/>
  <c r="S968" i="10" a="1"/>
  <c r="S968" i="10" s="1"/>
  <c r="F968" i="10" s="1"/>
  <c r="S825" i="10" a="1"/>
  <c r="S825" i="10" s="1"/>
  <c r="F825" i="10" s="1"/>
  <c r="S1012" i="10" a="1"/>
  <c r="S1012" i="10" s="1"/>
  <c r="F1012" i="10" s="1"/>
  <c r="S970" i="10" a="1"/>
  <c r="S970" i="10" s="1"/>
  <c r="F970" i="10" s="1"/>
  <c r="S1016" i="10" a="1"/>
  <c r="S1016" i="10" s="1"/>
  <c r="F1016" i="10" s="1"/>
  <c r="S1071" i="10" a="1"/>
  <c r="S1071" i="10" s="1"/>
  <c r="F1071" i="10" s="1"/>
  <c r="S1105" i="10" a="1"/>
  <c r="S1105" i="10" s="1"/>
  <c r="F1105" i="10" s="1"/>
  <c r="S1036" i="10" a="1"/>
  <c r="S1036" i="10" s="1"/>
  <c r="F1036" i="10" s="1"/>
  <c r="S1116" i="10" a="1"/>
  <c r="S1116" i="10" s="1"/>
  <c r="F1116" i="10" s="1"/>
  <c r="S1104" i="10" a="1"/>
  <c r="S1104" i="10" s="1"/>
  <c r="F1104" i="10" s="1"/>
  <c r="S1048" i="10" a="1"/>
  <c r="S1048" i="10" s="1"/>
  <c r="F1048" i="10" s="1"/>
  <c r="S1115" i="10" a="1"/>
  <c r="S1115" i="10" s="1"/>
  <c r="F1115" i="10" s="1"/>
  <c r="S1038" i="10" a="1"/>
  <c r="S1038" i="10" s="1"/>
  <c r="F1038" i="10" s="1"/>
  <c r="S1118" i="10" a="1"/>
  <c r="S1118" i="10" s="1"/>
  <c r="F1118" i="10" s="1"/>
  <c r="S369" i="10" a="1"/>
  <c r="S369" i="10" s="1"/>
  <c r="F369" i="10" s="1"/>
  <c r="S313" i="10" a="1"/>
  <c r="S313" i="10" s="1"/>
  <c r="F313" i="10" s="1"/>
  <c r="S259" i="10" a="1"/>
  <c r="S259" i="10" s="1"/>
  <c r="F259" i="10" s="1"/>
  <c r="S314" i="10" a="1"/>
  <c r="S314" i="10" s="1"/>
  <c r="F314" i="10" s="1"/>
  <c r="S253" i="10" a="1"/>
  <c r="S253" i="10" s="1"/>
  <c r="F253" i="10" s="1"/>
  <c r="S291" i="10" a="1"/>
  <c r="S291" i="10" s="1"/>
  <c r="F291" i="10" s="1"/>
  <c r="S240" i="10" a="1"/>
  <c r="S240" i="10" s="1"/>
  <c r="F240" i="10" s="1"/>
  <c r="S114" i="10" a="1"/>
  <c r="S114" i="10" s="1"/>
  <c r="F114" i="10" s="1"/>
  <c r="S143" i="10" a="1"/>
  <c r="S143" i="10" s="1"/>
  <c r="F143" i="10" s="1"/>
  <c r="S170" i="10" a="1"/>
  <c r="S170" i="10" s="1"/>
  <c r="F170" i="10" s="1"/>
  <c r="S204" i="10" a="1"/>
  <c r="S204" i="10" s="1"/>
  <c r="F204" i="10" s="1"/>
  <c r="S52" i="10" a="1"/>
  <c r="S52" i="10" s="1"/>
  <c r="F52" i="10" s="1"/>
  <c r="S44" i="10" a="1"/>
  <c r="S44" i="10" s="1"/>
  <c r="F44" i="10" s="1"/>
  <c r="S54" i="10" a="1"/>
  <c r="S54" i="10" s="1"/>
  <c r="F54" i="10" s="1"/>
  <c r="S25" i="10" a="1"/>
  <c r="S25" i="10" s="1"/>
  <c r="F25" i="10" s="1"/>
  <c r="S23" i="10" a="1"/>
  <c r="S23" i="10" s="1"/>
  <c r="F23" i="10" s="1"/>
  <c r="S225" i="10" a="1"/>
  <c r="S225" i="10" s="1"/>
  <c r="F225" i="10" s="1"/>
  <c r="S173" i="10" a="1"/>
  <c r="S173" i="10" s="1"/>
  <c r="F173" i="10" s="1"/>
  <c r="S212" i="10" a="1"/>
  <c r="S212" i="10" s="1"/>
  <c r="F212" i="10" s="1"/>
  <c r="S145" i="10" a="1"/>
  <c r="S145" i="10" s="1"/>
  <c r="F145" i="10" s="1"/>
  <c r="S303" i="10" a="1"/>
  <c r="S303" i="10" s="1"/>
  <c r="F303" i="10" s="1"/>
  <c r="S296" i="10" a="1"/>
  <c r="S296" i="10" s="1"/>
  <c r="F296" i="10" s="1"/>
  <c r="S336" i="10" a="1"/>
  <c r="S336" i="10" s="1"/>
  <c r="F336" i="10" s="1"/>
  <c r="S255" i="10" a="1"/>
  <c r="S255" i="10" s="1"/>
  <c r="F255" i="10" s="1"/>
  <c r="S469" i="10" a="1"/>
  <c r="S469" i="10" s="1"/>
  <c r="F469" i="10" s="1"/>
  <c r="S429" i="10" a="1"/>
  <c r="S429" i="10" s="1"/>
  <c r="F429" i="10" s="1"/>
  <c r="S416" i="10" a="1"/>
  <c r="S416" i="10" s="1"/>
  <c r="F416" i="10" s="1"/>
  <c r="S445" i="10" a="1"/>
  <c r="S445" i="10" s="1"/>
  <c r="F445" i="10" s="1"/>
  <c r="S454" i="10" a="1"/>
  <c r="S454" i="10" s="1"/>
  <c r="F454" i="10" s="1"/>
  <c r="S523" i="10" a="1"/>
  <c r="S523" i="10" s="1"/>
  <c r="F523" i="10" s="1"/>
  <c r="S502" i="10" a="1"/>
  <c r="S502" i="10" s="1"/>
  <c r="F502" i="10" s="1"/>
  <c r="S516" i="10" a="1"/>
  <c r="S516" i="10" s="1"/>
  <c r="F516" i="10" s="1"/>
  <c r="S547" i="10" a="1"/>
  <c r="S547" i="10" s="1"/>
  <c r="F547" i="10" s="1"/>
  <c r="S676" i="10" a="1"/>
  <c r="S676" i="10" s="1"/>
  <c r="F676" i="10" s="1"/>
  <c r="S581" i="10" a="1"/>
  <c r="S581" i="10" s="1"/>
  <c r="F581" i="10" s="1"/>
  <c r="S725" i="10" a="1"/>
  <c r="S725" i="10" s="1"/>
  <c r="F725" i="10" s="1"/>
  <c r="S687" i="10" a="1"/>
  <c r="S687" i="10" s="1"/>
  <c r="F687" i="10" s="1"/>
  <c r="S770" i="10" a="1"/>
  <c r="S770" i="10" s="1"/>
  <c r="F770" i="10" s="1"/>
  <c r="S790" i="10" a="1"/>
  <c r="S790" i="10" s="1"/>
  <c r="F790" i="10" s="1"/>
  <c r="S979" i="10" a="1"/>
  <c r="S979" i="10" s="1"/>
  <c r="F979" i="10" s="1"/>
  <c r="S956" i="10" a="1"/>
  <c r="S956" i="10" s="1"/>
  <c r="F956" i="10" s="1"/>
  <c r="S962" i="10" a="1"/>
  <c r="S962" i="10" s="1"/>
  <c r="F962" i="10" s="1"/>
  <c r="S981" i="10" a="1"/>
  <c r="S981" i="10" s="1"/>
  <c r="F981" i="10" s="1"/>
  <c r="S831" i="10" a="1"/>
  <c r="S831" i="10" s="1"/>
  <c r="F831" i="10" s="1"/>
  <c r="S818" i="10" a="1"/>
  <c r="S818" i="10" s="1"/>
  <c r="F818" i="10" s="1"/>
  <c r="S986" i="10" a="1"/>
  <c r="S986" i="10" s="1"/>
  <c r="F986" i="10" s="1"/>
  <c r="S1020" i="10" a="1"/>
  <c r="S1020" i="10" s="1"/>
  <c r="F1020" i="10" s="1"/>
  <c r="S1117" i="10" a="1"/>
  <c r="S1117" i="10" s="1"/>
  <c r="F1117" i="10" s="1"/>
  <c r="S1049" i="10" a="1"/>
  <c r="S1049" i="10" s="1"/>
  <c r="F1049" i="10" s="1"/>
  <c r="S1108" i="10" a="1"/>
  <c r="S1108" i="10" s="1"/>
  <c r="F1108" i="10" s="1"/>
  <c r="S1052" i="10" a="1"/>
  <c r="S1052" i="10" s="1"/>
  <c r="F1052" i="10" s="1"/>
  <c r="S1119" i="10" a="1"/>
  <c r="S1119" i="10" s="1"/>
  <c r="F1119" i="10" s="1"/>
  <c r="S1051" i="10" a="1"/>
  <c r="S1051" i="10" s="1"/>
  <c r="F1051" i="10" s="1"/>
  <c r="S1144" i="10" a="1"/>
  <c r="S1144" i="10" s="1"/>
  <c r="F1144" i="10" s="1"/>
  <c r="S243" i="10" a="1"/>
  <c r="S243" i="10" s="1"/>
  <c r="F243" i="10" s="1"/>
  <c r="S305" i="10" a="1"/>
  <c r="S305" i="10" s="1"/>
  <c r="F305" i="10" s="1"/>
  <c r="S227" i="10" a="1"/>
  <c r="S227" i="10" s="1"/>
  <c r="F227" i="10" s="1"/>
  <c r="S254" i="10" a="1"/>
  <c r="S254" i="10" s="1"/>
  <c r="F254" i="10" s="1"/>
  <c r="S236" i="10" a="1"/>
  <c r="S236" i="10" s="1"/>
  <c r="F236" i="10" s="1"/>
  <c r="S228" i="10" a="1"/>
  <c r="S228" i="10" s="1"/>
  <c r="F228" i="10" s="1"/>
  <c r="S140" i="10" a="1"/>
  <c r="S140" i="10" s="1"/>
  <c r="F140" i="10" s="1"/>
  <c r="S150" i="10" a="1"/>
  <c r="S150" i="10" s="1"/>
  <c r="F150" i="10" s="1"/>
  <c r="S180" i="10" a="1"/>
  <c r="S180" i="10" s="1"/>
  <c r="F180" i="10" s="1"/>
  <c r="S113" i="10" a="1"/>
  <c r="S113" i="10" s="1"/>
  <c r="F113" i="10" s="1"/>
  <c r="S18" i="10" a="1"/>
  <c r="S18" i="10" s="1"/>
  <c r="F18" i="10" s="1"/>
  <c r="S42" i="10" a="1"/>
  <c r="S42" i="10" s="1"/>
  <c r="F42" i="10" s="1"/>
  <c r="S137" i="10" a="1"/>
  <c r="S137" i="10" s="1"/>
  <c r="F137" i="10" s="1"/>
  <c r="S49" i="10" a="1"/>
  <c r="S49" i="10" s="1"/>
  <c r="F49" i="10" s="1"/>
  <c r="S105" i="10" a="1"/>
  <c r="S105" i="10" s="1"/>
  <c r="F105" i="10" s="1"/>
  <c r="S179" i="10" a="1"/>
  <c r="S179" i="10" s="1"/>
  <c r="F179" i="10" s="1"/>
  <c r="S99" i="10" a="1"/>
  <c r="S99" i="10" s="1"/>
  <c r="F99" i="10" s="1"/>
  <c r="S168" i="10" a="1"/>
  <c r="S168" i="10" s="1"/>
  <c r="F168" i="10" s="1"/>
  <c r="S312" i="10" a="1"/>
  <c r="S312" i="10" s="1"/>
  <c r="F312" i="10" s="1"/>
  <c r="S308" i="10" a="1"/>
  <c r="S308" i="10" s="1"/>
  <c r="F308" i="10" s="1"/>
  <c r="S176" i="10" a="1"/>
  <c r="S176" i="10" s="1"/>
  <c r="F176" i="10" s="1"/>
  <c r="S304" i="10" a="1"/>
  <c r="S304" i="10" s="1"/>
  <c r="F304" i="10" s="1"/>
  <c r="S430" i="10" a="1"/>
  <c r="S430" i="10" s="1"/>
  <c r="F430" i="10" s="1"/>
  <c r="S374" i="10" a="1"/>
  <c r="S374" i="10" s="1"/>
  <c r="F374" i="10" s="1"/>
  <c r="S437" i="10" a="1"/>
  <c r="S437" i="10" s="1"/>
  <c r="F437" i="10" s="1"/>
  <c r="S485" i="10" a="1"/>
  <c r="S485" i="10" s="1"/>
  <c r="F485" i="10" s="1"/>
  <c r="S462" i="10" a="1"/>
  <c r="S462" i="10" s="1"/>
  <c r="F462" i="10" s="1"/>
  <c r="S537" i="10" a="1"/>
  <c r="S537" i="10" s="1"/>
  <c r="F537" i="10" s="1"/>
  <c r="S522" i="10" a="1"/>
  <c r="S522" i="10" s="1"/>
  <c r="F522" i="10" s="1"/>
  <c r="S521" i="10" a="1"/>
  <c r="S521" i="10" s="1"/>
  <c r="F521" i="10" s="1"/>
  <c r="S574" i="10" a="1"/>
  <c r="S574" i="10" s="1"/>
  <c r="F574" i="10" s="1"/>
  <c r="S726" i="10" a="1"/>
  <c r="S726" i="10" s="1"/>
  <c r="F726" i="10" s="1"/>
  <c r="S589" i="10" a="1"/>
  <c r="S589" i="10" s="1"/>
  <c r="F589" i="10" s="1"/>
  <c r="S742" i="10" a="1"/>
  <c r="S742" i="10" s="1"/>
  <c r="F742" i="10" s="1"/>
  <c r="S838" i="10" a="1"/>
  <c r="S838" i="10" s="1"/>
  <c r="F838" i="10" s="1"/>
  <c r="S822" i="10" a="1"/>
  <c r="S822" i="10" s="1"/>
  <c r="F822" i="10" s="1"/>
  <c r="S849" i="10" a="1"/>
  <c r="S849" i="10" s="1"/>
  <c r="F849" i="10" s="1"/>
  <c r="S972" i="10" a="1"/>
  <c r="S972" i="10" s="1"/>
  <c r="F972" i="10" s="1"/>
  <c r="S978" i="10" a="1"/>
  <c r="S978" i="10" s="1"/>
  <c r="F978" i="10" s="1"/>
  <c r="S847" i="10" a="1"/>
  <c r="S847" i="10" s="1"/>
  <c r="F847" i="10" s="1"/>
  <c r="S843" i="10" a="1"/>
  <c r="S843" i="10" s="1"/>
  <c r="F843" i="10" s="1"/>
  <c r="S835" i="10" a="1"/>
  <c r="S835" i="10" s="1"/>
  <c r="F835" i="10" s="1"/>
  <c r="S842" i="10" a="1"/>
  <c r="S842" i="10" s="1"/>
  <c r="F842" i="10" s="1"/>
  <c r="S1033" i="10" a="1"/>
  <c r="S1033" i="10" s="1"/>
  <c r="F1033" i="10" s="1"/>
  <c r="S1121" i="10" a="1"/>
  <c r="S1121" i="10" s="1"/>
  <c r="F1121" i="10" s="1"/>
  <c r="S1066" i="10" a="1"/>
  <c r="S1066" i="10" s="1"/>
  <c r="F1066" i="10" s="1"/>
  <c r="S1065" i="10" a="1"/>
  <c r="S1065" i="10" s="1"/>
  <c r="F1065" i="10" s="1"/>
  <c r="S880" i="10" a="1"/>
  <c r="S880" i="10" s="1"/>
  <c r="F880" i="10" s="1"/>
  <c r="S1064" i="10" a="1"/>
  <c r="S1064" i="10" s="1"/>
  <c r="F1064" i="10" s="1"/>
  <c r="S458" i="10" a="1"/>
  <c r="S458" i="10" s="1"/>
  <c r="F458" i="10" s="1"/>
  <c r="S277" i="10" a="1"/>
  <c r="S277" i="10" s="1"/>
  <c r="F277" i="10" s="1"/>
  <c r="S222" i="10" a="1"/>
  <c r="S222" i="10" s="1"/>
  <c r="F222" i="10" s="1"/>
  <c r="S250" i="10" a="1"/>
  <c r="S250" i="10" s="1"/>
  <c r="F250" i="10" s="1"/>
  <c r="S232" i="10" a="1"/>
  <c r="S232" i="10" s="1"/>
  <c r="F232" i="10" s="1"/>
  <c r="S146" i="10" a="1"/>
  <c r="S146" i="10" s="1"/>
  <c r="F146" i="10" s="1"/>
  <c r="S196" i="10" a="1"/>
  <c r="S196" i="10" s="1"/>
  <c r="F196" i="10" s="1"/>
  <c r="S164" i="10" a="1"/>
  <c r="S164" i="10" s="1"/>
  <c r="F164" i="10" s="1"/>
  <c r="S151" i="10" a="1"/>
  <c r="S151" i="10" s="1"/>
  <c r="F151" i="10" s="1"/>
  <c r="S46" i="10" a="1"/>
  <c r="S46" i="10" s="1"/>
  <c r="F46" i="10" s="1"/>
  <c r="S118" i="10" a="1"/>
  <c r="S118" i="10" s="1"/>
  <c r="F118" i="10" s="1"/>
  <c r="S34" i="10" a="1"/>
  <c r="S34" i="10" s="1"/>
  <c r="F34" i="10" s="1"/>
  <c r="S72" i="10" a="1"/>
  <c r="S72" i="10" s="1"/>
  <c r="F72" i="10" s="1"/>
  <c r="S80" i="10" a="1"/>
  <c r="S80" i="10" s="1"/>
  <c r="F80" i="10" s="1"/>
  <c r="S120" i="10" a="1"/>
  <c r="S120" i="10" s="1"/>
  <c r="F120" i="10" s="1"/>
  <c r="S115" i="10" a="1"/>
  <c r="S115" i="10" s="1"/>
  <c r="F115" i="10" s="1"/>
  <c r="S125" i="10" a="1"/>
  <c r="S125" i="10" s="1"/>
  <c r="F125" i="10" s="1"/>
  <c r="S189" i="10" a="1"/>
  <c r="S189" i="10" s="1"/>
  <c r="F189" i="10" s="1"/>
  <c r="S331" i="10" a="1"/>
  <c r="S331" i="10" s="1"/>
  <c r="F331" i="10" s="1"/>
  <c r="S321" i="10" a="1"/>
  <c r="S321" i="10" s="1"/>
  <c r="F321" i="10" s="1"/>
  <c r="S184" i="10" a="1"/>
  <c r="S184" i="10" s="1"/>
  <c r="F184" i="10" s="1"/>
  <c r="S316" i="10" a="1"/>
  <c r="S316" i="10" s="1"/>
  <c r="F316" i="10" s="1"/>
  <c r="S439" i="10" a="1"/>
  <c r="S439" i="10" s="1"/>
  <c r="F439" i="10" s="1"/>
  <c r="S384" i="10" a="1"/>
  <c r="S384" i="10" s="1"/>
  <c r="F384" i="10" s="1"/>
  <c r="S492" i="10" a="1"/>
  <c r="S492" i="10" s="1"/>
  <c r="F492" i="10" s="1"/>
  <c r="S471" i="10" a="1"/>
  <c r="S471" i="10" s="1"/>
  <c r="F471" i="10" s="1"/>
  <c r="S470" i="10" a="1"/>
  <c r="S470" i="10" s="1"/>
  <c r="F470" i="10" s="1"/>
  <c r="S542" i="10" a="1"/>
  <c r="S542" i="10" s="1"/>
  <c r="F542" i="10" s="1"/>
  <c r="S545" i="10" a="1"/>
  <c r="S545" i="10" s="1"/>
  <c r="F545" i="10" s="1"/>
  <c r="S567" i="10" a="1"/>
  <c r="S567" i="10" s="1"/>
  <c r="F567" i="10" s="1"/>
  <c r="S494" i="10" a="1"/>
  <c r="S494" i="10" s="1"/>
  <c r="F494" i="10" s="1"/>
  <c r="S710" i="10" a="1"/>
  <c r="S710" i="10" s="1"/>
  <c r="F710" i="10" s="1"/>
  <c r="S597" i="10" a="1"/>
  <c r="S597" i="10" s="1"/>
  <c r="F597" i="10" s="1"/>
  <c r="S754" i="10" a="1"/>
  <c r="S754" i="10" s="1"/>
  <c r="F754" i="10" s="1"/>
  <c r="S701" i="10" a="1"/>
  <c r="S701" i="10" s="1"/>
  <c r="F701" i="10" s="1"/>
  <c r="S706" i="10" a="1"/>
  <c r="S706" i="10" s="1"/>
  <c r="F706" i="10" s="1"/>
  <c r="S996" i="10" a="1"/>
  <c r="S996" i="10" s="1"/>
  <c r="F996" i="10" s="1"/>
  <c r="S898" i="10" a="1"/>
  <c r="S898" i="10" s="1"/>
  <c r="F898" i="10" s="1"/>
  <c r="S844" i="10" a="1"/>
  <c r="S844" i="10" s="1"/>
  <c r="F844" i="10" s="1"/>
  <c r="S995" i="10" a="1"/>
  <c r="S995" i="10" s="1"/>
  <c r="F995" i="10" s="1"/>
  <c r="S879" i="10" a="1"/>
  <c r="S879" i="10" s="1"/>
  <c r="F879" i="10" s="1"/>
  <c r="S864" i="10" a="1"/>
  <c r="S864" i="10" s="1"/>
  <c r="F864" i="10" s="1"/>
  <c r="S850" i="10" a="1"/>
  <c r="S850" i="10" s="1"/>
  <c r="F850" i="10" s="1"/>
  <c r="S860" i="10" a="1"/>
  <c r="S860" i="10" s="1"/>
  <c r="F860" i="10" s="1"/>
  <c r="S1050" i="10" a="1"/>
  <c r="S1050" i="10" s="1"/>
  <c r="F1050" i="10" s="1"/>
  <c r="S951" i="10" a="1"/>
  <c r="S951" i="10" s="1"/>
  <c r="F951" i="10" s="1"/>
  <c r="S1070" i="10" a="1"/>
  <c r="S1070" i="10" s="1"/>
  <c r="F1070" i="10" s="1"/>
  <c r="S872" i="10" a="1"/>
  <c r="S872" i="10" s="1"/>
  <c r="F872" i="10" s="1"/>
  <c r="S1082" i="10" a="1"/>
  <c r="S1082" i="10" s="1"/>
  <c r="F1082" i="10" s="1"/>
  <c r="S919" i="10" a="1"/>
  <c r="S919" i="10" s="1"/>
  <c r="F919" i="10" s="1"/>
  <c r="S1068" i="10" a="1"/>
  <c r="S1068" i="10" s="1"/>
  <c r="F1068" i="10" s="1"/>
  <c r="S1025" i="10" a="1"/>
  <c r="S1025" i="10" s="1"/>
  <c r="F1025" i="10" s="1"/>
  <c r="S267" i="10" a="1"/>
  <c r="S267" i="10" s="1"/>
  <c r="F267" i="10" s="1"/>
  <c r="S351" i="10" a="1"/>
  <c r="S351" i="10" s="1"/>
  <c r="F351" i="10" s="1"/>
  <c r="S202" i="10" a="1"/>
  <c r="S202" i="10" s="1"/>
  <c r="F202" i="10" s="1"/>
  <c r="S221" i="10" a="1"/>
  <c r="S221" i="10" s="1"/>
  <c r="F221" i="10" s="1"/>
  <c r="S95" i="10" a="1"/>
  <c r="S95" i="10" s="1"/>
  <c r="F95" i="10" s="1"/>
  <c r="S130" i="10" a="1"/>
  <c r="S130" i="10" s="1"/>
  <c r="F130" i="10" s="1"/>
  <c r="S154" i="10" a="1"/>
  <c r="S154" i="10" s="1"/>
  <c r="F154" i="10" s="1"/>
  <c r="S148" i="10" a="1"/>
  <c r="S148" i="10" s="1"/>
  <c r="F148" i="10" s="1"/>
  <c r="S20" i="10" a="1"/>
  <c r="S20" i="10" s="1"/>
  <c r="F20" i="10" s="1"/>
  <c r="S28" i="10" a="1"/>
  <c r="S28" i="10" s="1"/>
  <c r="F28" i="10" s="1"/>
  <c r="S13" i="10" a="1"/>
  <c r="S13" i="10" s="1"/>
  <c r="F13" i="10" s="1"/>
  <c r="S15" i="10" a="1"/>
  <c r="S15" i="10" s="1"/>
  <c r="F15" i="10" s="1"/>
  <c r="S117" i="10" a="1"/>
  <c r="S117" i="10" s="1"/>
  <c r="F117" i="10" s="1"/>
  <c r="S131" i="10" a="1"/>
  <c r="S131" i="10" s="1"/>
  <c r="F131" i="10" s="1"/>
  <c r="S133" i="10" a="1"/>
  <c r="S133" i="10" s="1"/>
  <c r="F133" i="10" s="1"/>
  <c r="S129" i="10" a="1"/>
  <c r="S129" i="10" s="1"/>
  <c r="F129" i="10" s="1"/>
  <c r="S197" i="10" a="1"/>
  <c r="S197" i="10" s="1"/>
  <c r="F197" i="10" s="1"/>
  <c r="S354" i="10" a="1"/>
  <c r="S354" i="10" s="1"/>
  <c r="F354" i="10" s="1"/>
  <c r="S342" i="10" a="1"/>
  <c r="S342" i="10" s="1"/>
  <c r="F342" i="10" s="1"/>
  <c r="S192" i="10" a="1"/>
  <c r="S192" i="10" s="1"/>
  <c r="F192" i="10" s="1"/>
  <c r="S332" i="10" a="1"/>
  <c r="S332" i="10" s="1"/>
  <c r="F332" i="10" s="1"/>
  <c r="S464" i="10" a="1"/>
  <c r="S464" i="10" s="1"/>
  <c r="F464" i="10" s="1"/>
  <c r="S391" i="10" a="1"/>
  <c r="S391" i="10" s="1"/>
  <c r="F391" i="10" s="1"/>
  <c r="S390" i="10" a="1"/>
  <c r="S390" i="10" s="1"/>
  <c r="F390" i="10" s="1"/>
  <c r="S479" i="10" a="1"/>
  <c r="S479" i="10" s="1"/>
  <c r="F479" i="10" s="1"/>
  <c r="S478" i="10" a="1"/>
  <c r="S478" i="10" s="1"/>
  <c r="F478" i="10" s="1"/>
  <c r="S550" i="10" a="1"/>
  <c r="S550" i="10" s="1"/>
  <c r="F550" i="10" s="1"/>
  <c r="S549" i="10" a="1"/>
  <c r="S549" i="10" s="1"/>
  <c r="F549" i="10" s="1"/>
  <c r="S578" i="10" a="1"/>
  <c r="S578" i="10" s="1"/>
  <c r="F578" i="10" s="1"/>
  <c r="S510" i="10" a="1"/>
  <c r="S510" i="10" s="1"/>
  <c r="F510" i="10" s="1"/>
  <c r="S656" i="10" a="1"/>
  <c r="S656" i="10" s="1"/>
  <c r="F656" i="10" s="1"/>
  <c r="S655" i="10" a="1"/>
  <c r="S655" i="10" s="1"/>
  <c r="F655" i="10" s="1"/>
  <c r="S758" i="10" a="1"/>
  <c r="S758" i="10" s="1"/>
  <c r="F758" i="10" s="1"/>
  <c r="S719" i="10" a="1"/>
  <c r="S719" i="10" s="1"/>
  <c r="F719" i="10" s="1"/>
  <c r="S712" i="10" a="1"/>
  <c r="S712" i="10" s="1"/>
  <c r="F712" i="10" s="1"/>
  <c r="S852" i="10" a="1"/>
  <c r="S852" i="10" s="1"/>
  <c r="F852" i="10" s="1"/>
  <c r="S914" i="10" a="1"/>
  <c r="S914" i="10" s="1"/>
  <c r="F914" i="10" s="1"/>
  <c r="S862" i="10" a="1"/>
  <c r="S862" i="10" s="1"/>
  <c r="F862" i="10" s="1"/>
  <c r="S868" i="10" a="1"/>
  <c r="S868" i="10" s="1"/>
  <c r="F868" i="10" s="1"/>
  <c r="S900" i="10" a="1"/>
  <c r="S900" i="10" s="1"/>
  <c r="F900" i="10" s="1"/>
  <c r="S890" i="10" a="1"/>
  <c r="S890" i="10" s="1"/>
  <c r="F890" i="10" s="1"/>
  <c r="S853" i="10" a="1"/>
  <c r="S853" i="10" s="1"/>
  <c r="F853" i="10" s="1"/>
  <c r="S881" i="10" a="1"/>
  <c r="S881" i="10" s="1"/>
  <c r="F881" i="10" s="1"/>
  <c r="S1054" i="10" a="1"/>
  <c r="S1054" i="10" s="1"/>
  <c r="F1054" i="10" s="1"/>
  <c r="S1015" i="10" a="1"/>
  <c r="S1015" i="10" s="1"/>
  <c r="F1015" i="10" s="1"/>
  <c r="S1083" i="10" a="1"/>
  <c r="S1083" i="10" s="1"/>
  <c r="F1083" i="10" s="1"/>
  <c r="S993" i="10" a="1"/>
  <c r="S993" i="10" s="1"/>
  <c r="F993" i="10" s="1"/>
  <c r="S903" i="10" a="1"/>
  <c r="S903" i="10" s="1"/>
  <c r="F903" i="10" s="1"/>
  <c r="S1086" i="10" a="1"/>
  <c r="S1086" i="10" s="1"/>
  <c r="F1086" i="10" s="1"/>
  <c r="S983" i="10" a="1"/>
  <c r="S983" i="10" s="1"/>
  <c r="F983" i="10" s="1"/>
  <c r="S1081" i="10" a="1"/>
  <c r="S1081" i="10" s="1"/>
  <c r="F1081" i="10" s="1"/>
  <c r="S1029" i="10" a="1"/>
  <c r="S1029" i="10" s="1"/>
  <c r="F1029" i="10" s="1"/>
  <c r="S341" i="10" a="1"/>
  <c r="S341" i="10" s="1"/>
  <c r="F341" i="10" s="1"/>
  <c r="S333" i="10" a="1"/>
  <c r="S333" i="10" s="1"/>
  <c r="F333" i="10" s="1"/>
  <c r="S211" i="10" a="1"/>
  <c r="S211" i="10" s="1"/>
  <c r="F211" i="10" s="1"/>
  <c r="S186" i="10" a="1"/>
  <c r="S186" i="10" s="1"/>
  <c r="F186" i="10" s="1"/>
  <c r="S162" i="10" a="1"/>
  <c r="S162" i="10" s="1"/>
  <c r="F162" i="10" s="1"/>
  <c r="S84" i="10" a="1"/>
  <c r="S84" i="10" s="1"/>
  <c r="F84" i="10" s="1"/>
  <c r="S111" i="10" a="1"/>
  <c r="S111" i="10" s="1"/>
  <c r="F111" i="10" s="1"/>
  <c r="S119" i="10" a="1"/>
  <c r="S119" i="10" s="1"/>
  <c r="F119" i="10" s="1"/>
  <c r="S134" i="10" a="1"/>
  <c r="S134" i="10" s="1"/>
  <c r="F134" i="10" s="1"/>
  <c r="S43" i="10" a="1"/>
  <c r="S43" i="10" s="1"/>
  <c r="F43" i="10" s="1"/>
  <c r="S79" i="10" a="1"/>
  <c r="S79" i="10" s="1"/>
  <c r="F79" i="10" s="1"/>
  <c r="S5" i="10" a="1"/>
  <c r="S5" i="10" s="1"/>
  <c r="F5" i="10" s="1"/>
  <c r="S21" i="10" a="1"/>
  <c r="S21" i="10" s="1"/>
  <c r="F21" i="10" s="1"/>
  <c r="S33" i="10" a="1"/>
  <c r="S33" i="10" s="1"/>
  <c r="F33" i="10" s="1"/>
  <c r="S161" i="10" a="1"/>
  <c r="S161" i="10" s="1"/>
  <c r="F161" i="10" s="1"/>
  <c r="S160" i="10" a="1"/>
  <c r="S160" i="10" s="1"/>
  <c r="F160" i="10" s="1"/>
  <c r="S149" i="10" a="1"/>
  <c r="S149" i="10" s="1"/>
  <c r="F149" i="10" s="1"/>
  <c r="S205" i="10" a="1"/>
  <c r="S205" i="10" s="1"/>
  <c r="F205" i="10" s="1"/>
  <c r="S203" i="10" a="1"/>
  <c r="S203" i="10" s="1"/>
  <c r="F203" i="10" s="1"/>
  <c r="S361" i="10" a="1"/>
  <c r="S361" i="10" s="1"/>
  <c r="F361" i="10" s="1"/>
  <c r="S200" i="10" a="1"/>
  <c r="S200" i="10" s="1"/>
  <c r="F200" i="10" s="1"/>
  <c r="S276" i="10" a="1"/>
  <c r="S276" i="10" s="1"/>
  <c r="F276" i="10" s="1"/>
  <c r="S356" i="10" a="1"/>
  <c r="S356" i="10" s="1"/>
  <c r="F356" i="10" s="1"/>
  <c r="S407" i="10" a="1"/>
  <c r="S407" i="10" s="1"/>
  <c r="F407" i="10" s="1"/>
  <c r="S406" i="10" a="1"/>
  <c r="S406" i="10" s="1"/>
  <c r="F406" i="10" s="1"/>
  <c r="S487" i="10" a="1"/>
  <c r="S487" i="10" s="1"/>
  <c r="F487" i="10" s="1"/>
  <c r="S486" i="10" a="1"/>
  <c r="S486" i="10" s="1"/>
  <c r="F486" i="10" s="1"/>
  <c r="S561" i="10" a="1"/>
  <c r="S561" i="10" s="1"/>
  <c r="F561" i="10" s="1"/>
  <c r="S598" i="10" a="1"/>
  <c r="S598" i="10" s="1"/>
  <c r="F598" i="10" s="1"/>
  <c r="S582" i="10" a="1"/>
  <c r="S582" i="10" s="1"/>
  <c r="F582" i="10" s="1"/>
  <c r="S551" i="10" a="1"/>
  <c r="S551" i="10" s="1"/>
  <c r="F551" i="10" s="1"/>
  <c r="S717" i="10" a="1"/>
  <c r="S717" i="10" s="1"/>
  <c r="F717" i="10" s="1"/>
  <c r="S714" i="10" a="1"/>
  <c r="S714" i="10" s="1"/>
  <c r="F714" i="10" s="1"/>
  <c r="S795" i="10" a="1"/>
  <c r="S795" i="10" s="1"/>
  <c r="F795" i="10" s="1"/>
  <c r="S745" i="10" a="1"/>
  <c r="S745" i="10" s="1"/>
  <c r="F745" i="10" s="1"/>
  <c r="S722" i="10" a="1"/>
  <c r="S722" i="10" s="1"/>
  <c r="F722" i="10" s="1"/>
  <c r="S856" i="10" a="1"/>
  <c r="S856" i="10" s="1"/>
  <c r="F856" i="10" s="1"/>
  <c r="S940" i="10" a="1"/>
  <c r="S940" i="10" s="1"/>
  <c r="F940" i="10" s="1"/>
  <c r="S865" i="10" a="1"/>
  <c r="S865" i="10" s="1"/>
  <c r="F865" i="10" s="1"/>
  <c r="S894" i="10" a="1"/>
  <c r="S894" i="10" s="1"/>
  <c r="F894" i="10" s="1"/>
  <c r="S929" i="10" a="1"/>
  <c r="S929" i="10" s="1"/>
  <c r="F929" i="10" s="1"/>
  <c r="S906" i="10" a="1"/>
  <c r="S906" i="10" s="1"/>
  <c r="F906" i="10" s="1"/>
  <c r="S873" i="10" a="1"/>
  <c r="S873" i="10" s="1"/>
  <c r="F873" i="10" s="1"/>
  <c r="S915" i="10" a="1"/>
  <c r="S915" i="10" s="1"/>
  <c r="F915" i="10" s="1"/>
  <c r="S1067" i="10" a="1"/>
  <c r="S1067" i="10" s="1"/>
  <c r="F1067" i="10" s="1"/>
  <c r="S998" i="10" a="1"/>
  <c r="S998" i="10" s="1"/>
  <c r="F998" i="10" s="1"/>
  <c r="S1079" i="10" a="1"/>
  <c r="S1079" i="10" s="1"/>
  <c r="F1079" i="10" s="1"/>
  <c r="S1096" i="10" a="1"/>
  <c r="S1096" i="10" s="1"/>
  <c r="F1096" i="10" s="1"/>
  <c r="S997" i="10" a="1"/>
  <c r="S997" i="10" s="1"/>
  <c r="F997" i="10" s="1"/>
  <c r="S967" i="10" a="1"/>
  <c r="S967" i="10" s="1"/>
  <c r="F967" i="10" s="1"/>
  <c r="S1099" i="10" a="1"/>
  <c r="S1099" i="10" s="1"/>
  <c r="F1099" i="10" s="1"/>
  <c r="S1013" i="10" a="1"/>
  <c r="S1013" i="10" s="1"/>
  <c r="F1013" i="10" s="1"/>
  <c r="S1047" i="10" a="1"/>
  <c r="S1047" i="10" s="1"/>
  <c r="F1047" i="10" s="1"/>
  <c r="S1098" i="10" a="1"/>
  <c r="S1098" i="10" s="1"/>
  <c r="F1098" i="10" s="1"/>
  <c r="S1042" i="10" a="1"/>
  <c r="S1042" i="10" s="1"/>
  <c r="F1042" i="10" s="1"/>
  <c r="S301" i="10" a="1"/>
  <c r="S301" i="10" s="1"/>
  <c r="F301" i="10" s="1"/>
  <c r="S299" i="10" a="1"/>
  <c r="S299" i="10" s="1"/>
  <c r="F299" i="10" s="1"/>
  <c r="S337" i="10" a="1"/>
  <c r="S337" i="10" s="1"/>
  <c r="F337" i="10" s="1"/>
  <c r="S183" i="10" a="1"/>
  <c r="S183" i="10" s="1"/>
  <c r="F183" i="10" s="1"/>
  <c r="S135" i="10" a="1"/>
  <c r="S135" i="10" s="1"/>
  <c r="F135" i="10" s="1"/>
  <c r="S76" i="10" a="1"/>
  <c r="S76" i="10" s="1"/>
  <c r="F76" i="10" s="1"/>
  <c r="S100" i="10" a="1"/>
  <c r="S100" i="10" s="1"/>
  <c r="F100" i="10" s="1"/>
  <c r="S108" i="10" a="1"/>
  <c r="S108" i="10" s="1"/>
  <c r="F108" i="10" s="1"/>
  <c r="S90" i="10" a="1"/>
  <c r="S90" i="10" s="1"/>
  <c r="F90" i="10" s="1"/>
  <c r="S30" i="10" a="1"/>
  <c r="S30" i="10" s="1"/>
  <c r="F30" i="10" s="1"/>
  <c r="S67" i="10" a="1"/>
  <c r="S67" i="10" s="1"/>
  <c r="F67" i="10" s="1"/>
  <c r="S65" i="10" a="1"/>
  <c r="S65" i="10" s="1"/>
  <c r="F65" i="10" s="1"/>
  <c r="S31" i="10" a="1"/>
  <c r="S31" i="10" s="1"/>
  <c r="F31" i="10" s="1"/>
  <c r="S91" i="10" a="1"/>
  <c r="S91" i="10" s="1"/>
  <c r="F91" i="10" s="1"/>
  <c r="S6" i="10" a="1"/>
  <c r="S6" i="10" s="1"/>
  <c r="F6" i="10" s="1"/>
  <c r="S4" i="10" a="1"/>
  <c r="S4" i="10" s="1"/>
  <c r="F4" i="10" s="1"/>
  <c r="S181" i="10" a="1"/>
  <c r="S181" i="10" s="1"/>
  <c r="F181" i="10" s="1"/>
  <c r="S218" i="10" a="1"/>
  <c r="S218" i="10" s="1"/>
  <c r="F218" i="10" s="1"/>
  <c r="S217" i="10" a="1"/>
  <c r="S217" i="10" s="1"/>
  <c r="F217" i="10" s="1"/>
  <c r="S368" i="10" a="1"/>
  <c r="S368" i="10" s="1"/>
  <c r="F368" i="10" s="1"/>
  <c r="S208" i="10" a="1"/>
  <c r="S208" i="10" s="1"/>
  <c r="F208" i="10" s="1"/>
  <c r="S329" i="10" a="1"/>
  <c r="S329" i="10" s="1"/>
  <c r="F329" i="10" s="1"/>
  <c r="S363" i="10" a="1"/>
  <c r="S363" i="10" s="1"/>
  <c r="F363" i="10" s="1"/>
  <c r="S423" i="10" a="1"/>
  <c r="S423" i="10" s="1"/>
  <c r="F423" i="10" s="1"/>
  <c r="S422" i="10" a="1"/>
  <c r="S422" i="10" s="1"/>
  <c r="F422" i="10" s="1"/>
  <c r="S529" i="10" a="1"/>
  <c r="S529" i="10" s="1"/>
  <c r="F529" i="10" s="1"/>
  <c r="S498" i="10" a="1"/>
  <c r="S498" i="10" s="1"/>
  <c r="F498" i="10" s="1"/>
  <c r="S609" i="10" a="1"/>
  <c r="S609" i="10" s="1"/>
  <c r="F609" i="10" s="1"/>
  <c r="S490" i="10" a="1"/>
  <c r="S490" i="10" s="1"/>
  <c r="F490" i="10" s="1"/>
  <c r="S594" i="10" a="1"/>
  <c r="S594" i="10" s="1"/>
  <c r="F594" i="10" s="1"/>
  <c r="S562" i="10" a="1"/>
  <c r="S562" i="10" s="1"/>
  <c r="F562" i="10" s="1"/>
  <c r="S621" i="10" a="1"/>
  <c r="S621" i="10" s="1"/>
  <c r="F621" i="10" s="1"/>
  <c r="S632" i="10" a="1"/>
  <c r="S632" i="10" s="1"/>
  <c r="F632" i="10" s="1"/>
  <c r="S782" i="10" a="1"/>
  <c r="S782" i="10" s="1"/>
  <c r="F782" i="10" s="1"/>
  <c r="S749" i="10" a="1"/>
  <c r="S749" i="10" s="1"/>
  <c r="F749" i="10" s="1"/>
  <c r="S777" i="10" a="1"/>
  <c r="S777" i="10" s="1"/>
  <c r="F777" i="10" s="1"/>
  <c r="S866" i="10" a="1"/>
  <c r="S866" i="10" s="1"/>
  <c r="F866" i="10" s="1"/>
  <c r="S950" i="10" a="1"/>
  <c r="S950" i="10" s="1"/>
  <c r="F950" i="10" s="1"/>
  <c r="S904" i="10" a="1"/>
  <c r="S904" i="10" s="1"/>
  <c r="F904" i="10" s="1"/>
  <c r="S897" i="10" a="1"/>
  <c r="S897" i="10" s="1"/>
  <c r="F897" i="10" s="1"/>
  <c r="S942" i="10" a="1"/>
  <c r="S942" i="10" s="1"/>
  <c r="F942" i="10" s="1"/>
  <c r="S932" i="10" a="1"/>
  <c r="S932" i="10" s="1"/>
  <c r="F932" i="10" s="1"/>
  <c r="S912" i="10" a="1"/>
  <c r="S912" i="10" s="1"/>
  <c r="F912" i="10" s="1"/>
  <c r="S931" i="10" a="1"/>
  <c r="S931" i="10" s="1"/>
  <c r="F931" i="10" s="1"/>
  <c r="S1080" i="10" a="1"/>
  <c r="S1080" i="10" s="1"/>
  <c r="F1080" i="10" s="1"/>
  <c r="S1011" i="10" a="1"/>
  <c r="S1011" i="10" s="1"/>
  <c r="F1011" i="10" s="1"/>
  <c r="S1113" i="10" a="1"/>
  <c r="S1113" i="10" s="1"/>
  <c r="F1113" i="10" s="1"/>
  <c r="S1100" i="10" a="1"/>
  <c r="S1100" i="10" s="1"/>
  <c r="F1100" i="10" s="1"/>
  <c r="S1010" i="10" a="1"/>
  <c r="S1010" i="10" s="1"/>
  <c r="F1010" i="10" s="1"/>
  <c r="S1031" i="10" a="1"/>
  <c r="S1031" i="10" s="1"/>
  <c r="F1031" i="10" s="1"/>
  <c r="S1140" i="10" a="1"/>
  <c r="S1140" i="10" s="1"/>
  <c r="F1140" i="10" s="1"/>
  <c r="S1026" i="10" a="1"/>
  <c r="S1026" i="10" s="1"/>
  <c r="F1026" i="10" s="1"/>
  <c r="S1111" i="10" a="1"/>
  <c r="S1111" i="10" s="1"/>
  <c r="F1111" i="10" s="1"/>
  <c r="S1102" i="10" a="1"/>
  <c r="S1102" i="10" s="1"/>
  <c r="F1102" i="10" s="1"/>
  <c r="S1046" i="10" a="1"/>
  <c r="S1046" i="10" s="1"/>
  <c r="F1046" i="10" s="1"/>
  <c r="S334" i="10" a="1"/>
  <c r="S334" i="10" s="1"/>
  <c r="F334" i="10" s="1"/>
  <c r="S158" i="10" a="1"/>
  <c r="S158" i="10" s="1"/>
  <c r="F158" i="10" s="1"/>
  <c r="S132" i="10" a="1"/>
  <c r="S132" i="10" s="1"/>
  <c r="F132" i="10" s="1"/>
  <c r="S198" i="10" a="1"/>
  <c r="S198" i="10" s="1"/>
  <c r="F198" i="10" s="1"/>
  <c r="S58" i="10" a="1"/>
  <c r="S58" i="10" s="1"/>
  <c r="F58" i="10" s="1"/>
  <c r="S191" i="10" a="1"/>
  <c r="S191" i="10" s="1"/>
  <c r="F191" i="10" s="1"/>
  <c r="S174" i="10" a="1"/>
  <c r="S174" i="10" s="1"/>
  <c r="F174" i="10" s="1"/>
  <c r="S17" i="10" a="1"/>
  <c r="S17" i="10" s="1"/>
  <c r="F17" i="10" s="1"/>
  <c r="S38" i="10" a="1"/>
  <c r="S38" i="10" s="1"/>
  <c r="F38" i="10" s="1"/>
  <c r="S7" i="10" a="1"/>
  <c r="S7" i="10" s="1"/>
  <c r="F7" i="10" s="1"/>
  <c r="S47" i="10" a="1"/>
  <c r="S47" i="10" s="1"/>
  <c r="F47" i="10" s="1"/>
  <c r="S26" i="10" a="1"/>
  <c r="S26" i="10" s="1"/>
  <c r="F26" i="10" s="1"/>
  <c r="S14" i="10" a="1"/>
  <c r="S14" i="10" s="1"/>
  <c r="F14" i="10" s="1"/>
  <c r="S12" i="10" a="1"/>
  <c r="S12" i="10" s="1"/>
  <c r="F12" i="10" s="1"/>
  <c r="S139" i="10" a="1"/>
  <c r="S139" i="10" s="1"/>
  <c r="F139" i="10" s="1"/>
  <c r="S362" i="10" a="1"/>
  <c r="S362" i="10" s="1"/>
  <c r="F362" i="10" s="1"/>
  <c r="S257" i="10" a="1"/>
  <c r="S257" i="10" s="1"/>
  <c r="F257" i="10" s="1"/>
  <c r="S397" i="10" a="1"/>
  <c r="S397" i="10" s="1"/>
  <c r="F397" i="10" s="1"/>
  <c r="S248" i="10" a="1"/>
  <c r="S248" i="10" s="1"/>
  <c r="F248" i="10" s="1"/>
  <c r="S224" i="10" a="1"/>
  <c r="S224" i="10" s="1"/>
  <c r="F224" i="10" s="1"/>
  <c r="S392" i="10" a="1"/>
  <c r="S392" i="10" s="1"/>
  <c r="F392" i="10" s="1"/>
  <c r="S463" i="10" a="1"/>
  <c r="S463" i="10" s="1"/>
  <c r="F463" i="10" s="1"/>
  <c r="S323" i="10" a="1"/>
  <c r="S323" i="10" s="1"/>
  <c r="F323" i="10" s="1"/>
  <c r="S538" i="10" a="1"/>
  <c r="S538" i="10" s="1"/>
  <c r="F538" i="10" s="1"/>
  <c r="S546" i="10" a="1"/>
  <c r="S546" i="10" s="1"/>
  <c r="F546" i="10" s="1"/>
  <c r="S628" i="10" a="1"/>
  <c r="S628" i="10" s="1"/>
  <c r="F628" i="10" s="1"/>
  <c r="S501" i="10" a="1"/>
  <c r="S501" i="10" s="1"/>
  <c r="F501" i="10" s="1"/>
  <c r="S526" i="10" a="1"/>
  <c r="S526" i="10" s="1"/>
  <c r="F526" i="10" s="1"/>
  <c r="S605" i="10" a="1"/>
  <c r="S605" i="10" s="1"/>
  <c r="F605" i="10" s="1"/>
  <c r="S625" i="10" a="1"/>
  <c r="S625" i="10" s="1"/>
  <c r="F625" i="10" s="1"/>
  <c r="S636" i="10" a="1"/>
  <c r="S636" i="10" s="1"/>
  <c r="F636" i="10" s="1"/>
  <c r="S858" i="10" a="1"/>
  <c r="S858" i="10" s="1"/>
  <c r="F858" i="10" s="1"/>
  <c r="S781" i="10" a="1"/>
  <c r="S781" i="10" s="1"/>
  <c r="F781" i="10" s="1"/>
  <c r="S820" i="10" a="1"/>
  <c r="S820" i="10" s="1"/>
  <c r="F820" i="10" s="1"/>
  <c r="S892" i="10" a="1"/>
  <c r="S892" i="10" s="1"/>
  <c r="F892" i="10" s="1"/>
  <c r="S953" i="10" a="1"/>
  <c r="S953" i="10" s="1"/>
  <c r="F953" i="10" s="1"/>
  <c r="S917" i="10" a="1"/>
  <c r="S917" i="10" s="1"/>
  <c r="F917" i="10" s="1"/>
  <c r="S910" i="10" a="1"/>
  <c r="S910" i="10" s="1"/>
  <c r="F910" i="10" s="1"/>
  <c r="S955" i="10" a="1"/>
  <c r="S955" i="10" s="1"/>
  <c r="F955" i="10" s="1"/>
  <c r="S935" i="10" a="1"/>
  <c r="S935" i="10" s="1"/>
  <c r="F935" i="10" s="1"/>
  <c r="S925" i="10" a="1"/>
  <c r="S925" i="10" s="1"/>
  <c r="F925" i="10" s="1"/>
  <c r="S944" i="10" a="1"/>
  <c r="S944" i="10" s="1"/>
  <c r="F944" i="10" s="1"/>
  <c r="S1084" i="10" a="1"/>
  <c r="S1084" i="10" s="1"/>
  <c r="F1084" i="10" s="1"/>
  <c r="S1024" i="10" a="1"/>
  <c r="S1024" i="10" s="1"/>
  <c r="F1024" i="10" s="1"/>
  <c r="S1136" i="10" a="1"/>
  <c r="S1136" i="10" s="1"/>
  <c r="F1136" i="10" s="1"/>
  <c r="S1014" i="10" a="1"/>
  <c r="S1014" i="10" s="1"/>
  <c r="F1014" i="10" s="1"/>
  <c r="S1095" i="10" a="1"/>
  <c r="S1095" i="10" s="1"/>
  <c r="F1095" i="10" s="1"/>
  <c r="S1030" i="10" a="1"/>
  <c r="S1030" i="10" s="1"/>
  <c r="F1030" i="10" s="1"/>
  <c r="S1059" i="10" a="1"/>
  <c r="S1059" i="10" s="1"/>
  <c r="F1059" i="10" s="1"/>
  <c r="S395" i="10" a="1"/>
  <c r="S395" i="10" s="1"/>
  <c r="F395" i="10" s="1"/>
  <c r="S383" i="10" a="1"/>
  <c r="S383" i="10" s="1"/>
  <c r="F383" i="10" s="1"/>
  <c r="S307" i="10" a="1"/>
  <c r="S307" i="10" s="1"/>
  <c r="F307" i="10" s="1"/>
  <c r="S230" i="10" a="1"/>
  <c r="S230" i="10" s="1"/>
  <c r="F230" i="10" s="1"/>
  <c r="S420" i="10" a="1"/>
  <c r="S420" i="10" s="1"/>
  <c r="F420" i="10" s="1"/>
  <c r="S278" i="10" a="1"/>
  <c r="S278" i="10" s="1"/>
  <c r="F278" i="10" s="1"/>
  <c r="S98" i="10" a="1"/>
  <c r="S98" i="10" s="1"/>
  <c r="F98" i="10" s="1"/>
  <c r="S172" i="10" a="1"/>
  <c r="S172" i="10" s="1"/>
  <c r="F172" i="10" s="1"/>
  <c r="S190" i="10" a="1"/>
  <c r="S190" i="10" s="1"/>
  <c r="F190" i="10" s="1"/>
  <c r="S339" i="10" a="1"/>
  <c r="S339" i="10" s="1"/>
  <c r="F339" i="10" s="1"/>
  <c r="S167" i="10" a="1"/>
  <c r="S167" i="10" s="1"/>
  <c r="F167" i="10" s="1"/>
  <c r="S138" i="10" a="1"/>
  <c r="S138" i="10" s="1"/>
  <c r="F138" i="10" s="1"/>
  <c r="S8" i="10" a="1"/>
  <c r="S8" i="10" s="1"/>
  <c r="F8" i="10" s="1"/>
  <c r="S9" i="10" a="1"/>
  <c r="S9" i="10" s="1"/>
  <c r="F9" i="10" s="1"/>
  <c r="S29" i="10" a="1"/>
  <c r="S29" i="10" s="1"/>
  <c r="F29" i="10" s="1"/>
  <c r="S41" i="10" a="1"/>
  <c r="S41" i="10" s="1"/>
  <c r="F41" i="10" s="1"/>
  <c r="S60" i="10" a="1"/>
  <c r="S60" i="10" s="1"/>
  <c r="F60" i="10" s="1"/>
  <c r="S59" i="10" a="1"/>
  <c r="S59" i="10" s="1"/>
  <c r="F59" i="10" s="1"/>
  <c r="S96" i="10" a="1"/>
  <c r="S96" i="10" s="1"/>
  <c r="F96" i="10" s="1"/>
  <c r="S195" i="10" a="1"/>
  <c r="S195" i="10" s="1"/>
  <c r="F195" i="10" s="1"/>
  <c r="S233" i="10" a="1"/>
  <c r="S233" i="10" s="1"/>
  <c r="F233" i="10" s="1"/>
  <c r="S318" i="10" a="1"/>
  <c r="S318" i="10" s="1"/>
  <c r="F318" i="10" s="1"/>
  <c r="S231" i="10" a="1"/>
  <c r="S231" i="10" s="1"/>
  <c r="F231" i="10" s="1"/>
  <c r="S252" i="10" a="1"/>
  <c r="S252" i="10" s="1"/>
  <c r="F252" i="10" s="1"/>
  <c r="S279" i="10" a="1"/>
  <c r="S279" i="10" s="1"/>
  <c r="F279" i="10" s="1"/>
  <c r="S408" i="10" a="1"/>
  <c r="S408" i="10" s="1"/>
  <c r="F408" i="10" s="1"/>
  <c r="S413" i="10" a="1"/>
  <c r="S413" i="10" s="1"/>
  <c r="F413" i="10" s="1"/>
  <c r="S345" i="10" a="1"/>
  <c r="S345" i="10" s="1"/>
  <c r="F345" i="10" s="1"/>
  <c r="S543" i="10" a="1"/>
  <c r="S543" i="10" s="1"/>
  <c r="F543" i="10" s="1"/>
  <c r="S558" i="10" a="1"/>
  <c r="S558" i="10" s="1"/>
  <c r="F558" i="10" s="1"/>
  <c r="S643" i="10" a="1"/>
  <c r="S643" i="10" s="1"/>
  <c r="F643" i="10" s="1"/>
  <c r="S527" i="10" a="1"/>
  <c r="S527" i="10" s="1"/>
  <c r="F527" i="10" s="1"/>
  <c r="S530" i="10" a="1"/>
  <c r="S530" i="10" s="1"/>
  <c r="F530" i="10" s="1"/>
  <c r="S674" i="10" a="1"/>
  <c r="S674" i="10" s="1"/>
  <c r="F674" i="10" s="1"/>
  <c r="S629" i="10" a="1"/>
  <c r="S629" i="10" s="1"/>
  <c r="F629" i="10" s="1"/>
  <c r="S640" i="10" a="1"/>
  <c r="S640" i="10" s="1"/>
  <c r="F640" i="10" s="1"/>
  <c r="S733" i="10" a="1"/>
  <c r="S733" i="10" s="1"/>
  <c r="F733" i="10" s="1"/>
  <c r="S806" i="10" a="1"/>
  <c r="S806" i="10" s="1"/>
  <c r="F806" i="10" s="1"/>
  <c r="S796" i="10" a="1"/>
  <c r="S796" i="10" s="1"/>
  <c r="F796" i="10" s="1"/>
  <c r="S908" i="10" a="1"/>
  <c r="S908" i="10" s="1"/>
  <c r="F908" i="10" s="1"/>
  <c r="S966" i="10" a="1"/>
  <c r="S966" i="10" s="1"/>
  <c r="F966" i="10" s="1"/>
  <c r="S808" i="10" a="1"/>
  <c r="S808" i="10" s="1"/>
  <c r="F808" i="10" s="1"/>
  <c r="S923" i="10" a="1"/>
  <c r="S923" i="10" s="1"/>
  <c r="F923" i="10" s="1"/>
  <c r="S971" i="10" a="1"/>
  <c r="S971" i="10" s="1"/>
  <c r="F971" i="10" s="1"/>
  <c r="S945" i="10" a="1"/>
  <c r="S945" i="10" s="1"/>
  <c r="F945" i="10" s="1"/>
  <c r="S938" i="10" a="1"/>
  <c r="S938" i="10" s="1"/>
  <c r="F938" i="10" s="1"/>
  <c r="S957" i="10" a="1"/>
  <c r="S957" i="10" s="1"/>
  <c r="F957" i="10" s="1"/>
  <c r="S1097" i="10" a="1"/>
  <c r="S1097" i="10" s="1"/>
  <c r="F1097" i="10" s="1"/>
  <c r="S1028" i="10" a="1"/>
  <c r="S1028" i="10" s="1"/>
  <c r="F1028" i="10" s="1"/>
  <c r="S1027" i="10" a="1"/>
  <c r="S1027" i="10" s="1"/>
  <c r="F1027" i="10" s="1"/>
  <c r="S1043" i="10" a="1"/>
  <c r="S1043" i="10" s="1"/>
  <c r="F1043" i="10" s="1"/>
  <c r="S1072" i="10" a="1"/>
  <c r="S1072" i="10" s="1"/>
  <c r="F1072" i="10" s="1"/>
  <c r="S234" i="10" a="1"/>
  <c r="S234" i="10" s="1"/>
  <c r="F234" i="10" s="1"/>
  <c r="S370" i="10" a="1"/>
  <c r="S370" i="10" s="1"/>
  <c r="F370" i="10" s="1"/>
  <c r="S302" i="10" a="1"/>
  <c r="S302" i="10" s="1"/>
  <c r="F302" i="10" s="1"/>
  <c r="S275" i="10" a="1"/>
  <c r="S275" i="10" s="1"/>
  <c r="F275" i="10" s="1"/>
  <c r="S55" i="10" a="1"/>
  <c r="S55" i="10" s="1"/>
  <c r="F55" i="10" s="1"/>
  <c r="S87" i="10" a="1"/>
  <c r="S87" i="10" s="1"/>
  <c r="F87" i="10" s="1"/>
  <c r="S122" i="10" a="1"/>
  <c r="S122" i="10" s="1"/>
  <c r="F122" i="10" s="1"/>
  <c r="S325" i="10" a="1"/>
  <c r="S325" i="10" s="1"/>
  <c r="F325" i="10" s="1"/>
  <c r="S229" i="10" a="1"/>
  <c r="S229" i="10" s="1"/>
  <c r="F229" i="10" s="1"/>
  <c r="S124" i="10" a="1"/>
  <c r="S124" i="10" s="1"/>
  <c r="F124" i="10" s="1"/>
  <c r="S126" i="10" a="1"/>
  <c r="S126" i="10" s="1"/>
  <c r="F126" i="10" s="1"/>
  <c r="S77" i="10" a="1"/>
  <c r="S77" i="10" s="1"/>
  <c r="F77" i="10" s="1"/>
  <c r="S39" i="10" a="1"/>
  <c r="S39" i="10" s="1"/>
  <c r="F39" i="10" s="1"/>
  <c r="S50" i="10" a="1"/>
  <c r="S50" i="10" s="1"/>
  <c r="F50" i="10" s="1"/>
  <c r="S128" i="10" a="1"/>
  <c r="S128" i="10" s="1"/>
  <c r="F128" i="10" s="1"/>
  <c r="S97" i="10" a="1"/>
  <c r="S97" i="10" s="1"/>
  <c r="F97" i="10" s="1"/>
  <c r="S107" i="10" a="1"/>
  <c r="S107" i="10" s="1"/>
  <c r="F107" i="10" s="1"/>
  <c r="S214" i="10" a="1"/>
  <c r="S214" i="10" s="1"/>
  <c r="F214" i="10" s="1"/>
  <c r="S237" i="10" a="1"/>
  <c r="S237" i="10" s="1"/>
  <c r="F237" i="10" s="1"/>
  <c r="S328" i="10" a="1"/>
  <c r="S328" i="10" s="1"/>
  <c r="F328" i="10" s="1"/>
  <c r="S311" i="10" a="1"/>
  <c r="S311" i="10" s="1"/>
  <c r="F311" i="10" s="1"/>
  <c r="S263" i="10" a="1"/>
  <c r="S263" i="10" s="1"/>
  <c r="F263" i="10" s="1"/>
  <c r="S335" i="10" a="1"/>
  <c r="S335" i="10" s="1"/>
  <c r="F335" i="10" s="1"/>
  <c r="S424" i="10" a="1"/>
  <c r="S424" i="10" s="1"/>
  <c r="F424" i="10" s="1"/>
  <c r="S432" i="10" a="1"/>
  <c r="S432" i="10" s="1"/>
  <c r="F432" i="10" s="1"/>
  <c r="S352" i="10" a="1"/>
  <c r="S352" i="10" s="1"/>
  <c r="F352" i="10" s="1"/>
  <c r="S566" i="10" a="1"/>
  <c r="S566" i="10" s="1"/>
  <c r="F566" i="10" s="1"/>
  <c r="S569" i="10" a="1"/>
  <c r="S569" i="10" s="1"/>
  <c r="F569" i="10" s="1"/>
  <c r="S557" i="10" a="1"/>
  <c r="S557" i="10" s="1"/>
  <c r="F557" i="10" s="1"/>
  <c r="S531" i="10" a="1"/>
  <c r="S531" i="10" s="1"/>
  <c r="F531" i="10" s="1"/>
  <c r="S591" i="10" a="1"/>
  <c r="S591" i="10" s="1"/>
  <c r="F591" i="10" s="1"/>
  <c r="S627" i="10" a="1"/>
  <c r="S627" i="10" s="1"/>
  <c r="F627" i="10" s="1"/>
  <c r="S633" i="10" a="1"/>
  <c r="S633" i="10" s="1"/>
  <c r="F633" i="10" s="1"/>
  <c r="S704" i="10" a="1"/>
  <c r="S704" i="10" s="1"/>
  <c r="F704" i="10" s="1"/>
  <c r="S750" i="10" a="1"/>
  <c r="S750" i="10" s="1"/>
  <c r="F750" i="10" s="1"/>
  <c r="S832" i="10" a="1"/>
  <c r="S832" i="10" s="1"/>
  <c r="F832" i="10" s="1"/>
  <c r="S799" i="10" a="1"/>
  <c r="S799" i="10" s="1"/>
  <c r="F799" i="10" s="1"/>
  <c r="S921" i="10" a="1"/>
  <c r="S921" i="10" s="1"/>
  <c r="F921" i="10" s="1"/>
  <c r="S969" i="10" a="1"/>
  <c r="S969" i="10" s="1"/>
  <c r="F969" i="10" s="1"/>
  <c r="S821" i="10" a="1"/>
  <c r="S821" i="10" s="1"/>
  <c r="F821" i="10" s="1"/>
  <c r="S936" i="10" a="1"/>
  <c r="S936" i="10" s="1"/>
  <c r="F936" i="10" s="1"/>
  <c r="S984" i="10" a="1"/>
  <c r="S984" i="10" s="1"/>
  <c r="F984" i="10" s="1"/>
  <c r="S977" i="10" a="1"/>
  <c r="S977" i="10" s="1"/>
  <c r="F977" i="10" s="1"/>
  <c r="S980" i="10" a="1"/>
  <c r="S980" i="10" s="1"/>
  <c r="F980" i="10" s="1"/>
  <c r="S960" i="10" a="1"/>
  <c r="S960" i="10" s="1"/>
  <c r="F960" i="10" s="1"/>
  <c r="S1041" i="10" a="1"/>
  <c r="S1041" i="10" s="1"/>
  <c r="F1041" i="10" s="1"/>
  <c r="S836" i="10" a="1"/>
  <c r="S836" i="10" s="1"/>
  <c r="F836" i="10" s="1"/>
  <c r="S1040" i="10" a="1"/>
  <c r="S1040" i="10" s="1"/>
  <c r="F1040" i="10" s="1"/>
  <c r="S841" i="10" a="1"/>
  <c r="S841" i="10" s="1"/>
  <c r="F841" i="10" s="1"/>
  <c r="S1056" i="10" a="1"/>
  <c r="S1056" i="10" s="1"/>
  <c r="F1056" i="10" s="1"/>
  <c r="S833" i="10" a="1"/>
  <c r="S833" i="10" s="1"/>
  <c r="F833" i="10" s="1"/>
  <c r="S1076" i="10" a="1"/>
  <c r="S1076" i="10" s="1"/>
  <c r="F1076" i="10" s="1"/>
  <c r="S365" i="10" a="1"/>
  <c r="S365" i="10" s="1"/>
  <c r="F365" i="10" s="1"/>
  <c r="S286" i="10" a="1"/>
  <c r="S286" i="10" s="1"/>
  <c r="F286" i="10" s="1"/>
  <c r="S290" i="10" a="1"/>
  <c r="S290" i="10" s="1"/>
  <c r="F290" i="10" s="1"/>
  <c r="S404" i="10" a="1"/>
  <c r="S404" i="10" s="1"/>
  <c r="F404" i="10" s="1"/>
  <c r="S209" i="10" a="1"/>
  <c r="S209" i="10" s="1"/>
  <c r="F209" i="10" s="1"/>
  <c r="S71" i="10" a="1"/>
  <c r="S71" i="10" s="1"/>
  <c r="F71" i="10" s="1"/>
  <c r="S193" i="10" a="1"/>
  <c r="S193" i="10" s="1"/>
  <c r="F193" i="10" s="1"/>
  <c r="S273" i="10" a="1"/>
  <c r="S273" i="10" s="1"/>
  <c r="F273" i="10" s="1"/>
  <c r="S213" i="10" a="1"/>
  <c r="S213" i="10" s="1"/>
  <c r="F213" i="10" s="1"/>
  <c r="S121" i="10" a="1"/>
  <c r="S121" i="10" s="1"/>
  <c r="F121" i="10" s="1"/>
  <c r="S27" i="10" a="1"/>
  <c r="S27" i="10" s="1"/>
  <c r="F27" i="10" s="1"/>
  <c r="S35" i="10" a="1"/>
  <c r="S35" i="10" s="1"/>
  <c r="F35" i="10" s="1"/>
  <c r="S57" i="10" a="1"/>
  <c r="S57" i="10" s="1"/>
  <c r="F57" i="10" s="1"/>
  <c r="S53" i="10" a="1"/>
  <c r="S53" i="10" s="1"/>
  <c r="F53" i="10" s="1"/>
  <c r="S155" i="10" a="1"/>
  <c r="S155" i="10" s="1"/>
  <c r="F155" i="10" s="1"/>
  <c r="S112" i="10" a="1"/>
  <c r="S112" i="10" s="1"/>
  <c r="F112" i="10" s="1"/>
  <c r="S153" i="10" a="1"/>
  <c r="S153" i="10" s="1"/>
  <c r="F153" i="10" s="1"/>
  <c r="S75" i="10" a="1"/>
  <c r="S75" i="10" s="1"/>
  <c r="F75" i="10" s="1"/>
  <c r="S265" i="10" a="1"/>
  <c r="S265" i="10" s="1"/>
  <c r="F265" i="10" s="1"/>
  <c r="S271" i="10" a="1"/>
  <c r="S271" i="10" s="1"/>
  <c r="F271" i="10" s="1"/>
  <c r="S324" i="10" a="1"/>
  <c r="S324" i="10" s="1"/>
  <c r="F324" i="10" s="1"/>
  <c r="S239" i="10" a="1"/>
  <c r="S239" i="10" s="1"/>
  <c r="F239" i="10" s="1"/>
  <c r="S350" i="10" a="1"/>
  <c r="S350" i="10" s="1"/>
  <c r="F350" i="10" s="1"/>
  <c r="S453" i="10" a="1"/>
  <c r="S453" i="10" s="1"/>
  <c r="F453" i="10" s="1"/>
  <c r="S455" i="10" a="1"/>
  <c r="S455" i="10" s="1"/>
  <c r="F455" i="10" s="1"/>
  <c r="S359" i="10" a="1"/>
  <c r="S359" i="10" s="1"/>
  <c r="F359" i="10" s="1"/>
  <c r="S577" i="10" a="1"/>
  <c r="S577" i="10" s="1"/>
  <c r="F577" i="10" s="1"/>
  <c r="S590" i="10" a="1"/>
  <c r="S590" i="10" s="1"/>
  <c r="F590" i="10" s="1"/>
  <c r="S583" i="10" a="1"/>
  <c r="S583" i="10" s="1"/>
  <c r="F583" i="10" s="1"/>
  <c r="S540" i="10" a="1"/>
  <c r="S540" i="10" s="1"/>
  <c r="F540" i="10" s="1"/>
  <c r="S535" i="10" a="1"/>
  <c r="S535" i="10" s="1"/>
  <c r="F535" i="10" s="1"/>
  <c r="S635" i="10" a="1"/>
  <c r="S635" i="10" s="1"/>
  <c r="F635" i="10" s="1"/>
  <c r="S637" i="10" a="1"/>
  <c r="S637" i="10" s="1"/>
  <c r="F637" i="10" s="1"/>
  <c r="S766" i="10" a="1"/>
  <c r="S766" i="10" s="1"/>
  <c r="F766" i="10" s="1"/>
  <c r="S826" i="10" a="1"/>
  <c r="S826" i="10" s="1"/>
  <c r="F826" i="10" s="1"/>
  <c r="S905" i="10" a="1"/>
  <c r="S905" i="10" s="1"/>
  <c r="F905" i="10" s="1"/>
  <c r="S805" i="10" a="1"/>
  <c r="S805" i="10" s="1"/>
  <c r="F805" i="10" s="1"/>
  <c r="S934" i="10" a="1"/>
  <c r="S934" i="10" s="1"/>
  <c r="F934" i="10" s="1"/>
  <c r="S982" i="10" a="1"/>
  <c r="S982" i="10" s="1"/>
  <c r="F982" i="10" s="1"/>
  <c r="S827" i="10" a="1"/>
  <c r="S827" i="10" s="1"/>
  <c r="F827" i="10" s="1"/>
  <c r="S965" i="10" a="1"/>
  <c r="S965" i="10" s="1"/>
  <c r="F965" i="10" s="1"/>
  <c r="S887" i="10" a="1"/>
  <c r="S887" i="10" s="1"/>
  <c r="F887" i="10" s="1"/>
  <c r="S992" i="10" a="1"/>
  <c r="S992" i="10" s="1"/>
  <c r="F992" i="10" s="1"/>
  <c r="S994" i="10" a="1"/>
  <c r="S994" i="10" s="1"/>
  <c r="F994" i="10" s="1"/>
  <c r="S999" i="10" a="1"/>
  <c r="S999" i="10" s="1"/>
  <c r="F999" i="10" s="1"/>
  <c r="S1045" i="10" a="1"/>
  <c r="S1045" i="10" s="1"/>
  <c r="F1045" i="10" s="1"/>
  <c r="S985" i="10" a="1"/>
  <c r="S985" i="10" s="1"/>
  <c r="F985" i="10" s="1"/>
  <c r="S882" i="10" a="1"/>
  <c r="S882" i="10" s="1"/>
  <c r="F882" i="10" s="1"/>
  <c r="S1044" i="10" a="1"/>
  <c r="S1044" i="10" s="1"/>
  <c r="F1044" i="10" s="1"/>
  <c r="S988" i="10" a="1"/>
  <c r="S988" i="10" s="1"/>
  <c r="F988" i="10" s="1"/>
  <c r="S857" i="10" a="1"/>
  <c r="S857" i="10" s="1"/>
  <c r="F857" i="10" s="1"/>
  <c r="S1060" i="10" a="1"/>
  <c r="S1060" i="10" s="1"/>
  <c r="F1060" i="10" s="1"/>
  <c r="S987" i="10" a="1"/>
  <c r="S987" i="10" s="1"/>
  <c r="F987" i="10" s="1"/>
  <c r="S870" i="10" a="1"/>
  <c r="S870" i="10" s="1"/>
  <c r="F870" i="10" s="1"/>
  <c r="S1089" i="10" a="1"/>
  <c r="S1089" i="10" s="1"/>
  <c r="F1089" i="10" s="1"/>
  <c r="S281" i="10" a="1"/>
  <c r="S281" i="10" s="1"/>
  <c r="F281" i="10" s="1"/>
  <c r="S322" i="10" a="1"/>
  <c r="S322" i="10" s="1"/>
  <c r="F322" i="10" s="1"/>
  <c r="S66" i="10" a="1"/>
  <c r="S66" i="10" s="1"/>
  <c r="F66" i="10" s="1"/>
  <c r="S207" i="10" a="1"/>
  <c r="S207" i="10" s="1"/>
  <c r="F207" i="10" s="1"/>
  <c r="S166" i="10" a="1"/>
  <c r="S166" i="10" s="1"/>
  <c r="F166" i="10" s="1"/>
  <c r="S249" i="10" a="1"/>
  <c r="S249" i="10" s="1"/>
  <c r="F249" i="10" s="1"/>
  <c r="S206" i="10" a="1"/>
  <c r="S206" i="10" s="1"/>
  <c r="F206" i="10" s="1"/>
  <c r="S73" i="10" a="1"/>
  <c r="S73" i="10" s="1"/>
  <c r="F73" i="10" s="1"/>
  <c r="S74" i="10" a="1"/>
  <c r="S74" i="10" s="1"/>
  <c r="F74" i="10" s="1"/>
  <c r="S86" i="10" a="1"/>
  <c r="S86" i="10" s="1"/>
  <c r="F86" i="10" s="1"/>
  <c r="S123" i="10" a="1"/>
  <c r="S123" i="10" s="1"/>
  <c r="F123" i="10" s="1"/>
  <c r="S56" i="10" a="1"/>
  <c r="S56" i="10" s="1"/>
  <c r="F56" i="10" s="1"/>
  <c r="S78" i="10" a="1"/>
  <c r="S78" i="10" s="1"/>
  <c r="F78" i="10" s="1"/>
  <c r="S144" i="10" a="1"/>
  <c r="S144" i="10" s="1"/>
  <c r="F144" i="10" s="1"/>
  <c r="S163" i="10" a="1"/>
  <c r="S163" i="10" s="1"/>
  <c r="F163" i="10" s="1"/>
  <c r="S83" i="10" a="1"/>
  <c r="S83" i="10" s="1"/>
  <c r="F83" i="10" s="1"/>
  <c r="S272" i="10" a="1"/>
  <c r="S272" i="10" s="1"/>
  <c r="F272" i="10" s="1"/>
  <c r="S503" i="10" a="1"/>
  <c r="S503" i="10" s="1"/>
  <c r="F503" i="10" s="1"/>
  <c r="S330" i="10" a="1"/>
  <c r="S330" i="10" s="1"/>
  <c r="F330" i="10" s="1"/>
  <c r="S280" i="10" a="1"/>
  <c r="S280" i="10" s="1"/>
  <c r="F280" i="10" s="1"/>
  <c r="S357" i="10" a="1"/>
  <c r="S357" i="10" s="1"/>
  <c r="F357" i="10" s="1"/>
  <c r="S456" i="10" a="1"/>
  <c r="S456" i="10" s="1"/>
  <c r="F456" i="10" s="1"/>
  <c r="S446" i="10" a="1"/>
  <c r="S446" i="10" s="1"/>
  <c r="F446" i="10" s="1"/>
  <c r="S366" i="10" a="1"/>
  <c r="S366" i="10" s="1"/>
  <c r="F366" i="10" s="1"/>
  <c r="S602" i="10" a="1"/>
  <c r="S602" i="10" s="1"/>
  <c r="F602" i="10" s="1"/>
  <c r="S624" i="10" a="1"/>
  <c r="S624" i="10" s="1"/>
  <c r="F624" i="10" s="1"/>
  <c r="S586" i="10" a="1"/>
  <c r="S586" i="10" s="1"/>
  <c r="F586" i="10" s="1"/>
  <c r="S575" i="10" a="1"/>
  <c r="S575" i="10" s="1"/>
  <c r="F575" i="10" s="1"/>
  <c r="S559" i="10" a="1"/>
  <c r="S559" i="10" s="1"/>
  <c r="F559" i="10" s="1"/>
  <c r="S671" i="10" a="1"/>
  <c r="S671" i="10" s="1"/>
  <c r="F671" i="10" s="1"/>
  <c r="S641" i="10" a="1"/>
  <c r="S641" i="10" s="1"/>
  <c r="F641" i="10" s="1"/>
  <c r="S658" i="10" a="1"/>
  <c r="S658" i="10" s="1"/>
  <c r="F658" i="10" s="1"/>
  <c r="S889" i="10" a="1"/>
  <c r="S889" i="10" s="1"/>
  <c r="F889" i="10" s="1"/>
  <c r="S823" i="10" a="1"/>
  <c r="S823" i="10" s="1"/>
  <c r="F823" i="10" s="1"/>
  <c r="S976" i="10" a="1"/>
  <c r="S976" i="10" s="1"/>
  <c r="F976" i="10" s="1"/>
  <c r="S947" i="10" a="1"/>
  <c r="S947" i="10" s="1"/>
  <c r="F947" i="10" s="1"/>
  <c r="S1009" i="10" a="1"/>
  <c r="S1009" i="10" s="1"/>
  <c r="F1009" i="10" s="1"/>
  <c r="S848" i="10" a="1"/>
  <c r="S848" i="10" s="1"/>
  <c r="F848" i="10" s="1"/>
  <c r="S990" i="10" a="1"/>
  <c r="S990" i="10" s="1"/>
  <c r="F990" i="10" s="1"/>
  <c r="S916" i="10" a="1"/>
  <c r="S916" i="10" s="1"/>
  <c r="F916" i="10" s="1"/>
  <c r="S893" i="10" a="1"/>
  <c r="S893" i="10" s="1"/>
  <c r="F893" i="10" s="1"/>
  <c r="S830" i="10" a="1"/>
  <c r="S830" i="10" s="1"/>
  <c r="F830" i="10" s="1"/>
  <c r="S1063" i="10" a="1"/>
  <c r="S1063" i="10" s="1"/>
  <c r="F1063" i="10" s="1"/>
  <c r="S874" i="10" a="1"/>
  <c r="S874" i="10" s="1"/>
  <c r="F874" i="10" s="1"/>
  <c r="S1058" i="10" a="1"/>
  <c r="S1058" i="10" s="1"/>
  <c r="F1058" i="10" s="1"/>
  <c r="S989" i="10" a="1"/>
  <c r="S989" i="10" s="1"/>
  <c r="F989" i="10" s="1"/>
  <c r="S886" i="10" a="1"/>
  <c r="S886" i="10" s="1"/>
  <c r="F886" i="10" s="1"/>
  <c r="S1057" i="10" a="1"/>
  <c r="S1057" i="10" s="1"/>
  <c r="F1057" i="10" s="1"/>
  <c r="S1001" i="10" a="1"/>
  <c r="S1001" i="10" s="1"/>
  <c r="F1001" i="10" s="1"/>
  <c r="S876" i="10" a="1"/>
  <c r="S876" i="10" s="1"/>
  <c r="F876" i="10" s="1"/>
  <c r="S1073" i="10" a="1"/>
  <c r="S1073" i="10" s="1"/>
  <c r="F1073" i="10" s="1"/>
  <c r="S1000" i="10" a="1"/>
  <c r="S1000" i="10" s="1"/>
  <c r="F1000" i="10" s="1"/>
  <c r="S875" i="10" a="1"/>
  <c r="S875" i="10" s="1"/>
  <c r="F875" i="10" s="1"/>
  <c r="S1093" i="10" a="1"/>
  <c r="S1093" i="10" s="1"/>
  <c r="F1093" i="10" s="1"/>
  <c r="S401" i="10" a="1"/>
  <c r="S401" i="10" s="1"/>
  <c r="F401" i="10" s="1"/>
  <c r="S473" i="10" a="1"/>
  <c r="S473" i="10" s="1"/>
  <c r="F473" i="10" s="1"/>
  <c r="S315" i="10" a="1"/>
  <c r="S315" i="10" s="1"/>
  <c r="F315" i="10" s="1"/>
  <c r="S300" i="10" a="1"/>
  <c r="S300" i="10" s="1"/>
  <c r="F300" i="10" s="1"/>
  <c r="S178" i="10" a="1"/>
  <c r="S178" i="10" s="1"/>
  <c r="F178" i="10" s="1"/>
  <c r="S103" i="10" a="1"/>
  <c r="S103" i="10" s="1"/>
  <c r="F103" i="10" s="1"/>
  <c r="S245" i="10" a="1"/>
  <c r="S245" i="10" s="1"/>
  <c r="F245" i="10" s="1"/>
  <c r="S199" i="10" a="1"/>
  <c r="S199" i="10" s="1"/>
  <c r="F199" i="10" s="1"/>
  <c r="S36" i="10" a="1"/>
  <c r="S36" i="10" s="1"/>
  <c r="F36" i="10" s="1"/>
  <c r="S61" i="10" a="1"/>
  <c r="S61" i="10" s="1"/>
  <c r="F61" i="10" s="1"/>
  <c r="S70" i="10" a="1"/>
  <c r="S70" i="10" s="1"/>
  <c r="F70" i="10" s="1"/>
  <c r="S19" i="10" a="1"/>
  <c r="S19" i="10" s="1"/>
  <c r="F19" i="10" s="1"/>
  <c r="S24" i="10" a="1"/>
  <c r="S24" i="10" s="1"/>
  <c r="F24" i="10" s="1"/>
  <c r="S101" i="10" a="1"/>
  <c r="S101" i="10" s="1"/>
  <c r="F101" i="10" s="1"/>
  <c r="S157" i="10" a="1"/>
  <c r="S157" i="10" s="1"/>
  <c r="F157" i="10" s="1"/>
  <c r="S88" i="10" a="1"/>
  <c r="S88" i="10" s="1"/>
  <c r="F88" i="10" s="1"/>
  <c r="S152" i="10" a="1"/>
  <c r="S152" i="10" s="1"/>
  <c r="F152" i="10" s="1"/>
  <c r="S288" i="10" a="1"/>
  <c r="S288" i="10" s="1"/>
  <c r="F288" i="10" s="1"/>
  <c r="S264" i="10" a="1"/>
  <c r="S264" i="10" s="1"/>
  <c r="F264" i="10" s="1"/>
  <c r="S353" i="10" a="1"/>
  <c r="S353" i="10" s="1"/>
  <c r="F353" i="10" s="1"/>
  <c r="S292" i="10" a="1"/>
  <c r="S292" i="10" s="1"/>
  <c r="F292" i="10" s="1"/>
  <c r="S364" i="10" a="1"/>
  <c r="S364" i="10" s="1"/>
  <c r="F364" i="10" s="1"/>
  <c r="S461" i="10" a="1"/>
  <c r="S461" i="10" s="1"/>
  <c r="F461" i="10" s="1"/>
  <c r="S477" i="10" a="1"/>
  <c r="S477" i="10" s="1"/>
  <c r="F477" i="10" s="1"/>
  <c r="S378" i="10" a="1"/>
  <c r="S378" i="10" s="1"/>
  <c r="F378" i="10" s="1"/>
  <c r="S514" i="10" a="1"/>
  <c r="S514" i="10" s="1"/>
  <c r="F514" i="10" s="1"/>
  <c r="S519" i="10" a="1"/>
  <c r="S519" i="10" s="1"/>
  <c r="F519" i="10" s="1"/>
  <c r="S595" i="10" a="1"/>
  <c r="S595" i="10" s="1"/>
  <c r="F595" i="10" s="1"/>
  <c r="S603" i="10" a="1"/>
  <c r="S603" i="10" s="1"/>
  <c r="F603" i="10" s="1"/>
  <c r="S570" i="10" a="1"/>
  <c r="S570" i="10" s="1"/>
  <c r="F570" i="10" s="1"/>
  <c r="S682" i="10" a="1"/>
  <c r="S682" i="10" s="1"/>
  <c r="F682" i="10" s="1"/>
  <c r="S663" i="10" a="1"/>
  <c r="S663" i="10" s="1"/>
  <c r="F663" i="10" s="1"/>
  <c r="S696" i="10" a="1"/>
  <c r="S696" i="10" s="1"/>
  <c r="F696" i="10" s="1"/>
  <c r="S737" i="10" a="1"/>
  <c r="S737" i="10" s="1"/>
  <c r="F737" i="10" s="1"/>
  <c r="S718" i="10" a="1"/>
  <c r="S718" i="10" s="1"/>
  <c r="F718" i="10" s="1"/>
  <c r="S812" i="10" a="1"/>
  <c r="S812" i="10" s="1"/>
  <c r="F812" i="10" s="1"/>
  <c r="S963" i="10" a="1"/>
  <c r="S963" i="10" s="1"/>
  <c r="F963" i="10" s="1"/>
  <c r="S855" i="10" a="1"/>
  <c r="S855" i="10" s="1"/>
  <c r="F855" i="10" s="1"/>
  <c r="S891" i="10" a="1"/>
  <c r="S891" i="10" s="1"/>
  <c r="F891" i="10" s="1"/>
  <c r="S926" i="10" a="1"/>
  <c r="S926" i="10" s="1"/>
  <c r="F926" i="10" s="1"/>
  <c r="S958" i="10" a="1"/>
  <c r="S958" i="10" s="1"/>
  <c r="F958" i="10" s="1"/>
  <c r="S896" i="10" a="1"/>
  <c r="S896" i="10" s="1"/>
  <c r="F896" i="10" s="1"/>
  <c r="S899" i="10" a="1"/>
  <c r="S899" i="10" s="1"/>
  <c r="F899" i="10" s="1"/>
  <c r="S878" i="10" a="1"/>
  <c r="S878" i="10" s="1"/>
  <c r="F878" i="10" s="1"/>
  <c r="S1062" i="10" a="1"/>
  <c r="S1062" i="10" s="1"/>
  <c r="F1062" i="10" s="1"/>
  <c r="S1002" i="10" a="1"/>
  <c r="S1002" i="10" s="1"/>
  <c r="F1002" i="10" s="1"/>
  <c r="S895" i="10" a="1"/>
  <c r="S895" i="10" s="1"/>
  <c r="F895" i="10" s="1"/>
  <c r="S1061" i="10" a="1"/>
  <c r="S1061" i="10" s="1"/>
  <c r="F1061" i="10" s="1"/>
  <c r="S1005" i="10" a="1"/>
  <c r="S1005" i="10" s="1"/>
  <c r="F1005" i="10" s="1"/>
  <c r="S911" i="10" a="1"/>
  <c r="S911" i="10" s="1"/>
  <c r="F911" i="10" s="1"/>
  <c r="S1077" i="10" a="1"/>
  <c r="S1077" i="10" s="1"/>
  <c r="F1077" i="10" s="1"/>
  <c r="S1004" i="10" a="1"/>
  <c r="S1004" i="10" s="1"/>
  <c r="F1004" i="10" s="1"/>
  <c r="S884" i="10" a="1"/>
  <c r="S884" i="10" s="1"/>
  <c r="F884" i="10" s="1"/>
  <c r="S1106" i="10" a="1"/>
  <c r="S1106" i="10" s="1"/>
  <c r="F1106" i="10" s="1"/>
  <c r="R1761" i="9" a="1"/>
  <c r="R1761" i="9" s="1"/>
  <c r="S1761" i="9" s="1"/>
  <c r="R1704" i="9" a="1"/>
  <c r="R1704" i="9" s="1"/>
  <c r="S1704" i="9" s="1"/>
  <c r="R1659" i="9" a="1"/>
  <c r="R1659" i="9" s="1"/>
  <c r="S1659" i="9" s="1"/>
  <c r="R1595" i="9" a="1"/>
  <c r="R1595" i="9" s="1"/>
  <c r="S1595" i="9" s="1"/>
  <c r="R1508" i="9" a="1"/>
  <c r="R1508" i="9" s="1"/>
  <c r="S1508" i="9" s="1"/>
  <c r="R1466" i="9" a="1"/>
  <c r="R1466" i="9" s="1"/>
  <c r="S1466" i="9" s="1"/>
  <c r="R1434" i="9" a="1"/>
  <c r="R1434" i="9" s="1"/>
  <c r="S1434" i="9" s="1"/>
  <c r="R1402" i="9" a="1"/>
  <c r="R1402" i="9" s="1"/>
  <c r="S1402" i="9" s="1"/>
  <c r="R1369" i="9" a="1"/>
  <c r="R1369" i="9" s="1"/>
  <c r="S1369" i="9" s="1"/>
  <c r="R1355" i="9" a="1"/>
  <c r="R1355" i="9" s="1"/>
  <c r="S1355" i="9" s="1"/>
  <c r="R1321" i="9" a="1"/>
  <c r="R1321" i="9" s="1"/>
  <c r="S1321" i="9" s="1"/>
  <c r="R1307" i="9" a="1"/>
  <c r="R1307" i="9" s="1"/>
  <c r="S1307" i="9" s="1"/>
  <c r="R1305" i="9" a="1"/>
  <c r="R1305" i="9" s="1"/>
  <c r="S1305" i="9" s="1"/>
  <c r="R1291" i="9" a="1"/>
  <c r="R1291" i="9" s="1"/>
  <c r="S1291" i="9" s="1"/>
  <c r="R1289" i="9" a="1"/>
  <c r="R1289" i="9" s="1"/>
  <c r="S1289" i="9" s="1"/>
  <c r="R1275" i="9" a="1"/>
  <c r="R1275" i="9" s="1"/>
  <c r="S1275" i="9" s="1"/>
  <c r="R1273" i="9" a="1"/>
  <c r="R1273" i="9" s="1"/>
  <c r="S1273" i="9" s="1"/>
  <c r="R1259" i="9" a="1"/>
  <c r="R1259" i="9" s="1"/>
  <c r="S1259" i="9" s="1"/>
  <c r="R1257" i="9" a="1"/>
  <c r="R1257" i="9" s="1"/>
  <c r="S1257" i="9" s="1"/>
  <c r="R1243" i="9" a="1"/>
  <c r="R1243" i="9" s="1"/>
  <c r="S1243" i="9" s="1"/>
  <c r="R1241" i="9" a="1"/>
  <c r="R1241" i="9" s="1"/>
  <c r="S1241" i="9" s="1"/>
  <c r="R1224" i="9" a="1"/>
  <c r="R1224" i="9" s="1"/>
  <c r="S1224" i="9" s="1"/>
  <c r="R1222" i="9" a="1"/>
  <c r="R1222" i="9" s="1"/>
  <c r="S1222" i="9" s="1"/>
  <c r="R1220" i="9" a="1"/>
  <c r="R1220" i="9" s="1"/>
  <c r="S1220" i="9" s="1"/>
  <c r="R1202" i="9" a="1"/>
  <c r="R1202" i="9" s="1"/>
  <c r="S1202" i="9" s="1"/>
  <c r="R1200" i="9" a="1"/>
  <c r="R1200" i="9" s="1"/>
  <c r="S1200" i="9" s="1"/>
  <c r="R1182" i="9" a="1"/>
  <c r="R1182" i="9" s="1"/>
  <c r="S1182" i="9" s="1"/>
  <c r="R1181" i="9" a="1"/>
  <c r="R1181" i="9" s="1"/>
  <c r="S1181" i="9" s="1"/>
  <c r="R1178" i="9" a="1"/>
  <c r="R1178" i="9" s="1"/>
  <c r="S1178" i="9" s="1"/>
  <c r="R1161" i="9" a="1"/>
  <c r="R1161" i="9" s="1"/>
  <c r="S1161" i="9" s="1"/>
  <c r="R1159" i="9" a="1"/>
  <c r="R1159" i="9" s="1"/>
  <c r="S1159" i="9" s="1"/>
  <c r="R1157" i="9" a="1"/>
  <c r="R1157" i="9" s="1"/>
  <c r="S1157" i="9" s="1"/>
  <c r="R1139" i="9" a="1"/>
  <c r="R1139" i="9" s="1"/>
  <c r="S1139" i="9" s="1"/>
  <c r="R1136" i="9" a="1"/>
  <c r="R1136" i="9" s="1"/>
  <c r="S1136" i="9" s="1"/>
  <c r="R1117" i="9" a="1"/>
  <c r="R1117" i="9" s="1"/>
  <c r="S1117" i="9" s="1"/>
  <c r="R1116" i="9" a="1"/>
  <c r="R1116" i="9" s="1"/>
  <c r="S1116" i="9" s="1"/>
  <c r="R1115" i="9" a="1"/>
  <c r="R1115" i="9" s="1"/>
  <c r="S1115" i="9" s="1"/>
  <c r="R1114" i="9" a="1"/>
  <c r="R1114" i="9" s="1"/>
  <c r="S1114" i="9" s="1"/>
  <c r="R1097" i="9" a="1"/>
  <c r="R1097" i="9" s="1"/>
  <c r="S1097" i="9" s="1"/>
  <c r="R1096" i="9" a="1"/>
  <c r="R1096" i="9" s="1"/>
  <c r="S1096" i="9" s="1"/>
  <c r="R1095" i="9" a="1"/>
  <c r="R1095" i="9" s="1"/>
  <c r="S1095" i="9" s="1"/>
  <c r="R1094" i="9" a="1"/>
  <c r="R1094" i="9" s="1"/>
  <c r="S1094" i="9" s="1"/>
  <c r="R1093" i="9" a="1"/>
  <c r="R1093" i="9" s="1"/>
  <c r="S1093" i="9" s="1"/>
  <c r="R1092" i="9" a="1"/>
  <c r="R1092" i="9" s="1"/>
  <c r="S1092" i="9" s="1"/>
  <c r="R1075" i="9" a="1"/>
  <c r="R1075" i="9" s="1"/>
  <c r="S1075" i="9" s="1"/>
  <c r="R1074" i="9" a="1"/>
  <c r="R1074" i="9" s="1"/>
  <c r="S1074" i="9" s="1"/>
  <c r="R1073" i="9" a="1"/>
  <c r="R1073" i="9" s="1"/>
  <c r="S1073" i="9" s="1"/>
  <c r="R1072" i="9" a="1"/>
  <c r="R1072" i="9" s="1"/>
  <c r="S1072" i="9" s="1"/>
  <c r="R1071" i="9" a="1"/>
  <c r="R1071" i="9" s="1"/>
  <c r="S1071" i="9" s="1"/>
  <c r="R1070" i="9" a="1"/>
  <c r="R1070" i="9" s="1"/>
  <c r="S1070" i="9" s="1"/>
  <c r="R1069" i="9" a="1"/>
  <c r="R1069" i="9" s="1"/>
  <c r="S1069" i="9" s="1"/>
  <c r="R1068" i="9" a="1"/>
  <c r="R1068" i="9" s="1"/>
  <c r="S1068" i="9" s="1"/>
  <c r="R1067" i="9" a="1"/>
  <c r="R1067" i="9" s="1"/>
  <c r="S1067" i="9" s="1"/>
  <c r="R1066" i="9" a="1"/>
  <c r="R1066" i="9" s="1"/>
  <c r="S1066" i="9" s="1"/>
  <c r="R1065" i="9" a="1"/>
  <c r="R1065" i="9" s="1"/>
  <c r="S1065" i="9" s="1"/>
  <c r="R1064" i="9" a="1"/>
  <c r="R1064" i="9" s="1"/>
  <c r="S1064" i="9" s="1"/>
  <c r="R1063" i="9" a="1"/>
  <c r="R1063" i="9" s="1"/>
  <c r="S1063" i="9" s="1"/>
  <c r="R1062" i="9" a="1"/>
  <c r="R1062" i="9" s="1"/>
  <c r="S1062" i="9" s="1"/>
  <c r="R1061" i="9" a="1"/>
  <c r="R1061" i="9" s="1"/>
  <c r="S1061" i="9" s="1"/>
  <c r="R1060" i="9" a="1"/>
  <c r="R1060" i="9" s="1"/>
  <c r="S1060" i="9" s="1"/>
  <c r="R1059" i="9" a="1"/>
  <c r="R1059" i="9" s="1"/>
  <c r="S1059" i="9" s="1"/>
  <c r="R1058" i="9" a="1"/>
  <c r="R1058" i="9" s="1"/>
  <c r="S1058" i="9" s="1"/>
  <c r="R1057" i="9" a="1"/>
  <c r="R1057" i="9" s="1"/>
  <c r="S1057" i="9" s="1"/>
  <c r="R1056" i="9" a="1"/>
  <c r="R1056" i="9" s="1"/>
  <c r="S1056" i="9" s="1"/>
  <c r="R1055" i="9" a="1"/>
  <c r="R1055" i="9" s="1"/>
  <c r="S1055" i="9" s="1"/>
  <c r="R1054" i="9" a="1"/>
  <c r="R1054" i="9" s="1"/>
  <c r="S1054" i="9" s="1"/>
  <c r="R1053" i="9" a="1"/>
  <c r="R1053" i="9" s="1"/>
  <c r="S1053" i="9" s="1"/>
  <c r="R1052" i="9" a="1"/>
  <c r="R1052" i="9" s="1"/>
  <c r="S1052" i="9" s="1"/>
  <c r="R1051" i="9" a="1"/>
  <c r="R1051" i="9" s="1"/>
  <c r="S1051" i="9" s="1"/>
  <c r="R1050" i="9" a="1"/>
  <c r="R1050" i="9" s="1"/>
  <c r="S1050" i="9" s="1"/>
  <c r="R1049" i="9" a="1"/>
  <c r="R1049" i="9" s="1"/>
  <c r="S1049" i="9" s="1"/>
  <c r="R1048" i="9" a="1"/>
  <c r="R1048" i="9" s="1"/>
  <c r="S1048" i="9" s="1"/>
  <c r="R1047" i="9" a="1"/>
  <c r="R1047" i="9" s="1"/>
  <c r="S1047" i="9" s="1"/>
  <c r="R1046" i="9" a="1"/>
  <c r="R1046" i="9" s="1"/>
  <c r="S1046" i="9" s="1"/>
  <c r="R1045" i="9" a="1"/>
  <c r="R1045" i="9" s="1"/>
  <c r="S1045" i="9" s="1"/>
  <c r="R1044" i="9" a="1"/>
  <c r="R1044" i="9" s="1"/>
  <c r="S1044" i="9" s="1"/>
  <c r="R1043" i="9" a="1"/>
  <c r="R1043" i="9" s="1"/>
  <c r="S1043" i="9" s="1"/>
  <c r="R1042" i="9" a="1"/>
  <c r="R1042" i="9" s="1"/>
  <c r="S1042" i="9" s="1"/>
  <c r="R1041" i="9" a="1"/>
  <c r="R1041" i="9" s="1"/>
  <c r="S1041" i="9" s="1"/>
  <c r="R1040" i="9" a="1"/>
  <c r="R1040" i="9" s="1"/>
  <c r="S1040" i="9" s="1"/>
  <c r="R1039" i="9" a="1"/>
  <c r="R1039" i="9" s="1"/>
  <c r="S1039" i="9" s="1"/>
  <c r="R1038" i="9" a="1"/>
  <c r="R1038" i="9" s="1"/>
  <c r="S1038" i="9" s="1"/>
  <c r="R1037" i="9" a="1"/>
  <c r="R1037" i="9" s="1"/>
  <c r="S1037" i="9" s="1"/>
  <c r="R1036" i="9" a="1"/>
  <c r="R1036" i="9" s="1"/>
  <c r="S1036" i="9" s="1"/>
  <c r="R1035" i="9" a="1"/>
  <c r="R1035" i="9" s="1"/>
  <c r="S1035" i="9" s="1"/>
  <c r="R1034" i="9" a="1"/>
  <c r="R1034" i="9" s="1"/>
  <c r="S1034" i="9" s="1"/>
  <c r="R1723" i="9" a="1"/>
  <c r="R1723" i="9" s="1"/>
  <c r="S1723" i="9" s="1"/>
  <c r="R1633" i="9" a="1"/>
  <c r="R1633" i="9" s="1"/>
  <c r="S1633" i="9" s="1"/>
  <c r="R1569" i="9" a="1"/>
  <c r="R1569" i="9" s="1"/>
  <c r="S1569" i="9" s="1"/>
  <c r="R1496" i="9" a="1"/>
  <c r="R1496" i="9" s="1"/>
  <c r="S1496" i="9" s="1"/>
  <c r="R1465" i="9" a="1"/>
  <c r="R1465" i="9" s="1"/>
  <c r="S1465" i="9" s="1"/>
  <c r="R1433" i="9" a="1"/>
  <c r="R1433" i="9" s="1"/>
  <c r="S1433" i="9" s="1"/>
  <c r="R1401" i="9" a="1"/>
  <c r="R1401" i="9" s="1"/>
  <c r="S1401" i="9" s="1"/>
  <c r="R1370" i="9" a="1"/>
  <c r="R1370" i="9" s="1"/>
  <c r="S1370" i="9" s="1"/>
  <c r="R1356" i="9" a="1"/>
  <c r="R1356" i="9" s="1"/>
  <c r="S1356" i="9" s="1"/>
  <c r="R1354" i="9" a="1"/>
  <c r="R1354" i="9" s="1"/>
  <c r="S1354" i="9" s="1"/>
  <c r="R1353" i="9" a="1"/>
  <c r="R1353" i="9" s="1"/>
  <c r="S1353" i="9" s="1"/>
  <c r="R1340" i="9" a="1"/>
  <c r="R1340" i="9" s="1"/>
  <c r="S1340" i="9" s="1"/>
  <c r="R1339" i="9" a="1"/>
  <c r="R1339" i="9" s="1"/>
  <c r="S1339" i="9" s="1"/>
  <c r="R1338" i="9" a="1"/>
  <c r="R1338" i="9" s="1"/>
  <c r="S1338" i="9" s="1"/>
  <c r="R1337" i="9" a="1"/>
  <c r="R1337" i="9" s="1"/>
  <c r="S1337" i="9" s="1"/>
  <c r="R1324" i="9" a="1"/>
  <c r="R1324" i="9" s="1"/>
  <c r="S1324" i="9" s="1"/>
  <c r="R1323" i="9" a="1"/>
  <c r="R1323" i="9" s="1"/>
  <c r="S1323" i="9" s="1"/>
  <c r="R1322" i="9" a="1"/>
  <c r="R1322" i="9" s="1"/>
  <c r="S1322" i="9" s="1"/>
  <c r="R1308" i="9" a="1"/>
  <c r="R1308" i="9" s="1"/>
  <c r="S1308" i="9" s="1"/>
  <c r="R1306" i="9" a="1"/>
  <c r="R1306" i="9" s="1"/>
  <c r="S1306" i="9" s="1"/>
  <c r="R1292" i="9" a="1"/>
  <c r="R1292" i="9" s="1"/>
  <c r="S1292" i="9" s="1"/>
  <c r="R1290" i="9" a="1"/>
  <c r="R1290" i="9" s="1"/>
  <c r="S1290" i="9" s="1"/>
  <c r="R1276" i="9" a="1"/>
  <c r="R1276" i="9" s="1"/>
  <c r="S1276" i="9" s="1"/>
  <c r="R1274" i="9" a="1"/>
  <c r="R1274" i="9" s="1"/>
  <c r="S1274" i="9" s="1"/>
  <c r="R1260" i="9" a="1"/>
  <c r="R1260" i="9" s="1"/>
  <c r="S1260" i="9" s="1"/>
  <c r="R1258" i="9" a="1"/>
  <c r="R1258" i="9" s="1"/>
  <c r="S1258" i="9" s="1"/>
  <c r="R1244" i="9" a="1"/>
  <c r="R1244" i="9" s="1"/>
  <c r="S1244" i="9" s="1"/>
  <c r="R1242" i="9" a="1"/>
  <c r="R1242" i="9" s="1"/>
  <c r="S1242" i="9" s="1"/>
  <c r="R1225" i="9" a="1"/>
  <c r="R1225" i="9" s="1"/>
  <c r="S1225" i="9" s="1"/>
  <c r="R1223" i="9" a="1"/>
  <c r="R1223" i="9" s="1"/>
  <c r="S1223" i="9" s="1"/>
  <c r="R1221" i="9" a="1"/>
  <c r="R1221" i="9" s="1"/>
  <c r="S1221" i="9" s="1"/>
  <c r="R1203" i="9" a="1"/>
  <c r="R1203" i="9" s="1"/>
  <c r="S1203" i="9" s="1"/>
  <c r="R1201" i="9" a="1"/>
  <c r="R1201" i="9" s="1"/>
  <c r="S1201" i="9" s="1"/>
  <c r="R1199" i="9" a="1"/>
  <c r="R1199" i="9" s="1"/>
  <c r="S1199" i="9" s="1"/>
  <c r="R1180" i="9" a="1"/>
  <c r="R1180" i="9" s="1"/>
  <c r="S1180" i="9" s="1"/>
  <c r="R1179" i="9" a="1"/>
  <c r="R1179" i="9" s="1"/>
  <c r="S1179" i="9" s="1"/>
  <c r="R1160" i="9" a="1"/>
  <c r="R1160" i="9" s="1"/>
  <c r="S1160" i="9" s="1"/>
  <c r="R1158" i="9" a="1"/>
  <c r="R1158" i="9" s="1"/>
  <c r="S1158" i="9" s="1"/>
  <c r="R1156" i="9" a="1"/>
  <c r="R1156" i="9" s="1"/>
  <c r="S1156" i="9" s="1"/>
  <c r="R1138" i="9" a="1"/>
  <c r="R1138" i="9" s="1"/>
  <c r="S1138" i="9" s="1"/>
  <c r="R1137" i="9" a="1"/>
  <c r="R1137" i="9" s="1"/>
  <c r="S1137" i="9" s="1"/>
  <c r="R1135" i="9" a="1"/>
  <c r="R1135" i="9" s="1"/>
  <c r="S1135" i="9" s="1"/>
  <c r="R1118" i="9" a="1"/>
  <c r="R1118" i="9" s="1"/>
  <c r="S1118" i="9" s="1"/>
  <c r="R1786" i="9" a="1"/>
  <c r="R1786" i="9" s="1"/>
  <c r="S1786" i="9" s="1"/>
  <c r="R1780" i="9" a="1"/>
  <c r="R1780" i="9" s="1"/>
  <c r="S1780" i="9" s="1"/>
  <c r="R1773" i="9" a="1"/>
  <c r="R1773" i="9" s="1"/>
  <c r="S1773" i="9" s="1"/>
  <c r="R1767" i="9" a="1"/>
  <c r="R1767" i="9" s="1"/>
  <c r="S1767" i="9" s="1"/>
  <c r="R1754" i="9" a="1"/>
  <c r="R1754" i="9" s="1"/>
  <c r="S1754" i="9" s="1"/>
  <c r="R1748" i="9" a="1"/>
  <c r="R1748" i="9" s="1"/>
  <c r="S1748" i="9" s="1"/>
  <c r="R1741" i="9" a="1"/>
  <c r="R1741" i="9" s="1"/>
  <c r="S1741" i="9" s="1"/>
  <c r="R1735" i="9" a="1"/>
  <c r="R1735" i="9" s="1"/>
  <c r="S1735" i="9" s="1"/>
  <c r="R1722" i="9" a="1"/>
  <c r="R1722" i="9" s="1"/>
  <c r="S1722" i="9" s="1"/>
  <c r="R1716" i="9" a="1"/>
  <c r="R1716" i="9" s="1"/>
  <c r="S1716" i="9" s="1"/>
  <c r="R1709" i="9" a="1"/>
  <c r="R1709" i="9" s="1"/>
  <c r="S1709" i="9" s="1"/>
  <c r="R1703" i="9" a="1"/>
  <c r="R1703" i="9" s="1"/>
  <c r="S1703" i="9" s="1"/>
  <c r="R1690" i="9" a="1"/>
  <c r="R1690" i="9" s="1"/>
  <c r="S1690" i="9" s="1"/>
  <c r="R1684" i="9" a="1"/>
  <c r="R1684" i="9" s="1"/>
  <c r="S1684" i="9" s="1"/>
  <c r="R1677" i="9" a="1"/>
  <c r="R1677" i="9" s="1"/>
  <c r="S1677" i="9" s="1"/>
  <c r="R1671" i="9" a="1"/>
  <c r="R1671" i="9" s="1"/>
  <c r="S1671" i="9" s="1"/>
  <c r="R1658" i="9" a="1"/>
  <c r="R1658" i="9" s="1"/>
  <c r="S1658" i="9" s="1"/>
  <c r="R1652" i="9" a="1"/>
  <c r="R1652" i="9" s="1"/>
  <c r="S1652" i="9" s="1"/>
  <c r="R1645" i="9" a="1"/>
  <c r="R1645" i="9" s="1"/>
  <c r="S1645" i="9" s="1"/>
  <c r="R1639" i="9" a="1"/>
  <c r="R1639" i="9" s="1"/>
  <c r="S1639" i="9" s="1"/>
  <c r="R1626" i="9" a="1"/>
  <c r="R1626" i="9" s="1"/>
  <c r="S1626" i="9" s="1"/>
  <c r="R1620" i="9" a="1"/>
  <c r="R1620" i="9" s="1"/>
  <c r="S1620" i="9" s="1"/>
  <c r="R1613" i="9" a="1"/>
  <c r="R1613" i="9" s="1"/>
  <c r="S1613" i="9" s="1"/>
  <c r="R1607" i="9" a="1"/>
  <c r="R1607" i="9" s="1"/>
  <c r="S1607" i="9" s="1"/>
  <c r="R1594" i="9" a="1"/>
  <c r="R1594" i="9" s="1"/>
  <c r="S1594" i="9" s="1"/>
  <c r="R1588" i="9" a="1"/>
  <c r="R1588" i="9" s="1"/>
  <c r="S1588" i="9" s="1"/>
  <c r="R1581" i="9" a="1"/>
  <c r="R1581" i="9" s="1"/>
  <c r="S1581" i="9" s="1"/>
  <c r="R1575" i="9" a="1"/>
  <c r="R1575" i="9" s="1"/>
  <c r="S1575" i="9" s="1"/>
  <c r="R1562" i="9" a="1"/>
  <c r="R1562" i="9" s="1"/>
  <c r="S1562" i="9" s="1"/>
  <c r="R1556" i="9" a="1"/>
  <c r="R1556" i="9" s="1"/>
  <c r="S1556" i="9" s="1"/>
  <c r="R1549" i="9" a="1"/>
  <c r="R1549" i="9" s="1"/>
  <c r="S1549" i="9" s="1"/>
  <c r="R1543" i="9" a="1"/>
  <c r="R1543" i="9" s="1"/>
  <c r="S1543" i="9" s="1"/>
  <c r="R1532" i="9" a="1"/>
  <c r="R1532" i="9" s="1"/>
  <c r="S1532" i="9" s="1"/>
  <c r="R1520" i="9" a="1"/>
  <c r="R1520" i="9" s="1"/>
  <c r="S1520" i="9" s="1"/>
  <c r="R1506" i="9" a="1"/>
  <c r="R1506" i="9" s="1"/>
  <c r="S1506" i="9" s="1"/>
  <c r="R1494" i="9" a="1"/>
  <c r="R1494" i="9" s="1"/>
  <c r="S1494" i="9" s="1"/>
  <c r="R1033" i="9" a="1"/>
  <c r="R1033" i="9" s="1"/>
  <c r="S1033" i="9" s="1"/>
  <c r="R1032" i="9" a="1"/>
  <c r="R1032" i="9" s="1"/>
  <c r="S1032" i="9" s="1"/>
  <c r="R1031" i="9" a="1"/>
  <c r="R1031" i="9" s="1"/>
  <c r="S1031" i="9" s="1"/>
  <c r="R1030" i="9" a="1"/>
  <c r="R1030" i="9" s="1"/>
  <c r="S1030" i="9" s="1"/>
  <c r="R1029" i="9" a="1"/>
  <c r="R1029" i="9" s="1"/>
  <c r="S1029" i="9" s="1"/>
  <c r="R1028" i="9" a="1"/>
  <c r="R1028" i="9" s="1"/>
  <c r="S1028" i="9" s="1"/>
  <c r="R1027" i="9" a="1"/>
  <c r="R1027" i="9" s="1"/>
  <c r="S1027" i="9" s="1"/>
  <c r="R1026" i="9" a="1"/>
  <c r="R1026" i="9" s="1"/>
  <c r="S1026" i="9" s="1"/>
  <c r="R1025" i="9" a="1"/>
  <c r="R1025" i="9" s="1"/>
  <c r="S1025" i="9" s="1"/>
  <c r="R1024" i="9" a="1"/>
  <c r="R1024" i="9" s="1"/>
  <c r="S1024" i="9" s="1"/>
  <c r="R1023" i="9" a="1"/>
  <c r="R1023" i="9" s="1"/>
  <c r="S1023" i="9" s="1"/>
  <c r="R1022" i="9" a="1"/>
  <c r="R1022" i="9" s="1"/>
  <c r="S1022" i="9" s="1"/>
  <c r="R1021" i="9" a="1"/>
  <c r="R1021" i="9" s="1"/>
  <c r="S1021" i="9" s="1"/>
  <c r="R1020" i="9" a="1"/>
  <c r="R1020" i="9" s="1"/>
  <c r="S1020" i="9" s="1"/>
  <c r="R1019" i="9" a="1"/>
  <c r="R1019" i="9" s="1"/>
  <c r="S1019" i="9" s="1"/>
  <c r="R1018" i="9" a="1"/>
  <c r="R1018" i="9" s="1"/>
  <c r="S1018" i="9" s="1"/>
  <c r="R1017" i="9" a="1"/>
  <c r="R1017" i="9" s="1"/>
  <c r="S1017" i="9" s="1"/>
  <c r="R1016" i="9" a="1"/>
  <c r="R1016" i="9" s="1"/>
  <c r="S1016" i="9" s="1"/>
  <c r="R1015" i="9" a="1"/>
  <c r="R1015" i="9" s="1"/>
  <c r="S1015" i="9" s="1"/>
  <c r="R1014" i="9" a="1"/>
  <c r="R1014" i="9" s="1"/>
  <c r="S1014" i="9" s="1"/>
  <c r="R1013" i="9" a="1"/>
  <c r="R1013" i="9" s="1"/>
  <c r="S1013" i="9" s="1"/>
  <c r="R1012" i="9" a="1"/>
  <c r="R1012" i="9" s="1"/>
  <c r="S1012" i="9" s="1"/>
  <c r="R1011" i="9" a="1"/>
  <c r="R1011" i="9" s="1"/>
  <c r="S1011" i="9" s="1"/>
  <c r="R1010" i="9" a="1"/>
  <c r="R1010" i="9" s="1"/>
  <c r="S1010" i="9" s="1"/>
  <c r="R1009" i="9" a="1"/>
  <c r="R1009" i="9" s="1"/>
  <c r="S1009" i="9" s="1"/>
  <c r="R1008" i="9" a="1"/>
  <c r="R1008" i="9" s="1"/>
  <c r="S1008" i="9" s="1"/>
  <c r="R1007" i="9" a="1"/>
  <c r="R1007" i="9" s="1"/>
  <c r="S1007" i="9" s="1"/>
  <c r="R1006" i="9" a="1"/>
  <c r="R1006" i="9" s="1"/>
  <c r="S1006" i="9" s="1"/>
  <c r="R1005" i="9" a="1"/>
  <c r="R1005" i="9" s="1"/>
  <c r="S1005" i="9" s="1"/>
  <c r="R1004" i="9" a="1"/>
  <c r="R1004" i="9" s="1"/>
  <c r="S1004" i="9" s="1"/>
  <c r="R1003" i="9" a="1"/>
  <c r="R1003" i="9" s="1"/>
  <c r="S1003" i="9" s="1"/>
  <c r="R1002" i="9" a="1"/>
  <c r="R1002" i="9" s="1"/>
  <c r="S1002" i="9" s="1"/>
  <c r="R1001" i="9" a="1"/>
  <c r="R1001" i="9" s="1"/>
  <c r="S1001" i="9" s="1"/>
  <c r="R1000" i="9" a="1"/>
  <c r="R1000" i="9" s="1"/>
  <c r="S1000" i="9" s="1"/>
  <c r="R999" i="9" a="1"/>
  <c r="R999" i="9" s="1"/>
  <c r="S999" i="9" s="1"/>
  <c r="R998" i="9" a="1"/>
  <c r="R998" i="9" s="1"/>
  <c r="S998" i="9" s="1"/>
  <c r="R997" i="9" a="1"/>
  <c r="R997" i="9" s="1"/>
  <c r="S997" i="9" s="1"/>
  <c r="R996" i="9" a="1"/>
  <c r="R996" i="9" s="1"/>
  <c r="S996" i="9" s="1"/>
  <c r="R995" i="9" a="1"/>
  <c r="R995" i="9" s="1"/>
  <c r="S995" i="9" s="1"/>
  <c r="R994" i="9" a="1"/>
  <c r="R994" i="9" s="1"/>
  <c r="S994" i="9" s="1"/>
  <c r="R993" i="9" a="1"/>
  <c r="R993" i="9" s="1"/>
  <c r="S993" i="9" s="1"/>
  <c r="R992" i="9" a="1"/>
  <c r="R992" i="9" s="1"/>
  <c r="S992" i="9" s="1"/>
  <c r="R991" i="9" a="1"/>
  <c r="R991" i="9" s="1"/>
  <c r="S991" i="9" s="1"/>
  <c r="R990" i="9" a="1"/>
  <c r="R990" i="9" s="1"/>
  <c r="S990" i="9" s="1"/>
  <c r="R989" i="9" a="1"/>
  <c r="R989" i="9" s="1"/>
  <c r="S989" i="9" s="1"/>
  <c r="R988" i="9" a="1"/>
  <c r="R988" i="9" s="1"/>
  <c r="S988" i="9" s="1"/>
  <c r="R987" i="9" a="1"/>
  <c r="R987" i="9" s="1"/>
  <c r="S987" i="9" s="1"/>
  <c r="R986" i="9" a="1"/>
  <c r="R986" i="9" s="1"/>
  <c r="S986" i="9" s="1"/>
  <c r="R985" i="9" a="1"/>
  <c r="R985" i="9" s="1"/>
  <c r="S985" i="9" s="1"/>
  <c r="R984" i="9" a="1"/>
  <c r="R984" i="9" s="1"/>
  <c r="S984" i="9" s="1"/>
  <c r="R983" i="9" a="1"/>
  <c r="R983" i="9" s="1"/>
  <c r="S983" i="9" s="1"/>
  <c r="R1755" i="9" a="1"/>
  <c r="R1755" i="9" s="1"/>
  <c r="S1755" i="9" s="1"/>
  <c r="R1697" i="9" a="1"/>
  <c r="R1697" i="9" s="1"/>
  <c r="S1697" i="9" s="1"/>
  <c r="R1640" i="9" a="1"/>
  <c r="R1640" i="9" s="1"/>
  <c r="S1640" i="9" s="1"/>
  <c r="R1576" i="9" a="1"/>
  <c r="R1576" i="9" s="1"/>
  <c r="S1576" i="9" s="1"/>
  <c r="R1484" i="9" a="1"/>
  <c r="R1484" i="9" s="1"/>
  <c r="S1484" i="9" s="1"/>
  <c r="R1451" i="9" a="1"/>
  <c r="R1451" i="9" s="1"/>
  <c r="S1451" i="9" s="1"/>
  <c r="R1419" i="9" a="1"/>
  <c r="R1419" i="9" s="1"/>
  <c r="S1419" i="9" s="1"/>
  <c r="R1387" i="9" a="1"/>
  <c r="R1387" i="9" s="1"/>
  <c r="S1387" i="9" s="1"/>
  <c r="R1785" i="9" a="1"/>
  <c r="R1785" i="9" s="1"/>
  <c r="S1785" i="9" s="1"/>
  <c r="R1734" i="9" a="1"/>
  <c r="R1734" i="9" s="1"/>
  <c r="S1734" i="9" s="1"/>
  <c r="R1696" i="9" a="1"/>
  <c r="R1696" i="9" s="1"/>
  <c r="S1696" i="9" s="1"/>
  <c r="R1505" i="9" a="1"/>
  <c r="R1505" i="9" s="1"/>
  <c r="S1505" i="9" s="1"/>
  <c r="R1464" i="9" a="1"/>
  <c r="R1464" i="9" s="1"/>
  <c r="S1464" i="9" s="1"/>
  <c r="R1445" i="9" a="1"/>
  <c r="R1445" i="9" s="1"/>
  <c r="S1445" i="9" s="1"/>
  <c r="R1399" i="9" a="1"/>
  <c r="R1399" i="9" s="1"/>
  <c r="S1399" i="9" s="1"/>
  <c r="R1381" i="9" a="1"/>
  <c r="R1381" i="9" s="1"/>
  <c r="S1381" i="9" s="1"/>
  <c r="R1351" i="9" a="1"/>
  <c r="R1351" i="9" s="1"/>
  <c r="S1351" i="9" s="1"/>
  <c r="R1333" i="9" a="1"/>
  <c r="R1333" i="9" s="1"/>
  <c r="S1333" i="9" s="1"/>
  <c r="R1303" i="9" a="1"/>
  <c r="R1303" i="9" s="1"/>
  <c r="S1303" i="9" s="1"/>
  <c r="R1285" i="9" a="1"/>
  <c r="R1285" i="9" s="1"/>
  <c r="S1285" i="9" s="1"/>
  <c r="R1255" i="9" a="1"/>
  <c r="R1255" i="9" s="1"/>
  <c r="S1255" i="9" s="1"/>
  <c r="R1237" i="9" a="1"/>
  <c r="R1237" i="9" s="1"/>
  <c r="S1237" i="9" s="1"/>
  <c r="R1215" i="9" a="1"/>
  <c r="R1215" i="9" s="1"/>
  <c r="S1215" i="9" s="1"/>
  <c r="R1194" i="9" a="1"/>
  <c r="R1194" i="9" s="1"/>
  <c r="S1194" i="9" s="1"/>
  <c r="R1173" i="9" a="1"/>
  <c r="R1173" i="9" s="1"/>
  <c r="S1173" i="9" s="1"/>
  <c r="R1151" i="9" a="1"/>
  <c r="R1151" i="9" s="1"/>
  <c r="S1151" i="9" s="1"/>
  <c r="R1112" i="9" a="1"/>
  <c r="R1112" i="9" s="1"/>
  <c r="S1112" i="9" s="1"/>
  <c r="R1090" i="9" a="1"/>
  <c r="R1090" i="9" s="1"/>
  <c r="S1090" i="9" s="1"/>
  <c r="R980" i="9" a="1"/>
  <c r="R980" i="9" s="1"/>
  <c r="S980" i="9" s="1"/>
  <c r="R974" i="9" a="1"/>
  <c r="R974" i="9" s="1"/>
  <c r="S974" i="9" s="1"/>
  <c r="R969" i="9" a="1"/>
  <c r="R969" i="9" s="1"/>
  <c r="S969" i="9" s="1"/>
  <c r="R966" i="9" a="1"/>
  <c r="R966" i="9" s="1"/>
  <c r="S966" i="9" s="1"/>
  <c r="R960" i="9" a="1"/>
  <c r="R960" i="9" s="1"/>
  <c r="S960" i="9" s="1"/>
  <c r="R954" i="9" a="1"/>
  <c r="R954" i="9" s="1"/>
  <c r="S954" i="9" s="1"/>
  <c r="R948" i="9" a="1"/>
  <c r="R948" i="9" s="1"/>
  <c r="S948" i="9" s="1"/>
  <c r="R946" i="9" a="1"/>
  <c r="R946" i="9" s="1"/>
  <c r="S946" i="9" s="1"/>
  <c r="R944" i="9" a="1"/>
  <c r="R944" i="9" s="1"/>
  <c r="S944" i="9" s="1"/>
  <c r="R942" i="9" a="1"/>
  <c r="R942" i="9" s="1"/>
  <c r="S942" i="9" s="1"/>
  <c r="R941" i="9" a="1"/>
  <c r="R941" i="9" s="1"/>
  <c r="S941" i="9" s="1"/>
  <c r="R939" i="9" a="1"/>
  <c r="R939" i="9" s="1"/>
  <c r="S939" i="9" s="1"/>
  <c r="R937" i="9" a="1"/>
  <c r="R937" i="9" s="1"/>
  <c r="S937" i="9" s="1"/>
  <c r="R933" i="9" a="1"/>
  <c r="R933" i="9" s="1"/>
  <c r="S933" i="9" s="1"/>
  <c r="R930" i="9" a="1"/>
  <c r="R930" i="9" s="1"/>
  <c r="S930" i="9" s="1"/>
  <c r="R926" i="9" a="1"/>
  <c r="R926" i="9" s="1"/>
  <c r="S926" i="9" s="1"/>
  <c r="R924" i="9" a="1"/>
  <c r="R924" i="9" s="1"/>
  <c r="S924" i="9" s="1"/>
  <c r="R921" i="9" a="1"/>
  <c r="R921" i="9" s="1"/>
  <c r="S921" i="9" s="1"/>
  <c r="R920" i="9" a="1"/>
  <c r="R920" i="9" s="1"/>
  <c r="S920" i="9" s="1"/>
  <c r="R918" i="9" a="1"/>
  <c r="R918" i="9" s="1"/>
  <c r="S918" i="9" s="1"/>
  <c r="R916" i="9" a="1"/>
  <c r="R916" i="9" s="1"/>
  <c r="S916" i="9" s="1"/>
  <c r="R912" i="9" a="1"/>
  <c r="R912" i="9" s="1"/>
  <c r="S912" i="9" s="1"/>
  <c r="R910" i="9" a="1"/>
  <c r="R910" i="9" s="1"/>
  <c r="S910" i="9" s="1"/>
  <c r="R908" i="9" a="1"/>
  <c r="R908" i="9" s="1"/>
  <c r="S908" i="9" s="1"/>
  <c r="R905" i="9" a="1"/>
  <c r="R905" i="9" s="1"/>
  <c r="S905" i="9" s="1"/>
  <c r="R903" i="9" a="1"/>
  <c r="R903" i="9" s="1"/>
  <c r="S903" i="9" s="1"/>
  <c r="R899" i="9" a="1"/>
  <c r="R899" i="9" s="1"/>
  <c r="S899" i="9" s="1"/>
  <c r="R897" i="9" a="1"/>
  <c r="R897" i="9" s="1"/>
  <c r="S897" i="9" s="1"/>
  <c r="R895" i="9" a="1"/>
  <c r="R895" i="9" s="1"/>
  <c r="S895" i="9" s="1"/>
  <c r="R890" i="9" a="1"/>
  <c r="R890" i="9" s="1"/>
  <c r="S890" i="9" s="1"/>
  <c r="R888" i="9" a="1"/>
  <c r="R888" i="9" s="1"/>
  <c r="S888" i="9" s="1"/>
  <c r="R884" i="9" a="1"/>
  <c r="R884" i="9" s="1"/>
  <c r="S884" i="9" s="1"/>
  <c r="R883" i="9" a="1"/>
  <c r="R883" i="9" s="1"/>
  <c r="S883" i="9" s="1"/>
  <c r="R882" i="9" a="1"/>
  <c r="R882" i="9" s="1"/>
  <c r="S882" i="9" s="1"/>
  <c r="R881" i="9" a="1"/>
  <c r="R881" i="9" s="1"/>
  <c r="S881" i="9" s="1"/>
  <c r="R880" i="9" a="1"/>
  <c r="R880" i="9" s="1"/>
  <c r="S880" i="9" s="1"/>
  <c r="R878" i="9" a="1"/>
  <c r="R878" i="9" s="1"/>
  <c r="S878" i="9" s="1"/>
  <c r="R877" i="9" a="1"/>
  <c r="R877" i="9" s="1"/>
  <c r="S877" i="9" s="1"/>
  <c r="R876" i="9" a="1"/>
  <c r="R876" i="9" s="1"/>
  <c r="S876" i="9" s="1"/>
  <c r="R875" i="9" a="1"/>
  <c r="R875" i="9" s="1"/>
  <c r="S875" i="9" s="1"/>
  <c r="R874" i="9" a="1"/>
  <c r="R874" i="9" s="1"/>
  <c r="S874" i="9" s="1"/>
  <c r="R870" i="9" a="1"/>
  <c r="R870" i="9" s="1"/>
  <c r="S870" i="9" s="1"/>
  <c r="R869" i="9" a="1"/>
  <c r="R869" i="9" s="1"/>
  <c r="S869" i="9" s="1"/>
  <c r="R867" i="9" a="1"/>
  <c r="R867" i="9" s="1"/>
  <c r="S867" i="9" s="1"/>
  <c r="R863" i="9" a="1"/>
  <c r="R863" i="9" s="1"/>
  <c r="S863" i="9" s="1"/>
  <c r="R861" i="9" a="1"/>
  <c r="R861" i="9" s="1"/>
  <c r="S861" i="9" s="1"/>
  <c r="R859" i="9" a="1"/>
  <c r="R859" i="9" s="1"/>
  <c r="S859" i="9" s="1"/>
  <c r="R856" i="9" a="1"/>
  <c r="R856" i="9" s="1"/>
  <c r="S856" i="9" s="1"/>
  <c r="R854" i="9" a="1"/>
  <c r="R854" i="9" s="1"/>
  <c r="S854" i="9" s="1"/>
  <c r="R848" i="9" a="1"/>
  <c r="R848" i="9" s="1"/>
  <c r="S848" i="9" s="1"/>
  <c r="R842" i="9" a="1"/>
  <c r="R842" i="9" s="1"/>
  <c r="S842" i="9" s="1"/>
  <c r="R840" i="9" a="1"/>
  <c r="R840" i="9" s="1"/>
  <c r="S840" i="9" s="1"/>
  <c r="R835" i="9" a="1"/>
  <c r="R835" i="9" s="1"/>
  <c r="S835" i="9" s="1"/>
  <c r="R833" i="9" a="1"/>
  <c r="R833" i="9" s="1"/>
  <c r="S833" i="9" s="1"/>
  <c r="R827" i="9" a="1"/>
  <c r="R827" i="9" s="1"/>
  <c r="S827" i="9" s="1"/>
  <c r="R821" i="9" a="1"/>
  <c r="R821" i="9" s="1"/>
  <c r="S821" i="9" s="1"/>
  <c r="R819" i="9" a="1"/>
  <c r="R819" i="9" s="1"/>
  <c r="S819" i="9" s="1"/>
  <c r="R814" i="9" a="1"/>
  <c r="R814" i="9" s="1"/>
  <c r="S814" i="9" s="1"/>
  <c r="R812" i="9" a="1"/>
  <c r="R812" i="9" s="1"/>
  <c r="S812" i="9" s="1"/>
  <c r="R805" i="9" a="1"/>
  <c r="R805" i="9" s="1"/>
  <c r="S805" i="9" s="1"/>
  <c r="R799" i="9" a="1"/>
  <c r="R799" i="9" s="1"/>
  <c r="S799" i="9" s="1"/>
  <c r="R797" i="9" a="1"/>
  <c r="R797" i="9" s="1"/>
  <c r="S797" i="9" s="1"/>
  <c r="R793" i="9" a="1"/>
  <c r="R793" i="9" s="1"/>
  <c r="S793" i="9" s="1"/>
  <c r="R791" i="9" a="1"/>
  <c r="R791" i="9" s="1"/>
  <c r="S791" i="9" s="1"/>
  <c r="R785" i="9" a="1"/>
  <c r="R785" i="9" s="1"/>
  <c r="S785" i="9" s="1"/>
  <c r="R783" i="9" a="1"/>
  <c r="R783" i="9" s="1"/>
  <c r="S783" i="9" s="1"/>
  <c r="R777" i="9" a="1"/>
  <c r="R777" i="9" s="1"/>
  <c r="S777" i="9" s="1"/>
  <c r="R776" i="9" a="1"/>
  <c r="R776" i="9" s="1"/>
  <c r="S776" i="9" s="1"/>
  <c r="R771" i="9" a="1"/>
  <c r="R771" i="9" s="1"/>
  <c r="S771" i="9" s="1"/>
  <c r="R770" i="9" a="1"/>
  <c r="R770" i="9" s="1"/>
  <c r="S770" i="9" s="1"/>
  <c r="R763" i="9" a="1"/>
  <c r="R763" i="9" s="1"/>
  <c r="S763" i="9" s="1"/>
  <c r="R757" i="9" a="1"/>
  <c r="R757" i="9" s="1"/>
  <c r="S757" i="9" s="1"/>
  <c r="R756" i="9" a="1"/>
  <c r="R756" i="9" s="1"/>
  <c r="S756" i="9" s="1"/>
  <c r="R750" i="9" a="1"/>
  <c r="R750" i="9" s="1"/>
  <c r="S750" i="9" s="1"/>
  <c r="R749" i="9" a="1"/>
  <c r="R749" i="9" s="1"/>
  <c r="S749" i="9" s="1"/>
  <c r="R748" i="9" a="1"/>
  <c r="R748" i="9" s="1"/>
  <c r="S748" i="9" s="1"/>
  <c r="R742" i="9" a="1"/>
  <c r="R742" i="9" s="1"/>
  <c r="S742" i="9" s="1"/>
  <c r="R735" i="9" a="1"/>
  <c r="R735" i="9" s="1"/>
  <c r="S735" i="9" s="1"/>
  <c r="R729" i="9" a="1"/>
  <c r="R729" i="9" s="1"/>
  <c r="S729" i="9" s="1"/>
  <c r="R728" i="9" a="1"/>
  <c r="R728" i="9" s="1"/>
  <c r="S728" i="9" s="1"/>
  <c r="R727" i="9" a="1"/>
  <c r="R727" i="9" s="1"/>
  <c r="S727" i="9" s="1"/>
  <c r="R721" i="9" a="1"/>
  <c r="R721" i="9" s="1"/>
  <c r="S721" i="9" s="1"/>
  <c r="R720" i="9" a="1"/>
  <c r="R720" i="9" s="1"/>
  <c r="S720" i="9" s="1"/>
  <c r="R714" i="9" a="1"/>
  <c r="R714" i="9" s="1"/>
  <c r="S714" i="9" s="1"/>
  <c r="R707" i="9" a="1"/>
  <c r="R707" i="9" s="1"/>
  <c r="S707" i="9" s="1"/>
  <c r="R706" i="9" a="1"/>
  <c r="R706" i="9" s="1"/>
  <c r="S706" i="9" s="1"/>
  <c r="R699" i="9" a="1"/>
  <c r="R699" i="9" s="1"/>
  <c r="S699" i="9" s="1"/>
  <c r="R693" i="9" a="1"/>
  <c r="R693" i="9" s="1"/>
  <c r="S693" i="9" s="1"/>
  <c r="R692" i="9" a="1"/>
  <c r="R692" i="9" s="1"/>
  <c r="S692" i="9" s="1"/>
  <c r="R686" i="9" a="1"/>
  <c r="R686" i="9" s="1"/>
  <c r="S686" i="9" s="1"/>
  <c r="R685" i="9" a="1"/>
  <c r="R685" i="9" s="1"/>
  <c r="S685" i="9" s="1"/>
  <c r="R684" i="9" a="1"/>
  <c r="R684" i="9" s="1"/>
  <c r="S684" i="9" s="1"/>
  <c r="R678" i="9" a="1"/>
  <c r="R678" i="9" s="1"/>
  <c r="S678" i="9" s="1"/>
  <c r="R671" i="9" a="1"/>
  <c r="R671" i="9" s="1"/>
  <c r="S671" i="9" s="1"/>
  <c r="R665" i="9" a="1"/>
  <c r="R665" i="9" s="1"/>
  <c r="S665" i="9" s="1"/>
  <c r="R1729" i="9" a="1"/>
  <c r="R1729" i="9" s="1"/>
  <c r="S1729" i="9" s="1"/>
  <c r="R1672" i="9" a="1"/>
  <c r="R1672" i="9" s="1"/>
  <c r="S1672" i="9" s="1"/>
  <c r="R1608" i="9" a="1"/>
  <c r="R1608" i="9" s="1"/>
  <c r="S1608" i="9" s="1"/>
  <c r="R1544" i="9" a="1"/>
  <c r="R1544" i="9" s="1"/>
  <c r="S1544" i="9" s="1"/>
  <c r="R1468" i="9" a="1"/>
  <c r="R1468" i="9" s="1"/>
  <c r="S1468" i="9" s="1"/>
  <c r="R1436" i="9" a="1"/>
  <c r="R1436" i="9" s="1"/>
  <c r="S1436" i="9" s="1"/>
  <c r="R1418" i="9" a="1"/>
  <c r="R1418" i="9" s="1"/>
  <c r="S1418" i="9" s="1"/>
  <c r="R1386" i="9" a="1"/>
  <c r="R1386" i="9" s="1"/>
  <c r="S1386" i="9" s="1"/>
  <c r="R1747" i="9" a="1"/>
  <c r="R1747" i="9" s="1"/>
  <c r="S1747" i="9" s="1"/>
  <c r="R1657" i="9" a="1"/>
  <c r="R1657" i="9" s="1"/>
  <c r="S1657" i="9" s="1"/>
  <c r="R1619" i="9" a="1"/>
  <c r="R1619" i="9" s="1"/>
  <c r="S1619" i="9" s="1"/>
  <c r="R1574" i="9" a="1"/>
  <c r="R1574" i="9" s="1"/>
  <c r="S1574" i="9" s="1"/>
  <c r="R1530" i="9" a="1"/>
  <c r="R1530" i="9" s="1"/>
  <c r="S1530" i="9" s="1"/>
  <c r="R1478" i="9" a="1"/>
  <c r="R1478" i="9" s="1"/>
  <c r="S1478" i="9" s="1"/>
  <c r="R1461" i="9" a="1"/>
  <c r="R1461" i="9" s="1"/>
  <c r="S1461" i="9" s="1"/>
  <c r="R1431" i="9" a="1"/>
  <c r="R1431" i="9" s="1"/>
  <c r="S1431" i="9" s="1"/>
  <c r="R1415" i="9" a="1"/>
  <c r="R1415" i="9" s="1"/>
  <c r="S1415" i="9" s="1"/>
  <c r="R1397" i="9" a="1"/>
  <c r="R1397" i="9" s="1"/>
  <c r="S1397" i="9" s="1"/>
  <c r="R1367" i="9" a="1"/>
  <c r="R1367" i="9" s="1"/>
  <c r="S1367" i="9" s="1"/>
  <c r="R1349" i="9" a="1"/>
  <c r="R1349" i="9" s="1"/>
  <c r="S1349" i="9" s="1"/>
  <c r="R1319" i="9" a="1"/>
  <c r="R1319" i="9" s="1"/>
  <c r="S1319" i="9" s="1"/>
  <c r="R1301" i="9" a="1"/>
  <c r="R1301" i="9" s="1"/>
  <c r="S1301" i="9" s="1"/>
  <c r="R1271" i="9" a="1"/>
  <c r="R1271" i="9" s="1"/>
  <c r="S1271" i="9" s="1"/>
  <c r="R1253" i="9" a="1"/>
  <c r="R1253" i="9" s="1"/>
  <c r="S1253" i="9" s="1"/>
  <c r="R1219" i="9" a="1"/>
  <c r="R1219" i="9" s="1"/>
  <c r="S1219" i="9" s="1"/>
  <c r="R1197" i="9" a="1"/>
  <c r="R1197" i="9" s="1"/>
  <c r="S1197" i="9" s="1"/>
  <c r="R1175" i="9" a="1"/>
  <c r="R1175" i="9" s="1"/>
  <c r="S1175" i="9" s="1"/>
  <c r="R1153" i="9" a="1"/>
  <c r="R1153" i="9" s="1"/>
  <c r="S1153" i="9" s="1"/>
  <c r="R1131" i="9" a="1"/>
  <c r="R1131" i="9" s="1"/>
  <c r="S1131" i="9" s="1"/>
  <c r="R1109" i="9" a="1"/>
  <c r="R1109" i="9" s="1"/>
  <c r="S1109" i="9" s="1"/>
  <c r="R1088" i="9" a="1"/>
  <c r="R1088" i="9" s="1"/>
  <c r="S1088" i="9" s="1"/>
  <c r="R978" i="9" a="1"/>
  <c r="R978" i="9" s="1"/>
  <c r="S978" i="9" s="1"/>
  <c r="R973" i="9" a="1"/>
  <c r="R973" i="9" s="1"/>
  <c r="S973" i="9" s="1"/>
  <c r="R968" i="9" a="1"/>
  <c r="R968" i="9" s="1"/>
  <c r="S968" i="9" s="1"/>
  <c r="R962" i="9" a="1"/>
  <c r="R962" i="9" s="1"/>
  <c r="S962" i="9" s="1"/>
  <c r="R956" i="9" a="1"/>
  <c r="R956" i="9" s="1"/>
  <c r="S956" i="9" s="1"/>
  <c r="R950" i="9" a="1"/>
  <c r="R950" i="9" s="1"/>
  <c r="S950" i="9" s="1"/>
  <c r="R947" i="9" a="1"/>
  <c r="R947" i="9" s="1"/>
  <c r="S947" i="9" s="1"/>
  <c r="R945" i="9" a="1"/>
  <c r="R945" i="9" s="1"/>
  <c r="S945" i="9" s="1"/>
  <c r="R943" i="9" a="1"/>
  <c r="R943" i="9" s="1"/>
  <c r="S943" i="9" s="1"/>
  <c r="R940" i="9" a="1"/>
  <c r="R940" i="9" s="1"/>
  <c r="S940" i="9" s="1"/>
  <c r="R938" i="9" a="1"/>
  <c r="R938" i="9" s="1"/>
  <c r="S938" i="9" s="1"/>
  <c r="R934" i="9" a="1"/>
  <c r="R934" i="9" s="1"/>
  <c r="S934" i="9" s="1"/>
  <c r="R932" i="9" a="1"/>
  <c r="R932" i="9" s="1"/>
  <c r="S932" i="9" s="1"/>
  <c r="R931" i="9" a="1"/>
  <c r="R931" i="9" s="1"/>
  <c r="S931" i="9" s="1"/>
  <c r="R927" i="9" a="1"/>
  <c r="R927" i="9" s="1"/>
  <c r="S927" i="9" s="1"/>
  <c r="R925" i="9" a="1"/>
  <c r="R925" i="9" s="1"/>
  <c r="S925" i="9" s="1"/>
  <c r="R923" i="9" a="1"/>
  <c r="R923" i="9" s="1"/>
  <c r="S923" i="9" s="1"/>
  <c r="R919" i="9" a="1"/>
  <c r="R919" i="9" s="1"/>
  <c r="S919" i="9" s="1"/>
  <c r="R917" i="9" a="1"/>
  <c r="R917" i="9" s="1"/>
  <c r="S917" i="9" s="1"/>
  <c r="R913" i="9" a="1"/>
  <c r="R913" i="9" s="1"/>
  <c r="S913" i="9" s="1"/>
  <c r="R911" i="9" a="1"/>
  <c r="R911" i="9" s="1"/>
  <c r="S911" i="9" s="1"/>
  <c r="R909" i="9" a="1"/>
  <c r="R909" i="9" s="1"/>
  <c r="S909" i="9" s="1"/>
  <c r="R906" i="9" a="1"/>
  <c r="R906" i="9" s="1"/>
  <c r="S906" i="9" s="1"/>
  <c r="R904" i="9" a="1"/>
  <c r="R904" i="9" s="1"/>
  <c r="S904" i="9" s="1"/>
  <c r="R902" i="9" a="1"/>
  <c r="R902" i="9" s="1"/>
  <c r="S902" i="9" s="1"/>
  <c r="R898" i="9" a="1"/>
  <c r="R898" i="9" s="1"/>
  <c r="S898" i="9" s="1"/>
  <c r="R896" i="9" a="1"/>
  <c r="R896" i="9" s="1"/>
  <c r="S896" i="9" s="1"/>
  <c r="R891" i="9" a="1"/>
  <c r="R891" i="9" s="1"/>
  <c r="S891" i="9" s="1"/>
  <c r="R889" i="9" a="1"/>
  <c r="R889" i="9" s="1"/>
  <c r="S889" i="9" s="1"/>
  <c r="R887" i="9" a="1"/>
  <c r="R887" i="9" s="1"/>
  <c r="S887" i="9" s="1"/>
  <c r="R885" i="9" a="1"/>
  <c r="R885" i="9" s="1"/>
  <c r="S885" i="9" s="1"/>
  <c r="R868" i="9" a="1"/>
  <c r="R868" i="9" s="1"/>
  <c r="S868" i="9" s="1"/>
  <c r="R866" i="9" a="1"/>
  <c r="R866" i="9" s="1"/>
  <c r="S866" i="9" s="1"/>
  <c r="R862" i="9" a="1"/>
  <c r="R862" i="9" s="1"/>
  <c r="S862" i="9" s="1"/>
  <c r="R860" i="9" a="1"/>
  <c r="R860" i="9" s="1"/>
  <c r="S860" i="9" s="1"/>
  <c r="R857" i="9" a="1"/>
  <c r="R857" i="9" s="1"/>
  <c r="S857" i="9" s="1"/>
  <c r="R855" i="9" a="1"/>
  <c r="R855" i="9" s="1"/>
  <c r="S855" i="9" s="1"/>
  <c r="R849" i="9" a="1"/>
  <c r="R849" i="9" s="1"/>
  <c r="S849" i="9" s="1"/>
  <c r="R847" i="9" a="1"/>
  <c r="R847" i="9" s="1"/>
  <c r="S847" i="9" s="1"/>
  <c r="R841" i="9" a="1"/>
  <c r="R841" i="9" s="1"/>
  <c r="S841" i="9" s="1"/>
  <c r="R839" i="9" a="1"/>
  <c r="R839" i="9" s="1"/>
  <c r="S839" i="9" s="1"/>
  <c r="R834" i="9" a="1"/>
  <c r="R834" i="9" s="1"/>
  <c r="S834" i="9" s="1"/>
  <c r="R832" i="9" a="1"/>
  <c r="R832" i="9" s="1"/>
  <c r="S832" i="9" s="1"/>
  <c r="R826" i="9" a="1"/>
  <c r="R826" i="9" s="1"/>
  <c r="S826" i="9" s="1"/>
  <c r="R820" i="9" a="1"/>
  <c r="R820" i="9" s="1"/>
  <c r="S820" i="9" s="1"/>
  <c r="R818" i="9" a="1"/>
  <c r="R818" i="9" s="1"/>
  <c r="S818" i="9" s="1"/>
  <c r="R813" i="9" a="1"/>
  <c r="R813" i="9" s="1"/>
  <c r="S813" i="9" s="1"/>
  <c r="R811" i="9" a="1"/>
  <c r="R811" i="9" s="1"/>
  <c r="S811" i="9" s="1"/>
  <c r="R806" i="9" a="1"/>
  <c r="R806" i="9" s="1"/>
  <c r="S806" i="9" s="1"/>
  <c r="R804" i="9" a="1"/>
  <c r="R804" i="9" s="1"/>
  <c r="S804" i="9" s="1"/>
  <c r="R798" i="9" a="1"/>
  <c r="R798" i="9" s="1"/>
  <c r="S798" i="9" s="1"/>
  <c r="R796" i="9" a="1"/>
  <c r="R796" i="9" s="1"/>
  <c r="S796" i="9" s="1"/>
  <c r="R792" i="9" a="1"/>
  <c r="R792" i="9" s="1"/>
  <c r="S792" i="9" s="1"/>
  <c r="R790" i="9" a="1"/>
  <c r="R790" i="9" s="1"/>
  <c r="S790" i="9" s="1"/>
  <c r="R784" i="9" a="1"/>
  <c r="R784" i="9" s="1"/>
  <c r="S784" i="9" s="1"/>
  <c r="R778" i="9" a="1"/>
  <c r="R778" i="9" s="1"/>
  <c r="S778" i="9" s="1"/>
  <c r="R1797" i="9" a="1"/>
  <c r="R1797" i="9" s="1"/>
  <c r="S1797" i="9" s="1"/>
  <c r="R1791" i="9" a="1"/>
  <c r="R1791" i="9" s="1"/>
  <c r="S1791" i="9" s="1"/>
  <c r="R1778" i="9" a="1"/>
  <c r="R1778" i="9" s="1"/>
  <c r="S1778" i="9" s="1"/>
  <c r="R1772" i="9" a="1"/>
  <c r="R1772" i="9" s="1"/>
  <c r="S1772" i="9" s="1"/>
  <c r="R1765" i="9" a="1"/>
  <c r="R1765" i="9" s="1"/>
  <c r="S1765" i="9" s="1"/>
  <c r="R1759" i="9" a="1"/>
  <c r="R1759" i="9" s="1"/>
  <c r="S1759" i="9" s="1"/>
  <c r="R1746" i="9" a="1"/>
  <c r="R1746" i="9" s="1"/>
  <c r="S1746" i="9" s="1"/>
  <c r="R1740" i="9" a="1"/>
  <c r="R1740" i="9" s="1"/>
  <c r="S1740" i="9" s="1"/>
  <c r="R1733" i="9" a="1"/>
  <c r="R1733" i="9" s="1"/>
  <c r="S1733" i="9" s="1"/>
  <c r="R1727" i="9" a="1"/>
  <c r="R1727" i="9" s="1"/>
  <c r="S1727" i="9" s="1"/>
  <c r="R1714" i="9" a="1"/>
  <c r="R1714" i="9" s="1"/>
  <c r="S1714" i="9" s="1"/>
  <c r="R1708" i="9" a="1"/>
  <c r="R1708" i="9" s="1"/>
  <c r="S1708" i="9" s="1"/>
  <c r="R1701" i="9" a="1"/>
  <c r="R1701" i="9" s="1"/>
  <c r="S1701" i="9" s="1"/>
  <c r="R1695" i="9" a="1"/>
  <c r="R1695" i="9" s="1"/>
  <c r="S1695" i="9" s="1"/>
  <c r="R1682" i="9" a="1"/>
  <c r="R1682" i="9" s="1"/>
  <c r="S1682" i="9" s="1"/>
  <c r="R1676" i="9" a="1"/>
  <c r="R1676" i="9" s="1"/>
  <c r="S1676" i="9" s="1"/>
  <c r="R1669" i="9" a="1"/>
  <c r="R1669" i="9" s="1"/>
  <c r="S1669" i="9" s="1"/>
  <c r="R1663" i="9" a="1"/>
  <c r="R1663" i="9" s="1"/>
  <c r="S1663" i="9" s="1"/>
  <c r="R1650" i="9" a="1"/>
  <c r="R1650" i="9" s="1"/>
  <c r="S1650" i="9" s="1"/>
  <c r="R1644" i="9" a="1"/>
  <c r="R1644" i="9" s="1"/>
  <c r="S1644" i="9" s="1"/>
  <c r="R1637" i="9" a="1"/>
  <c r="R1637" i="9" s="1"/>
  <c r="S1637" i="9" s="1"/>
  <c r="R1631" i="9" a="1"/>
  <c r="R1631" i="9" s="1"/>
  <c r="S1631" i="9" s="1"/>
  <c r="R1618" i="9" a="1"/>
  <c r="R1618" i="9" s="1"/>
  <c r="S1618" i="9" s="1"/>
  <c r="R1612" i="9" a="1"/>
  <c r="R1612" i="9" s="1"/>
  <c r="S1612" i="9" s="1"/>
  <c r="R1605" i="9" a="1"/>
  <c r="R1605" i="9" s="1"/>
  <c r="S1605" i="9" s="1"/>
  <c r="R1599" i="9" a="1"/>
  <c r="R1599" i="9" s="1"/>
  <c r="S1599" i="9" s="1"/>
  <c r="R1586" i="9" a="1"/>
  <c r="R1586" i="9" s="1"/>
  <c r="S1586" i="9" s="1"/>
  <c r="R1580" i="9" a="1"/>
  <c r="R1580" i="9" s="1"/>
  <c r="S1580" i="9" s="1"/>
  <c r="R1573" i="9" a="1"/>
  <c r="R1573" i="9" s="1"/>
  <c r="S1573" i="9" s="1"/>
  <c r="R1567" i="9" a="1"/>
  <c r="R1567" i="9" s="1"/>
  <c r="S1567" i="9" s="1"/>
  <c r="R1554" i="9" a="1"/>
  <c r="R1554" i="9" s="1"/>
  <c r="S1554" i="9" s="1"/>
  <c r="R1548" i="9" a="1"/>
  <c r="R1548" i="9" s="1"/>
  <c r="S1548" i="9" s="1"/>
  <c r="R1541" i="9" a="1"/>
  <c r="R1541" i="9" s="1"/>
  <c r="S1541" i="9" s="1"/>
  <c r="R1534" i="9" a="1"/>
  <c r="R1534" i="9" s="1"/>
  <c r="S1534" i="9" s="1"/>
  <c r="R1529" i="9" a="1"/>
  <c r="R1529" i="9" s="1"/>
  <c r="S1529" i="9" s="1"/>
  <c r="R1516" i="9" a="1"/>
  <c r="R1516" i="9" s="1"/>
  <c r="S1516" i="9" s="1"/>
  <c r="R1504" i="9" a="1"/>
  <c r="R1504" i="9" s="1"/>
  <c r="S1504" i="9" s="1"/>
  <c r="R1490" i="9" a="1"/>
  <c r="R1490" i="9" s="1"/>
  <c r="S1490" i="9" s="1"/>
  <c r="R1582" i="9" a="1"/>
  <c r="R1582" i="9" s="1"/>
  <c r="S1582" i="9" s="1"/>
  <c r="R1483" i="9" a="1"/>
  <c r="R1483" i="9" s="1"/>
  <c r="S1483" i="9" s="1"/>
  <c r="R1452" i="9" a="1"/>
  <c r="R1452" i="9" s="1"/>
  <c r="S1452" i="9" s="1"/>
  <c r="R1420" i="9" a="1"/>
  <c r="R1420" i="9" s="1"/>
  <c r="S1420" i="9" s="1"/>
  <c r="R1388" i="9" a="1"/>
  <c r="R1388" i="9" s="1"/>
  <c r="S1388" i="9" s="1"/>
  <c r="R1798" i="9" a="1"/>
  <c r="R1798" i="9" s="1"/>
  <c r="S1798" i="9" s="1"/>
  <c r="R1760" i="9" a="1"/>
  <c r="R1760" i="9" s="1"/>
  <c r="S1760" i="9" s="1"/>
  <c r="R1721" i="9" a="1"/>
  <c r="R1721" i="9" s="1"/>
  <c r="S1721" i="9" s="1"/>
  <c r="R1670" i="9" a="1"/>
  <c r="R1670" i="9" s="1"/>
  <c r="S1670" i="9" s="1"/>
  <c r="R1632" i="9" a="1"/>
  <c r="R1632" i="9" s="1"/>
  <c r="S1632" i="9" s="1"/>
  <c r="R1593" i="9" a="1"/>
  <c r="R1593" i="9" s="1"/>
  <c r="S1593" i="9" s="1"/>
  <c r="R1542" i="9" a="1"/>
  <c r="R1542" i="9" s="1"/>
  <c r="S1542" i="9" s="1"/>
  <c r="R1492" i="9" a="1"/>
  <c r="R1492" i="9" s="1"/>
  <c r="S1492" i="9" s="1"/>
  <c r="R1463" i="9" a="1"/>
  <c r="R1463" i="9" s="1"/>
  <c r="S1463" i="9" s="1"/>
  <c r="R1446" i="9" a="1"/>
  <c r="R1446" i="9" s="1"/>
  <c r="S1446" i="9" s="1"/>
  <c r="R1429" i="9" a="1"/>
  <c r="R1429" i="9" s="1"/>
  <c r="S1429" i="9" s="1"/>
  <c r="R1414" i="9" a="1"/>
  <c r="R1414" i="9" s="1"/>
  <c r="S1414" i="9" s="1"/>
  <c r="R1384" i="9" a="1"/>
  <c r="R1384" i="9" s="1"/>
  <c r="S1384" i="9" s="1"/>
  <c r="R1366" i="9" a="1"/>
  <c r="R1366" i="9" s="1"/>
  <c r="S1366" i="9" s="1"/>
  <c r="R1336" i="9" a="1"/>
  <c r="R1336" i="9" s="1"/>
  <c r="S1336" i="9" s="1"/>
  <c r="R1318" i="9" a="1"/>
  <c r="R1318" i="9" s="1"/>
  <c r="S1318" i="9" s="1"/>
  <c r="R1288" i="9" a="1"/>
  <c r="R1288" i="9" s="1"/>
  <c r="S1288" i="9" s="1"/>
  <c r="R1270" i="9" a="1"/>
  <c r="R1270" i="9" s="1"/>
  <c r="S1270" i="9" s="1"/>
  <c r="R1240" i="9" a="1"/>
  <c r="R1240" i="9" s="1"/>
  <c r="S1240" i="9" s="1"/>
  <c r="R1218" i="9" a="1"/>
  <c r="R1218" i="9" s="1"/>
  <c r="S1218" i="9" s="1"/>
  <c r="R1196" i="9" a="1"/>
  <c r="R1196" i="9" s="1"/>
  <c r="S1196" i="9" s="1"/>
  <c r="R1174" i="9" a="1"/>
  <c r="R1174" i="9" s="1"/>
  <c r="S1174" i="9" s="1"/>
  <c r="R1152" i="9" a="1"/>
  <c r="R1152" i="9" s="1"/>
  <c r="S1152" i="9" s="1"/>
  <c r="R1130" i="9" a="1"/>
  <c r="R1130" i="9" s="1"/>
  <c r="S1130" i="9" s="1"/>
  <c r="R1108" i="9" a="1"/>
  <c r="R1108" i="9" s="1"/>
  <c r="S1108" i="9" s="1"/>
  <c r="R982" i="9" a="1"/>
  <c r="R982" i="9" s="1"/>
  <c r="S982" i="9" s="1"/>
  <c r="R976" i="9" a="1"/>
  <c r="R976" i="9" s="1"/>
  <c r="S976" i="9" s="1"/>
  <c r="R972" i="9" a="1"/>
  <c r="R972" i="9" s="1"/>
  <c r="S972" i="9" s="1"/>
  <c r="R967" i="9" a="1"/>
  <c r="R967" i="9" s="1"/>
  <c r="S967" i="9" s="1"/>
  <c r="R961" i="9" a="1"/>
  <c r="R961" i="9" s="1"/>
  <c r="S961" i="9" s="1"/>
  <c r="R955" i="9" a="1"/>
  <c r="R955" i="9" s="1"/>
  <c r="S955" i="9" s="1"/>
  <c r="R949" i="9" a="1"/>
  <c r="R949" i="9" s="1"/>
  <c r="S949" i="9" s="1"/>
  <c r="R1771" i="9" a="1"/>
  <c r="R1771" i="9" s="1"/>
  <c r="S1771" i="9" s="1"/>
  <c r="R1739" i="9" a="1"/>
  <c r="R1739" i="9" s="1"/>
  <c r="S1739" i="9" s="1"/>
  <c r="R1713" i="9" a="1"/>
  <c r="R1713" i="9" s="1"/>
  <c r="S1713" i="9" s="1"/>
  <c r="R1694" i="9" a="1"/>
  <c r="R1694" i="9" s="1"/>
  <c r="S1694" i="9" s="1"/>
  <c r="R1688" i="9" a="1"/>
  <c r="R1688" i="9" s="1"/>
  <c r="S1688" i="9" s="1"/>
  <c r="R1681" i="9" a="1"/>
  <c r="R1681" i="9" s="1"/>
  <c r="S1681" i="9" s="1"/>
  <c r="R1675" i="9" a="1"/>
  <c r="R1675" i="9" s="1"/>
  <c r="S1675" i="9" s="1"/>
  <c r="R1662" i="9" a="1"/>
  <c r="R1662" i="9" s="1"/>
  <c r="S1662" i="9" s="1"/>
  <c r="R1649" i="9" a="1"/>
  <c r="R1649" i="9" s="1"/>
  <c r="S1649" i="9" s="1"/>
  <c r="R1592" i="9" a="1"/>
  <c r="R1592" i="9" s="1"/>
  <c r="S1592" i="9" s="1"/>
  <c r="R1579" i="9" a="1"/>
  <c r="R1579" i="9" s="1"/>
  <c r="S1579" i="9" s="1"/>
  <c r="R1566" i="9" a="1"/>
  <c r="R1566" i="9" s="1"/>
  <c r="S1566" i="9" s="1"/>
  <c r="R1553" i="9" a="1"/>
  <c r="R1553" i="9" s="1"/>
  <c r="S1553" i="9" s="1"/>
  <c r="R1535" i="9" a="1"/>
  <c r="R1535" i="9" s="1"/>
  <c r="S1535" i="9" s="1"/>
  <c r="R1514" i="9" a="1"/>
  <c r="R1514" i="9" s="1"/>
  <c r="S1514" i="9" s="1"/>
  <c r="R1489" i="9" a="1"/>
  <c r="R1489" i="9" s="1"/>
  <c r="S1489" i="9" s="1"/>
  <c r="R1475" i="9" a="1"/>
  <c r="R1475" i="9" s="1"/>
  <c r="S1475" i="9" s="1"/>
  <c r="R1473" i="9" a="1"/>
  <c r="R1473" i="9" s="1"/>
  <c r="S1473" i="9" s="1"/>
  <c r="R1459" i="9" a="1"/>
  <c r="R1459" i="9" s="1"/>
  <c r="S1459" i="9" s="1"/>
  <c r="R1457" i="9" a="1"/>
  <c r="R1457" i="9" s="1"/>
  <c r="S1457" i="9" s="1"/>
  <c r="R1443" i="9" a="1"/>
  <c r="R1443" i="9" s="1"/>
  <c r="S1443" i="9" s="1"/>
  <c r="R1441" i="9" a="1"/>
  <c r="R1441" i="9" s="1"/>
  <c r="S1441" i="9" s="1"/>
  <c r="R1427" i="9" a="1"/>
  <c r="R1427" i="9" s="1"/>
  <c r="S1427" i="9" s="1"/>
  <c r="R1426" i="9" a="1"/>
  <c r="R1426" i="9" s="1"/>
  <c r="S1426" i="9" s="1"/>
  <c r="R1412" i="9" a="1"/>
  <c r="R1412" i="9" s="1"/>
  <c r="S1412" i="9" s="1"/>
  <c r="R1410" i="9" a="1"/>
  <c r="R1410" i="9" s="1"/>
  <c r="S1410" i="9" s="1"/>
  <c r="R1396" i="9" a="1"/>
  <c r="R1396" i="9" s="1"/>
  <c r="S1396" i="9" s="1"/>
  <c r="R1394" i="9" a="1"/>
  <c r="R1394" i="9" s="1"/>
  <c r="S1394" i="9" s="1"/>
  <c r="R1380" i="9" a="1"/>
  <c r="R1380" i="9" s="1"/>
  <c r="S1380" i="9" s="1"/>
  <c r="R1378" i="9" a="1"/>
  <c r="R1378" i="9" s="1"/>
  <c r="S1378" i="9" s="1"/>
  <c r="R1364" i="9" a="1"/>
  <c r="R1364" i="9" s="1"/>
  <c r="S1364" i="9" s="1"/>
  <c r="R1362" i="9" a="1"/>
  <c r="R1362" i="9" s="1"/>
  <c r="S1362" i="9" s="1"/>
  <c r="R1283" i="9" a="1"/>
  <c r="R1283" i="9" s="1"/>
  <c r="S1283" i="9" s="1"/>
  <c r="R1281" i="9" a="1"/>
  <c r="R1281" i="9" s="1"/>
  <c r="S1281" i="9" s="1"/>
  <c r="R1267" i="9" a="1"/>
  <c r="R1267" i="9" s="1"/>
  <c r="S1267" i="9" s="1"/>
  <c r="R1265" i="9" a="1"/>
  <c r="R1265" i="9" s="1"/>
  <c r="S1265" i="9" s="1"/>
  <c r="R1251" i="9" a="1"/>
  <c r="R1251" i="9" s="1"/>
  <c r="S1251" i="9" s="1"/>
  <c r="R1250" i="9" a="1"/>
  <c r="R1250" i="9" s="1"/>
  <c r="S1250" i="9" s="1"/>
  <c r="R1235" i="9" a="1"/>
  <c r="R1235" i="9" s="1"/>
  <c r="S1235" i="9" s="1"/>
  <c r="R1233" i="9" a="1"/>
  <c r="R1233" i="9" s="1"/>
  <c r="S1233" i="9" s="1"/>
  <c r="R1231" i="9" a="1"/>
  <c r="R1231" i="9" s="1"/>
  <c r="S1231" i="9" s="1"/>
  <c r="R1213" i="9" a="1"/>
  <c r="R1213" i="9" s="1"/>
  <c r="S1213" i="9" s="1"/>
  <c r="R1212" i="9" a="1"/>
  <c r="R1212" i="9" s="1"/>
  <c r="S1212" i="9" s="1"/>
  <c r="R1210" i="9" a="1"/>
  <c r="R1210" i="9" s="1"/>
  <c r="S1210" i="9" s="1"/>
  <c r="R1193" i="9" a="1"/>
  <c r="R1193" i="9" s="1"/>
  <c r="S1193" i="9" s="1"/>
  <c r="R1192" i="9" a="1"/>
  <c r="R1192" i="9" s="1"/>
  <c r="S1192" i="9" s="1"/>
  <c r="R1191" i="9" a="1"/>
  <c r="R1191" i="9" s="1"/>
  <c r="S1191" i="9" s="1"/>
  <c r="R1190" i="9" a="1"/>
  <c r="R1190" i="9" s="1"/>
  <c r="S1190" i="9" s="1"/>
  <c r="R1189" i="9" a="1"/>
  <c r="R1189" i="9" s="1"/>
  <c r="S1189" i="9" s="1"/>
  <c r="R1188" i="9" a="1"/>
  <c r="R1188" i="9" s="1"/>
  <c r="S1188" i="9" s="1"/>
  <c r="R1171" i="9" a="1"/>
  <c r="R1171" i="9" s="1"/>
  <c r="S1171" i="9" s="1"/>
  <c r="R1170" i="9" a="1"/>
  <c r="R1170" i="9" s="1"/>
  <c r="S1170" i="9" s="1"/>
  <c r="R1169" i="9" a="1"/>
  <c r="R1169" i="9" s="1"/>
  <c r="S1169" i="9" s="1"/>
  <c r="R1168" i="9" a="1"/>
  <c r="R1168" i="9" s="1"/>
  <c r="S1168" i="9" s="1"/>
  <c r="R1167" i="9" a="1"/>
  <c r="R1167" i="9" s="1"/>
  <c r="S1167" i="9" s="1"/>
  <c r="R1150" i="9" a="1"/>
  <c r="R1150" i="9" s="1"/>
  <c r="S1150" i="9" s="1"/>
  <c r="R1149" i="9" a="1"/>
  <c r="R1149" i="9" s="1"/>
  <c r="S1149" i="9" s="1"/>
  <c r="R1148" i="9" a="1"/>
  <c r="R1148" i="9" s="1"/>
  <c r="S1148" i="9" s="1"/>
  <c r="R1147" i="9" a="1"/>
  <c r="R1147" i="9" s="1"/>
  <c r="S1147" i="9" s="1"/>
  <c r="R1146" i="9" a="1"/>
  <c r="R1146" i="9" s="1"/>
  <c r="S1146" i="9" s="1"/>
  <c r="R1129" i="9" a="1"/>
  <c r="R1129" i="9" s="1"/>
  <c r="S1129" i="9" s="1"/>
  <c r="R1128" i="9" a="1"/>
  <c r="R1128" i="9" s="1"/>
  <c r="S1128" i="9" s="1"/>
  <c r="R1127" i="9" a="1"/>
  <c r="R1127" i="9" s="1"/>
  <c r="S1127" i="9" s="1"/>
  <c r="R1126" i="9" a="1"/>
  <c r="R1126" i="9" s="1"/>
  <c r="S1126" i="9" s="1"/>
  <c r="R1125" i="9" a="1"/>
  <c r="R1125" i="9" s="1"/>
  <c r="S1125" i="9" s="1"/>
  <c r="R1124" i="9" a="1"/>
  <c r="R1124" i="9" s="1"/>
  <c r="S1124" i="9" s="1"/>
  <c r="R1107" i="9" a="1"/>
  <c r="R1107" i="9" s="1"/>
  <c r="S1107" i="9" s="1"/>
  <c r="R1106" i="9" a="1"/>
  <c r="R1106" i="9" s="1"/>
  <c r="S1106" i="9" s="1"/>
  <c r="R1105" i="9" a="1"/>
  <c r="R1105" i="9" s="1"/>
  <c r="S1105" i="9" s="1"/>
  <c r="R1104" i="9" a="1"/>
  <c r="R1104" i="9" s="1"/>
  <c r="S1104" i="9" s="1"/>
  <c r="R1103" i="9" a="1"/>
  <c r="R1103" i="9" s="1"/>
  <c r="S1103" i="9" s="1"/>
  <c r="R1086" i="9" a="1"/>
  <c r="R1086" i="9" s="1"/>
  <c r="S1086" i="9" s="1"/>
  <c r="R1085" i="9" a="1"/>
  <c r="R1085" i="9" s="1"/>
  <c r="S1085" i="9" s="1"/>
  <c r="R1084" i="9" a="1"/>
  <c r="R1084" i="9" s="1"/>
  <c r="S1084" i="9" s="1"/>
  <c r="R1083" i="9" a="1"/>
  <c r="R1083" i="9" s="1"/>
  <c r="S1083" i="9" s="1"/>
  <c r="R1082" i="9" a="1"/>
  <c r="R1082" i="9" s="1"/>
  <c r="S1082" i="9" s="1"/>
  <c r="R1768" i="9" a="1"/>
  <c r="R1768" i="9" s="1"/>
  <c r="S1768" i="9" s="1"/>
  <c r="R1710" i="9" a="1"/>
  <c r="R1710" i="9" s="1"/>
  <c r="S1710" i="9" s="1"/>
  <c r="R1665" i="9" a="1"/>
  <c r="R1665" i="9" s="1"/>
  <c r="S1665" i="9" s="1"/>
  <c r="R1601" i="9" a="1"/>
  <c r="R1601" i="9" s="1"/>
  <c r="S1601" i="9" s="1"/>
  <c r="R1521" i="9" a="1"/>
  <c r="R1521" i="9" s="1"/>
  <c r="S1521" i="9" s="1"/>
  <c r="R1467" i="9" a="1"/>
  <c r="R1467" i="9" s="1"/>
  <c r="S1467" i="9" s="1"/>
  <c r="R1435" i="9" a="1"/>
  <c r="R1435" i="9" s="1"/>
  <c r="S1435" i="9" s="1"/>
  <c r="R1403" i="9" a="1"/>
  <c r="R1403" i="9" s="1"/>
  <c r="S1403" i="9" s="1"/>
  <c r="R1371" i="9" a="1"/>
  <c r="R1371" i="9" s="1"/>
  <c r="S1371" i="9" s="1"/>
  <c r="R1766" i="9" a="1"/>
  <c r="R1766" i="9" s="1"/>
  <c r="S1766" i="9" s="1"/>
  <c r="R1715" i="9" a="1"/>
  <c r="R1715" i="9" s="1"/>
  <c r="S1715" i="9" s="1"/>
  <c r="R1683" i="9" a="1"/>
  <c r="R1683" i="9" s="1"/>
  <c r="S1683" i="9" s="1"/>
  <c r="R1651" i="9" a="1"/>
  <c r="R1651" i="9" s="1"/>
  <c r="S1651" i="9" s="1"/>
  <c r="R1606" i="9" a="1"/>
  <c r="R1606" i="9" s="1"/>
  <c r="S1606" i="9" s="1"/>
  <c r="R1568" i="9" a="1"/>
  <c r="R1568" i="9" s="1"/>
  <c r="S1568" i="9" s="1"/>
  <c r="R1533" i="9" a="1"/>
  <c r="R1533" i="9" s="1"/>
  <c r="S1533" i="9" s="1"/>
  <c r="R1480" i="9" a="1"/>
  <c r="R1480" i="9" s="1"/>
  <c r="S1480" i="9" s="1"/>
  <c r="R1462" i="9" a="1"/>
  <c r="R1462" i="9" s="1"/>
  <c r="S1462" i="9" s="1"/>
  <c r="R1432" i="9" a="1"/>
  <c r="R1432" i="9" s="1"/>
  <c r="S1432" i="9" s="1"/>
  <c r="R1416" i="9" a="1"/>
  <c r="R1416" i="9" s="1"/>
  <c r="S1416" i="9" s="1"/>
  <c r="R1398" i="9" a="1"/>
  <c r="R1398" i="9" s="1"/>
  <c r="S1398" i="9" s="1"/>
  <c r="R1368" i="9" a="1"/>
  <c r="R1368" i="9" s="1"/>
  <c r="S1368" i="9" s="1"/>
  <c r="R1350" i="9" a="1"/>
  <c r="R1350" i="9" s="1"/>
  <c r="S1350" i="9" s="1"/>
  <c r="R1320" i="9" a="1"/>
  <c r="R1320" i="9" s="1"/>
  <c r="S1320" i="9" s="1"/>
  <c r="R1302" i="9" a="1"/>
  <c r="R1302" i="9" s="1"/>
  <c r="S1302" i="9" s="1"/>
  <c r="R1272" i="9" a="1"/>
  <c r="R1272" i="9" s="1"/>
  <c r="S1272" i="9" s="1"/>
  <c r="R1254" i="9" a="1"/>
  <c r="R1254" i="9" s="1"/>
  <c r="S1254" i="9" s="1"/>
  <c r="R1236" i="9" a="1"/>
  <c r="R1236" i="9" s="1"/>
  <c r="S1236" i="9" s="1"/>
  <c r="R1198" i="9" a="1"/>
  <c r="R1198" i="9" s="1"/>
  <c r="S1198" i="9" s="1"/>
  <c r="R1176" i="9" a="1"/>
  <c r="R1176" i="9" s="1"/>
  <c r="S1176" i="9" s="1"/>
  <c r="R1154" i="9" a="1"/>
  <c r="R1154" i="9" s="1"/>
  <c r="S1154" i="9" s="1"/>
  <c r="R1132" i="9" a="1"/>
  <c r="R1132" i="9" s="1"/>
  <c r="S1132" i="9" s="1"/>
  <c r="R1110" i="9" a="1"/>
  <c r="R1110" i="9" s="1"/>
  <c r="S1110" i="9" s="1"/>
  <c r="R1089" i="9" a="1"/>
  <c r="R1089" i="9" s="1"/>
  <c r="S1089" i="9" s="1"/>
  <c r="R979" i="9" a="1"/>
  <c r="R979" i="9" s="1"/>
  <c r="S979" i="9" s="1"/>
  <c r="R965" i="9" a="1"/>
  <c r="R965" i="9" s="1"/>
  <c r="S965" i="9" s="1"/>
  <c r="R959" i="9" a="1"/>
  <c r="R959" i="9" s="1"/>
  <c r="S959" i="9" s="1"/>
  <c r="R953" i="9" a="1"/>
  <c r="R953" i="9" s="1"/>
  <c r="S953" i="9" s="1"/>
  <c r="R1790" i="9" a="1"/>
  <c r="R1790" i="9" s="1"/>
  <c r="S1790" i="9" s="1"/>
  <c r="R1758" i="9" a="1"/>
  <c r="R1758" i="9" s="1"/>
  <c r="S1758" i="9" s="1"/>
  <c r="R1720" i="9" a="1"/>
  <c r="R1720" i="9" s="1"/>
  <c r="S1720" i="9" s="1"/>
  <c r="R1707" i="9" a="1"/>
  <c r="R1707" i="9" s="1"/>
  <c r="S1707" i="9" s="1"/>
  <c r="R1656" i="9" a="1"/>
  <c r="R1656" i="9" s="1"/>
  <c r="S1656" i="9" s="1"/>
  <c r="R1643" i="9" a="1"/>
  <c r="R1643" i="9" s="1"/>
  <c r="S1643" i="9" s="1"/>
  <c r="R1630" i="9" a="1"/>
  <c r="R1630" i="9" s="1"/>
  <c r="S1630" i="9" s="1"/>
  <c r="R1624" i="9" a="1"/>
  <c r="R1624" i="9" s="1"/>
  <c r="S1624" i="9" s="1"/>
  <c r="R1617" i="9" a="1"/>
  <c r="R1617" i="9" s="1"/>
  <c r="S1617" i="9" s="1"/>
  <c r="R1611" i="9" a="1"/>
  <c r="R1611" i="9" s="1"/>
  <c r="S1611" i="9" s="1"/>
  <c r="R1598" i="9" a="1"/>
  <c r="R1598" i="9" s="1"/>
  <c r="S1598" i="9" s="1"/>
  <c r="R1585" i="9" a="1"/>
  <c r="R1585" i="9" s="1"/>
  <c r="S1585" i="9" s="1"/>
  <c r="R1560" i="9" a="1"/>
  <c r="R1560" i="9" s="1"/>
  <c r="S1560" i="9" s="1"/>
  <c r="R1547" i="9" a="1"/>
  <c r="R1547" i="9" s="1"/>
  <c r="S1547" i="9" s="1"/>
  <c r="R1528" i="9" a="1"/>
  <c r="R1528" i="9" s="1"/>
  <c r="S1528" i="9" s="1"/>
  <c r="R1502" i="9" a="1"/>
  <c r="R1502" i="9" s="1"/>
  <c r="S1502" i="9" s="1"/>
  <c r="R1476" i="9" a="1"/>
  <c r="R1476" i="9" s="1"/>
  <c r="S1476" i="9" s="1"/>
  <c r="R1474" i="9" a="1"/>
  <c r="R1474" i="9" s="1"/>
  <c r="S1474" i="9" s="1"/>
  <c r="R1460" i="9" a="1"/>
  <c r="R1460" i="9" s="1"/>
  <c r="S1460" i="9" s="1"/>
  <c r="R1458" i="9" a="1"/>
  <c r="R1458" i="9" s="1"/>
  <c r="S1458" i="9" s="1"/>
  <c r="R1444" i="9" a="1"/>
  <c r="R1444" i="9" s="1"/>
  <c r="S1444" i="9" s="1"/>
  <c r="R1442" i="9" a="1"/>
  <c r="R1442" i="9" s="1"/>
  <c r="S1442" i="9" s="1"/>
  <c r="R1428" i="9" a="1"/>
  <c r="R1428" i="9" s="1"/>
  <c r="S1428" i="9" s="1"/>
  <c r="R1425" i="9" a="1"/>
  <c r="R1425" i="9" s="1"/>
  <c r="S1425" i="9" s="1"/>
  <c r="R1411" i="9" a="1"/>
  <c r="R1411" i="9" s="1"/>
  <c r="S1411" i="9" s="1"/>
  <c r="R1409" i="9" a="1"/>
  <c r="R1409" i="9" s="1"/>
  <c r="S1409" i="9" s="1"/>
  <c r="R1395" i="9" a="1"/>
  <c r="R1395" i="9" s="1"/>
  <c r="S1395" i="9" s="1"/>
  <c r="R1393" i="9" a="1"/>
  <c r="R1393" i="9" s="1"/>
  <c r="S1393" i="9" s="1"/>
  <c r="R1379" i="9" a="1"/>
  <c r="R1379" i="9" s="1"/>
  <c r="S1379" i="9" s="1"/>
  <c r="R1377" i="9" a="1"/>
  <c r="R1377" i="9" s="1"/>
  <c r="S1377" i="9" s="1"/>
  <c r="R1363" i="9" a="1"/>
  <c r="R1363" i="9" s="1"/>
  <c r="S1363" i="9" s="1"/>
  <c r="R1361" i="9" a="1"/>
  <c r="R1361" i="9" s="1"/>
  <c r="S1361" i="9" s="1"/>
  <c r="R1348" i="9" a="1"/>
  <c r="R1348" i="9" s="1"/>
  <c r="S1348" i="9" s="1"/>
  <c r="R1347" i="9" a="1"/>
  <c r="R1347" i="9" s="1"/>
  <c r="S1347" i="9" s="1"/>
  <c r="R1346" i="9" a="1"/>
  <c r="R1346" i="9" s="1"/>
  <c r="S1346" i="9" s="1"/>
  <c r="R1345" i="9" a="1"/>
  <c r="R1345" i="9" s="1"/>
  <c r="S1345" i="9" s="1"/>
  <c r="R1332" i="9" a="1"/>
  <c r="R1332" i="9" s="1"/>
  <c r="S1332" i="9" s="1"/>
  <c r="R1331" i="9" a="1"/>
  <c r="R1331" i="9" s="1"/>
  <c r="S1331" i="9" s="1"/>
  <c r="R1330" i="9" a="1"/>
  <c r="R1330" i="9" s="1"/>
  <c r="S1330" i="9" s="1"/>
  <c r="R1329" i="9" a="1"/>
  <c r="R1329" i="9" s="1"/>
  <c r="S1329" i="9" s="1"/>
  <c r="R1316" i="9" a="1"/>
  <c r="R1316" i="9" s="1"/>
  <c r="S1316" i="9" s="1"/>
  <c r="R1315" i="9" a="1"/>
  <c r="R1315" i="9" s="1"/>
  <c r="S1315" i="9" s="1"/>
  <c r="R1314" i="9" a="1"/>
  <c r="R1314" i="9" s="1"/>
  <c r="S1314" i="9" s="1"/>
  <c r="R1313" i="9" a="1"/>
  <c r="R1313" i="9" s="1"/>
  <c r="S1313" i="9" s="1"/>
  <c r="R1300" i="9" a="1"/>
  <c r="R1300" i="9" s="1"/>
  <c r="S1300" i="9" s="1"/>
  <c r="R1299" i="9" a="1"/>
  <c r="R1299" i="9" s="1"/>
  <c r="S1299" i="9" s="1"/>
  <c r="R1298" i="9" a="1"/>
  <c r="R1298" i="9" s="1"/>
  <c r="S1298" i="9" s="1"/>
  <c r="R1297" i="9" a="1"/>
  <c r="R1297" i="9" s="1"/>
  <c r="S1297" i="9" s="1"/>
  <c r="R1284" i="9" a="1"/>
  <c r="R1284" i="9" s="1"/>
  <c r="S1284" i="9" s="1"/>
  <c r="R1282" i="9" a="1"/>
  <c r="R1282" i="9" s="1"/>
  <c r="S1282" i="9" s="1"/>
  <c r="R1268" i="9" a="1"/>
  <c r="R1268" i="9" s="1"/>
  <c r="S1268" i="9" s="1"/>
  <c r="R1266" i="9" a="1"/>
  <c r="R1266" i="9" s="1"/>
  <c r="S1266" i="9" s="1"/>
  <c r="R1252" i="9" a="1"/>
  <c r="R1252" i="9" s="1"/>
  <c r="S1252" i="9" s="1"/>
  <c r="R1249" i="9" a="1"/>
  <c r="R1249" i="9" s="1"/>
  <c r="S1249" i="9" s="1"/>
  <c r="R1234" i="9" a="1"/>
  <c r="R1234" i="9" s="1"/>
  <c r="S1234" i="9" s="1"/>
  <c r="R1232" i="9" a="1"/>
  <c r="R1232" i="9" s="1"/>
  <c r="S1232" i="9" s="1"/>
  <c r="R1214" i="9" a="1"/>
  <c r="R1214" i="9" s="1"/>
  <c r="S1214" i="9" s="1"/>
  <c r="R1211" i="9" a="1"/>
  <c r="R1211" i="9" s="1"/>
  <c r="S1211" i="9" s="1"/>
  <c r="R1796" i="9" a="1"/>
  <c r="R1796" i="9" s="1"/>
  <c r="S1796" i="9" s="1"/>
  <c r="R1789" i="9" a="1"/>
  <c r="R1789" i="9" s="1"/>
  <c r="S1789" i="9" s="1"/>
  <c r="R1783" i="9" a="1"/>
  <c r="R1783" i="9" s="1"/>
  <c r="S1783" i="9" s="1"/>
  <c r="R1770" i="9" a="1"/>
  <c r="R1770" i="9" s="1"/>
  <c r="S1770" i="9" s="1"/>
  <c r="R1764" i="9" a="1"/>
  <c r="R1764" i="9" s="1"/>
  <c r="S1764" i="9" s="1"/>
  <c r="R1757" i="9" a="1"/>
  <c r="R1757" i="9" s="1"/>
  <c r="S1757" i="9" s="1"/>
  <c r="R1751" i="9" a="1"/>
  <c r="R1751" i="9" s="1"/>
  <c r="S1751" i="9" s="1"/>
  <c r="R1738" i="9" a="1"/>
  <c r="R1738" i="9" s="1"/>
  <c r="S1738" i="9" s="1"/>
  <c r="R1732" i="9" a="1"/>
  <c r="R1732" i="9" s="1"/>
  <c r="S1732" i="9" s="1"/>
  <c r="R1725" i="9" a="1"/>
  <c r="R1725" i="9" s="1"/>
  <c r="S1725" i="9" s="1"/>
  <c r="R1719" i="9" a="1"/>
  <c r="R1719" i="9" s="1"/>
  <c r="S1719" i="9" s="1"/>
  <c r="R1706" i="9" a="1"/>
  <c r="R1706" i="9" s="1"/>
  <c r="S1706" i="9" s="1"/>
  <c r="R1700" i="9" a="1"/>
  <c r="R1700" i="9" s="1"/>
  <c r="S1700" i="9" s="1"/>
  <c r="R1693" i="9" a="1"/>
  <c r="R1693" i="9" s="1"/>
  <c r="S1693" i="9" s="1"/>
  <c r="R1687" i="9" a="1"/>
  <c r="R1687" i="9" s="1"/>
  <c r="S1687" i="9" s="1"/>
  <c r="R1674" i="9" a="1"/>
  <c r="R1674" i="9" s="1"/>
  <c r="S1674" i="9" s="1"/>
  <c r="R1668" i="9" a="1"/>
  <c r="R1668" i="9" s="1"/>
  <c r="S1668" i="9" s="1"/>
  <c r="R1661" i="9" a="1"/>
  <c r="R1661" i="9" s="1"/>
  <c r="S1661" i="9" s="1"/>
  <c r="R1655" i="9" a="1"/>
  <c r="R1655" i="9" s="1"/>
  <c r="S1655" i="9" s="1"/>
  <c r="R1642" i="9" a="1"/>
  <c r="R1642" i="9" s="1"/>
  <c r="S1642" i="9" s="1"/>
  <c r="R1636" i="9" a="1"/>
  <c r="R1636" i="9" s="1"/>
  <c r="S1636" i="9" s="1"/>
  <c r="R1629" i="9" a="1"/>
  <c r="R1629" i="9" s="1"/>
  <c r="S1629" i="9" s="1"/>
  <c r="R1623" i="9" a="1"/>
  <c r="R1623" i="9" s="1"/>
  <c r="S1623" i="9" s="1"/>
  <c r="R1610" i="9" a="1"/>
  <c r="R1610" i="9" s="1"/>
  <c r="S1610" i="9" s="1"/>
  <c r="R1604" i="9" a="1"/>
  <c r="R1604" i="9" s="1"/>
  <c r="S1604" i="9" s="1"/>
  <c r="R1597" i="9" a="1"/>
  <c r="R1597" i="9" s="1"/>
  <c r="S1597" i="9" s="1"/>
  <c r="R1591" i="9" a="1"/>
  <c r="R1591" i="9" s="1"/>
  <c r="S1591" i="9" s="1"/>
  <c r="R1578" i="9" a="1"/>
  <c r="R1578" i="9" s="1"/>
  <c r="S1578" i="9" s="1"/>
  <c r="R1572" i="9" a="1"/>
  <c r="R1572" i="9" s="1"/>
  <c r="S1572" i="9" s="1"/>
  <c r="R1565" i="9" a="1"/>
  <c r="R1565" i="9" s="1"/>
  <c r="S1565" i="9" s="1"/>
  <c r="R1559" i="9" a="1"/>
  <c r="R1559" i="9" s="1"/>
  <c r="S1559" i="9" s="1"/>
  <c r="R1546" i="9" a="1"/>
  <c r="R1546" i="9" s="1"/>
  <c r="S1546" i="9" s="1"/>
  <c r="R1540" i="9" a="1"/>
  <c r="R1540" i="9" s="1"/>
  <c r="S1540" i="9" s="1"/>
  <c r="R1536" i="9" a="1"/>
  <c r="R1536" i="9" s="1"/>
  <c r="S1536" i="9" s="1"/>
  <c r="R1526" i="9" a="1"/>
  <c r="R1526" i="9" s="1"/>
  <c r="S1526" i="9" s="1"/>
  <c r="R1513" i="9" a="1"/>
  <c r="R1513" i="9" s="1"/>
  <c r="S1513" i="9" s="1"/>
  <c r="R1500" i="9" a="1"/>
  <c r="R1500" i="9" s="1"/>
  <c r="S1500" i="9" s="1"/>
  <c r="R1488" i="9" a="1"/>
  <c r="R1488" i="9" s="1"/>
  <c r="S1488" i="9" s="1"/>
  <c r="R1736" i="9" a="1"/>
  <c r="R1736" i="9" s="1"/>
  <c r="S1736" i="9" s="1"/>
  <c r="R1691" i="9" a="1"/>
  <c r="R1691" i="9" s="1"/>
  <c r="S1691" i="9" s="1"/>
  <c r="R1627" i="9" a="1"/>
  <c r="R1627" i="9" s="1"/>
  <c r="S1627" i="9" s="1"/>
  <c r="R1563" i="9" a="1"/>
  <c r="R1563" i="9" s="1"/>
  <c r="S1563" i="9" s="1"/>
  <c r="R1482" i="9" a="1"/>
  <c r="R1482" i="9" s="1"/>
  <c r="S1482" i="9" s="1"/>
  <c r="R1450" i="9" a="1"/>
  <c r="R1450" i="9" s="1"/>
  <c r="S1450" i="9" s="1"/>
  <c r="R1404" i="9" a="1"/>
  <c r="R1404" i="9" s="1"/>
  <c r="S1404" i="9" s="1"/>
  <c r="R1372" i="9" a="1"/>
  <c r="R1372" i="9" s="1"/>
  <c r="S1372" i="9" s="1"/>
  <c r="R1779" i="9" a="1"/>
  <c r="R1779" i="9" s="1"/>
  <c r="S1779" i="9" s="1"/>
  <c r="R1728" i="9" a="1"/>
  <c r="R1728" i="9" s="1"/>
  <c r="S1728" i="9" s="1"/>
  <c r="R1689" i="9" a="1"/>
  <c r="R1689" i="9" s="1"/>
  <c r="S1689" i="9" s="1"/>
  <c r="R1638" i="9" a="1"/>
  <c r="R1638" i="9" s="1"/>
  <c r="S1638" i="9" s="1"/>
  <c r="R1600" i="9" a="1"/>
  <c r="R1600" i="9" s="1"/>
  <c r="S1600" i="9" s="1"/>
  <c r="R1561" i="9" a="1"/>
  <c r="R1561" i="9" s="1"/>
  <c r="S1561" i="9" s="1"/>
  <c r="R1518" i="9" a="1"/>
  <c r="R1518" i="9" s="1"/>
  <c r="S1518" i="9" s="1"/>
  <c r="R1477" i="9" a="1"/>
  <c r="R1477" i="9" s="1"/>
  <c r="S1477" i="9" s="1"/>
  <c r="R1447" i="9" a="1"/>
  <c r="R1447" i="9" s="1"/>
  <c r="S1447" i="9" s="1"/>
  <c r="R1400" i="9" a="1"/>
  <c r="R1400" i="9" s="1"/>
  <c r="S1400" i="9" s="1"/>
  <c r="R1382" i="9" a="1"/>
  <c r="R1382" i="9" s="1"/>
  <c r="S1382" i="9" s="1"/>
  <c r="R1352" i="9" a="1"/>
  <c r="R1352" i="9" s="1"/>
  <c r="S1352" i="9" s="1"/>
  <c r="R1334" i="9" a="1"/>
  <c r="R1334" i="9" s="1"/>
  <c r="S1334" i="9" s="1"/>
  <c r="R1304" i="9" a="1"/>
  <c r="R1304" i="9" s="1"/>
  <c r="S1304" i="9" s="1"/>
  <c r="R1286" i="9" a="1"/>
  <c r="R1286" i="9" s="1"/>
  <c r="S1286" i="9" s="1"/>
  <c r="R1256" i="9" a="1"/>
  <c r="R1256" i="9" s="1"/>
  <c r="S1256" i="9" s="1"/>
  <c r="R1238" i="9" a="1"/>
  <c r="R1238" i="9" s="1"/>
  <c r="S1238" i="9" s="1"/>
  <c r="R1216" i="9" a="1"/>
  <c r="R1216" i="9" s="1"/>
  <c r="S1216" i="9" s="1"/>
  <c r="R1177" i="9" a="1"/>
  <c r="R1177" i="9" s="1"/>
  <c r="S1177" i="9" s="1"/>
  <c r="R1155" i="9" a="1"/>
  <c r="R1155" i="9" s="1"/>
  <c r="S1155" i="9" s="1"/>
  <c r="R1133" i="9" a="1"/>
  <c r="R1133" i="9" s="1"/>
  <c r="S1133" i="9" s="1"/>
  <c r="R1111" i="9" a="1"/>
  <c r="R1111" i="9" s="1"/>
  <c r="S1111" i="9" s="1"/>
  <c r="R1087" i="9" a="1"/>
  <c r="R1087" i="9" s="1"/>
  <c r="S1087" i="9" s="1"/>
  <c r="R977" i="9" a="1"/>
  <c r="R977" i="9" s="1"/>
  <c r="S977" i="9" s="1"/>
  <c r="R971" i="9" a="1"/>
  <c r="R971" i="9" s="1"/>
  <c r="S971" i="9" s="1"/>
  <c r="R964" i="9" a="1"/>
  <c r="R964" i="9" s="1"/>
  <c r="S964" i="9" s="1"/>
  <c r="R958" i="9" a="1"/>
  <c r="R958" i="9" s="1"/>
  <c r="S958" i="9" s="1"/>
  <c r="R952" i="9" a="1"/>
  <c r="R952" i="9" s="1"/>
  <c r="S952" i="9" s="1"/>
  <c r="R1784" i="9" a="1"/>
  <c r="R1784" i="9" s="1"/>
  <c r="S1784" i="9" s="1"/>
  <c r="R1752" i="9" a="1"/>
  <c r="R1752" i="9" s="1"/>
  <c r="S1752" i="9" s="1"/>
  <c r="R1726" i="9" a="1"/>
  <c r="R1726" i="9" s="1"/>
  <c r="S1726" i="9" s="1"/>
  <c r="R1795" i="9" a="1"/>
  <c r="R1795" i="9" s="1"/>
  <c r="S1795" i="9" s="1"/>
  <c r="R1776" i="9" a="1"/>
  <c r="R1776" i="9" s="1"/>
  <c r="S1776" i="9" s="1"/>
  <c r="R1769" i="9" a="1"/>
  <c r="R1769" i="9" s="1"/>
  <c r="S1769" i="9" s="1"/>
  <c r="R1763" i="9" a="1"/>
  <c r="R1763" i="9" s="1"/>
  <c r="S1763" i="9" s="1"/>
  <c r="R1744" i="9" a="1"/>
  <c r="R1744" i="9" s="1"/>
  <c r="S1744" i="9" s="1"/>
  <c r="R1731" i="9" a="1"/>
  <c r="R1731" i="9" s="1"/>
  <c r="S1731" i="9" s="1"/>
  <c r="R1712" i="9" a="1"/>
  <c r="R1712" i="9" s="1"/>
  <c r="S1712" i="9" s="1"/>
  <c r="R1699" i="9" a="1"/>
  <c r="R1699" i="9" s="1"/>
  <c r="S1699" i="9" s="1"/>
  <c r="R1680" i="9" a="1"/>
  <c r="R1680" i="9" s="1"/>
  <c r="S1680" i="9" s="1"/>
  <c r="R1667" i="9" a="1"/>
  <c r="R1667" i="9" s="1"/>
  <c r="S1667" i="9" s="1"/>
  <c r="R1648" i="9" a="1"/>
  <c r="R1648" i="9" s="1"/>
  <c r="S1648" i="9" s="1"/>
  <c r="R1635" i="9" a="1"/>
  <c r="R1635" i="9" s="1"/>
  <c r="S1635" i="9" s="1"/>
  <c r="R1616" i="9" a="1"/>
  <c r="R1616" i="9" s="1"/>
  <c r="S1616" i="9" s="1"/>
  <c r="R1603" i="9" a="1"/>
  <c r="R1603" i="9" s="1"/>
  <c r="S1603" i="9" s="1"/>
  <c r="R1584" i="9" a="1"/>
  <c r="R1584" i="9" s="1"/>
  <c r="S1584" i="9" s="1"/>
  <c r="R1577" i="9" a="1"/>
  <c r="R1577" i="9" s="1"/>
  <c r="S1577" i="9" s="1"/>
  <c r="R1571" i="9" a="1"/>
  <c r="R1571" i="9" s="1"/>
  <c r="S1571" i="9" s="1"/>
  <c r="R1558" i="9" a="1"/>
  <c r="R1558" i="9" s="1"/>
  <c r="S1558" i="9" s="1"/>
  <c r="R1552" i="9" a="1"/>
  <c r="R1552" i="9" s="1"/>
  <c r="S1552" i="9" s="1"/>
  <c r="R1545" i="9" a="1"/>
  <c r="R1545" i="9" s="1"/>
  <c r="S1545" i="9" s="1"/>
  <c r="R1539" i="9" a="1"/>
  <c r="R1539" i="9" s="1"/>
  <c r="S1539" i="9" s="1"/>
  <c r="R1537" i="9" a="1"/>
  <c r="R1537" i="9" s="1"/>
  <c r="S1537" i="9" s="1"/>
  <c r="R1524" i="9" a="1"/>
  <c r="R1524" i="9" s="1"/>
  <c r="S1524" i="9" s="1"/>
  <c r="R1512" i="9" a="1"/>
  <c r="R1512" i="9" s="1"/>
  <c r="S1512" i="9" s="1"/>
  <c r="R1498" i="9" a="1"/>
  <c r="R1498" i="9" s="1"/>
  <c r="S1498" i="9" s="1"/>
  <c r="R1487" i="9" a="1"/>
  <c r="R1487" i="9" s="1"/>
  <c r="S1487" i="9" s="1"/>
  <c r="R1486" i="9" a="1"/>
  <c r="R1486" i="9" s="1"/>
  <c r="S1486" i="9" s="1"/>
  <c r="R1485" i="9" a="1"/>
  <c r="R1485" i="9" s="1"/>
  <c r="S1485" i="9" s="1"/>
  <c r="R1472" i="9" a="1"/>
  <c r="R1472" i="9" s="1"/>
  <c r="S1472" i="9" s="1"/>
  <c r="R1470" i="9" a="1"/>
  <c r="R1470" i="9" s="1"/>
  <c r="S1470" i="9" s="1"/>
  <c r="R1455" i="9" a="1"/>
  <c r="R1455" i="9" s="1"/>
  <c r="S1455" i="9" s="1"/>
  <c r="R1453" i="9" a="1"/>
  <c r="R1453" i="9" s="1"/>
  <c r="S1453" i="9" s="1"/>
  <c r="R1439" i="9" a="1"/>
  <c r="R1439" i="9" s="1"/>
  <c r="S1439" i="9" s="1"/>
  <c r="R1437" i="9" a="1"/>
  <c r="R1437" i="9" s="1"/>
  <c r="S1437" i="9" s="1"/>
  <c r="R1423" i="9" a="1"/>
  <c r="R1423" i="9" s="1"/>
  <c r="S1423" i="9" s="1"/>
  <c r="R1421" i="9" a="1"/>
  <c r="R1421" i="9" s="1"/>
  <c r="S1421" i="9" s="1"/>
  <c r="R1408" i="9" a="1"/>
  <c r="R1408" i="9" s="1"/>
  <c r="S1408" i="9" s="1"/>
  <c r="R1405" i="9" a="1"/>
  <c r="R1405" i="9" s="1"/>
  <c r="S1405" i="9" s="1"/>
  <c r="R1391" i="9" a="1"/>
  <c r="R1391" i="9" s="1"/>
  <c r="S1391" i="9" s="1"/>
  <c r="R1376" i="9" a="1"/>
  <c r="R1376" i="9" s="1"/>
  <c r="S1376" i="9" s="1"/>
  <c r="R1374" i="9" a="1"/>
  <c r="R1374" i="9" s="1"/>
  <c r="S1374" i="9" s="1"/>
  <c r="R1360" i="9" a="1"/>
  <c r="R1360" i="9" s="1"/>
  <c r="S1360" i="9" s="1"/>
  <c r="R1358" i="9" a="1"/>
  <c r="R1358" i="9" s="1"/>
  <c r="S1358" i="9" s="1"/>
  <c r="R1344" i="9" a="1"/>
  <c r="R1344" i="9" s="1"/>
  <c r="S1344" i="9" s="1"/>
  <c r="R1341" i="9" a="1"/>
  <c r="R1341" i="9" s="1"/>
  <c r="S1341" i="9" s="1"/>
  <c r="R1327" i="9" a="1"/>
  <c r="R1327" i="9" s="1"/>
  <c r="S1327" i="9" s="1"/>
  <c r="R1325" i="9" a="1"/>
  <c r="R1325" i="9" s="1"/>
  <c r="S1325" i="9" s="1"/>
  <c r="R1311" i="9" a="1"/>
  <c r="R1311" i="9" s="1"/>
  <c r="S1311" i="9" s="1"/>
  <c r="R1309" i="9" a="1"/>
  <c r="R1309" i="9" s="1"/>
  <c r="S1309" i="9" s="1"/>
  <c r="R1295" i="9" a="1"/>
  <c r="R1295" i="9" s="1"/>
  <c r="S1295" i="9" s="1"/>
  <c r="R1293" i="9" a="1"/>
  <c r="R1293" i="9" s="1"/>
  <c r="S1293" i="9" s="1"/>
  <c r="R1279" i="9" a="1"/>
  <c r="R1279" i="9" s="1"/>
  <c r="S1279" i="9" s="1"/>
  <c r="R1277" i="9" a="1"/>
  <c r="R1277" i="9" s="1"/>
  <c r="S1277" i="9" s="1"/>
  <c r="R1263" i="9" a="1"/>
  <c r="R1263" i="9" s="1"/>
  <c r="S1263" i="9" s="1"/>
  <c r="R1261" i="9" a="1"/>
  <c r="R1261" i="9" s="1"/>
  <c r="S1261" i="9" s="1"/>
  <c r="R1247" i="9" a="1"/>
  <c r="R1247" i="9" s="1"/>
  <c r="S1247" i="9" s="1"/>
  <c r="R1245" i="9" a="1"/>
  <c r="R1245" i="9" s="1"/>
  <c r="S1245" i="9" s="1"/>
  <c r="R1229" i="9" a="1"/>
  <c r="R1229" i="9" s="1"/>
  <c r="S1229" i="9" s="1"/>
  <c r="R1227" i="9" a="1"/>
  <c r="R1227" i="9" s="1"/>
  <c r="S1227" i="9" s="1"/>
  <c r="R1209" i="9" a="1"/>
  <c r="R1209" i="9" s="1"/>
  <c r="S1209" i="9" s="1"/>
  <c r="R1207" i="9" a="1"/>
  <c r="R1207" i="9" s="1"/>
  <c r="S1207" i="9" s="1"/>
  <c r="R1205" i="9" a="1"/>
  <c r="R1205" i="9" s="1"/>
  <c r="S1205" i="9" s="1"/>
  <c r="R1187" i="9" a="1"/>
  <c r="R1187" i="9" s="1"/>
  <c r="S1187" i="9" s="1"/>
  <c r="R1185" i="9" a="1"/>
  <c r="R1185" i="9" s="1"/>
  <c r="S1185" i="9" s="1"/>
  <c r="R1184" i="9" a="1"/>
  <c r="R1184" i="9" s="1"/>
  <c r="S1184" i="9" s="1"/>
  <c r="R1183" i="9" a="1"/>
  <c r="R1183" i="9" s="1"/>
  <c r="S1183" i="9" s="1"/>
  <c r="R1166" i="9" a="1"/>
  <c r="R1166" i="9" s="1"/>
  <c r="S1166" i="9" s="1"/>
  <c r="R1165" i="9" a="1"/>
  <c r="R1165" i="9" s="1"/>
  <c r="S1165" i="9" s="1"/>
  <c r="R1164" i="9" a="1"/>
  <c r="R1164" i="9" s="1"/>
  <c r="S1164" i="9" s="1"/>
  <c r="R1163" i="9" a="1"/>
  <c r="R1163" i="9" s="1"/>
  <c r="S1163" i="9" s="1"/>
  <c r="R1162" i="9" a="1"/>
  <c r="R1162" i="9" s="1"/>
  <c r="S1162" i="9" s="1"/>
  <c r="R1145" i="9" a="1"/>
  <c r="R1145" i="9" s="1"/>
  <c r="S1145" i="9" s="1"/>
  <c r="R1144" i="9" a="1"/>
  <c r="R1144" i="9" s="1"/>
  <c r="S1144" i="9" s="1"/>
  <c r="R1143" i="9" a="1"/>
  <c r="R1143" i="9" s="1"/>
  <c r="S1143" i="9" s="1"/>
  <c r="R1142" i="9" a="1"/>
  <c r="R1142" i="9" s="1"/>
  <c r="S1142" i="9" s="1"/>
  <c r="R1141" i="9" a="1"/>
  <c r="R1141" i="9" s="1"/>
  <c r="S1141" i="9" s="1"/>
  <c r="R1140" i="9" a="1"/>
  <c r="R1140" i="9" s="1"/>
  <c r="S1140" i="9" s="1"/>
  <c r="R1123" i="9" a="1"/>
  <c r="R1123" i="9" s="1"/>
  <c r="S1123" i="9" s="1"/>
  <c r="R1122" i="9" a="1"/>
  <c r="R1122" i="9" s="1"/>
  <c r="S1122" i="9" s="1"/>
  <c r="R1121" i="9" a="1"/>
  <c r="R1121" i="9" s="1"/>
  <c r="S1121" i="9" s="1"/>
  <c r="R1120" i="9" a="1"/>
  <c r="R1120" i="9" s="1"/>
  <c r="S1120" i="9" s="1"/>
  <c r="R1119" i="9" a="1"/>
  <c r="R1119" i="9" s="1"/>
  <c r="S1119" i="9" s="1"/>
  <c r="R1102" i="9" a="1"/>
  <c r="R1102" i="9" s="1"/>
  <c r="S1102" i="9" s="1"/>
  <c r="R1101" i="9" a="1"/>
  <c r="R1101" i="9" s="1"/>
  <c r="S1101" i="9" s="1"/>
  <c r="R1100" i="9" a="1"/>
  <c r="R1100" i="9" s="1"/>
  <c r="S1100" i="9" s="1"/>
  <c r="R1099" i="9" a="1"/>
  <c r="R1099" i="9" s="1"/>
  <c r="S1099" i="9" s="1"/>
  <c r="R1098" i="9" a="1"/>
  <c r="R1098" i="9" s="1"/>
  <c r="S1098" i="9" s="1"/>
  <c r="R1081" i="9" a="1"/>
  <c r="R1081" i="9" s="1"/>
  <c r="S1081" i="9" s="1"/>
  <c r="R1080" i="9" a="1"/>
  <c r="R1080" i="9" s="1"/>
  <c r="S1080" i="9" s="1"/>
  <c r="R1079" i="9" a="1"/>
  <c r="R1079" i="9" s="1"/>
  <c r="S1079" i="9" s="1"/>
  <c r="R1078" i="9" a="1"/>
  <c r="R1078" i="9" s="1"/>
  <c r="S1078" i="9" s="1"/>
  <c r="R1077" i="9" a="1"/>
  <c r="R1077" i="9" s="1"/>
  <c r="S1077" i="9" s="1"/>
  <c r="R1076" i="9" a="1"/>
  <c r="R1076" i="9" s="1"/>
  <c r="S1076" i="9" s="1"/>
  <c r="R1742" i="9" a="1"/>
  <c r="R1742" i="9" s="1"/>
  <c r="S1742" i="9" s="1"/>
  <c r="R1678" i="9" a="1"/>
  <c r="R1678" i="9" s="1"/>
  <c r="S1678" i="9" s="1"/>
  <c r="R1614" i="9" a="1"/>
  <c r="R1614" i="9" s="1"/>
  <c r="S1614" i="9" s="1"/>
  <c r="R1550" i="9" a="1"/>
  <c r="R1550" i="9" s="1"/>
  <c r="S1550" i="9" s="1"/>
  <c r="R1481" i="9" a="1"/>
  <c r="R1481" i="9" s="1"/>
  <c r="S1481" i="9" s="1"/>
  <c r="R1449" i="9" a="1"/>
  <c r="R1449" i="9" s="1"/>
  <c r="S1449" i="9" s="1"/>
  <c r="R1417" i="9" a="1"/>
  <c r="R1417" i="9" s="1"/>
  <c r="S1417" i="9" s="1"/>
  <c r="R1385" i="9" a="1"/>
  <c r="R1385" i="9" s="1"/>
  <c r="S1385" i="9" s="1"/>
  <c r="R1792" i="9" a="1"/>
  <c r="R1792" i="9" s="1"/>
  <c r="S1792" i="9" s="1"/>
  <c r="R1753" i="9" a="1"/>
  <c r="R1753" i="9" s="1"/>
  <c r="S1753" i="9" s="1"/>
  <c r="R1702" i="9" a="1"/>
  <c r="R1702" i="9" s="1"/>
  <c r="S1702" i="9" s="1"/>
  <c r="R1664" i="9" a="1"/>
  <c r="R1664" i="9" s="1"/>
  <c r="S1664" i="9" s="1"/>
  <c r="R1625" i="9" a="1"/>
  <c r="R1625" i="9" s="1"/>
  <c r="S1625" i="9" s="1"/>
  <c r="R1587" i="9" a="1"/>
  <c r="R1587" i="9" s="1"/>
  <c r="S1587" i="9" s="1"/>
  <c r="R1555" i="9" a="1"/>
  <c r="R1555" i="9" s="1"/>
  <c r="S1555" i="9" s="1"/>
  <c r="R1479" i="9" a="1"/>
  <c r="R1479" i="9" s="1"/>
  <c r="S1479" i="9" s="1"/>
  <c r="R1448" i="9" a="1"/>
  <c r="R1448" i="9" s="1"/>
  <c r="S1448" i="9" s="1"/>
  <c r="R1430" i="9" a="1"/>
  <c r="R1430" i="9" s="1"/>
  <c r="S1430" i="9" s="1"/>
  <c r="R1413" i="9" a="1"/>
  <c r="R1413" i="9" s="1"/>
  <c r="S1413" i="9" s="1"/>
  <c r="R1383" i="9" a="1"/>
  <c r="R1383" i="9" s="1"/>
  <c r="S1383" i="9" s="1"/>
  <c r="R1365" i="9" a="1"/>
  <c r="R1365" i="9" s="1"/>
  <c r="S1365" i="9" s="1"/>
  <c r="R1335" i="9" a="1"/>
  <c r="R1335" i="9" s="1"/>
  <c r="S1335" i="9" s="1"/>
  <c r="R1317" i="9" a="1"/>
  <c r="R1317" i="9" s="1"/>
  <c r="S1317" i="9" s="1"/>
  <c r="R1287" i="9" a="1"/>
  <c r="R1287" i="9" s="1"/>
  <c r="S1287" i="9" s="1"/>
  <c r="R1269" i="9" a="1"/>
  <c r="R1269" i="9" s="1"/>
  <c r="S1269" i="9" s="1"/>
  <c r="R1239" i="9" a="1"/>
  <c r="R1239" i="9" s="1"/>
  <c r="S1239" i="9" s="1"/>
  <c r="R1217" i="9" a="1"/>
  <c r="R1217" i="9" s="1"/>
  <c r="S1217" i="9" s="1"/>
  <c r="R1195" i="9" a="1"/>
  <c r="R1195" i="9" s="1"/>
  <c r="S1195" i="9" s="1"/>
  <c r="R1172" i="9" a="1"/>
  <c r="R1172" i="9" s="1"/>
  <c r="S1172" i="9" s="1"/>
  <c r="R1134" i="9" a="1"/>
  <c r="R1134" i="9" s="1"/>
  <c r="S1134" i="9" s="1"/>
  <c r="R1113" i="9" a="1"/>
  <c r="R1113" i="9" s="1"/>
  <c r="S1113" i="9" s="1"/>
  <c r="R1091" i="9" a="1"/>
  <c r="R1091" i="9" s="1"/>
  <c r="S1091" i="9" s="1"/>
  <c r="R981" i="9" a="1"/>
  <c r="R981" i="9" s="1"/>
  <c r="S981" i="9" s="1"/>
  <c r="R975" i="9" a="1"/>
  <c r="R975" i="9" s="1"/>
  <c r="S975" i="9" s="1"/>
  <c r="R970" i="9" a="1"/>
  <c r="R970" i="9" s="1"/>
  <c r="S970" i="9" s="1"/>
  <c r="R963" i="9" a="1"/>
  <c r="R963" i="9" s="1"/>
  <c r="S963" i="9" s="1"/>
  <c r="R957" i="9" a="1"/>
  <c r="R957" i="9" s="1"/>
  <c r="S957" i="9" s="1"/>
  <c r="R951" i="9" a="1"/>
  <c r="R951" i="9" s="1"/>
  <c r="S951" i="9" s="1"/>
  <c r="R1777" i="9" a="1"/>
  <c r="R1777" i="9" s="1"/>
  <c r="S1777" i="9" s="1"/>
  <c r="R1745" i="9" a="1"/>
  <c r="R1745" i="9" s="1"/>
  <c r="S1745" i="9" s="1"/>
  <c r="R1782" i="9" a="1"/>
  <c r="R1782" i="9" s="1"/>
  <c r="S1782" i="9" s="1"/>
  <c r="R1750" i="9" a="1"/>
  <c r="R1750" i="9" s="1"/>
  <c r="S1750" i="9" s="1"/>
  <c r="R1737" i="9" a="1"/>
  <c r="R1737" i="9" s="1"/>
  <c r="S1737" i="9" s="1"/>
  <c r="R1718" i="9" a="1"/>
  <c r="R1718" i="9" s="1"/>
  <c r="S1718" i="9" s="1"/>
  <c r="R1705" i="9" a="1"/>
  <c r="R1705" i="9" s="1"/>
  <c r="S1705" i="9" s="1"/>
  <c r="R1686" i="9" a="1"/>
  <c r="R1686" i="9" s="1"/>
  <c r="S1686" i="9" s="1"/>
  <c r="R1673" i="9" a="1"/>
  <c r="R1673" i="9" s="1"/>
  <c r="S1673" i="9" s="1"/>
  <c r="R1654" i="9" a="1"/>
  <c r="R1654" i="9" s="1"/>
  <c r="S1654" i="9" s="1"/>
  <c r="R1641" i="9" a="1"/>
  <c r="R1641" i="9" s="1"/>
  <c r="S1641" i="9" s="1"/>
  <c r="R1622" i="9" a="1"/>
  <c r="R1622" i="9" s="1"/>
  <c r="S1622" i="9" s="1"/>
  <c r="R1609" i="9" a="1"/>
  <c r="R1609" i="9" s="1"/>
  <c r="S1609" i="9" s="1"/>
  <c r="R1590" i="9" a="1"/>
  <c r="R1590" i="9" s="1"/>
  <c r="S1590" i="9" s="1"/>
  <c r="R1471" i="9" a="1"/>
  <c r="R1471" i="9" s="1"/>
  <c r="S1471" i="9" s="1"/>
  <c r="R1469" i="9" a="1"/>
  <c r="R1469" i="9" s="1"/>
  <c r="S1469" i="9" s="1"/>
  <c r="R1456" i="9" a="1"/>
  <c r="R1456" i="9" s="1"/>
  <c r="S1456" i="9" s="1"/>
  <c r="R1454" i="9" a="1"/>
  <c r="R1454" i="9" s="1"/>
  <c r="S1454" i="9" s="1"/>
  <c r="R1440" i="9" a="1"/>
  <c r="R1440" i="9" s="1"/>
  <c r="S1440" i="9" s="1"/>
  <c r="R1438" i="9" a="1"/>
  <c r="R1438" i="9" s="1"/>
  <c r="S1438" i="9" s="1"/>
  <c r="R1424" i="9" a="1"/>
  <c r="R1424" i="9" s="1"/>
  <c r="S1424" i="9" s="1"/>
  <c r="R1422" i="9" a="1"/>
  <c r="R1422" i="9" s="1"/>
  <c r="S1422" i="9" s="1"/>
  <c r="R1407" i="9" a="1"/>
  <c r="R1407" i="9" s="1"/>
  <c r="S1407" i="9" s="1"/>
  <c r="R1406" i="9" a="1"/>
  <c r="R1406" i="9" s="1"/>
  <c r="S1406" i="9" s="1"/>
  <c r="R1392" i="9" a="1"/>
  <c r="R1392" i="9" s="1"/>
  <c r="S1392" i="9" s="1"/>
  <c r="R1390" i="9" a="1"/>
  <c r="R1390" i="9" s="1"/>
  <c r="S1390" i="9" s="1"/>
  <c r="R1389" i="9" a="1"/>
  <c r="R1389" i="9" s="1"/>
  <c r="S1389" i="9" s="1"/>
  <c r="R1375" i="9" a="1"/>
  <c r="R1375" i="9" s="1"/>
  <c r="S1375" i="9" s="1"/>
  <c r="R1373" i="9" a="1"/>
  <c r="R1373" i="9" s="1"/>
  <c r="S1373" i="9" s="1"/>
  <c r="R1359" i="9" a="1"/>
  <c r="R1359" i="9" s="1"/>
  <c r="S1359" i="9" s="1"/>
  <c r="R1357" i="9" a="1"/>
  <c r="R1357" i="9" s="1"/>
  <c r="S1357" i="9" s="1"/>
  <c r="R1343" i="9" a="1"/>
  <c r="R1343" i="9" s="1"/>
  <c r="S1343" i="9" s="1"/>
  <c r="R1342" i="9" a="1"/>
  <c r="R1342" i="9" s="1"/>
  <c r="S1342" i="9" s="1"/>
  <c r="R1328" i="9" a="1"/>
  <c r="R1328" i="9" s="1"/>
  <c r="S1328" i="9" s="1"/>
  <c r="R1326" i="9" a="1"/>
  <c r="R1326" i="9" s="1"/>
  <c r="S1326" i="9" s="1"/>
  <c r="R1312" i="9" a="1"/>
  <c r="R1312" i="9" s="1"/>
  <c r="S1312" i="9" s="1"/>
  <c r="R1310" i="9" a="1"/>
  <c r="R1310" i="9" s="1"/>
  <c r="S1310" i="9" s="1"/>
  <c r="R1296" i="9" a="1"/>
  <c r="R1296" i="9" s="1"/>
  <c r="S1296" i="9" s="1"/>
  <c r="R1294" i="9" a="1"/>
  <c r="R1294" i="9" s="1"/>
  <c r="S1294" i="9" s="1"/>
  <c r="R1280" i="9" a="1"/>
  <c r="R1280" i="9" s="1"/>
  <c r="S1280" i="9" s="1"/>
  <c r="R1278" i="9" a="1"/>
  <c r="R1278" i="9" s="1"/>
  <c r="S1278" i="9" s="1"/>
  <c r="R1264" i="9" a="1"/>
  <c r="R1264" i="9" s="1"/>
  <c r="S1264" i="9" s="1"/>
  <c r="R1262" i="9" a="1"/>
  <c r="R1262" i="9" s="1"/>
  <c r="S1262" i="9" s="1"/>
  <c r="R1248" i="9" a="1"/>
  <c r="R1248" i="9" s="1"/>
  <c r="S1248" i="9" s="1"/>
  <c r="R1246" i="9" a="1"/>
  <c r="R1246" i="9" s="1"/>
  <c r="S1246" i="9" s="1"/>
  <c r="R1230" i="9" a="1"/>
  <c r="R1230" i="9" s="1"/>
  <c r="S1230" i="9" s="1"/>
  <c r="R1228" i="9" a="1"/>
  <c r="R1228" i="9" s="1"/>
  <c r="S1228" i="9" s="1"/>
  <c r="R1226" i="9" a="1"/>
  <c r="R1226" i="9" s="1"/>
  <c r="S1226" i="9" s="1"/>
  <c r="R1208" i="9" a="1"/>
  <c r="R1208" i="9" s="1"/>
  <c r="S1208" i="9" s="1"/>
  <c r="R1206" i="9" a="1"/>
  <c r="R1206" i="9" s="1"/>
  <c r="S1206" i="9" s="1"/>
  <c r="R1204" i="9" a="1"/>
  <c r="R1204" i="9" s="1"/>
  <c r="S1204" i="9" s="1"/>
  <c r="R1186" i="9" a="1"/>
  <c r="R1186" i="9" s="1"/>
  <c r="S1186" i="9" s="1"/>
  <c r="R1794" i="9" a="1"/>
  <c r="R1794" i="9" s="1"/>
  <c r="S1794" i="9" s="1"/>
  <c r="R1788" i="9" a="1"/>
  <c r="R1788" i="9" s="1"/>
  <c r="S1788" i="9" s="1"/>
  <c r="R1781" i="9" a="1"/>
  <c r="R1781" i="9" s="1"/>
  <c r="S1781" i="9" s="1"/>
  <c r="R1775" i="9" a="1"/>
  <c r="R1775" i="9" s="1"/>
  <c r="S1775" i="9" s="1"/>
  <c r="R1762" i="9" a="1"/>
  <c r="R1762" i="9" s="1"/>
  <c r="S1762" i="9" s="1"/>
  <c r="R1756" i="9" a="1"/>
  <c r="R1756" i="9" s="1"/>
  <c r="S1756" i="9" s="1"/>
  <c r="R1749" i="9" a="1"/>
  <c r="R1749" i="9" s="1"/>
  <c r="S1749" i="9" s="1"/>
  <c r="R1743" i="9" a="1"/>
  <c r="R1743" i="9" s="1"/>
  <c r="S1743" i="9" s="1"/>
  <c r="R1730" i="9" a="1"/>
  <c r="R1730" i="9" s="1"/>
  <c r="S1730" i="9" s="1"/>
  <c r="R1724" i="9" a="1"/>
  <c r="R1724" i="9" s="1"/>
  <c r="S1724" i="9" s="1"/>
  <c r="R1717" i="9" a="1"/>
  <c r="R1717" i="9" s="1"/>
  <c r="S1717" i="9" s="1"/>
  <c r="R1711" i="9" a="1"/>
  <c r="R1711" i="9" s="1"/>
  <c r="S1711" i="9" s="1"/>
  <c r="R1698" i="9" a="1"/>
  <c r="R1698" i="9" s="1"/>
  <c r="S1698" i="9" s="1"/>
  <c r="R1692" i="9" a="1"/>
  <c r="R1692" i="9" s="1"/>
  <c r="S1692" i="9" s="1"/>
  <c r="R1685" i="9" a="1"/>
  <c r="R1685" i="9" s="1"/>
  <c r="S1685" i="9" s="1"/>
  <c r="R1679" i="9" a="1"/>
  <c r="R1679" i="9" s="1"/>
  <c r="S1679" i="9" s="1"/>
  <c r="R1666" i="9" a="1"/>
  <c r="R1666" i="9" s="1"/>
  <c r="S1666" i="9" s="1"/>
  <c r="R1660" i="9" a="1"/>
  <c r="R1660" i="9" s="1"/>
  <c r="S1660" i="9" s="1"/>
  <c r="R1653" i="9" a="1"/>
  <c r="R1653" i="9" s="1"/>
  <c r="S1653" i="9" s="1"/>
  <c r="R1647" i="9" a="1"/>
  <c r="R1647" i="9" s="1"/>
  <c r="S1647" i="9" s="1"/>
  <c r="R1634" i="9" a="1"/>
  <c r="R1634" i="9" s="1"/>
  <c r="S1634" i="9" s="1"/>
  <c r="R1628" i="9" a="1"/>
  <c r="R1628" i="9" s="1"/>
  <c r="S1628" i="9" s="1"/>
  <c r="R1621" i="9" a="1"/>
  <c r="R1621" i="9" s="1"/>
  <c r="S1621" i="9" s="1"/>
  <c r="R1615" i="9" a="1"/>
  <c r="R1615" i="9" s="1"/>
  <c r="S1615" i="9" s="1"/>
  <c r="R1602" i="9" a="1"/>
  <c r="R1602" i="9" s="1"/>
  <c r="S1602" i="9" s="1"/>
  <c r="R1596" i="9" a="1"/>
  <c r="R1596" i="9" s="1"/>
  <c r="S1596" i="9" s="1"/>
  <c r="R1589" i="9" a="1"/>
  <c r="R1589" i="9" s="1"/>
  <c r="S1589" i="9" s="1"/>
  <c r="R1583" i="9" a="1"/>
  <c r="R1583" i="9" s="1"/>
  <c r="S1583" i="9" s="1"/>
  <c r="R1570" i="9" a="1"/>
  <c r="R1570" i="9" s="1"/>
  <c r="S1570" i="9" s="1"/>
  <c r="R1564" i="9" a="1"/>
  <c r="R1564" i="9" s="1"/>
  <c r="S1564" i="9" s="1"/>
  <c r="R1557" i="9" a="1"/>
  <c r="R1557" i="9" s="1"/>
  <c r="S1557" i="9" s="1"/>
  <c r="R1551" i="9" a="1"/>
  <c r="R1551" i="9" s="1"/>
  <c r="S1551" i="9" s="1"/>
  <c r="R1538" i="9" a="1"/>
  <c r="R1538" i="9" s="1"/>
  <c r="S1538" i="9" s="1"/>
  <c r="R1522" i="9" a="1"/>
  <c r="R1522" i="9" s="1"/>
  <c r="S1522" i="9" s="1"/>
  <c r="R1510" i="9" a="1"/>
  <c r="R1510" i="9" s="1"/>
  <c r="S1510" i="9" s="1"/>
  <c r="R1497" i="9" a="1"/>
  <c r="R1497" i="9" s="1"/>
  <c r="S1497" i="9" s="1"/>
  <c r="R664" i="9" a="1"/>
  <c r="R664" i="9" s="1"/>
  <c r="S664" i="9" s="1"/>
  <c r="R663" i="9" a="1"/>
  <c r="R663" i="9" s="1"/>
  <c r="S663" i="9" s="1"/>
  <c r="R657" i="9" a="1"/>
  <c r="R657" i="9" s="1"/>
  <c r="S657" i="9" s="1"/>
  <c r="R656" i="9" a="1"/>
  <c r="R656" i="9" s="1"/>
  <c r="S656" i="9" s="1"/>
  <c r="R650" i="9" a="1"/>
  <c r="R650" i="9" s="1"/>
  <c r="S650" i="9" s="1"/>
  <c r="R641" i="9" a="1"/>
  <c r="R641" i="9" s="1"/>
  <c r="S641" i="9" s="1"/>
  <c r="R640" i="9" a="1"/>
  <c r="R640" i="9" s="1"/>
  <c r="S640" i="9" s="1"/>
  <c r="R639" i="9" a="1"/>
  <c r="R639" i="9" s="1"/>
  <c r="S639" i="9" s="1"/>
  <c r="R630" i="9" a="1"/>
  <c r="R630" i="9" s="1"/>
  <c r="S630" i="9" s="1"/>
  <c r="R629" i="9" a="1"/>
  <c r="R629" i="9" s="1"/>
  <c r="S629" i="9" s="1"/>
  <c r="R628" i="9" a="1"/>
  <c r="R628" i="9" s="1"/>
  <c r="S628" i="9" s="1"/>
  <c r="R619" i="9" a="1"/>
  <c r="R619" i="9" s="1"/>
  <c r="S619" i="9" s="1"/>
  <c r="R618" i="9" a="1"/>
  <c r="R618" i="9" s="1"/>
  <c r="S618" i="9" s="1"/>
  <c r="R609" i="9" a="1"/>
  <c r="R609" i="9" s="1"/>
  <c r="S609" i="9" s="1"/>
  <c r="R608" i="9" a="1"/>
  <c r="R608" i="9" s="1"/>
  <c r="S608" i="9" s="1"/>
  <c r="R607" i="9" a="1"/>
  <c r="R607" i="9" s="1"/>
  <c r="S607" i="9" s="1"/>
  <c r="R598" i="9" a="1"/>
  <c r="R598" i="9" s="1"/>
  <c r="S598" i="9" s="1"/>
  <c r="R597" i="9" a="1"/>
  <c r="R597" i="9" s="1"/>
  <c r="S597" i="9" s="1"/>
  <c r="R596" i="9" a="1"/>
  <c r="R596" i="9" s="1"/>
  <c r="S596" i="9" s="1"/>
  <c r="R587" i="9" a="1"/>
  <c r="R587" i="9" s="1"/>
  <c r="S587" i="9" s="1"/>
  <c r="R586" i="9" a="1"/>
  <c r="R586" i="9" s="1"/>
  <c r="S586" i="9" s="1"/>
  <c r="R577" i="9" a="1"/>
  <c r="R577" i="9" s="1"/>
  <c r="S577" i="9" s="1"/>
  <c r="R576" i="9" a="1"/>
  <c r="R576" i="9" s="1"/>
  <c r="S576" i="9" s="1"/>
  <c r="R575" i="9" a="1"/>
  <c r="R575" i="9" s="1"/>
  <c r="S575" i="9" s="1"/>
  <c r="R566" i="9" a="1"/>
  <c r="R566" i="9" s="1"/>
  <c r="S566" i="9" s="1"/>
  <c r="R565" i="9" a="1"/>
  <c r="R565" i="9" s="1"/>
  <c r="S565" i="9" s="1"/>
  <c r="R564" i="9" a="1"/>
  <c r="R564" i="9" s="1"/>
  <c r="S564" i="9" s="1"/>
  <c r="R555" i="9" a="1"/>
  <c r="R555" i="9" s="1"/>
  <c r="S555" i="9" s="1"/>
  <c r="R554" i="9" a="1"/>
  <c r="R554" i="9" s="1"/>
  <c r="S554" i="9" s="1"/>
  <c r="R545" i="9" a="1"/>
  <c r="R545" i="9" s="1"/>
  <c r="S545" i="9" s="1"/>
  <c r="R544" i="9" a="1"/>
  <c r="R544" i="9" s="1"/>
  <c r="S544" i="9" s="1"/>
  <c r="R543" i="9" a="1"/>
  <c r="R543" i="9" s="1"/>
  <c r="S543" i="9" s="1"/>
  <c r="R534" i="9" a="1"/>
  <c r="R534" i="9" s="1"/>
  <c r="S534" i="9" s="1"/>
  <c r="R533" i="9" a="1"/>
  <c r="R533" i="9" s="1"/>
  <c r="S533" i="9" s="1"/>
  <c r="R532" i="9" a="1"/>
  <c r="R532" i="9" s="1"/>
  <c r="S532" i="9" s="1"/>
  <c r="R523" i="9" a="1"/>
  <c r="R523" i="9" s="1"/>
  <c r="S523" i="9" s="1"/>
  <c r="R522" i="9" a="1"/>
  <c r="R522" i="9" s="1"/>
  <c r="S522" i="9" s="1"/>
  <c r="R513" i="9" a="1"/>
  <c r="R513" i="9" s="1"/>
  <c r="S513" i="9" s="1"/>
  <c r="R512" i="9" a="1"/>
  <c r="R512" i="9" s="1"/>
  <c r="S512" i="9" s="1"/>
  <c r="R511" i="9" a="1"/>
  <c r="R511" i="9" s="1"/>
  <c r="S511" i="9" s="1"/>
  <c r="R502" i="9" a="1"/>
  <c r="R502" i="9" s="1"/>
  <c r="S502" i="9" s="1"/>
  <c r="R501" i="9" a="1"/>
  <c r="R501" i="9" s="1"/>
  <c r="S501" i="9" s="1"/>
  <c r="R500" i="9" a="1"/>
  <c r="R500" i="9" s="1"/>
  <c r="S500" i="9" s="1"/>
  <c r="R491" i="9" a="1"/>
  <c r="R491" i="9" s="1"/>
  <c r="S491" i="9" s="1"/>
  <c r="R490" i="9" a="1"/>
  <c r="R490" i="9" s="1"/>
  <c r="S490" i="9" s="1"/>
  <c r="R481" i="9" a="1"/>
  <c r="R481" i="9" s="1"/>
  <c r="S481" i="9" s="1"/>
  <c r="R480" i="9" a="1"/>
  <c r="R480" i="9" s="1"/>
  <c r="S480" i="9" s="1"/>
  <c r="R479" i="9" a="1"/>
  <c r="R479" i="9" s="1"/>
  <c r="S479" i="9" s="1"/>
  <c r="R470" i="9" a="1"/>
  <c r="R470" i="9" s="1"/>
  <c r="S470" i="9" s="1"/>
  <c r="R469" i="9" a="1"/>
  <c r="R469" i="9" s="1"/>
  <c r="S469" i="9" s="1"/>
  <c r="R468" i="9" a="1"/>
  <c r="R468" i="9" s="1"/>
  <c r="S468" i="9" s="1"/>
  <c r="R459" i="9" a="1"/>
  <c r="R459" i="9" s="1"/>
  <c r="S459" i="9" s="1"/>
  <c r="R458" i="9" a="1"/>
  <c r="R458" i="9" s="1"/>
  <c r="S458" i="9" s="1"/>
  <c r="R457" i="9" a="1"/>
  <c r="R457" i="9" s="1"/>
  <c r="S457" i="9" s="1"/>
  <c r="R456" i="9" a="1"/>
  <c r="R456" i="9" s="1"/>
  <c r="S456" i="9" s="1"/>
  <c r="R445" i="9" a="1"/>
  <c r="R445" i="9" s="1"/>
  <c r="S445" i="9" s="1"/>
  <c r="R444" i="9" a="1"/>
  <c r="R444" i="9" s="1"/>
  <c r="S444" i="9" s="1"/>
  <c r="R443" i="9" a="1"/>
  <c r="R443" i="9" s="1"/>
  <c r="S443" i="9" s="1"/>
  <c r="R430" i="9" a="1"/>
  <c r="R430" i="9" s="1"/>
  <c r="S430" i="9" s="1"/>
  <c r="R415" i="9" a="1"/>
  <c r="R415" i="9" s="1"/>
  <c r="S415" i="9" s="1"/>
  <c r="R402" i="9" a="1"/>
  <c r="R402" i="9" s="1"/>
  <c r="S402" i="9" s="1"/>
  <c r="R398" i="9" a="1"/>
  <c r="R398" i="9" s="1"/>
  <c r="S398" i="9" s="1"/>
  <c r="R395" i="9" a="1"/>
  <c r="R395" i="9" s="1"/>
  <c r="S395" i="9" s="1"/>
  <c r="R394" i="9" a="1"/>
  <c r="R394" i="9" s="1"/>
  <c r="S394" i="9" s="1"/>
  <c r="R391" i="9" a="1"/>
  <c r="R391" i="9" s="1"/>
  <c r="S391" i="9" s="1"/>
  <c r="R390" i="9" a="1"/>
  <c r="R390" i="9" s="1"/>
  <c r="S390" i="9" s="1"/>
  <c r="R775" i="9" a="1"/>
  <c r="R775" i="9" s="1"/>
  <c r="S775" i="9" s="1"/>
  <c r="R768" i="9" a="1"/>
  <c r="R768" i="9" s="1"/>
  <c r="S768" i="9" s="1"/>
  <c r="R755" i="9" a="1"/>
  <c r="R755" i="9" s="1"/>
  <c r="S755" i="9" s="1"/>
  <c r="R747" i="9" a="1"/>
  <c r="R747" i="9" s="1"/>
  <c r="S747" i="9" s="1"/>
  <c r="R740" i="9" a="1"/>
  <c r="R740" i="9" s="1"/>
  <c r="S740" i="9" s="1"/>
  <c r="R733" i="9" a="1"/>
  <c r="R733" i="9" s="1"/>
  <c r="S733" i="9" s="1"/>
  <c r="R726" i="9" a="1"/>
  <c r="R726" i="9" s="1"/>
  <c r="S726" i="9" s="1"/>
  <c r="R713" i="9" a="1"/>
  <c r="R713" i="9" s="1"/>
  <c r="S713" i="9" s="1"/>
  <c r="R705" i="9" a="1"/>
  <c r="R705" i="9" s="1"/>
  <c r="S705" i="9" s="1"/>
  <c r="R698" i="9" a="1"/>
  <c r="R698" i="9" s="1"/>
  <c r="S698" i="9" s="1"/>
  <c r="R690" i="9" a="1"/>
  <c r="R690" i="9" s="1"/>
  <c r="S690" i="9" s="1"/>
  <c r="R677" i="9" a="1"/>
  <c r="R677" i="9" s="1"/>
  <c r="S677" i="9" s="1"/>
  <c r="R670" i="9" a="1"/>
  <c r="R670" i="9" s="1"/>
  <c r="S670" i="9" s="1"/>
  <c r="R669" i="9" a="1"/>
  <c r="R669" i="9" s="1"/>
  <c r="S669" i="9" s="1"/>
  <c r="R668" i="9" a="1"/>
  <c r="R668" i="9" s="1"/>
  <c r="S668" i="9" s="1"/>
  <c r="R662" i="9" a="1"/>
  <c r="R662" i="9" s="1"/>
  <c r="S662" i="9" s="1"/>
  <c r="R655" i="9" a="1"/>
  <c r="R655" i="9" s="1"/>
  <c r="S655" i="9" s="1"/>
  <c r="R648" i="9" a="1"/>
  <c r="R648" i="9" s="1"/>
  <c r="S648" i="9" s="1"/>
  <c r="R638" i="9" a="1"/>
  <c r="R638" i="9" s="1"/>
  <c r="S638" i="9" s="1"/>
  <c r="R627" i="9" a="1"/>
  <c r="R627" i="9" s="1"/>
  <c r="S627" i="9" s="1"/>
  <c r="R617" i="9" a="1"/>
  <c r="R617" i="9" s="1"/>
  <c r="S617" i="9" s="1"/>
  <c r="R615" i="9" a="1"/>
  <c r="R615" i="9" s="1"/>
  <c r="S615" i="9" s="1"/>
  <c r="R605" i="9" a="1"/>
  <c r="R605" i="9" s="1"/>
  <c r="S605" i="9" s="1"/>
  <c r="R595" i="9" a="1"/>
  <c r="R595" i="9" s="1"/>
  <c r="S595" i="9" s="1"/>
  <c r="R585" i="9" a="1"/>
  <c r="R585" i="9" s="1"/>
  <c r="S585" i="9" s="1"/>
  <c r="R583" i="9" a="1"/>
  <c r="R583" i="9" s="1"/>
  <c r="S583" i="9" s="1"/>
  <c r="R573" i="9" a="1"/>
  <c r="R573" i="9" s="1"/>
  <c r="S573" i="9" s="1"/>
  <c r="R563" i="9" a="1"/>
  <c r="R563" i="9" s="1"/>
  <c r="S563" i="9" s="1"/>
  <c r="R553" i="9" a="1"/>
  <c r="R553" i="9" s="1"/>
  <c r="S553" i="9" s="1"/>
  <c r="R542" i="9" a="1"/>
  <c r="R542" i="9" s="1"/>
  <c r="S542" i="9" s="1"/>
  <c r="R540" i="9" a="1"/>
  <c r="R540" i="9" s="1"/>
  <c r="S540" i="9" s="1"/>
  <c r="R530" i="9" a="1"/>
  <c r="R530" i="9" s="1"/>
  <c r="S530" i="9" s="1"/>
  <c r="R520" i="9" a="1"/>
  <c r="R520" i="9" s="1"/>
  <c r="S520" i="9" s="1"/>
  <c r="R510" i="9" a="1"/>
  <c r="R510" i="9" s="1"/>
  <c r="S510" i="9" s="1"/>
  <c r="R499" i="9" a="1"/>
  <c r="R499" i="9" s="1"/>
  <c r="S499" i="9" s="1"/>
  <c r="R489" i="9" a="1"/>
  <c r="R489" i="9" s="1"/>
  <c r="S489" i="9" s="1"/>
  <c r="R487" i="9" a="1"/>
  <c r="R487" i="9" s="1"/>
  <c r="S487" i="9" s="1"/>
  <c r="R477" i="9" a="1"/>
  <c r="R477" i="9" s="1"/>
  <c r="S477" i="9" s="1"/>
  <c r="R467" i="9" a="1"/>
  <c r="R467" i="9" s="1"/>
  <c r="S467" i="9" s="1"/>
  <c r="R455" i="9" a="1"/>
  <c r="R455" i="9" s="1"/>
  <c r="S455" i="9" s="1"/>
  <c r="R452" i="9" a="1"/>
  <c r="R452" i="9" s="1"/>
  <c r="S452" i="9" s="1"/>
  <c r="R256" i="9" a="1"/>
  <c r="R256" i="9" s="1"/>
  <c r="S256" i="9" s="1"/>
  <c r="R251" i="9" a="1"/>
  <c r="R251" i="9" s="1"/>
  <c r="S251" i="9" s="1"/>
  <c r="R245" i="9" a="1"/>
  <c r="R245" i="9" s="1"/>
  <c r="S245" i="9" s="1"/>
  <c r="R235" i="9" a="1"/>
  <c r="R235" i="9" s="1"/>
  <c r="S235" i="9" s="1"/>
  <c r="R229" i="9" a="1"/>
  <c r="R229" i="9" s="1"/>
  <c r="S229" i="9" s="1"/>
  <c r="R219" i="9" a="1"/>
  <c r="R219" i="9" s="1"/>
  <c r="S219" i="9" s="1"/>
  <c r="R213" i="9" a="1"/>
  <c r="R213" i="9" s="1"/>
  <c r="S213" i="9" s="1"/>
  <c r="R202" i="9" a="1"/>
  <c r="R202" i="9" s="1"/>
  <c r="S202" i="9" s="1"/>
  <c r="R196" i="9" a="1"/>
  <c r="R196" i="9" s="1"/>
  <c r="S196" i="9" s="1"/>
  <c r="R186" i="9" a="1"/>
  <c r="R186" i="9" s="1"/>
  <c r="S186" i="9" s="1"/>
  <c r="R180" i="9" a="1"/>
  <c r="R180" i="9" s="1"/>
  <c r="S180" i="9" s="1"/>
  <c r="R175" i="9" a="1"/>
  <c r="R175" i="9" s="1"/>
  <c r="S175" i="9" s="1"/>
  <c r="R170" i="9" a="1"/>
  <c r="R170" i="9" s="1"/>
  <c r="S170" i="9" s="1"/>
  <c r="R169" i="9" a="1"/>
  <c r="R169" i="9" s="1"/>
  <c r="S169" i="9" s="1"/>
  <c r="R4" i="9" a="1"/>
  <c r="R4" i="9" s="1"/>
  <c r="S4" i="9" s="1"/>
  <c r="R128" i="9" a="1"/>
  <c r="R128" i="9" s="1"/>
  <c r="S128" i="9" s="1"/>
  <c r="R123" i="9" a="1"/>
  <c r="R123" i="9" s="1"/>
  <c r="S123" i="9" s="1"/>
  <c r="R15" i="9" a="1"/>
  <c r="R15" i="9" s="1"/>
  <c r="S15" i="9" s="1"/>
  <c r="R112" i="9" a="1"/>
  <c r="R112" i="9" s="1"/>
  <c r="S112" i="9" s="1"/>
  <c r="R107" i="9" a="1"/>
  <c r="R107" i="9" s="1"/>
  <c r="S107" i="9" s="1"/>
  <c r="R769" i="9" a="1"/>
  <c r="R769" i="9" s="1"/>
  <c r="S769" i="9" s="1"/>
  <c r="R762" i="9" a="1"/>
  <c r="R762" i="9" s="1"/>
  <c r="S762" i="9" s="1"/>
  <c r="R754" i="9" a="1"/>
  <c r="R754" i="9" s="1"/>
  <c r="S754" i="9" s="1"/>
  <c r="R741" i="9" a="1"/>
  <c r="R741" i="9" s="1"/>
  <c r="S741" i="9" s="1"/>
  <c r="R734" i="9" a="1"/>
  <c r="R734" i="9" s="1"/>
  <c r="S734" i="9" s="1"/>
  <c r="R732" i="9" a="1"/>
  <c r="R732" i="9" s="1"/>
  <c r="S732" i="9" s="1"/>
  <c r="R719" i="9" a="1"/>
  <c r="R719" i="9" s="1"/>
  <c r="S719" i="9" s="1"/>
  <c r="R712" i="9" a="1"/>
  <c r="R712" i="9" s="1"/>
  <c r="S712" i="9" s="1"/>
  <c r="R711" i="9" a="1"/>
  <c r="R711" i="9" s="1"/>
  <c r="S711" i="9" s="1"/>
  <c r="R704" i="9" a="1"/>
  <c r="R704" i="9" s="1"/>
  <c r="S704" i="9" s="1"/>
  <c r="R691" i="9" a="1"/>
  <c r="R691" i="9" s="1"/>
  <c r="S691" i="9" s="1"/>
  <c r="R683" i="9" a="1"/>
  <c r="R683" i="9" s="1"/>
  <c r="S683" i="9" s="1"/>
  <c r="R676" i="9" a="1"/>
  <c r="R676" i="9" s="1"/>
  <c r="S676" i="9" s="1"/>
  <c r="R649" i="9" a="1"/>
  <c r="R649" i="9" s="1"/>
  <c r="S649" i="9" s="1"/>
  <c r="R647" i="9" a="1"/>
  <c r="R647" i="9" s="1"/>
  <c r="S647" i="9" s="1"/>
  <c r="R637" i="9" a="1"/>
  <c r="R637" i="9" s="1"/>
  <c r="S637" i="9" s="1"/>
  <c r="R636" i="9" a="1"/>
  <c r="R636" i="9" s="1"/>
  <c r="S636" i="9" s="1"/>
  <c r="R626" i="9" a="1"/>
  <c r="R626" i="9" s="1"/>
  <c r="S626" i="9" s="1"/>
  <c r="R616" i="9" a="1"/>
  <c r="R616" i="9" s="1"/>
  <c r="S616" i="9" s="1"/>
  <c r="R606" i="9" a="1"/>
  <c r="R606" i="9" s="1"/>
  <c r="S606" i="9" s="1"/>
  <c r="R604" i="9" a="1"/>
  <c r="R604" i="9" s="1"/>
  <c r="S604" i="9" s="1"/>
  <c r="R594" i="9" a="1"/>
  <c r="R594" i="9" s="1"/>
  <c r="S594" i="9" s="1"/>
  <c r="R584" i="9" a="1"/>
  <c r="R584" i="9" s="1"/>
  <c r="S584" i="9" s="1"/>
  <c r="R574" i="9" a="1"/>
  <c r="R574" i="9" s="1"/>
  <c r="S574" i="9" s="1"/>
  <c r="R572" i="9" a="1"/>
  <c r="R572" i="9" s="1"/>
  <c r="S572" i="9" s="1"/>
  <c r="R562" i="9" a="1"/>
  <c r="R562" i="9" s="1"/>
  <c r="S562" i="9" s="1"/>
  <c r="R552" i="9" a="1"/>
  <c r="R552" i="9" s="1"/>
  <c r="S552" i="9" s="1"/>
  <c r="R551" i="9" a="1"/>
  <c r="R551" i="9" s="1"/>
  <c r="S551" i="9" s="1"/>
  <c r="R541" i="9" a="1"/>
  <c r="R541" i="9" s="1"/>
  <c r="S541" i="9" s="1"/>
  <c r="R531" i="9" a="1"/>
  <c r="R531" i="9" s="1"/>
  <c r="S531" i="9" s="1"/>
  <c r="R521" i="9" a="1"/>
  <c r="R521" i="9" s="1"/>
  <c r="S521" i="9" s="1"/>
  <c r="R519" i="9" a="1"/>
  <c r="R519" i="9" s="1"/>
  <c r="S519" i="9" s="1"/>
  <c r="R509" i="9" a="1"/>
  <c r="R509" i="9" s="1"/>
  <c r="S509" i="9" s="1"/>
  <c r="R508" i="9" a="1"/>
  <c r="R508" i="9" s="1"/>
  <c r="S508" i="9" s="1"/>
  <c r="R498" i="9" a="1"/>
  <c r="R498" i="9" s="1"/>
  <c r="S498" i="9" s="1"/>
  <c r="R488" i="9" a="1"/>
  <c r="R488" i="9" s="1"/>
  <c r="S488" i="9" s="1"/>
  <c r="R478" i="9" a="1"/>
  <c r="R478" i="9" s="1"/>
  <c r="S478" i="9" s="1"/>
  <c r="R476" i="9" a="1"/>
  <c r="R476" i="9" s="1"/>
  <c r="S476" i="9" s="1"/>
  <c r="R466" i="9" a="1"/>
  <c r="R466" i="9" s="1"/>
  <c r="S466" i="9" s="1"/>
  <c r="R454" i="9" a="1"/>
  <c r="R454" i="9" s="1"/>
  <c r="S454" i="9" s="1"/>
  <c r="R453" i="9" a="1"/>
  <c r="R453" i="9" s="1"/>
  <c r="S453" i="9" s="1"/>
  <c r="R261" i="9" a="1"/>
  <c r="R261" i="9" s="1"/>
  <c r="S261" i="9" s="1"/>
  <c r="R255" i="9" a="1"/>
  <c r="R255" i="9" s="1"/>
  <c r="S255" i="9" s="1"/>
  <c r="R246" i="9" a="1"/>
  <c r="R246" i="9" s="1"/>
  <c r="S246" i="9" s="1"/>
  <c r="R240" i="9" a="1"/>
  <c r="R240" i="9" s="1"/>
  <c r="S240" i="9" s="1"/>
  <c r="R239" i="9" a="1"/>
  <c r="R239" i="9" s="1"/>
  <c r="S239" i="9" s="1"/>
  <c r="R230" i="9" a="1"/>
  <c r="R230" i="9" s="1"/>
  <c r="S230" i="9" s="1"/>
  <c r="R224" i="9" a="1"/>
  <c r="R224" i="9" s="1"/>
  <c r="S224" i="9" s="1"/>
  <c r="R214" i="9" a="1"/>
  <c r="R214" i="9" s="1"/>
  <c r="S214" i="9" s="1"/>
  <c r="R208" i="9" a="1"/>
  <c r="R208" i="9" s="1"/>
  <c r="S208" i="9" s="1"/>
  <c r="R207" i="9" a="1"/>
  <c r="R207" i="9" s="1"/>
  <c r="S207" i="9" s="1"/>
  <c r="R201" i="9" a="1"/>
  <c r="R201" i="9" s="1"/>
  <c r="S201" i="9" s="1"/>
  <c r="R191" i="9" a="1"/>
  <c r="R191" i="9" s="1"/>
  <c r="S191" i="9" s="1"/>
  <c r="R185" i="9" a="1"/>
  <c r="R185" i="9" s="1"/>
  <c r="S185" i="9" s="1"/>
  <c r="R1527" i="9" a="1"/>
  <c r="R1527" i="9" s="1"/>
  <c r="S1527" i="9" s="1"/>
  <c r="R1519" i="9" a="1"/>
  <c r="R1519" i="9" s="1"/>
  <c r="S1519" i="9" s="1"/>
  <c r="R1511" i="9" a="1"/>
  <c r="R1511" i="9" s="1"/>
  <c r="S1511" i="9" s="1"/>
  <c r="R1503" i="9" a="1"/>
  <c r="R1503" i="9" s="1"/>
  <c r="S1503" i="9" s="1"/>
  <c r="R1495" i="9" a="1"/>
  <c r="R1495" i="9" s="1"/>
  <c r="S1495" i="9" s="1"/>
  <c r="R387" i="9" a="1"/>
  <c r="R387" i="9" s="1"/>
  <c r="S387" i="9" s="1"/>
  <c r="R386" i="9" a="1"/>
  <c r="R386" i="9" s="1"/>
  <c r="S386" i="9" s="1"/>
  <c r="R383" i="9" a="1"/>
  <c r="R383" i="9" s="1"/>
  <c r="S383" i="9" s="1"/>
  <c r="R382" i="9" a="1"/>
  <c r="R382" i="9" s="1"/>
  <c r="S382" i="9" s="1"/>
  <c r="R846" i="9" a="1"/>
  <c r="R846" i="9" s="1"/>
  <c r="S846" i="9" s="1"/>
  <c r="R845" i="9" a="1"/>
  <c r="R845" i="9" s="1"/>
  <c r="S845" i="9" s="1"/>
  <c r="R838" i="9" a="1"/>
  <c r="R838" i="9" s="1"/>
  <c r="S838" i="9" s="1"/>
  <c r="R825" i="9" a="1"/>
  <c r="R825" i="9" s="1"/>
  <c r="S825" i="9" s="1"/>
  <c r="R823" i="9" a="1"/>
  <c r="R823" i="9" s="1"/>
  <c r="S823" i="9" s="1"/>
  <c r="R816" i="9" a="1"/>
  <c r="R816" i="9" s="1"/>
  <c r="S816" i="9" s="1"/>
  <c r="R802" i="9" a="1"/>
  <c r="R802" i="9" s="1"/>
  <c r="S802" i="9" s="1"/>
  <c r="R789" i="9" a="1"/>
  <c r="R789" i="9" s="1"/>
  <c r="S789" i="9" s="1"/>
  <c r="R788" i="9" a="1"/>
  <c r="R788" i="9" s="1"/>
  <c r="S788" i="9" s="1"/>
  <c r="R780" i="9" a="1"/>
  <c r="R780" i="9" s="1"/>
  <c r="S780" i="9" s="1"/>
  <c r="R774" i="9" a="1"/>
  <c r="R774" i="9" s="1"/>
  <c r="S774" i="9" s="1"/>
  <c r="R760" i="9" a="1"/>
  <c r="R760" i="9" s="1"/>
  <c r="S760" i="9" s="1"/>
  <c r="R753" i="9" a="1"/>
  <c r="R753" i="9" s="1"/>
  <c r="S753" i="9" s="1"/>
  <c r="R746" i="9" a="1"/>
  <c r="R746" i="9" s="1"/>
  <c r="S746" i="9" s="1"/>
  <c r="R738" i="9" a="1"/>
  <c r="R738" i="9" s="1"/>
  <c r="S738" i="9" s="1"/>
  <c r="R725" i="9" a="1"/>
  <c r="R725" i="9" s="1"/>
  <c r="S725" i="9" s="1"/>
  <c r="R717" i="9" a="1"/>
  <c r="R717" i="9" s="1"/>
  <c r="S717" i="9" s="1"/>
  <c r="R710" i="9" a="1"/>
  <c r="R710" i="9" s="1"/>
  <c r="S710" i="9" s="1"/>
  <c r="R697" i="9" a="1"/>
  <c r="R697" i="9" s="1"/>
  <c r="S697" i="9" s="1"/>
  <c r="R695" i="9" a="1"/>
  <c r="R695" i="9" s="1"/>
  <c r="S695" i="9" s="1"/>
  <c r="R688" i="9" a="1"/>
  <c r="R688" i="9" s="1"/>
  <c r="S688" i="9" s="1"/>
  <c r="R675" i="9" a="1"/>
  <c r="R675" i="9" s="1"/>
  <c r="S675" i="9" s="1"/>
  <c r="R667" i="9" a="1"/>
  <c r="R667" i="9" s="1"/>
  <c r="S667" i="9" s="1"/>
  <c r="R660" i="9" a="1"/>
  <c r="R660" i="9" s="1"/>
  <c r="S660" i="9" s="1"/>
  <c r="R653" i="9" a="1"/>
  <c r="R653" i="9" s="1"/>
  <c r="S653" i="9" s="1"/>
  <c r="R646" i="9" a="1"/>
  <c r="R646" i="9" s="1"/>
  <c r="S646" i="9" s="1"/>
  <c r="R644" i="9" a="1"/>
  <c r="R644" i="9" s="1"/>
  <c r="S644" i="9" s="1"/>
  <c r="R634" i="9" a="1"/>
  <c r="R634" i="9" s="1"/>
  <c r="S634" i="9" s="1"/>
  <c r="R624" i="9" a="1"/>
  <c r="R624" i="9" s="1"/>
  <c r="S624" i="9" s="1"/>
  <c r="R614" i="9" a="1"/>
  <c r="R614" i="9" s="1"/>
  <c r="S614" i="9" s="1"/>
  <c r="R612" i="9" a="1"/>
  <c r="R612" i="9" s="1"/>
  <c r="S612" i="9" s="1"/>
  <c r="R603" i="9" a="1"/>
  <c r="R603" i="9" s="1"/>
  <c r="S603" i="9" s="1"/>
  <c r="R602" i="9" a="1"/>
  <c r="R602" i="9" s="1"/>
  <c r="S602" i="9" s="1"/>
  <c r="R592" i="9" a="1"/>
  <c r="R592" i="9" s="1"/>
  <c r="S592" i="9" s="1"/>
  <c r="R582" i="9" a="1"/>
  <c r="R582" i="9" s="1"/>
  <c r="S582" i="9" s="1"/>
  <c r="R580" i="9" a="1"/>
  <c r="R580" i="9" s="1"/>
  <c r="S580" i="9" s="1"/>
  <c r="R570" i="9" a="1"/>
  <c r="R570" i="9" s="1"/>
  <c r="S570" i="9" s="1"/>
  <c r="R560" i="9" a="1"/>
  <c r="R560" i="9" s="1"/>
  <c r="S560" i="9" s="1"/>
  <c r="R550" i="9" a="1"/>
  <c r="R550" i="9" s="1"/>
  <c r="S550" i="9" s="1"/>
  <c r="R548" i="9" a="1"/>
  <c r="R548" i="9" s="1"/>
  <c r="S548" i="9" s="1"/>
  <c r="R538" i="9" a="1"/>
  <c r="R538" i="9" s="1"/>
  <c r="S538" i="9" s="1"/>
  <c r="R528" i="9" a="1"/>
  <c r="R528" i="9" s="1"/>
  <c r="S528" i="9" s="1"/>
  <c r="R517" i="9" a="1"/>
  <c r="R517" i="9" s="1"/>
  <c r="S517" i="9" s="1"/>
  <c r="R507" i="9" a="1"/>
  <c r="R507" i="9" s="1"/>
  <c r="S507" i="9" s="1"/>
  <c r="R497" i="9" a="1"/>
  <c r="R497" i="9" s="1"/>
  <c r="S497" i="9" s="1"/>
  <c r="R495" i="9" a="1"/>
  <c r="R495" i="9" s="1"/>
  <c r="S495" i="9" s="1"/>
  <c r="R486" i="9" a="1"/>
  <c r="R486" i="9" s="1"/>
  <c r="S486" i="9" s="1"/>
  <c r="R485" i="9" a="1"/>
  <c r="R485" i="9" s="1"/>
  <c r="S485" i="9" s="1"/>
  <c r="R484" i="9" a="1"/>
  <c r="R484" i="9" s="1"/>
  <c r="S484" i="9" s="1"/>
  <c r="R475" i="9" a="1"/>
  <c r="R475" i="9" s="1"/>
  <c r="S475" i="9" s="1"/>
  <c r="R474" i="9" a="1"/>
  <c r="R474" i="9" s="1"/>
  <c r="S474" i="9" s="1"/>
  <c r="R465" i="9" a="1"/>
  <c r="R465" i="9" s="1"/>
  <c r="S465" i="9" s="1"/>
  <c r="R464" i="9" a="1"/>
  <c r="R464" i="9" s="1"/>
  <c r="S464" i="9" s="1"/>
  <c r="R463" i="9" a="1"/>
  <c r="R463" i="9" s="1"/>
  <c r="S463" i="9" s="1"/>
  <c r="R451" i="9" a="1"/>
  <c r="R451" i="9" s="1"/>
  <c r="S451" i="9" s="1"/>
  <c r="R450" i="9" a="1"/>
  <c r="R450" i="9" s="1"/>
  <c r="S450" i="9" s="1"/>
  <c r="R438" i="9" a="1"/>
  <c r="R438" i="9" s="1"/>
  <c r="S438" i="9" s="1"/>
  <c r="R437" i="9" a="1"/>
  <c r="R437" i="9" s="1"/>
  <c r="S437" i="9" s="1"/>
  <c r="R436" i="9" a="1"/>
  <c r="R436" i="9" s="1"/>
  <c r="S436" i="9" s="1"/>
  <c r="R423" i="9" a="1"/>
  <c r="R423" i="9" s="1"/>
  <c r="S423" i="9" s="1"/>
  <c r="R409" i="9" a="1"/>
  <c r="R409" i="9" s="1"/>
  <c r="S409" i="9" s="1"/>
  <c r="R408" i="9" a="1"/>
  <c r="R408" i="9" s="1"/>
  <c r="S408" i="9" s="1"/>
  <c r="R853" i="9" a="1"/>
  <c r="R853" i="9" s="1"/>
  <c r="S853" i="9" s="1"/>
  <c r="R852" i="9" a="1"/>
  <c r="R852" i="9" s="1"/>
  <c r="S852" i="9" s="1"/>
  <c r="R844" i="9" a="1"/>
  <c r="R844" i="9" s="1"/>
  <c r="S844" i="9" s="1"/>
  <c r="R831" i="9" a="1"/>
  <c r="R831" i="9" s="1"/>
  <c r="S831" i="9" s="1"/>
  <c r="R824" i="9" a="1"/>
  <c r="R824" i="9" s="1"/>
  <c r="S824" i="9" s="1"/>
  <c r="R817" i="9" a="1"/>
  <c r="R817" i="9" s="1"/>
  <c r="S817" i="9" s="1"/>
  <c r="R810" i="9" a="1"/>
  <c r="R810" i="9" s="1"/>
  <c r="S810" i="9" s="1"/>
  <c r="R803" i="9" a="1"/>
  <c r="R803" i="9" s="1"/>
  <c r="S803" i="9" s="1"/>
  <c r="R795" i="9" a="1"/>
  <c r="R795" i="9" s="1"/>
  <c r="S795" i="9" s="1"/>
  <c r="R782" i="9" a="1"/>
  <c r="R782" i="9" s="1"/>
  <c r="S782" i="9" s="1"/>
  <c r="R781" i="9" a="1"/>
  <c r="R781" i="9" s="1"/>
  <c r="S781" i="9" s="1"/>
  <c r="R767" i="9" a="1"/>
  <c r="R767" i="9" s="1"/>
  <c r="S767" i="9" s="1"/>
  <c r="R761" i="9" a="1"/>
  <c r="R761" i="9" s="1"/>
  <c r="S761" i="9" s="1"/>
  <c r="R759" i="9" a="1"/>
  <c r="R759" i="9" s="1"/>
  <c r="S759" i="9" s="1"/>
  <c r="R752" i="9" a="1"/>
  <c r="R752" i="9" s="1"/>
  <c r="S752" i="9" s="1"/>
  <c r="R739" i="9" a="1"/>
  <c r="R739" i="9" s="1"/>
  <c r="S739" i="9" s="1"/>
  <c r="R731" i="9" a="1"/>
  <c r="R731" i="9" s="1"/>
  <c r="S731" i="9" s="1"/>
  <c r="R724" i="9" a="1"/>
  <c r="R724" i="9" s="1"/>
  <c r="S724" i="9" s="1"/>
  <c r="R718" i="9" a="1"/>
  <c r="R718" i="9" s="1"/>
  <c r="S718" i="9" s="1"/>
  <c r="R716" i="9" a="1"/>
  <c r="R716" i="9" s="1"/>
  <c r="S716" i="9" s="1"/>
  <c r="R703" i="9" a="1"/>
  <c r="R703" i="9" s="1"/>
  <c r="S703" i="9" s="1"/>
  <c r="R696" i="9" a="1"/>
  <c r="R696" i="9" s="1"/>
  <c r="S696" i="9" s="1"/>
  <c r="R689" i="9" a="1"/>
  <c r="R689" i="9" s="1"/>
  <c r="S689" i="9" s="1"/>
  <c r="R682" i="9" a="1"/>
  <c r="R682" i="9" s="1"/>
  <c r="S682" i="9" s="1"/>
  <c r="R674" i="9" a="1"/>
  <c r="R674" i="9" s="1"/>
  <c r="S674" i="9" s="1"/>
  <c r="R661" i="9" a="1"/>
  <c r="R661" i="9" s="1"/>
  <c r="S661" i="9" s="1"/>
  <c r="R654" i="9" a="1"/>
  <c r="R654" i="9" s="1"/>
  <c r="S654" i="9" s="1"/>
  <c r="R652" i="9" a="1"/>
  <c r="R652" i="9" s="1"/>
  <c r="S652" i="9" s="1"/>
  <c r="R645" i="9" a="1"/>
  <c r="R645" i="9" s="1"/>
  <c r="S645" i="9" s="1"/>
  <c r="R635" i="9" a="1"/>
  <c r="R635" i="9" s="1"/>
  <c r="S635" i="9" s="1"/>
  <c r="R625" i="9" a="1"/>
  <c r="R625" i="9" s="1"/>
  <c r="S625" i="9" s="1"/>
  <c r="R623" i="9" a="1"/>
  <c r="R623" i="9" s="1"/>
  <c r="S623" i="9" s="1"/>
  <c r="R613" i="9" a="1"/>
  <c r="R613" i="9" s="1"/>
  <c r="S613" i="9" s="1"/>
  <c r="R593" i="9" a="1"/>
  <c r="R593" i="9" s="1"/>
  <c r="S593" i="9" s="1"/>
  <c r="R591" i="9" a="1"/>
  <c r="R591" i="9" s="1"/>
  <c r="S591" i="9" s="1"/>
  <c r="R581" i="9" a="1"/>
  <c r="R581" i="9" s="1"/>
  <c r="S581" i="9" s="1"/>
  <c r="R571" i="9" a="1"/>
  <c r="R571" i="9" s="1"/>
  <c r="S571" i="9" s="1"/>
  <c r="R561" i="9" a="1"/>
  <c r="R561" i="9" s="1"/>
  <c r="S561" i="9" s="1"/>
  <c r="R559" i="9" a="1"/>
  <c r="R559" i="9" s="1"/>
  <c r="S559" i="9" s="1"/>
  <c r="R549" i="9" a="1"/>
  <c r="R549" i="9" s="1"/>
  <c r="S549" i="9" s="1"/>
  <c r="R539" i="9" a="1"/>
  <c r="R539" i="9" s="1"/>
  <c r="S539" i="9" s="1"/>
  <c r="R529" i="9" a="1"/>
  <c r="R529" i="9" s="1"/>
  <c r="S529" i="9" s="1"/>
  <c r="R527" i="9" a="1"/>
  <c r="R527" i="9" s="1"/>
  <c r="S527" i="9" s="1"/>
  <c r="R518" i="9" a="1"/>
  <c r="R518" i="9" s="1"/>
  <c r="S518" i="9" s="1"/>
  <c r="R516" i="9" a="1"/>
  <c r="R516" i="9" s="1"/>
  <c r="S516" i="9" s="1"/>
  <c r="R506" i="9" a="1"/>
  <c r="R506" i="9" s="1"/>
  <c r="S506" i="9" s="1"/>
  <c r="R496" i="9" a="1"/>
  <c r="R496" i="9" s="1"/>
  <c r="S496" i="9" s="1"/>
  <c r="R1525" i="9" a="1"/>
  <c r="R1525" i="9" s="1"/>
  <c r="S1525" i="9" s="1"/>
  <c r="R1517" i="9" a="1"/>
  <c r="R1517" i="9" s="1"/>
  <c r="S1517" i="9" s="1"/>
  <c r="R1509" i="9" a="1"/>
  <c r="R1509" i="9" s="1"/>
  <c r="S1509" i="9" s="1"/>
  <c r="R1501" i="9" a="1"/>
  <c r="R1501" i="9" s="1"/>
  <c r="S1501" i="9" s="1"/>
  <c r="R1493" i="9" a="1"/>
  <c r="R1493" i="9" s="1"/>
  <c r="S1493" i="9" s="1"/>
  <c r="R371" i="9" a="1"/>
  <c r="R371" i="9" s="1"/>
  <c r="S371" i="9" s="1"/>
  <c r="R370" i="9" a="1"/>
  <c r="R370" i="9" s="1"/>
  <c r="S370" i="9" s="1"/>
  <c r="R367" i="9" a="1"/>
  <c r="R367" i="9" s="1"/>
  <c r="S367" i="9" s="1"/>
  <c r="R366" i="9" a="1"/>
  <c r="R366" i="9" s="1"/>
  <c r="S366" i="9" s="1"/>
  <c r="R935" i="9" a="1"/>
  <c r="R935" i="9" s="1"/>
  <c r="S935" i="9" s="1"/>
  <c r="R928" i="9" a="1"/>
  <c r="R928" i="9" s="1"/>
  <c r="S928" i="9" s="1"/>
  <c r="R915" i="9" a="1"/>
  <c r="R915" i="9" s="1"/>
  <c r="S915" i="9" s="1"/>
  <c r="R907" i="9" a="1"/>
  <c r="R907" i="9" s="1"/>
  <c r="S907" i="9" s="1"/>
  <c r="R900" i="9" a="1"/>
  <c r="R900" i="9" s="1"/>
  <c r="S900" i="9" s="1"/>
  <c r="R893" i="9" a="1"/>
  <c r="R893" i="9" s="1"/>
  <c r="S893" i="9" s="1"/>
  <c r="R886" i="9" a="1"/>
  <c r="R886" i="9" s="1"/>
  <c r="S886" i="9" s="1"/>
  <c r="R873" i="9" a="1"/>
  <c r="R873" i="9" s="1"/>
  <c r="S873" i="9" s="1"/>
  <c r="R871" i="9" a="1"/>
  <c r="R871" i="9" s="1"/>
  <c r="S871" i="9" s="1"/>
  <c r="R864" i="9" a="1"/>
  <c r="R864" i="9" s="1"/>
  <c r="S864" i="9" s="1"/>
  <c r="R851" i="9" a="1"/>
  <c r="R851" i="9" s="1"/>
  <c r="S851" i="9" s="1"/>
  <c r="R843" i="9" a="1"/>
  <c r="R843" i="9" s="1"/>
  <c r="S843" i="9" s="1"/>
  <c r="R836" i="9" a="1"/>
  <c r="R836" i="9" s="1"/>
  <c r="S836" i="9" s="1"/>
  <c r="R829" i="9" a="1"/>
  <c r="R829" i="9" s="1"/>
  <c r="S829" i="9" s="1"/>
  <c r="R815" i="9" a="1"/>
  <c r="R815" i="9" s="1"/>
  <c r="S815" i="9" s="1"/>
  <c r="R808" i="9" a="1"/>
  <c r="R808" i="9" s="1"/>
  <c r="S808" i="9" s="1"/>
  <c r="R801" i="9" a="1"/>
  <c r="R801" i="9" s="1"/>
  <c r="S801" i="9" s="1"/>
  <c r="R794" i="9" a="1"/>
  <c r="R794" i="9" s="1"/>
  <c r="S794" i="9" s="1"/>
  <c r="R786" i="9" a="1"/>
  <c r="R786" i="9" s="1"/>
  <c r="S786" i="9" s="1"/>
  <c r="R772" i="9" a="1"/>
  <c r="R772" i="9" s="1"/>
  <c r="S772" i="9" s="1"/>
  <c r="R765" i="9" a="1"/>
  <c r="R765" i="9" s="1"/>
  <c r="S765" i="9" s="1"/>
  <c r="R758" i="9" a="1"/>
  <c r="R758" i="9" s="1"/>
  <c r="S758" i="9" s="1"/>
  <c r="R745" i="9" a="1"/>
  <c r="R745" i="9" s="1"/>
  <c r="S745" i="9" s="1"/>
  <c r="R743" i="9" a="1"/>
  <c r="R743" i="9" s="1"/>
  <c r="S743" i="9" s="1"/>
  <c r="R736" i="9" a="1"/>
  <c r="R736" i="9" s="1"/>
  <c r="S736" i="9" s="1"/>
  <c r="R723" i="9" a="1"/>
  <c r="R723" i="9" s="1"/>
  <c r="S723" i="9" s="1"/>
  <c r="R715" i="9" a="1"/>
  <c r="R715" i="9" s="1"/>
  <c r="S715" i="9" s="1"/>
  <c r="R708" i="9" a="1"/>
  <c r="R708" i="9" s="1"/>
  <c r="S708" i="9" s="1"/>
  <c r="R701" i="9" a="1"/>
  <c r="R701" i="9" s="1"/>
  <c r="S701" i="9" s="1"/>
  <c r="R694" i="9" a="1"/>
  <c r="R694" i="9" s="1"/>
  <c r="S694" i="9" s="1"/>
  <c r="R681" i="9" a="1"/>
  <c r="R681" i="9" s="1"/>
  <c r="S681" i="9" s="1"/>
  <c r="R679" i="9" a="1"/>
  <c r="R679" i="9" s="1"/>
  <c r="S679" i="9" s="1"/>
  <c r="R672" i="9" a="1"/>
  <c r="R672" i="9" s="1"/>
  <c r="S672" i="9" s="1"/>
  <c r="R659" i="9" a="1"/>
  <c r="R659" i="9" s="1"/>
  <c r="S659" i="9" s="1"/>
  <c r="R651" i="9" a="1"/>
  <c r="R651" i="9" s="1"/>
  <c r="S651" i="9" s="1"/>
  <c r="R642" i="9" a="1"/>
  <c r="R642" i="9" s="1"/>
  <c r="S642" i="9" s="1"/>
  <c r="R632" i="9" a="1"/>
  <c r="R632" i="9" s="1"/>
  <c r="S632" i="9" s="1"/>
  <c r="R622" i="9" a="1"/>
  <c r="R622" i="9" s="1"/>
  <c r="S622" i="9" s="1"/>
  <c r="R621" i="9" a="1"/>
  <c r="R621" i="9" s="1"/>
  <c r="S621" i="9" s="1"/>
  <c r="R611" i="9" a="1"/>
  <c r="R611" i="9" s="1"/>
  <c r="S611" i="9" s="1"/>
  <c r="R601" i="9" a="1"/>
  <c r="R601" i="9" s="1"/>
  <c r="S601" i="9" s="1"/>
  <c r="R599" i="9" a="1"/>
  <c r="R599" i="9" s="1"/>
  <c r="S599" i="9" s="1"/>
  <c r="R589" i="9" a="1"/>
  <c r="R589" i="9" s="1"/>
  <c r="S589" i="9" s="1"/>
  <c r="R579" i="9" a="1"/>
  <c r="R579" i="9" s="1"/>
  <c r="S579" i="9" s="1"/>
  <c r="R569" i="9" a="1"/>
  <c r="R569" i="9" s="1"/>
  <c r="S569" i="9" s="1"/>
  <c r="R567" i="9" a="1"/>
  <c r="R567" i="9" s="1"/>
  <c r="S567" i="9" s="1"/>
  <c r="R557" i="9" a="1"/>
  <c r="R557" i="9" s="1"/>
  <c r="S557" i="9" s="1"/>
  <c r="R547" i="9" a="1"/>
  <c r="R547" i="9" s="1"/>
  <c r="S547" i="9" s="1"/>
  <c r="R537" i="9" a="1"/>
  <c r="R537" i="9" s="1"/>
  <c r="S537" i="9" s="1"/>
  <c r="R535" i="9" a="1"/>
  <c r="R535" i="9" s="1"/>
  <c r="S535" i="9" s="1"/>
  <c r="R525" i="9" a="1"/>
  <c r="R525" i="9" s="1"/>
  <c r="S525" i="9" s="1"/>
  <c r="R515" i="9" a="1"/>
  <c r="R515" i="9" s="1"/>
  <c r="S515" i="9" s="1"/>
  <c r="R505" i="9" a="1"/>
  <c r="R505" i="9" s="1"/>
  <c r="S505" i="9" s="1"/>
  <c r="R503" i="9" a="1"/>
  <c r="R503" i="9" s="1"/>
  <c r="S503" i="9" s="1"/>
  <c r="R493" i="9" a="1"/>
  <c r="R493" i="9" s="1"/>
  <c r="S493" i="9" s="1"/>
  <c r="R483" i="9" a="1"/>
  <c r="R483" i="9" s="1"/>
  <c r="S483" i="9" s="1"/>
  <c r="R472" i="9" a="1"/>
  <c r="R472" i="9" s="1"/>
  <c r="S472" i="9" s="1"/>
  <c r="R462" i="9" a="1"/>
  <c r="R462" i="9" s="1"/>
  <c r="S462" i="9" s="1"/>
  <c r="R461" i="9" a="1"/>
  <c r="R461" i="9" s="1"/>
  <c r="S461" i="9" s="1"/>
  <c r="R460" i="9" a="1"/>
  <c r="R460" i="9" s="1"/>
  <c r="S460" i="9" s="1"/>
  <c r="R449" i="9" a="1"/>
  <c r="R449" i="9" s="1"/>
  <c r="S449" i="9" s="1"/>
  <c r="R448" i="9" a="1"/>
  <c r="R448" i="9" s="1"/>
  <c r="S448" i="9" s="1"/>
  <c r="R447" i="9" a="1"/>
  <c r="R447" i="9" s="1"/>
  <c r="S447" i="9" s="1"/>
  <c r="R446" i="9" a="1"/>
  <c r="R446" i="9" s="1"/>
  <c r="S446" i="9" s="1"/>
  <c r="R936" i="9" a="1"/>
  <c r="R936" i="9" s="1"/>
  <c r="S936" i="9" s="1"/>
  <c r="R929" i="9" a="1"/>
  <c r="R929" i="9" s="1"/>
  <c r="S929" i="9" s="1"/>
  <c r="R922" i="9" a="1"/>
  <c r="R922" i="9" s="1"/>
  <c r="S922" i="9" s="1"/>
  <c r="R914" i="9" a="1"/>
  <c r="R914" i="9" s="1"/>
  <c r="S914" i="9" s="1"/>
  <c r="R901" i="9" a="1"/>
  <c r="R901" i="9" s="1"/>
  <c r="S901" i="9" s="1"/>
  <c r="R894" i="9" a="1"/>
  <c r="R894" i="9" s="1"/>
  <c r="S894" i="9" s="1"/>
  <c r="R892" i="9" a="1"/>
  <c r="R892" i="9" s="1"/>
  <c r="S892" i="9" s="1"/>
  <c r="R879" i="9" a="1"/>
  <c r="R879" i="9" s="1"/>
  <c r="S879" i="9" s="1"/>
  <c r="R872" i="9" a="1"/>
  <c r="R872" i="9" s="1"/>
  <c r="S872" i="9" s="1"/>
  <c r="R865" i="9" a="1"/>
  <c r="R865" i="9" s="1"/>
  <c r="S865" i="9" s="1"/>
  <c r="R858" i="9" a="1"/>
  <c r="R858" i="9" s="1"/>
  <c r="S858" i="9" s="1"/>
  <c r="R850" i="9" a="1"/>
  <c r="R850" i="9" s="1"/>
  <c r="S850" i="9" s="1"/>
  <c r="R837" i="9" a="1"/>
  <c r="R837" i="9" s="1"/>
  <c r="S837" i="9" s="1"/>
  <c r="R830" i="9" a="1"/>
  <c r="R830" i="9" s="1"/>
  <c r="S830" i="9" s="1"/>
  <c r="R828" i="9" a="1"/>
  <c r="R828" i="9" s="1"/>
  <c r="S828" i="9" s="1"/>
  <c r="R822" i="9" a="1"/>
  <c r="R822" i="9" s="1"/>
  <c r="S822" i="9" s="1"/>
  <c r="R809" i="9" a="1"/>
  <c r="R809" i="9" s="1"/>
  <c r="S809" i="9" s="1"/>
  <c r="R807" i="9" a="1"/>
  <c r="R807" i="9" s="1"/>
  <c r="S807" i="9" s="1"/>
  <c r="R800" i="9" a="1"/>
  <c r="R800" i="9" s="1"/>
  <c r="S800" i="9" s="1"/>
  <c r="R787" i="9" a="1"/>
  <c r="R787" i="9" s="1"/>
  <c r="S787" i="9" s="1"/>
  <c r="R779" i="9" a="1"/>
  <c r="R779" i="9" s="1"/>
  <c r="S779" i="9" s="1"/>
  <c r="R773" i="9" a="1"/>
  <c r="R773" i="9" s="1"/>
  <c r="S773" i="9" s="1"/>
  <c r="R766" i="9" a="1"/>
  <c r="R766" i="9" s="1"/>
  <c r="S766" i="9" s="1"/>
  <c r="R764" i="9" a="1"/>
  <c r="R764" i="9" s="1"/>
  <c r="S764" i="9" s="1"/>
  <c r="R751" i="9" a="1"/>
  <c r="R751" i="9" s="1"/>
  <c r="S751" i="9" s="1"/>
  <c r="R744" i="9" a="1"/>
  <c r="R744" i="9" s="1"/>
  <c r="S744" i="9" s="1"/>
  <c r="R737" i="9" a="1"/>
  <c r="R737" i="9" s="1"/>
  <c r="S737" i="9" s="1"/>
  <c r="R730" i="9" a="1"/>
  <c r="R730" i="9" s="1"/>
  <c r="S730" i="9" s="1"/>
  <c r="R722" i="9" a="1"/>
  <c r="R722" i="9" s="1"/>
  <c r="S722" i="9" s="1"/>
  <c r="R709" i="9" a="1"/>
  <c r="R709" i="9" s="1"/>
  <c r="S709" i="9" s="1"/>
  <c r="R702" i="9" a="1"/>
  <c r="R702" i="9" s="1"/>
  <c r="S702" i="9" s="1"/>
  <c r="R700" i="9" a="1"/>
  <c r="R700" i="9" s="1"/>
  <c r="S700" i="9" s="1"/>
  <c r="R687" i="9" a="1"/>
  <c r="R687" i="9" s="1"/>
  <c r="S687" i="9" s="1"/>
  <c r="R680" i="9" a="1"/>
  <c r="R680" i="9" s="1"/>
  <c r="S680" i="9" s="1"/>
  <c r="R673" i="9" a="1"/>
  <c r="R673" i="9" s="1"/>
  <c r="S673" i="9" s="1"/>
  <c r="R666" i="9" a="1"/>
  <c r="R666" i="9" s="1"/>
  <c r="S666" i="9" s="1"/>
  <c r="R658" i="9" a="1"/>
  <c r="R658" i="9" s="1"/>
  <c r="S658" i="9" s="1"/>
  <c r="R643" i="9" a="1"/>
  <c r="R643" i="9" s="1"/>
  <c r="S643" i="9" s="1"/>
  <c r="R633" i="9" a="1"/>
  <c r="R633" i="9" s="1"/>
  <c r="S633" i="9" s="1"/>
  <c r="R631" i="9" a="1"/>
  <c r="R631" i="9" s="1"/>
  <c r="S631" i="9" s="1"/>
  <c r="R620" i="9" a="1"/>
  <c r="R620" i="9" s="1"/>
  <c r="S620" i="9" s="1"/>
  <c r="R610" i="9" a="1"/>
  <c r="R610" i="9" s="1"/>
  <c r="S610" i="9" s="1"/>
  <c r="R600" i="9" a="1"/>
  <c r="R600" i="9" s="1"/>
  <c r="S600" i="9" s="1"/>
  <c r="R590" i="9" a="1"/>
  <c r="R590" i="9" s="1"/>
  <c r="S590" i="9" s="1"/>
  <c r="R588" i="9" a="1"/>
  <c r="R588" i="9" s="1"/>
  <c r="S588" i="9" s="1"/>
  <c r="R578" i="9" a="1"/>
  <c r="R578" i="9" s="1"/>
  <c r="S578" i="9" s="1"/>
  <c r="R568" i="9" a="1"/>
  <c r="R568" i="9" s="1"/>
  <c r="S568" i="9" s="1"/>
  <c r="R558" i="9" a="1"/>
  <c r="R558" i="9" s="1"/>
  <c r="S558" i="9" s="1"/>
  <c r="R556" i="9" a="1"/>
  <c r="R556" i="9" s="1"/>
  <c r="S556" i="9" s="1"/>
  <c r="R546" i="9" a="1"/>
  <c r="R546" i="9" s="1"/>
  <c r="S546" i="9" s="1"/>
  <c r="R536" i="9" a="1"/>
  <c r="R536" i="9" s="1"/>
  <c r="S536" i="9" s="1"/>
  <c r="R526" i="9" a="1"/>
  <c r="R526" i="9" s="1"/>
  <c r="S526" i="9" s="1"/>
  <c r="R524" i="9" a="1"/>
  <c r="R524" i="9" s="1"/>
  <c r="S524" i="9" s="1"/>
  <c r="R514" i="9" a="1"/>
  <c r="R514" i="9" s="1"/>
  <c r="S514" i="9" s="1"/>
  <c r="R504" i="9" a="1"/>
  <c r="R504" i="9" s="1"/>
  <c r="S504" i="9" s="1"/>
  <c r="R494" i="9" a="1"/>
  <c r="R494" i="9" s="1"/>
  <c r="S494" i="9" s="1"/>
  <c r="R492" i="9" a="1"/>
  <c r="R492" i="9" s="1"/>
  <c r="S492" i="9" s="1"/>
  <c r="R482" i="9" a="1"/>
  <c r="R482" i="9" s="1"/>
  <c r="S482" i="9" s="1"/>
  <c r="R473" i="9" a="1"/>
  <c r="R473" i="9" s="1"/>
  <c r="S473" i="9" s="1"/>
  <c r="R471" i="9" a="1"/>
  <c r="R471" i="9" s="1"/>
  <c r="S471" i="9" s="1"/>
  <c r="R1531" i="9" a="1"/>
  <c r="R1531" i="9" s="1"/>
  <c r="S1531" i="9" s="1"/>
  <c r="R1523" i="9" a="1"/>
  <c r="R1523" i="9" s="1"/>
  <c r="S1523" i="9" s="1"/>
  <c r="R1515" i="9" a="1"/>
  <c r="R1515" i="9" s="1"/>
  <c r="S1515" i="9" s="1"/>
  <c r="R1507" i="9" a="1"/>
  <c r="R1507" i="9" s="1"/>
  <c r="S1507" i="9" s="1"/>
  <c r="R1499" i="9" a="1"/>
  <c r="R1499" i="9" s="1"/>
  <c r="S1499" i="9" s="1"/>
  <c r="R1491" i="9" a="1"/>
  <c r="R1491" i="9" s="1"/>
  <c r="S1491" i="9" s="1"/>
  <c r="R439" i="9" a="1"/>
  <c r="R439" i="9" s="1"/>
  <c r="S439" i="9" s="1"/>
  <c r="R433" i="9" a="1"/>
  <c r="R433" i="9" s="1"/>
  <c r="S433" i="9" s="1"/>
  <c r="R432" i="9" a="1"/>
  <c r="R432" i="9" s="1"/>
  <c r="S432" i="9" s="1"/>
  <c r="R431" i="9" a="1"/>
  <c r="R431" i="9" s="1"/>
  <c r="S431" i="9" s="1"/>
  <c r="R425" i="9" a="1"/>
  <c r="R425" i="9" s="1"/>
  <c r="S425" i="9" s="1"/>
  <c r="R424" i="9" a="1"/>
  <c r="R424" i="9" s="1"/>
  <c r="S424" i="9" s="1"/>
  <c r="R418" i="9" a="1"/>
  <c r="R418" i="9" s="1"/>
  <c r="S418" i="9" s="1"/>
  <c r="R403" i="9" a="1"/>
  <c r="R403" i="9" s="1"/>
  <c r="S403" i="9" s="1"/>
  <c r="R379" i="9" a="1"/>
  <c r="R379" i="9" s="1"/>
  <c r="S379" i="9" s="1"/>
  <c r="R378" i="9" a="1"/>
  <c r="R378" i="9" s="1"/>
  <c r="S378" i="9" s="1"/>
  <c r="R375" i="9" a="1"/>
  <c r="R375" i="9" s="1"/>
  <c r="S375" i="9" s="1"/>
  <c r="R374" i="9" a="1"/>
  <c r="R374" i="9" s="1"/>
  <c r="S374" i="9" s="1"/>
  <c r="R363" i="9" a="1"/>
  <c r="R363" i="9" s="1"/>
  <c r="S363" i="9" s="1"/>
  <c r="R362" i="9" a="1"/>
  <c r="R362" i="9" s="1"/>
  <c r="S362" i="9" s="1"/>
  <c r="R359" i="9" a="1"/>
  <c r="R359" i="9" s="1"/>
  <c r="S359" i="9" s="1"/>
  <c r="R358" i="9" a="1"/>
  <c r="R358" i="9" s="1"/>
  <c r="S358" i="9" s="1"/>
  <c r="R96" i="9" a="1"/>
  <c r="R96" i="9" s="1"/>
  <c r="S96" i="9" s="1"/>
  <c r="R91" i="9" a="1"/>
  <c r="R91" i="9" s="1"/>
  <c r="S91" i="9" s="1"/>
  <c r="R80" i="9" a="1"/>
  <c r="R80" i="9" s="1"/>
  <c r="S80" i="9" s="1"/>
  <c r="R75" i="9" a="1"/>
  <c r="R75" i="9" s="1"/>
  <c r="S75" i="9" s="1"/>
  <c r="R69" i="9" a="1"/>
  <c r="R69" i="9" s="1"/>
  <c r="S69" i="9" s="1"/>
  <c r="R59" i="9" a="1"/>
  <c r="R59" i="9" s="1"/>
  <c r="S59" i="9" s="1"/>
  <c r="R54" i="9" a="1"/>
  <c r="R54" i="9" s="1"/>
  <c r="S54" i="9" s="1"/>
  <c r="R53" i="9" a="1"/>
  <c r="R53" i="9" s="1"/>
  <c r="S53" i="9" s="1"/>
  <c r="R115" i="9" a="1"/>
  <c r="R115" i="9" s="1"/>
  <c r="S115" i="9" s="1"/>
  <c r="R389" i="9" a="1"/>
  <c r="R389" i="9" s="1"/>
  <c r="S389" i="9" s="1"/>
  <c r="R388" i="9" a="1"/>
  <c r="R388" i="9" s="1"/>
  <c r="S388" i="9" s="1"/>
  <c r="R373" i="9" a="1"/>
  <c r="R373" i="9" s="1"/>
  <c r="S373" i="9" s="1"/>
  <c r="R372" i="9" a="1"/>
  <c r="R372" i="9" s="1"/>
  <c r="S372" i="9" s="1"/>
  <c r="R357" i="9" a="1"/>
  <c r="R357" i="9" s="1"/>
  <c r="S357" i="9" s="1"/>
  <c r="R356" i="9" a="1"/>
  <c r="R356" i="9" s="1"/>
  <c r="S356" i="9" s="1"/>
  <c r="R442" i="9" a="1"/>
  <c r="R442" i="9" s="1"/>
  <c r="S442" i="9" s="1"/>
  <c r="R435" i="9" a="1"/>
  <c r="R435" i="9" s="1"/>
  <c r="S435" i="9" s="1"/>
  <c r="R429" i="9" a="1"/>
  <c r="R429" i="9" s="1"/>
  <c r="S429" i="9" s="1"/>
  <c r="R428" i="9" a="1"/>
  <c r="R428" i="9" s="1"/>
  <c r="S428" i="9" s="1"/>
  <c r="R422" i="9" a="1"/>
  <c r="R422" i="9" s="1"/>
  <c r="S422" i="9" s="1"/>
  <c r="R421" i="9" a="1"/>
  <c r="R421" i="9" s="1"/>
  <c r="S421" i="9" s="1"/>
  <c r="R420" i="9" a="1"/>
  <c r="R420" i="9" s="1"/>
  <c r="S420" i="9" s="1"/>
  <c r="R414" i="9" a="1"/>
  <c r="R414" i="9" s="1"/>
  <c r="S414" i="9" s="1"/>
  <c r="R407" i="9" a="1"/>
  <c r="R407" i="9" s="1"/>
  <c r="S407" i="9" s="1"/>
  <c r="R351" i="9" a="1"/>
  <c r="R351" i="9" s="1"/>
  <c r="S351" i="9" s="1"/>
  <c r="R350" i="9" a="1"/>
  <c r="R350" i="9" s="1"/>
  <c r="S350" i="9" s="1"/>
  <c r="R441" i="9" a="1"/>
  <c r="R441" i="9" s="1"/>
  <c r="S441" i="9" s="1"/>
  <c r="R440" i="9" a="1"/>
  <c r="R440" i="9" s="1"/>
  <c r="S440" i="9" s="1"/>
  <c r="R434" i="9" a="1"/>
  <c r="R434" i="9" s="1"/>
  <c r="S434" i="9" s="1"/>
  <c r="R427" i="9" a="1"/>
  <c r="R427" i="9" s="1"/>
  <c r="S427" i="9" s="1"/>
  <c r="R426" i="9" a="1"/>
  <c r="R426" i="9" s="1"/>
  <c r="S426" i="9" s="1"/>
  <c r="R419" i="9" a="1"/>
  <c r="R419" i="9" s="1"/>
  <c r="S419" i="9" s="1"/>
  <c r="R413" i="9" a="1"/>
  <c r="R413" i="9" s="1"/>
  <c r="S413" i="9" s="1"/>
  <c r="R412" i="9" a="1"/>
  <c r="R412" i="9" s="1"/>
  <c r="S412" i="9" s="1"/>
  <c r="R397" i="9" a="1"/>
  <c r="R397" i="9" s="1"/>
  <c r="S397" i="9" s="1"/>
  <c r="R396" i="9" a="1"/>
  <c r="R396" i="9" s="1"/>
  <c r="S396" i="9" s="1"/>
  <c r="R381" i="9" a="1"/>
  <c r="R381" i="9" s="1"/>
  <c r="S381" i="9" s="1"/>
  <c r="R380" i="9" a="1"/>
  <c r="R380" i="9" s="1"/>
  <c r="S380" i="9" s="1"/>
  <c r="R365" i="9" a="1"/>
  <c r="R365" i="9" s="1"/>
  <c r="S365" i="9" s="1"/>
  <c r="R364" i="9" a="1"/>
  <c r="R364" i="9" s="1"/>
  <c r="S364" i="9" s="1"/>
  <c r="R349" i="9" a="1"/>
  <c r="R349" i="9" s="1"/>
  <c r="S349" i="9" s="1"/>
  <c r="R393" i="9" a="1"/>
  <c r="R393" i="9" s="1"/>
  <c r="S393" i="9" s="1"/>
  <c r="R392" i="9" a="1"/>
  <c r="R392" i="9" s="1"/>
  <c r="S392" i="9" s="1"/>
  <c r="R385" i="9" a="1"/>
  <c r="R385" i="9" s="1"/>
  <c r="S385" i="9" s="1"/>
  <c r="R384" i="9" a="1"/>
  <c r="R384" i="9" s="1"/>
  <c r="S384" i="9" s="1"/>
  <c r="R377" i="9" a="1"/>
  <c r="R377" i="9" s="1"/>
  <c r="S377" i="9" s="1"/>
  <c r="R376" i="9" a="1"/>
  <c r="R376" i="9" s="1"/>
  <c r="S376" i="9" s="1"/>
  <c r="R369" i="9" a="1"/>
  <c r="R369" i="9" s="1"/>
  <c r="S369" i="9" s="1"/>
  <c r="R368" i="9" a="1"/>
  <c r="R368" i="9" s="1"/>
  <c r="S368" i="9" s="1"/>
  <c r="R361" i="9" a="1"/>
  <c r="R361" i="9" s="1"/>
  <c r="S361" i="9" s="1"/>
  <c r="R360" i="9" a="1"/>
  <c r="R360" i="9" s="1"/>
  <c r="S360" i="9" s="1"/>
  <c r="R353" i="9" a="1"/>
  <c r="R353" i="9" s="1"/>
  <c r="S353" i="9" s="1"/>
  <c r="R352" i="9" a="1"/>
  <c r="R352" i="9" s="1"/>
  <c r="S352" i="9" s="1"/>
  <c r="R345" i="9" a="1"/>
  <c r="R345" i="9" s="1"/>
  <c r="S345" i="9" s="1"/>
  <c r="R344" i="9" a="1"/>
  <c r="R344" i="9" s="1"/>
  <c r="S344" i="9" s="1"/>
  <c r="R337" i="9" a="1"/>
  <c r="R337" i="9" s="1"/>
  <c r="S337" i="9" s="1"/>
  <c r="R336" i="9" a="1"/>
  <c r="R336" i="9" s="1"/>
  <c r="S336" i="9" s="1"/>
  <c r="R329" i="9" a="1"/>
  <c r="R329" i="9" s="1"/>
  <c r="S329" i="9" s="1"/>
  <c r="R328" i="9" a="1"/>
  <c r="R328" i="9" s="1"/>
  <c r="S328" i="9" s="1"/>
  <c r="R321" i="9" a="1"/>
  <c r="R321" i="9" s="1"/>
  <c r="S321" i="9" s="1"/>
  <c r="R320" i="9" a="1"/>
  <c r="R320" i="9" s="1"/>
  <c r="S320" i="9" s="1"/>
  <c r="R313" i="9" a="1"/>
  <c r="R313" i="9" s="1"/>
  <c r="S313" i="9" s="1"/>
  <c r="R312" i="9" a="1"/>
  <c r="R312" i="9" s="1"/>
  <c r="S312" i="9" s="1"/>
  <c r="R305" i="9" a="1"/>
  <c r="R305" i="9" s="1"/>
  <c r="S305" i="9" s="1"/>
  <c r="R304" i="9" a="1"/>
  <c r="R304" i="9" s="1"/>
  <c r="S304" i="9" s="1"/>
  <c r="R297" i="9" a="1"/>
  <c r="R297" i="9" s="1"/>
  <c r="S297" i="9" s="1"/>
  <c r="R296" i="9" a="1"/>
  <c r="R296" i="9" s="1"/>
  <c r="S296" i="9" s="1"/>
  <c r="R289" i="9" a="1"/>
  <c r="R289" i="9" s="1"/>
  <c r="S289" i="9" s="1"/>
  <c r="R288" i="9" a="1"/>
  <c r="R288" i="9" s="1"/>
  <c r="S288" i="9" s="1"/>
  <c r="R281" i="9" a="1"/>
  <c r="R281" i="9" s="1"/>
  <c r="S281" i="9" s="1"/>
  <c r="R280" i="9" a="1"/>
  <c r="R280" i="9" s="1"/>
  <c r="S280" i="9" s="1"/>
  <c r="R273" i="9" a="1"/>
  <c r="R273" i="9" s="1"/>
  <c r="S273" i="9" s="1"/>
  <c r="R272" i="9" a="1"/>
  <c r="R272" i="9" s="1"/>
  <c r="S272" i="9" s="1"/>
  <c r="R265" i="9" a="1"/>
  <c r="R265" i="9" s="1"/>
  <c r="S265" i="9" s="1"/>
  <c r="R264" i="9" a="1"/>
  <c r="R264" i="9" s="1"/>
  <c r="S264" i="9" s="1"/>
  <c r="R3" i="9" a="1"/>
  <c r="R3" i="9" s="1"/>
  <c r="S3" i="9" s="1"/>
  <c r="R8" i="9" a="1"/>
  <c r="R8" i="9" s="1"/>
  <c r="S8" i="9" s="1"/>
  <c r="R19" i="9" a="1"/>
  <c r="R19" i="9" s="1"/>
  <c r="S19" i="9" s="1"/>
  <c r="R24" i="9" a="1"/>
  <c r="R24" i="9" s="1"/>
  <c r="S24" i="9" s="1"/>
  <c r="R35" i="9" a="1"/>
  <c r="R35" i="9" s="1"/>
  <c r="S35" i="9" s="1"/>
  <c r="R40" i="9" a="1"/>
  <c r="R40" i="9" s="1"/>
  <c r="S40" i="9" s="1"/>
  <c r="R46" i="9" a="1"/>
  <c r="R46" i="9" s="1"/>
  <c r="S46" i="9" s="1"/>
  <c r="R61" i="9" a="1"/>
  <c r="R61" i="9" s="1"/>
  <c r="S61" i="9" s="1"/>
  <c r="R88" i="9" a="1"/>
  <c r="R88" i="9" s="1"/>
  <c r="S88" i="9" s="1"/>
  <c r="R410" i="9" a="1"/>
  <c r="R410" i="9" s="1"/>
  <c r="S410" i="9" s="1"/>
  <c r="R405" i="9" a="1"/>
  <c r="R405" i="9" s="1"/>
  <c r="S405" i="9" s="1"/>
  <c r="R404" i="9" a="1"/>
  <c r="R404" i="9" s="1"/>
  <c r="S404" i="9" s="1"/>
  <c r="R399" i="9" a="1"/>
  <c r="R399" i="9" s="1"/>
  <c r="S399" i="9" s="1"/>
  <c r="R258" i="9" a="1"/>
  <c r="R258" i="9" s="1"/>
  <c r="S258" i="9" s="1"/>
  <c r="R242" i="9" a="1"/>
  <c r="R242" i="9" s="1"/>
  <c r="S242" i="9" s="1"/>
  <c r="R226" i="9" a="1"/>
  <c r="R226" i="9" s="1"/>
  <c r="S226" i="9" s="1"/>
  <c r="R209" i="9" a="1"/>
  <c r="R209" i="9" s="1"/>
  <c r="S209" i="9" s="1"/>
  <c r="R204" i="9" a="1"/>
  <c r="R204" i="9" s="1"/>
  <c r="S204" i="9" s="1"/>
  <c r="R199" i="9" a="1"/>
  <c r="R199" i="9" s="1"/>
  <c r="S199" i="9" s="1"/>
  <c r="R194" i="9" a="1"/>
  <c r="R194" i="9" s="1"/>
  <c r="S194" i="9" s="1"/>
  <c r="R193" i="9" a="1"/>
  <c r="R193" i="9" s="1"/>
  <c r="S193" i="9" s="1"/>
  <c r="R188" i="9" a="1"/>
  <c r="R188" i="9" s="1"/>
  <c r="S188" i="9" s="1"/>
  <c r="R183" i="9" a="1"/>
  <c r="R183" i="9" s="1"/>
  <c r="S183" i="9" s="1"/>
  <c r="R178" i="9" a="1"/>
  <c r="R178" i="9" s="1"/>
  <c r="S178" i="9" s="1"/>
  <c r="R177" i="9" a="1"/>
  <c r="R177" i="9" s="1"/>
  <c r="S177" i="9" s="1"/>
  <c r="R172" i="9" a="1"/>
  <c r="R172" i="9" s="1"/>
  <c r="S172" i="9" s="1"/>
  <c r="R167" i="9" a="1"/>
  <c r="R167" i="9" s="1"/>
  <c r="S167" i="9" s="1"/>
  <c r="R162" i="9" a="1"/>
  <c r="R162" i="9" s="1"/>
  <c r="S162" i="9" s="1"/>
  <c r="R161" i="9" a="1"/>
  <c r="R161" i="9" s="1"/>
  <c r="S161" i="9" s="1"/>
  <c r="R156" i="9" a="1"/>
  <c r="R156" i="9" s="1"/>
  <c r="S156" i="9" s="1"/>
  <c r="R151" i="9" a="1"/>
  <c r="R151" i="9" s="1"/>
  <c r="S151" i="9" s="1"/>
  <c r="R146" i="9" a="1"/>
  <c r="R146" i="9" s="1"/>
  <c r="S146" i="9" s="1"/>
  <c r="R145" i="9" a="1"/>
  <c r="R145" i="9" s="1"/>
  <c r="S145" i="9" s="1"/>
  <c r="R140" i="9" a="1"/>
  <c r="R140" i="9" s="1"/>
  <c r="S140" i="9" s="1"/>
  <c r="R135" i="9" a="1"/>
  <c r="R135" i="9" s="1"/>
  <c r="S135" i="9" s="1"/>
  <c r="R130" i="9" a="1"/>
  <c r="R130" i="9" s="1"/>
  <c r="S130" i="9" s="1"/>
  <c r="R129" i="9" a="1"/>
  <c r="R129" i="9" s="1"/>
  <c r="S129" i="9" s="1"/>
  <c r="R124" i="9" a="1"/>
  <c r="R124" i="9" s="1"/>
  <c r="S124" i="9" s="1"/>
  <c r="R119" i="9" a="1"/>
  <c r="R119" i="9" s="1"/>
  <c r="S119" i="9" s="1"/>
  <c r="R114" i="9" a="1"/>
  <c r="R114" i="9" s="1"/>
  <c r="S114" i="9" s="1"/>
  <c r="R113" i="9" a="1"/>
  <c r="R113" i="9" s="1"/>
  <c r="S113" i="9" s="1"/>
  <c r="R108" i="9" a="1"/>
  <c r="R108" i="9" s="1"/>
  <c r="S108" i="9" s="1"/>
  <c r="R103" i="9" a="1"/>
  <c r="R103" i="9" s="1"/>
  <c r="S103" i="9" s="1"/>
  <c r="R92" i="9" a="1"/>
  <c r="R92" i="9" s="1"/>
  <c r="S92" i="9" s="1"/>
  <c r="R87" i="9" a="1"/>
  <c r="R87" i="9" s="1"/>
  <c r="S87" i="9" s="1"/>
  <c r="R9" i="9" a="1"/>
  <c r="R9" i="9" s="1"/>
  <c r="S9" i="9" s="1"/>
  <c r="R14" i="9" a="1"/>
  <c r="R14" i="9" s="1"/>
  <c r="S14" i="9" s="1"/>
  <c r="R25" i="9" a="1"/>
  <c r="R25" i="9" s="1"/>
  <c r="S25" i="9" s="1"/>
  <c r="R30" i="9" a="1"/>
  <c r="R30" i="9" s="1"/>
  <c r="S30" i="9" s="1"/>
  <c r="R41" i="9" a="1"/>
  <c r="R41" i="9" s="1"/>
  <c r="S41" i="9" s="1"/>
  <c r="R343" i="9" a="1"/>
  <c r="R343" i="9" s="1"/>
  <c r="S343" i="9" s="1"/>
  <c r="R342" i="9" a="1"/>
  <c r="R342" i="9" s="1"/>
  <c r="S342" i="9" s="1"/>
  <c r="R335" i="9" a="1"/>
  <c r="R335" i="9" s="1"/>
  <c r="S335" i="9" s="1"/>
  <c r="R334" i="9" a="1"/>
  <c r="R334" i="9" s="1"/>
  <c r="S334" i="9" s="1"/>
  <c r="R327" i="9" a="1"/>
  <c r="R327" i="9" s="1"/>
  <c r="S327" i="9" s="1"/>
  <c r="R326" i="9" a="1"/>
  <c r="R326" i="9" s="1"/>
  <c r="S326" i="9" s="1"/>
  <c r="R319" i="9" a="1"/>
  <c r="R319" i="9" s="1"/>
  <c r="S319" i="9" s="1"/>
  <c r="R318" i="9" a="1"/>
  <c r="R318" i="9" s="1"/>
  <c r="S318" i="9" s="1"/>
  <c r="R311" i="9" a="1"/>
  <c r="R311" i="9" s="1"/>
  <c r="S311" i="9" s="1"/>
  <c r="R310" i="9" a="1"/>
  <c r="R310" i="9" s="1"/>
  <c r="S310" i="9" s="1"/>
  <c r="R303" i="9" a="1"/>
  <c r="R303" i="9" s="1"/>
  <c r="S303" i="9" s="1"/>
  <c r="R302" i="9" a="1"/>
  <c r="R302" i="9" s="1"/>
  <c r="S302" i="9" s="1"/>
  <c r="R295" i="9" a="1"/>
  <c r="R295" i="9" s="1"/>
  <c r="S295" i="9" s="1"/>
  <c r="R294" i="9" a="1"/>
  <c r="R294" i="9" s="1"/>
  <c r="S294" i="9" s="1"/>
  <c r="R287" i="9" a="1"/>
  <c r="R287" i="9" s="1"/>
  <c r="S287" i="9" s="1"/>
  <c r="R286" i="9" a="1"/>
  <c r="R286" i="9" s="1"/>
  <c r="S286" i="9" s="1"/>
  <c r="R279" i="9" a="1"/>
  <c r="R279" i="9" s="1"/>
  <c r="S279" i="9" s="1"/>
  <c r="R278" i="9" a="1"/>
  <c r="R278" i="9" s="1"/>
  <c r="S278" i="9" s="1"/>
  <c r="R271" i="9" a="1"/>
  <c r="R271" i="9" s="1"/>
  <c r="S271" i="9" s="1"/>
  <c r="R270" i="9" a="1"/>
  <c r="R270" i="9" s="1"/>
  <c r="S270" i="9" s="1"/>
  <c r="R263" i="9" a="1"/>
  <c r="R263" i="9" s="1"/>
  <c r="S263" i="9" s="1"/>
  <c r="R262" i="9" a="1"/>
  <c r="R262" i="9" s="1"/>
  <c r="S262" i="9" s="1"/>
  <c r="R20" i="9" a="1"/>
  <c r="R20" i="9" s="1"/>
  <c r="S20" i="9" s="1"/>
  <c r="R31" i="9" a="1"/>
  <c r="R31" i="9" s="1"/>
  <c r="S31" i="9" s="1"/>
  <c r="R36" i="9" a="1"/>
  <c r="R36" i="9" s="1"/>
  <c r="S36" i="9" s="1"/>
  <c r="R48" i="9" a="1"/>
  <c r="R48" i="9" s="1"/>
  <c r="S48" i="9" s="1"/>
  <c r="R62" i="9" a="1"/>
  <c r="R62" i="9" s="1"/>
  <c r="S62" i="9" s="1"/>
  <c r="R72" i="9" a="1"/>
  <c r="R72" i="9" s="1"/>
  <c r="S72" i="9" s="1"/>
  <c r="R203" i="9" a="1"/>
  <c r="R203" i="9" s="1"/>
  <c r="S203" i="9" s="1"/>
  <c r="R198" i="9" a="1"/>
  <c r="R198" i="9" s="1"/>
  <c r="S198" i="9" s="1"/>
  <c r="R197" i="9" a="1"/>
  <c r="R197" i="9" s="1"/>
  <c r="S197" i="9" s="1"/>
  <c r="R192" i="9" a="1"/>
  <c r="R192" i="9" s="1"/>
  <c r="S192" i="9" s="1"/>
  <c r="R187" i="9" a="1"/>
  <c r="R187" i="9" s="1"/>
  <c r="S187" i="9" s="1"/>
  <c r="R182" i="9" a="1"/>
  <c r="R182" i="9" s="1"/>
  <c r="S182" i="9" s="1"/>
  <c r="R181" i="9" a="1"/>
  <c r="R181" i="9" s="1"/>
  <c r="S181" i="9" s="1"/>
  <c r="R176" i="9" a="1"/>
  <c r="R176" i="9" s="1"/>
  <c r="S176" i="9" s="1"/>
  <c r="R171" i="9" a="1"/>
  <c r="R171" i="9" s="1"/>
  <c r="S171" i="9" s="1"/>
  <c r="R166" i="9" a="1"/>
  <c r="R166" i="9" s="1"/>
  <c r="S166" i="9" s="1"/>
  <c r="R165" i="9" a="1"/>
  <c r="R165" i="9" s="1"/>
  <c r="S165" i="9" s="1"/>
  <c r="R160" i="9" a="1"/>
  <c r="R160" i="9" s="1"/>
  <c r="S160" i="9" s="1"/>
  <c r="R155" i="9" a="1"/>
  <c r="R155" i="9" s="1"/>
  <c r="S155" i="9" s="1"/>
  <c r="R150" i="9" a="1"/>
  <c r="R150" i="9" s="1"/>
  <c r="S150" i="9" s="1"/>
  <c r="R149" i="9" a="1"/>
  <c r="R149" i="9" s="1"/>
  <c r="S149" i="9" s="1"/>
  <c r="R144" i="9" a="1"/>
  <c r="R144" i="9" s="1"/>
  <c r="S144" i="9" s="1"/>
  <c r="R139" i="9" a="1"/>
  <c r="R139" i="9" s="1"/>
  <c r="S139" i="9" s="1"/>
  <c r="R134" i="9" a="1"/>
  <c r="R134" i="9" s="1"/>
  <c r="S134" i="9" s="1"/>
  <c r="R133" i="9" a="1"/>
  <c r="R133" i="9" s="1"/>
  <c r="S133" i="9" s="1"/>
  <c r="R118" i="9" a="1"/>
  <c r="R118" i="9" s="1"/>
  <c r="S118" i="9" s="1"/>
  <c r="R117" i="9" a="1"/>
  <c r="R117" i="9" s="1"/>
  <c r="S117" i="9" s="1"/>
  <c r="R102" i="9" a="1"/>
  <c r="R102" i="9" s="1"/>
  <c r="S102" i="9" s="1"/>
  <c r="R101" i="9" a="1"/>
  <c r="R101" i="9" s="1"/>
  <c r="S101" i="9" s="1"/>
  <c r="R86" i="9" a="1"/>
  <c r="R86" i="9" s="1"/>
  <c r="S86" i="9" s="1"/>
  <c r="R85" i="9" a="1"/>
  <c r="R85" i="9" s="1"/>
  <c r="S85" i="9" s="1"/>
  <c r="R70" i="9" a="1"/>
  <c r="R70" i="9" s="1"/>
  <c r="S70" i="9" s="1"/>
  <c r="R98" i="9" a="1"/>
  <c r="R98" i="9" s="1"/>
  <c r="S98" i="9" s="1"/>
  <c r="R93" i="9" a="1"/>
  <c r="R93" i="9" s="1"/>
  <c r="S93" i="9" s="1"/>
  <c r="R90" i="9" a="1"/>
  <c r="R90" i="9" s="1"/>
  <c r="S90" i="9" s="1"/>
  <c r="R82" i="9" a="1"/>
  <c r="R82" i="9" s="1"/>
  <c r="S82" i="9" s="1"/>
  <c r="R77" i="9" a="1"/>
  <c r="R77" i="9" s="1"/>
  <c r="S77" i="9" s="1"/>
  <c r="R74" i="9" a="1"/>
  <c r="R74" i="9" s="1"/>
  <c r="S74" i="9" s="1"/>
  <c r="R76" i="9" a="1"/>
  <c r="R76" i="9" s="1"/>
  <c r="S76" i="9" s="1"/>
  <c r="R71" i="9" a="1"/>
  <c r="R71" i="9" s="1"/>
  <c r="S71" i="9" s="1"/>
  <c r="R68" i="9" a="1"/>
  <c r="R68" i="9" s="1"/>
  <c r="S68" i="9" s="1"/>
  <c r="R63" i="9" a="1"/>
  <c r="R63" i="9" s="1"/>
  <c r="S63" i="9" s="1"/>
  <c r="R60" i="9" a="1"/>
  <c r="R60" i="9" s="1"/>
  <c r="S60" i="9" s="1"/>
  <c r="R55" i="9" a="1"/>
  <c r="R55" i="9" s="1"/>
  <c r="S55" i="9" s="1"/>
  <c r="R52" i="9" a="1"/>
  <c r="R52" i="9" s="1"/>
  <c r="S52" i="9" s="1"/>
  <c r="R47" i="9" a="1"/>
  <c r="R47" i="9" s="1"/>
  <c r="S47" i="9" s="1"/>
  <c r="R44" i="9" a="1"/>
  <c r="R44" i="9" s="1"/>
  <c r="S44" i="9" s="1"/>
  <c r="R105" i="9" a="1"/>
  <c r="R105" i="9" s="1"/>
  <c r="S105" i="9" s="1"/>
  <c r="R97" i="9" a="1"/>
  <c r="R97" i="9" s="1"/>
  <c r="S97" i="9" s="1"/>
  <c r="R94" i="9" a="1"/>
  <c r="R94" i="9" s="1"/>
  <c r="S94" i="9" s="1"/>
  <c r="R89" i="9" a="1"/>
  <c r="R89" i="9" s="1"/>
  <c r="S89" i="9" s="1"/>
  <c r="R81" i="9" a="1"/>
  <c r="R81" i="9" s="1"/>
  <c r="S81" i="9" s="1"/>
  <c r="R78" i="9" a="1"/>
  <c r="R78" i="9" s="1"/>
  <c r="S78" i="9" s="1"/>
  <c r="R73" i="9" a="1"/>
  <c r="R73" i="9" s="1"/>
  <c r="S73" i="9" s="1"/>
  <c r="R168" i="9" a="1"/>
  <c r="R168" i="9" s="1"/>
  <c r="S168" i="9" s="1"/>
  <c r="R163" i="9" a="1"/>
  <c r="R163" i="9" s="1"/>
  <c r="S163" i="9" s="1"/>
  <c r="R152" i="9" a="1"/>
  <c r="R152" i="9" s="1"/>
  <c r="S152" i="9" s="1"/>
  <c r="R147" i="9" a="1"/>
  <c r="R147" i="9" s="1"/>
  <c r="S147" i="9" s="1"/>
  <c r="R136" i="9" a="1"/>
  <c r="R136" i="9" s="1"/>
  <c r="S136" i="9" s="1"/>
  <c r="R131" i="9" a="1"/>
  <c r="R131" i="9" s="1"/>
  <c r="S131" i="9" s="1"/>
  <c r="R106" i="9" a="1"/>
  <c r="R106" i="9" s="1"/>
  <c r="S106" i="9" s="1"/>
  <c r="R5" i="9" a="1"/>
  <c r="R5" i="9" s="1"/>
  <c r="S5" i="9" s="1"/>
  <c r="R10" i="9" a="1"/>
  <c r="R10" i="9" s="1"/>
  <c r="S10" i="9" s="1"/>
  <c r="R21" i="9" a="1"/>
  <c r="R21" i="9" s="1"/>
  <c r="S21" i="9" s="1"/>
  <c r="R26" i="9" a="1"/>
  <c r="R26" i="9" s="1"/>
  <c r="S26" i="9" s="1"/>
  <c r="R37" i="9" a="1"/>
  <c r="R37" i="9" s="1"/>
  <c r="S37" i="9" s="1"/>
  <c r="R42" i="9" a="1"/>
  <c r="R42" i="9" s="1"/>
  <c r="S42" i="9" s="1"/>
  <c r="R49" i="9" a="1"/>
  <c r="R49" i="9" s="1"/>
  <c r="S49" i="9" s="1"/>
  <c r="R56" i="9" a="1"/>
  <c r="R56" i="9" s="1"/>
  <c r="S56" i="9" s="1"/>
  <c r="R348" i="9" a="1"/>
  <c r="R348" i="9" s="1"/>
  <c r="S348" i="9" s="1"/>
  <c r="R341" i="9" a="1"/>
  <c r="R341" i="9" s="1"/>
  <c r="S341" i="9" s="1"/>
  <c r="R340" i="9" a="1"/>
  <c r="R340" i="9" s="1"/>
  <c r="S340" i="9" s="1"/>
  <c r="R333" i="9" a="1"/>
  <c r="R333" i="9" s="1"/>
  <c r="S333" i="9" s="1"/>
  <c r="R332" i="9" a="1"/>
  <c r="R332" i="9" s="1"/>
  <c r="S332" i="9" s="1"/>
  <c r="R325" i="9" a="1"/>
  <c r="R325" i="9" s="1"/>
  <c r="S325" i="9" s="1"/>
  <c r="R324" i="9" a="1"/>
  <c r="R324" i="9" s="1"/>
  <c r="S324" i="9" s="1"/>
  <c r="R317" i="9" a="1"/>
  <c r="R317" i="9" s="1"/>
  <c r="S317" i="9" s="1"/>
  <c r="R316" i="9" a="1"/>
  <c r="R316" i="9" s="1"/>
  <c r="S316" i="9" s="1"/>
  <c r="R309" i="9" a="1"/>
  <c r="R309" i="9" s="1"/>
  <c r="S309" i="9" s="1"/>
  <c r="R308" i="9" a="1"/>
  <c r="R308" i="9" s="1"/>
  <c r="S308" i="9" s="1"/>
  <c r="R301" i="9" a="1"/>
  <c r="R301" i="9" s="1"/>
  <c r="S301" i="9" s="1"/>
  <c r="R300" i="9" a="1"/>
  <c r="R300" i="9" s="1"/>
  <c r="S300" i="9" s="1"/>
  <c r="R293" i="9" a="1"/>
  <c r="R293" i="9" s="1"/>
  <c r="S293" i="9" s="1"/>
  <c r="R292" i="9" a="1"/>
  <c r="R292" i="9" s="1"/>
  <c r="S292" i="9" s="1"/>
  <c r="R285" i="9" a="1"/>
  <c r="R285" i="9" s="1"/>
  <c r="S285" i="9" s="1"/>
  <c r="R284" i="9" a="1"/>
  <c r="R284" i="9" s="1"/>
  <c r="S284" i="9" s="1"/>
  <c r="R277" i="9" a="1"/>
  <c r="R277" i="9" s="1"/>
  <c r="S277" i="9" s="1"/>
  <c r="R276" i="9" a="1"/>
  <c r="R276" i="9" s="1"/>
  <c r="S276" i="9" s="1"/>
  <c r="R269" i="9" a="1"/>
  <c r="R269" i="9" s="1"/>
  <c r="S269" i="9" s="1"/>
  <c r="R268" i="9" a="1"/>
  <c r="R268" i="9" s="1"/>
  <c r="S268" i="9" s="1"/>
  <c r="R11" i="9" a="1"/>
  <c r="R11" i="9" s="1"/>
  <c r="S11" i="9" s="1"/>
  <c r="R16" i="9" a="1"/>
  <c r="R16" i="9" s="1"/>
  <c r="S16" i="9" s="1"/>
  <c r="R27" i="9" a="1"/>
  <c r="R27" i="9" s="1"/>
  <c r="S27" i="9" s="1"/>
  <c r="R32" i="9" a="1"/>
  <c r="R32" i="9" s="1"/>
  <c r="S32" i="9" s="1"/>
  <c r="R43" i="9" a="1"/>
  <c r="R43" i="9" s="1"/>
  <c r="S43" i="9" s="1"/>
  <c r="R50" i="9" a="1"/>
  <c r="R50" i="9" s="1"/>
  <c r="S50" i="9" s="1"/>
  <c r="R57" i="9" a="1"/>
  <c r="R57" i="9" s="1"/>
  <c r="S57" i="9" s="1"/>
  <c r="R64" i="9" a="1"/>
  <c r="R64" i="9" s="1"/>
  <c r="S64" i="9" s="1"/>
  <c r="R99" i="9" a="1"/>
  <c r="R99" i="9" s="1"/>
  <c r="S99" i="9" s="1"/>
  <c r="R120" i="9" a="1"/>
  <c r="R120" i="9" s="1"/>
  <c r="S120" i="9" s="1"/>
  <c r="R164" i="9" a="1"/>
  <c r="R164" i="9" s="1"/>
  <c r="S164" i="9" s="1"/>
  <c r="R159" i="9" a="1"/>
  <c r="R159" i="9" s="1"/>
  <c r="S159" i="9" s="1"/>
  <c r="R154" i="9" a="1"/>
  <c r="R154" i="9" s="1"/>
  <c r="S154" i="9" s="1"/>
  <c r="R153" i="9" a="1"/>
  <c r="R153" i="9" s="1"/>
  <c r="S153" i="9" s="1"/>
  <c r="R148" i="9" a="1"/>
  <c r="R148" i="9" s="1"/>
  <c r="S148" i="9" s="1"/>
  <c r="R143" i="9" a="1"/>
  <c r="R143" i="9" s="1"/>
  <c r="S143" i="9" s="1"/>
  <c r="R138" i="9" a="1"/>
  <c r="R138" i="9" s="1"/>
  <c r="S138" i="9" s="1"/>
  <c r="R137" i="9" a="1"/>
  <c r="R137" i="9" s="1"/>
  <c r="S137" i="9" s="1"/>
  <c r="R132" i="9" a="1"/>
  <c r="R132" i="9" s="1"/>
  <c r="S132" i="9" s="1"/>
  <c r="R127" i="9" a="1"/>
  <c r="R127" i="9" s="1"/>
  <c r="S127" i="9" s="1"/>
  <c r="R122" i="9" a="1"/>
  <c r="R122" i="9" s="1"/>
  <c r="S122" i="9" s="1"/>
  <c r="R121" i="9" a="1"/>
  <c r="R121" i="9" s="1"/>
  <c r="S121" i="9" s="1"/>
  <c r="R116" i="9" a="1"/>
  <c r="R116" i="9" s="1"/>
  <c r="S116" i="9" s="1"/>
  <c r="R111" i="9" a="1"/>
  <c r="R111" i="9" s="1"/>
  <c r="S111" i="9" s="1"/>
  <c r="R100" i="9" a="1"/>
  <c r="R100" i="9" s="1"/>
  <c r="S100" i="9" s="1"/>
  <c r="R95" i="9" a="1"/>
  <c r="R95" i="9" s="1"/>
  <c r="S95" i="9" s="1"/>
  <c r="R84" i="9" a="1"/>
  <c r="R84" i="9" s="1"/>
  <c r="S84" i="9" s="1"/>
  <c r="R6" i="9" a="1"/>
  <c r="R6" i="9" s="1"/>
  <c r="S6" i="9" s="1"/>
  <c r="R17" i="9" a="1"/>
  <c r="R17" i="9" s="1"/>
  <c r="S17" i="9" s="1"/>
  <c r="R22" i="9" a="1"/>
  <c r="R22" i="9" s="1"/>
  <c r="S22" i="9" s="1"/>
  <c r="R33" i="9" a="1"/>
  <c r="R33" i="9" s="1"/>
  <c r="S33" i="9" s="1"/>
  <c r="R38" i="9" a="1"/>
  <c r="R38" i="9" s="1"/>
  <c r="S38" i="9" s="1"/>
  <c r="R51" i="9" a="1"/>
  <c r="R51" i="9" s="1"/>
  <c r="S51" i="9" s="1"/>
  <c r="R58" i="9" a="1"/>
  <c r="R58" i="9" s="1"/>
  <c r="S58" i="9" s="1"/>
  <c r="R65" i="9" a="1"/>
  <c r="R65" i="9" s="1"/>
  <c r="S65" i="9" s="1"/>
  <c r="R355" i="9" a="1"/>
  <c r="R355" i="9" s="1"/>
  <c r="S355" i="9" s="1"/>
  <c r="R354" i="9" a="1"/>
  <c r="R354" i="9" s="1"/>
  <c r="S354" i="9" s="1"/>
  <c r="R347" i="9" a="1"/>
  <c r="R347" i="9" s="1"/>
  <c r="S347" i="9" s="1"/>
  <c r="R346" i="9" a="1"/>
  <c r="R346" i="9" s="1"/>
  <c r="S346" i="9" s="1"/>
  <c r="R339" i="9" a="1"/>
  <c r="R339" i="9" s="1"/>
  <c r="S339" i="9" s="1"/>
  <c r="R338" i="9" a="1"/>
  <c r="R338" i="9" s="1"/>
  <c r="S338" i="9" s="1"/>
  <c r="R331" i="9" a="1"/>
  <c r="R331" i="9" s="1"/>
  <c r="S331" i="9" s="1"/>
  <c r="R330" i="9" a="1"/>
  <c r="R330" i="9" s="1"/>
  <c r="S330" i="9" s="1"/>
  <c r="R323" i="9" a="1"/>
  <c r="R323" i="9" s="1"/>
  <c r="S323" i="9" s="1"/>
  <c r="R322" i="9" a="1"/>
  <c r="R322" i="9" s="1"/>
  <c r="S322" i="9" s="1"/>
  <c r="R315" i="9" a="1"/>
  <c r="R315" i="9" s="1"/>
  <c r="S315" i="9" s="1"/>
  <c r="R314" i="9" a="1"/>
  <c r="R314" i="9" s="1"/>
  <c r="S314" i="9" s="1"/>
  <c r="R307" i="9" a="1"/>
  <c r="R307" i="9" s="1"/>
  <c r="S307" i="9" s="1"/>
  <c r="R306" i="9" a="1"/>
  <c r="R306" i="9" s="1"/>
  <c r="S306" i="9" s="1"/>
  <c r="R299" i="9" a="1"/>
  <c r="R299" i="9" s="1"/>
  <c r="S299" i="9" s="1"/>
  <c r="R298" i="9" a="1"/>
  <c r="R298" i="9" s="1"/>
  <c r="S298" i="9" s="1"/>
  <c r="R291" i="9" a="1"/>
  <c r="R291" i="9" s="1"/>
  <c r="S291" i="9" s="1"/>
  <c r="R290" i="9" a="1"/>
  <c r="R290" i="9" s="1"/>
  <c r="S290" i="9" s="1"/>
  <c r="R283" i="9" a="1"/>
  <c r="R283" i="9" s="1"/>
  <c r="S283" i="9" s="1"/>
  <c r="R282" i="9" a="1"/>
  <c r="R282" i="9" s="1"/>
  <c r="S282" i="9" s="1"/>
  <c r="R275" i="9" a="1"/>
  <c r="R275" i="9" s="1"/>
  <c r="S275" i="9" s="1"/>
  <c r="R274" i="9" a="1"/>
  <c r="R274" i="9" s="1"/>
  <c r="S274" i="9" s="1"/>
  <c r="R267" i="9" a="1"/>
  <c r="R267" i="9" s="1"/>
  <c r="S267" i="9" s="1"/>
  <c r="R266" i="9" a="1"/>
  <c r="R266" i="9" s="1"/>
  <c r="S266" i="9" s="1"/>
  <c r="R7" i="9" a="1"/>
  <c r="R7" i="9" s="1"/>
  <c r="S7" i="9" s="1"/>
  <c r="R12" i="9" a="1"/>
  <c r="R12" i="9" s="1"/>
  <c r="S12" i="9" s="1"/>
  <c r="R23" i="9" a="1"/>
  <c r="R23" i="9" s="1"/>
  <c r="S23" i="9" s="1"/>
  <c r="R28" i="9" a="1"/>
  <c r="R28" i="9" s="1"/>
  <c r="S28" i="9" s="1"/>
  <c r="R39" i="9" a="1"/>
  <c r="R39" i="9" s="1"/>
  <c r="S39" i="9" s="1"/>
  <c r="R45" i="9" a="1"/>
  <c r="R45" i="9" s="1"/>
  <c r="S45" i="9" s="1"/>
  <c r="R66" i="9" a="1"/>
  <c r="R66" i="9" s="1"/>
  <c r="S66" i="9" s="1"/>
  <c r="R83" i="9" a="1"/>
  <c r="R83" i="9" s="1"/>
  <c r="S83" i="9" s="1"/>
  <c r="R104" i="9" a="1"/>
  <c r="R104" i="9" s="1"/>
  <c r="S104" i="9" s="1"/>
  <c r="R417" i="9" a="1"/>
  <c r="R417" i="9" s="1"/>
  <c r="S417" i="9" s="1"/>
  <c r="R416" i="9" a="1"/>
  <c r="R416" i="9" s="1"/>
  <c r="S416" i="9" s="1"/>
  <c r="R411" i="9" a="1"/>
  <c r="R411" i="9" s="1"/>
  <c r="S411" i="9" s="1"/>
  <c r="R406" i="9" a="1"/>
  <c r="R406" i="9" s="1"/>
  <c r="S406" i="9" s="1"/>
  <c r="R401" i="9" a="1"/>
  <c r="R401" i="9" s="1"/>
  <c r="S401" i="9" s="1"/>
  <c r="R400" i="9" a="1"/>
  <c r="R400" i="9" s="1"/>
  <c r="S400" i="9" s="1"/>
  <c r="R259" i="9" a="1"/>
  <c r="R259" i="9" s="1"/>
  <c r="S259" i="9" s="1"/>
  <c r="R211" i="9" a="1"/>
  <c r="R211" i="9" s="1"/>
  <c r="S211" i="9" s="1"/>
  <c r="R206" i="9" a="1"/>
  <c r="R206" i="9" s="1"/>
  <c r="S206" i="9" s="1"/>
  <c r="R205" i="9" a="1"/>
  <c r="R205" i="9" s="1"/>
  <c r="S205" i="9" s="1"/>
  <c r="R200" i="9" a="1"/>
  <c r="R200" i="9" s="1"/>
  <c r="S200" i="9" s="1"/>
  <c r="R195" i="9" a="1"/>
  <c r="R195" i="9" s="1"/>
  <c r="S195" i="9" s="1"/>
  <c r="R190" i="9" a="1"/>
  <c r="R190" i="9" s="1"/>
  <c r="S190" i="9" s="1"/>
  <c r="R189" i="9" a="1"/>
  <c r="R189" i="9" s="1"/>
  <c r="S189" i="9" s="1"/>
  <c r="R184" i="9" a="1"/>
  <c r="R184" i="9" s="1"/>
  <c r="S184" i="9" s="1"/>
  <c r="R179" i="9" a="1"/>
  <c r="R179" i="9" s="1"/>
  <c r="S179" i="9" s="1"/>
  <c r="R174" i="9" a="1"/>
  <c r="R174" i="9" s="1"/>
  <c r="S174" i="9" s="1"/>
  <c r="R173" i="9" a="1"/>
  <c r="R173" i="9" s="1"/>
  <c r="S173" i="9" s="1"/>
  <c r="R158" i="9" a="1"/>
  <c r="R158" i="9" s="1"/>
  <c r="S158" i="9" s="1"/>
  <c r="R157" i="9" a="1"/>
  <c r="R157" i="9" s="1"/>
  <c r="S157" i="9" s="1"/>
  <c r="R142" i="9" a="1"/>
  <c r="R142" i="9" s="1"/>
  <c r="S142" i="9" s="1"/>
  <c r="R141" i="9" a="1"/>
  <c r="R141" i="9" s="1"/>
  <c r="S141" i="9" s="1"/>
  <c r="R126" i="9" a="1"/>
  <c r="R126" i="9" s="1"/>
  <c r="S126" i="9" s="1"/>
  <c r="R125" i="9" a="1"/>
  <c r="R125" i="9" s="1"/>
  <c r="S125" i="9" s="1"/>
  <c r="R110" i="9" a="1"/>
  <c r="R110" i="9" s="1"/>
  <c r="S110" i="9" s="1"/>
  <c r="R109" i="9" a="1"/>
  <c r="R109" i="9" s="1"/>
  <c r="S109" i="9" s="1"/>
  <c r="R79" i="9" a="1"/>
  <c r="R79" i="9" s="1"/>
  <c r="S79" i="9" s="1"/>
  <c r="R2" i="9" a="1"/>
  <c r="R2" i="9" s="1"/>
  <c r="S2" i="9" s="1"/>
  <c r="R13" i="9" a="1"/>
  <c r="R13" i="9" s="1"/>
  <c r="S13" i="9" s="1"/>
  <c r="R18" i="9" a="1"/>
  <c r="R18" i="9" s="1"/>
  <c r="S18" i="9" s="1"/>
  <c r="R29" i="9" a="1"/>
  <c r="R29" i="9" s="1"/>
  <c r="S29" i="9" s="1"/>
  <c r="R34" i="9" a="1"/>
  <c r="R34" i="9" s="1"/>
  <c r="S34" i="9" s="1"/>
  <c r="R67" i="9" a="1"/>
  <c r="R67" i="9" s="1"/>
  <c r="S67" i="9" s="1"/>
  <c r="R260" i="9" a="1"/>
  <c r="R260" i="9" s="1"/>
  <c r="S260" i="9" s="1"/>
  <c r="R250" i="9" a="1"/>
  <c r="R250" i="9" s="1"/>
  <c r="S250" i="9" s="1"/>
  <c r="R249" i="9" a="1"/>
  <c r="R249" i="9" s="1"/>
  <c r="S249" i="9" s="1"/>
  <c r="R244" i="9" a="1"/>
  <c r="R244" i="9" s="1"/>
  <c r="S244" i="9" s="1"/>
  <c r="T244" i="9" s="1" a="1"/>
  <c r="T244" i="9" s="1"/>
  <c r="F244" i="9" s="1"/>
  <c r="R234" i="9" a="1"/>
  <c r="R234" i="9" s="1"/>
  <c r="S234" i="9" s="1"/>
  <c r="R233" i="9" a="1"/>
  <c r="R233" i="9" s="1"/>
  <c r="S233" i="9" s="1"/>
  <c r="R228" i="9" a="1"/>
  <c r="R228" i="9" s="1"/>
  <c r="S228" i="9" s="1"/>
  <c r="R223" i="9" a="1"/>
  <c r="R223" i="9" s="1"/>
  <c r="S223" i="9" s="1"/>
  <c r="R218" i="9" a="1"/>
  <c r="R218" i="9" s="1"/>
  <c r="S218" i="9" s="1"/>
  <c r="R217" i="9" a="1"/>
  <c r="R217" i="9" s="1"/>
  <c r="S217" i="9" s="1"/>
  <c r="R212" i="9" a="1"/>
  <c r="R212" i="9" s="1"/>
  <c r="S212" i="9" s="1"/>
  <c r="R254" i="9" a="1"/>
  <c r="R254" i="9" s="1"/>
  <c r="S254" i="9" s="1"/>
  <c r="T254" i="9" s="1" a="1"/>
  <c r="T254" i="9" s="1"/>
  <c r="F254" i="9" s="1"/>
  <c r="R253" i="9" a="1"/>
  <c r="R253" i="9" s="1"/>
  <c r="S253" i="9" s="1"/>
  <c r="R248" i="9" a="1"/>
  <c r="R248" i="9" s="1"/>
  <c r="S248" i="9" s="1"/>
  <c r="R243" i="9" a="1"/>
  <c r="R243" i="9" s="1"/>
  <c r="S243" i="9" s="1"/>
  <c r="R238" i="9" a="1"/>
  <c r="R238" i="9" s="1"/>
  <c r="S238" i="9" s="1"/>
  <c r="R237" i="9" a="1"/>
  <c r="R237" i="9" s="1"/>
  <c r="S237" i="9" s="1"/>
  <c r="R232" i="9" a="1"/>
  <c r="R232" i="9" s="1"/>
  <c r="S232" i="9" s="1"/>
  <c r="R227" i="9" a="1"/>
  <c r="R227" i="9" s="1"/>
  <c r="S227" i="9" s="1"/>
  <c r="R222" i="9" a="1"/>
  <c r="R222" i="9" s="1"/>
  <c r="S222" i="9" s="1"/>
  <c r="T222" i="9" s="1" a="1"/>
  <c r="T222" i="9" s="1"/>
  <c r="F222" i="9" s="1"/>
  <c r="R221" i="9" a="1"/>
  <c r="R221" i="9" s="1"/>
  <c r="S221" i="9" s="1"/>
  <c r="R216" i="9" a="1"/>
  <c r="R216" i="9" s="1"/>
  <c r="S216" i="9" s="1"/>
  <c r="R257" i="9" a="1"/>
  <c r="R257" i="9" s="1"/>
  <c r="S257" i="9" s="1"/>
  <c r="R252" i="9" a="1"/>
  <c r="R252" i="9" s="1"/>
  <c r="S252" i="9" s="1"/>
  <c r="R247" i="9" a="1"/>
  <c r="R247" i="9" s="1"/>
  <c r="S247" i="9" s="1"/>
  <c r="R241" i="9" a="1"/>
  <c r="R241" i="9" s="1"/>
  <c r="S241" i="9" s="1"/>
  <c r="R236" i="9" a="1"/>
  <c r="R236" i="9" s="1"/>
  <c r="S236" i="9" s="1"/>
  <c r="R231" i="9" a="1"/>
  <c r="R231" i="9" s="1"/>
  <c r="S231" i="9" s="1"/>
  <c r="T231" i="9" s="1" a="1"/>
  <c r="T231" i="9" s="1"/>
  <c r="F231" i="9" s="1"/>
  <c r="R225" i="9" a="1"/>
  <c r="R225" i="9" s="1"/>
  <c r="S225" i="9" s="1"/>
  <c r="R220" i="9" a="1"/>
  <c r="R220" i="9" s="1"/>
  <c r="S220" i="9" s="1"/>
  <c r="R215" i="9" a="1"/>
  <c r="R215" i="9" s="1"/>
  <c r="S215" i="9" s="1"/>
  <c r="R210" i="9" a="1"/>
  <c r="R210" i="9" s="1"/>
  <c r="S210" i="9" s="1"/>
  <c r="T1460" i="2"/>
  <c r="T1461" i="2"/>
  <c r="T1462" i="2"/>
  <c r="T1463" i="2"/>
  <c r="T1464" i="2"/>
  <c r="T146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329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801" i="2"/>
  <c r="P799" i="2"/>
  <c r="P800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1022" i="2"/>
  <c r="P976" i="2"/>
  <c r="P972" i="2"/>
  <c r="P973" i="2"/>
  <c r="P974" i="2"/>
  <c r="P975" i="2"/>
  <c r="P977" i="2"/>
  <c r="P970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3" i="2"/>
  <c r="P971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329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801" i="2"/>
  <c r="T799" i="2"/>
  <c r="T800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1022" i="2"/>
  <c r="T976" i="2"/>
  <c r="T972" i="2"/>
  <c r="T973" i="2"/>
  <c r="T974" i="2"/>
  <c r="T975" i="2"/>
  <c r="T977" i="2"/>
  <c r="T970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3" i="2"/>
  <c r="T971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C179" i="2"/>
  <c r="D179" i="2"/>
  <c r="E179" i="2"/>
  <c r="C180" i="2"/>
  <c r="D180" i="2"/>
  <c r="E180" i="2"/>
  <c r="C181" i="2"/>
  <c r="D181" i="2"/>
  <c r="E181" i="2"/>
  <c r="C182" i="2"/>
  <c r="D182" i="2"/>
  <c r="E182" i="2"/>
  <c r="C183" i="2"/>
  <c r="D183" i="2"/>
  <c r="E183" i="2"/>
  <c r="C184" i="2"/>
  <c r="D184" i="2"/>
  <c r="E184" i="2"/>
  <c r="C185" i="2"/>
  <c r="D185" i="2"/>
  <c r="E185" i="2"/>
  <c r="C186" i="2"/>
  <c r="D186" i="2"/>
  <c r="E186" i="2"/>
  <c r="C187" i="2"/>
  <c r="D187" i="2"/>
  <c r="E187" i="2"/>
  <c r="C188" i="2"/>
  <c r="D188" i="2"/>
  <c r="E188" i="2"/>
  <c r="C189" i="2"/>
  <c r="D189" i="2"/>
  <c r="E189" i="2"/>
  <c r="C190" i="2"/>
  <c r="D190" i="2"/>
  <c r="E190" i="2"/>
  <c r="C191" i="2"/>
  <c r="D191" i="2"/>
  <c r="E191" i="2"/>
  <c r="C192" i="2"/>
  <c r="D192" i="2"/>
  <c r="E192" i="2"/>
  <c r="C193" i="2"/>
  <c r="D193" i="2"/>
  <c r="E193" i="2"/>
  <c r="C194" i="2"/>
  <c r="D194" i="2"/>
  <c r="E194" i="2"/>
  <c r="C195" i="2"/>
  <c r="D195" i="2"/>
  <c r="E195" i="2"/>
  <c r="C196" i="2"/>
  <c r="D196" i="2"/>
  <c r="E196" i="2"/>
  <c r="C197" i="2"/>
  <c r="D197" i="2"/>
  <c r="E197" i="2"/>
  <c r="C198" i="2"/>
  <c r="D198" i="2"/>
  <c r="E198" i="2"/>
  <c r="C199" i="2"/>
  <c r="D199" i="2"/>
  <c r="E199" i="2"/>
  <c r="C200" i="2"/>
  <c r="D200" i="2"/>
  <c r="E200" i="2"/>
  <c r="C201" i="2"/>
  <c r="D201" i="2"/>
  <c r="E201" i="2"/>
  <c r="C202" i="2"/>
  <c r="D202" i="2"/>
  <c r="E202" i="2"/>
  <c r="C203" i="2"/>
  <c r="D203" i="2"/>
  <c r="E203" i="2"/>
  <c r="C204" i="2"/>
  <c r="D204" i="2"/>
  <c r="E204" i="2"/>
  <c r="C205" i="2"/>
  <c r="D205" i="2"/>
  <c r="E205" i="2"/>
  <c r="C206" i="2"/>
  <c r="D206" i="2"/>
  <c r="E206" i="2"/>
  <c r="C207" i="2"/>
  <c r="D207" i="2"/>
  <c r="E207" i="2"/>
  <c r="C208" i="2"/>
  <c r="D208" i="2"/>
  <c r="E208" i="2"/>
  <c r="C209" i="2"/>
  <c r="D209" i="2"/>
  <c r="E209" i="2"/>
  <c r="C210" i="2"/>
  <c r="D210" i="2"/>
  <c r="E210" i="2"/>
  <c r="C211" i="2"/>
  <c r="D211" i="2"/>
  <c r="E211" i="2"/>
  <c r="C212" i="2"/>
  <c r="D212" i="2"/>
  <c r="E212" i="2"/>
  <c r="C213" i="2"/>
  <c r="D213" i="2"/>
  <c r="E213" i="2"/>
  <c r="C214" i="2"/>
  <c r="D214" i="2"/>
  <c r="E214" i="2"/>
  <c r="C215" i="2"/>
  <c r="D215" i="2"/>
  <c r="E215" i="2"/>
  <c r="C216" i="2"/>
  <c r="D216" i="2"/>
  <c r="E216" i="2"/>
  <c r="C217" i="2"/>
  <c r="D217" i="2"/>
  <c r="E217" i="2"/>
  <c r="C218" i="2"/>
  <c r="D218" i="2"/>
  <c r="E218" i="2"/>
  <c r="C219" i="2"/>
  <c r="D219" i="2"/>
  <c r="E219" i="2"/>
  <c r="C220" i="2"/>
  <c r="D220" i="2"/>
  <c r="E220" i="2"/>
  <c r="C221" i="2"/>
  <c r="D221" i="2"/>
  <c r="E221" i="2"/>
  <c r="C222" i="2"/>
  <c r="D222" i="2"/>
  <c r="E222" i="2"/>
  <c r="C223" i="2"/>
  <c r="D223" i="2"/>
  <c r="E223" i="2"/>
  <c r="C224" i="2"/>
  <c r="D224" i="2"/>
  <c r="E224" i="2"/>
  <c r="C225" i="2"/>
  <c r="D225" i="2"/>
  <c r="E225" i="2"/>
  <c r="C226" i="2"/>
  <c r="D226" i="2"/>
  <c r="E226" i="2"/>
  <c r="C227" i="2"/>
  <c r="D227" i="2"/>
  <c r="E227" i="2"/>
  <c r="C228" i="2"/>
  <c r="D228" i="2"/>
  <c r="E228" i="2"/>
  <c r="C229" i="2"/>
  <c r="D229" i="2"/>
  <c r="E229" i="2"/>
  <c r="C230" i="2"/>
  <c r="D230" i="2"/>
  <c r="E230" i="2"/>
  <c r="C231" i="2"/>
  <c r="D231" i="2"/>
  <c r="E231" i="2"/>
  <c r="C232" i="2"/>
  <c r="D232" i="2"/>
  <c r="E232" i="2"/>
  <c r="C233" i="2"/>
  <c r="D233" i="2"/>
  <c r="E233" i="2"/>
  <c r="C234" i="2"/>
  <c r="D234" i="2"/>
  <c r="E234" i="2"/>
  <c r="C235" i="2"/>
  <c r="D235" i="2"/>
  <c r="E235" i="2"/>
  <c r="C236" i="2"/>
  <c r="D236" i="2"/>
  <c r="E236" i="2"/>
  <c r="C237" i="2"/>
  <c r="D237" i="2"/>
  <c r="E237" i="2"/>
  <c r="C238" i="2"/>
  <c r="D238" i="2"/>
  <c r="E238" i="2"/>
  <c r="C239" i="2"/>
  <c r="D239" i="2"/>
  <c r="E239" i="2"/>
  <c r="C240" i="2"/>
  <c r="D240" i="2"/>
  <c r="E240" i="2"/>
  <c r="C241" i="2"/>
  <c r="D241" i="2"/>
  <c r="E241" i="2"/>
  <c r="C242" i="2"/>
  <c r="D242" i="2"/>
  <c r="E242" i="2"/>
  <c r="C243" i="2"/>
  <c r="D243" i="2"/>
  <c r="E243" i="2"/>
  <c r="C244" i="2"/>
  <c r="D244" i="2"/>
  <c r="E244" i="2"/>
  <c r="C245" i="2"/>
  <c r="D245" i="2"/>
  <c r="E245" i="2"/>
  <c r="C246" i="2"/>
  <c r="D246" i="2"/>
  <c r="E246" i="2"/>
  <c r="C247" i="2"/>
  <c r="D247" i="2"/>
  <c r="E247" i="2"/>
  <c r="C248" i="2"/>
  <c r="D248" i="2"/>
  <c r="E248" i="2"/>
  <c r="C249" i="2"/>
  <c r="D249" i="2"/>
  <c r="E249" i="2"/>
  <c r="C250" i="2"/>
  <c r="D250" i="2"/>
  <c r="E250" i="2"/>
  <c r="C251" i="2"/>
  <c r="D251" i="2"/>
  <c r="E251" i="2"/>
  <c r="C252" i="2"/>
  <c r="D252" i="2"/>
  <c r="E252" i="2"/>
  <c r="C253" i="2"/>
  <c r="D253" i="2"/>
  <c r="E253" i="2"/>
  <c r="C254" i="2"/>
  <c r="D254" i="2"/>
  <c r="E254" i="2"/>
  <c r="C255" i="2"/>
  <c r="D255" i="2"/>
  <c r="E255" i="2"/>
  <c r="C256" i="2"/>
  <c r="D256" i="2"/>
  <c r="E256" i="2"/>
  <c r="C257" i="2"/>
  <c r="D257" i="2"/>
  <c r="E257" i="2"/>
  <c r="C258" i="2"/>
  <c r="D258" i="2"/>
  <c r="E258" i="2"/>
  <c r="C259" i="2"/>
  <c r="D259" i="2"/>
  <c r="E259" i="2"/>
  <c r="C260" i="2"/>
  <c r="D260" i="2"/>
  <c r="E260" i="2"/>
  <c r="C261" i="2"/>
  <c r="D261" i="2"/>
  <c r="E261" i="2"/>
  <c r="C262" i="2"/>
  <c r="D262" i="2"/>
  <c r="E262" i="2"/>
  <c r="C263" i="2"/>
  <c r="D263" i="2"/>
  <c r="E263" i="2"/>
  <c r="C264" i="2"/>
  <c r="D264" i="2"/>
  <c r="E264" i="2"/>
  <c r="C265" i="2"/>
  <c r="D265" i="2"/>
  <c r="E265" i="2"/>
  <c r="C266" i="2"/>
  <c r="D266" i="2"/>
  <c r="E266" i="2"/>
  <c r="C267" i="2"/>
  <c r="D267" i="2"/>
  <c r="E267" i="2"/>
  <c r="C268" i="2"/>
  <c r="D268" i="2"/>
  <c r="E268" i="2"/>
  <c r="C269" i="2"/>
  <c r="D269" i="2"/>
  <c r="E269" i="2"/>
  <c r="C270" i="2"/>
  <c r="D270" i="2"/>
  <c r="E270" i="2"/>
  <c r="C271" i="2"/>
  <c r="D271" i="2"/>
  <c r="E271" i="2"/>
  <c r="C272" i="2"/>
  <c r="D272" i="2"/>
  <c r="E272" i="2"/>
  <c r="C273" i="2"/>
  <c r="D273" i="2"/>
  <c r="E273" i="2"/>
  <c r="C274" i="2"/>
  <c r="D274" i="2"/>
  <c r="E274" i="2"/>
  <c r="C275" i="2"/>
  <c r="D275" i="2"/>
  <c r="E275" i="2"/>
  <c r="C276" i="2"/>
  <c r="D276" i="2"/>
  <c r="E276" i="2"/>
  <c r="C277" i="2"/>
  <c r="D277" i="2"/>
  <c r="E277" i="2"/>
  <c r="C278" i="2"/>
  <c r="D278" i="2"/>
  <c r="E278" i="2"/>
  <c r="C279" i="2"/>
  <c r="D279" i="2"/>
  <c r="E279" i="2"/>
  <c r="C280" i="2"/>
  <c r="D280" i="2"/>
  <c r="E280" i="2"/>
  <c r="C281" i="2"/>
  <c r="D281" i="2"/>
  <c r="E281" i="2"/>
  <c r="C282" i="2"/>
  <c r="D282" i="2"/>
  <c r="E282" i="2"/>
  <c r="C283" i="2"/>
  <c r="D283" i="2"/>
  <c r="E283" i="2"/>
  <c r="C284" i="2"/>
  <c r="D284" i="2"/>
  <c r="E284" i="2"/>
  <c r="C285" i="2"/>
  <c r="D285" i="2"/>
  <c r="E285" i="2"/>
  <c r="C286" i="2"/>
  <c r="D286" i="2"/>
  <c r="E286" i="2"/>
  <c r="C287" i="2"/>
  <c r="D287" i="2"/>
  <c r="E287" i="2"/>
  <c r="C288" i="2"/>
  <c r="D288" i="2"/>
  <c r="E288" i="2"/>
  <c r="C289" i="2"/>
  <c r="D289" i="2"/>
  <c r="E289" i="2"/>
  <c r="C290" i="2"/>
  <c r="D290" i="2"/>
  <c r="E290" i="2"/>
  <c r="C291" i="2"/>
  <c r="D291" i="2"/>
  <c r="E291" i="2"/>
  <c r="C292" i="2"/>
  <c r="D292" i="2"/>
  <c r="E292" i="2"/>
  <c r="C293" i="2"/>
  <c r="D293" i="2"/>
  <c r="E293" i="2"/>
  <c r="C294" i="2"/>
  <c r="D294" i="2"/>
  <c r="E294" i="2"/>
  <c r="C295" i="2"/>
  <c r="D295" i="2"/>
  <c r="E295" i="2"/>
  <c r="C296" i="2"/>
  <c r="D296" i="2"/>
  <c r="E296" i="2"/>
  <c r="C297" i="2"/>
  <c r="D297" i="2"/>
  <c r="E297" i="2"/>
  <c r="C298" i="2"/>
  <c r="D298" i="2"/>
  <c r="E298" i="2"/>
  <c r="C299" i="2"/>
  <c r="D299" i="2"/>
  <c r="E299" i="2"/>
  <c r="C300" i="2"/>
  <c r="D300" i="2"/>
  <c r="E300" i="2"/>
  <c r="C301" i="2"/>
  <c r="D301" i="2"/>
  <c r="E301" i="2"/>
  <c r="C302" i="2"/>
  <c r="D302" i="2"/>
  <c r="E302" i="2"/>
  <c r="C303" i="2"/>
  <c r="D303" i="2"/>
  <c r="E303" i="2"/>
  <c r="C304" i="2"/>
  <c r="D304" i="2"/>
  <c r="E304" i="2"/>
  <c r="C305" i="2"/>
  <c r="D305" i="2"/>
  <c r="E305" i="2"/>
  <c r="C306" i="2"/>
  <c r="D306" i="2"/>
  <c r="E306" i="2"/>
  <c r="C307" i="2"/>
  <c r="D307" i="2"/>
  <c r="E307" i="2"/>
  <c r="C308" i="2"/>
  <c r="D308" i="2"/>
  <c r="E308" i="2"/>
  <c r="C309" i="2"/>
  <c r="D309" i="2"/>
  <c r="E309" i="2"/>
  <c r="C310" i="2"/>
  <c r="D310" i="2"/>
  <c r="E310" i="2"/>
  <c r="C311" i="2"/>
  <c r="D311" i="2"/>
  <c r="E311" i="2"/>
  <c r="C312" i="2"/>
  <c r="D312" i="2"/>
  <c r="E312" i="2"/>
  <c r="C313" i="2"/>
  <c r="D313" i="2"/>
  <c r="E313" i="2"/>
  <c r="C314" i="2"/>
  <c r="D314" i="2"/>
  <c r="E314" i="2"/>
  <c r="C315" i="2"/>
  <c r="D315" i="2"/>
  <c r="E315" i="2"/>
  <c r="C316" i="2"/>
  <c r="D316" i="2"/>
  <c r="E316" i="2"/>
  <c r="C317" i="2"/>
  <c r="D317" i="2"/>
  <c r="E317" i="2"/>
  <c r="C318" i="2"/>
  <c r="D318" i="2"/>
  <c r="E318" i="2"/>
  <c r="C319" i="2"/>
  <c r="D319" i="2"/>
  <c r="E319" i="2"/>
  <c r="C320" i="2"/>
  <c r="D320" i="2"/>
  <c r="E320" i="2"/>
  <c r="C321" i="2"/>
  <c r="D321" i="2"/>
  <c r="E321" i="2"/>
  <c r="C322" i="2"/>
  <c r="D322" i="2"/>
  <c r="E322" i="2"/>
  <c r="C323" i="2"/>
  <c r="D323" i="2"/>
  <c r="E323" i="2"/>
  <c r="C324" i="2"/>
  <c r="D324" i="2"/>
  <c r="E324" i="2"/>
  <c r="C325" i="2"/>
  <c r="D325" i="2"/>
  <c r="E325" i="2"/>
  <c r="C326" i="2"/>
  <c r="D326" i="2"/>
  <c r="E326" i="2"/>
  <c r="C327" i="2"/>
  <c r="D327" i="2"/>
  <c r="E327" i="2"/>
  <c r="C328" i="2"/>
  <c r="D328" i="2"/>
  <c r="E328" i="2"/>
  <c r="C329" i="2"/>
  <c r="D329" i="2"/>
  <c r="E329" i="2"/>
  <c r="C330" i="2"/>
  <c r="D330" i="2"/>
  <c r="E330" i="2"/>
  <c r="C331" i="2"/>
  <c r="D331" i="2"/>
  <c r="E331" i="2"/>
  <c r="C332" i="2"/>
  <c r="D332" i="2"/>
  <c r="E332" i="2"/>
  <c r="C333" i="2"/>
  <c r="D333" i="2"/>
  <c r="E333" i="2"/>
  <c r="C334" i="2"/>
  <c r="D334" i="2"/>
  <c r="E334" i="2"/>
  <c r="C335" i="2"/>
  <c r="D335" i="2"/>
  <c r="E335" i="2"/>
  <c r="C336" i="2"/>
  <c r="D336" i="2"/>
  <c r="E336" i="2"/>
  <c r="C337" i="2"/>
  <c r="D337" i="2"/>
  <c r="E337" i="2"/>
  <c r="C338" i="2"/>
  <c r="D338" i="2"/>
  <c r="E338" i="2"/>
  <c r="C339" i="2"/>
  <c r="D339" i="2"/>
  <c r="E339" i="2"/>
  <c r="C340" i="2"/>
  <c r="D340" i="2"/>
  <c r="E340" i="2"/>
  <c r="C341" i="2"/>
  <c r="D341" i="2"/>
  <c r="E341" i="2"/>
  <c r="C342" i="2"/>
  <c r="D342" i="2"/>
  <c r="E342" i="2"/>
  <c r="C343" i="2"/>
  <c r="D343" i="2"/>
  <c r="E343" i="2"/>
  <c r="C344" i="2"/>
  <c r="D344" i="2"/>
  <c r="E344" i="2"/>
  <c r="C345" i="2"/>
  <c r="D345" i="2"/>
  <c r="E345" i="2"/>
  <c r="C346" i="2"/>
  <c r="D346" i="2"/>
  <c r="E346" i="2"/>
  <c r="C347" i="2"/>
  <c r="D347" i="2"/>
  <c r="E347" i="2"/>
  <c r="C348" i="2"/>
  <c r="D348" i="2"/>
  <c r="E348" i="2"/>
  <c r="C350" i="2"/>
  <c r="D350" i="2"/>
  <c r="E350" i="2"/>
  <c r="C351" i="2"/>
  <c r="D351" i="2"/>
  <c r="E351" i="2"/>
  <c r="C352" i="2"/>
  <c r="D352" i="2"/>
  <c r="E352" i="2"/>
  <c r="C353" i="2"/>
  <c r="D353" i="2"/>
  <c r="E353" i="2"/>
  <c r="C354" i="2"/>
  <c r="D354" i="2"/>
  <c r="E354" i="2"/>
  <c r="C355" i="2"/>
  <c r="D355" i="2"/>
  <c r="E355" i="2"/>
  <c r="C356" i="2"/>
  <c r="D356" i="2"/>
  <c r="E356" i="2"/>
  <c r="C357" i="2"/>
  <c r="D357" i="2"/>
  <c r="E357" i="2"/>
  <c r="C358" i="2"/>
  <c r="D358" i="2"/>
  <c r="E358" i="2"/>
  <c r="C359" i="2"/>
  <c r="D359" i="2"/>
  <c r="E359" i="2"/>
  <c r="C360" i="2"/>
  <c r="D360" i="2"/>
  <c r="E360" i="2"/>
  <c r="C361" i="2"/>
  <c r="D361" i="2"/>
  <c r="E361" i="2"/>
  <c r="C362" i="2"/>
  <c r="D362" i="2"/>
  <c r="E362" i="2"/>
  <c r="C363" i="2"/>
  <c r="D363" i="2"/>
  <c r="E363" i="2"/>
  <c r="C364" i="2"/>
  <c r="D364" i="2"/>
  <c r="E364" i="2"/>
  <c r="C365" i="2"/>
  <c r="D365" i="2"/>
  <c r="E365" i="2"/>
  <c r="C366" i="2"/>
  <c r="D366" i="2"/>
  <c r="E366" i="2"/>
  <c r="C367" i="2"/>
  <c r="D367" i="2"/>
  <c r="E367" i="2"/>
  <c r="C368" i="2"/>
  <c r="D368" i="2"/>
  <c r="E368" i="2"/>
  <c r="C369" i="2"/>
  <c r="D369" i="2"/>
  <c r="E369" i="2"/>
  <c r="C370" i="2"/>
  <c r="D370" i="2"/>
  <c r="E370" i="2"/>
  <c r="C371" i="2"/>
  <c r="D371" i="2"/>
  <c r="E371" i="2"/>
  <c r="C372" i="2"/>
  <c r="D372" i="2"/>
  <c r="E372" i="2"/>
  <c r="C373" i="2"/>
  <c r="D373" i="2"/>
  <c r="E373" i="2"/>
  <c r="C374" i="2"/>
  <c r="D374" i="2"/>
  <c r="E374" i="2"/>
  <c r="C375" i="2"/>
  <c r="D375" i="2"/>
  <c r="E375" i="2"/>
  <c r="C376" i="2"/>
  <c r="D376" i="2"/>
  <c r="E376" i="2"/>
  <c r="C377" i="2"/>
  <c r="D377" i="2"/>
  <c r="E377" i="2"/>
  <c r="C378" i="2"/>
  <c r="D378" i="2"/>
  <c r="E378" i="2"/>
  <c r="C379" i="2"/>
  <c r="D379" i="2"/>
  <c r="E379" i="2"/>
  <c r="C380" i="2"/>
  <c r="D380" i="2"/>
  <c r="E380" i="2"/>
  <c r="C381" i="2"/>
  <c r="D381" i="2"/>
  <c r="E381" i="2"/>
  <c r="C382" i="2"/>
  <c r="D382" i="2"/>
  <c r="E382" i="2"/>
  <c r="C383" i="2"/>
  <c r="D383" i="2"/>
  <c r="E383" i="2"/>
  <c r="C384" i="2"/>
  <c r="D384" i="2"/>
  <c r="E384" i="2"/>
  <c r="C385" i="2"/>
  <c r="D385" i="2"/>
  <c r="E385" i="2"/>
  <c r="C386" i="2"/>
  <c r="D386" i="2"/>
  <c r="E386" i="2"/>
  <c r="C387" i="2"/>
  <c r="D387" i="2"/>
  <c r="E387" i="2"/>
  <c r="C388" i="2"/>
  <c r="D388" i="2"/>
  <c r="E388" i="2"/>
  <c r="C389" i="2"/>
  <c r="D389" i="2"/>
  <c r="E389" i="2"/>
  <c r="C390" i="2"/>
  <c r="D390" i="2"/>
  <c r="E390" i="2"/>
  <c r="C391" i="2"/>
  <c r="D391" i="2"/>
  <c r="E391" i="2"/>
  <c r="C392" i="2"/>
  <c r="D392" i="2"/>
  <c r="E392" i="2"/>
  <c r="C393" i="2"/>
  <c r="D393" i="2"/>
  <c r="E393" i="2"/>
  <c r="C394" i="2"/>
  <c r="D394" i="2"/>
  <c r="E394" i="2"/>
  <c r="C395" i="2"/>
  <c r="D395" i="2"/>
  <c r="E395" i="2"/>
  <c r="C396" i="2"/>
  <c r="D396" i="2"/>
  <c r="E396" i="2"/>
  <c r="C397" i="2"/>
  <c r="D397" i="2"/>
  <c r="E397" i="2"/>
  <c r="C398" i="2"/>
  <c r="D398" i="2"/>
  <c r="E398" i="2"/>
  <c r="C399" i="2"/>
  <c r="D399" i="2"/>
  <c r="E399" i="2"/>
  <c r="C400" i="2"/>
  <c r="D400" i="2"/>
  <c r="E400" i="2"/>
  <c r="C401" i="2"/>
  <c r="D401" i="2"/>
  <c r="E401" i="2"/>
  <c r="C402" i="2"/>
  <c r="D402" i="2"/>
  <c r="E402" i="2"/>
  <c r="C403" i="2"/>
  <c r="D403" i="2"/>
  <c r="E403" i="2"/>
  <c r="C404" i="2"/>
  <c r="D404" i="2"/>
  <c r="E404" i="2"/>
  <c r="C405" i="2"/>
  <c r="D405" i="2"/>
  <c r="E405" i="2"/>
  <c r="C406" i="2"/>
  <c r="D406" i="2"/>
  <c r="E406" i="2"/>
  <c r="C407" i="2"/>
  <c r="D407" i="2"/>
  <c r="E407" i="2"/>
  <c r="C408" i="2"/>
  <c r="D408" i="2"/>
  <c r="E408" i="2"/>
  <c r="C409" i="2"/>
  <c r="D409" i="2"/>
  <c r="E409" i="2"/>
  <c r="C410" i="2"/>
  <c r="D410" i="2"/>
  <c r="E410" i="2"/>
  <c r="C411" i="2"/>
  <c r="D411" i="2"/>
  <c r="E411" i="2"/>
  <c r="C412" i="2"/>
  <c r="D412" i="2"/>
  <c r="E412" i="2"/>
  <c r="C413" i="2"/>
  <c r="D413" i="2"/>
  <c r="E413" i="2"/>
  <c r="C414" i="2"/>
  <c r="D414" i="2"/>
  <c r="E414" i="2"/>
  <c r="C415" i="2"/>
  <c r="D415" i="2"/>
  <c r="E415" i="2"/>
  <c r="C416" i="2"/>
  <c r="D416" i="2"/>
  <c r="E416" i="2"/>
  <c r="C417" i="2"/>
  <c r="D417" i="2"/>
  <c r="E417" i="2"/>
  <c r="C418" i="2"/>
  <c r="D418" i="2"/>
  <c r="E418" i="2"/>
  <c r="C419" i="2"/>
  <c r="D419" i="2"/>
  <c r="E419" i="2"/>
  <c r="C420" i="2"/>
  <c r="D420" i="2"/>
  <c r="E420" i="2"/>
  <c r="C421" i="2"/>
  <c r="D421" i="2"/>
  <c r="E421" i="2"/>
  <c r="C422" i="2"/>
  <c r="D422" i="2"/>
  <c r="E422" i="2"/>
  <c r="C423" i="2"/>
  <c r="D423" i="2"/>
  <c r="E423" i="2"/>
  <c r="C424" i="2"/>
  <c r="D424" i="2"/>
  <c r="E424" i="2"/>
  <c r="C425" i="2"/>
  <c r="D425" i="2"/>
  <c r="E425" i="2"/>
  <c r="C426" i="2"/>
  <c r="D426" i="2"/>
  <c r="E426" i="2"/>
  <c r="C427" i="2"/>
  <c r="D427" i="2"/>
  <c r="E427" i="2"/>
  <c r="C428" i="2"/>
  <c r="D428" i="2"/>
  <c r="E428" i="2"/>
  <c r="C429" i="2"/>
  <c r="D429" i="2"/>
  <c r="E429" i="2"/>
  <c r="C430" i="2"/>
  <c r="D430" i="2"/>
  <c r="E430" i="2"/>
  <c r="C431" i="2"/>
  <c r="D431" i="2"/>
  <c r="E431" i="2"/>
  <c r="C432" i="2"/>
  <c r="D432" i="2"/>
  <c r="E432" i="2"/>
  <c r="C433" i="2"/>
  <c r="D433" i="2"/>
  <c r="E433" i="2"/>
  <c r="C434" i="2"/>
  <c r="D434" i="2"/>
  <c r="E434" i="2"/>
  <c r="C435" i="2"/>
  <c r="D435" i="2"/>
  <c r="E435" i="2"/>
  <c r="C436" i="2"/>
  <c r="D436" i="2"/>
  <c r="E436" i="2"/>
  <c r="C437" i="2"/>
  <c r="D437" i="2"/>
  <c r="E437" i="2"/>
  <c r="C438" i="2"/>
  <c r="D438" i="2"/>
  <c r="E438" i="2"/>
  <c r="C439" i="2"/>
  <c r="D439" i="2"/>
  <c r="E439" i="2"/>
  <c r="C440" i="2"/>
  <c r="D440" i="2"/>
  <c r="E440" i="2"/>
  <c r="C441" i="2"/>
  <c r="D441" i="2"/>
  <c r="E441" i="2"/>
  <c r="C442" i="2"/>
  <c r="D442" i="2"/>
  <c r="E442" i="2"/>
  <c r="C443" i="2"/>
  <c r="D443" i="2"/>
  <c r="E443" i="2"/>
  <c r="C444" i="2"/>
  <c r="D444" i="2"/>
  <c r="E444" i="2"/>
  <c r="C445" i="2"/>
  <c r="D445" i="2"/>
  <c r="E445" i="2"/>
  <c r="C446" i="2"/>
  <c r="D446" i="2"/>
  <c r="E446" i="2"/>
  <c r="C447" i="2"/>
  <c r="D447" i="2"/>
  <c r="E447" i="2"/>
  <c r="C448" i="2"/>
  <c r="D448" i="2"/>
  <c r="E448" i="2"/>
  <c r="C449" i="2"/>
  <c r="D449" i="2"/>
  <c r="E449" i="2"/>
  <c r="C450" i="2"/>
  <c r="D450" i="2"/>
  <c r="E450" i="2"/>
  <c r="C451" i="2"/>
  <c r="D451" i="2"/>
  <c r="E451" i="2"/>
  <c r="C452" i="2"/>
  <c r="D452" i="2"/>
  <c r="E452" i="2"/>
  <c r="C453" i="2"/>
  <c r="D453" i="2"/>
  <c r="E453" i="2"/>
  <c r="C454" i="2"/>
  <c r="D454" i="2"/>
  <c r="E454" i="2"/>
  <c r="C455" i="2"/>
  <c r="D455" i="2"/>
  <c r="E455" i="2"/>
  <c r="C456" i="2"/>
  <c r="D456" i="2"/>
  <c r="E456" i="2"/>
  <c r="C457" i="2"/>
  <c r="D457" i="2"/>
  <c r="E457" i="2"/>
  <c r="C458" i="2"/>
  <c r="D458" i="2"/>
  <c r="E458" i="2"/>
  <c r="C459" i="2"/>
  <c r="D459" i="2"/>
  <c r="E459" i="2"/>
  <c r="C460" i="2"/>
  <c r="D460" i="2"/>
  <c r="E460" i="2"/>
  <c r="C461" i="2"/>
  <c r="D461" i="2"/>
  <c r="E461" i="2"/>
  <c r="C462" i="2"/>
  <c r="D462" i="2"/>
  <c r="E462" i="2"/>
  <c r="C463" i="2"/>
  <c r="D463" i="2"/>
  <c r="E463" i="2"/>
  <c r="C464" i="2"/>
  <c r="D464" i="2"/>
  <c r="E464" i="2"/>
  <c r="C465" i="2"/>
  <c r="D465" i="2"/>
  <c r="E465" i="2"/>
  <c r="C466" i="2"/>
  <c r="D466" i="2"/>
  <c r="E466" i="2"/>
  <c r="C467" i="2"/>
  <c r="D467" i="2"/>
  <c r="E467" i="2"/>
  <c r="C468" i="2"/>
  <c r="D468" i="2"/>
  <c r="E468" i="2"/>
  <c r="C469" i="2"/>
  <c r="D469" i="2"/>
  <c r="E469" i="2"/>
  <c r="C470" i="2"/>
  <c r="D470" i="2"/>
  <c r="E470" i="2"/>
  <c r="C471" i="2"/>
  <c r="D471" i="2"/>
  <c r="E471" i="2"/>
  <c r="C472" i="2"/>
  <c r="D472" i="2"/>
  <c r="E472" i="2"/>
  <c r="C473" i="2"/>
  <c r="D473" i="2"/>
  <c r="E473" i="2"/>
  <c r="C474" i="2"/>
  <c r="D474" i="2"/>
  <c r="E474" i="2"/>
  <c r="C475" i="2"/>
  <c r="D475" i="2"/>
  <c r="E475" i="2"/>
  <c r="C476" i="2"/>
  <c r="D476" i="2"/>
  <c r="E476" i="2"/>
  <c r="C477" i="2"/>
  <c r="D477" i="2"/>
  <c r="E477" i="2"/>
  <c r="C478" i="2"/>
  <c r="D478" i="2"/>
  <c r="E478" i="2"/>
  <c r="C479" i="2"/>
  <c r="D479" i="2"/>
  <c r="E479" i="2"/>
  <c r="C480" i="2"/>
  <c r="D480" i="2"/>
  <c r="E480" i="2"/>
  <c r="C481" i="2"/>
  <c r="D481" i="2"/>
  <c r="E481" i="2"/>
  <c r="C482" i="2"/>
  <c r="D482" i="2"/>
  <c r="E482" i="2"/>
  <c r="C483" i="2"/>
  <c r="D483" i="2"/>
  <c r="E483" i="2"/>
  <c r="C484" i="2"/>
  <c r="D484" i="2"/>
  <c r="E484" i="2"/>
  <c r="C485" i="2"/>
  <c r="D485" i="2"/>
  <c r="E485" i="2"/>
  <c r="C486" i="2"/>
  <c r="D486" i="2"/>
  <c r="E486" i="2"/>
  <c r="C487" i="2"/>
  <c r="D487" i="2"/>
  <c r="E487" i="2"/>
  <c r="C488" i="2"/>
  <c r="D488" i="2"/>
  <c r="E488" i="2"/>
  <c r="C489" i="2"/>
  <c r="D489" i="2"/>
  <c r="E489" i="2"/>
  <c r="C490" i="2"/>
  <c r="D490" i="2"/>
  <c r="E490" i="2"/>
  <c r="C491" i="2"/>
  <c r="D491" i="2"/>
  <c r="E491" i="2"/>
  <c r="C492" i="2"/>
  <c r="D492" i="2"/>
  <c r="E492" i="2"/>
  <c r="C493" i="2"/>
  <c r="D493" i="2"/>
  <c r="E493" i="2"/>
  <c r="C494" i="2"/>
  <c r="D494" i="2"/>
  <c r="E494" i="2"/>
  <c r="C495" i="2"/>
  <c r="D495" i="2"/>
  <c r="E495" i="2"/>
  <c r="C496" i="2"/>
  <c r="D496" i="2"/>
  <c r="E496" i="2"/>
  <c r="C497" i="2"/>
  <c r="D497" i="2"/>
  <c r="E497" i="2"/>
  <c r="C498" i="2"/>
  <c r="D498" i="2"/>
  <c r="E498" i="2"/>
  <c r="C499" i="2"/>
  <c r="D499" i="2"/>
  <c r="E499" i="2"/>
  <c r="C500" i="2"/>
  <c r="D500" i="2"/>
  <c r="E500" i="2"/>
  <c r="C501" i="2"/>
  <c r="D501" i="2"/>
  <c r="E501" i="2"/>
  <c r="C502" i="2"/>
  <c r="D502" i="2"/>
  <c r="E502" i="2"/>
  <c r="C503" i="2"/>
  <c r="D503" i="2"/>
  <c r="E503" i="2"/>
  <c r="C504" i="2"/>
  <c r="D504" i="2"/>
  <c r="E504" i="2"/>
  <c r="C505" i="2"/>
  <c r="D505" i="2"/>
  <c r="E505" i="2"/>
  <c r="C506" i="2"/>
  <c r="D506" i="2"/>
  <c r="E506" i="2"/>
  <c r="C507" i="2"/>
  <c r="D507" i="2"/>
  <c r="E507" i="2"/>
  <c r="C508" i="2"/>
  <c r="D508" i="2"/>
  <c r="E508" i="2"/>
  <c r="C509" i="2"/>
  <c r="D509" i="2"/>
  <c r="E509" i="2"/>
  <c r="C510" i="2"/>
  <c r="D510" i="2"/>
  <c r="E510" i="2"/>
  <c r="C511" i="2"/>
  <c r="D511" i="2"/>
  <c r="E511" i="2"/>
  <c r="C512" i="2"/>
  <c r="D512" i="2"/>
  <c r="E512" i="2"/>
  <c r="C513" i="2"/>
  <c r="D513" i="2"/>
  <c r="E513" i="2"/>
  <c r="C514" i="2"/>
  <c r="D514" i="2"/>
  <c r="E514" i="2"/>
  <c r="C515" i="2"/>
  <c r="D515" i="2"/>
  <c r="E515" i="2"/>
  <c r="C516" i="2"/>
  <c r="D516" i="2"/>
  <c r="E516" i="2"/>
  <c r="C517" i="2"/>
  <c r="D517" i="2"/>
  <c r="E517" i="2"/>
  <c r="C518" i="2"/>
  <c r="D518" i="2"/>
  <c r="E518" i="2"/>
  <c r="C519" i="2"/>
  <c r="D519" i="2"/>
  <c r="E519" i="2"/>
  <c r="C520" i="2"/>
  <c r="D520" i="2"/>
  <c r="E520" i="2"/>
  <c r="C521" i="2"/>
  <c r="D521" i="2"/>
  <c r="E521" i="2"/>
  <c r="C522" i="2"/>
  <c r="D522" i="2"/>
  <c r="E522" i="2"/>
  <c r="C523" i="2"/>
  <c r="D523" i="2"/>
  <c r="E523" i="2"/>
  <c r="C524" i="2"/>
  <c r="D524" i="2"/>
  <c r="E524" i="2"/>
  <c r="C525" i="2"/>
  <c r="D525" i="2"/>
  <c r="E525" i="2"/>
  <c r="C526" i="2"/>
  <c r="D526" i="2"/>
  <c r="E526" i="2"/>
  <c r="C527" i="2"/>
  <c r="D527" i="2"/>
  <c r="E527" i="2"/>
  <c r="C528" i="2"/>
  <c r="D528" i="2"/>
  <c r="E528" i="2"/>
  <c r="C529" i="2"/>
  <c r="D529" i="2"/>
  <c r="E529" i="2"/>
  <c r="C530" i="2"/>
  <c r="D530" i="2"/>
  <c r="E530" i="2"/>
  <c r="C531" i="2"/>
  <c r="D531" i="2"/>
  <c r="E531" i="2"/>
  <c r="C532" i="2"/>
  <c r="D532" i="2"/>
  <c r="E532" i="2"/>
  <c r="C533" i="2"/>
  <c r="D533" i="2"/>
  <c r="E533" i="2"/>
  <c r="C534" i="2"/>
  <c r="D534" i="2"/>
  <c r="E534" i="2"/>
  <c r="C535" i="2"/>
  <c r="D535" i="2"/>
  <c r="E535" i="2"/>
  <c r="C536" i="2"/>
  <c r="D536" i="2"/>
  <c r="E536" i="2"/>
  <c r="C537" i="2"/>
  <c r="D537" i="2"/>
  <c r="E537" i="2"/>
  <c r="C538" i="2"/>
  <c r="D538" i="2"/>
  <c r="E538" i="2"/>
  <c r="C539" i="2"/>
  <c r="D539" i="2"/>
  <c r="E539" i="2"/>
  <c r="C540" i="2"/>
  <c r="D540" i="2"/>
  <c r="E540" i="2"/>
  <c r="C541" i="2"/>
  <c r="D541" i="2"/>
  <c r="E541" i="2"/>
  <c r="C542" i="2"/>
  <c r="D542" i="2"/>
  <c r="E542" i="2"/>
  <c r="C543" i="2"/>
  <c r="D543" i="2"/>
  <c r="E543" i="2"/>
  <c r="C544" i="2"/>
  <c r="D544" i="2"/>
  <c r="E544" i="2"/>
  <c r="C545" i="2"/>
  <c r="D545" i="2"/>
  <c r="E545" i="2"/>
  <c r="C546" i="2"/>
  <c r="D546" i="2"/>
  <c r="E546" i="2"/>
  <c r="C547" i="2"/>
  <c r="D547" i="2"/>
  <c r="E547" i="2"/>
  <c r="C548" i="2"/>
  <c r="D548" i="2"/>
  <c r="E548" i="2"/>
  <c r="C549" i="2"/>
  <c r="D549" i="2"/>
  <c r="E549" i="2"/>
  <c r="C550" i="2"/>
  <c r="D550" i="2"/>
  <c r="E550" i="2"/>
  <c r="C551" i="2"/>
  <c r="D551" i="2"/>
  <c r="E551" i="2"/>
  <c r="C552" i="2"/>
  <c r="D552" i="2"/>
  <c r="E552" i="2"/>
  <c r="C553" i="2"/>
  <c r="D553" i="2"/>
  <c r="E553" i="2"/>
  <c r="C554" i="2"/>
  <c r="D554" i="2"/>
  <c r="E554" i="2"/>
  <c r="C555" i="2"/>
  <c r="D555" i="2"/>
  <c r="E555" i="2"/>
  <c r="C556" i="2"/>
  <c r="D556" i="2"/>
  <c r="E556" i="2"/>
  <c r="C557" i="2"/>
  <c r="D557" i="2"/>
  <c r="E557" i="2"/>
  <c r="C558" i="2"/>
  <c r="D558" i="2"/>
  <c r="E558" i="2"/>
  <c r="C559" i="2"/>
  <c r="D559" i="2"/>
  <c r="E559" i="2"/>
  <c r="C560" i="2"/>
  <c r="D560" i="2"/>
  <c r="E560" i="2"/>
  <c r="C561" i="2"/>
  <c r="D561" i="2"/>
  <c r="E561" i="2"/>
  <c r="C562" i="2"/>
  <c r="D562" i="2"/>
  <c r="E562" i="2"/>
  <c r="C563" i="2"/>
  <c r="D563" i="2"/>
  <c r="E563" i="2"/>
  <c r="C564" i="2"/>
  <c r="D564" i="2"/>
  <c r="E564" i="2"/>
  <c r="C565" i="2"/>
  <c r="D565" i="2"/>
  <c r="E565" i="2"/>
  <c r="C566" i="2"/>
  <c r="D566" i="2"/>
  <c r="E566" i="2"/>
  <c r="C567" i="2"/>
  <c r="D567" i="2"/>
  <c r="E567" i="2"/>
  <c r="C568" i="2"/>
  <c r="D568" i="2"/>
  <c r="E568" i="2"/>
  <c r="C569" i="2"/>
  <c r="D569" i="2"/>
  <c r="E569" i="2"/>
  <c r="C570" i="2"/>
  <c r="D570" i="2"/>
  <c r="E570" i="2"/>
  <c r="C571" i="2"/>
  <c r="D571" i="2"/>
  <c r="E571" i="2"/>
  <c r="C572" i="2"/>
  <c r="D572" i="2"/>
  <c r="E572" i="2"/>
  <c r="C573" i="2"/>
  <c r="D573" i="2"/>
  <c r="E573" i="2"/>
  <c r="C574" i="2"/>
  <c r="D574" i="2"/>
  <c r="E574" i="2"/>
  <c r="C575" i="2"/>
  <c r="D575" i="2"/>
  <c r="E575" i="2"/>
  <c r="C576" i="2"/>
  <c r="D576" i="2"/>
  <c r="E576" i="2"/>
  <c r="C577" i="2"/>
  <c r="D577" i="2"/>
  <c r="E577" i="2"/>
  <c r="C578" i="2"/>
  <c r="D578" i="2"/>
  <c r="E578" i="2"/>
  <c r="C579" i="2"/>
  <c r="D579" i="2"/>
  <c r="E579" i="2"/>
  <c r="C580" i="2"/>
  <c r="D580" i="2"/>
  <c r="E580" i="2"/>
  <c r="C581" i="2"/>
  <c r="D581" i="2"/>
  <c r="E581" i="2"/>
  <c r="C582" i="2"/>
  <c r="D582" i="2"/>
  <c r="E582" i="2"/>
  <c r="C583" i="2"/>
  <c r="D583" i="2"/>
  <c r="E583" i="2"/>
  <c r="C584" i="2"/>
  <c r="D584" i="2"/>
  <c r="E584" i="2"/>
  <c r="C585" i="2"/>
  <c r="D585" i="2"/>
  <c r="E585" i="2"/>
  <c r="C586" i="2"/>
  <c r="D586" i="2"/>
  <c r="E586" i="2"/>
  <c r="C587" i="2"/>
  <c r="D587" i="2"/>
  <c r="E587" i="2"/>
  <c r="C588" i="2"/>
  <c r="D588" i="2"/>
  <c r="E588" i="2"/>
  <c r="C589" i="2"/>
  <c r="D589" i="2"/>
  <c r="E589" i="2"/>
  <c r="C590" i="2"/>
  <c r="D590" i="2"/>
  <c r="E590" i="2"/>
  <c r="C591" i="2"/>
  <c r="D591" i="2"/>
  <c r="E591" i="2"/>
  <c r="C592" i="2"/>
  <c r="D592" i="2"/>
  <c r="E592" i="2"/>
  <c r="C593" i="2"/>
  <c r="D593" i="2"/>
  <c r="E593" i="2"/>
  <c r="C594" i="2"/>
  <c r="D594" i="2"/>
  <c r="E594" i="2"/>
  <c r="C595" i="2"/>
  <c r="D595" i="2"/>
  <c r="E595" i="2"/>
  <c r="C596" i="2"/>
  <c r="D596" i="2"/>
  <c r="E596" i="2"/>
  <c r="C597" i="2"/>
  <c r="D597" i="2"/>
  <c r="E597" i="2"/>
  <c r="C598" i="2"/>
  <c r="D598" i="2"/>
  <c r="E598" i="2"/>
  <c r="C599" i="2"/>
  <c r="D599" i="2"/>
  <c r="E599" i="2"/>
  <c r="C600" i="2"/>
  <c r="D600" i="2"/>
  <c r="E600" i="2"/>
  <c r="C601" i="2"/>
  <c r="D601" i="2"/>
  <c r="E601" i="2"/>
  <c r="C602" i="2"/>
  <c r="D602" i="2"/>
  <c r="E602" i="2"/>
  <c r="C603" i="2"/>
  <c r="D603" i="2"/>
  <c r="E603" i="2"/>
  <c r="C604" i="2"/>
  <c r="D604" i="2"/>
  <c r="E604" i="2"/>
  <c r="C605" i="2"/>
  <c r="D605" i="2"/>
  <c r="E605" i="2"/>
  <c r="C606" i="2"/>
  <c r="D606" i="2"/>
  <c r="E606" i="2"/>
  <c r="C607" i="2"/>
  <c r="D607" i="2"/>
  <c r="E607" i="2"/>
  <c r="C608" i="2"/>
  <c r="D608" i="2"/>
  <c r="E608" i="2"/>
  <c r="C609" i="2"/>
  <c r="D609" i="2"/>
  <c r="E609" i="2"/>
  <c r="C610" i="2"/>
  <c r="D610" i="2"/>
  <c r="E610" i="2"/>
  <c r="C611" i="2"/>
  <c r="D611" i="2"/>
  <c r="E611" i="2"/>
  <c r="C612" i="2"/>
  <c r="D612" i="2"/>
  <c r="E612" i="2"/>
  <c r="C613" i="2"/>
  <c r="D613" i="2"/>
  <c r="E613" i="2"/>
  <c r="C614" i="2"/>
  <c r="D614" i="2"/>
  <c r="E614" i="2"/>
  <c r="C615" i="2"/>
  <c r="D615" i="2"/>
  <c r="E615" i="2"/>
  <c r="C616" i="2"/>
  <c r="D616" i="2"/>
  <c r="E616" i="2"/>
  <c r="C617" i="2"/>
  <c r="D617" i="2"/>
  <c r="E617" i="2"/>
  <c r="C618" i="2"/>
  <c r="D618" i="2"/>
  <c r="E618" i="2"/>
  <c r="C619" i="2"/>
  <c r="D619" i="2"/>
  <c r="E619" i="2"/>
  <c r="C620" i="2"/>
  <c r="D620" i="2"/>
  <c r="E620" i="2"/>
  <c r="C621" i="2"/>
  <c r="D621" i="2"/>
  <c r="E621" i="2"/>
  <c r="C622" i="2"/>
  <c r="D622" i="2"/>
  <c r="E622" i="2"/>
  <c r="C623" i="2"/>
  <c r="D623" i="2"/>
  <c r="E623" i="2"/>
  <c r="C624" i="2"/>
  <c r="D624" i="2"/>
  <c r="E624" i="2"/>
  <c r="C625" i="2"/>
  <c r="D625" i="2"/>
  <c r="E625" i="2"/>
  <c r="C626" i="2"/>
  <c r="D626" i="2"/>
  <c r="E626" i="2"/>
  <c r="C627" i="2"/>
  <c r="D627" i="2"/>
  <c r="E627" i="2"/>
  <c r="C628" i="2"/>
  <c r="D628" i="2"/>
  <c r="E628" i="2"/>
  <c r="C629" i="2"/>
  <c r="D629" i="2"/>
  <c r="E629" i="2"/>
  <c r="C630" i="2"/>
  <c r="D630" i="2"/>
  <c r="E630" i="2"/>
  <c r="C631" i="2"/>
  <c r="D631" i="2"/>
  <c r="E631" i="2"/>
  <c r="C632" i="2"/>
  <c r="D632" i="2"/>
  <c r="E632" i="2"/>
  <c r="C633" i="2"/>
  <c r="D633" i="2"/>
  <c r="E633" i="2"/>
  <c r="C634" i="2"/>
  <c r="D634" i="2"/>
  <c r="E634" i="2"/>
  <c r="C635" i="2"/>
  <c r="D635" i="2"/>
  <c r="E635" i="2"/>
  <c r="C636" i="2"/>
  <c r="D636" i="2"/>
  <c r="E636" i="2"/>
  <c r="C637" i="2"/>
  <c r="D637" i="2"/>
  <c r="E637" i="2"/>
  <c r="C638" i="2"/>
  <c r="D638" i="2"/>
  <c r="E638" i="2"/>
  <c r="C639" i="2"/>
  <c r="D639" i="2"/>
  <c r="E639" i="2"/>
  <c r="C640" i="2"/>
  <c r="D640" i="2"/>
  <c r="E640" i="2"/>
  <c r="C641" i="2"/>
  <c r="D641" i="2"/>
  <c r="E641" i="2"/>
  <c r="C642" i="2"/>
  <c r="D642" i="2"/>
  <c r="E642" i="2"/>
  <c r="C643" i="2"/>
  <c r="D643" i="2"/>
  <c r="E643" i="2"/>
  <c r="C644" i="2"/>
  <c r="D644" i="2"/>
  <c r="E644" i="2"/>
  <c r="C645" i="2"/>
  <c r="D645" i="2"/>
  <c r="E645" i="2"/>
  <c r="C646" i="2"/>
  <c r="D646" i="2"/>
  <c r="E646" i="2"/>
  <c r="C647" i="2"/>
  <c r="D647" i="2"/>
  <c r="E647" i="2"/>
  <c r="C648" i="2"/>
  <c r="D648" i="2"/>
  <c r="E648" i="2"/>
  <c r="C649" i="2"/>
  <c r="D649" i="2"/>
  <c r="E649" i="2"/>
  <c r="C650" i="2"/>
  <c r="D650" i="2"/>
  <c r="E650" i="2"/>
  <c r="C651" i="2"/>
  <c r="D651" i="2"/>
  <c r="E651" i="2"/>
  <c r="C652" i="2"/>
  <c r="D652" i="2"/>
  <c r="E652" i="2"/>
  <c r="C653" i="2"/>
  <c r="D653" i="2"/>
  <c r="E653" i="2"/>
  <c r="C654" i="2"/>
  <c r="D654" i="2"/>
  <c r="E654" i="2"/>
  <c r="C655" i="2"/>
  <c r="D655" i="2"/>
  <c r="E655" i="2"/>
  <c r="C656" i="2"/>
  <c r="D656" i="2"/>
  <c r="E656" i="2"/>
  <c r="C657" i="2"/>
  <c r="D657" i="2"/>
  <c r="E657" i="2"/>
  <c r="C658" i="2"/>
  <c r="D658" i="2"/>
  <c r="E658" i="2"/>
  <c r="C659" i="2"/>
  <c r="D659" i="2"/>
  <c r="E659" i="2"/>
  <c r="C660" i="2"/>
  <c r="D660" i="2"/>
  <c r="E660" i="2"/>
  <c r="C661" i="2"/>
  <c r="D661" i="2"/>
  <c r="E661" i="2"/>
  <c r="C662" i="2"/>
  <c r="D662" i="2"/>
  <c r="E662" i="2"/>
  <c r="C663" i="2"/>
  <c r="D663" i="2"/>
  <c r="E663" i="2"/>
  <c r="C664" i="2"/>
  <c r="D664" i="2"/>
  <c r="E664" i="2"/>
  <c r="C665" i="2"/>
  <c r="D665" i="2"/>
  <c r="E665" i="2"/>
  <c r="C666" i="2"/>
  <c r="D666" i="2"/>
  <c r="E666" i="2"/>
  <c r="C667" i="2"/>
  <c r="D667" i="2"/>
  <c r="E667" i="2"/>
  <c r="C668" i="2"/>
  <c r="D668" i="2"/>
  <c r="E668" i="2"/>
  <c r="C669" i="2"/>
  <c r="D669" i="2"/>
  <c r="E669" i="2"/>
  <c r="C670" i="2"/>
  <c r="D670" i="2"/>
  <c r="E670" i="2"/>
  <c r="C671" i="2"/>
  <c r="D671" i="2"/>
  <c r="E671" i="2"/>
  <c r="C672" i="2"/>
  <c r="D672" i="2"/>
  <c r="E672" i="2"/>
  <c r="C673" i="2"/>
  <c r="D673" i="2"/>
  <c r="E673" i="2"/>
  <c r="C674" i="2"/>
  <c r="D674" i="2"/>
  <c r="E674" i="2"/>
  <c r="C675" i="2"/>
  <c r="D675" i="2"/>
  <c r="E675" i="2"/>
  <c r="C676" i="2"/>
  <c r="D676" i="2"/>
  <c r="E676" i="2"/>
  <c r="C677" i="2"/>
  <c r="D677" i="2"/>
  <c r="E677" i="2"/>
  <c r="C678" i="2"/>
  <c r="D678" i="2"/>
  <c r="E678" i="2"/>
  <c r="C679" i="2"/>
  <c r="D679" i="2"/>
  <c r="E679" i="2"/>
  <c r="C680" i="2"/>
  <c r="D680" i="2"/>
  <c r="E680" i="2"/>
  <c r="C681" i="2"/>
  <c r="D681" i="2"/>
  <c r="E681" i="2"/>
  <c r="C682" i="2"/>
  <c r="D682" i="2"/>
  <c r="E682" i="2"/>
  <c r="C683" i="2"/>
  <c r="D683" i="2"/>
  <c r="E683" i="2"/>
  <c r="C684" i="2"/>
  <c r="D684" i="2"/>
  <c r="E684" i="2"/>
  <c r="C685" i="2"/>
  <c r="D685" i="2"/>
  <c r="E685" i="2"/>
  <c r="C686" i="2"/>
  <c r="D686" i="2"/>
  <c r="E686" i="2"/>
  <c r="C687" i="2"/>
  <c r="D687" i="2"/>
  <c r="E687" i="2"/>
  <c r="C688" i="2"/>
  <c r="D688" i="2"/>
  <c r="E688" i="2"/>
  <c r="C689" i="2"/>
  <c r="D689" i="2"/>
  <c r="E689" i="2"/>
  <c r="C690" i="2"/>
  <c r="D690" i="2"/>
  <c r="E690" i="2"/>
  <c r="C691" i="2"/>
  <c r="D691" i="2"/>
  <c r="E691" i="2"/>
  <c r="C692" i="2"/>
  <c r="D692" i="2"/>
  <c r="E692" i="2"/>
  <c r="C693" i="2"/>
  <c r="D693" i="2"/>
  <c r="E693" i="2"/>
  <c r="C694" i="2"/>
  <c r="D694" i="2"/>
  <c r="E694" i="2"/>
  <c r="C695" i="2"/>
  <c r="D695" i="2"/>
  <c r="E695" i="2"/>
  <c r="C696" i="2"/>
  <c r="D696" i="2"/>
  <c r="E696" i="2"/>
  <c r="C697" i="2"/>
  <c r="D697" i="2"/>
  <c r="E697" i="2"/>
  <c r="C698" i="2"/>
  <c r="D698" i="2"/>
  <c r="E698" i="2"/>
  <c r="C699" i="2"/>
  <c r="D699" i="2"/>
  <c r="E699" i="2"/>
  <c r="C700" i="2"/>
  <c r="D700" i="2"/>
  <c r="E700" i="2"/>
  <c r="C701" i="2"/>
  <c r="D701" i="2"/>
  <c r="E701" i="2"/>
  <c r="C702" i="2"/>
  <c r="D702" i="2"/>
  <c r="E702" i="2"/>
  <c r="C703" i="2"/>
  <c r="D703" i="2"/>
  <c r="E703" i="2"/>
  <c r="C704" i="2"/>
  <c r="D704" i="2"/>
  <c r="E704" i="2"/>
  <c r="C705" i="2"/>
  <c r="D705" i="2"/>
  <c r="E705" i="2"/>
  <c r="C706" i="2"/>
  <c r="D706" i="2"/>
  <c r="E706" i="2"/>
  <c r="C707" i="2"/>
  <c r="D707" i="2"/>
  <c r="E707" i="2"/>
  <c r="C708" i="2"/>
  <c r="D708" i="2"/>
  <c r="E708" i="2"/>
  <c r="C709" i="2"/>
  <c r="D709" i="2"/>
  <c r="E709" i="2"/>
  <c r="C710" i="2"/>
  <c r="D710" i="2"/>
  <c r="E710" i="2"/>
  <c r="C711" i="2"/>
  <c r="D711" i="2"/>
  <c r="E711" i="2"/>
  <c r="C712" i="2"/>
  <c r="D712" i="2"/>
  <c r="E712" i="2"/>
  <c r="C713" i="2"/>
  <c r="D713" i="2"/>
  <c r="E713" i="2"/>
  <c r="C714" i="2"/>
  <c r="D714" i="2"/>
  <c r="E714" i="2"/>
  <c r="C715" i="2"/>
  <c r="D715" i="2"/>
  <c r="E715" i="2"/>
  <c r="C716" i="2"/>
  <c r="D716" i="2"/>
  <c r="E716" i="2"/>
  <c r="C717" i="2"/>
  <c r="D717" i="2"/>
  <c r="E717" i="2"/>
  <c r="C718" i="2"/>
  <c r="D718" i="2"/>
  <c r="E718" i="2"/>
  <c r="C719" i="2"/>
  <c r="D719" i="2"/>
  <c r="E719" i="2"/>
  <c r="C720" i="2"/>
  <c r="D720" i="2"/>
  <c r="E720" i="2"/>
  <c r="C721" i="2"/>
  <c r="D721" i="2"/>
  <c r="E721" i="2"/>
  <c r="C722" i="2"/>
  <c r="D722" i="2"/>
  <c r="E722" i="2"/>
  <c r="C723" i="2"/>
  <c r="D723" i="2"/>
  <c r="E723" i="2"/>
  <c r="C724" i="2"/>
  <c r="D724" i="2"/>
  <c r="E724" i="2"/>
  <c r="C725" i="2"/>
  <c r="D725" i="2"/>
  <c r="E725" i="2"/>
  <c r="C726" i="2"/>
  <c r="D726" i="2"/>
  <c r="E726" i="2"/>
  <c r="C727" i="2"/>
  <c r="D727" i="2"/>
  <c r="E727" i="2"/>
  <c r="C728" i="2"/>
  <c r="D728" i="2"/>
  <c r="E728" i="2"/>
  <c r="C729" i="2"/>
  <c r="D729" i="2"/>
  <c r="E729" i="2"/>
  <c r="C730" i="2"/>
  <c r="D730" i="2"/>
  <c r="E730" i="2"/>
  <c r="C731" i="2"/>
  <c r="D731" i="2"/>
  <c r="E731" i="2"/>
  <c r="C732" i="2"/>
  <c r="D732" i="2"/>
  <c r="E732" i="2"/>
  <c r="C733" i="2"/>
  <c r="D733" i="2"/>
  <c r="E733" i="2"/>
  <c r="C734" i="2"/>
  <c r="D734" i="2"/>
  <c r="E734" i="2"/>
  <c r="C735" i="2"/>
  <c r="D735" i="2"/>
  <c r="E735" i="2"/>
  <c r="C736" i="2"/>
  <c r="D736" i="2"/>
  <c r="E736" i="2"/>
  <c r="C737" i="2"/>
  <c r="D737" i="2"/>
  <c r="E737" i="2"/>
  <c r="C738" i="2"/>
  <c r="D738" i="2"/>
  <c r="E738" i="2"/>
  <c r="C739" i="2"/>
  <c r="D739" i="2"/>
  <c r="E739" i="2"/>
  <c r="C740" i="2"/>
  <c r="D740" i="2"/>
  <c r="E740" i="2"/>
  <c r="C741" i="2"/>
  <c r="D741" i="2"/>
  <c r="E741" i="2"/>
  <c r="C742" i="2"/>
  <c r="D742" i="2"/>
  <c r="E742" i="2"/>
  <c r="C743" i="2"/>
  <c r="D743" i="2"/>
  <c r="E743" i="2"/>
  <c r="C744" i="2"/>
  <c r="D744" i="2"/>
  <c r="E744" i="2"/>
  <c r="C745" i="2"/>
  <c r="D745" i="2"/>
  <c r="E745" i="2"/>
  <c r="C746" i="2"/>
  <c r="D746" i="2"/>
  <c r="E746" i="2"/>
  <c r="C747" i="2"/>
  <c r="D747" i="2"/>
  <c r="E747" i="2"/>
  <c r="C748" i="2"/>
  <c r="D748" i="2"/>
  <c r="E748" i="2"/>
  <c r="C749" i="2"/>
  <c r="D749" i="2"/>
  <c r="E749" i="2"/>
  <c r="C750" i="2"/>
  <c r="D750" i="2"/>
  <c r="E750" i="2"/>
  <c r="C751" i="2"/>
  <c r="D751" i="2"/>
  <c r="E751" i="2"/>
  <c r="C752" i="2"/>
  <c r="D752" i="2"/>
  <c r="E752" i="2"/>
  <c r="C753" i="2"/>
  <c r="D753" i="2"/>
  <c r="E753" i="2"/>
  <c r="C754" i="2"/>
  <c r="D754" i="2"/>
  <c r="E754" i="2"/>
  <c r="C755" i="2"/>
  <c r="D755" i="2"/>
  <c r="E755" i="2"/>
  <c r="C756" i="2"/>
  <c r="D756" i="2"/>
  <c r="E756" i="2"/>
  <c r="C757" i="2"/>
  <c r="D757" i="2"/>
  <c r="E757" i="2"/>
  <c r="C758" i="2"/>
  <c r="D758" i="2"/>
  <c r="E758" i="2"/>
  <c r="C759" i="2"/>
  <c r="D759" i="2"/>
  <c r="E759" i="2"/>
  <c r="C760" i="2"/>
  <c r="D760" i="2"/>
  <c r="E760" i="2"/>
  <c r="C761" i="2"/>
  <c r="D761" i="2"/>
  <c r="E761" i="2"/>
  <c r="C762" i="2"/>
  <c r="D762" i="2"/>
  <c r="E762" i="2"/>
  <c r="C763" i="2"/>
  <c r="D763" i="2"/>
  <c r="E763" i="2"/>
  <c r="C764" i="2"/>
  <c r="D764" i="2"/>
  <c r="E764" i="2"/>
  <c r="C765" i="2"/>
  <c r="D765" i="2"/>
  <c r="E765" i="2"/>
  <c r="C766" i="2"/>
  <c r="D766" i="2"/>
  <c r="E766" i="2"/>
  <c r="C767" i="2"/>
  <c r="D767" i="2"/>
  <c r="E767" i="2"/>
  <c r="C768" i="2"/>
  <c r="D768" i="2"/>
  <c r="E768" i="2"/>
  <c r="C769" i="2"/>
  <c r="D769" i="2"/>
  <c r="E769" i="2"/>
  <c r="C770" i="2"/>
  <c r="D770" i="2"/>
  <c r="E770" i="2"/>
  <c r="C771" i="2"/>
  <c r="D771" i="2"/>
  <c r="E771" i="2"/>
  <c r="C772" i="2"/>
  <c r="D772" i="2"/>
  <c r="E772" i="2"/>
  <c r="C773" i="2"/>
  <c r="D773" i="2"/>
  <c r="E773" i="2"/>
  <c r="C774" i="2"/>
  <c r="D774" i="2"/>
  <c r="E774" i="2"/>
  <c r="C775" i="2"/>
  <c r="D775" i="2"/>
  <c r="E775" i="2"/>
  <c r="C776" i="2"/>
  <c r="D776" i="2"/>
  <c r="E776" i="2"/>
  <c r="C777" i="2"/>
  <c r="D777" i="2"/>
  <c r="E777" i="2"/>
  <c r="C778" i="2"/>
  <c r="D778" i="2"/>
  <c r="E778" i="2"/>
  <c r="C779" i="2"/>
  <c r="D779" i="2"/>
  <c r="E779" i="2"/>
  <c r="C780" i="2"/>
  <c r="D780" i="2"/>
  <c r="E780" i="2"/>
  <c r="C781" i="2"/>
  <c r="D781" i="2"/>
  <c r="E781" i="2"/>
  <c r="C782" i="2"/>
  <c r="D782" i="2"/>
  <c r="E782" i="2"/>
  <c r="C783" i="2"/>
  <c r="D783" i="2"/>
  <c r="E783" i="2"/>
  <c r="C784" i="2"/>
  <c r="D784" i="2"/>
  <c r="E784" i="2"/>
  <c r="C785" i="2"/>
  <c r="D785" i="2"/>
  <c r="E785" i="2"/>
  <c r="C786" i="2"/>
  <c r="D786" i="2"/>
  <c r="E786" i="2"/>
  <c r="C787" i="2"/>
  <c r="D787" i="2"/>
  <c r="E787" i="2"/>
  <c r="C788" i="2"/>
  <c r="D788" i="2"/>
  <c r="E788" i="2"/>
  <c r="C789" i="2"/>
  <c r="D789" i="2"/>
  <c r="E789" i="2"/>
  <c r="C790" i="2"/>
  <c r="D790" i="2"/>
  <c r="E790" i="2"/>
  <c r="C791" i="2"/>
  <c r="D791" i="2"/>
  <c r="E791" i="2"/>
  <c r="C792" i="2"/>
  <c r="D792" i="2"/>
  <c r="E792" i="2"/>
  <c r="C793" i="2"/>
  <c r="D793" i="2"/>
  <c r="E793" i="2"/>
  <c r="C794" i="2"/>
  <c r="D794" i="2"/>
  <c r="E794" i="2"/>
  <c r="C795" i="2"/>
  <c r="D795" i="2"/>
  <c r="E795" i="2"/>
  <c r="C796" i="2"/>
  <c r="D796" i="2"/>
  <c r="E796" i="2"/>
  <c r="C797" i="2"/>
  <c r="D797" i="2"/>
  <c r="E797" i="2"/>
  <c r="C798" i="2"/>
  <c r="D798" i="2"/>
  <c r="E798" i="2"/>
  <c r="C799" i="2"/>
  <c r="D799" i="2"/>
  <c r="E799" i="2"/>
  <c r="C800" i="2"/>
  <c r="D800" i="2"/>
  <c r="E800" i="2"/>
  <c r="C801" i="2"/>
  <c r="D801" i="2"/>
  <c r="E801" i="2"/>
  <c r="C802" i="2"/>
  <c r="D802" i="2"/>
  <c r="E802" i="2"/>
  <c r="C803" i="2"/>
  <c r="D803" i="2"/>
  <c r="E803" i="2"/>
  <c r="C804" i="2"/>
  <c r="D804" i="2"/>
  <c r="E804" i="2"/>
  <c r="C805" i="2"/>
  <c r="D805" i="2"/>
  <c r="E805" i="2"/>
  <c r="C806" i="2"/>
  <c r="D806" i="2"/>
  <c r="E806" i="2"/>
  <c r="C807" i="2"/>
  <c r="D807" i="2"/>
  <c r="E807" i="2"/>
  <c r="C808" i="2"/>
  <c r="D808" i="2"/>
  <c r="E808" i="2"/>
  <c r="C809" i="2"/>
  <c r="D809" i="2"/>
  <c r="E809" i="2"/>
  <c r="C810" i="2"/>
  <c r="D810" i="2"/>
  <c r="E810" i="2"/>
  <c r="C811" i="2"/>
  <c r="D811" i="2"/>
  <c r="E811" i="2"/>
  <c r="C812" i="2"/>
  <c r="D812" i="2"/>
  <c r="E812" i="2"/>
  <c r="C813" i="2"/>
  <c r="D813" i="2"/>
  <c r="E813" i="2"/>
  <c r="C814" i="2"/>
  <c r="D814" i="2"/>
  <c r="E814" i="2"/>
  <c r="C815" i="2"/>
  <c r="D815" i="2"/>
  <c r="E815" i="2"/>
  <c r="C816" i="2"/>
  <c r="D816" i="2"/>
  <c r="E816" i="2"/>
  <c r="C817" i="2"/>
  <c r="D817" i="2"/>
  <c r="E817" i="2"/>
  <c r="C818" i="2"/>
  <c r="D818" i="2"/>
  <c r="E818" i="2"/>
  <c r="C819" i="2"/>
  <c r="D819" i="2"/>
  <c r="E819" i="2"/>
  <c r="C820" i="2"/>
  <c r="D820" i="2"/>
  <c r="E820" i="2"/>
  <c r="C821" i="2"/>
  <c r="D821" i="2"/>
  <c r="E821" i="2"/>
  <c r="C822" i="2"/>
  <c r="D822" i="2"/>
  <c r="E822" i="2"/>
  <c r="C823" i="2"/>
  <c r="D823" i="2"/>
  <c r="E823" i="2"/>
  <c r="C824" i="2"/>
  <c r="D824" i="2"/>
  <c r="E824" i="2"/>
  <c r="C825" i="2"/>
  <c r="D825" i="2"/>
  <c r="E825" i="2"/>
  <c r="C826" i="2"/>
  <c r="D826" i="2"/>
  <c r="E826" i="2"/>
  <c r="C827" i="2"/>
  <c r="D827" i="2"/>
  <c r="E827" i="2"/>
  <c r="C828" i="2"/>
  <c r="D828" i="2"/>
  <c r="E828" i="2"/>
  <c r="C829" i="2"/>
  <c r="D829" i="2"/>
  <c r="E829" i="2"/>
  <c r="C830" i="2"/>
  <c r="D830" i="2"/>
  <c r="E830" i="2"/>
  <c r="C831" i="2"/>
  <c r="D831" i="2"/>
  <c r="E831" i="2"/>
  <c r="C832" i="2"/>
  <c r="D832" i="2"/>
  <c r="E832" i="2"/>
  <c r="C833" i="2"/>
  <c r="D833" i="2"/>
  <c r="E833" i="2"/>
  <c r="C834" i="2"/>
  <c r="D834" i="2"/>
  <c r="E834" i="2"/>
  <c r="C835" i="2"/>
  <c r="D835" i="2"/>
  <c r="E835" i="2"/>
  <c r="C836" i="2"/>
  <c r="D836" i="2"/>
  <c r="E836" i="2"/>
  <c r="C837" i="2"/>
  <c r="D837" i="2"/>
  <c r="E837" i="2"/>
  <c r="C838" i="2"/>
  <c r="D838" i="2"/>
  <c r="E838" i="2"/>
  <c r="C839" i="2"/>
  <c r="D839" i="2"/>
  <c r="E839" i="2"/>
  <c r="C840" i="2"/>
  <c r="D840" i="2"/>
  <c r="E840" i="2"/>
  <c r="C841" i="2"/>
  <c r="D841" i="2"/>
  <c r="E841" i="2"/>
  <c r="C842" i="2"/>
  <c r="D842" i="2"/>
  <c r="E842" i="2"/>
  <c r="C843" i="2"/>
  <c r="D843" i="2"/>
  <c r="E843" i="2"/>
  <c r="C844" i="2"/>
  <c r="D844" i="2"/>
  <c r="E844" i="2"/>
  <c r="C845" i="2"/>
  <c r="D845" i="2"/>
  <c r="E845" i="2"/>
  <c r="C846" i="2"/>
  <c r="D846" i="2"/>
  <c r="E846" i="2"/>
  <c r="C847" i="2"/>
  <c r="D847" i="2"/>
  <c r="E847" i="2"/>
  <c r="C848" i="2"/>
  <c r="D848" i="2"/>
  <c r="E848" i="2"/>
  <c r="C849" i="2"/>
  <c r="D849" i="2"/>
  <c r="E849" i="2"/>
  <c r="C850" i="2"/>
  <c r="D850" i="2"/>
  <c r="E850" i="2"/>
  <c r="C851" i="2"/>
  <c r="D851" i="2"/>
  <c r="E851" i="2"/>
  <c r="C852" i="2"/>
  <c r="D852" i="2"/>
  <c r="E852" i="2"/>
  <c r="C853" i="2"/>
  <c r="D853" i="2"/>
  <c r="E853" i="2"/>
  <c r="C854" i="2"/>
  <c r="D854" i="2"/>
  <c r="E854" i="2"/>
  <c r="C855" i="2"/>
  <c r="D855" i="2"/>
  <c r="E855" i="2"/>
  <c r="C856" i="2"/>
  <c r="D856" i="2"/>
  <c r="E856" i="2"/>
  <c r="C857" i="2"/>
  <c r="D857" i="2"/>
  <c r="E857" i="2"/>
  <c r="C858" i="2"/>
  <c r="D858" i="2"/>
  <c r="E858" i="2"/>
  <c r="C859" i="2"/>
  <c r="D859" i="2"/>
  <c r="E859" i="2"/>
  <c r="C860" i="2"/>
  <c r="D860" i="2"/>
  <c r="E860" i="2"/>
  <c r="C861" i="2"/>
  <c r="D861" i="2"/>
  <c r="E861" i="2"/>
  <c r="C862" i="2"/>
  <c r="D862" i="2"/>
  <c r="E862" i="2"/>
  <c r="C863" i="2"/>
  <c r="D863" i="2"/>
  <c r="E863" i="2"/>
  <c r="C864" i="2"/>
  <c r="D864" i="2"/>
  <c r="E864" i="2"/>
  <c r="C865" i="2"/>
  <c r="D865" i="2"/>
  <c r="E865" i="2"/>
  <c r="C866" i="2"/>
  <c r="D866" i="2"/>
  <c r="E866" i="2"/>
  <c r="C867" i="2"/>
  <c r="D867" i="2"/>
  <c r="E867" i="2"/>
  <c r="C868" i="2"/>
  <c r="D868" i="2"/>
  <c r="E868" i="2"/>
  <c r="C869" i="2"/>
  <c r="D869" i="2"/>
  <c r="E869" i="2"/>
  <c r="C870" i="2"/>
  <c r="D870" i="2"/>
  <c r="E870" i="2"/>
  <c r="C871" i="2"/>
  <c r="D871" i="2"/>
  <c r="E871" i="2"/>
  <c r="C872" i="2"/>
  <c r="D872" i="2"/>
  <c r="E872" i="2"/>
  <c r="C873" i="2"/>
  <c r="D873" i="2"/>
  <c r="E873" i="2"/>
  <c r="C874" i="2"/>
  <c r="D874" i="2"/>
  <c r="E874" i="2"/>
  <c r="C875" i="2"/>
  <c r="D875" i="2"/>
  <c r="E875" i="2"/>
  <c r="C876" i="2"/>
  <c r="D876" i="2"/>
  <c r="E876" i="2"/>
  <c r="C877" i="2"/>
  <c r="D877" i="2"/>
  <c r="E877" i="2"/>
  <c r="C878" i="2"/>
  <c r="D878" i="2"/>
  <c r="E878" i="2"/>
  <c r="C879" i="2"/>
  <c r="D879" i="2"/>
  <c r="E879" i="2"/>
  <c r="C880" i="2"/>
  <c r="D880" i="2"/>
  <c r="E880" i="2"/>
  <c r="C881" i="2"/>
  <c r="D881" i="2"/>
  <c r="E881" i="2"/>
  <c r="C882" i="2"/>
  <c r="D882" i="2"/>
  <c r="E882" i="2"/>
  <c r="C883" i="2"/>
  <c r="D883" i="2"/>
  <c r="E883" i="2"/>
  <c r="C884" i="2"/>
  <c r="D884" i="2"/>
  <c r="E884" i="2"/>
  <c r="C885" i="2"/>
  <c r="D885" i="2"/>
  <c r="E885" i="2"/>
  <c r="C886" i="2"/>
  <c r="D886" i="2"/>
  <c r="E886" i="2"/>
  <c r="C887" i="2"/>
  <c r="D887" i="2"/>
  <c r="E887" i="2"/>
  <c r="C888" i="2"/>
  <c r="D888" i="2"/>
  <c r="E888" i="2"/>
  <c r="C889" i="2"/>
  <c r="D889" i="2"/>
  <c r="E889" i="2"/>
  <c r="C890" i="2"/>
  <c r="D890" i="2"/>
  <c r="E890" i="2"/>
  <c r="C891" i="2"/>
  <c r="D891" i="2"/>
  <c r="E891" i="2"/>
  <c r="C892" i="2"/>
  <c r="D892" i="2"/>
  <c r="E892" i="2"/>
  <c r="C893" i="2"/>
  <c r="D893" i="2"/>
  <c r="E893" i="2"/>
  <c r="C894" i="2"/>
  <c r="D894" i="2"/>
  <c r="E894" i="2"/>
  <c r="C895" i="2"/>
  <c r="D895" i="2"/>
  <c r="E895" i="2"/>
  <c r="C896" i="2"/>
  <c r="D896" i="2"/>
  <c r="E896" i="2"/>
  <c r="C897" i="2"/>
  <c r="D897" i="2"/>
  <c r="E897" i="2"/>
  <c r="C898" i="2"/>
  <c r="D898" i="2"/>
  <c r="E898" i="2"/>
  <c r="C899" i="2"/>
  <c r="D899" i="2"/>
  <c r="E899" i="2"/>
  <c r="C900" i="2"/>
  <c r="D900" i="2"/>
  <c r="E900" i="2"/>
  <c r="C901" i="2"/>
  <c r="D901" i="2"/>
  <c r="E901" i="2"/>
  <c r="C902" i="2"/>
  <c r="D902" i="2"/>
  <c r="E902" i="2"/>
  <c r="C903" i="2"/>
  <c r="D903" i="2"/>
  <c r="E903" i="2"/>
  <c r="C904" i="2"/>
  <c r="D904" i="2"/>
  <c r="E904" i="2"/>
  <c r="C905" i="2"/>
  <c r="D905" i="2"/>
  <c r="E905" i="2"/>
  <c r="C906" i="2"/>
  <c r="D906" i="2"/>
  <c r="E906" i="2"/>
  <c r="C907" i="2"/>
  <c r="D907" i="2"/>
  <c r="E907" i="2"/>
  <c r="C908" i="2"/>
  <c r="D908" i="2"/>
  <c r="E908" i="2"/>
  <c r="C909" i="2"/>
  <c r="D909" i="2"/>
  <c r="E909" i="2"/>
  <c r="C910" i="2"/>
  <c r="D910" i="2"/>
  <c r="E910" i="2"/>
  <c r="C911" i="2"/>
  <c r="D911" i="2"/>
  <c r="E911" i="2"/>
  <c r="C912" i="2"/>
  <c r="D912" i="2"/>
  <c r="E912" i="2"/>
  <c r="C913" i="2"/>
  <c r="D913" i="2"/>
  <c r="E913" i="2"/>
  <c r="C914" i="2"/>
  <c r="D914" i="2"/>
  <c r="E914" i="2"/>
  <c r="C915" i="2"/>
  <c r="D915" i="2"/>
  <c r="E915" i="2"/>
  <c r="C916" i="2"/>
  <c r="D916" i="2"/>
  <c r="E916" i="2"/>
  <c r="C917" i="2"/>
  <c r="D917" i="2"/>
  <c r="E917" i="2"/>
  <c r="C918" i="2"/>
  <c r="D918" i="2"/>
  <c r="E918" i="2"/>
  <c r="C919" i="2"/>
  <c r="D919" i="2"/>
  <c r="E919" i="2"/>
  <c r="C920" i="2"/>
  <c r="D920" i="2"/>
  <c r="E920" i="2"/>
  <c r="C921" i="2"/>
  <c r="D921" i="2"/>
  <c r="E921" i="2"/>
  <c r="C922" i="2"/>
  <c r="D922" i="2"/>
  <c r="E922" i="2"/>
  <c r="C923" i="2"/>
  <c r="D923" i="2"/>
  <c r="E923" i="2"/>
  <c r="C924" i="2"/>
  <c r="D924" i="2"/>
  <c r="E924" i="2"/>
  <c r="C925" i="2"/>
  <c r="D925" i="2"/>
  <c r="E925" i="2"/>
  <c r="C926" i="2"/>
  <c r="D926" i="2"/>
  <c r="E926" i="2"/>
  <c r="C927" i="2"/>
  <c r="D927" i="2"/>
  <c r="E927" i="2"/>
  <c r="C928" i="2"/>
  <c r="D928" i="2"/>
  <c r="E928" i="2"/>
  <c r="C929" i="2"/>
  <c r="D929" i="2"/>
  <c r="E929" i="2"/>
  <c r="C930" i="2"/>
  <c r="D930" i="2"/>
  <c r="E930" i="2"/>
  <c r="C931" i="2"/>
  <c r="D931" i="2"/>
  <c r="E931" i="2"/>
  <c r="C932" i="2"/>
  <c r="D932" i="2"/>
  <c r="E932" i="2"/>
  <c r="C933" i="2"/>
  <c r="D933" i="2"/>
  <c r="E933" i="2"/>
  <c r="C934" i="2"/>
  <c r="D934" i="2"/>
  <c r="E934" i="2"/>
  <c r="C935" i="2"/>
  <c r="D935" i="2"/>
  <c r="E935" i="2"/>
  <c r="C936" i="2"/>
  <c r="D936" i="2"/>
  <c r="E936" i="2"/>
  <c r="C937" i="2"/>
  <c r="D937" i="2"/>
  <c r="E937" i="2"/>
  <c r="C938" i="2"/>
  <c r="D938" i="2"/>
  <c r="E938" i="2"/>
  <c r="C939" i="2"/>
  <c r="D939" i="2"/>
  <c r="E939" i="2"/>
  <c r="C940" i="2"/>
  <c r="D940" i="2"/>
  <c r="E940" i="2"/>
  <c r="C941" i="2"/>
  <c r="D941" i="2"/>
  <c r="E941" i="2"/>
  <c r="C942" i="2"/>
  <c r="D942" i="2"/>
  <c r="E942" i="2"/>
  <c r="C943" i="2"/>
  <c r="D943" i="2"/>
  <c r="E943" i="2"/>
  <c r="C944" i="2"/>
  <c r="D944" i="2"/>
  <c r="E944" i="2"/>
  <c r="C945" i="2"/>
  <c r="D945" i="2"/>
  <c r="E945" i="2"/>
  <c r="C946" i="2"/>
  <c r="D946" i="2"/>
  <c r="E946" i="2"/>
  <c r="C947" i="2"/>
  <c r="D947" i="2"/>
  <c r="E947" i="2"/>
  <c r="C948" i="2"/>
  <c r="D948" i="2"/>
  <c r="E948" i="2"/>
  <c r="C949" i="2"/>
  <c r="D949" i="2"/>
  <c r="E949" i="2"/>
  <c r="C950" i="2"/>
  <c r="D950" i="2"/>
  <c r="E950" i="2"/>
  <c r="C951" i="2"/>
  <c r="D951" i="2"/>
  <c r="E951" i="2"/>
  <c r="C952" i="2"/>
  <c r="D952" i="2"/>
  <c r="E952" i="2"/>
  <c r="C953" i="2"/>
  <c r="D953" i="2"/>
  <c r="E953" i="2"/>
  <c r="C954" i="2"/>
  <c r="D954" i="2"/>
  <c r="E954" i="2"/>
  <c r="C955" i="2"/>
  <c r="D955" i="2"/>
  <c r="E955" i="2"/>
  <c r="C956" i="2"/>
  <c r="D956" i="2"/>
  <c r="E956" i="2"/>
  <c r="C957" i="2"/>
  <c r="D957" i="2"/>
  <c r="E957" i="2"/>
  <c r="C958" i="2"/>
  <c r="D958" i="2"/>
  <c r="E958" i="2"/>
  <c r="C959" i="2"/>
  <c r="D959" i="2"/>
  <c r="E959" i="2"/>
  <c r="C960" i="2"/>
  <c r="D960" i="2"/>
  <c r="E960" i="2"/>
  <c r="C961" i="2"/>
  <c r="D961" i="2"/>
  <c r="E961" i="2"/>
  <c r="C962" i="2"/>
  <c r="D962" i="2"/>
  <c r="E962" i="2"/>
  <c r="C963" i="2"/>
  <c r="D963" i="2"/>
  <c r="E963" i="2"/>
  <c r="C964" i="2"/>
  <c r="D964" i="2"/>
  <c r="E964" i="2"/>
  <c r="C965" i="2"/>
  <c r="D965" i="2"/>
  <c r="E965" i="2"/>
  <c r="C966" i="2"/>
  <c r="D966" i="2"/>
  <c r="E966" i="2"/>
  <c r="C967" i="2"/>
  <c r="D967" i="2"/>
  <c r="E967" i="2"/>
  <c r="C968" i="2"/>
  <c r="D968" i="2"/>
  <c r="E968" i="2"/>
  <c r="C969" i="2"/>
  <c r="D969" i="2"/>
  <c r="E969" i="2"/>
  <c r="C970" i="2"/>
  <c r="D970" i="2"/>
  <c r="E970" i="2"/>
  <c r="C971" i="2"/>
  <c r="D971" i="2"/>
  <c r="E971" i="2"/>
  <c r="C972" i="2"/>
  <c r="D972" i="2"/>
  <c r="E972" i="2"/>
  <c r="C973" i="2"/>
  <c r="D973" i="2"/>
  <c r="E973" i="2"/>
  <c r="C974" i="2"/>
  <c r="D974" i="2"/>
  <c r="E974" i="2"/>
  <c r="C975" i="2"/>
  <c r="D975" i="2"/>
  <c r="E975" i="2"/>
  <c r="C976" i="2"/>
  <c r="D976" i="2"/>
  <c r="E976" i="2"/>
  <c r="C977" i="2"/>
  <c r="D977" i="2"/>
  <c r="E977" i="2"/>
  <c r="C978" i="2"/>
  <c r="D978" i="2"/>
  <c r="E978" i="2"/>
  <c r="C979" i="2"/>
  <c r="D979" i="2"/>
  <c r="E979" i="2"/>
  <c r="C980" i="2"/>
  <c r="D980" i="2"/>
  <c r="E980" i="2"/>
  <c r="C981" i="2"/>
  <c r="D981" i="2"/>
  <c r="E981" i="2"/>
  <c r="C982" i="2"/>
  <c r="D982" i="2"/>
  <c r="E982" i="2"/>
  <c r="C983" i="2"/>
  <c r="D983" i="2"/>
  <c r="E983" i="2"/>
  <c r="C984" i="2"/>
  <c r="D984" i="2"/>
  <c r="E984" i="2"/>
  <c r="C985" i="2"/>
  <c r="D985" i="2"/>
  <c r="E985" i="2"/>
  <c r="C986" i="2"/>
  <c r="D986" i="2"/>
  <c r="E986" i="2"/>
  <c r="C987" i="2"/>
  <c r="D987" i="2"/>
  <c r="E987" i="2"/>
  <c r="C988" i="2"/>
  <c r="D988" i="2"/>
  <c r="E988" i="2"/>
  <c r="C989" i="2"/>
  <c r="D989" i="2"/>
  <c r="E989" i="2"/>
  <c r="C990" i="2"/>
  <c r="D990" i="2"/>
  <c r="E990" i="2"/>
  <c r="C991" i="2"/>
  <c r="D991" i="2"/>
  <c r="E991" i="2"/>
  <c r="C992" i="2"/>
  <c r="D992" i="2"/>
  <c r="E992" i="2"/>
  <c r="C993" i="2"/>
  <c r="D993" i="2"/>
  <c r="E993" i="2"/>
  <c r="C994" i="2"/>
  <c r="D994" i="2"/>
  <c r="E994" i="2"/>
  <c r="C995" i="2"/>
  <c r="D995" i="2"/>
  <c r="E995" i="2"/>
  <c r="C996" i="2"/>
  <c r="D996" i="2"/>
  <c r="E996" i="2"/>
  <c r="C997" i="2"/>
  <c r="D997" i="2"/>
  <c r="E997" i="2"/>
  <c r="C998" i="2"/>
  <c r="D998" i="2"/>
  <c r="E998" i="2"/>
  <c r="C999" i="2"/>
  <c r="D999" i="2"/>
  <c r="E999" i="2"/>
  <c r="C1000" i="2"/>
  <c r="D1000" i="2"/>
  <c r="E1000" i="2"/>
  <c r="C1001" i="2"/>
  <c r="D1001" i="2"/>
  <c r="E1001" i="2"/>
  <c r="C1002" i="2"/>
  <c r="D1002" i="2"/>
  <c r="E1002" i="2"/>
  <c r="C1003" i="2"/>
  <c r="D1003" i="2"/>
  <c r="E1003" i="2"/>
  <c r="C1004" i="2"/>
  <c r="D1004" i="2"/>
  <c r="E1004" i="2"/>
  <c r="C1005" i="2"/>
  <c r="D1005" i="2"/>
  <c r="E1005" i="2"/>
  <c r="C1006" i="2"/>
  <c r="D1006" i="2"/>
  <c r="E1006" i="2"/>
  <c r="C1007" i="2"/>
  <c r="D1007" i="2"/>
  <c r="E1007" i="2"/>
  <c r="C1008" i="2"/>
  <c r="D1008" i="2"/>
  <c r="E1008" i="2"/>
  <c r="C1009" i="2"/>
  <c r="D1009" i="2"/>
  <c r="E1009" i="2"/>
  <c r="C1010" i="2"/>
  <c r="D1010" i="2"/>
  <c r="E1010" i="2"/>
  <c r="C1011" i="2"/>
  <c r="D1011" i="2"/>
  <c r="E1011" i="2"/>
  <c r="C1012" i="2"/>
  <c r="D1012" i="2"/>
  <c r="E1012" i="2"/>
  <c r="C1013" i="2"/>
  <c r="D1013" i="2"/>
  <c r="E1013" i="2"/>
  <c r="C1014" i="2"/>
  <c r="D1014" i="2"/>
  <c r="E1014" i="2"/>
  <c r="C1015" i="2"/>
  <c r="D1015" i="2"/>
  <c r="E1015" i="2"/>
  <c r="C1016" i="2"/>
  <c r="D1016" i="2"/>
  <c r="E1016" i="2"/>
  <c r="C1017" i="2"/>
  <c r="D1017" i="2"/>
  <c r="E1017" i="2"/>
  <c r="C1018" i="2"/>
  <c r="D1018" i="2"/>
  <c r="E1018" i="2"/>
  <c r="C1019" i="2"/>
  <c r="D1019" i="2"/>
  <c r="E1019" i="2"/>
  <c r="C1020" i="2"/>
  <c r="D1020" i="2"/>
  <c r="E1020" i="2"/>
  <c r="C1021" i="2"/>
  <c r="D1021" i="2"/>
  <c r="E1021" i="2"/>
  <c r="C1022" i="2"/>
  <c r="D1022" i="2"/>
  <c r="E1022" i="2"/>
  <c r="C1023" i="2"/>
  <c r="D1023" i="2"/>
  <c r="E1023" i="2"/>
  <c r="C1024" i="2"/>
  <c r="D1024" i="2"/>
  <c r="E1024" i="2"/>
  <c r="C1025" i="2"/>
  <c r="D1025" i="2"/>
  <c r="E1025" i="2"/>
  <c r="C1026" i="2"/>
  <c r="D1026" i="2"/>
  <c r="E1026" i="2"/>
  <c r="C1027" i="2"/>
  <c r="D1027" i="2"/>
  <c r="E1027" i="2"/>
  <c r="C1028" i="2"/>
  <c r="D1028" i="2"/>
  <c r="E1028" i="2"/>
  <c r="C1029" i="2"/>
  <c r="D1029" i="2"/>
  <c r="E1029" i="2"/>
  <c r="C1030" i="2"/>
  <c r="D1030" i="2"/>
  <c r="E1030" i="2"/>
  <c r="C1031" i="2"/>
  <c r="D1031" i="2"/>
  <c r="E1031" i="2"/>
  <c r="C1032" i="2"/>
  <c r="D1032" i="2"/>
  <c r="E1032" i="2"/>
  <c r="C1033" i="2"/>
  <c r="D1033" i="2"/>
  <c r="E1033" i="2"/>
  <c r="C1034" i="2"/>
  <c r="D1034" i="2"/>
  <c r="E1034" i="2"/>
  <c r="C1035" i="2"/>
  <c r="D1035" i="2"/>
  <c r="E1035" i="2"/>
  <c r="C1036" i="2"/>
  <c r="D1036" i="2"/>
  <c r="E1036" i="2"/>
  <c r="C1037" i="2"/>
  <c r="D1037" i="2"/>
  <c r="E1037" i="2"/>
  <c r="C1038" i="2"/>
  <c r="D1038" i="2"/>
  <c r="E1038" i="2"/>
  <c r="C1039" i="2"/>
  <c r="D1039" i="2"/>
  <c r="E1039" i="2"/>
  <c r="C1040" i="2"/>
  <c r="D1040" i="2"/>
  <c r="E1040" i="2"/>
  <c r="C1041" i="2"/>
  <c r="D1041" i="2"/>
  <c r="E1041" i="2"/>
  <c r="C1042" i="2"/>
  <c r="D1042" i="2"/>
  <c r="E1042" i="2"/>
  <c r="C1043" i="2"/>
  <c r="D1043" i="2"/>
  <c r="E1043" i="2"/>
  <c r="C1044" i="2"/>
  <c r="D1044" i="2"/>
  <c r="E1044" i="2"/>
  <c r="C1045" i="2"/>
  <c r="D1045" i="2"/>
  <c r="E1045" i="2"/>
  <c r="C1046" i="2"/>
  <c r="D1046" i="2"/>
  <c r="E1046" i="2"/>
  <c r="C1047" i="2"/>
  <c r="D1047" i="2"/>
  <c r="E1047" i="2"/>
  <c r="C1048" i="2"/>
  <c r="D1048" i="2"/>
  <c r="E1048" i="2"/>
  <c r="C1049" i="2"/>
  <c r="D1049" i="2"/>
  <c r="E1049" i="2"/>
  <c r="C1050" i="2"/>
  <c r="D1050" i="2"/>
  <c r="E1050" i="2"/>
  <c r="C1051" i="2"/>
  <c r="D1051" i="2"/>
  <c r="E1051" i="2"/>
  <c r="C1052" i="2"/>
  <c r="D1052" i="2"/>
  <c r="E1052" i="2"/>
  <c r="C1053" i="2"/>
  <c r="D1053" i="2"/>
  <c r="E1053" i="2"/>
  <c r="C1054" i="2"/>
  <c r="D1054" i="2"/>
  <c r="E1054" i="2"/>
  <c r="C1055" i="2"/>
  <c r="D1055" i="2"/>
  <c r="E1055" i="2"/>
  <c r="C1056" i="2"/>
  <c r="D1056" i="2"/>
  <c r="E1056" i="2"/>
  <c r="C1057" i="2"/>
  <c r="D1057" i="2"/>
  <c r="E1057" i="2"/>
  <c r="C1058" i="2"/>
  <c r="D1058" i="2"/>
  <c r="E1058" i="2"/>
  <c r="C1059" i="2"/>
  <c r="D1059" i="2"/>
  <c r="E1059" i="2"/>
  <c r="C1060" i="2"/>
  <c r="D1060" i="2"/>
  <c r="E1060" i="2"/>
  <c r="C1061" i="2"/>
  <c r="D1061" i="2"/>
  <c r="E1061" i="2"/>
  <c r="C1062" i="2"/>
  <c r="D1062" i="2"/>
  <c r="E1062" i="2"/>
  <c r="C1063" i="2"/>
  <c r="D1063" i="2"/>
  <c r="E1063" i="2"/>
  <c r="C1064" i="2"/>
  <c r="D1064" i="2"/>
  <c r="E1064" i="2"/>
  <c r="C1065" i="2"/>
  <c r="D1065" i="2"/>
  <c r="E1065" i="2"/>
  <c r="C1066" i="2"/>
  <c r="D1066" i="2"/>
  <c r="E1066" i="2"/>
  <c r="C1067" i="2"/>
  <c r="D1067" i="2"/>
  <c r="E1067" i="2"/>
  <c r="C1068" i="2"/>
  <c r="D1068" i="2"/>
  <c r="E1068" i="2"/>
  <c r="C1069" i="2"/>
  <c r="D1069" i="2"/>
  <c r="E1069" i="2"/>
  <c r="C1070" i="2"/>
  <c r="D1070" i="2"/>
  <c r="E1070" i="2"/>
  <c r="C1071" i="2"/>
  <c r="D1071" i="2"/>
  <c r="E1071" i="2"/>
  <c r="C1072" i="2"/>
  <c r="D1072" i="2"/>
  <c r="E1072" i="2"/>
  <c r="C1073" i="2"/>
  <c r="D1073" i="2"/>
  <c r="E1073" i="2"/>
  <c r="C1074" i="2"/>
  <c r="D1074" i="2"/>
  <c r="E1074" i="2"/>
  <c r="C1075" i="2"/>
  <c r="D1075" i="2"/>
  <c r="E1075" i="2"/>
  <c r="C1076" i="2"/>
  <c r="D1076" i="2"/>
  <c r="E1076" i="2"/>
  <c r="C1077" i="2"/>
  <c r="D1077" i="2"/>
  <c r="E1077" i="2"/>
  <c r="C1078" i="2"/>
  <c r="D1078" i="2"/>
  <c r="E1078" i="2"/>
  <c r="C1079" i="2"/>
  <c r="D1079" i="2"/>
  <c r="E1079" i="2"/>
  <c r="C1080" i="2"/>
  <c r="D1080" i="2"/>
  <c r="E1080" i="2"/>
  <c r="C1081" i="2"/>
  <c r="D1081" i="2"/>
  <c r="E1081" i="2"/>
  <c r="C1082" i="2"/>
  <c r="D1082" i="2"/>
  <c r="E1082" i="2"/>
  <c r="C1083" i="2"/>
  <c r="D1083" i="2"/>
  <c r="E1083" i="2"/>
  <c r="C1084" i="2"/>
  <c r="D1084" i="2"/>
  <c r="E1084" i="2"/>
  <c r="C1085" i="2"/>
  <c r="D1085" i="2"/>
  <c r="E1085" i="2"/>
  <c r="C1086" i="2"/>
  <c r="D1086" i="2"/>
  <c r="E1086" i="2"/>
  <c r="C1087" i="2"/>
  <c r="D1087" i="2"/>
  <c r="E1087" i="2"/>
  <c r="C1088" i="2"/>
  <c r="D1088" i="2"/>
  <c r="E1088" i="2"/>
  <c r="C1089" i="2"/>
  <c r="D1089" i="2"/>
  <c r="E1089" i="2"/>
  <c r="C1090" i="2"/>
  <c r="D1090" i="2"/>
  <c r="E1090" i="2"/>
  <c r="C1091" i="2"/>
  <c r="D1091" i="2"/>
  <c r="E1091" i="2"/>
  <c r="C1092" i="2"/>
  <c r="D1092" i="2"/>
  <c r="E1092" i="2"/>
  <c r="C1093" i="2"/>
  <c r="D1093" i="2"/>
  <c r="E1093" i="2"/>
  <c r="C1094" i="2"/>
  <c r="D1094" i="2"/>
  <c r="E1094" i="2"/>
  <c r="C1095" i="2"/>
  <c r="D1095" i="2"/>
  <c r="E1095" i="2"/>
  <c r="C1096" i="2"/>
  <c r="D1096" i="2"/>
  <c r="E1096" i="2"/>
  <c r="C1097" i="2"/>
  <c r="D1097" i="2"/>
  <c r="E1097" i="2"/>
  <c r="C1098" i="2"/>
  <c r="D1098" i="2"/>
  <c r="E1098" i="2"/>
  <c r="C1099" i="2"/>
  <c r="D1099" i="2"/>
  <c r="E1099" i="2"/>
  <c r="C1100" i="2"/>
  <c r="D1100" i="2"/>
  <c r="E1100" i="2"/>
  <c r="C1101" i="2"/>
  <c r="D1101" i="2"/>
  <c r="E1101" i="2"/>
  <c r="C1102" i="2"/>
  <c r="D1102" i="2"/>
  <c r="E1102" i="2"/>
  <c r="C1103" i="2"/>
  <c r="D1103" i="2"/>
  <c r="E1103" i="2"/>
  <c r="C1104" i="2"/>
  <c r="D1104" i="2"/>
  <c r="E1104" i="2"/>
  <c r="C1105" i="2"/>
  <c r="D1105" i="2"/>
  <c r="E1105" i="2"/>
  <c r="C1106" i="2"/>
  <c r="D1106" i="2"/>
  <c r="E1106" i="2"/>
  <c r="C1107" i="2"/>
  <c r="D1107" i="2"/>
  <c r="E1107" i="2"/>
  <c r="C1108" i="2"/>
  <c r="D1108" i="2"/>
  <c r="E1108" i="2"/>
  <c r="C1109" i="2"/>
  <c r="D1109" i="2"/>
  <c r="E1109" i="2"/>
  <c r="C1110" i="2"/>
  <c r="D1110" i="2"/>
  <c r="E1110" i="2"/>
  <c r="C1111" i="2"/>
  <c r="D1111" i="2"/>
  <c r="E1111" i="2"/>
  <c r="C1112" i="2"/>
  <c r="D1112" i="2"/>
  <c r="E1112" i="2"/>
  <c r="C1113" i="2"/>
  <c r="D1113" i="2"/>
  <c r="E1113" i="2"/>
  <c r="C1114" i="2"/>
  <c r="D1114" i="2"/>
  <c r="E1114" i="2"/>
  <c r="C1115" i="2"/>
  <c r="D1115" i="2"/>
  <c r="E1115" i="2"/>
  <c r="C1116" i="2"/>
  <c r="D1116" i="2"/>
  <c r="E1116" i="2"/>
  <c r="C1117" i="2"/>
  <c r="D1117" i="2"/>
  <c r="E1117" i="2"/>
  <c r="C1118" i="2"/>
  <c r="D1118" i="2"/>
  <c r="E1118" i="2"/>
  <c r="C1119" i="2"/>
  <c r="D1119" i="2"/>
  <c r="E1119" i="2"/>
  <c r="C1120" i="2"/>
  <c r="D1120" i="2"/>
  <c r="E1120" i="2"/>
  <c r="C1121" i="2"/>
  <c r="D1121" i="2"/>
  <c r="E1121" i="2"/>
  <c r="C1122" i="2"/>
  <c r="D1122" i="2"/>
  <c r="E1122" i="2"/>
  <c r="C1123" i="2"/>
  <c r="D1123" i="2"/>
  <c r="E1123" i="2"/>
  <c r="C1124" i="2"/>
  <c r="D1124" i="2"/>
  <c r="E1124" i="2"/>
  <c r="C1125" i="2"/>
  <c r="D1125" i="2"/>
  <c r="E1125" i="2"/>
  <c r="C1126" i="2"/>
  <c r="D1126" i="2"/>
  <c r="E1126" i="2"/>
  <c r="C1127" i="2"/>
  <c r="D1127" i="2"/>
  <c r="E1127" i="2"/>
  <c r="C1128" i="2"/>
  <c r="D1128" i="2"/>
  <c r="E1128" i="2"/>
  <c r="C1129" i="2"/>
  <c r="D1129" i="2"/>
  <c r="E1129" i="2"/>
  <c r="C1130" i="2"/>
  <c r="D1130" i="2"/>
  <c r="E1130" i="2"/>
  <c r="C1131" i="2"/>
  <c r="D1131" i="2"/>
  <c r="E1131" i="2"/>
  <c r="C1132" i="2"/>
  <c r="D1132" i="2"/>
  <c r="E1132" i="2"/>
  <c r="C1133" i="2"/>
  <c r="D1133" i="2"/>
  <c r="E1133" i="2"/>
  <c r="C1134" i="2"/>
  <c r="D1134" i="2"/>
  <c r="E1134" i="2"/>
  <c r="C1135" i="2"/>
  <c r="D1135" i="2"/>
  <c r="E1135" i="2"/>
  <c r="C1136" i="2"/>
  <c r="D1136" i="2"/>
  <c r="E1136" i="2"/>
  <c r="C1137" i="2"/>
  <c r="D1137" i="2"/>
  <c r="E1137" i="2"/>
  <c r="C1138" i="2"/>
  <c r="D1138" i="2"/>
  <c r="E1138" i="2"/>
  <c r="C1139" i="2"/>
  <c r="D1139" i="2"/>
  <c r="E1139" i="2"/>
  <c r="C1140" i="2"/>
  <c r="D1140" i="2"/>
  <c r="E1140" i="2"/>
  <c r="C1141" i="2"/>
  <c r="D1141" i="2"/>
  <c r="E1141" i="2"/>
  <c r="C1142" i="2"/>
  <c r="D1142" i="2"/>
  <c r="E1142" i="2"/>
  <c r="C1143" i="2"/>
  <c r="D1143" i="2"/>
  <c r="E1143" i="2"/>
  <c r="C1144" i="2"/>
  <c r="D1144" i="2"/>
  <c r="E1144" i="2"/>
  <c r="C1145" i="2"/>
  <c r="D1145" i="2"/>
  <c r="E1145" i="2"/>
  <c r="C1146" i="2"/>
  <c r="D1146" i="2"/>
  <c r="E1146" i="2"/>
  <c r="C1147" i="2"/>
  <c r="D1147" i="2"/>
  <c r="E1147" i="2"/>
  <c r="C1148" i="2"/>
  <c r="D1148" i="2"/>
  <c r="E1148" i="2"/>
  <c r="C1149" i="2"/>
  <c r="D1149" i="2"/>
  <c r="E1149" i="2"/>
  <c r="C1150" i="2"/>
  <c r="D1150" i="2"/>
  <c r="E1150" i="2"/>
  <c r="C1151" i="2"/>
  <c r="D1151" i="2"/>
  <c r="E1151" i="2"/>
  <c r="C1152" i="2"/>
  <c r="D1152" i="2"/>
  <c r="E1152" i="2"/>
  <c r="C1153" i="2"/>
  <c r="D1153" i="2"/>
  <c r="E1153" i="2"/>
  <c r="C1154" i="2"/>
  <c r="D1154" i="2"/>
  <c r="E1154" i="2"/>
  <c r="C1155" i="2"/>
  <c r="D1155" i="2"/>
  <c r="E1155" i="2"/>
  <c r="C1156" i="2"/>
  <c r="D1156" i="2"/>
  <c r="E1156" i="2"/>
  <c r="C1157" i="2"/>
  <c r="D1157" i="2"/>
  <c r="E1157" i="2"/>
  <c r="C1158" i="2"/>
  <c r="D1158" i="2"/>
  <c r="E1158" i="2"/>
  <c r="C1159" i="2"/>
  <c r="D1159" i="2"/>
  <c r="E1159" i="2"/>
  <c r="C1160" i="2"/>
  <c r="D1160" i="2"/>
  <c r="E1160" i="2"/>
  <c r="C1161" i="2"/>
  <c r="D1161" i="2"/>
  <c r="E1161" i="2"/>
  <c r="C1162" i="2"/>
  <c r="D1162" i="2"/>
  <c r="E1162" i="2"/>
  <c r="C1163" i="2"/>
  <c r="D1163" i="2"/>
  <c r="E1163" i="2"/>
  <c r="C1164" i="2"/>
  <c r="D1164" i="2"/>
  <c r="E1164" i="2"/>
  <c r="C1165" i="2"/>
  <c r="D1165" i="2"/>
  <c r="E1165" i="2"/>
  <c r="C1166" i="2"/>
  <c r="D1166" i="2"/>
  <c r="E1166" i="2"/>
  <c r="C1167" i="2"/>
  <c r="D1167" i="2"/>
  <c r="E1167" i="2"/>
  <c r="C1168" i="2"/>
  <c r="D1168" i="2"/>
  <c r="E1168" i="2"/>
  <c r="C1169" i="2"/>
  <c r="D1169" i="2"/>
  <c r="E1169" i="2"/>
  <c r="C1170" i="2"/>
  <c r="D1170" i="2"/>
  <c r="E1170" i="2"/>
  <c r="C1171" i="2"/>
  <c r="D1171" i="2"/>
  <c r="E1171" i="2"/>
  <c r="C1172" i="2"/>
  <c r="D1172" i="2"/>
  <c r="E1172" i="2"/>
  <c r="C1173" i="2"/>
  <c r="D1173" i="2"/>
  <c r="E1173" i="2"/>
  <c r="C1174" i="2"/>
  <c r="D1174" i="2"/>
  <c r="E1174" i="2"/>
  <c r="C1175" i="2"/>
  <c r="D1175" i="2"/>
  <c r="E1175" i="2"/>
  <c r="C1176" i="2"/>
  <c r="D1176" i="2"/>
  <c r="E1176" i="2"/>
  <c r="C1177" i="2"/>
  <c r="D1177" i="2"/>
  <c r="E1177" i="2"/>
  <c r="C1178" i="2"/>
  <c r="D1178" i="2"/>
  <c r="E1178" i="2"/>
  <c r="C1179" i="2"/>
  <c r="D1179" i="2"/>
  <c r="E1179" i="2"/>
  <c r="C1180" i="2"/>
  <c r="D1180" i="2"/>
  <c r="E1180" i="2"/>
  <c r="C1181" i="2"/>
  <c r="D1181" i="2"/>
  <c r="E1181" i="2"/>
  <c r="C1182" i="2"/>
  <c r="D1182" i="2"/>
  <c r="E1182" i="2"/>
  <c r="C1183" i="2"/>
  <c r="D1183" i="2"/>
  <c r="E1183" i="2"/>
  <c r="C1184" i="2"/>
  <c r="D1184" i="2"/>
  <c r="E1184" i="2"/>
  <c r="C1185" i="2"/>
  <c r="D1185" i="2"/>
  <c r="E1185" i="2"/>
  <c r="C1186" i="2"/>
  <c r="D1186" i="2"/>
  <c r="E1186" i="2"/>
  <c r="C1187" i="2"/>
  <c r="D1187" i="2"/>
  <c r="E1187" i="2"/>
  <c r="C1188" i="2"/>
  <c r="D1188" i="2"/>
  <c r="E1188" i="2"/>
  <c r="C1189" i="2"/>
  <c r="D1189" i="2"/>
  <c r="E1189" i="2"/>
  <c r="C1190" i="2"/>
  <c r="D1190" i="2"/>
  <c r="E1190" i="2"/>
  <c r="C1191" i="2"/>
  <c r="D1191" i="2"/>
  <c r="E1191" i="2"/>
  <c r="C1192" i="2"/>
  <c r="D1192" i="2"/>
  <c r="E1192" i="2"/>
  <c r="C1193" i="2"/>
  <c r="D1193" i="2"/>
  <c r="E1193" i="2"/>
  <c r="C1194" i="2"/>
  <c r="D1194" i="2"/>
  <c r="E1194" i="2"/>
  <c r="C1195" i="2"/>
  <c r="D1195" i="2"/>
  <c r="E1195" i="2"/>
  <c r="C1196" i="2"/>
  <c r="D1196" i="2"/>
  <c r="E1196" i="2"/>
  <c r="C1197" i="2"/>
  <c r="D1197" i="2"/>
  <c r="E1197" i="2"/>
  <c r="C1198" i="2"/>
  <c r="D1198" i="2"/>
  <c r="E1198" i="2"/>
  <c r="C1199" i="2"/>
  <c r="D1199" i="2"/>
  <c r="E1199" i="2"/>
  <c r="C1200" i="2"/>
  <c r="D1200" i="2"/>
  <c r="E1200" i="2"/>
  <c r="C1201" i="2"/>
  <c r="D1201" i="2"/>
  <c r="E1201" i="2"/>
  <c r="C1202" i="2"/>
  <c r="D1202" i="2"/>
  <c r="E1202" i="2"/>
  <c r="C1203" i="2"/>
  <c r="D1203" i="2"/>
  <c r="E1203" i="2"/>
  <c r="C1204" i="2"/>
  <c r="D1204" i="2"/>
  <c r="E1204" i="2"/>
  <c r="C1205" i="2"/>
  <c r="D1205" i="2"/>
  <c r="E1205" i="2"/>
  <c r="C1206" i="2"/>
  <c r="D1206" i="2"/>
  <c r="E1206" i="2"/>
  <c r="C1207" i="2"/>
  <c r="D1207" i="2"/>
  <c r="E1207" i="2"/>
  <c r="C1208" i="2"/>
  <c r="D1208" i="2"/>
  <c r="E1208" i="2"/>
  <c r="C1209" i="2"/>
  <c r="D1209" i="2"/>
  <c r="E1209" i="2"/>
  <c r="C1210" i="2"/>
  <c r="D1210" i="2"/>
  <c r="E1210" i="2"/>
  <c r="C1211" i="2"/>
  <c r="D1211" i="2"/>
  <c r="E1211" i="2"/>
  <c r="C1212" i="2"/>
  <c r="D1212" i="2"/>
  <c r="E1212" i="2"/>
  <c r="C1213" i="2"/>
  <c r="D1213" i="2"/>
  <c r="E1213" i="2"/>
  <c r="C1214" i="2"/>
  <c r="D1214" i="2"/>
  <c r="E1214" i="2"/>
  <c r="C1215" i="2"/>
  <c r="D1215" i="2"/>
  <c r="E1215" i="2"/>
  <c r="C1216" i="2"/>
  <c r="D1216" i="2"/>
  <c r="E1216" i="2"/>
  <c r="C1217" i="2"/>
  <c r="D1217" i="2"/>
  <c r="E1217" i="2"/>
  <c r="C1218" i="2"/>
  <c r="D1218" i="2"/>
  <c r="E1218" i="2"/>
  <c r="C1219" i="2"/>
  <c r="D1219" i="2"/>
  <c r="E1219" i="2"/>
  <c r="C1220" i="2"/>
  <c r="D1220" i="2"/>
  <c r="E1220" i="2"/>
  <c r="C1221" i="2"/>
  <c r="D1221" i="2"/>
  <c r="E1221" i="2"/>
  <c r="C1222" i="2"/>
  <c r="D1222" i="2"/>
  <c r="E1222" i="2"/>
  <c r="C1223" i="2"/>
  <c r="D1223" i="2"/>
  <c r="E1223" i="2"/>
  <c r="C1224" i="2"/>
  <c r="D1224" i="2"/>
  <c r="E1224" i="2"/>
  <c r="C1225" i="2"/>
  <c r="D1225" i="2"/>
  <c r="E1225" i="2"/>
  <c r="C1226" i="2"/>
  <c r="D1226" i="2"/>
  <c r="E1226" i="2"/>
  <c r="C1227" i="2"/>
  <c r="D1227" i="2"/>
  <c r="E1227" i="2"/>
  <c r="C1228" i="2"/>
  <c r="D1228" i="2"/>
  <c r="E1228" i="2"/>
  <c r="C1229" i="2"/>
  <c r="D1229" i="2"/>
  <c r="E1229" i="2"/>
  <c r="C1230" i="2"/>
  <c r="D1230" i="2"/>
  <c r="E1230" i="2"/>
  <c r="C1231" i="2"/>
  <c r="D1231" i="2"/>
  <c r="E1231" i="2"/>
  <c r="C1232" i="2"/>
  <c r="D1232" i="2"/>
  <c r="E1232" i="2"/>
  <c r="C1233" i="2"/>
  <c r="D1233" i="2"/>
  <c r="E1233" i="2"/>
  <c r="C1234" i="2"/>
  <c r="D1234" i="2"/>
  <c r="E1234" i="2"/>
  <c r="C1235" i="2"/>
  <c r="D1235" i="2"/>
  <c r="E1235" i="2"/>
  <c r="C1236" i="2"/>
  <c r="D1236" i="2"/>
  <c r="E1236" i="2"/>
  <c r="C1237" i="2"/>
  <c r="D1237" i="2"/>
  <c r="E1237" i="2"/>
  <c r="C1238" i="2"/>
  <c r="D1238" i="2"/>
  <c r="E1238" i="2"/>
  <c r="C1239" i="2"/>
  <c r="D1239" i="2"/>
  <c r="E1239" i="2"/>
  <c r="C1240" i="2"/>
  <c r="D1240" i="2"/>
  <c r="E1240" i="2"/>
  <c r="C1241" i="2"/>
  <c r="D1241" i="2"/>
  <c r="E1241" i="2"/>
  <c r="C1242" i="2"/>
  <c r="D1242" i="2"/>
  <c r="E1242" i="2"/>
  <c r="C1243" i="2"/>
  <c r="D1243" i="2"/>
  <c r="E1243" i="2"/>
  <c r="C1244" i="2"/>
  <c r="D1244" i="2"/>
  <c r="E1244" i="2"/>
  <c r="C1245" i="2"/>
  <c r="D1245" i="2"/>
  <c r="E1245" i="2"/>
  <c r="C1246" i="2"/>
  <c r="D1246" i="2"/>
  <c r="E1246" i="2"/>
  <c r="C1247" i="2"/>
  <c r="D1247" i="2"/>
  <c r="E1247" i="2"/>
  <c r="C1248" i="2"/>
  <c r="D1248" i="2"/>
  <c r="E1248" i="2"/>
  <c r="C1249" i="2"/>
  <c r="D1249" i="2"/>
  <c r="E1249" i="2"/>
  <c r="C1250" i="2"/>
  <c r="D1250" i="2"/>
  <c r="E1250" i="2"/>
  <c r="C1251" i="2"/>
  <c r="D1251" i="2"/>
  <c r="E1251" i="2"/>
  <c r="C1252" i="2"/>
  <c r="D1252" i="2"/>
  <c r="E1252" i="2"/>
  <c r="C1253" i="2"/>
  <c r="D1253" i="2"/>
  <c r="E1253" i="2"/>
  <c r="C1254" i="2"/>
  <c r="D1254" i="2"/>
  <c r="E1254" i="2"/>
  <c r="C1255" i="2"/>
  <c r="D1255" i="2"/>
  <c r="E1255" i="2"/>
  <c r="C1256" i="2"/>
  <c r="D1256" i="2"/>
  <c r="E1256" i="2"/>
  <c r="C1257" i="2"/>
  <c r="D1257" i="2"/>
  <c r="E1257" i="2"/>
  <c r="C1258" i="2"/>
  <c r="D1258" i="2"/>
  <c r="E1258" i="2"/>
  <c r="C1259" i="2"/>
  <c r="D1259" i="2"/>
  <c r="E1259" i="2"/>
  <c r="C1260" i="2"/>
  <c r="D1260" i="2"/>
  <c r="E1260" i="2"/>
  <c r="C1261" i="2"/>
  <c r="D1261" i="2"/>
  <c r="E1261" i="2"/>
  <c r="C1262" i="2"/>
  <c r="D1262" i="2"/>
  <c r="E1262" i="2"/>
  <c r="C1263" i="2"/>
  <c r="D1263" i="2"/>
  <c r="E1263" i="2"/>
  <c r="C1264" i="2"/>
  <c r="D1264" i="2"/>
  <c r="E1264" i="2"/>
  <c r="C1265" i="2"/>
  <c r="D1265" i="2"/>
  <c r="E1265" i="2"/>
  <c r="C1266" i="2"/>
  <c r="D1266" i="2"/>
  <c r="E1266" i="2"/>
  <c r="C1267" i="2"/>
  <c r="D1267" i="2"/>
  <c r="E1267" i="2"/>
  <c r="C1268" i="2"/>
  <c r="D1268" i="2"/>
  <c r="E1268" i="2"/>
  <c r="C1269" i="2"/>
  <c r="D1269" i="2"/>
  <c r="E1269" i="2"/>
  <c r="C1270" i="2"/>
  <c r="D1270" i="2"/>
  <c r="E1270" i="2"/>
  <c r="C1271" i="2"/>
  <c r="D1271" i="2"/>
  <c r="E1271" i="2"/>
  <c r="C1272" i="2"/>
  <c r="D1272" i="2"/>
  <c r="E1272" i="2"/>
  <c r="C1273" i="2"/>
  <c r="D1273" i="2"/>
  <c r="E1273" i="2"/>
  <c r="C1274" i="2"/>
  <c r="D1274" i="2"/>
  <c r="E1274" i="2"/>
  <c r="C1275" i="2"/>
  <c r="D1275" i="2"/>
  <c r="E1275" i="2"/>
  <c r="C1276" i="2"/>
  <c r="D1276" i="2"/>
  <c r="E1276" i="2"/>
  <c r="C1277" i="2"/>
  <c r="D1277" i="2"/>
  <c r="E1277" i="2"/>
  <c r="C1278" i="2"/>
  <c r="D1278" i="2"/>
  <c r="E1278" i="2"/>
  <c r="C1279" i="2"/>
  <c r="D1279" i="2"/>
  <c r="E1279" i="2"/>
  <c r="C1280" i="2"/>
  <c r="D1280" i="2"/>
  <c r="E1280" i="2"/>
  <c r="C1281" i="2"/>
  <c r="D1281" i="2"/>
  <c r="E1281" i="2"/>
  <c r="C1282" i="2"/>
  <c r="D1282" i="2"/>
  <c r="E1282" i="2"/>
  <c r="C1283" i="2"/>
  <c r="D1283" i="2"/>
  <c r="E1283" i="2"/>
  <c r="C1284" i="2"/>
  <c r="D1284" i="2"/>
  <c r="E1284" i="2"/>
  <c r="C1285" i="2"/>
  <c r="D1285" i="2"/>
  <c r="E1285" i="2"/>
  <c r="C1286" i="2"/>
  <c r="D1286" i="2"/>
  <c r="E1286" i="2"/>
  <c r="C1287" i="2"/>
  <c r="D1287" i="2"/>
  <c r="E1287" i="2"/>
  <c r="C1288" i="2"/>
  <c r="D1288" i="2"/>
  <c r="E1288" i="2"/>
  <c r="C1289" i="2"/>
  <c r="D1289" i="2"/>
  <c r="E1289" i="2"/>
  <c r="C1290" i="2"/>
  <c r="D1290" i="2"/>
  <c r="E1290" i="2"/>
  <c r="C1291" i="2"/>
  <c r="D1291" i="2"/>
  <c r="E1291" i="2"/>
  <c r="C1292" i="2"/>
  <c r="D1292" i="2"/>
  <c r="E1292" i="2"/>
  <c r="C1293" i="2"/>
  <c r="D1293" i="2"/>
  <c r="E1293" i="2"/>
  <c r="C1294" i="2"/>
  <c r="D1294" i="2"/>
  <c r="E1294" i="2"/>
  <c r="C1295" i="2"/>
  <c r="D1295" i="2"/>
  <c r="E1295" i="2"/>
  <c r="C1296" i="2"/>
  <c r="D1296" i="2"/>
  <c r="E1296" i="2"/>
  <c r="C1297" i="2"/>
  <c r="D1297" i="2"/>
  <c r="E1297" i="2"/>
  <c r="C1298" i="2"/>
  <c r="D1298" i="2"/>
  <c r="E1298" i="2"/>
  <c r="C1299" i="2"/>
  <c r="D1299" i="2"/>
  <c r="E1299" i="2"/>
  <c r="C1300" i="2"/>
  <c r="D1300" i="2"/>
  <c r="E1300" i="2"/>
  <c r="C1301" i="2"/>
  <c r="D1301" i="2"/>
  <c r="E1301" i="2"/>
  <c r="C1302" i="2"/>
  <c r="D1302" i="2"/>
  <c r="E1302" i="2"/>
  <c r="C1303" i="2"/>
  <c r="D1303" i="2"/>
  <c r="E1303" i="2"/>
  <c r="C1304" i="2"/>
  <c r="D1304" i="2"/>
  <c r="E1304" i="2"/>
  <c r="C1305" i="2"/>
  <c r="D1305" i="2"/>
  <c r="E1305" i="2"/>
  <c r="C1306" i="2"/>
  <c r="D1306" i="2"/>
  <c r="E1306" i="2"/>
  <c r="C1307" i="2"/>
  <c r="D1307" i="2"/>
  <c r="E1307" i="2"/>
  <c r="C1308" i="2"/>
  <c r="D1308" i="2"/>
  <c r="E1308" i="2"/>
  <c r="C1309" i="2"/>
  <c r="D1309" i="2"/>
  <c r="E1309" i="2"/>
  <c r="C1310" i="2"/>
  <c r="D1310" i="2"/>
  <c r="E1310" i="2"/>
  <c r="C1311" i="2"/>
  <c r="D1311" i="2"/>
  <c r="E1311" i="2"/>
  <c r="C1312" i="2"/>
  <c r="D1312" i="2"/>
  <c r="E1312" i="2"/>
  <c r="C1313" i="2"/>
  <c r="D1313" i="2"/>
  <c r="E1313" i="2"/>
  <c r="C1314" i="2"/>
  <c r="D1314" i="2"/>
  <c r="E1314" i="2"/>
  <c r="C1315" i="2"/>
  <c r="D1315" i="2"/>
  <c r="E1315" i="2"/>
  <c r="C1316" i="2"/>
  <c r="D1316" i="2"/>
  <c r="E1316" i="2"/>
  <c r="C1317" i="2"/>
  <c r="D1317" i="2"/>
  <c r="E1317" i="2"/>
  <c r="C1318" i="2"/>
  <c r="D1318" i="2"/>
  <c r="E1318" i="2"/>
  <c r="C1319" i="2"/>
  <c r="D1319" i="2"/>
  <c r="E1319" i="2"/>
  <c r="C1320" i="2"/>
  <c r="D1320" i="2"/>
  <c r="E1320" i="2"/>
  <c r="C1321" i="2"/>
  <c r="D1321" i="2"/>
  <c r="E1321" i="2"/>
  <c r="C1322" i="2"/>
  <c r="D1322" i="2"/>
  <c r="E1322" i="2"/>
  <c r="C1323" i="2"/>
  <c r="D1323" i="2"/>
  <c r="E1323" i="2"/>
  <c r="C1324" i="2"/>
  <c r="D1324" i="2"/>
  <c r="E1324" i="2"/>
  <c r="C1325" i="2"/>
  <c r="D1325" i="2"/>
  <c r="E1325" i="2"/>
  <c r="C1326" i="2"/>
  <c r="D1326" i="2"/>
  <c r="E1326" i="2"/>
  <c r="C1327" i="2"/>
  <c r="D1327" i="2"/>
  <c r="E1327" i="2"/>
  <c r="C1328" i="2"/>
  <c r="D1328" i="2"/>
  <c r="E1328" i="2"/>
  <c r="C1329" i="2"/>
  <c r="D1329" i="2"/>
  <c r="E1329" i="2"/>
  <c r="C1330" i="2"/>
  <c r="D1330" i="2"/>
  <c r="E1330" i="2"/>
  <c r="C1331" i="2"/>
  <c r="D1331" i="2"/>
  <c r="E1331" i="2"/>
  <c r="C1332" i="2"/>
  <c r="D1332" i="2"/>
  <c r="E1332" i="2"/>
  <c r="C1333" i="2"/>
  <c r="D1333" i="2"/>
  <c r="E1333" i="2"/>
  <c r="C1334" i="2"/>
  <c r="D1334" i="2"/>
  <c r="E1334" i="2"/>
  <c r="C1335" i="2"/>
  <c r="D1335" i="2"/>
  <c r="E1335" i="2"/>
  <c r="C1336" i="2"/>
  <c r="D1336" i="2"/>
  <c r="E1336" i="2"/>
  <c r="C1337" i="2"/>
  <c r="D1337" i="2"/>
  <c r="E1337" i="2"/>
  <c r="C1338" i="2"/>
  <c r="D1338" i="2"/>
  <c r="E1338" i="2"/>
  <c r="C1339" i="2"/>
  <c r="D1339" i="2"/>
  <c r="E1339" i="2"/>
  <c r="C1340" i="2"/>
  <c r="D1340" i="2"/>
  <c r="E1340" i="2"/>
  <c r="C1341" i="2"/>
  <c r="D1341" i="2"/>
  <c r="E1341" i="2"/>
  <c r="C1342" i="2"/>
  <c r="D1342" i="2"/>
  <c r="E1342" i="2"/>
  <c r="C1343" i="2"/>
  <c r="D1343" i="2"/>
  <c r="E1343" i="2"/>
  <c r="C1344" i="2"/>
  <c r="D1344" i="2"/>
  <c r="E1344" i="2"/>
  <c r="C1345" i="2"/>
  <c r="D1345" i="2"/>
  <c r="E1345" i="2"/>
  <c r="C1346" i="2"/>
  <c r="D1346" i="2"/>
  <c r="E1346" i="2"/>
  <c r="C1347" i="2"/>
  <c r="D1347" i="2"/>
  <c r="E1347" i="2"/>
  <c r="C1348" i="2"/>
  <c r="D1348" i="2"/>
  <c r="E1348" i="2"/>
  <c r="C1349" i="2"/>
  <c r="D1349" i="2"/>
  <c r="E1349" i="2"/>
  <c r="C1350" i="2"/>
  <c r="D1350" i="2"/>
  <c r="E1350" i="2"/>
  <c r="C1351" i="2"/>
  <c r="D1351" i="2"/>
  <c r="E1351" i="2"/>
  <c r="C1352" i="2"/>
  <c r="D1352" i="2"/>
  <c r="E1352" i="2"/>
  <c r="C1353" i="2"/>
  <c r="D1353" i="2"/>
  <c r="E1353" i="2"/>
  <c r="C1354" i="2"/>
  <c r="D1354" i="2"/>
  <c r="E1354" i="2"/>
  <c r="C1355" i="2"/>
  <c r="D1355" i="2"/>
  <c r="E1355" i="2"/>
  <c r="C1356" i="2"/>
  <c r="D1356" i="2"/>
  <c r="E1356" i="2"/>
  <c r="C1357" i="2"/>
  <c r="D1357" i="2"/>
  <c r="E1357" i="2"/>
  <c r="C1358" i="2"/>
  <c r="D1358" i="2"/>
  <c r="E1358" i="2"/>
  <c r="C1359" i="2"/>
  <c r="D1359" i="2"/>
  <c r="E1359" i="2"/>
  <c r="C1360" i="2"/>
  <c r="D1360" i="2"/>
  <c r="E1360" i="2"/>
  <c r="C1361" i="2"/>
  <c r="D1361" i="2"/>
  <c r="E1361" i="2"/>
  <c r="C1362" i="2"/>
  <c r="D1362" i="2"/>
  <c r="E1362" i="2"/>
  <c r="C1363" i="2"/>
  <c r="D1363" i="2"/>
  <c r="E1363" i="2"/>
  <c r="C1364" i="2"/>
  <c r="D1364" i="2"/>
  <c r="E1364" i="2"/>
  <c r="C1365" i="2"/>
  <c r="D1365" i="2"/>
  <c r="E1365" i="2"/>
  <c r="C1366" i="2"/>
  <c r="D1366" i="2"/>
  <c r="E1366" i="2"/>
  <c r="C1367" i="2"/>
  <c r="D1367" i="2"/>
  <c r="E1367" i="2"/>
  <c r="C1368" i="2"/>
  <c r="D1368" i="2"/>
  <c r="E1368" i="2"/>
  <c r="C1369" i="2"/>
  <c r="D1369" i="2"/>
  <c r="E1369" i="2"/>
  <c r="C1370" i="2"/>
  <c r="D1370" i="2"/>
  <c r="E1370" i="2"/>
  <c r="C1371" i="2"/>
  <c r="D1371" i="2"/>
  <c r="E1371" i="2"/>
  <c r="C1372" i="2"/>
  <c r="D1372" i="2"/>
  <c r="E1372" i="2"/>
  <c r="C1373" i="2"/>
  <c r="D1373" i="2"/>
  <c r="E1373" i="2"/>
  <c r="C1374" i="2"/>
  <c r="D1374" i="2"/>
  <c r="E1374" i="2"/>
  <c r="C1375" i="2"/>
  <c r="D1375" i="2"/>
  <c r="E1375" i="2"/>
  <c r="C1376" i="2"/>
  <c r="D1376" i="2"/>
  <c r="E1376" i="2"/>
  <c r="C1377" i="2"/>
  <c r="D1377" i="2"/>
  <c r="E1377" i="2"/>
  <c r="C1378" i="2"/>
  <c r="D1378" i="2"/>
  <c r="E1378" i="2"/>
  <c r="C1379" i="2"/>
  <c r="D1379" i="2"/>
  <c r="E1379" i="2"/>
  <c r="C1380" i="2"/>
  <c r="D1380" i="2"/>
  <c r="E1380" i="2"/>
  <c r="C1381" i="2"/>
  <c r="D1381" i="2"/>
  <c r="E1381" i="2"/>
  <c r="C1382" i="2"/>
  <c r="D1382" i="2"/>
  <c r="E1382" i="2"/>
  <c r="C1383" i="2"/>
  <c r="D1383" i="2"/>
  <c r="E1383" i="2"/>
  <c r="C1384" i="2"/>
  <c r="D1384" i="2"/>
  <c r="E1384" i="2"/>
  <c r="C1385" i="2"/>
  <c r="D1385" i="2"/>
  <c r="E1385" i="2"/>
  <c r="C1386" i="2"/>
  <c r="D1386" i="2"/>
  <c r="E1386" i="2"/>
  <c r="C1387" i="2"/>
  <c r="D1387" i="2"/>
  <c r="E1387" i="2"/>
  <c r="C1388" i="2"/>
  <c r="D1388" i="2"/>
  <c r="E1388" i="2"/>
  <c r="C1389" i="2"/>
  <c r="D1389" i="2"/>
  <c r="E1389" i="2"/>
  <c r="C1390" i="2"/>
  <c r="D1390" i="2"/>
  <c r="E1390" i="2"/>
  <c r="C1391" i="2"/>
  <c r="D1391" i="2"/>
  <c r="E1391" i="2"/>
  <c r="C1392" i="2"/>
  <c r="D1392" i="2"/>
  <c r="E1392" i="2"/>
  <c r="C1393" i="2"/>
  <c r="D1393" i="2"/>
  <c r="E1393" i="2"/>
  <c r="C1394" i="2"/>
  <c r="D1394" i="2"/>
  <c r="E1394" i="2"/>
  <c r="C1395" i="2"/>
  <c r="D1395" i="2"/>
  <c r="E1395" i="2"/>
  <c r="C1396" i="2"/>
  <c r="D1396" i="2"/>
  <c r="E1396" i="2"/>
  <c r="C1397" i="2"/>
  <c r="D1397" i="2"/>
  <c r="E1397" i="2"/>
  <c r="C1398" i="2"/>
  <c r="D1398" i="2"/>
  <c r="E1398" i="2"/>
  <c r="C1399" i="2"/>
  <c r="D1399" i="2"/>
  <c r="E1399" i="2"/>
  <c r="C1400" i="2"/>
  <c r="D1400" i="2"/>
  <c r="E1400" i="2"/>
  <c r="C1401" i="2"/>
  <c r="D1401" i="2"/>
  <c r="E1401" i="2"/>
  <c r="C1402" i="2"/>
  <c r="D1402" i="2"/>
  <c r="E1402" i="2"/>
  <c r="C1403" i="2"/>
  <c r="D1403" i="2"/>
  <c r="E1403" i="2"/>
  <c r="C1404" i="2"/>
  <c r="D1404" i="2"/>
  <c r="E1404" i="2"/>
  <c r="C1405" i="2"/>
  <c r="D1405" i="2"/>
  <c r="E1405" i="2"/>
  <c r="C1406" i="2"/>
  <c r="D1406" i="2"/>
  <c r="E1406" i="2"/>
  <c r="C1407" i="2"/>
  <c r="D1407" i="2"/>
  <c r="E1407" i="2"/>
  <c r="C1408" i="2"/>
  <c r="D1408" i="2"/>
  <c r="E1408" i="2"/>
  <c r="C1409" i="2"/>
  <c r="D1409" i="2"/>
  <c r="E1409" i="2"/>
  <c r="C1410" i="2"/>
  <c r="D1410" i="2"/>
  <c r="E1410" i="2"/>
  <c r="C1411" i="2"/>
  <c r="D1411" i="2"/>
  <c r="E1411" i="2"/>
  <c r="C1412" i="2"/>
  <c r="D1412" i="2"/>
  <c r="E1412" i="2"/>
  <c r="C1413" i="2"/>
  <c r="D1413" i="2"/>
  <c r="E1413" i="2"/>
  <c r="C1414" i="2"/>
  <c r="D1414" i="2"/>
  <c r="E1414" i="2"/>
  <c r="C1415" i="2"/>
  <c r="D1415" i="2"/>
  <c r="E1415" i="2"/>
  <c r="C1416" i="2"/>
  <c r="D1416" i="2"/>
  <c r="E1416" i="2"/>
  <c r="C1417" i="2"/>
  <c r="D1417" i="2"/>
  <c r="E1417" i="2"/>
  <c r="C1418" i="2"/>
  <c r="D1418" i="2"/>
  <c r="E1418" i="2"/>
  <c r="C1419" i="2"/>
  <c r="D1419" i="2"/>
  <c r="E1419" i="2"/>
  <c r="C1420" i="2"/>
  <c r="D1420" i="2"/>
  <c r="E1420" i="2"/>
  <c r="C1421" i="2"/>
  <c r="D1421" i="2"/>
  <c r="E1421" i="2"/>
  <c r="C1422" i="2"/>
  <c r="D1422" i="2"/>
  <c r="E1422" i="2"/>
  <c r="C1423" i="2"/>
  <c r="D1423" i="2"/>
  <c r="E1423" i="2"/>
  <c r="C1424" i="2"/>
  <c r="D1424" i="2"/>
  <c r="E1424" i="2"/>
  <c r="C1425" i="2"/>
  <c r="D1425" i="2"/>
  <c r="E1425" i="2"/>
  <c r="C1426" i="2"/>
  <c r="D1426" i="2"/>
  <c r="E1426" i="2"/>
  <c r="C1427" i="2"/>
  <c r="D1427" i="2"/>
  <c r="E1427" i="2"/>
  <c r="C1428" i="2"/>
  <c r="D1428" i="2"/>
  <c r="E1428" i="2"/>
  <c r="C1429" i="2"/>
  <c r="D1429" i="2"/>
  <c r="E1429" i="2"/>
  <c r="C1430" i="2"/>
  <c r="D1430" i="2"/>
  <c r="E1430" i="2"/>
  <c r="C1431" i="2"/>
  <c r="D1431" i="2"/>
  <c r="E1431" i="2"/>
  <c r="C1432" i="2"/>
  <c r="D1432" i="2"/>
  <c r="E1432" i="2"/>
  <c r="C1433" i="2"/>
  <c r="D1433" i="2"/>
  <c r="E1433" i="2"/>
  <c r="C1434" i="2"/>
  <c r="D1434" i="2"/>
  <c r="E1434" i="2"/>
  <c r="C1435" i="2"/>
  <c r="D1435" i="2"/>
  <c r="E1435" i="2"/>
  <c r="C1436" i="2"/>
  <c r="D1436" i="2"/>
  <c r="E1436" i="2"/>
  <c r="C1437" i="2"/>
  <c r="D1437" i="2"/>
  <c r="E1437" i="2"/>
  <c r="C1438" i="2"/>
  <c r="D1438" i="2"/>
  <c r="E1438" i="2"/>
  <c r="C1439" i="2"/>
  <c r="D1439" i="2"/>
  <c r="E1439" i="2"/>
  <c r="C1440" i="2"/>
  <c r="D1440" i="2"/>
  <c r="E1440" i="2"/>
  <c r="C1441" i="2"/>
  <c r="D1441" i="2"/>
  <c r="E1441" i="2"/>
  <c r="C1442" i="2"/>
  <c r="D1442" i="2"/>
  <c r="E1442" i="2"/>
  <c r="C1443" i="2"/>
  <c r="D1443" i="2"/>
  <c r="E1443" i="2"/>
  <c r="C1444" i="2"/>
  <c r="D1444" i="2"/>
  <c r="E1444" i="2"/>
  <c r="C1445" i="2"/>
  <c r="D1445" i="2"/>
  <c r="E1445" i="2"/>
  <c r="C1446" i="2"/>
  <c r="D1446" i="2"/>
  <c r="E1446" i="2"/>
  <c r="C1447" i="2"/>
  <c r="D1447" i="2"/>
  <c r="E1447" i="2"/>
  <c r="C1448" i="2"/>
  <c r="D1448" i="2"/>
  <c r="E1448" i="2"/>
  <c r="C1449" i="2"/>
  <c r="D1449" i="2"/>
  <c r="E1449" i="2"/>
  <c r="C1450" i="2"/>
  <c r="D1450" i="2"/>
  <c r="E1450" i="2"/>
  <c r="C1451" i="2"/>
  <c r="D1451" i="2"/>
  <c r="E1451" i="2"/>
  <c r="C1452" i="2"/>
  <c r="D1452" i="2"/>
  <c r="E1452" i="2"/>
  <c r="C1453" i="2"/>
  <c r="D1453" i="2"/>
  <c r="E1453" i="2"/>
  <c r="C1454" i="2"/>
  <c r="D1454" i="2"/>
  <c r="E1454" i="2"/>
  <c r="C1455" i="2"/>
  <c r="D1455" i="2"/>
  <c r="E1455" i="2"/>
  <c r="C1456" i="2"/>
  <c r="D1456" i="2"/>
  <c r="E1456" i="2"/>
  <c r="C1457" i="2"/>
  <c r="D1457" i="2"/>
  <c r="E1457" i="2"/>
  <c r="C1458" i="2"/>
  <c r="D1458" i="2"/>
  <c r="E1458" i="2"/>
  <c r="C1459" i="2"/>
  <c r="D1459" i="2"/>
  <c r="E1459" i="2"/>
  <c r="C1460" i="2"/>
  <c r="D1460" i="2"/>
  <c r="E1460" i="2"/>
  <c r="C1461" i="2"/>
  <c r="D1461" i="2"/>
  <c r="E1461" i="2"/>
  <c r="C1462" i="2"/>
  <c r="D1462" i="2"/>
  <c r="E1462" i="2"/>
  <c r="C1463" i="2"/>
  <c r="D1463" i="2"/>
  <c r="E1463" i="2"/>
  <c r="C1464" i="2"/>
  <c r="D1464" i="2"/>
  <c r="E1464" i="2"/>
  <c r="C1465" i="2"/>
  <c r="D1465" i="2"/>
  <c r="E1465" i="2"/>
  <c r="C1466" i="2"/>
  <c r="D1466" i="2"/>
  <c r="E1466" i="2"/>
  <c r="C1467" i="2"/>
  <c r="D1467" i="2"/>
  <c r="E1467" i="2"/>
  <c r="C1468" i="2"/>
  <c r="D1468" i="2"/>
  <c r="E1468" i="2"/>
  <c r="C1469" i="2"/>
  <c r="D1469" i="2"/>
  <c r="E1469" i="2"/>
  <c r="C1470" i="2"/>
  <c r="D1470" i="2"/>
  <c r="E1470" i="2"/>
  <c r="C1471" i="2"/>
  <c r="D1471" i="2"/>
  <c r="E1471" i="2"/>
  <c r="C1472" i="2"/>
  <c r="D1472" i="2"/>
  <c r="E1472" i="2"/>
  <c r="C1473" i="2"/>
  <c r="D1473" i="2"/>
  <c r="E1473" i="2"/>
  <c r="C1474" i="2"/>
  <c r="D1474" i="2"/>
  <c r="E1474" i="2"/>
  <c r="C1475" i="2"/>
  <c r="D1475" i="2"/>
  <c r="E1475" i="2"/>
  <c r="C1476" i="2"/>
  <c r="D1476" i="2"/>
  <c r="E1476" i="2"/>
  <c r="C1477" i="2"/>
  <c r="D1477" i="2"/>
  <c r="E1477" i="2"/>
  <c r="C1478" i="2"/>
  <c r="D1478" i="2"/>
  <c r="E1478" i="2"/>
  <c r="C1479" i="2"/>
  <c r="D1479" i="2"/>
  <c r="E1479" i="2"/>
  <c r="C1480" i="2"/>
  <c r="D1480" i="2"/>
  <c r="E1480" i="2"/>
  <c r="F1480" i="2"/>
  <c r="C1481" i="2"/>
  <c r="D1481" i="2"/>
  <c r="E1481" i="2"/>
  <c r="F1481" i="2"/>
  <c r="C1482" i="2"/>
  <c r="D1482" i="2"/>
  <c r="E1482" i="2"/>
  <c r="F1482" i="2"/>
  <c r="C1483" i="2"/>
  <c r="D1483" i="2"/>
  <c r="E1483" i="2"/>
  <c r="F1483" i="2"/>
  <c r="C1484" i="2"/>
  <c r="D1484" i="2"/>
  <c r="E1484" i="2"/>
  <c r="F1484" i="2"/>
  <c r="C1485" i="2"/>
  <c r="D1485" i="2"/>
  <c r="E1485" i="2"/>
  <c r="F1485" i="2"/>
  <c r="C1486" i="2"/>
  <c r="D1486" i="2"/>
  <c r="E1486" i="2"/>
  <c r="F1486" i="2"/>
  <c r="C1487" i="2"/>
  <c r="D1487" i="2"/>
  <c r="E1487" i="2"/>
  <c r="F1487" i="2"/>
  <c r="C1488" i="2"/>
  <c r="D1488" i="2"/>
  <c r="E1488" i="2"/>
  <c r="F1488" i="2"/>
  <c r="C1489" i="2"/>
  <c r="D1489" i="2"/>
  <c r="E1489" i="2"/>
  <c r="F1489" i="2"/>
  <c r="C1490" i="2"/>
  <c r="D1490" i="2"/>
  <c r="E1490" i="2"/>
  <c r="F1490" i="2"/>
  <c r="C1491" i="2"/>
  <c r="D1491" i="2"/>
  <c r="E1491" i="2"/>
  <c r="F1491" i="2"/>
  <c r="C1492" i="2"/>
  <c r="D1492" i="2"/>
  <c r="E1492" i="2"/>
  <c r="F1492" i="2"/>
  <c r="C1493" i="2"/>
  <c r="D1493" i="2"/>
  <c r="E1493" i="2"/>
  <c r="F1493" i="2"/>
  <c r="C1494" i="2"/>
  <c r="D1494" i="2"/>
  <c r="E1494" i="2"/>
  <c r="F1494" i="2"/>
  <c r="C1495" i="2"/>
  <c r="D1495" i="2"/>
  <c r="E1495" i="2"/>
  <c r="F1495" i="2"/>
  <c r="C1496" i="2"/>
  <c r="D1496" i="2"/>
  <c r="E1496" i="2"/>
  <c r="F1496" i="2"/>
  <c r="C1497" i="2"/>
  <c r="D1497" i="2"/>
  <c r="E1497" i="2"/>
  <c r="F1497" i="2"/>
  <c r="C1498" i="2"/>
  <c r="D1498" i="2"/>
  <c r="E1498" i="2"/>
  <c r="F1498" i="2"/>
  <c r="C1499" i="2"/>
  <c r="D1499" i="2"/>
  <c r="E1499" i="2"/>
  <c r="F1499" i="2"/>
  <c r="C1500" i="2"/>
  <c r="D1500" i="2"/>
  <c r="E1500" i="2"/>
  <c r="F1500" i="2"/>
  <c r="C1501" i="2"/>
  <c r="D1501" i="2"/>
  <c r="E1501" i="2"/>
  <c r="F1501" i="2"/>
  <c r="C1502" i="2"/>
  <c r="D1502" i="2"/>
  <c r="E1502" i="2"/>
  <c r="F1502" i="2"/>
  <c r="C1503" i="2"/>
  <c r="D1503" i="2"/>
  <c r="E1503" i="2"/>
  <c r="F1503" i="2"/>
  <c r="C1504" i="2"/>
  <c r="D1504" i="2"/>
  <c r="E1504" i="2"/>
  <c r="F1504" i="2"/>
  <c r="C1505" i="2"/>
  <c r="D1505" i="2"/>
  <c r="E1505" i="2"/>
  <c r="F1505" i="2"/>
  <c r="C1506" i="2"/>
  <c r="D1506" i="2"/>
  <c r="E1506" i="2"/>
  <c r="F1506" i="2"/>
  <c r="C1507" i="2"/>
  <c r="D1507" i="2"/>
  <c r="E1507" i="2"/>
  <c r="F1507" i="2"/>
  <c r="C1508" i="2"/>
  <c r="D1508" i="2"/>
  <c r="E1508" i="2"/>
  <c r="F1508" i="2"/>
  <c r="C1509" i="2"/>
  <c r="D1509" i="2"/>
  <c r="E1509" i="2"/>
  <c r="F1509" i="2"/>
  <c r="C1510" i="2"/>
  <c r="D1510" i="2"/>
  <c r="E1510" i="2"/>
  <c r="F1510" i="2"/>
  <c r="C1511" i="2"/>
  <c r="D1511" i="2"/>
  <c r="E1511" i="2"/>
  <c r="F1511" i="2"/>
  <c r="C1512" i="2"/>
  <c r="D1512" i="2"/>
  <c r="E1512" i="2"/>
  <c r="F1512" i="2"/>
  <c r="C1513" i="2"/>
  <c r="D1513" i="2"/>
  <c r="E1513" i="2"/>
  <c r="F1513" i="2"/>
  <c r="C1514" i="2"/>
  <c r="D1514" i="2"/>
  <c r="E1514" i="2"/>
  <c r="F1514" i="2"/>
  <c r="C1515" i="2"/>
  <c r="D1515" i="2"/>
  <c r="E1515" i="2"/>
  <c r="F151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2" i="2"/>
  <c r="F785" i="11" l="1"/>
  <c r="F450" i="11"/>
  <c r="F193" i="11"/>
  <c r="F789" i="11"/>
  <c r="F11" i="11"/>
  <c r="F117" i="11"/>
  <c r="F556" i="11"/>
  <c r="F442" i="11"/>
  <c r="F441" i="11"/>
  <c r="F393" i="11"/>
  <c r="F85" i="11"/>
  <c r="F156" i="11"/>
  <c r="F190" i="11"/>
  <c r="F591" i="11"/>
  <c r="F547" i="11"/>
  <c r="F701" i="11"/>
  <c r="F81" i="11"/>
  <c r="F487" i="11"/>
  <c r="F63" i="11"/>
  <c r="F12" i="11"/>
  <c r="F143" i="11"/>
  <c r="F131" i="11"/>
  <c r="F197" i="11"/>
  <c r="F498" i="11"/>
  <c r="F239" i="11"/>
  <c r="F555" i="11"/>
  <c r="F359" i="11"/>
  <c r="F361" i="11"/>
  <c r="F444" i="11"/>
  <c r="F451" i="11"/>
  <c r="F168" i="11"/>
  <c r="F174" i="11"/>
  <c r="F525" i="11"/>
  <c r="F38" i="11"/>
  <c r="F62" i="11"/>
  <c r="F517" i="11"/>
  <c r="F494" i="11"/>
  <c r="F126" i="11"/>
  <c r="F114" i="11"/>
  <c r="F23" i="11"/>
  <c r="F297" i="11"/>
  <c r="F499" i="11"/>
  <c r="F585" i="11"/>
  <c r="F191" i="11"/>
  <c r="F175" i="11"/>
  <c r="F582" i="11"/>
  <c r="F108" i="11"/>
  <c r="F128" i="11"/>
  <c r="F162" i="11"/>
  <c r="F500" i="11"/>
  <c r="F158" i="11"/>
  <c r="F353" i="11"/>
  <c r="F250" i="11"/>
  <c r="F468" i="11"/>
  <c r="F409" i="11"/>
  <c r="F245" i="11"/>
  <c r="F567" i="11"/>
  <c r="F575" i="11"/>
  <c r="F255" i="11"/>
  <c r="F804" i="11"/>
  <c r="F26" i="11"/>
  <c r="F224" i="11"/>
  <c r="F89" i="11"/>
  <c r="F334" i="11"/>
  <c r="F436" i="11"/>
  <c r="F181" i="11"/>
  <c r="F209" i="11"/>
  <c r="F538" i="11"/>
  <c r="F137" i="11"/>
  <c r="F330" i="11"/>
  <c r="F148" i="11"/>
  <c r="F164" i="11"/>
  <c r="F159" i="11"/>
  <c r="F503" i="11"/>
  <c r="F459" i="11"/>
  <c r="F227" i="11"/>
  <c r="F401" i="11"/>
  <c r="F501" i="11"/>
  <c r="F402" i="11"/>
  <c r="F462" i="11"/>
  <c r="F70" i="11"/>
  <c r="F595" i="11"/>
  <c r="F530" i="11"/>
  <c r="F189" i="11"/>
  <c r="F166" i="11"/>
  <c r="F470" i="11"/>
  <c r="F35" i="11"/>
  <c r="F350" i="11"/>
  <c r="F458" i="11"/>
  <c r="F185" i="11"/>
  <c r="F425" i="11"/>
  <c r="F254" i="11"/>
  <c r="F412" i="11"/>
  <c r="F321" i="11"/>
  <c r="F467" i="11"/>
  <c r="F217" i="11"/>
  <c r="F201" i="11"/>
  <c r="F182" i="11"/>
  <c r="F206" i="11"/>
  <c r="F322" i="11"/>
  <c r="F422" i="11"/>
  <c r="F414" i="11"/>
  <c r="F161" i="11"/>
  <c r="F136" i="11"/>
  <c r="F147" i="11"/>
  <c r="F477" i="11"/>
  <c r="F528" i="11"/>
  <c r="F505" i="11"/>
  <c r="F533" i="11"/>
  <c r="F165" i="11"/>
  <c r="F58" i="11"/>
  <c r="F229" i="11"/>
  <c r="F82" i="11"/>
  <c r="F335" i="11"/>
  <c r="F27" i="11"/>
  <c r="F369" i="11"/>
  <c r="F75" i="11"/>
  <c r="F176" i="11"/>
  <c r="F200" i="11"/>
  <c r="F205" i="11"/>
  <c r="F683" i="11"/>
  <c r="F531" i="11"/>
  <c r="F512" i="11"/>
  <c r="F429" i="11"/>
  <c r="F18" i="11"/>
  <c r="F583" i="11"/>
  <c r="F394" i="11"/>
  <c r="F167" i="11"/>
  <c r="F183" i="11"/>
  <c r="F243" i="11"/>
  <c r="F663" i="11"/>
  <c r="F417" i="11"/>
  <c r="F247" i="11"/>
  <c r="F549" i="11"/>
  <c r="F300" i="11"/>
  <c r="F621" i="11"/>
  <c r="F34" i="11"/>
  <c r="F431" i="11"/>
  <c r="F74" i="11"/>
  <c r="F49" i="11"/>
  <c r="F313" i="11"/>
  <c r="F230" i="11"/>
  <c r="F736" i="11"/>
  <c r="F124" i="11"/>
  <c r="F80" i="11"/>
  <c r="F92" i="11"/>
  <c r="F788" i="11"/>
  <c r="F576" i="11"/>
  <c r="F145" i="11"/>
  <c r="F526" i="11"/>
  <c r="F215" i="11"/>
  <c r="F363" i="11"/>
  <c r="F316" i="11"/>
  <c r="F37" i="11"/>
  <c r="F753" i="11"/>
  <c r="F285" i="11"/>
  <c r="F78" i="11"/>
  <c r="F60" i="11"/>
  <c r="F51" i="11"/>
  <c r="F696" i="11"/>
  <c r="F203" i="11"/>
  <c r="F484" i="11"/>
  <c r="F97" i="11"/>
  <c r="F518" i="11"/>
  <c r="F56" i="11"/>
  <c r="F521" i="11"/>
  <c r="F792" i="11"/>
  <c r="F111" i="11"/>
  <c r="F491" i="11"/>
  <c r="F724" i="11"/>
  <c r="F510" i="11"/>
  <c r="F95" i="11"/>
  <c r="F597" i="11"/>
  <c r="F93" i="11"/>
  <c r="F386" i="11"/>
  <c r="F464" i="11"/>
  <c r="F456" i="11"/>
  <c r="F423" i="11"/>
  <c r="F186" i="11"/>
  <c r="F610" i="11"/>
  <c r="F496" i="11"/>
  <c r="F579" i="11"/>
  <c r="F67" i="11"/>
  <c r="F259" i="11"/>
  <c r="F238" i="11"/>
  <c r="F782" i="11"/>
  <c r="F303" i="11"/>
  <c r="F169" i="11"/>
  <c r="F21" i="11"/>
  <c r="F564" i="11"/>
  <c r="F153" i="11"/>
  <c r="F643" i="11"/>
  <c r="F331" i="11"/>
  <c r="F198" i="11"/>
  <c r="F194" i="11"/>
  <c r="F492" i="11"/>
  <c r="F733" i="11"/>
  <c r="F584" i="11"/>
  <c r="F216" i="11"/>
  <c r="F121" i="11"/>
  <c r="F48" i="11"/>
  <c r="F737" i="11"/>
  <c r="F773" i="11"/>
  <c r="F813" i="11"/>
  <c r="F135" i="11"/>
  <c r="F715" i="11"/>
  <c r="F703" i="11"/>
  <c r="F133" i="11"/>
  <c r="F36" i="11"/>
  <c r="F33" i="11"/>
  <c r="F207" i="11"/>
  <c r="F196" i="11"/>
  <c r="F482" i="11"/>
  <c r="F757" i="11"/>
  <c r="F844" i="11"/>
  <c r="F649" i="11"/>
  <c r="F246" i="11"/>
  <c r="F299" i="11"/>
  <c r="F557" i="11"/>
  <c r="F318" i="11"/>
  <c r="F6" i="11"/>
  <c r="F592" i="11"/>
  <c r="F177" i="11"/>
  <c r="F298" i="11"/>
  <c r="F163" i="11"/>
  <c r="F305" i="11"/>
  <c r="F410" i="11"/>
  <c r="F673" i="11"/>
  <c r="F572" i="11"/>
  <c r="F25" i="11"/>
  <c r="F340" i="11"/>
  <c r="F282" i="11"/>
  <c r="F447" i="11"/>
  <c r="F807" i="11"/>
  <c r="F550" i="11"/>
  <c r="F534" i="11"/>
  <c r="F306" i="11"/>
  <c r="F742" i="11"/>
  <c r="F506" i="11"/>
  <c r="F375" i="11"/>
  <c r="F693" i="11"/>
  <c r="F376" i="11"/>
  <c r="F293" i="11"/>
  <c r="F439" i="11"/>
  <c r="F98" i="11"/>
  <c r="F105" i="11"/>
  <c r="F587" i="11"/>
  <c r="F288" i="11"/>
  <c r="F291" i="11"/>
  <c r="F256" i="11"/>
  <c r="F475" i="11"/>
  <c r="F732" i="11"/>
  <c r="F260" i="11"/>
  <c r="F76" i="11"/>
  <c r="F311" i="11"/>
  <c r="F310" i="11"/>
  <c r="F641" i="11"/>
  <c r="F41" i="11"/>
  <c r="F387" i="11"/>
  <c r="F551" i="11"/>
  <c r="F772" i="11"/>
  <c r="F729" i="11"/>
  <c r="F225" i="11"/>
  <c r="F354" i="11"/>
  <c r="F199" i="11"/>
  <c r="F109" i="11"/>
  <c r="F396" i="11"/>
  <c r="F68" i="11"/>
  <c r="F432" i="11"/>
  <c r="F577" i="11"/>
  <c r="F106" i="11"/>
  <c r="F509" i="11"/>
  <c r="F615" i="11"/>
  <c r="F94" i="11"/>
  <c r="F302" i="11"/>
  <c r="F274" i="11"/>
  <c r="F99" i="11"/>
  <c r="F140" i="11"/>
  <c r="F266" i="11"/>
  <c r="F222" i="11"/>
  <c r="F187" i="11"/>
  <c r="F780" i="11"/>
  <c r="F681" i="11"/>
  <c r="F286" i="11"/>
  <c r="F713" i="11"/>
  <c r="F28" i="11"/>
  <c r="F645" i="11"/>
  <c r="F383" i="11"/>
  <c r="F366" i="11"/>
  <c r="F46" i="11"/>
  <c r="F562" i="11"/>
  <c r="F522" i="11"/>
  <c r="F809" i="11"/>
  <c r="F84" i="11"/>
  <c r="F669" i="11"/>
  <c r="F90" i="11"/>
  <c r="F8" i="11"/>
  <c r="F821" i="11"/>
  <c r="F504" i="11"/>
  <c r="F19" i="11"/>
  <c r="F102" i="11"/>
  <c r="F397" i="11"/>
  <c r="F548" i="11"/>
  <c r="F47" i="11"/>
  <c r="F352" i="11"/>
  <c r="F171" i="11"/>
  <c r="F455" i="11"/>
  <c r="F289" i="11"/>
  <c r="F565" i="11"/>
  <c r="F314" i="11"/>
  <c r="F716" i="11"/>
  <c r="F221" i="11"/>
  <c r="F728" i="11"/>
  <c r="F519" i="11"/>
  <c r="F765" i="11"/>
  <c r="F734" i="11"/>
  <c r="F586" i="11"/>
  <c r="F513" i="11"/>
  <c r="F748" i="11"/>
  <c r="F527" i="11"/>
  <c r="F546" i="11"/>
  <c r="F665" i="11"/>
  <c r="F210" i="11"/>
  <c r="F768" i="11"/>
  <c r="F539" i="11"/>
  <c r="F370" i="11"/>
  <c r="F40" i="11"/>
  <c r="F398" i="11"/>
  <c r="F43" i="11"/>
  <c r="F269" i="11"/>
  <c r="F231" i="11"/>
  <c r="F22" i="11"/>
  <c r="F651" i="11"/>
  <c r="F73" i="11"/>
  <c r="F751" i="11"/>
  <c r="F483" i="11"/>
  <c r="F119" i="11"/>
  <c r="F750" i="11"/>
  <c r="F252" i="11"/>
  <c r="F14" i="11"/>
  <c r="F712" i="11"/>
  <c r="F700" i="11"/>
  <c r="F9" i="11"/>
  <c r="F631" i="11"/>
  <c r="F671" i="11"/>
  <c r="F656" i="11"/>
  <c r="F45" i="11"/>
  <c r="F7" i="11"/>
  <c r="F764" i="11"/>
  <c r="F3" i="11"/>
  <c r="F130" i="11"/>
  <c r="F440" i="11"/>
  <c r="F690" i="11"/>
  <c r="F223" i="11"/>
  <c r="F5" i="11"/>
  <c r="F784" i="11"/>
  <c r="F624" i="11"/>
  <c r="F309" i="11"/>
  <c r="F787" i="11"/>
  <c r="F290" i="11"/>
  <c r="F83" i="11"/>
  <c r="F10" i="11"/>
  <c r="F226" i="11"/>
  <c r="F4" i="11"/>
  <c r="F371" i="11"/>
  <c r="F735" i="11"/>
  <c r="F178" i="11"/>
  <c r="F571" i="11"/>
  <c r="F367" i="11"/>
  <c r="F379" i="11"/>
  <c r="F2" i="11"/>
  <c r="F44" i="11"/>
  <c r="F39" i="11"/>
  <c r="F30" i="11"/>
  <c r="F53" i="11"/>
  <c r="F385" i="11"/>
  <c r="F66" i="11"/>
  <c r="F292" i="11"/>
  <c r="F558" i="11"/>
  <c r="F141" i="11"/>
  <c r="F304" i="11"/>
  <c r="F657" i="11"/>
  <c r="F101" i="11"/>
  <c r="F107" i="11"/>
  <c r="F172" i="11"/>
  <c r="F776" i="11"/>
  <c r="F688" i="11"/>
  <c r="F573" i="11"/>
  <c r="F433" i="11"/>
  <c r="F241" i="11"/>
  <c r="F392" i="11"/>
  <c r="F257" i="11"/>
  <c r="F281" i="11"/>
  <c r="F122" i="11"/>
  <c r="F332" i="11"/>
  <c r="F766" i="11"/>
  <c r="F463" i="11"/>
  <c r="F357" i="11"/>
  <c r="F59" i="11"/>
  <c r="F448" i="11"/>
  <c r="F301" i="11"/>
  <c r="F275" i="11"/>
  <c r="F659" i="11"/>
  <c r="F541" i="11"/>
  <c r="F195" i="11"/>
  <c r="F635" i="11"/>
  <c r="F553" i="11"/>
  <c r="F13" i="11"/>
  <c r="F589" i="11"/>
  <c r="F127" i="11"/>
  <c r="F32" i="11"/>
  <c r="F578" i="11"/>
  <c r="F17" i="11"/>
  <c r="F24" i="11"/>
  <c r="F142" i="11"/>
  <c r="F629" i="11"/>
  <c r="F378" i="11"/>
  <c r="F61" i="11"/>
  <c r="F720" i="11"/>
  <c r="F120" i="11"/>
  <c r="F91" i="11"/>
  <c r="F594" i="11"/>
  <c r="F77" i="11"/>
  <c r="F277" i="11"/>
  <c r="F100" i="11"/>
  <c r="F852" i="11"/>
  <c r="F710" i="11"/>
  <c r="F118" i="11"/>
  <c r="F667" i="11"/>
  <c r="F648" i="11"/>
  <c r="F559" i="11"/>
  <c r="F752" i="11"/>
  <c r="F514" i="11"/>
  <c r="F29" i="11"/>
  <c r="F590" i="11"/>
  <c r="F711" i="11"/>
  <c r="F408" i="11"/>
  <c r="F296" i="11"/>
  <c r="F343" i="11"/>
  <c r="F384" i="11"/>
  <c r="F52" i="11"/>
  <c r="F476" i="11"/>
  <c r="F814" i="11"/>
  <c r="F749" i="11"/>
  <c r="F264" i="11"/>
  <c r="F160" i="11"/>
  <c r="F692" i="11"/>
  <c r="F115" i="11"/>
  <c r="F718" i="11"/>
  <c r="F15" i="11"/>
  <c r="F214" i="11"/>
  <c r="F268" i="11"/>
  <c r="Q349" i="2" a="1"/>
  <c r="Q349" i="2" s="1"/>
  <c r="R349" i="2" s="1"/>
  <c r="T218" i="9" a="1"/>
  <c r="T218" i="9" s="1"/>
  <c r="F218" i="9" s="1"/>
  <c r="T416" i="9" a="1"/>
  <c r="T416" i="9" s="1"/>
  <c r="F416" i="9" s="1"/>
  <c r="T238" i="9" a="1"/>
  <c r="T238" i="9" s="1"/>
  <c r="F238" i="9" s="1"/>
  <c r="T174" i="9" a="1"/>
  <c r="T174" i="9" s="1"/>
  <c r="F174" i="9" s="1"/>
  <c r="T290" i="9" a="1"/>
  <c r="T290" i="9" s="1"/>
  <c r="F290" i="9" s="1"/>
  <c r="T122" i="9" a="1"/>
  <c r="T122" i="9" s="1"/>
  <c r="F122" i="9" s="1"/>
  <c r="T309" i="9" a="1"/>
  <c r="T309" i="9" s="1"/>
  <c r="F309" i="9" s="1"/>
  <c r="T44" i="9" a="1"/>
  <c r="T44" i="9" s="1"/>
  <c r="F44" i="9" s="1"/>
  <c r="T139" i="9" a="1"/>
  <c r="T139" i="9" s="1"/>
  <c r="F139" i="9" s="1"/>
  <c r="T171" i="9" a="1"/>
  <c r="T171" i="9" s="1"/>
  <c r="F171" i="9" s="1"/>
  <c r="T295" i="9" a="1"/>
  <c r="T295" i="9" s="1"/>
  <c r="F295" i="9" s="1"/>
  <c r="T257" i="9" a="1"/>
  <c r="T257" i="9" s="1"/>
  <c r="F257" i="9" s="1"/>
  <c r="T228" i="9" a="1"/>
  <c r="T228" i="9" s="1"/>
  <c r="F228" i="9" s="1"/>
  <c r="T125" i="9" a="1"/>
  <c r="T125" i="9" s="1"/>
  <c r="F125" i="9" s="1"/>
  <c r="T179" i="9" a="1"/>
  <c r="T179" i="9" s="1"/>
  <c r="F179" i="9" s="1"/>
  <c r="T211" i="9" a="1"/>
  <c r="T211" i="9" s="1"/>
  <c r="F211" i="9" s="1"/>
  <c r="T104" i="9" a="1"/>
  <c r="T104" i="9" s="1"/>
  <c r="F104" i="9" s="1"/>
  <c r="T7" i="9" a="1"/>
  <c r="T7" i="9" s="1"/>
  <c r="F7" i="9" s="1"/>
  <c r="T291" i="9" a="1"/>
  <c r="T291" i="9" s="1"/>
  <c r="F291" i="9" s="1"/>
  <c r="T323" i="9" a="1"/>
  <c r="T323" i="9" s="1"/>
  <c r="F323" i="9" s="1"/>
  <c r="T355" i="9" a="1"/>
  <c r="T355" i="9" s="1"/>
  <c r="F355" i="9" s="1"/>
  <c r="T6" i="9" a="1"/>
  <c r="T6" i="9" s="1"/>
  <c r="F6" i="9" s="1"/>
  <c r="T127" i="9" a="1"/>
  <c r="T127" i="9" s="1"/>
  <c r="F127" i="9" s="1"/>
  <c r="T159" i="9" a="1"/>
  <c r="T159" i="9" s="1"/>
  <c r="F159" i="9" s="1"/>
  <c r="T260" i="9" a="1"/>
  <c r="T260" i="9" s="1"/>
  <c r="F260" i="9" s="1"/>
  <c r="T283" i="9" a="1"/>
  <c r="T283" i="9" s="1"/>
  <c r="F283" i="9" s="1"/>
  <c r="T121" i="9" a="1"/>
  <c r="T121" i="9" s="1"/>
  <c r="F121" i="9" s="1"/>
  <c r="T308" i="9" a="1"/>
  <c r="T308" i="9" s="1"/>
  <c r="F308" i="9" s="1"/>
  <c r="T210" i="9" a="1"/>
  <c r="T210" i="9" s="1"/>
  <c r="F210" i="9" s="1"/>
  <c r="T67" i="9" a="1"/>
  <c r="T67" i="9" s="1"/>
  <c r="F67" i="9" s="1"/>
  <c r="T417" i="9" a="1"/>
  <c r="T417" i="9" s="1"/>
  <c r="F417" i="9" s="1"/>
  <c r="T322" i="9" a="1"/>
  <c r="T322" i="9" s="1"/>
  <c r="F322" i="9" s="1"/>
  <c r="T154" i="9" a="1"/>
  <c r="T154" i="9" s="1"/>
  <c r="F154" i="9" s="1"/>
  <c r="T341" i="9" a="1"/>
  <c r="T341" i="9" s="1"/>
  <c r="F341" i="9" s="1"/>
  <c r="T76" i="9" a="1"/>
  <c r="T76" i="9" s="1"/>
  <c r="F76" i="9" s="1"/>
  <c r="T203" i="9" a="1"/>
  <c r="T203" i="9" s="1"/>
  <c r="F203" i="9" s="1"/>
  <c r="T215" i="9" a="1"/>
  <c r="T215" i="9" s="1"/>
  <c r="F215" i="9" s="1"/>
  <c r="T243" i="9" a="1"/>
  <c r="T243" i="9" s="1"/>
  <c r="F243" i="9" s="1"/>
  <c r="T34" i="9" a="1"/>
  <c r="T34" i="9" s="1"/>
  <c r="F34" i="9" s="1"/>
  <c r="T220" i="9" a="1"/>
  <c r="T220" i="9" s="1"/>
  <c r="F220" i="9" s="1"/>
  <c r="T216" i="9" a="1"/>
  <c r="T216" i="9" s="1"/>
  <c r="F216" i="9" s="1"/>
  <c r="T248" i="9" a="1"/>
  <c r="T248" i="9" s="1"/>
  <c r="F248" i="9" s="1"/>
  <c r="T233" i="9" a="1"/>
  <c r="T233" i="9" s="1"/>
  <c r="F233" i="9" s="1"/>
  <c r="T29" i="9" a="1"/>
  <c r="T29" i="9" s="1"/>
  <c r="F29" i="9" s="1"/>
  <c r="T126" i="9" a="1"/>
  <c r="T126" i="9" s="1"/>
  <c r="F126" i="9" s="1"/>
  <c r="T184" i="9" a="1"/>
  <c r="T184" i="9" s="1"/>
  <c r="F184" i="9" s="1"/>
  <c r="T259" i="9" a="1"/>
  <c r="T259" i="9" s="1"/>
  <c r="F259" i="9" s="1"/>
  <c r="T83" i="9" a="1"/>
  <c r="T83" i="9" s="1"/>
  <c r="F83" i="9" s="1"/>
  <c r="T247" i="9" a="1"/>
  <c r="T247" i="9" s="1"/>
  <c r="F247" i="9" s="1"/>
  <c r="T205" i="9" a="1"/>
  <c r="T205" i="9" s="1"/>
  <c r="F205" i="9" s="1"/>
  <c r="T347" i="9" a="1"/>
  <c r="T347" i="9" s="1"/>
  <c r="F347" i="9" s="1"/>
  <c r="T50" i="9" a="1"/>
  <c r="T50" i="9" s="1"/>
  <c r="F50" i="9" s="1"/>
  <c r="T21" i="9" a="1"/>
  <c r="T21" i="9" s="1"/>
  <c r="F21" i="9" s="1"/>
  <c r="T71" i="9" a="1"/>
  <c r="T71" i="9" s="1"/>
  <c r="F71" i="9" s="1"/>
  <c r="T252" i="9" a="1"/>
  <c r="T252" i="9" s="1"/>
  <c r="F252" i="9" s="1"/>
  <c r="T110" i="9" a="1"/>
  <c r="T110" i="9" s="1"/>
  <c r="F110" i="9" s="1"/>
  <c r="T12" i="9" a="1"/>
  <c r="T12" i="9" s="1"/>
  <c r="F12" i="9" s="1"/>
  <c r="T17" i="9" a="1"/>
  <c r="T17" i="9" s="1"/>
  <c r="F17" i="9" s="1"/>
  <c r="T277" i="9" a="1"/>
  <c r="T277" i="9" s="1"/>
  <c r="F277" i="9" s="1"/>
  <c r="T168" i="9" a="1"/>
  <c r="T168" i="9" s="1"/>
  <c r="F168" i="9" s="1"/>
  <c r="T225" i="9" a="1"/>
  <c r="T225" i="9" s="1"/>
  <c r="F225" i="9" s="1"/>
  <c r="T221" i="9" a="1"/>
  <c r="T221" i="9" s="1"/>
  <c r="F221" i="9" s="1"/>
  <c r="T253" i="9" a="1"/>
  <c r="T253" i="9" s="1"/>
  <c r="F253" i="9" s="1"/>
  <c r="T234" i="9" a="1"/>
  <c r="T234" i="9" s="1"/>
  <c r="F234" i="9" s="1"/>
  <c r="T18" i="9" a="1"/>
  <c r="T18" i="9" s="1"/>
  <c r="F18" i="9" s="1"/>
  <c r="T141" i="9" a="1"/>
  <c r="T141" i="9" s="1"/>
  <c r="F141" i="9" s="1"/>
  <c r="T189" i="9" a="1"/>
  <c r="T189" i="9" s="1"/>
  <c r="F189" i="9" s="1"/>
  <c r="T400" i="9" a="1"/>
  <c r="T400" i="9" s="1"/>
  <c r="F400" i="9" s="1"/>
  <c r="T66" i="9" a="1"/>
  <c r="T66" i="9" s="1"/>
  <c r="F66" i="9" s="1"/>
  <c r="T267" i="9" a="1"/>
  <c r="T267" i="9" s="1"/>
  <c r="F267" i="9" s="1"/>
  <c r="T299" i="9" a="1"/>
  <c r="T299" i="9" s="1"/>
  <c r="F299" i="9" s="1"/>
  <c r="T331" i="9" a="1"/>
  <c r="T331" i="9" s="1"/>
  <c r="F331" i="9" s="1"/>
  <c r="T58" i="9" a="1"/>
  <c r="T58" i="9" s="1"/>
  <c r="F58" i="9" s="1"/>
  <c r="T95" i="9" a="1"/>
  <c r="T95" i="9" s="1"/>
  <c r="F95" i="9" s="1"/>
  <c r="T13" i="9" a="1"/>
  <c r="T13" i="9" s="1"/>
  <c r="F13" i="9" s="1"/>
  <c r="T401" i="9" a="1"/>
  <c r="T401" i="9" s="1"/>
  <c r="F401" i="9" s="1"/>
  <c r="T306" i="9" a="1"/>
  <c r="T306" i="9" s="1"/>
  <c r="F306" i="9" s="1"/>
  <c r="T51" i="9" a="1"/>
  <c r="T51" i="9" s="1"/>
  <c r="F51" i="9" s="1"/>
  <c r="T100" i="9" a="1"/>
  <c r="T100" i="9" s="1"/>
  <c r="F100" i="9" s="1"/>
  <c r="T138" i="9" a="1"/>
  <c r="T138" i="9" s="1"/>
  <c r="F138" i="9" s="1"/>
  <c r="T99" i="9" a="1"/>
  <c r="T99" i="9" s="1"/>
  <c r="F99" i="9" s="1"/>
  <c r="T11" i="9" a="1"/>
  <c r="T11" i="9" s="1"/>
  <c r="F11" i="9" s="1"/>
  <c r="T293" i="9" a="1"/>
  <c r="T293" i="9" s="1"/>
  <c r="F293" i="9" s="1"/>
  <c r="T325" i="9" a="1"/>
  <c r="T325" i="9" s="1"/>
  <c r="F325" i="9" s="1"/>
  <c r="T42" i="9" a="1"/>
  <c r="T42" i="9" s="1"/>
  <c r="F42" i="9" s="1"/>
  <c r="T136" i="9" a="1"/>
  <c r="T136" i="9" s="1"/>
  <c r="F136" i="9" s="1"/>
  <c r="T89" i="9" a="1"/>
  <c r="T89" i="9" s="1"/>
  <c r="F89" i="9" s="1"/>
  <c r="T60" i="9" a="1"/>
  <c r="T60" i="9" s="1"/>
  <c r="F60" i="9" s="1"/>
  <c r="T90" i="9" a="1"/>
  <c r="T90" i="9" s="1"/>
  <c r="F90" i="9" s="1"/>
  <c r="T117" i="9" a="1"/>
  <c r="T117" i="9" s="1"/>
  <c r="F117" i="9" s="1"/>
  <c r="T155" i="9" a="1"/>
  <c r="T155" i="9" s="1"/>
  <c r="F155" i="9" s="1"/>
  <c r="T187" i="9" a="1"/>
  <c r="T187" i="9" s="1"/>
  <c r="F187" i="9" s="1"/>
  <c r="T36" i="9" a="1"/>
  <c r="T36" i="9" s="1"/>
  <c r="F36" i="9" s="1"/>
  <c r="T279" i="9" a="1"/>
  <c r="T279" i="9" s="1"/>
  <c r="F279" i="9" s="1"/>
  <c r="T311" i="9" a="1"/>
  <c r="T311" i="9" s="1"/>
  <c r="F311" i="9" s="1"/>
  <c r="T343" i="9" a="1"/>
  <c r="T343" i="9" s="1"/>
  <c r="F343" i="9" s="1"/>
  <c r="T103" i="9" a="1"/>
  <c r="T103" i="9" s="1"/>
  <c r="F103" i="9" s="1"/>
  <c r="T190" i="9" a="1"/>
  <c r="T190" i="9" s="1"/>
  <c r="F190" i="9" s="1"/>
  <c r="T274" i="9" a="1"/>
  <c r="T274" i="9" s="1"/>
  <c r="F274" i="9" s="1"/>
  <c r="T236" i="9" a="1"/>
  <c r="T236" i="9" s="1"/>
  <c r="F236" i="9" s="1"/>
  <c r="T212" i="9" a="1"/>
  <c r="T212" i="9" s="1"/>
  <c r="F212" i="9" s="1"/>
  <c r="T2" i="9" a="1"/>
  <c r="T2" i="9" s="1"/>
  <c r="F2" i="9" s="1"/>
  <c r="T195" i="9" a="1"/>
  <c r="T195" i="9" s="1"/>
  <c r="F195" i="9" s="1"/>
  <c r="T39" i="9" a="1"/>
  <c r="T39" i="9" s="1"/>
  <c r="F39" i="9" s="1"/>
  <c r="T275" i="9" a="1"/>
  <c r="T275" i="9" s="1"/>
  <c r="F275" i="9" s="1"/>
  <c r="T307" i="9" a="1"/>
  <c r="T307" i="9" s="1"/>
  <c r="F307" i="9" s="1"/>
  <c r="T339" i="9" a="1"/>
  <c r="T339" i="9" s="1"/>
  <c r="F339" i="9" s="1"/>
  <c r="T38" i="9" a="1"/>
  <c r="T38" i="9" s="1"/>
  <c r="F38" i="9" s="1"/>
  <c r="T111" i="9" a="1"/>
  <c r="T111" i="9" s="1"/>
  <c r="F111" i="9" s="1"/>
  <c r="T143" i="9" a="1"/>
  <c r="T143" i="9" s="1"/>
  <c r="F143" i="9" s="1"/>
  <c r="T64" i="9" a="1"/>
  <c r="T64" i="9" s="1"/>
  <c r="F64" i="9" s="1"/>
  <c r="T268" i="9" a="1"/>
  <c r="T268" i="9" s="1"/>
  <c r="F268" i="9" s="1"/>
  <c r="T300" i="9" a="1"/>
  <c r="T300" i="9" s="1"/>
  <c r="F300" i="9" s="1"/>
  <c r="T332" i="9" a="1"/>
  <c r="T332" i="9" s="1"/>
  <c r="F332" i="9" s="1"/>
  <c r="T37" i="9" a="1"/>
  <c r="T37" i="9" s="1"/>
  <c r="F37" i="9" s="1"/>
  <c r="T147" i="9" a="1"/>
  <c r="T147" i="9" s="1"/>
  <c r="F147" i="9" s="1"/>
  <c r="T94" i="9" a="1"/>
  <c r="T94" i="9" s="1"/>
  <c r="F94" i="9" s="1"/>
  <c r="T63" i="9" a="1"/>
  <c r="T63" i="9" s="1"/>
  <c r="F63" i="9" s="1"/>
  <c r="T93" i="9" a="1"/>
  <c r="T93" i="9" s="1"/>
  <c r="F93" i="9" s="1"/>
  <c r="T118" i="9" a="1"/>
  <c r="T118" i="9" s="1"/>
  <c r="F118" i="9" s="1"/>
  <c r="T160" i="9" a="1"/>
  <c r="T160" i="9" s="1"/>
  <c r="F160" i="9" s="1"/>
  <c r="T192" i="9" a="1"/>
  <c r="T192" i="9" s="1"/>
  <c r="F192" i="9" s="1"/>
  <c r="T142" i="9" a="1"/>
  <c r="T142" i="9" s="1"/>
  <c r="F142" i="9" s="1"/>
  <c r="T45" i="9" a="1"/>
  <c r="T45" i="9" s="1"/>
  <c r="F45" i="9" s="1"/>
  <c r="T338" i="9" a="1"/>
  <c r="T338" i="9" s="1"/>
  <c r="F338" i="9" s="1"/>
  <c r="T227" i="9" a="1"/>
  <c r="T227" i="9" s="1"/>
  <c r="F227" i="9" s="1"/>
  <c r="T249" i="9" a="1"/>
  <c r="T249" i="9" s="1"/>
  <c r="F249" i="9" s="1"/>
  <c r="T157" i="9" a="1"/>
  <c r="T157" i="9" s="1"/>
  <c r="F157" i="9" s="1"/>
  <c r="T406" i="9" a="1"/>
  <c r="T406" i="9" s="1"/>
  <c r="F406" i="9" s="1"/>
  <c r="T241" i="9" a="1"/>
  <c r="T241" i="9" s="1"/>
  <c r="F241" i="9" s="1"/>
  <c r="T232" i="9" a="1"/>
  <c r="T232" i="9" s="1"/>
  <c r="F232" i="9" s="1"/>
  <c r="T217" i="9" a="1"/>
  <c r="T217" i="9" s="1"/>
  <c r="F217" i="9" s="1"/>
  <c r="T250" i="9" a="1"/>
  <c r="T250" i="9" s="1"/>
  <c r="F250" i="9" s="1"/>
  <c r="T79" i="9" a="1"/>
  <c r="T79" i="9" s="1"/>
  <c r="F79" i="9" s="1"/>
  <c r="T158" i="9" a="1"/>
  <c r="T158" i="9" s="1"/>
  <c r="F158" i="9" s="1"/>
  <c r="T200" i="9" a="1"/>
  <c r="T200" i="9" s="1"/>
  <c r="F200" i="9" s="1"/>
  <c r="T411" i="9" a="1"/>
  <c r="T411" i="9" s="1"/>
  <c r="F411" i="9" s="1"/>
  <c r="T28" i="9" a="1"/>
  <c r="T28" i="9" s="1"/>
  <c r="F28" i="9" s="1"/>
  <c r="T282" i="9" a="1"/>
  <c r="T282" i="9" s="1"/>
  <c r="F282" i="9" s="1"/>
  <c r="T314" i="9" a="1"/>
  <c r="T314" i="9" s="1"/>
  <c r="F314" i="9" s="1"/>
  <c r="T346" i="9" a="1"/>
  <c r="T346" i="9" s="1"/>
  <c r="F346" i="9" s="1"/>
  <c r="T33" i="9" a="1"/>
  <c r="T33" i="9" s="1"/>
  <c r="F33" i="9" s="1"/>
  <c r="T116" i="9" a="1"/>
  <c r="T116" i="9" s="1"/>
  <c r="F116" i="9" s="1"/>
  <c r="T148" i="9" a="1"/>
  <c r="T148" i="9" s="1"/>
  <c r="F148" i="9" s="1"/>
  <c r="T57" i="9" a="1"/>
  <c r="T57" i="9" s="1"/>
  <c r="F57" i="9" s="1"/>
  <c r="T269" i="9" a="1"/>
  <c r="T269" i="9" s="1"/>
  <c r="F269" i="9" s="1"/>
  <c r="T301" i="9" a="1"/>
  <c r="T301" i="9" s="1"/>
  <c r="F301" i="9" s="1"/>
  <c r="T333" i="9" a="1"/>
  <c r="T333" i="9" s="1"/>
  <c r="F333" i="9" s="1"/>
  <c r="T109" i="9" a="1"/>
  <c r="T109" i="9" s="1"/>
  <c r="F109" i="9" s="1"/>
  <c r="T315" i="9" a="1"/>
  <c r="T315" i="9" s="1"/>
  <c r="F315" i="9" s="1"/>
  <c r="T153" i="9" a="1"/>
  <c r="T153" i="9" s="1"/>
  <c r="F153" i="9" s="1"/>
  <c r="T340" i="9" a="1"/>
  <c r="T340" i="9" s="1"/>
  <c r="F340" i="9" s="1"/>
  <c r="T105" i="9" a="1"/>
  <c r="T105" i="9" s="1"/>
  <c r="F105" i="9" s="1"/>
  <c r="T134" i="9" a="1"/>
  <c r="T134" i="9" s="1"/>
  <c r="F134" i="9" s="1"/>
  <c r="T166" i="9" a="1"/>
  <c r="T166" i="9" s="1"/>
  <c r="F166" i="9" s="1"/>
  <c r="T198" i="9" a="1"/>
  <c r="T198" i="9" s="1"/>
  <c r="F198" i="9" s="1"/>
  <c r="T262" i="9" a="1"/>
  <c r="T262" i="9" s="1"/>
  <c r="F262" i="9" s="1"/>
  <c r="T294" i="9" a="1"/>
  <c r="T294" i="9" s="1"/>
  <c r="F294" i="9" s="1"/>
  <c r="T326" i="9" a="1"/>
  <c r="T326" i="9" s="1"/>
  <c r="F326" i="9" s="1"/>
  <c r="T25" i="9" a="1"/>
  <c r="T25" i="9" s="1"/>
  <c r="F25" i="9" s="1"/>
  <c r="T114" i="9" a="1"/>
  <c r="T114" i="9" s="1"/>
  <c r="F114" i="9" s="1"/>
  <c r="T146" i="9" a="1"/>
  <c r="T146" i="9" s="1"/>
  <c r="F146" i="9" s="1"/>
  <c r="T237" i="9" a="1"/>
  <c r="T237" i="9" s="1"/>
  <c r="F237" i="9" s="1"/>
  <c r="T173" i="9" a="1"/>
  <c r="T173" i="9" s="1"/>
  <c r="F173" i="9" s="1"/>
  <c r="T23" i="9" a="1"/>
  <c r="T23" i="9" s="1"/>
  <c r="F23" i="9" s="1"/>
  <c r="T22" i="9" a="1"/>
  <c r="T22" i="9" s="1"/>
  <c r="F22" i="9" s="1"/>
  <c r="T276" i="9" a="1"/>
  <c r="T276" i="9" s="1"/>
  <c r="F276" i="9" s="1"/>
  <c r="T163" i="9" a="1"/>
  <c r="T163" i="9" s="1"/>
  <c r="F163" i="9" s="1"/>
  <c r="T70" i="9" a="1"/>
  <c r="T70" i="9" s="1"/>
  <c r="F70" i="9" s="1"/>
  <c r="T223" i="9" a="1"/>
  <c r="T223" i="9" s="1"/>
  <c r="F223" i="9" s="1"/>
  <c r="T206" i="9" a="1"/>
  <c r="T206" i="9" s="1"/>
  <c r="F206" i="9" s="1"/>
  <c r="T354" i="9" a="1"/>
  <c r="T354" i="9" s="1"/>
  <c r="F354" i="9" s="1"/>
  <c r="T43" i="9" a="1"/>
  <c r="T43" i="9" s="1"/>
  <c r="F43" i="9" s="1"/>
  <c r="T10" i="9" a="1"/>
  <c r="T10" i="9" s="1"/>
  <c r="F10" i="9" s="1"/>
  <c r="T85" i="9" a="1"/>
  <c r="T85" i="9" s="1"/>
  <c r="F85" i="9" s="1"/>
  <c r="T263" i="9" a="1"/>
  <c r="T263" i="9" s="1"/>
  <c r="F263" i="9" s="1"/>
  <c r="T327" i="9" a="1"/>
  <c r="T327" i="9" s="1"/>
  <c r="F327" i="9" s="1"/>
  <c r="T14" i="9" a="1"/>
  <c r="T14" i="9" s="1"/>
  <c r="F14" i="9" s="1"/>
  <c r="T119" i="9" a="1"/>
  <c r="T119" i="9" s="1"/>
  <c r="F119" i="9" s="1"/>
  <c r="T151" i="9" a="1"/>
  <c r="T151" i="9" s="1"/>
  <c r="F151" i="9" s="1"/>
  <c r="T183" i="9" a="1"/>
  <c r="T183" i="9" s="1"/>
  <c r="F183" i="9" s="1"/>
  <c r="T242" i="9" a="1"/>
  <c r="T242" i="9" s="1"/>
  <c r="F242" i="9" s="1"/>
  <c r="T46" i="9" a="1"/>
  <c r="T46" i="9" s="1"/>
  <c r="F46" i="9" s="1"/>
  <c r="T265" i="9" a="1"/>
  <c r="T265" i="9" s="1"/>
  <c r="F265" i="9" s="1"/>
  <c r="T297" i="9" a="1"/>
  <c r="T297" i="9" s="1"/>
  <c r="F297" i="9" s="1"/>
  <c r="T329" i="9" a="1"/>
  <c r="T329" i="9" s="1"/>
  <c r="F329" i="9" s="1"/>
  <c r="T361" i="9" a="1"/>
  <c r="T361" i="9" s="1"/>
  <c r="F361" i="9" s="1"/>
  <c r="T393" i="9" a="1"/>
  <c r="T393" i="9" s="1"/>
  <c r="F393" i="9" s="1"/>
  <c r="T412" i="9" a="1"/>
  <c r="T412" i="9" s="1"/>
  <c r="F412" i="9" s="1"/>
  <c r="T32" i="9" a="1"/>
  <c r="T32" i="9" s="1"/>
  <c r="F32" i="9" s="1"/>
  <c r="T284" i="9" a="1"/>
  <c r="T284" i="9" s="1"/>
  <c r="F284" i="9" s="1"/>
  <c r="T316" i="9" a="1"/>
  <c r="T316" i="9" s="1"/>
  <c r="F316" i="9" s="1"/>
  <c r="T348" i="9" a="1"/>
  <c r="T348" i="9" s="1"/>
  <c r="F348" i="9" s="1"/>
  <c r="T5" i="9" a="1"/>
  <c r="T5" i="9" s="1"/>
  <c r="F5" i="9" s="1"/>
  <c r="T73" i="9" a="1"/>
  <c r="T73" i="9" s="1"/>
  <c r="F73" i="9" s="1"/>
  <c r="T47" i="9" a="1"/>
  <c r="T47" i="9" s="1"/>
  <c r="F47" i="9" s="1"/>
  <c r="T74" i="9" a="1"/>
  <c r="T74" i="9" s="1"/>
  <c r="F74" i="9" s="1"/>
  <c r="T86" i="9" a="1"/>
  <c r="T86" i="9" s="1"/>
  <c r="F86" i="9" s="1"/>
  <c r="T144" i="9" a="1"/>
  <c r="T144" i="9" s="1"/>
  <c r="F144" i="9" s="1"/>
  <c r="T176" i="9" a="1"/>
  <c r="T176" i="9" s="1"/>
  <c r="F176" i="9" s="1"/>
  <c r="T72" i="9" a="1"/>
  <c r="T72" i="9" s="1"/>
  <c r="F72" i="9" s="1"/>
  <c r="T270" i="9" a="1"/>
  <c r="T270" i="9" s="1"/>
  <c r="F270" i="9" s="1"/>
  <c r="T302" i="9" a="1"/>
  <c r="T302" i="9" s="1"/>
  <c r="F302" i="9" s="1"/>
  <c r="T334" i="9" a="1"/>
  <c r="T334" i="9" s="1"/>
  <c r="F334" i="9" s="1"/>
  <c r="T9" i="9" a="1"/>
  <c r="T9" i="9" s="1"/>
  <c r="F9" i="9" s="1"/>
  <c r="T124" i="9" a="1"/>
  <c r="T124" i="9" s="1"/>
  <c r="F124" i="9" s="1"/>
  <c r="T156" i="9" a="1"/>
  <c r="T156" i="9" s="1"/>
  <c r="F156" i="9" s="1"/>
  <c r="T188" i="9" a="1"/>
  <c r="T188" i="9" s="1"/>
  <c r="F188" i="9" s="1"/>
  <c r="T258" i="9" a="1"/>
  <c r="T258" i="9" s="1"/>
  <c r="F258" i="9" s="1"/>
  <c r="T40" i="9" a="1"/>
  <c r="T40" i="9" s="1"/>
  <c r="F40" i="9" s="1"/>
  <c r="T272" i="9" a="1"/>
  <c r="T272" i="9" s="1"/>
  <c r="F272" i="9" s="1"/>
  <c r="T304" i="9" a="1"/>
  <c r="T304" i="9" s="1"/>
  <c r="F304" i="9" s="1"/>
  <c r="T336" i="9" a="1"/>
  <c r="T336" i="9" s="1"/>
  <c r="F336" i="9" s="1"/>
  <c r="T368" i="9" a="1"/>
  <c r="T368" i="9" s="1"/>
  <c r="F368" i="9" s="1"/>
  <c r="T349" i="9" a="1"/>
  <c r="T349" i="9" s="1"/>
  <c r="F349" i="9" s="1"/>
  <c r="T413" i="9" a="1"/>
  <c r="T413" i="9" s="1"/>
  <c r="F413" i="9" s="1"/>
  <c r="T351" i="9" a="1"/>
  <c r="T351" i="9" s="1"/>
  <c r="F351" i="9" s="1"/>
  <c r="T435" i="9" a="1"/>
  <c r="T435" i="9" s="1"/>
  <c r="F435" i="9" s="1"/>
  <c r="T115" i="9" a="1"/>
  <c r="T115" i="9" s="1"/>
  <c r="F115" i="9" s="1"/>
  <c r="T96" i="9" a="1"/>
  <c r="T96" i="9" s="1"/>
  <c r="F96" i="9" s="1"/>
  <c r="T379" i="9" a="1"/>
  <c r="T379" i="9" s="1"/>
  <c r="F379" i="9" s="1"/>
  <c r="T439" i="9" a="1"/>
  <c r="T439" i="9" s="1"/>
  <c r="F439" i="9" s="1"/>
  <c r="T473" i="9" a="1"/>
  <c r="T473" i="9" s="1"/>
  <c r="F473" i="9" s="1"/>
  <c r="T536" i="9" a="1"/>
  <c r="T536" i="9" s="1"/>
  <c r="F536" i="9" s="1"/>
  <c r="T600" i="9" a="1"/>
  <c r="T600" i="9" s="1"/>
  <c r="F600" i="9" s="1"/>
  <c r="T673" i="9" a="1"/>
  <c r="T673" i="9" s="1"/>
  <c r="F673" i="9" s="1"/>
  <c r="T737" i="9" a="1"/>
  <c r="T737" i="9" s="1"/>
  <c r="F737" i="9" s="1"/>
  <c r="T800" i="9" a="1"/>
  <c r="T800" i="9" s="1"/>
  <c r="F800" i="9" s="1"/>
  <c r="T858" i="9" a="1"/>
  <c r="T858" i="9" s="1"/>
  <c r="F858" i="9" s="1"/>
  <c r="T922" i="9" a="1"/>
  <c r="T922" i="9" s="1"/>
  <c r="F922" i="9" s="1"/>
  <c r="T461" i="9" a="1"/>
  <c r="T461" i="9" s="1"/>
  <c r="F461" i="9" s="1"/>
  <c r="T525" i="9" a="1"/>
  <c r="T525" i="9" s="1"/>
  <c r="F525" i="9" s="1"/>
  <c r="T589" i="9" a="1"/>
  <c r="T589" i="9" s="1"/>
  <c r="F589" i="9" s="1"/>
  <c r="T651" i="9" a="1"/>
  <c r="T651" i="9" s="1"/>
  <c r="F651" i="9" s="1"/>
  <c r="T715" i="9" a="1"/>
  <c r="T715" i="9" s="1"/>
  <c r="F715" i="9" s="1"/>
  <c r="T786" i="9" a="1"/>
  <c r="T786" i="9" s="1"/>
  <c r="F786" i="9" s="1"/>
  <c r="T851" i="9" a="1"/>
  <c r="T851" i="9" s="1"/>
  <c r="F851" i="9" s="1"/>
  <c r="T915" i="9" a="1"/>
  <c r="T915" i="9" s="1"/>
  <c r="F915" i="9" s="1"/>
  <c r="T527" i="9" a="1"/>
  <c r="T527" i="9" s="1"/>
  <c r="F527" i="9" s="1"/>
  <c r="T591" i="9" a="1"/>
  <c r="T591" i="9" s="1"/>
  <c r="F591" i="9" s="1"/>
  <c r="T654" i="9" a="1"/>
  <c r="T654" i="9" s="1"/>
  <c r="F654" i="9" s="1"/>
  <c r="T718" i="9" a="1"/>
  <c r="T718" i="9" s="1"/>
  <c r="F718" i="9" s="1"/>
  <c r="T781" i="9" a="1"/>
  <c r="T781" i="9" s="1"/>
  <c r="F781" i="9" s="1"/>
  <c r="T844" i="9" a="1"/>
  <c r="T844" i="9" s="1"/>
  <c r="F844" i="9" s="1"/>
  <c r="T438" i="9" a="1"/>
  <c r="T438" i="9" s="1"/>
  <c r="F438" i="9" s="1"/>
  <c r="T484" i="9" a="1"/>
  <c r="T484" i="9" s="1"/>
  <c r="F484" i="9" s="1"/>
  <c r="T538" i="9" a="1"/>
  <c r="T538" i="9" s="1"/>
  <c r="F538" i="9" s="1"/>
  <c r="T602" i="9" a="1"/>
  <c r="T602" i="9" s="1"/>
  <c r="F602" i="9" s="1"/>
  <c r="T653" i="9" a="1"/>
  <c r="T653" i="9" s="1"/>
  <c r="F653" i="9" s="1"/>
  <c r="T717" i="9" a="1"/>
  <c r="T717" i="9" s="1"/>
  <c r="F717" i="9" s="1"/>
  <c r="T788" i="9" a="1"/>
  <c r="T788" i="9" s="1"/>
  <c r="F788" i="9" s="1"/>
  <c r="T846" i="9" a="1"/>
  <c r="T846" i="9" s="1"/>
  <c r="F846" i="9" s="1"/>
  <c r="T224" i="9" a="1"/>
  <c r="T224" i="9" s="1"/>
  <c r="F224" i="9" s="1"/>
  <c r="T454" i="9" a="1"/>
  <c r="T454" i="9" s="1"/>
  <c r="F454" i="9" s="1"/>
  <c r="T519" i="9" a="1"/>
  <c r="T519" i="9" s="1"/>
  <c r="F519" i="9" s="1"/>
  <c r="T574" i="9" a="1"/>
  <c r="T574" i="9" s="1"/>
  <c r="F574" i="9" s="1"/>
  <c r="T637" i="9" a="1"/>
  <c r="T637" i="9" s="1"/>
  <c r="F637" i="9" s="1"/>
  <c r="T712" i="9" a="1"/>
  <c r="T712" i="9" s="1"/>
  <c r="F712" i="9" s="1"/>
  <c r="T107" i="9" a="1"/>
  <c r="T107" i="9" s="1"/>
  <c r="F107" i="9" s="1"/>
  <c r="T175" i="9" a="1"/>
  <c r="T175" i="9" s="1"/>
  <c r="F175" i="9" s="1"/>
  <c r="T235" i="9" a="1"/>
  <c r="T235" i="9" s="1"/>
  <c r="F235" i="9" s="1"/>
  <c r="T487" i="9" a="1"/>
  <c r="T487" i="9" s="1"/>
  <c r="F487" i="9" s="1"/>
  <c r="T553" i="9" a="1"/>
  <c r="T553" i="9" s="1"/>
  <c r="F553" i="9" s="1"/>
  <c r="T617" i="9" a="1"/>
  <c r="T617" i="9" s="1"/>
  <c r="F617" i="9" s="1"/>
  <c r="T670" i="9" a="1"/>
  <c r="T670" i="9" s="1"/>
  <c r="F670" i="9" s="1"/>
  <c r="T740" i="9" a="1"/>
  <c r="T740" i="9" s="1"/>
  <c r="F740" i="9" s="1"/>
  <c r="T395" i="9" a="1"/>
  <c r="T395" i="9" s="1"/>
  <c r="F395" i="9" s="1"/>
  <c r="T456" i="9" a="1"/>
  <c r="T456" i="9" s="1"/>
  <c r="F456" i="9" s="1"/>
  <c r="T480" i="9" a="1"/>
  <c r="T480" i="9" s="1"/>
  <c r="F480" i="9" s="1"/>
  <c r="T512" i="9" a="1"/>
  <c r="T512" i="9" s="1"/>
  <c r="F512" i="9" s="1"/>
  <c r="T544" i="9" a="1"/>
  <c r="T544" i="9" s="1"/>
  <c r="F544" i="9" s="1"/>
  <c r="T576" i="9" a="1"/>
  <c r="T576" i="9" s="1"/>
  <c r="F576" i="9" s="1"/>
  <c r="T608" i="9" a="1"/>
  <c r="T608" i="9" s="1"/>
  <c r="F608" i="9" s="1"/>
  <c r="T640" i="9" a="1"/>
  <c r="T640" i="9" s="1"/>
  <c r="F640" i="9" s="1"/>
  <c r="T1228" i="9" a="1"/>
  <c r="T1228" i="9" s="1"/>
  <c r="F1228" i="9" s="1"/>
  <c r="T1294" i="9" a="1"/>
  <c r="T1294" i="9" s="1"/>
  <c r="F1294" i="9" s="1"/>
  <c r="T1357" i="9" a="1"/>
  <c r="T1357" i="9" s="1"/>
  <c r="F1357" i="9" s="1"/>
  <c r="T1407" i="9" a="1"/>
  <c r="T1407" i="9" s="1"/>
  <c r="F1407" i="9" s="1"/>
  <c r="T1471" i="9" a="1"/>
  <c r="T1471" i="9" s="1"/>
  <c r="F1471" i="9" s="1"/>
  <c r="T957" i="9" a="1"/>
  <c r="T957" i="9" s="1"/>
  <c r="F957" i="9" s="1"/>
  <c r="T1172" i="9" a="1"/>
  <c r="T1172" i="9" s="1"/>
  <c r="F1172" i="9" s="1"/>
  <c r="T1365" i="9" a="1"/>
  <c r="T1365" i="9" s="1"/>
  <c r="F1365" i="9" s="1"/>
  <c r="T1481" i="9" a="1"/>
  <c r="T1481" i="9" s="1"/>
  <c r="F1481" i="9" s="1"/>
  <c r="T1079" i="9" a="1"/>
  <c r="T1079" i="9" s="1"/>
  <c r="F1079" i="9" s="1"/>
  <c r="T1119" i="9" a="1"/>
  <c r="T1119" i="9" s="1"/>
  <c r="F1119" i="9" s="1"/>
  <c r="T1143" i="9" a="1"/>
  <c r="T1143" i="9" s="1"/>
  <c r="F1143" i="9" s="1"/>
  <c r="T1183" i="9" a="1"/>
  <c r="T1183" i="9" s="1"/>
  <c r="F1183" i="9" s="1"/>
  <c r="T1229" i="9" a="1"/>
  <c r="T1229" i="9" s="1"/>
  <c r="F1229" i="9" s="1"/>
  <c r="T1295" i="9" a="1"/>
  <c r="T1295" i="9" s="1"/>
  <c r="F1295" i="9" s="1"/>
  <c r="T1360" i="9" a="1"/>
  <c r="T1360" i="9" s="1"/>
  <c r="F1360" i="9" s="1"/>
  <c r="T1437" i="9" a="1"/>
  <c r="T1437" i="9" s="1"/>
  <c r="F1437" i="9" s="1"/>
  <c r="T1487" i="9" a="1"/>
  <c r="T1487" i="9" s="1"/>
  <c r="F1487" i="9" s="1"/>
  <c r="T971" i="9" a="1"/>
  <c r="T971" i="9" s="1"/>
  <c r="F971" i="9" s="1"/>
  <c r="T1238" i="9" a="1"/>
  <c r="T1238" i="9" s="1"/>
  <c r="F1238" i="9" s="1"/>
  <c r="T1447" i="9" a="1"/>
  <c r="T1447" i="9" s="1"/>
  <c r="F1447" i="9" s="1"/>
  <c r="T1214" i="9" a="1"/>
  <c r="T1214" i="9" s="1"/>
  <c r="F1214" i="9" s="1"/>
  <c r="T1284" i="9" a="1"/>
  <c r="T1284" i="9" s="1"/>
  <c r="F1284" i="9" s="1"/>
  <c r="T1316" i="9" a="1"/>
  <c r="T1316" i="9" s="1"/>
  <c r="F1316" i="9" s="1"/>
  <c r="T1348" i="9" a="1"/>
  <c r="T1348" i="9" s="1"/>
  <c r="F1348" i="9" s="1"/>
  <c r="T1411" i="9" a="1"/>
  <c r="T1411" i="9" s="1"/>
  <c r="F1411" i="9" s="1"/>
  <c r="T1476" i="9" a="1"/>
  <c r="T1476" i="9" s="1"/>
  <c r="F1476" i="9" s="1"/>
  <c r="T1154" i="9" a="1"/>
  <c r="T1154" i="9" s="1"/>
  <c r="F1154" i="9" s="1"/>
  <c r="T1350" i="9" a="1"/>
  <c r="T1350" i="9" s="1"/>
  <c r="F1350" i="9" s="1"/>
  <c r="T1435" i="9" a="1"/>
  <c r="T1435" i="9" s="1"/>
  <c r="F1435" i="9" s="1"/>
  <c r="T1083" i="9" a="1"/>
  <c r="T1083" i="9" s="1"/>
  <c r="F1083" i="9" s="1"/>
  <c r="T1107" i="9" a="1"/>
  <c r="T1107" i="9" s="1"/>
  <c r="F1107" i="9" s="1"/>
  <c r="T1147" i="9" a="1"/>
  <c r="T1147" i="9" s="1"/>
  <c r="F1147" i="9" s="1"/>
  <c r="T1171" i="9" a="1"/>
  <c r="T1171" i="9" s="1"/>
  <c r="F1171" i="9" s="1"/>
  <c r="T1212" i="9" a="1"/>
  <c r="T1212" i="9" s="1"/>
  <c r="F1212" i="9" s="1"/>
  <c r="T1267" i="9" a="1"/>
  <c r="T1267" i="9" s="1"/>
  <c r="F1267" i="9" s="1"/>
  <c r="T1396" i="9" a="1"/>
  <c r="T1396" i="9" s="1"/>
  <c r="F1396" i="9" s="1"/>
  <c r="T1459" i="9" a="1"/>
  <c r="T1459" i="9" s="1"/>
  <c r="F1459" i="9" s="1"/>
  <c r="T976" i="9" a="1"/>
  <c r="T976" i="9" s="1"/>
  <c r="F976" i="9" s="1"/>
  <c r="T1240" i="9" a="1"/>
  <c r="T1240" i="9" s="1"/>
  <c r="F1240" i="9" s="1"/>
  <c r="T1429" i="9" a="1"/>
  <c r="T1429" i="9" s="1"/>
  <c r="F1429" i="9" s="1"/>
  <c r="T790" i="9" a="1"/>
  <c r="T790" i="9" s="1"/>
  <c r="F790" i="9" s="1"/>
  <c r="T818" i="9" a="1"/>
  <c r="T818" i="9" s="1"/>
  <c r="F818" i="9" s="1"/>
  <c r="T849" i="9" a="1"/>
  <c r="T849" i="9" s="1"/>
  <c r="F849" i="9" s="1"/>
  <c r="T887" i="9" a="1"/>
  <c r="T887" i="9" s="1"/>
  <c r="F887" i="9" s="1"/>
  <c r="T909" i="9" a="1"/>
  <c r="T909" i="9" s="1"/>
  <c r="F909" i="9" s="1"/>
  <c r="T931" i="9" a="1"/>
  <c r="T931" i="9" s="1"/>
  <c r="F931" i="9" s="1"/>
  <c r="T950" i="9" a="1"/>
  <c r="T950" i="9" s="1"/>
  <c r="F950" i="9" s="1"/>
  <c r="T1131" i="9" a="1"/>
  <c r="T1131" i="9" s="1"/>
  <c r="F1131" i="9" s="1"/>
  <c r="T1319" i="9" a="1"/>
  <c r="T1319" i="9" s="1"/>
  <c r="F1319" i="9" s="1"/>
  <c r="T1468" i="9" a="1"/>
  <c r="T1468" i="9" s="1"/>
  <c r="F1468" i="9" s="1"/>
  <c r="T684" i="9" a="1"/>
  <c r="T684" i="9" s="1"/>
  <c r="F684" i="9" s="1"/>
  <c r="T714" i="9" a="1"/>
  <c r="T714" i="9" s="1"/>
  <c r="F714" i="9" s="1"/>
  <c r="T748" i="9" a="1"/>
  <c r="T748" i="9" s="1"/>
  <c r="F748" i="9" s="1"/>
  <c r="T776" i="9" a="1"/>
  <c r="T776" i="9" s="1"/>
  <c r="F776" i="9" s="1"/>
  <c r="T805" i="9" a="1"/>
  <c r="T805" i="9" s="1"/>
  <c r="F805" i="9" s="1"/>
  <c r="T840" i="9" a="1"/>
  <c r="T840" i="9" s="1"/>
  <c r="F840" i="9" s="1"/>
  <c r="T867" i="9" a="1"/>
  <c r="T867" i="9" s="1"/>
  <c r="F867" i="9" s="1"/>
  <c r="T880" i="9" a="1"/>
  <c r="T880" i="9" s="1"/>
  <c r="F880" i="9" s="1"/>
  <c r="T897" i="9" a="1"/>
  <c r="T897" i="9" s="1"/>
  <c r="F897" i="9" s="1"/>
  <c r="T918" i="9" a="1"/>
  <c r="T918" i="9" s="1"/>
  <c r="F918" i="9" s="1"/>
  <c r="T939" i="9" a="1"/>
  <c r="T939" i="9" s="1"/>
  <c r="F939" i="9" s="1"/>
  <c r="T966" i="9" a="1"/>
  <c r="T966" i="9" s="1"/>
  <c r="F966" i="9" s="1"/>
  <c r="T1194" i="9" a="1"/>
  <c r="T1194" i="9" s="1"/>
  <c r="F1194" i="9" s="1"/>
  <c r="T1381" i="9" a="1"/>
  <c r="T1381" i="9" s="1"/>
  <c r="F1381" i="9" s="1"/>
  <c r="T1387" i="9" a="1"/>
  <c r="T1387" i="9" s="1"/>
  <c r="F1387" i="9" s="1"/>
  <c r="T991" i="9" a="1"/>
  <c r="T991" i="9" s="1"/>
  <c r="F991" i="9" s="1"/>
  <c r="T999" i="9" a="1"/>
  <c r="T999" i="9" s="1"/>
  <c r="F999" i="9" s="1"/>
  <c r="T1007" i="9" a="1"/>
  <c r="T1007" i="9" s="1"/>
  <c r="F1007" i="9" s="1"/>
  <c r="T1015" i="9" a="1"/>
  <c r="T1015" i="9" s="1"/>
  <c r="F1015" i="9" s="1"/>
  <c r="T1023" i="9" a="1"/>
  <c r="T1023" i="9" s="1"/>
  <c r="F1023" i="9" s="1"/>
  <c r="T1031" i="9" a="1"/>
  <c r="T1031" i="9" s="1"/>
  <c r="F1031" i="9" s="1"/>
  <c r="T1135" i="9" a="1"/>
  <c r="T1135" i="9" s="1"/>
  <c r="F1135" i="9" s="1"/>
  <c r="T1199" i="9" a="1"/>
  <c r="T1199" i="9" s="1"/>
  <c r="F1199" i="9" s="1"/>
  <c r="T1258" i="9" a="1"/>
  <c r="T1258" i="9" s="1"/>
  <c r="F1258" i="9" s="1"/>
  <c r="T1322" i="9" a="1"/>
  <c r="T1322" i="9" s="1"/>
  <c r="F1322" i="9" s="1"/>
  <c r="T1354" i="9" a="1"/>
  <c r="T1354" i="9" s="1"/>
  <c r="F1354" i="9" s="1"/>
  <c r="T1040" i="9" a="1"/>
  <c r="T1040" i="9" s="1"/>
  <c r="F1040" i="9" s="1"/>
  <c r="T1048" i="9" a="1"/>
  <c r="T1048" i="9" s="1"/>
  <c r="F1048" i="9" s="1"/>
  <c r="T1056" i="9" a="1"/>
  <c r="T1056" i="9" s="1"/>
  <c r="F1056" i="9" s="1"/>
  <c r="T1064" i="9" a="1"/>
  <c r="T1064" i="9" s="1"/>
  <c r="F1064" i="9" s="1"/>
  <c r="T1072" i="9" a="1"/>
  <c r="T1072" i="9" s="1"/>
  <c r="F1072" i="9" s="1"/>
  <c r="T1096" i="9" a="1"/>
  <c r="T1096" i="9" s="1"/>
  <c r="F1096" i="9" s="1"/>
  <c r="T1157" i="9" a="1"/>
  <c r="T1157" i="9" s="1"/>
  <c r="F1157" i="9" s="1"/>
  <c r="T1220" i="9" a="1"/>
  <c r="T1220" i="9" s="1"/>
  <c r="F1220" i="9" s="1"/>
  <c r="T1275" i="9" a="1"/>
  <c r="T1275" i="9" s="1"/>
  <c r="F1275" i="9" s="1"/>
  <c r="T1402" i="9" a="1"/>
  <c r="T1402" i="9" s="1"/>
  <c r="F1402" i="9" s="1"/>
  <c r="T266" i="9" a="1"/>
  <c r="T266" i="9" s="1"/>
  <c r="F266" i="9" s="1"/>
  <c r="T298" i="9" a="1"/>
  <c r="T298" i="9" s="1"/>
  <c r="F298" i="9" s="1"/>
  <c r="T330" i="9" a="1"/>
  <c r="T330" i="9" s="1"/>
  <c r="F330" i="9" s="1"/>
  <c r="T65" i="9" a="1"/>
  <c r="T65" i="9" s="1"/>
  <c r="F65" i="9" s="1"/>
  <c r="T84" i="9" a="1"/>
  <c r="T84" i="9" s="1"/>
  <c r="F84" i="9" s="1"/>
  <c r="T132" i="9" a="1"/>
  <c r="T132" i="9" s="1"/>
  <c r="F132" i="9" s="1"/>
  <c r="T164" i="9" a="1"/>
  <c r="T164" i="9" s="1"/>
  <c r="F164" i="9" s="1"/>
  <c r="T27" i="9" a="1"/>
  <c r="T27" i="9" s="1"/>
  <c r="F27" i="9" s="1"/>
  <c r="T285" i="9" a="1"/>
  <c r="T285" i="9" s="1"/>
  <c r="F285" i="9" s="1"/>
  <c r="T317" i="9" a="1"/>
  <c r="T317" i="9" s="1"/>
  <c r="F317" i="9" s="1"/>
  <c r="T56" i="9" a="1"/>
  <c r="T56" i="9" s="1"/>
  <c r="F56" i="9" s="1"/>
  <c r="T106" i="9" a="1"/>
  <c r="T106" i="9" s="1"/>
  <c r="F106" i="9" s="1"/>
  <c r="T78" i="9" a="1"/>
  <c r="T78" i="9" s="1"/>
  <c r="F78" i="9" s="1"/>
  <c r="T52" i="9" a="1"/>
  <c r="T52" i="9" s="1"/>
  <c r="F52" i="9" s="1"/>
  <c r="T77" i="9" a="1"/>
  <c r="T77" i="9" s="1"/>
  <c r="F77" i="9" s="1"/>
  <c r="T101" i="9" a="1"/>
  <c r="T101" i="9" s="1"/>
  <c r="F101" i="9" s="1"/>
  <c r="T149" i="9" a="1"/>
  <c r="T149" i="9" s="1"/>
  <c r="F149" i="9" s="1"/>
  <c r="T181" i="9" a="1"/>
  <c r="T181" i="9" s="1"/>
  <c r="F181" i="9" s="1"/>
  <c r="T62" i="9" a="1"/>
  <c r="T62" i="9" s="1"/>
  <c r="F62" i="9" s="1"/>
  <c r="T271" i="9" a="1"/>
  <c r="T271" i="9" s="1"/>
  <c r="F271" i="9" s="1"/>
  <c r="T303" i="9" a="1"/>
  <c r="T303" i="9" s="1"/>
  <c r="F303" i="9" s="1"/>
  <c r="T335" i="9" a="1"/>
  <c r="T335" i="9" s="1"/>
  <c r="F335" i="9" s="1"/>
  <c r="T87" i="9" a="1"/>
  <c r="T87" i="9" s="1"/>
  <c r="F87" i="9" s="1"/>
  <c r="T129" i="9" a="1"/>
  <c r="T129" i="9" s="1"/>
  <c r="F129" i="9" s="1"/>
  <c r="T161" i="9" a="1"/>
  <c r="T161" i="9" s="1"/>
  <c r="F161" i="9" s="1"/>
  <c r="T193" i="9" a="1"/>
  <c r="T193" i="9" s="1"/>
  <c r="F193" i="9" s="1"/>
  <c r="T399" i="9" a="1"/>
  <c r="T399" i="9" s="1"/>
  <c r="F399" i="9" s="1"/>
  <c r="T35" i="9" a="1"/>
  <c r="T35" i="9" s="1"/>
  <c r="F35" i="9" s="1"/>
  <c r="T273" i="9" a="1"/>
  <c r="T273" i="9" s="1"/>
  <c r="F273" i="9" s="1"/>
  <c r="T305" i="9" a="1"/>
  <c r="T305" i="9" s="1"/>
  <c r="F305" i="9" s="1"/>
  <c r="T337" i="9" a="1"/>
  <c r="T337" i="9" s="1"/>
  <c r="F337" i="9" s="1"/>
  <c r="T369" i="9" a="1"/>
  <c r="T369" i="9" s="1"/>
  <c r="F369" i="9" s="1"/>
  <c r="T364" i="9" a="1"/>
  <c r="T364" i="9" s="1"/>
  <c r="F364" i="9" s="1"/>
  <c r="T419" i="9" a="1"/>
  <c r="T419" i="9" s="1"/>
  <c r="F419" i="9" s="1"/>
  <c r="T407" i="9" a="1"/>
  <c r="T407" i="9" s="1"/>
  <c r="F407" i="9" s="1"/>
  <c r="T442" i="9" a="1"/>
  <c r="T442" i="9" s="1"/>
  <c r="F442" i="9" s="1"/>
  <c r="T53" i="9" a="1"/>
  <c r="T53" i="9" s="1"/>
  <c r="F53" i="9" s="1"/>
  <c r="T358" i="9" a="1"/>
  <c r="T358" i="9" s="1"/>
  <c r="F358" i="9" s="1"/>
  <c r="T403" i="9" a="1"/>
  <c r="T403" i="9" s="1"/>
  <c r="F403" i="9" s="1"/>
  <c r="T482" i="9" a="1"/>
  <c r="T482" i="9" s="1"/>
  <c r="F482" i="9" s="1"/>
  <c r="T546" i="9" a="1"/>
  <c r="T546" i="9" s="1"/>
  <c r="F546" i="9" s="1"/>
  <c r="T610" i="9" a="1"/>
  <c r="T610" i="9" s="1"/>
  <c r="F610" i="9" s="1"/>
  <c r="T680" i="9" a="1"/>
  <c r="T680" i="9" s="1"/>
  <c r="F680" i="9" s="1"/>
  <c r="T744" i="9" a="1"/>
  <c r="T744" i="9" s="1"/>
  <c r="F744" i="9" s="1"/>
  <c r="T807" i="9" a="1"/>
  <c r="T807" i="9" s="1"/>
  <c r="F807" i="9" s="1"/>
  <c r="T865" i="9" a="1"/>
  <c r="T865" i="9" s="1"/>
  <c r="F865" i="9" s="1"/>
  <c r="T929" i="9" a="1"/>
  <c r="T929" i="9" s="1"/>
  <c r="F929" i="9" s="1"/>
  <c r="T462" i="9" a="1"/>
  <c r="T462" i="9" s="1"/>
  <c r="F462" i="9" s="1"/>
  <c r="T535" i="9" a="1"/>
  <c r="T535" i="9" s="1"/>
  <c r="F535" i="9" s="1"/>
  <c r="T599" i="9" a="1"/>
  <c r="T599" i="9" s="1"/>
  <c r="F599" i="9" s="1"/>
  <c r="T659" i="9" a="1"/>
  <c r="T659" i="9" s="1"/>
  <c r="F659" i="9" s="1"/>
  <c r="T723" i="9" a="1"/>
  <c r="T723" i="9" s="1"/>
  <c r="F723" i="9" s="1"/>
  <c r="T794" i="9" a="1"/>
  <c r="T794" i="9" s="1"/>
  <c r="F794" i="9" s="1"/>
  <c r="T864" i="9" a="1"/>
  <c r="T864" i="9" s="1"/>
  <c r="F864" i="9" s="1"/>
  <c r="T928" i="9" a="1"/>
  <c r="T928" i="9" s="1"/>
  <c r="F928" i="9" s="1"/>
  <c r="T529" i="9" a="1"/>
  <c r="T529" i="9" s="1"/>
  <c r="F529" i="9" s="1"/>
  <c r="T593" i="9" a="1"/>
  <c r="T593" i="9" s="1"/>
  <c r="F593" i="9" s="1"/>
  <c r="T661" i="9" a="1"/>
  <c r="T661" i="9" s="1"/>
  <c r="F661" i="9" s="1"/>
  <c r="T724" i="9" a="1"/>
  <c r="T724" i="9" s="1"/>
  <c r="F724" i="9" s="1"/>
  <c r="T782" i="9" a="1"/>
  <c r="T782" i="9" s="1"/>
  <c r="F782" i="9" s="1"/>
  <c r="T852" i="9" a="1"/>
  <c r="T852" i="9" s="1"/>
  <c r="F852" i="9" s="1"/>
  <c r="T450" i="9" a="1"/>
  <c r="T450" i="9" s="1"/>
  <c r="F450" i="9" s="1"/>
  <c r="T485" i="9" a="1"/>
  <c r="T485" i="9" s="1"/>
  <c r="F485" i="9" s="1"/>
  <c r="T548" i="9" a="1"/>
  <c r="T548" i="9" s="1"/>
  <c r="F548" i="9" s="1"/>
  <c r="T603" i="9" a="1"/>
  <c r="T603" i="9" s="1"/>
  <c r="F603" i="9" s="1"/>
  <c r="T660" i="9" a="1"/>
  <c r="T660" i="9" s="1"/>
  <c r="F660" i="9" s="1"/>
  <c r="T725" i="9" a="1"/>
  <c r="T725" i="9" s="1"/>
  <c r="F725" i="9" s="1"/>
  <c r="T789" i="9" a="1"/>
  <c r="T789" i="9" s="1"/>
  <c r="F789" i="9" s="1"/>
  <c r="T382" i="9" a="1"/>
  <c r="T382" i="9" s="1"/>
  <c r="F382" i="9" s="1"/>
  <c r="T230" i="9" a="1"/>
  <c r="T230" i="9" s="1"/>
  <c r="F230" i="9" s="1"/>
  <c r="T466" i="9" a="1"/>
  <c r="T466" i="9" s="1"/>
  <c r="F466" i="9" s="1"/>
  <c r="T521" i="9" a="1"/>
  <c r="T521" i="9" s="1"/>
  <c r="F521" i="9" s="1"/>
  <c r="T584" i="9" a="1"/>
  <c r="T584" i="9" s="1"/>
  <c r="F584" i="9" s="1"/>
  <c r="T647" i="9" a="1"/>
  <c r="T647" i="9" s="1"/>
  <c r="F647" i="9" s="1"/>
  <c r="T719" i="9" a="1"/>
  <c r="T719" i="9" s="1"/>
  <c r="F719" i="9" s="1"/>
  <c r="T112" i="9" a="1"/>
  <c r="T112" i="9" s="1"/>
  <c r="F112" i="9" s="1"/>
  <c r="T180" i="9" a="1"/>
  <c r="T180" i="9" s="1"/>
  <c r="F180" i="9" s="1"/>
  <c r="T245" i="9" a="1"/>
  <c r="T245" i="9" s="1"/>
  <c r="F245" i="9" s="1"/>
  <c r="T489" i="9" a="1"/>
  <c r="T489" i="9" s="1"/>
  <c r="F489" i="9" s="1"/>
  <c r="T563" i="9" a="1"/>
  <c r="T563" i="9" s="1"/>
  <c r="F563" i="9" s="1"/>
  <c r="T627" i="9" a="1"/>
  <c r="T627" i="9" s="1"/>
  <c r="F627" i="9" s="1"/>
  <c r="T677" i="9" a="1"/>
  <c r="T677" i="9" s="1"/>
  <c r="F677" i="9" s="1"/>
  <c r="T747" i="9" a="1"/>
  <c r="T747" i="9" s="1"/>
  <c r="F747" i="9" s="1"/>
  <c r="T398" i="9" a="1"/>
  <c r="T398" i="9" s="1"/>
  <c r="F398" i="9" s="1"/>
  <c r="T457" i="9" a="1"/>
  <c r="T457" i="9" s="1"/>
  <c r="F457" i="9" s="1"/>
  <c r="T481" i="9" a="1"/>
  <c r="T481" i="9" s="1"/>
  <c r="F481" i="9" s="1"/>
  <c r="T513" i="9" a="1"/>
  <c r="T513" i="9" s="1"/>
  <c r="F513" i="9" s="1"/>
  <c r="T545" i="9" a="1"/>
  <c r="T545" i="9" s="1"/>
  <c r="F545" i="9" s="1"/>
  <c r="T577" i="9" a="1"/>
  <c r="T577" i="9" s="1"/>
  <c r="F577" i="9" s="1"/>
  <c r="T609" i="9" a="1"/>
  <c r="T609" i="9" s="1"/>
  <c r="F609" i="9" s="1"/>
  <c r="T641" i="9" a="1"/>
  <c r="T641" i="9" s="1"/>
  <c r="F641" i="9" s="1"/>
  <c r="T1230" i="9" a="1"/>
  <c r="T1230" i="9" s="1"/>
  <c r="F1230" i="9" s="1"/>
  <c r="T1296" i="9" a="1"/>
  <c r="T1296" i="9" s="1"/>
  <c r="F1296" i="9" s="1"/>
  <c r="T1359" i="9" a="1"/>
  <c r="T1359" i="9" s="1"/>
  <c r="F1359" i="9" s="1"/>
  <c r="T1422" i="9" a="1"/>
  <c r="T1422" i="9" s="1"/>
  <c r="F1422" i="9" s="1"/>
  <c r="T963" i="9" a="1"/>
  <c r="T963" i="9" s="1"/>
  <c r="F963" i="9" s="1"/>
  <c r="T1195" i="9" a="1"/>
  <c r="T1195" i="9" s="1"/>
  <c r="F1195" i="9" s="1"/>
  <c r="T1383" i="9" a="1"/>
  <c r="T1383" i="9" s="1"/>
  <c r="F1383" i="9" s="1"/>
  <c r="T1080" i="9" a="1"/>
  <c r="T1080" i="9" s="1"/>
  <c r="F1080" i="9" s="1"/>
  <c r="T1120" i="9" a="1"/>
  <c r="T1120" i="9" s="1"/>
  <c r="F1120" i="9" s="1"/>
  <c r="T1144" i="9" a="1"/>
  <c r="T1144" i="9" s="1"/>
  <c r="F1144" i="9" s="1"/>
  <c r="T1184" i="9" a="1"/>
  <c r="T1184" i="9" s="1"/>
  <c r="F1184" i="9" s="1"/>
  <c r="T1245" i="9" a="1"/>
  <c r="T1245" i="9" s="1"/>
  <c r="F1245" i="9" s="1"/>
  <c r="T1309" i="9" a="1"/>
  <c r="T1309" i="9" s="1"/>
  <c r="F1309" i="9" s="1"/>
  <c r="T1374" i="9" a="1"/>
  <c r="T1374" i="9" s="1"/>
  <c r="F1374" i="9" s="1"/>
  <c r="T1439" i="9" a="1"/>
  <c r="T1439" i="9" s="1"/>
  <c r="F1439" i="9" s="1"/>
  <c r="T977" i="9" a="1"/>
  <c r="T977" i="9" s="1"/>
  <c r="F977" i="9" s="1"/>
  <c r="T1256" i="9" a="1"/>
  <c r="T1256" i="9" s="1"/>
  <c r="F1256" i="9" s="1"/>
  <c r="T1477" i="9" a="1"/>
  <c r="T1477" i="9" s="1"/>
  <c r="F1477" i="9" s="1"/>
  <c r="T1372" i="9" a="1"/>
  <c r="T1372" i="9" s="1"/>
  <c r="F1372" i="9" s="1"/>
  <c r="T1232" i="9" a="1"/>
  <c r="T1232" i="9" s="1"/>
  <c r="F1232" i="9" s="1"/>
  <c r="T1297" i="9" a="1"/>
  <c r="T1297" i="9" s="1"/>
  <c r="F1297" i="9" s="1"/>
  <c r="T1329" i="9" a="1"/>
  <c r="T1329" i="9" s="1"/>
  <c r="F1329" i="9" s="1"/>
  <c r="T1361" i="9" a="1"/>
  <c r="T1361" i="9" s="1"/>
  <c r="F1361" i="9" s="1"/>
  <c r="T1425" i="9" a="1"/>
  <c r="T1425" i="9" s="1"/>
  <c r="F1425" i="9" s="1"/>
  <c r="T953" i="9" a="1"/>
  <c r="T953" i="9" s="1"/>
  <c r="F953" i="9" s="1"/>
  <c r="T1176" i="9" a="1"/>
  <c r="T1176" i="9" s="1"/>
  <c r="F1176" i="9" s="1"/>
  <c r="T1368" i="9" a="1"/>
  <c r="T1368" i="9" s="1"/>
  <c r="F1368" i="9" s="1"/>
  <c r="T1467" i="9" a="1"/>
  <c r="T1467" i="9" s="1"/>
  <c r="F1467" i="9" s="1"/>
  <c r="T1084" i="9" a="1"/>
  <c r="T1084" i="9" s="1"/>
  <c r="F1084" i="9" s="1"/>
  <c r="T1124" i="9" a="1"/>
  <c r="T1124" i="9" s="1"/>
  <c r="F1124" i="9" s="1"/>
  <c r="T1148" i="9" a="1"/>
  <c r="T1148" i="9" s="1"/>
  <c r="F1148" i="9" s="1"/>
  <c r="T1188" i="9" a="1"/>
  <c r="T1188" i="9" s="1"/>
  <c r="F1188" i="9" s="1"/>
  <c r="T1213" i="9" a="1"/>
  <c r="T1213" i="9" s="1"/>
  <c r="F1213" i="9" s="1"/>
  <c r="T1281" i="9" a="1"/>
  <c r="T1281" i="9" s="1"/>
  <c r="F1281" i="9" s="1"/>
  <c r="T1410" i="9" a="1"/>
  <c r="T1410" i="9" s="1"/>
  <c r="F1410" i="9" s="1"/>
  <c r="T1473" i="9" a="1"/>
  <c r="T1473" i="9" s="1"/>
  <c r="F1473" i="9" s="1"/>
  <c r="T982" i="9" a="1"/>
  <c r="T982" i="9" s="1"/>
  <c r="F982" i="9" s="1"/>
  <c r="T1270" i="9" a="1"/>
  <c r="T1270" i="9" s="1"/>
  <c r="F1270" i="9" s="1"/>
  <c r="T1446" i="9" a="1"/>
  <c r="T1446" i="9" s="1"/>
  <c r="F1446" i="9" s="1"/>
  <c r="T792" i="9" a="1"/>
  <c r="T792" i="9" s="1"/>
  <c r="F792" i="9" s="1"/>
  <c r="T820" i="9" a="1"/>
  <c r="T820" i="9" s="1"/>
  <c r="F820" i="9" s="1"/>
  <c r="T855" i="9" a="1"/>
  <c r="T855" i="9" s="1"/>
  <c r="F855" i="9" s="1"/>
  <c r="T889" i="9" a="1"/>
  <c r="T889" i="9" s="1"/>
  <c r="F889" i="9" s="1"/>
  <c r="T911" i="9" a="1"/>
  <c r="T911" i="9" s="1"/>
  <c r="F911" i="9" s="1"/>
  <c r="T932" i="9" a="1"/>
  <c r="T932" i="9" s="1"/>
  <c r="F932" i="9" s="1"/>
  <c r="T956" i="9" a="1"/>
  <c r="T956" i="9" s="1"/>
  <c r="F956" i="9" s="1"/>
  <c r="T1153" i="9" a="1"/>
  <c r="T1153" i="9" s="1"/>
  <c r="F1153" i="9" s="1"/>
  <c r="T1349" i="9" a="1"/>
  <c r="T1349" i="9" s="1"/>
  <c r="F1349" i="9" s="1"/>
  <c r="T685" i="9" a="1"/>
  <c r="T685" i="9" s="1"/>
  <c r="F685" i="9" s="1"/>
  <c r="T720" i="9" a="1"/>
  <c r="T720" i="9" s="1"/>
  <c r="F720" i="9" s="1"/>
  <c r="T749" i="9" a="1"/>
  <c r="T749" i="9" s="1"/>
  <c r="F749" i="9" s="1"/>
  <c r="T777" i="9" a="1"/>
  <c r="T777" i="9" s="1"/>
  <c r="F777" i="9" s="1"/>
  <c r="T812" i="9" a="1"/>
  <c r="T812" i="9" s="1"/>
  <c r="F812" i="9" s="1"/>
  <c r="T842" i="9" a="1"/>
  <c r="T842" i="9" s="1"/>
  <c r="F842" i="9" s="1"/>
  <c r="T869" i="9" a="1"/>
  <c r="T869" i="9" s="1"/>
  <c r="F869" i="9" s="1"/>
  <c r="T881" i="9" a="1"/>
  <c r="T881" i="9" s="1"/>
  <c r="F881" i="9" s="1"/>
  <c r="T899" i="9" a="1"/>
  <c r="T899" i="9" s="1"/>
  <c r="F899" i="9" s="1"/>
  <c r="T920" i="9" a="1"/>
  <c r="T920" i="9" s="1"/>
  <c r="F920" i="9" s="1"/>
  <c r="T941" i="9" a="1"/>
  <c r="T941" i="9" s="1"/>
  <c r="F941" i="9" s="1"/>
  <c r="T969" i="9" a="1"/>
  <c r="T969" i="9" s="1"/>
  <c r="F969" i="9" s="1"/>
  <c r="T1215" i="9" a="1"/>
  <c r="T1215" i="9" s="1"/>
  <c r="F1215" i="9" s="1"/>
  <c r="T1399" i="9" a="1"/>
  <c r="T1399" i="9" s="1"/>
  <c r="F1399" i="9" s="1"/>
  <c r="T1419" i="9" a="1"/>
  <c r="T1419" i="9" s="1"/>
  <c r="F1419" i="9" s="1"/>
  <c r="T984" i="9" a="1"/>
  <c r="T984" i="9" s="1"/>
  <c r="F984" i="9" s="1"/>
  <c r="T992" i="9" a="1"/>
  <c r="T992" i="9" s="1"/>
  <c r="F992" i="9" s="1"/>
  <c r="T1000" i="9" a="1"/>
  <c r="T1000" i="9" s="1"/>
  <c r="F1000" i="9" s="1"/>
  <c r="T1008" i="9" a="1"/>
  <c r="T1008" i="9" s="1"/>
  <c r="F1008" i="9" s="1"/>
  <c r="T1016" i="9" a="1"/>
  <c r="T1016" i="9" s="1"/>
  <c r="F1016" i="9" s="1"/>
  <c r="T1024" i="9" a="1"/>
  <c r="T1024" i="9" s="1"/>
  <c r="F1024" i="9" s="1"/>
  <c r="T1032" i="9" a="1"/>
  <c r="T1032" i="9" s="1"/>
  <c r="F1032" i="9" s="1"/>
  <c r="T1137" i="9" a="1"/>
  <c r="T1137" i="9" s="1"/>
  <c r="F1137" i="9" s="1"/>
  <c r="T1201" i="9" a="1"/>
  <c r="T1201" i="9" s="1"/>
  <c r="F1201" i="9" s="1"/>
  <c r="T1260" i="9" a="1"/>
  <c r="T1260" i="9" s="1"/>
  <c r="F1260" i="9" s="1"/>
  <c r="T1323" i="9" a="1"/>
  <c r="T1323" i="9" s="1"/>
  <c r="F1323" i="9" s="1"/>
  <c r="T1356" i="9" a="1"/>
  <c r="T1356" i="9" s="1"/>
  <c r="F1356" i="9" s="1"/>
  <c r="T1041" i="9" a="1"/>
  <c r="T1041" i="9" s="1"/>
  <c r="F1041" i="9" s="1"/>
  <c r="T1049" i="9" a="1"/>
  <c r="T1049" i="9" s="1"/>
  <c r="F1049" i="9" s="1"/>
  <c r="T1057" i="9" a="1"/>
  <c r="T1057" i="9" s="1"/>
  <c r="F1057" i="9" s="1"/>
  <c r="T1065" i="9" a="1"/>
  <c r="T1065" i="9" s="1"/>
  <c r="F1065" i="9" s="1"/>
  <c r="T1073" i="9" a="1"/>
  <c r="T1073" i="9" s="1"/>
  <c r="F1073" i="9" s="1"/>
  <c r="T1097" i="9" a="1"/>
  <c r="T1097" i="9" s="1"/>
  <c r="F1097" i="9" s="1"/>
  <c r="T1159" i="9" a="1"/>
  <c r="T1159" i="9" s="1"/>
  <c r="F1159" i="9" s="1"/>
  <c r="T1222" i="9" a="1"/>
  <c r="T1222" i="9" s="1"/>
  <c r="F1222" i="9" s="1"/>
  <c r="T1289" i="9" a="1"/>
  <c r="T1289" i="9" s="1"/>
  <c r="F1289" i="9" s="1"/>
  <c r="T1434" i="9" a="1"/>
  <c r="T1434" i="9" s="1"/>
  <c r="F1434" i="9" s="1"/>
  <c r="T137" i="9" a="1"/>
  <c r="T137" i="9" s="1"/>
  <c r="F137" i="9" s="1"/>
  <c r="T120" i="9" a="1"/>
  <c r="T120" i="9" s="1"/>
  <c r="F120" i="9" s="1"/>
  <c r="T16" i="9" a="1"/>
  <c r="T16" i="9" s="1"/>
  <c r="F16" i="9" s="1"/>
  <c r="T292" i="9" a="1"/>
  <c r="T292" i="9" s="1"/>
  <c r="F292" i="9" s="1"/>
  <c r="T324" i="9" a="1"/>
  <c r="T324" i="9" s="1"/>
  <c r="F324" i="9" s="1"/>
  <c r="T49" i="9" a="1"/>
  <c r="T49" i="9" s="1"/>
  <c r="F49" i="9" s="1"/>
  <c r="T131" i="9" a="1"/>
  <c r="T131" i="9" s="1"/>
  <c r="F131" i="9" s="1"/>
  <c r="T81" i="9" a="1"/>
  <c r="T81" i="9" s="1"/>
  <c r="F81" i="9" s="1"/>
  <c r="T55" i="9" a="1"/>
  <c r="T55" i="9" s="1"/>
  <c r="F55" i="9" s="1"/>
  <c r="T82" i="9" a="1"/>
  <c r="T82" i="9" s="1"/>
  <c r="F82" i="9" s="1"/>
  <c r="T102" i="9" a="1"/>
  <c r="T102" i="9" s="1"/>
  <c r="F102" i="9" s="1"/>
  <c r="T150" i="9" a="1"/>
  <c r="T150" i="9" s="1"/>
  <c r="F150" i="9" s="1"/>
  <c r="T182" i="9" a="1"/>
  <c r="T182" i="9" s="1"/>
  <c r="F182" i="9" s="1"/>
  <c r="T48" i="9" a="1"/>
  <c r="T48" i="9" s="1"/>
  <c r="F48" i="9" s="1"/>
  <c r="T278" i="9" a="1"/>
  <c r="T278" i="9" s="1"/>
  <c r="F278" i="9" s="1"/>
  <c r="T310" i="9" a="1"/>
  <c r="T310" i="9" s="1"/>
  <c r="F310" i="9" s="1"/>
  <c r="T342" i="9" a="1"/>
  <c r="T342" i="9" s="1"/>
  <c r="F342" i="9" s="1"/>
  <c r="T92" i="9" a="1"/>
  <c r="T92" i="9" s="1"/>
  <c r="F92" i="9" s="1"/>
  <c r="T130" i="9" a="1"/>
  <c r="T130" i="9" s="1"/>
  <c r="F130" i="9" s="1"/>
  <c r="T162" i="9" a="1"/>
  <c r="T162" i="9" s="1"/>
  <c r="F162" i="9" s="1"/>
  <c r="T194" i="9" a="1"/>
  <c r="T194" i="9" s="1"/>
  <c r="F194" i="9" s="1"/>
  <c r="T404" i="9" a="1"/>
  <c r="T404" i="9" s="1"/>
  <c r="F404" i="9" s="1"/>
  <c r="T24" i="9" a="1"/>
  <c r="T24" i="9" s="1"/>
  <c r="F24" i="9" s="1"/>
  <c r="T280" i="9" a="1"/>
  <c r="T280" i="9" s="1"/>
  <c r="F280" i="9" s="1"/>
  <c r="T312" i="9" a="1"/>
  <c r="T312" i="9" s="1"/>
  <c r="F312" i="9" s="1"/>
  <c r="T344" i="9" a="1"/>
  <c r="T344" i="9" s="1"/>
  <c r="F344" i="9" s="1"/>
  <c r="T376" i="9" a="1"/>
  <c r="T376" i="9" s="1"/>
  <c r="F376" i="9" s="1"/>
  <c r="T365" i="9" a="1"/>
  <c r="T365" i="9" s="1"/>
  <c r="F365" i="9" s="1"/>
  <c r="T426" i="9" a="1"/>
  <c r="T426" i="9" s="1"/>
  <c r="F426" i="9" s="1"/>
  <c r="T414" i="9" a="1"/>
  <c r="T414" i="9" s="1"/>
  <c r="F414" i="9" s="1"/>
  <c r="T356" i="9" a="1"/>
  <c r="T356" i="9" s="1"/>
  <c r="F356" i="9" s="1"/>
  <c r="T54" i="9" a="1"/>
  <c r="T54" i="9" s="1"/>
  <c r="F54" i="9" s="1"/>
  <c r="T359" i="9" a="1"/>
  <c r="T359" i="9" s="1"/>
  <c r="F359" i="9" s="1"/>
  <c r="T418" i="9" a="1"/>
  <c r="T418" i="9" s="1"/>
  <c r="F418" i="9" s="1"/>
  <c r="T492" i="9" a="1"/>
  <c r="T492" i="9" s="1"/>
  <c r="F492" i="9" s="1"/>
  <c r="T556" i="9" a="1"/>
  <c r="T556" i="9" s="1"/>
  <c r="F556" i="9" s="1"/>
  <c r="T620" i="9" a="1"/>
  <c r="T620" i="9" s="1"/>
  <c r="F620" i="9" s="1"/>
  <c r="T687" i="9" a="1"/>
  <c r="T687" i="9" s="1"/>
  <c r="F687" i="9" s="1"/>
  <c r="T751" i="9" a="1"/>
  <c r="T751" i="9" s="1"/>
  <c r="F751" i="9" s="1"/>
  <c r="T809" i="9" a="1"/>
  <c r="T809" i="9" s="1"/>
  <c r="F809" i="9" s="1"/>
  <c r="T872" i="9" a="1"/>
  <c r="T872" i="9" s="1"/>
  <c r="F872" i="9" s="1"/>
  <c r="T936" i="9" a="1"/>
  <c r="T936" i="9" s="1"/>
  <c r="F936" i="9" s="1"/>
  <c r="T472" i="9" a="1"/>
  <c r="T472" i="9" s="1"/>
  <c r="F472" i="9" s="1"/>
  <c r="T537" i="9" a="1"/>
  <c r="T537" i="9" s="1"/>
  <c r="F537" i="9" s="1"/>
  <c r="T601" i="9" a="1"/>
  <c r="T601" i="9" s="1"/>
  <c r="F601" i="9" s="1"/>
  <c r="T672" i="9" a="1"/>
  <c r="T672" i="9" s="1"/>
  <c r="F672" i="9" s="1"/>
  <c r="T736" i="9" a="1"/>
  <c r="T736" i="9" s="1"/>
  <c r="F736" i="9" s="1"/>
  <c r="T801" i="9" a="1"/>
  <c r="T801" i="9" s="1"/>
  <c r="F801" i="9" s="1"/>
  <c r="T871" i="9" a="1"/>
  <c r="T871" i="9" s="1"/>
  <c r="F871" i="9" s="1"/>
  <c r="T935" i="9" a="1"/>
  <c r="T935" i="9" s="1"/>
  <c r="F935" i="9" s="1"/>
  <c r="T539" i="9" a="1"/>
  <c r="T539" i="9" s="1"/>
  <c r="F539" i="9" s="1"/>
  <c r="T613" i="9" a="1"/>
  <c r="T613" i="9" s="1"/>
  <c r="F613" i="9" s="1"/>
  <c r="T674" i="9" a="1"/>
  <c r="T674" i="9" s="1"/>
  <c r="F674" i="9" s="1"/>
  <c r="T731" i="9" a="1"/>
  <c r="T731" i="9" s="1"/>
  <c r="F731" i="9" s="1"/>
  <c r="T795" i="9" a="1"/>
  <c r="T795" i="9" s="1"/>
  <c r="F795" i="9" s="1"/>
  <c r="T853" i="9" a="1"/>
  <c r="T853" i="9" s="1"/>
  <c r="F853" i="9" s="1"/>
  <c r="T451" i="9" a="1"/>
  <c r="T451" i="9" s="1"/>
  <c r="F451" i="9" s="1"/>
  <c r="T486" i="9" a="1"/>
  <c r="T486" i="9" s="1"/>
  <c r="F486" i="9" s="1"/>
  <c r="T550" i="9" a="1"/>
  <c r="T550" i="9" s="1"/>
  <c r="F550" i="9" s="1"/>
  <c r="T612" i="9" a="1"/>
  <c r="T612" i="9" s="1"/>
  <c r="F612" i="9" s="1"/>
  <c r="T667" i="9" a="1"/>
  <c r="T667" i="9" s="1"/>
  <c r="F667" i="9" s="1"/>
  <c r="T738" i="9" a="1"/>
  <c r="T738" i="9" s="1"/>
  <c r="F738" i="9" s="1"/>
  <c r="T802" i="9" a="1"/>
  <c r="T802" i="9" s="1"/>
  <c r="F802" i="9" s="1"/>
  <c r="T383" i="9" a="1"/>
  <c r="T383" i="9" s="1"/>
  <c r="F383" i="9" s="1"/>
  <c r="T185" i="9" a="1"/>
  <c r="T185" i="9" s="1"/>
  <c r="F185" i="9" s="1"/>
  <c r="T239" i="9" a="1"/>
  <c r="T239" i="9" s="1"/>
  <c r="F239" i="9" s="1"/>
  <c r="T476" i="9" a="1"/>
  <c r="T476" i="9" s="1"/>
  <c r="F476" i="9" s="1"/>
  <c r="T531" i="9" a="1"/>
  <c r="T531" i="9" s="1"/>
  <c r="F531" i="9" s="1"/>
  <c r="T594" i="9" a="1"/>
  <c r="T594" i="9" s="1"/>
  <c r="F594" i="9" s="1"/>
  <c r="T649" i="9" a="1"/>
  <c r="T649" i="9" s="1"/>
  <c r="F649" i="9" s="1"/>
  <c r="T732" i="9" a="1"/>
  <c r="T732" i="9" s="1"/>
  <c r="F732" i="9" s="1"/>
  <c r="T15" i="9" a="1"/>
  <c r="T15" i="9" s="1"/>
  <c r="F15" i="9" s="1"/>
  <c r="T186" i="9" a="1"/>
  <c r="T186" i="9" s="1"/>
  <c r="F186" i="9" s="1"/>
  <c r="T251" i="9" a="1"/>
  <c r="T251" i="9" s="1"/>
  <c r="F251" i="9" s="1"/>
  <c r="T499" i="9" a="1"/>
  <c r="T499" i="9" s="1"/>
  <c r="F499" i="9" s="1"/>
  <c r="T573" i="9" a="1"/>
  <c r="T573" i="9" s="1"/>
  <c r="F573" i="9" s="1"/>
  <c r="T638" i="9" a="1"/>
  <c r="T638" i="9" s="1"/>
  <c r="F638" i="9" s="1"/>
  <c r="T690" i="9" a="1"/>
  <c r="T690" i="9" s="1"/>
  <c r="F690" i="9" s="1"/>
  <c r="T755" i="9" a="1"/>
  <c r="T755" i="9" s="1"/>
  <c r="F755" i="9" s="1"/>
  <c r="T402" i="9" a="1"/>
  <c r="T402" i="9" s="1"/>
  <c r="F402" i="9" s="1"/>
  <c r="T458" i="9" a="1"/>
  <c r="T458" i="9" s="1"/>
  <c r="F458" i="9" s="1"/>
  <c r="T490" i="9" a="1"/>
  <c r="T490" i="9" s="1"/>
  <c r="F490" i="9" s="1"/>
  <c r="T522" i="9" a="1"/>
  <c r="T522" i="9" s="1"/>
  <c r="F522" i="9" s="1"/>
  <c r="T554" i="9" a="1"/>
  <c r="T554" i="9" s="1"/>
  <c r="F554" i="9" s="1"/>
  <c r="T586" i="9" a="1"/>
  <c r="T586" i="9" s="1"/>
  <c r="F586" i="9" s="1"/>
  <c r="T618" i="9" a="1"/>
  <c r="T618" i="9" s="1"/>
  <c r="F618" i="9" s="1"/>
  <c r="T650" i="9" a="1"/>
  <c r="T650" i="9" s="1"/>
  <c r="F650" i="9" s="1"/>
  <c r="T1246" i="9" a="1"/>
  <c r="T1246" i="9" s="1"/>
  <c r="F1246" i="9" s="1"/>
  <c r="T1310" i="9" a="1"/>
  <c r="T1310" i="9" s="1"/>
  <c r="F1310" i="9" s="1"/>
  <c r="T1373" i="9" a="1"/>
  <c r="T1373" i="9" s="1"/>
  <c r="F1373" i="9" s="1"/>
  <c r="T1424" i="9" a="1"/>
  <c r="T1424" i="9" s="1"/>
  <c r="F1424" i="9" s="1"/>
  <c r="T970" i="9" a="1"/>
  <c r="T970" i="9" s="1"/>
  <c r="F970" i="9" s="1"/>
  <c r="T1217" i="9" a="1"/>
  <c r="T1217" i="9" s="1"/>
  <c r="F1217" i="9" s="1"/>
  <c r="T1413" i="9" a="1"/>
  <c r="T1413" i="9" s="1"/>
  <c r="F1413" i="9" s="1"/>
  <c r="T1081" i="9" a="1"/>
  <c r="T1081" i="9" s="1"/>
  <c r="F1081" i="9" s="1"/>
  <c r="T1121" i="9" a="1"/>
  <c r="T1121" i="9" s="1"/>
  <c r="F1121" i="9" s="1"/>
  <c r="T1145" i="9" a="1"/>
  <c r="T1145" i="9" s="1"/>
  <c r="F1145" i="9" s="1"/>
  <c r="T1185" i="9" a="1"/>
  <c r="T1185" i="9" s="1"/>
  <c r="F1185" i="9" s="1"/>
  <c r="T1247" i="9" a="1"/>
  <c r="T1247" i="9" s="1"/>
  <c r="F1247" i="9" s="1"/>
  <c r="T1311" i="9" a="1"/>
  <c r="T1311" i="9" s="1"/>
  <c r="F1311" i="9" s="1"/>
  <c r="T1376" i="9" a="1"/>
  <c r="T1376" i="9" s="1"/>
  <c r="F1376" i="9" s="1"/>
  <c r="T1453" i="9" a="1"/>
  <c r="T1453" i="9" s="1"/>
  <c r="F1453" i="9" s="1"/>
  <c r="T1087" i="9" a="1"/>
  <c r="T1087" i="9" s="1"/>
  <c r="F1087" i="9" s="1"/>
  <c r="T1286" i="9" a="1"/>
  <c r="T1286" i="9" s="1"/>
  <c r="F1286" i="9" s="1"/>
  <c r="T1404" i="9" a="1"/>
  <c r="T1404" i="9" s="1"/>
  <c r="F1404" i="9" s="1"/>
  <c r="T1234" i="9" a="1"/>
  <c r="T1234" i="9" s="1"/>
  <c r="F1234" i="9" s="1"/>
  <c r="T1298" i="9" a="1"/>
  <c r="T1298" i="9" s="1"/>
  <c r="F1298" i="9" s="1"/>
  <c r="T1330" i="9" a="1"/>
  <c r="T1330" i="9" s="1"/>
  <c r="F1330" i="9" s="1"/>
  <c r="T1363" i="9" a="1"/>
  <c r="T1363" i="9" s="1"/>
  <c r="F1363" i="9" s="1"/>
  <c r="T1428" i="9" a="1"/>
  <c r="T1428" i="9" s="1"/>
  <c r="F1428" i="9" s="1"/>
  <c r="T959" i="9" a="1"/>
  <c r="T959" i="9" s="1"/>
  <c r="F959" i="9" s="1"/>
  <c r="T1198" i="9" a="1"/>
  <c r="T1198" i="9" s="1"/>
  <c r="F1198" i="9" s="1"/>
  <c r="T1398" i="9" a="1"/>
  <c r="T1398" i="9" s="1"/>
  <c r="F1398" i="9" s="1"/>
  <c r="T1085" i="9" a="1"/>
  <c r="T1085" i="9" s="1"/>
  <c r="F1085" i="9" s="1"/>
  <c r="T1125" i="9" a="1"/>
  <c r="T1125" i="9" s="1"/>
  <c r="F1125" i="9" s="1"/>
  <c r="T1149" i="9" a="1"/>
  <c r="T1149" i="9" s="1"/>
  <c r="F1149" i="9" s="1"/>
  <c r="T1189" i="9" a="1"/>
  <c r="T1189" i="9" s="1"/>
  <c r="F1189" i="9" s="1"/>
  <c r="T1231" i="9" a="1"/>
  <c r="T1231" i="9" s="1"/>
  <c r="F1231" i="9" s="1"/>
  <c r="T1283" i="9" a="1"/>
  <c r="T1283" i="9" s="1"/>
  <c r="F1283" i="9" s="1"/>
  <c r="T1412" i="9" a="1"/>
  <c r="T1412" i="9" s="1"/>
  <c r="F1412" i="9" s="1"/>
  <c r="T1475" i="9" a="1"/>
  <c r="T1475" i="9" s="1"/>
  <c r="F1475" i="9" s="1"/>
  <c r="T1108" i="9" a="1"/>
  <c r="T1108" i="9" s="1"/>
  <c r="F1108" i="9" s="1"/>
  <c r="T1288" i="9" a="1"/>
  <c r="T1288" i="9" s="1"/>
  <c r="F1288" i="9" s="1"/>
  <c r="T1463" i="9" a="1"/>
  <c r="T1463" i="9" s="1"/>
  <c r="F1463" i="9" s="1"/>
  <c r="T796" i="9" a="1"/>
  <c r="T796" i="9" s="1"/>
  <c r="F796" i="9" s="1"/>
  <c r="T826" i="9" a="1"/>
  <c r="T826" i="9" s="1"/>
  <c r="F826" i="9" s="1"/>
  <c r="T857" i="9" a="1"/>
  <c r="T857" i="9" s="1"/>
  <c r="F857" i="9" s="1"/>
  <c r="T891" i="9" a="1"/>
  <c r="T891" i="9" s="1"/>
  <c r="F891" i="9" s="1"/>
  <c r="T913" i="9" a="1"/>
  <c r="T913" i="9" s="1"/>
  <c r="F913" i="9" s="1"/>
  <c r="T934" i="9" a="1"/>
  <c r="T934" i="9" s="1"/>
  <c r="F934" i="9" s="1"/>
  <c r="T962" i="9" a="1"/>
  <c r="T962" i="9" s="1"/>
  <c r="F962" i="9" s="1"/>
  <c r="T1175" i="9" a="1"/>
  <c r="T1175" i="9" s="1"/>
  <c r="F1175" i="9" s="1"/>
  <c r="T1367" i="9" a="1"/>
  <c r="T1367" i="9" s="1"/>
  <c r="F1367" i="9" s="1"/>
  <c r="T686" i="9" a="1"/>
  <c r="T686" i="9" s="1"/>
  <c r="F686" i="9" s="1"/>
  <c r="T721" i="9" a="1"/>
  <c r="T721" i="9" s="1"/>
  <c r="F721" i="9" s="1"/>
  <c r="T750" i="9" a="1"/>
  <c r="T750" i="9" s="1"/>
  <c r="F750" i="9" s="1"/>
  <c r="T783" i="9" a="1"/>
  <c r="T783" i="9" s="1"/>
  <c r="F783" i="9" s="1"/>
  <c r="T814" i="9" a="1"/>
  <c r="T814" i="9" s="1"/>
  <c r="F814" i="9" s="1"/>
  <c r="T848" i="9" a="1"/>
  <c r="T848" i="9" s="1"/>
  <c r="F848" i="9" s="1"/>
  <c r="T870" i="9" a="1"/>
  <c r="T870" i="9" s="1"/>
  <c r="F870" i="9" s="1"/>
  <c r="T882" i="9" a="1"/>
  <c r="T882" i="9" s="1"/>
  <c r="F882" i="9" s="1"/>
  <c r="T903" i="9" a="1"/>
  <c r="T903" i="9" s="1"/>
  <c r="F903" i="9" s="1"/>
  <c r="T921" i="9" a="1"/>
  <c r="T921" i="9" s="1"/>
  <c r="F921" i="9" s="1"/>
  <c r="T942" i="9" a="1"/>
  <c r="T942" i="9" s="1"/>
  <c r="F942" i="9" s="1"/>
  <c r="T974" i="9" a="1"/>
  <c r="T974" i="9" s="1"/>
  <c r="F974" i="9" s="1"/>
  <c r="T1237" i="9" a="1"/>
  <c r="T1237" i="9" s="1"/>
  <c r="F1237" i="9" s="1"/>
  <c r="T1445" i="9" a="1"/>
  <c r="T1445" i="9" s="1"/>
  <c r="F1445" i="9" s="1"/>
  <c r="T1451" i="9" a="1"/>
  <c r="T1451" i="9" s="1"/>
  <c r="F1451" i="9" s="1"/>
  <c r="T985" i="9" a="1"/>
  <c r="T985" i="9" s="1"/>
  <c r="F985" i="9" s="1"/>
  <c r="T993" i="9" a="1"/>
  <c r="T993" i="9" s="1"/>
  <c r="F993" i="9" s="1"/>
  <c r="T1001" i="9" a="1"/>
  <c r="T1001" i="9" s="1"/>
  <c r="F1001" i="9" s="1"/>
  <c r="T1009" i="9" a="1"/>
  <c r="T1009" i="9" s="1"/>
  <c r="F1009" i="9" s="1"/>
  <c r="T1017" i="9" a="1"/>
  <c r="T1017" i="9" s="1"/>
  <c r="F1017" i="9" s="1"/>
  <c r="T1025" i="9" a="1"/>
  <c r="T1025" i="9" s="1"/>
  <c r="F1025" i="9" s="1"/>
  <c r="T1033" i="9" a="1"/>
  <c r="T1033" i="9" s="1"/>
  <c r="F1033" i="9" s="1"/>
  <c r="T1138" i="9" a="1"/>
  <c r="T1138" i="9" s="1"/>
  <c r="F1138" i="9" s="1"/>
  <c r="T1203" i="9" a="1"/>
  <c r="T1203" i="9" s="1"/>
  <c r="F1203" i="9" s="1"/>
  <c r="T1274" i="9" a="1"/>
  <c r="T1274" i="9" s="1"/>
  <c r="F1274" i="9" s="1"/>
  <c r="T1324" i="9" a="1"/>
  <c r="T1324" i="9" s="1"/>
  <c r="F1324" i="9" s="1"/>
  <c r="T1370" i="9" a="1"/>
  <c r="T1370" i="9" s="1"/>
  <c r="F1370" i="9" s="1"/>
  <c r="T1042" i="9" a="1"/>
  <c r="T1042" i="9" s="1"/>
  <c r="F1042" i="9" s="1"/>
  <c r="T1050" i="9" a="1"/>
  <c r="T1050" i="9" s="1"/>
  <c r="F1050" i="9" s="1"/>
  <c r="T1058" i="9" a="1"/>
  <c r="T1058" i="9" s="1"/>
  <c r="F1058" i="9" s="1"/>
  <c r="T1066" i="9" a="1"/>
  <c r="T1066" i="9" s="1"/>
  <c r="F1066" i="9" s="1"/>
  <c r="T1074" i="9" a="1"/>
  <c r="T1074" i="9" s="1"/>
  <c r="F1074" i="9" s="1"/>
  <c r="T1114" i="9" a="1"/>
  <c r="T1114" i="9" s="1"/>
  <c r="F1114" i="9" s="1"/>
  <c r="T1161" i="9" a="1"/>
  <c r="T1161" i="9" s="1"/>
  <c r="F1161" i="9" s="1"/>
  <c r="T1224" i="9" a="1"/>
  <c r="T1224" i="9" s="1"/>
  <c r="F1224" i="9" s="1"/>
  <c r="T1291" i="9" a="1"/>
  <c r="T1291" i="9" s="1"/>
  <c r="F1291" i="9" s="1"/>
  <c r="T1466" i="9" a="1"/>
  <c r="T1466" i="9" s="1"/>
  <c r="F1466" i="9" s="1"/>
  <c r="T135" i="9" a="1"/>
  <c r="T135" i="9" s="1"/>
  <c r="F135" i="9" s="1"/>
  <c r="T167" i="9" a="1"/>
  <c r="T167" i="9" s="1"/>
  <c r="F167" i="9" s="1"/>
  <c r="T199" i="9" a="1"/>
  <c r="T199" i="9" s="1"/>
  <c r="F199" i="9" s="1"/>
  <c r="T405" i="9" a="1"/>
  <c r="T405" i="9" s="1"/>
  <c r="F405" i="9" s="1"/>
  <c r="T19" i="9" a="1"/>
  <c r="T19" i="9" s="1"/>
  <c r="F19" i="9" s="1"/>
  <c r="T281" i="9" a="1"/>
  <c r="T281" i="9" s="1"/>
  <c r="F281" i="9" s="1"/>
  <c r="T313" i="9" a="1"/>
  <c r="T313" i="9" s="1"/>
  <c r="F313" i="9" s="1"/>
  <c r="T345" i="9" a="1"/>
  <c r="T345" i="9" s="1"/>
  <c r="F345" i="9" s="1"/>
  <c r="T377" i="9" a="1"/>
  <c r="T377" i="9" s="1"/>
  <c r="F377" i="9" s="1"/>
  <c r="T380" i="9" a="1"/>
  <c r="T380" i="9" s="1"/>
  <c r="F380" i="9" s="1"/>
  <c r="T427" i="9" a="1"/>
  <c r="T427" i="9" s="1"/>
  <c r="F427" i="9" s="1"/>
  <c r="T420" i="9" a="1"/>
  <c r="T420" i="9" s="1"/>
  <c r="F420" i="9" s="1"/>
  <c r="T357" i="9" a="1"/>
  <c r="T357" i="9" s="1"/>
  <c r="F357" i="9" s="1"/>
  <c r="T59" i="9" a="1"/>
  <c r="T59" i="9" s="1"/>
  <c r="F59" i="9" s="1"/>
  <c r="T362" i="9" a="1"/>
  <c r="T362" i="9" s="1"/>
  <c r="F362" i="9" s="1"/>
  <c r="T424" i="9" a="1"/>
  <c r="T424" i="9" s="1"/>
  <c r="F424" i="9" s="1"/>
  <c r="T494" i="9" a="1"/>
  <c r="T494" i="9" s="1"/>
  <c r="F494" i="9" s="1"/>
  <c r="T558" i="9" a="1"/>
  <c r="T558" i="9" s="1"/>
  <c r="F558" i="9" s="1"/>
  <c r="T631" i="9" a="1"/>
  <c r="T631" i="9" s="1"/>
  <c r="F631" i="9" s="1"/>
  <c r="T700" i="9" a="1"/>
  <c r="T700" i="9" s="1"/>
  <c r="F700" i="9" s="1"/>
  <c r="T764" i="9" a="1"/>
  <c r="T764" i="9" s="1"/>
  <c r="F764" i="9" s="1"/>
  <c r="T822" i="9" a="1"/>
  <c r="T822" i="9" s="1"/>
  <c r="F822" i="9" s="1"/>
  <c r="T879" i="9" a="1"/>
  <c r="T879" i="9" s="1"/>
  <c r="F879" i="9" s="1"/>
  <c r="T446" i="9" a="1"/>
  <c r="T446" i="9" s="1"/>
  <c r="F446" i="9" s="1"/>
  <c r="T483" i="9" a="1"/>
  <c r="T483" i="9" s="1"/>
  <c r="F483" i="9" s="1"/>
  <c r="T547" i="9" a="1"/>
  <c r="T547" i="9" s="1"/>
  <c r="F547" i="9" s="1"/>
  <c r="T611" i="9" a="1"/>
  <c r="T611" i="9" s="1"/>
  <c r="F611" i="9" s="1"/>
  <c r="T679" i="9" a="1"/>
  <c r="T679" i="9" s="1"/>
  <c r="F679" i="9" s="1"/>
  <c r="T743" i="9" a="1"/>
  <c r="T743" i="9" s="1"/>
  <c r="F743" i="9" s="1"/>
  <c r="T808" i="9" a="1"/>
  <c r="T808" i="9" s="1"/>
  <c r="F808" i="9" s="1"/>
  <c r="T873" i="9" a="1"/>
  <c r="T873" i="9" s="1"/>
  <c r="F873" i="9" s="1"/>
  <c r="T366" i="9" a="1"/>
  <c r="T366" i="9" s="1"/>
  <c r="F366" i="9" s="1"/>
  <c r="T549" i="9" a="1"/>
  <c r="T549" i="9" s="1"/>
  <c r="F549" i="9" s="1"/>
  <c r="T623" i="9" a="1"/>
  <c r="T623" i="9" s="1"/>
  <c r="F623" i="9" s="1"/>
  <c r="T682" i="9" a="1"/>
  <c r="T682" i="9" s="1"/>
  <c r="F682" i="9" s="1"/>
  <c r="T739" i="9" a="1"/>
  <c r="T739" i="9" s="1"/>
  <c r="F739" i="9" s="1"/>
  <c r="T803" i="9" a="1"/>
  <c r="T803" i="9" s="1"/>
  <c r="F803" i="9" s="1"/>
  <c r="T408" i="9" a="1"/>
  <c r="T408" i="9" s="1"/>
  <c r="F408" i="9" s="1"/>
  <c r="T463" i="9" a="1"/>
  <c r="T463" i="9" s="1"/>
  <c r="F463" i="9" s="1"/>
  <c r="T495" i="9" a="1"/>
  <c r="T495" i="9" s="1"/>
  <c r="F495" i="9" s="1"/>
  <c r="T560" i="9" a="1"/>
  <c r="T560" i="9" s="1"/>
  <c r="F560" i="9" s="1"/>
  <c r="T614" i="9" a="1"/>
  <c r="T614" i="9" s="1"/>
  <c r="F614" i="9" s="1"/>
  <c r="T675" i="9" a="1"/>
  <c r="T675" i="9" s="1"/>
  <c r="F675" i="9" s="1"/>
  <c r="T746" i="9" a="1"/>
  <c r="T746" i="9" s="1"/>
  <c r="F746" i="9" s="1"/>
  <c r="T816" i="9" a="1"/>
  <c r="T816" i="9" s="1"/>
  <c r="F816" i="9" s="1"/>
  <c r="T386" i="9" a="1"/>
  <c r="T386" i="9" s="1"/>
  <c r="F386" i="9" s="1"/>
  <c r="T191" i="9" a="1"/>
  <c r="T191" i="9" s="1"/>
  <c r="F191" i="9" s="1"/>
  <c r="T240" i="9" a="1"/>
  <c r="T240" i="9" s="1"/>
  <c r="F240" i="9" s="1"/>
  <c r="T478" i="9" a="1"/>
  <c r="T478" i="9" s="1"/>
  <c r="F478" i="9" s="1"/>
  <c r="T541" i="9" a="1"/>
  <c r="T541" i="9" s="1"/>
  <c r="F541" i="9" s="1"/>
  <c r="T604" i="9" a="1"/>
  <c r="T604" i="9" s="1"/>
  <c r="F604" i="9" s="1"/>
  <c r="T676" i="9" a="1"/>
  <c r="T676" i="9" s="1"/>
  <c r="F676" i="9" s="1"/>
  <c r="T734" i="9" a="1"/>
  <c r="T734" i="9" s="1"/>
  <c r="F734" i="9" s="1"/>
  <c r="T123" i="9" a="1"/>
  <c r="T123" i="9" s="1"/>
  <c r="F123" i="9" s="1"/>
  <c r="T196" i="9" a="1"/>
  <c r="T196" i="9" s="1"/>
  <c r="F196" i="9" s="1"/>
  <c r="T256" i="9" a="1"/>
  <c r="T256" i="9" s="1"/>
  <c r="F256" i="9" s="1"/>
  <c r="T510" i="9" a="1"/>
  <c r="T510" i="9" s="1"/>
  <c r="F510" i="9" s="1"/>
  <c r="T583" i="9" a="1"/>
  <c r="T583" i="9" s="1"/>
  <c r="F583" i="9" s="1"/>
  <c r="T648" i="9" a="1"/>
  <c r="T648" i="9" s="1"/>
  <c r="F648" i="9" s="1"/>
  <c r="T698" i="9" a="1"/>
  <c r="T698" i="9" s="1"/>
  <c r="F698" i="9" s="1"/>
  <c r="T768" i="9" a="1"/>
  <c r="T768" i="9" s="1"/>
  <c r="F768" i="9" s="1"/>
  <c r="T415" i="9" a="1"/>
  <c r="T415" i="9" s="1"/>
  <c r="F415" i="9" s="1"/>
  <c r="T459" i="9" a="1"/>
  <c r="T459" i="9" s="1"/>
  <c r="F459" i="9" s="1"/>
  <c r="T491" i="9" a="1"/>
  <c r="T491" i="9" s="1"/>
  <c r="F491" i="9" s="1"/>
  <c r="T523" i="9" a="1"/>
  <c r="T523" i="9" s="1"/>
  <c r="F523" i="9" s="1"/>
  <c r="T555" i="9" a="1"/>
  <c r="T555" i="9" s="1"/>
  <c r="F555" i="9" s="1"/>
  <c r="T587" i="9" a="1"/>
  <c r="T587" i="9" s="1"/>
  <c r="F587" i="9" s="1"/>
  <c r="T619" i="9" a="1"/>
  <c r="T619" i="9" s="1"/>
  <c r="F619" i="9" s="1"/>
  <c r="T656" i="9" a="1"/>
  <c r="T656" i="9" s="1"/>
  <c r="F656" i="9" s="1"/>
  <c r="T1186" i="9" a="1"/>
  <c r="T1186" i="9" s="1"/>
  <c r="F1186" i="9" s="1"/>
  <c r="T1248" i="9" a="1"/>
  <c r="T1248" i="9" s="1"/>
  <c r="F1248" i="9" s="1"/>
  <c r="T1312" i="9" a="1"/>
  <c r="T1312" i="9" s="1"/>
  <c r="F1312" i="9" s="1"/>
  <c r="T1375" i="9" a="1"/>
  <c r="T1375" i="9" s="1"/>
  <c r="F1375" i="9" s="1"/>
  <c r="T1438" i="9" a="1"/>
  <c r="T1438" i="9" s="1"/>
  <c r="F1438" i="9" s="1"/>
  <c r="T975" i="9" a="1"/>
  <c r="T975" i="9" s="1"/>
  <c r="F975" i="9" s="1"/>
  <c r="T1239" i="9" a="1"/>
  <c r="T1239" i="9" s="1"/>
  <c r="F1239" i="9" s="1"/>
  <c r="T1430" i="9" a="1"/>
  <c r="T1430" i="9" s="1"/>
  <c r="F1430" i="9" s="1"/>
  <c r="T1098" i="9" a="1"/>
  <c r="T1098" i="9" s="1"/>
  <c r="F1098" i="9" s="1"/>
  <c r="T1122" i="9" a="1"/>
  <c r="T1122" i="9" s="1"/>
  <c r="F1122" i="9" s="1"/>
  <c r="T1162" i="9" a="1"/>
  <c r="T1162" i="9" s="1"/>
  <c r="F1162" i="9" s="1"/>
  <c r="T1187" i="9" a="1"/>
  <c r="T1187" i="9" s="1"/>
  <c r="F1187" i="9" s="1"/>
  <c r="T1261" i="9" a="1"/>
  <c r="T1261" i="9" s="1"/>
  <c r="F1261" i="9" s="1"/>
  <c r="T1325" i="9" a="1"/>
  <c r="T1325" i="9" s="1"/>
  <c r="F1325" i="9" s="1"/>
  <c r="T1391" i="9" a="1"/>
  <c r="T1391" i="9" s="1"/>
  <c r="F1391" i="9" s="1"/>
  <c r="T1455" i="9" a="1"/>
  <c r="T1455" i="9" s="1"/>
  <c r="F1455" i="9" s="1"/>
  <c r="T1111" i="9" a="1"/>
  <c r="T1111" i="9" s="1"/>
  <c r="F1111" i="9" s="1"/>
  <c r="T1304" i="9" a="1"/>
  <c r="T1304" i="9" s="1"/>
  <c r="F1304" i="9" s="1"/>
  <c r="T1450" i="9" a="1"/>
  <c r="T1450" i="9" s="1"/>
  <c r="F1450" i="9" s="1"/>
  <c r="T1249" i="9" a="1"/>
  <c r="T1249" i="9" s="1"/>
  <c r="F1249" i="9" s="1"/>
  <c r="T1299" i="9" a="1"/>
  <c r="T1299" i="9" s="1"/>
  <c r="F1299" i="9" s="1"/>
  <c r="T1331" i="9" a="1"/>
  <c r="T1331" i="9" s="1"/>
  <c r="F1331" i="9" s="1"/>
  <c r="T1377" i="9" a="1"/>
  <c r="T1377" i="9" s="1"/>
  <c r="F1377" i="9" s="1"/>
  <c r="T1442" i="9" a="1"/>
  <c r="T1442" i="9" s="1"/>
  <c r="F1442" i="9" s="1"/>
  <c r="T965" i="9" a="1"/>
  <c r="T965" i="9" s="1"/>
  <c r="F965" i="9" s="1"/>
  <c r="T1236" i="9" a="1"/>
  <c r="T1236" i="9" s="1"/>
  <c r="F1236" i="9" s="1"/>
  <c r="T1416" i="9" a="1"/>
  <c r="T1416" i="9" s="1"/>
  <c r="F1416" i="9" s="1"/>
  <c r="T1086" i="9" a="1"/>
  <c r="T1086" i="9" s="1"/>
  <c r="F1086" i="9" s="1"/>
  <c r="T1126" i="9" a="1"/>
  <c r="T1126" i="9" s="1"/>
  <c r="F1126" i="9" s="1"/>
  <c r="T1150" i="9" a="1"/>
  <c r="T1150" i="9" s="1"/>
  <c r="F1150" i="9" s="1"/>
  <c r="T1190" i="9" a="1"/>
  <c r="T1190" i="9" s="1"/>
  <c r="F1190" i="9" s="1"/>
  <c r="T1233" i="9" a="1"/>
  <c r="T1233" i="9" s="1"/>
  <c r="F1233" i="9" s="1"/>
  <c r="T1362" i="9" a="1"/>
  <c r="T1362" i="9" s="1"/>
  <c r="F1362" i="9" s="1"/>
  <c r="T1426" i="9" a="1"/>
  <c r="T1426" i="9" s="1"/>
  <c r="F1426" i="9" s="1"/>
  <c r="T949" i="9" a="1"/>
  <c r="T949" i="9" s="1"/>
  <c r="F949" i="9" s="1"/>
  <c r="T1130" i="9" a="1"/>
  <c r="T1130" i="9" s="1"/>
  <c r="F1130" i="9" s="1"/>
  <c r="T1318" i="9" a="1"/>
  <c r="T1318" i="9" s="1"/>
  <c r="F1318" i="9" s="1"/>
  <c r="T1388" i="9" a="1"/>
  <c r="T1388" i="9" s="1"/>
  <c r="F1388" i="9" s="1"/>
  <c r="T798" i="9" a="1"/>
  <c r="T798" i="9" s="1"/>
  <c r="F798" i="9" s="1"/>
  <c r="T832" i="9" a="1"/>
  <c r="T832" i="9" s="1"/>
  <c r="F832" i="9" s="1"/>
  <c r="T860" i="9" a="1"/>
  <c r="T860" i="9" s="1"/>
  <c r="F860" i="9" s="1"/>
  <c r="T896" i="9" a="1"/>
  <c r="T896" i="9" s="1"/>
  <c r="F896" i="9" s="1"/>
  <c r="T917" i="9" a="1"/>
  <c r="T917" i="9" s="1"/>
  <c r="F917" i="9" s="1"/>
  <c r="T938" i="9" a="1"/>
  <c r="T938" i="9" s="1"/>
  <c r="F938" i="9" s="1"/>
  <c r="T968" i="9" a="1"/>
  <c r="T968" i="9" s="1"/>
  <c r="F968" i="9" s="1"/>
  <c r="T1197" i="9" a="1"/>
  <c r="T1197" i="9" s="1"/>
  <c r="F1197" i="9" s="1"/>
  <c r="T1397" i="9" a="1"/>
  <c r="T1397" i="9" s="1"/>
  <c r="F1397" i="9" s="1"/>
  <c r="T692" i="9" a="1"/>
  <c r="T692" i="9" s="1"/>
  <c r="F692" i="9" s="1"/>
  <c r="T727" i="9" a="1"/>
  <c r="T727" i="9" s="1"/>
  <c r="F727" i="9" s="1"/>
  <c r="T756" i="9" a="1"/>
  <c r="T756" i="9" s="1"/>
  <c r="F756" i="9" s="1"/>
  <c r="T785" i="9" a="1"/>
  <c r="T785" i="9" s="1"/>
  <c r="F785" i="9" s="1"/>
  <c r="T819" i="9" a="1"/>
  <c r="T819" i="9" s="1"/>
  <c r="F819" i="9" s="1"/>
  <c r="T854" i="9" a="1"/>
  <c r="T854" i="9" s="1"/>
  <c r="F854" i="9" s="1"/>
  <c r="T874" i="9" a="1"/>
  <c r="T874" i="9" s="1"/>
  <c r="F874" i="9" s="1"/>
  <c r="T883" i="9" a="1"/>
  <c r="T883" i="9" s="1"/>
  <c r="F883" i="9" s="1"/>
  <c r="T905" i="9" a="1"/>
  <c r="T905" i="9" s="1"/>
  <c r="F905" i="9" s="1"/>
  <c r="T924" i="9" a="1"/>
  <c r="T924" i="9" s="1"/>
  <c r="F924" i="9" s="1"/>
  <c r="T944" i="9" a="1"/>
  <c r="T944" i="9" s="1"/>
  <c r="F944" i="9" s="1"/>
  <c r="T980" i="9" a="1"/>
  <c r="T980" i="9" s="1"/>
  <c r="F980" i="9" s="1"/>
  <c r="T1255" i="9" a="1"/>
  <c r="T1255" i="9" s="1"/>
  <c r="F1255" i="9" s="1"/>
  <c r="T1464" i="9" a="1"/>
  <c r="T1464" i="9" s="1"/>
  <c r="F1464" i="9" s="1"/>
  <c r="T1484" i="9" a="1"/>
  <c r="T1484" i="9" s="1"/>
  <c r="F1484" i="9" s="1"/>
  <c r="T986" i="9" a="1"/>
  <c r="T986" i="9" s="1"/>
  <c r="F986" i="9" s="1"/>
  <c r="T994" i="9" a="1"/>
  <c r="T994" i="9" s="1"/>
  <c r="F994" i="9" s="1"/>
  <c r="T1002" i="9" a="1"/>
  <c r="T1002" i="9" s="1"/>
  <c r="F1002" i="9" s="1"/>
  <c r="T1010" i="9" a="1"/>
  <c r="T1010" i="9" s="1"/>
  <c r="F1010" i="9" s="1"/>
  <c r="T1018" i="9" a="1"/>
  <c r="T1018" i="9" s="1"/>
  <c r="F1018" i="9" s="1"/>
  <c r="T1026" i="9" a="1"/>
  <c r="T1026" i="9" s="1"/>
  <c r="F1026" i="9" s="1"/>
  <c r="T1156" i="9" a="1"/>
  <c r="T1156" i="9" s="1"/>
  <c r="F1156" i="9" s="1"/>
  <c r="T1221" i="9" a="1"/>
  <c r="T1221" i="9" s="1"/>
  <c r="F1221" i="9" s="1"/>
  <c r="T1276" i="9" a="1"/>
  <c r="T1276" i="9" s="1"/>
  <c r="F1276" i="9" s="1"/>
  <c r="T1337" i="9" a="1"/>
  <c r="T1337" i="9" s="1"/>
  <c r="F1337" i="9" s="1"/>
  <c r="T1401" i="9" a="1"/>
  <c r="T1401" i="9" s="1"/>
  <c r="F1401" i="9" s="1"/>
  <c r="T1035" i="9" a="1"/>
  <c r="T1035" i="9" s="1"/>
  <c r="F1035" i="9" s="1"/>
  <c r="T1043" i="9" a="1"/>
  <c r="T1043" i="9" s="1"/>
  <c r="F1043" i="9" s="1"/>
  <c r="T1051" i="9" a="1"/>
  <c r="T1051" i="9" s="1"/>
  <c r="F1051" i="9" s="1"/>
  <c r="T1059" i="9" a="1"/>
  <c r="T1059" i="9" s="1"/>
  <c r="F1059" i="9" s="1"/>
  <c r="T1067" i="9" a="1"/>
  <c r="T1067" i="9" s="1"/>
  <c r="F1067" i="9" s="1"/>
  <c r="T1075" i="9" a="1"/>
  <c r="T1075" i="9" s="1"/>
  <c r="F1075" i="9" s="1"/>
  <c r="T1115" i="9" a="1"/>
  <c r="T1115" i="9" s="1"/>
  <c r="F1115" i="9" s="1"/>
  <c r="T1178" i="9" a="1"/>
  <c r="T1178" i="9" s="1"/>
  <c r="F1178" i="9" s="1"/>
  <c r="T1241" i="9" a="1"/>
  <c r="T1241" i="9" s="1"/>
  <c r="F1241" i="9" s="1"/>
  <c r="T1305" i="9" a="1"/>
  <c r="T1305" i="9" s="1"/>
  <c r="F1305" i="9" s="1"/>
  <c r="T31" i="9" a="1"/>
  <c r="T31" i="9" s="1"/>
  <c r="F31" i="9" s="1"/>
  <c r="T286" i="9" a="1"/>
  <c r="T286" i="9" s="1"/>
  <c r="F286" i="9" s="1"/>
  <c r="T318" i="9" a="1"/>
  <c r="T318" i="9" s="1"/>
  <c r="F318" i="9" s="1"/>
  <c r="T41" i="9" a="1"/>
  <c r="T41" i="9" s="1"/>
  <c r="F41" i="9" s="1"/>
  <c r="T108" i="9" a="1"/>
  <c r="T108" i="9" s="1"/>
  <c r="F108" i="9" s="1"/>
  <c r="T140" i="9" a="1"/>
  <c r="T140" i="9" s="1"/>
  <c r="F140" i="9" s="1"/>
  <c r="T172" i="9" a="1"/>
  <c r="T172" i="9" s="1"/>
  <c r="F172" i="9" s="1"/>
  <c r="T204" i="9" a="1"/>
  <c r="T204" i="9" s="1"/>
  <c r="F204" i="9" s="1"/>
  <c r="T410" i="9" a="1"/>
  <c r="T410" i="9" s="1"/>
  <c r="F410" i="9" s="1"/>
  <c r="T8" i="9" a="1"/>
  <c r="T8" i="9" s="1"/>
  <c r="F8" i="9" s="1"/>
  <c r="T288" i="9" a="1"/>
  <c r="T288" i="9" s="1"/>
  <c r="F288" i="9" s="1"/>
  <c r="T320" i="9" a="1"/>
  <c r="T320" i="9" s="1"/>
  <c r="F320" i="9" s="1"/>
  <c r="T352" i="9" a="1"/>
  <c r="T352" i="9" s="1"/>
  <c r="F352" i="9" s="1"/>
  <c r="T384" i="9" a="1"/>
  <c r="T384" i="9" s="1"/>
  <c r="F384" i="9" s="1"/>
  <c r="T381" i="9" a="1"/>
  <c r="T381" i="9" s="1"/>
  <c r="F381" i="9" s="1"/>
  <c r="T434" i="9" a="1"/>
  <c r="T434" i="9" s="1"/>
  <c r="F434" i="9" s="1"/>
  <c r="T421" i="9" a="1"/>
  <c r="T421" i="9" s="1"/>
  <c r="F421" i="9" s="1"/>
  <c r="T372" i="9" a="1"/>
  <c r="T372" i="9" s="1"/>
  <c r="F372" i="9" s="1"/>
  <c r="T69" i="9" a="1"/>
  <c r="T69" i="9" s="1"/>
  <c r="F69" i="9" s="1"/>
  <c r="T363" i="9" a="1"/>
  <c r="T363" i="9" s="1"/>
  <c r="F363" i="9" s="1"/>
  <c r="T425" i="9" a="1"/>
  <c r="T425" i="9" s="1"/>
  <c r="F425" i="9" s="1"/>
  <c r="T504" i="9" a="1"/>
  <c r="T504" i="9" s="1"/>
  <c r="F504" i="9" s="1"/>
  <c r="T568" i="9" a="1"/>
  <c r="T568" i="9" s="1"/>
  <c r="F568" i="9" s="1"/>
  <c r="T633" i="9" a="1"/>
  <c r="T633" i="9" s="1"/>
  <c r="F633" i="9" s="1"/>
  <c r="T702" i="9" a="1"/>
  <c r="T702" i="9" s="1"/>
  <c r="F702" i="9" s="1"/>
  <c r="T766" i="9" a="1"/>
  <c r="T766" i="9" s="1"/>
  <c r="F766" i="9" s="1"/>
  <c r="T828" i="9" a="1"/>
  <c r="T828" i="9" s="1"/>
  <c r="F828" i="9" s="1"/>
  <c r="T892" i="9" a="1"/>
  <c r="T892" i="9" s="1"/>
  <c r="F892" i="9" s="1"/>
  <c r="T447" i="9" a="1"/>
  <c r="T447" i="9" s="1"/>
  <c r="F447" i="9" s="1"/>
  <c r="T493" i="9" a="1"/>
  <c r="T493" i="9" s="1"/>
  <c r="F493" i="9" s="1"/>
  <c r="T557" i="9" a="1"/>
  <c r="T557" i="9" s="1"/>
  <c r="F557" i="9" s="1"/>
  <c r="T621" i="9" a="1"/>
  <c r="T621" i="9" s="1"/>
  <c r="F621" i="9" s="1"/>
  <c r="T681" i="9" a="1"/>
  <c r="T681" i="9" s="1"/>
  <c r="F681" i="9" s="1"/>
  <c r="T745" i="9" a="1"/>
  <c r="T745" i="9" s="1"/>
  <c r="F745" i="9" s="1"/>
  <c r="T815" i="9" a="1"/>
  <c r="T815" i="9" s="1"/>
  <c r="F815" i="9" s="1"/>
  <c r="T886" i="9" a="1"/>
  <c r="T886" i="9" s="1"/>
  <c r="F886" i="9" s="1"/>
  <c r="T367" i="9" a="1"/>
  <c r="T367" i="9" s="1"/>
  <c r="F367" i="9" s="1"/>
  <c r="T496" i="9" a="1"/>
  <c r="T496" i="9" s="1"/>
  <c r="F496" i="9" s="1"/>
  <c r="T559" i="9" a="1"/>
  <c r="T559" i="9" s="1"/>
  <c r="F559" i="9" s="1"/>
  <c r="T625" i="9" a="1"/>
  <c r="T625" i="9" s="1"/>
  <c r="F625" i="9" s="1"/>
  <c r="T689" i="9" a="1"/>
  <c r="T689" i="9" s="1"/>
  <c r="F689" i="9" s="1"/>
  <c r="T752" i="9" a="1"/>
  <c r="T752" i="9" s="1"/>
  <c r="F752" i="9" s="1"/>
  <c r="T810" i="9" a="1"/>
  <c r="T810" i="9" s="1"/>
  <c r="F810" i="9" s="1"/>
  <c r="T409" i="9" a="1"/>
  <c r="T409" i="9" s="1"/>
  <c r="F409" i="9" s="1"/>
  <c r="T464" i="9" a="1"/>
  <c r="T464" i="9" s="1"/>
  <c r="F464" i="9" s="1"/>
  <c r="T497" i="9" a="1"/>
  <c r="T497" i="9" s="1"/>
  <c r="F497" i="9" s="1"/>
  <c r="T570" i="9" a="1"/>
  <c r="T570" i="9" s="1"/>
  <c r="F570" i="9" s="1"/>
  <c r="T624" i="9" a="1"/>
  <c r="T624" i="9" s="1"/>
  <c r="F624" i="9" s="1"/>
  <c r="T688" i="9" a="1"/>
  <c r="T688" i="9" s="1"/>
  <c r="F688" i="9" s="1"/>
  <c r="T753" i="9" a="1"/>
  <c r="T753" i="9" s="1"/>
  <c r="F753" i="9" s="1"/>
  <c r="T823" i="9" a="1"/>
  <c r="T823" i="9" s="1"/>
  <c r="F823" i="9" s="1"/>
  <c r="T387" i="9" a="1"/>
  <c r="T387" i="9" s="1"/>
  <c r="F387" i="9" s="1"/>
  <c r="T201" i="9" a="1"/>
  <c r="T201" i="9" s="1"/>
  <c r="F201" i="9" s="1"/>
  <c r="T246" i="9" a="1"/>
  <c r="T246" i="9" s="1"/>
  <c r="F246" i="9" s="1"/>
  <c r="T488" i="9" a="1"/>
  <c r="T488" i="9" s="1"/>
  <c r="F488" i="9" s="1"/>
  <c r="T551" i="9" a="1"/>
  <c r="T551" i="9" s="1"/>
  <c r="F551" i="9" s="1"/>
  <c r="T606" i="9" a="1"/>
  <c r="T606" i="9" s="1"/>
  <c r="F606" i="9" s="1"/>
  <c r="T683" i="9" a="1"/>
  <c r="T683" i="9" s="1"/>
  <c r="F683" i="9" s="1"/>
  <c r="T741" i="9" a="1"/>
  <c r="T741" i="9" s="1"/>
  <c r="F741" i="9" s="1"/>
  <c r="T128" i="9" a="1"/>
  <c r="T128" i="9" s="1"/>
  <c r="F128" i="9" s="1"/>
  <c r="T202" i="9" a="1"/>
  <c r="T202" i="9" s="1"/>
  <c r="F202" i="9" s="1"/>
  <c r="T452" i="9" a="1"/>
  <c r="T452" i="9" s="1"/>
  <c r="F452" i="9" s="1"/>
  <c r="T520" i="9" a="1"/>
  <c r="T520" i="9" s="1"/>
  <c r="F520" i="9" s="1"/>
  <c r="T585" i="9" a="1"/>
  <c r="T585" i="9" s="1"/>
  <c r="F585" i="9" s="1"/>
  <c r="T655" i="9" a="1"/>
  <c r="T655" i="9" s="1"/>
  <c r="F655" i="9" s="1"/>
  <c r="T705" i="9" a="1"/>
  <c r="T705" i="9" s="1"/>
  <c r="F705" i="9" s="1"/>
  <c r="T775" i="9" a="1"/>
  <c r="T775" i="9" s="1"/>
  <c r="F775" i="9" s="1"/>
  <c r="T430" i="9" a="1"/>
  <c r="T430" i="9" s="1"/>
  <c r="F430" i="9" s="1"/>
  <c r="T468" i="9" a="1"/>
  <c r="T468" i="9" s="1"/>
  <c r="F468" i="9" s="1"/>
  <c r="T500" i="9" a="1"/>
  <c r="T500" i="9" s="1"/>
  <c r="F500" i="9" s="1"/>
  <c r="T532" i="9" a="1"/>
  <c r="T532" i="9" s="1"/>
  <c r="F532" i="9" s="1"/>
  <c r="T564" i="9" a="1"/>
  <c r="T564" i="9" s="1"/>
  <c r="F564" i="9" s="1"/>
  <c r="T596" i="9" a="1"/>
  <c r="T596" i="9" s="1"/>
  <c r="F596" i="9" s="1"/>
  <c r="T628" i="9" a="1"/>
  <c r="T628" i="9" s="1"/>
  <c r="F628" i="9" s="1"/>
  <c r="T657" i="9" a="1"/>
  <c r="T657" i="9" s="1"/>
  <c r="F657" i="9" s="1"/>
  <c r="T1204" i="9" a="1"/>
  <c r="T1204" i="9" s="1"/>
  <c r="F1204" i="9" s="1"/>
  <c r="T1262" i="9" a="1"/>
  <c r="T1262" i="9" s="1"/>
  <c r="F1262" i="9" s="1"/>
  <c r="T1326" i="9" a="1"/>
  <c r="T1326" i="9" s="1"/>
  <c r="F1326" i="9" s="1"/>
  <c r="T1389" i="9" a="1"/>
  <c r="T1389" i="9" s="1"/>
  <c r="F1389" i="9" s="1"/>
  <c r="T1440" i="9" a="1"/>
  <c r="T1440" i="9" s="1"/>
  <c r="F1440" i="9" s="1"/>
  <c r="T981" i="9" a="1"/>
  <c r="T981" i="9" s="1"/>
  <c r="F981" i="9" s="1"/>
  <c r="T1269" i="9" a="1"/>
  <c r="T1269" i="9" s="1"/>
  <c r="F1269" i="9" s="1"/>
  <c r="T1448" i="9" a="1"/>
  <c r="T1448" i="9" s="1"/>
  <c r="F1448" i="9" s="1"/>
  <c r="T1099" i="9" a="1"/>
  <c r="T1099" i="9" s="1"/>
  <c r="F1099" i="9" s="1"/>
  <c r="T1123" i="9" a="1"/>
  <c r="T1123" i="9" s="1"/>
  <c r="F1123" i="9" s="1"/>
  <c r="T1163" i="9" a="1"/>
  <c r="T1163" i="9" s="1"/>
  <c r="F1163" i="9" s="1"/>
  <c r="T1205" i="9" a="1"/>
  <c r="T1205" i="9" s="1"/>
  <c r="F1205" i="9" s="1"/>
  <c r="T1263" i="9" a="1"/>
  <c r="T1263" i="9" s="1"/>
  <c r="F1263" i="9" s="1"/>
  <c r="T1327" i="9" a="1"/>
  <c r="T1327" i="9" s="1"/>
  <c r="F1327" i="9" s="1"/>
  <c r="T1405" i="9" a="1"/>
  <c r="T1405" i="9" s="1"/>
  <c r="F1405" i="9" s="1"/>
  <c r="T1470" i="9" a="1"/>
  <c r="T1470" i="9" s="1"/>
  <c r="F1470" i="9" s="1"/>
  <c r="T1133" i="9" a="1"/>
  <c r="T1133" i="9" s="1"/>
  <c r="F1133" i="9" s="1"/>
  <c r="T1334" i="9" a="1"/>
  <c r="T1334" i="9" s="1"/>
  <c r="F1334" i="9" s="1"/>
  <c r="T1482" i="9" a="1"/>
  <c r="T1482" i="9" s="1"/>
  <c r="F1482" i="9" s="1"/>
  <c r="T1252" i="9" a="1"/>
  <c r="T1252" i="9" s="1"/>
  <c r="F1252" i="9" s="1"/>
  <c r="T1300" i="9" a="1"/>
  <c r="T1300" i="9" s="1"/>
  <c r="F1300" i="9" s="1"/>
  <c r="T1332" i="9" a="1"/>
  <c r="T1332" i="9" s="1"/>
  <c r="F1332" i="9" s="1"/>
  <c r="T1379" i="9" a="1"/>
  <c r="T1379" i="9" s="1"/>
  <c r="F1379" i="9" s="1"/>
  <c r="T1444" i="9" a="1"/>
  <c r="T1444" i="9" s="1"/>
  <c r="F1444" i="9" s="1"/>
  <c r="T979" i="9" a="1"/>
  <c r="T979" i="9" s="1"/>
  <c r="F979" i="9" s="1"/>
  <c r="T1254" i="9" a="1"/>
  <c r="T1254" i="9" s="1"/>
  <c r="F1254" i="9" s="1"/>
  <c r="T1432" i="9" a="1"/>
  <c r="T1432" i="9" s="1"/>
  <c r="F1432" i="9" s="1"/>
  <c r="T1103" i="9" a="1"/>
  <c r="T1103" i="9" s="1"/>
  <c r="F1103" i="9" s="1"/>
  <c r="T1127" i="9" a="1"/>
  <c r="T1127" i="9" s="1"/>
  <c r="F1127" i="9" s="1"/>
  <c r="T1167" i="9" a="1"/>
  <c r="T1167" i="9" s="1"/>
  <c r="F1167" i="9" s="1"/>
  <c r="T1191" i="9" a="1"/>
  <c r="T1191" i="9" s="1"/>
  <c r="F1191" i="9" s="1"/>
  <c r="T1235" i="9" a="1"/>
  <c r="T1235" i="9" s="1"/>
  <c r="F1235" i="9" s="1"/>
  <c r="T1364" i="9" a="1"/>
  <c r="T1364" i="9" s="1"/>
  <c r="F1364" i="9" s="1"/>
  <c r="T1427" i="9" a="1"/>
  <c r="T1427" i="9" s="1"/>
  <c r="F1427" i="9" s="1"/>
  <c r="T955" i="9" a="1"/>
  <c r="T955" i="9" s="1"/>
  <c r="F955" i="9" s="1"/>
  <c r="T1152" i="9" a="1"/>
  <c r="T1152" i="9" s="1"/>
  <c r="F1152" i="9" s="1"/>
  <c r="T1336" i="9" a="1"/>
  <c r="T1336" i="9" s="1"/>
  <c r="F1336" i="9" s="1"/>
  <c r="T1420" i="9" a="1"/>
  <c r="T1420" i="9" s="1"/>
  <c r="F1420" i="9" s="1"/>
  <c r="T804" i="9" a="1"/>
  <c r="T804" i="9" s="1"/>
  <c r="F804" i="9" s="1"/>
  <c r="T834" i="9" a="1"/>
  <c r="T834" i="9" s="1"/>
  <c r="F834" i="9" s="1"/>
  <c r="T862" i="9" a="1"/>
  <c r="T862" i="9" s="1"/>
  <c r="F862" i="9" s="1"/>
  <c r="T898" i="9" a="1"/>
  <c r="T898" i="9" s="1"/>
  <c r="F898" i="9" s="1"/>
  <c r="T919" i="9" a="1"/>
  <c r="T919" i="9" s="1"/>
  <c r="F919" i="9" s="1"/>
  <c r="T940" i="9" a="1"/>
  <c r="T940" i="9" s="1"/>
  <c r="F940" i="9" s="1"/>
  <c r="T973" i="9" a="1"/>
  <c r="T973" i="9" s="1"/>
  <c r="F973" i="9" s="1"/>
  <c r="T1219" i="9" a="1"/>
  <c r="T1219" i="9" s="1"/>
  <c r="F1219" i="9" s="1"/>
  <c r="T1415" i="9" a="1"/>
  <c r="T1415" i="9" s="1"/>
  <c r="F1415" i="9" s="1"/>
  <c r="T693" i="9" a="1"/>
  <c r="T693" i="9" s="1"/>
  <c r="F693" i="9" s="1"/>
  <c r="T728" i="9" a="1"/>
  <c r="T728" i="9" s="1"/>
  <c r="F728" i="9" s="1"/>
  <c r="T757" i="9" a="1"/>
  <c r="T757" i="9" s="1"/>
  <c r="F757" i="9" s="1"/>
  <c r="T791" i="9" a="1"/>
  <c r="T791" i="9" s="1"/>
  <c r="F791" i="9" s="1"/>
  <c r="T821" i="9" a="1"/>
  <c r="T821" i="9" s="1"/>
  <c r="F821" i="9" s="1"/>
  <c r="T856" i="9" a="1"/>
  <c r="T856" i="9" s="1"/>
  <c r="F856" i="9" s="1"/>
  <c r="T875" i="9" a="1"/>
  <c r="T875" i="9" s="1"/>
  <c r="F875" i="9" s="1"/>
  <c r="T884" i="9" a="1"/>
  <c r="T884" i="9" s="1"/>
  <c r="F884" i="9" s="1"/>
  <c r="T908" i="9" a="1"/>
  <c r="T908" i="9" s="1"/>
  <c r="F908" i="9" s="1"/>
  <c r="T926" i="9" a="1"/>
  <c r="T926" i="9" s="1"/>
  <c r="F926" i="9" s="1"/>
  <c r="T946" i="9" a="1"/>
  <c r="T946" i="9" s="1"/>
  <c r="F946" i="9" s="1"/>
  <c r="T1090" i="9" a="1"/>
  <c r="T1090" i="9" s="1"/>
  <c r="F1090" i="9" s="1"/>
  <c r="T1285" i="9" a="1"/>
  <c r="T1285" i="9" s="1"/>
  <c r="F1285" i="9" s="1"/>
  <c r="T987" i="9" a="1"/>
  <c r="T987" i="9" s="1"/>
  <c r="F987" i="9" s="1"/>
  <c r="T995" i="9" a="1"/>
  <c r="T995" i="9" s="1"/>
  <c r="F995" i="9" s="1"/>
  <c r="T1003" i="9" a="1"/>
  <c r="T1003" i="9" s="1"/>
  <c r="F1003" i="9" s="1"/>
  <c r="T1011" i="9" a="1"/>
  <c r="T1011" i="9" s="1"/>
  <c r="F1011" i="9" s="1"/>
  <c r="T1019" i="9" a="1"/>
  <c r="T1019" i="9" s="1"/>
  <c r="F1019" i="9" s="1"/>
  <c r="T1027" i="9" a="1"/>
  <c r="T1027" i="9" s="1"/>
  <c r="F1027" i="9" s="1"/>
  <c r="T1158" i="9" a="1"/>
  <c r="T1158" i="9" s="1"/>
  <c r="F1158" i="9" s="1"/>
  <c r="T1223" i="9" a="1"/>
  <c r="T1223" i="9" s="1"/>
  <c r="F1223" i="9" s="1"/>
  <c r="T1290" i="9" a="1"/>
  <c r="T1290" i="9" s="1"/>
  <c r="F1290" i="9" s="1"/>
  <c r="T1338" i="9" a="1"/>
  <c r="T1338" i="9" s="1"/>
  <c r="F1338" i="9" s="1"/>
  <c r="T1433" i="9" a="1"/>
  <c r="T1433" i="9" s="1"/>
  <c r="F1433" i="9" s="1"/>
  <c r="T1036" i="9" a="1"/>
  <c r="T1036" i="9" s="1"/>
  <c r="F1036" i="9" s="1"/>
  <c r="T1044" i="9" a="1"/>
  <c r="T1044" i="9" s="1"/>
  <c r="F1044" i="9" s="1"/>
  <c r="T1052" i="9" a="1"/>
  <c r="T1052" i="9" s="1"/>
  <c r="F1052" i="9" s="1"/>
  <c r="T1060" i="9" a="1"/>
  <c r="T1060" i="9" s="1"/>
  <c r="F1060" i="9" s="1"/>
  <c r="T1068" i="9" a="1"/>
  <c r="T1068" i="9" s="1"/>
  <c r="F1068" i="9" s="1"/>
  <c r="T1092" i="9" a="1"/>
  <c r="T1092" i="9" s="1"/>
  <c r="F1092" i="9" s="1"/>
  <c r="T1116" i="9" a="1"/>
  <c r="T1116" i="9" s="1"/>
  <c r="F1116" i="9" s="1"/>
  <c r="T1181" i="9" a="1"/>
  <c r="T1181" i="9" s="1"/>
  <c r="F1181" i="9" s="1"/>
  <c r="T1243" i="9" a="1"/>
  <c r="T1243" i="9" s="1"/>
  <c r="F1243" i="9" s="1"/>
  <c r="T1307" i="9" a="1"/>
  <c r="T1307" i="9" s="1"/>
  <c r="F1307" i="9" s="1"/>
  <c r="T26" i="9" a="1"/>
  <c r="T26" i="9" s="1"/>
  <c r="F26" i="9" s="1"/>
  <c r="T152" i="9" a="1"/>
  <c r="T152" i="9" s="1"/>
  <c r="F152" i="9" s="1"/>
  <c r="T97" i="9" a="1"/>
  <c r="T97" i="9" s="1"/>
  <c r="F97" i="9" s="1"/>
  <c r="T68" i="9" a="1"/>
  <c r="T68" i="9" s="1"/>
  <c r="F68" i="9" s="1"/>
  <c r="T98" i="9" a="1"/>
  <c r="T98" i="9" s="1"/>
  <c r="F98" i="9" s="1"/>
  <c r="T133" i="9" a="1"/>
  <c r="T133" i="9" s="1"/>
  <c r="F133" i="9" s="1"/>
  <c r="T165" i="9" a="1"/>
  <c r="T165" i="9" s="1"/>
  <c r="F165" i="9" s="1"/>
  <c r="T197" i="9" a="1"/>
  <c r="T197" i="9" s="1"/>
  <c r="F197" i="9" s="1"/>
  <c r="T20" i="9" a="1"/>
  <c r="T20" i="9" s="1"/>
  <c r="F20" i="9" s="1"/>
  <c r="T287" i="9" a="1"/>
  <c r="T287" i="9" s="1"/>
  <c r="F287" i="9" s="1"/>
  <c r="T319" i="9" a="1"/>
  <c r="T319" i="9" s="1"/>
  <c r="F319" i="9" s="1"/>
  <c r="T30" i="9" a="1"/>
  <c r="T30" i="9" s="1"/>
  <c r="F30" i="9" s="1"/>
  <c r="T113" i="9" a="1"/>
  <c r="T113" i="9" s="1"/>
  <c r="F113" i="9" s="1"/>
  <c r="T145" i="9" a="1"/>
  <c r="T145" i="9" s="1"/>
  <c r="F145" i="9" s="1"/>
  <c r="T177" i="9" a="1"/>
  <c r="T177" i="9" s="1"/>
  <c r="F177" i="9" s="1"/>
  <c r="T209" i="9" a="1"/>
  <c r="T209" i="9" s="1"/>
  <c r="F209" i="9" s="1"/>
  <c r="T88" i="9" a="1"/>
  <c r="T88" i="9" s="1"/>
  <c r="F88" i="9" s="1"/>
  <c r="T3" i="9" a="1"/>
  <c r="T3" i="9" s="1"/>
  <c r="F3" i="9" s="1"/>
  <c r="T289" i="9" a="1"/>
  <c r="T289" i="9" s="1"/>
  <c r="F289" i="9" s="1"/>
  <c r="T321" i="9" a="1"/>
  <c r="T321" i="9" s="1"/>
  <c r="F321" i="9" s="1"/>
  <c r="T353" i="9" a="1"/>
  <c r="T353" i="9" s="1"/>
  <c r="F353" i="9" s="1"/>
  <c r="T385" i="9" a="1"/>
  <c r="T385" i="9" s="1"/>
  <c r="F385" i="9" s="1"/>
  <c r="T396" i="9" a="1"/>
  <c r="T396" i="9" s="1"/>
  <c r="F396" i="9" s="1"/>
  <c r="T440" i="9" a="1"/>
  <c r="T440" i="9" s="1"/>
  <c r="F440" i="9" s="1"/>
  <c r="T422" i="9" a="1"/>
  <c r="T422" i="9" s="1"/>
  <c r="F422" i="9" s="1"/>
  <c r="T373" i="9" a="1"/>
  <c r="T373" i="9" s="1"/>
  <c r="F373" i="9" s="1"/>
  <c r="T75" i="9" a="1"/>
  <c r="T75" i="9" s="1"/>
  <c r="F75" i="9" s="1"/>
  <c r="T374" i="9" a="1"/>
  <c r="T374" i="9" s="1"/>
  <c r="F374" i="9" s="1"/>
  <c r="T431" i="9" a="1"/>
  <c r="T431" i="9" s="1"/>
  <c r="F431" i="9" s="1"/>
  <c r="T514" i="9" a="1"/>
  <c r="T514" i="9" s="1"/>
  <c r="F514" i="9" s="1"/>
  <c r="T578" i="9" a="1"/>
  <c r="T578" i="9" s="1"/>
  <c r="F578" i="9" s="1"/>
  <c r="T643" i="9" a="1"/>
  <c r="T643" i="9" s="1"/>
  <c r="F643" i="9" s="1"/>
  <c r="T709" i="9" a="1"/>
  <c r="T709" i="9" s="1"/>
  <c r="F709" i="9" s="1"/>
  <c r="T773" i="9" a="1"/>
  <c r="T773" i="9" s="1"/>
  <c r="F773" i="9" s="1"/>
  <c r="T830" i="9" a="1"/>
  <c r="T830" i="9" s="1"/>
  <c r="F830" i="9" s="1"/>
  <c r="T894" i="9" a="1"/>
  <c r="T894" i="9" s="1"/>
  <c r="F894" i="9" s="1"/>
  <c r="T448" i="9" a="1"/>
  <c r="T448" i="9" s="1"/>
  <c r="F448" i="9" s="1"/>
  <c r="T503" i="9" a="1"/>
  <c r="T503" i="9" s="1"/>
  <c r="F503" i="9" s="1"/>
  <c r="T567" i="9" a="1"/>
  <c r="T567" i="9" s="1"/>
  <c r="F567" i="9" s="1"/>
  <c r="T622" i="9" a="1"/>
  <c r="T622" i="9" s="1"/>
  <c r="F622" i="9" s="1"/>
  <c r="T694" i="9" a="1"/>
  <c r="T694" i="9" s="1"/>
  <c r="F694" i="9" s="1"/>
  <c r="T758" i="9" a="1"/>
  <c r="T758" i="9" s="1"/>
  <c r="F758" i="9" s="1"/>
  <c r="T829" i="9" a="1"/>
  <c r="T829" i="9" s="1"/>
  <c r="F829" i="9" s="1"/>
  <c r="T893" i="9" a="1"/>
  <c r="T893" i="9" s="1"/>
  <c r="F893" i="9" s="1"/>
  <c r="T370" i="9" a="1"/>
  <c r="T370" i="9" s="1"/>
  <c r="F370" i="9" s="1"/>
  <c r="T506" i="9" a="1"/>
  <c r="T506" i="9" s="1"/>
  <c r="F506" i="9" s="1"/>
  <c r="T561" i="9" a="1"/>
  <c r="T561" i="9" s="1"/>
  <c r="F561" i="9" s="1"/>
  <c r="T635" i="9" a="1"/>
  <c r="T635" i="9" s="1"/>
  <c r="F635" i="9" s="1"/>
  <c r="T696" i="9" a="1"/>
  <c r="T696" i="9" s="1"/>
  <c r="F696" i="9" s="1"/>
  <c r="T759" i="9" a="1"/>
  <c r="T759" i="9" s="1"/>
  <c r="F759" i="9" s="1"/>
  <c r="T817" i="9" a="1"/>
  <c r="T817" i="9" s="1"/>
  <c r="F817" i="9" s="1"/>
  <c r="T423" i="9" a="1"/>
  <c r="T423" i="9" s="1"/>
  <c r="F423" i="9" s="1"/>
  <c r="T465" i="9" a="1"/>
  <c r="T465" i="9" s="1"/>
  <c r="F465" i="9" s="1"/>
  <c r="T507" i="9" a="1"/>
  <c r="T507" i="9" s="1"/>
  <c r="F507" i="9" s="1"/>
  <c r="T580" i="9" a="1"/>
  <c r="T580" i="9" s="1"/>
  <c r="F580" i="9" s="1"/>
  <c r="T634" i="9" a="1"/>
  <c r="T634" i="9" s="1"/>
  <c r="F634" i="9" s="1"/>
  <c r="T695" i="9" a="1"/>
  <c r="T695" i="9" s="1"/>
  <c r="F695" i="9" s="1"/>
  <c r="T760" i="9" a="1"/>
  <c r="T760" i="9" s="1"/>
  <c r="F760" i="9" s="1"/>
  <c r="T825" i="9" a="1"/>
  <c r="T825" i="9" s="1"/>
  <c r="F825" i="9" s="1"/>
  <c r="T207" i="9" a="1"/>
  <c r="T207" i="9" s="1"/>
  <c r="F207" i="9" s="1"/>
  <c r="T255" i="9" a="1"/>
  <c r="T255" i="9" s="1"/>
  <c r="F255" i="9" s="1"/>
  <c r="T498" i="9" a="1"/>
  <c r="T498" i="9" s="1"/>
  <c r="F498" i="9" s="1"/>
  <c r="T552" i="9" a="1"/>
  <c r="T552" i="9" s="1"/>
  <c r="F552" i="9" s="1"/>
  <c r="T616" i="9" a="1"/>
  <c r="T616" i="9" s="1"/>
  <c r="F616" i="9" s="1"/>
  <c r="T691" i="9" a="1"/>
  <c r="T691" i="9" s="1"/>
  <c r="F691" i="9" s="1"/>
  <c r="T754" i="9" a="1"/>
  <c r="T754" i="9" s="1"/>
  <c r="F754" i="9" s="1"/>
  <c r="T4" i="9" a="1"/>
  <c r="T4" i="9" s="1"/>
  <c r="F4" i="9" s="1"/>
  <c r="T213" i="9" a="1"/>
  <c r="T213" i="9" s="1"/>
  <c r="F213" i="9" s="1"/>
  <c r="T455" i="9" a="1"/>
  <c r="T455" i="9" s="1"/>
  <c r="F455" i="9" s="1"/>
  <c r="T530" i="9" a="1"/>
  <c r="T530" i="9" s="1"/>
  <c r="F530" i="9" s="1"/>
  <c r="T595" i="9" a="1"/>
  <c r="T595" i="9" s="1"/>
  <c r="F595" i="9" s="1"/>
  <c r="T662" i="9" a="1"/>
  <c r="T662" i="9" s="1"/>
  <c r="F662" i="9" s="1"/>
  <c r="T713" i="9" a="1"/>
  <c r="T713" i="9" s="1"/>
  <c r="F713" i="9" s="1"/>
  <c r="T390" i="9" a="1"/>
  <c r="T390" i="9" s="1"/>
  <c r="F390" i="9" s="1"/>
  <c r="T443" i="9" a="1"/>
  <c r="T443" i="9" s="1"/>
  <c r="F443" i="9" s="1"/>
  <c r="T469" i="9" a="1"/>
  <c r="T469" i="9" s="1"/>
  <c r="F469" i="9" s="1"/>
  <c r="T501" i="9" a="1"/>
  <c r="T501" i="9" s="1"/>
  <c r="F501" i="9" s="1"/>
  <c r="T533" i="9" a="1"/>
  <c r="T533" i="9" s="1"/>
  <c r="F533" i="9" s="1"/>
  <c r="T565" i="9" a="1"/>
  <c r="T565" i="9" s="1"/>
  <c r="F565" i="9" s="1"/>
  <c r="T597" i="9" a="1"/>
  <c r="T597" i="9" s="1"/>
  <c r="F597" i="9" s="1"/>
  <c r="T629" i="9" a="1"/>
  <c r="T629" i="9" s="1"/>
  <c r="F629" i="9" s="1"/>
  <c r="T663" i="9" a="1"/>
  <c r="T663" i="9" s="1"/>
  <c r="F663" i="9" s="1"/>
  <c r="T1206" i="9" a="1"/>
  <c r="T1206" i="9" s="1"/>
  <c r="F1206" i="9" s="1"/>
  <c r="T1264" i="9" a="1"/>
  <c r="T1264" i="9" s="1"/>
  <c r="F1264" i="9" s="1"/>
  <c r="T1328" i="9" a="1"/>
  <c r="T1328" i="9" s="1"/>
  <c r="F1328" i="9" s="1"/>
  <c r="T1390" i="9" a="1"/>
  <c r="T1390" i="9" s="1"/>
  <c r="F1390" i="9" s="1"/>
  <c r="T1454" i="9" a="1"/>
  <c r="T1454" i="9" s="1"/>
  <c r="F1454" i="9" s="1"/>
  <c r="T1091" i="9" a="1"/>
  <c r="T1091" i="9" s="1"/>
  <c r="F1091" i="9" s="1"/>
  <c r="T1287" i="9" a="1"/>
  <c r="T1287" i="9" s="1"/>
  <c r="F1287" i="9" s="1"/>
  <c r="T1479" i="9" a="1"/>
  <c r="T1479" i="9" s="1"/>
  <c r="F1479" i="9" s="1"/>
  <c r="T1385" i="9" a="1"/>
  <c r="T1385" i="9" s="1"/>
  <c r="F1385" i="9" s="1"/>
  <c r="T1076" i="9" a="1"/>
  <c r="T1076" i="9" s="1"/>
  <c r="F1076" i="9" s="1"/>
  <c r="T1100" i="9" a="1"/>
  <c r="T1100" i="9" s="1"/>
  <c r="F1100" i="9" s="1"/>
  <c r="T1140" i="9" a="1"/>
  <c r="T1140" i="9" s="1"/>
  <c r="F1140" i="9" s="1"/>
  <c r="T1164" i="9" a="1"/>
  <c r="T1164" i="9" s="1"/>
  <c r="F1164" i="9" s="1"/>
  <c r="T1207" i="9" a="1"/>
  <c r="T1207" i="9" s="1"/>
  <c r="F1207" i="9" s="1"/>
  <c r="T1277" i="9" a="1"/>
  <c r="T1277" i="9" s="1"/>
  <c r="F1277" i="9" s="1"/>
  <c r="T1341" i="9" a="1"/>
  <c r="T1341" i="9" s="1"/>
  <c r="F1341" i="9" s="1"/>
  <c r="T1408" i="9" a="1"/>
  <c r="T1408" i="9" s="1"/>
  <c r="F1408" i="9" s="1"/>
  <c r="T1472" i="9" a="1"/>
  <c r="T1472" i="9" s="1"/>
  <c r="F1472" i="9" s="1"/>
  <c r="T952" i="9" a="1"/>
  <c r="T952" i="9" s="1"/>
  <c r="F952" i="9" s="1"/>
  <c r="T1155" i="9" a="1"/>
  <c r="T1155" i="9" s="1"/>
  <c r="F1155" i="9" s="1"/>
  <c r="T1352" i="9" a="1"/>
  <c r="T1352" i="9" s="1"/>
  <c r="F1352" i="9" s="1"/>
  <c r="T1266" i="9" a="1"/>
  <c r="T1266" i="9" s="1"/>
  <c r="F1266" i="9" s="1"/>
  <c r="T1313" i="9" a="1"/>
  <c r="T1313" i="9" s="1"/>
  <c r="F1313" i="9" s="1"/>
  <c r="T1345" i="9" a="1"/>
  <c r="T1345" i="9" s="1"/>
  <c r="F1345" i="9" s="1"/>
  <c r="T1393" i="9" a="1"/>
  <c r="T1393" i="9" s="1"/>
  <c r="F1393" i="9" s="1"/>
  <c r="T1458" i="9" a="1"/>
  <c r="T1458" i="9" s="1"/>
  <c r="F1458" i="9" s="1"/>
  <c r="T1089" i="9" a="1"/>
  <c r="T1089" i="9" s="1"/>
  <c r="F1089" i="9" s="1"/>
  <c r="T1272" i="9" a="1"/>
  <c r="T1272" i="9" s="1"/>
  <c r="F1272" i="9" s="1"/>
  <c r="T1462" i="9" a="1"/>
  <c r="T1462" i="9" s="1"/>
  <c r="F1462" i="9" s="1"/>
  <c r="T1104" i="9" a="1"/>
  <c r="T1104" i="9" s="1"/>
  <c r="F1104" i="9" s="1"/>
  <c r="T1128" i="9" a="1"/>
  <c r="T1128" i="9" s="1"/>
  <c r="F1128" i="9" s="1"/>
  <c r="T1168" i="9" a="1"/>
  <c r="T1168" i="9" s="1"/>
  <c r="F1168" i="9" s="1"/>
  <c r="T1192" i="9" a="1"/>
  <c r="T1192" i="9" s="1"/>
  <c r="F1192" i="9" s="1"/>
  <c r="T1250" i="9" a="1"/>
  <c r="T1250" i="9" s="1"/>
  <c r="F1250" i="9" s="1"/>
  <c r="T1378" i="9" a="1"/>
  <c r="T1378" i="9" s="1"/>
  <c r="F1378" i="9" s="1"/>
  <c r="T1441" i="9" a="1"/>
  <c r="T1441" i="9" s="1"/>
  <c r="F1441" i="9" s="1"/>
  <c r="T961" i="9" a="1"/>
  <c r="T961" i="9" s="1"/>
  <c r="F961" i="9" s="1"/>
  <c r="T1174" i="9" a="1"/>
  <c r="T1174" i="9" s="1"/>
  <c r="F1174" i="9" s="1"/>
  <c r="T1366" i="9" a="1"/>
  <c r="T1366" i="9" s="1"/>
  <c r="F1366" i="9" s="1"/>
  <c r="T1452" i="9" a="1"/>
  <c r="T1452" i="9" s="1"/>
  <c r="F1452" i="9" s="1"/>
  <c r="T806" i="9" a="1"/>
  <c r="T806" i="9" s="1"/>
  <c r="F806" i="9" s="1"/>
  <c r="T839" i="9" a="1"/>
  <c r="T839" i="9" s="1"/>
  <c r="F839" i="9" s="1"/>
  <c r="T866" i="9" a="1"/>
  <c r="T866" i="9" s="1"/>
  <c r="F866" i="9" s="1"/>
  <c r="T902" i="9" a="1"/>
  <c r="T902" i="9" s="1"/>
  <c r="F902" i="9" s="1"/>
  <c r="T923" i="9" a="1"/>
  <c r="T923" i="9" s="1"/>
  <c r="F923" i="9" s="1"/>
  <c r="T943" i="9" a="1"/>
  <c r="T943" i="9" s="1"/>
  <c r="F943" i="9" s="1"/>
  <c r="T978" i="9" a="1"/>
  <c r="T978" i="9" s="1"/>
  <c r="F978" i="9" s="1"/>
  <c r="T1253" i="9" a="1"/>
  <c r="T1253" i="9" s="1"/>
  <c r="F1253" i="9" s="1"/>
  <c r="T1431" i="9" a="1"/>
  <c r="T1431" i="9" s="1"/>
  <c r="F1431" i="9" s="1"/>
  <c r="T1386" i="9" a="1"/>
  <c r="T1386" i="9" s="1"/>
  <c r="F1386" i="9" s="1"/>
  <c r="T665" i="9" a="1"/>
  <c r="T665" i="9" s="1"/>
  <c r="F665" i="9" s="1"/>
  <c r="T699" i="9" a="1"/>
  <c r="T699" i="9" s="1"/>
  <c r="F699" i="9" s="1"/>
  <c r="T729" i="9" a="1"/>
  <c r="T729" i="9" s="1"/>
  <c r="F729" i="9" s="1"/>
  <c r="T763" i="9" a="1"/>
  <c r="T763" i="9" s="1"/>
  <c r="F763" i="9" s="1"/>
  <c r="T793" i="9" a="1"/>
  <c r="T793" i="9" s="1"/>
  <c r="F793" i="9" s="1"/>
  <c r="T827" i="9" a="1"/>
  <c r="T827" i="9" s="1"/>
  <c r="F827" i="9" s="1"/>
  <c r="T859" i="9" a="1"/>
  <c r="T859" i="9" s="1"/>
  <c r="F859" i="9" s="1"/>
  <c r="T876" i="9" a="1"/>
  <c r="T876" i="9" s="1"/>
  <c r="F876" i="9" s="1"/>
  <c r="T888" i="9" a="1"/>
  <c r="T888" i="9" s="1"/>
  <c r="F888" i="9" s="1"/>
  <c r="T910" i="9" a="1"/>
  <c r="T910" i="9" s="1"/>
  <c r="F910" i="9" s="1"/>
  <c r="T930" i="9" a="1"/>
  <c r="T930" i="9" s="1"/>
  <c r="F930" i="9" s="1"/>
  <c r="T948" i="9" a="1"/>
  <c r="T948" i="9" s="1"/>
  <c r="F948" i="9" s="1"/>
  <c r="T1112" i="9" a="1"/>
  <c r="T1112" i="9" s="1"/>
  <c r="F1112" i="9" s="1"/>
  <c r="T1303" i="9" a="1"/>
  <c r="T1303" i="9" s="1"/>
  <c r="F1303" i="9" s="1"/>
  <c r="T988" i="9" a="1"/>
  <c r="T988" i="9" s="1"/>
  <c r="F988" i="9" s="1"/>
  <c r="T996" i="9" a="1"/>
  <c r="T996" i="9" s="1"/>
  <c r="F996" i="9" s="1"/>
  <c r="T1004" i="9" a="1"/>
  <c r="T1004" i="9" s="1"/>
  <c r="F1004" i="9" s="1"/>
  <c r="T1012" i="9" a="1"/>
  <c r="T1012" i="9" s="1"/>
  <c r="F1012" i="9" s="1"/>
  <c r="T1020" i="9" a="1"/>
  <c r="T1020" i="9" s="1"/>
  <c r="F1020" i="9" s="1"/>
  <c r="T1028" i="9" a="1"/>
  <c r="T1028" i="9" s="1"/>
  <c r="F1028" i="9" s="1"/>
  <c r="T1160" i="9" a="1"/>
  <c r="T1160" i="9" s="1"/>
  <c r="F1160" i="9" s="1"/>
  <c r="T1225" i="9" a="1"/>
  <c r="T1225" i="9" s="1"/>
  <c r="F1225" i="9" s="1"/>
  <c r="T1292" i="9" a="1"/>
  <c r="T1292" i="9" s="1"/>
  <c r="F1292" i="9" s="1"/>
  <c r="T1339" i="9" a="1"/>
  <c r="T1339" i="9" s="1"/>
  <c r="F1339" i="9" s="1"/>
  <c r="T1465" i="9" a="1"/>
  <c r="T1465" i="9" s="1"/>
  <c r="F1465" i="9" s="1"/>
  <c r="T1037" i="9" a="1"/>
  <c r="T1037" i="9" s="1"/>
  <c r="F1037" i="9" s="1"/>
  <c r="T1045" i="9" a="1"/>
  <c r="T1045" i="9" s="1"/>
  <c r="F1045" i="9" s="1"/>
  <c r="T1053" i="9" a="1"/>
  <c r="T1053" i="9" s="1"/>
  <c r="F1053" i="9" s="1"/>
  <c r="T1061" i="9" a="1"/>
  <c r="T1061" i="9" s="1"/>
  <c r="F1061" i="9" s="1"/>
  <c r="T1069" i="9" a="1"/>
  <c r="T1069" i="9" s="1"/>
  <c r="F1069" i="9" s="1"/>
  <c r="T1093" i="9" a="1"/>
  <c r="T1093" i="9" s="1"/>
  <c r="F1093" i="9" s="1"/>
  <c r="T1117" i="9" a="1"/>
  <c r="T1117" i="9" s="1"/>
  <c r="F1117" i="9" s="1"/>
  <c r="T1182" i="9" a="1"/>
  <c r="T1182" i="9" s="1"/>
  <c r="F1182" i="9" s="1"/>
  <c r="T1257" i="9" a="1"/>
  <c r="T1257" i="9" s="1"/>
  <c r="F1257" i="9" s="1"/>
  <c r="T1321" i="9" a="1"/>
  <c r="T1321" i="9" s="1"/>
  <c r="F1321" i="9" s="1"/>
  <c r="T178" i="9" a="1"/>
  <c r="T178" i="9" s="1"/>
  <c r="F178" i="9" s="1"/>
  <c r="T226" i="9" a="1"/>
  <c r="T226" i="9" s="1"/>
  <c r="F226" i="9" s="1"/>
  <c r="T61" i="9" a="1"/>
  <c r="T61" i="9" s="1"/>
  <c r="F61" i="9" s="1"/>
  <c r="T264" i="9" a="1"/>
  <c r="T264" i="9" s="1"/>
  <c r="F264" i="9" s="1"/>
  <c r="T296" i="9" a="1"/>
  <c r="T296" i="9" s="1"/>
  <c r="F296" i="9" s="1"/>
  <c r="T328" i="9" a="1"/>
  <c r="T328" i="9" s="1"/>
  <c r="F328" i="9" s="1"/>
  <c r="T360" i="9" a="1"/>
  <c r="T360" i="9" s="1"/>
  <c r="F360" i="9" s="1"/>
  <c r="T392" i="9" a="1"/>
  <c r="T392" i="9" s="1"/>
  <c r="F392" i="9" s="1"/>
  <c r="T397" i="9" a="1"/>
  <c r="T397" i="9" s="1"/>
  <c r="F397" i="9" s="1"/>
  <c r="T441" i="9" a="1"/>
  <c r="T441" i="9" s="1"/>
  <c r="F441" i="9" s="1"/>
  <c r="T428" i="9" a="1"/>
  <c r="T428" i="9" s="1"/>
  <c r="F428" i="9" s="1"/>
  <c r="T388" i="9" a="1"/>
  <c r="T388" i="9" s="1"/>
  <c r="F388" i="9" s="1"/>
  <c r="T80" i="9" a="1"/>
  <c r="T80" i="9" s="1"/>
  <c r="F80" i="9" s="1"/>
  <c r="T375" i="9" a="1"/>
  <c r="T375" i="9" s="1"/>
  <c r="F375" i="9" s="1"/>
  <c r="T432" i="9" a="1"/>
  <c r="T432" i="9" s="1"/>
  <c r="F432" i="9" s="1"/>
  <c r="T524" i="9" a="1"/>
  <c r="T524" i="9" s="1"/>
  <c r="F524" i="9" s="1"/>
  <c r="T588" i="9" a="1"/>
  <c r="T588" i="9" s="1"/>
  <c r="F588" i="9" s="1"/>
  <c r="T658" i="9" a="1"/>
  <c r="T658" i="9" s="1"/>
  <c r="F658" i="9" s="1"/>
  <c r="T722" i="9" a="1"/>
  <c r="T722" i="9" s="1"/>
  <c r="F722" i="9" s="1"/>
  <c r="T779" i="9" a="1"/>
  <c r="T779" i="9" s="1"/>
  <c r="F779" i="9" s="1"/>
  <c r="T837" i="9" a="1"/>
  <c r="T837" i="9" s="1"/>
  <c r="F837" i="9" s="1"/>
  <c r="T901" i="9" a="1"/>
  <c r="T901" i="9" s="1"/>
  <c r="F901" i="9" s="1"/>
  <c r="T449" i="9" a="1"/>
  <c r="T449" i="9" s="1"/>
  <c r="F449" i="9" s="1"/>
  <c r="T505" i="9" a="1"/>
  <c r="T505" i="9" s="1"/>
  <c r="F505" i="9" s="1"/>
  <c r="T569" i="9" a="1"/>
  <c r="T569" i="9" s="1"/>
  <c r="F569" i="9" s="1"/>
  <c r="T632" i="9" a="1"/>
  <c r="T632" i="9" s="1"/>
  <c r="F632" i="9" s="1"/>
  <c r="T701" i="9" a="1"/>
  <c r="T701" i="9" s="1"/>
  <c r="F701" i="9" s="1"/>
  <c r="T765" i="9" a="1"/>
  <c r="T765" i="9" s="1"/>
  <c r="F765" i="9" s="1"/>
  <c r="T836" i="9" a="1"/>
  <c r="T836" i="9" s="1"/>
  <c r="F836" i="9" s="1"/>
  <c r="T900" i="9" a="1"/>
  <c r="T900" i="9" s="1"/>
  <c r="F900" i="9" s="1"/>
  <c r="T371" i="9" a="1"/>
  <c r="T371" i="9" s="1"/>
  <c r="F371" i="9" s="1"/>
  <c r="T516" i="9" a="1"/>
  <c r="T516" i="9" s="1"/>
  <c r="F516" i="9" s="1"/>
  <c r="T571" i="9" a="1"/>
  <c r="T571" i="9" s="1"/>
  <c r="F571" i="9" s="1"/>
  <c r="T645" i="9" a="1"/>
  <c r="T645" i="9" s="1"/>
  <c r="F645" i="9" s="1"/>
  <c r="T703" i="9" a="1"/>
  <c r="T703" i="9" s="1"/>
  <c r="F703" i="9" s="1"/>
  <c r="T761" i="9" a="1"/>
  <c r="T761" i="9" s="1"/>
  <c r="F761" i="9" s="1"/>
  <c r="T824" i="9" a="1"/>
  <c r="T824" i="9" s="1"/>
  <c r="F824" i="9" s="1"/>
  <c r="T436" i="9" a="1"/>
  <c r="T436" i="9" s="1"/>
  <c r="F436" i="9" s="1"/>
  <c r="T474" i="9" a="1"/>
  <c r="T474" i="9" s="1"/>
  <c r="F474" i="9" s="1"/>
  <c r="T517" i="9" a="1"/>
  <c r="T517" i="9" s="1"/>
  <c r="F517" i="9" s="1"/>
  <c r="T582" i="9" a="1"/>
  <c r="T582" i="9" s="1"/>
  <c r="F582" i="9" s="1"/>
  <c r="T644" i="9" a="1"/>
  <c r="T644" i="9" s="1"/>
  <c r="F644" i="9" s="1"/>
  <c r="T697" i="9" a="1"/>
  <c r="T697" i="9" s="1"/>
  <c r="F697" i="9" s="1"/>
  <c r="T774" i="9" a="1"/>
  <c r="T774" i="9" s="1"/>
  <c r="F774" i="9" s="1"/>
  <c r="T838" i="9" a="1"/>
  <c r="T838" i="9" s="1"/>
  <c r="F838" i="9" s="1"/>
  <c r="T208" i="9" a="1"/>
  <c r="T208" i="9" s="1"/>
  <c r="F208" i="9" s="1"/>
  <c r="T261" i="9" a="1"/>
  <c r="T261" i="9" s="1"/>
  <c r="F261" i="9" s="1"/>
  <c r="T508" i="9" a="1"/>
  <c r="T508" i="9" s="1"/>
  <c r="F508" i="9" s="1"/>
  <c r="T562" i="9" a="1"/>
  <c r="T562" i="9" s="1"/>
  <c r="F562" i="9" s="1"/>
  <c r="T626" i="9" a="1"/>
  <c r="T626" i="9" s="1"/>
  <c r="F626" i="9" s="1"/>
  <c r="T704" i="9" a="1"/>
  <c r="T704" i="9" s="1"/>
  <c r="F704" i="9" s="1"/>
  <c r="T762" i="9" a="1"/>
  <c r="T762" i="9" s="1"/>
  <c r="F762" i="9" s="1"/>
  <c r="T169" i="9" a="1"/>
  <c r="T169" i="9" s="1"/>
  <c r="F169" i="9" s="1"/>
  <c r="T219" i="9" a="1"/>
  <c r="T219" i="9" s="1"/>
  <c r="F219" i="9" s="1"/>
  <c r="T467" i="9" a="1"/>
  <c r="T467" i="9" s="1"/>
  <c r="F467" i="9" s="1"/>
  <c r="T540" i="9" a="1"/>
  <c r="T540" i="9" s="1"/>
  <c r="F540" i="9" s="1"/>
  <c r="T605" i="9" a="1"/>
  <c r="T605" i="9" s="1"/>
  <c r="F605" i="9" s="1"/>
  <c r="T668" i="9" a="1"/>
  <c r="T668" i="9" s="1"/>
  <c r="F668" i="9" s="1"/>
  <c r="T726" i="9" a="1"/>
  <c r="T726" i="9" s="1"/>
  <c r="F726" i="9" s="1"/>
  <c r="T391" i="9" a="1"/>
  <c r="T391" i="9" s="1"/>
  <c r="F391" i="9" s="1"/>
  <c r="T444" i="9" a="1"/>
  <c r="T444" i="9" s="1"/>
  <c r="F444" i="9" s="1"/>
  <c r="T470" i="9" a="1"/>
  <c r="T470" i="9" s="1"/>
  <c r="F470" i="9" s="1"/>
  <c r="T502" i="9" a="1"/>
  <c r="T502" i="9" s="1"/>
  <c r="F502" i="9" s="1"/>
  <c r="T534" i="9" a="1"/>
  <c r="T534" i="9" s="1"/>
  <c r="F534" i="9" s="1"/>
  <c r="T566" i="9" a="1"/>
  <c r="T566" i="9" s="1"/>
  <c r="F566" i="9" s="1"/>
  <c r="T598" i="9" a="1"/>
  <c r="T598" i="9" s="1"/>
  <c r="F598" i="9" s="1"/>
  <c r="T630" i="9" a="1"/>
  <c r="T630" i="9" s="1"/>
  <c r="F630" i="9" s="1"/>
  <c r="T664" i="9" a="1"/>
  <c r="T664" i="9" s="1"/>
  <c r="F664" i="9" s="1"/>
  <c r="T1208" i="9" a="1"/>
  <c r="T1208" i="9" s="1"/>
  <c r="F1208" i="9" s="1"/>
  <c r="T1278" i="9" a="1"/>
  <c r="T1278" i="9" s="1"/>
  <c r="F1278" i="9" s="1"/>
  <c r="T1342" i="9" a="1"/>
  <c r="T1342" i="9" s="1"/>
  <c r="F1342" i="9" s="1"/>
  <c r="T1392" i="9" a="1"/>
  <c r="T1392" i="9" s="1"/>
  <c r="F1392" i="9" s="1"/>
  <c r="T1456" i="9" a="1"/>
  <c r="T1456" i="9" s="1"/>
  <c r="F1456" i="9" s="1"/>
  <c r="T1113" i="9" a="1"/>
  <c r="T1113" i="9" s="1"/>
  <c r="F1113" i="9" s="1"/>
  <c r="T1317" i="9" a="1"/>
  <c r="T1317" i="9" s="1"/>
  <c r="F1317" i="9" s="1"/>
  <c r="T1417" i="9" a="1"/>
  <c r="T1417" i="9" s="1"/>
  <c r="F1417" i="9" s="1"/>
  <c r="T1077" i="9" a="1"/>
  <c r="T1077" i="9" s="1"/>
  <c r="F1077" i="9" s="1"/>
  <c r="T1101" i="9" a="1"/>
  <c r="T1101" i="9" s="1"/>
  <c r="F1101" i="9" s="1"/>
  <c r="T1141" i="9" a="1"/>
  <c r="T1141" i="9" s="1"/>
  <c r="F1141" i="9" s="1"/>
  <c r="T1165" i="9" a="1"/>
  <c r="T1165" i="9" s="1"/>
  <c r="F1165" i="9" s="1"/>
  <c r="T1209" i="9" a="1"/>
  <c r="T1209" i="9" s="1"/>
  <c r="F1209" i="9" s="1"/>
  <c r="T1279" i="9" a="1"/>
  <c r="T1279" i="9" s="1"/>
  <c r="F1279" i="9" s="1"/>
  <c r="T1344" i="9" a="1"/>
  <c r="T1344" i="9" s="1"/>
  <c r="F1344" i="9" s="1"/>
  <c r="T1421" i="9" a="1"/>
  <c r="T1421" i="9" s="1"/>
  <c r="F1421" i="9" s="1"/>
  <c r="T1485" i="9" a="1"/>
  <c r="T1485" i="9" s="1"/>
  <c r="F1485" i="9" s="1"/>
  <c r="T958" i="9" a="1"/>
  <c r="T958" i="9" s="1"/>
  <c r="F958" i="9" s="1"/>
  <c r="T1177" i="9" a="1"/>
  <c r="T1177" i="9" s="1"/>
  <c r="F1177" i="9" s="1"/>
  <c r="T1382" i="9" a="1"/>
  <c r="T1382" i="9" s="1"/>
  <c r="F1382" i="9" s="1"/>
  <c r="T1268" i="9" a="1"/>
  <c r="T1268" i="9" s="1"/>
  <c r="F1268" i="9" s="1"/>
  <c r="T1314" i="9" a="1"/>
  <c r="T1314" i="9" s="1"/>
  <c r="F1314" i="9" s="1"/>
  <c r="T1346" i="9" a="1"/>
  <c r="T1346" i="9" s="1"/>
  <c r="F1346" i="9" s="1"/>
  <c r="T1395" i="9" a="1"/>
  <c r="T1395" i="9" s="1"/>
  <c r="F1395" i="9" s="1"/>
  <c r="T1460" i="9" a="1"/>
  <c r="T1460" i="9" s="1"/>
  <c r="F1460" i="9" s="1"/>
  <c r="T1110" i="9" a="1"/>
  <c r="T1110" i="9" s="1"/>
  <c r="F1110" i="9" s="1"/>
  <c r="T1302" i="9" a="1"/>
  <c r="T1302" i="9" s="1"/>
  <c r="F1302" i="9" s="1"/>
  <c r="T1480" i="9" a="1"/>
  <c r="T1480" i="9" s="1"/>
  <c r="F1480" i="9" s="1"/>
  <c r="T1371" i="9" a="1"/>
  <c r="T1371" i="9" s="1"/>
  <c r="F1371" i="9" s="1"/>
  <c r="T1105" i="9" a="1"/>
  <c r="T1105" i="9" s="1"/>
  <c r="F1105" i="9" s="1"/>
  <c r="T1129" i="9" a="1"/>
  <c r="T1129" i="9" s="1"/>
  <c r="F1129" i="9" s="1"/>
  <c r="T1169" i="9" a="1"/>
  <c r="T1169" i="9" s="1"/>
  <c r="F1169" i="9" s="1"/>
  <c r="T1193" i="9" a="1"/>
  <c r="T1193" i="9" s="1"/>
  <c r="F1193" i="9" s="1"/>
  <c r="T1251" i="9" a="1"/>
  <c r="T1251" i="9" s="1"/>
  <c r="F1251" i="9" s="1"/>
  <c r="T1380" i="9" a="1"/>
  <c r="T1380" i="9" s="1"/>
  <c r="F1380" i="9" s="1"/>
  <c r="T1443" i="9" a="1"/>
  <c r="T1443" i="9" s="1"/>
  <c r="F1443" i="9" s="1"/>
  <c r="T967" i="9" a="1"/>
  <c r="T967" i="9" s="1"/>
  <c r="F967" i="9" s="1"/>
  <c r="T1196" i="9" a="1"/>
  <c r="T1196" i="9" s="1"/>
  <c r="F1196" i="9" s="1"/>
  <c r="T1384" i="9" a="1"/>
  <c r="T1384" i="9" s="1"/>
  <c r="F1384" i="9" s="1"/>
  <c r="T1483" i="9" a="1"/>
  <c r="T1483" i="9" s="1"/>
  <c r="F1483" i="9" s="1"/>
  <c r="T778" i="9" a="1"/>
  <c r="T778" i="9" s="1"/>
  <c r="F778" i="9" s="1"/>
  <c r="T811" i="9" a="1"/>
  <c r="T811" i="9" s="1"/>
  <c r="F811" i="9" s="1"/>
  <c r="T841" i="9" a="1"/>
  <c r="T841" i="9" s="1"/>
  <c r="F841" i="9" s="1"/>
  <c r="T868" i="9" a="1"/>
  <c r="T868" i="9" s="1"/>
  <c r="F868" i="9" s="1"/>
  <c r="T904" i="9" a="1"/>
  <c r="T904" i="9" s="1"/>
  <c r="F904" i="9" s="1"/>
  <c r="T925" i="9" a="1"/>
  <c r="T925" i="9" s="1"/>
  <c r="F925" i="9" s="1"/>
  <c r="T945" i="9" a="1"/>
  <c r="T945" i="9" s="1"/>
  <c r="F945" i="9" s="1"/>
  <c r="T1088" i="9" a="1"/>
  <c r="T1088" i="9" s="1"/>
  <c r="F1088" i="9" s="1"/>
  <c r="T1271" i="9" a="1"/>
  <c r="T1271" i="9" s="1"/>
  <c r="F1271" i="9" s="1"/>
  <c r="T1461" i="9" a="1"/>
  <c r="T1461" i="9" s="1"/>
  <c r="F1461" i="9" s="1"/>
  <c r="T1418" i="9" a="1"/>
  <c r="T1418" i="9" s="1"/>
  <c r="F1418" i="9" s="1"/>
  <c r="T671" i="9" a="1"/>
  <c r="T671" i="9" s="1"/>
  <c r="F671" i="9" s="1"/>
  <c r="T706" i="9" a="1"/>
  <c r="T706" i="9" s="1"/>
  <c r="F706" i="9" s="1"/>
  <c r="T735" i="9" a="1"/>
  <c r="T735" i="9" s="1"/>
  <c r="F735" i="9" s="1"/>
  <c r="T770" i="9" a="1"/>
  <c r="T770" i="9" s="1"/>
  <c r="F770" i="9" s="1"/>
  <c r="T797" i="9" a="1"/>
  <c r="T797" i="9" s="1"/>
  <c r="F797" i="9" s="1"/>
  <c r="T833" i="9" a="1"/>
  <c r="T833" i="9" s="1"/>
  <c r="F833" i="9" s="1"/>
  <c r="T861" i="9" a="1"/>
  <c r="T861" i="9" s="1"/>
  <c r="F861" i="9" s="1"/>
  <c r="T877" i="9" a="1"/>
  <c r="T877" i="9" s="1"/>
  <c r="F877" i="9" s="1"/>
  <c r="T890" i="9" a="1"/>
  <c r="T890" i="9" s="1"/>
  <c r="F890" i="9" s="1"/>
  <c r="T912" i="9" a="1"/>
  <c r="T912" i="9" s="1"/>
  <c r="F912" i="9" s="1"/>
  <c r="T933" i="9" a="1"/>
  <c r="T933" i="9" s="1"/>
  <c r="F933" i="9" s="1"/>
  <c r="T954" i="9" a="1"/>
  <c r="T954" i="9" s="1"/>
  <c r="F954" i="9" s="1"/>
  <c r="T1151" i="9" a="1"/>
  <c r="T1151" i="9" s="1"/>
  <c r="F1151" i="9" s="1"/>
  <c r="T1333" i="9" a="1"/>
  <c r="T1333" i="9" s="1"/>
  <c r="F1333" i="9" s="1"/>
  <c r="T989" i="9" a="1"/>
  <c r="T989" i="9" s="1"/>
  <c r="F989" i="9" s="1"/>
  <c r="T997" i="9" a="1"/>
  <c r="T997" i="9" s="1"/>
  <c r="F997" i="9" s="1"/>
  <c r="T1005" i="9" a="1"/>
  <c r="T1005" i="9" s="1"/>
  <c r="F1005" i="9" s="1"/>
  <c r="T1013" i="9" a="1"/>
  <c r="T1013" i="9" s="1"/>
  <c r="F1013" i="9" s="1"/>
  <c r="T1021" i="9" a="1"/>
  <c r="T1021" i="9" s="1"/>
  <c r="F1021" i="9" s="1"/>
  <c r="T1029" i="9" a="1"/>
  <c r="T1029" i="9" s="1"/>
  <c r="F1029" i="9" s="1"/>
  <c r="T1179" i="9" a="1"/>
  <c r="T1179" i="9" s="1"/>
  <c r="F1179" i="9" s="1"/>
  <c r="T1242" i="9" a="1"/>
  <c r="T1242" i="9" s="1"/>
  <c r="F1242" i="9" s="1"/>
  <c r="T1306" i="9" a="1"/>
  <c r="T1306" i="9" s="1"/>
  <c r="F1306" i="9" s="1"/>
  <c r="T1340" i="9" a="1"/>
  <c r="T1340" i="9" s="1"/>
  <c r="F1340" i="9" s="1"/>
  <c r="T1038" i="9" a="1"/>
  <c r="T1038" i="9" s="1"/>
  <c r="F1038" i="9" s="1"/>
  <c r="T1046" i="9" a="1"/>
  <c r="T1046" i="9" s="1"/>
  <c r="F1046" i="9" s="1"/>
  <c r="T1054" i="9" a="1"/>
  <c r="T1054" i="9" s="1"/>
  <c r="F1054" i="9" s="1"/>
  <c r="T1062" i="9" a="1"/>
  <c r="T1062" i="9" s="1"/>
  <c r="F1062" i="9" s="1"/>
  <c r="T1070" i="9" a="1"/>
  <c r="T1070" i="9" s="1"/>
  <c r="F1070" i="9" s="1"/>
  <c r="T1094" i="9" a="1"/>
  <c r="T1094" i="9" s="1"/>
  <c r="F1094" i="9" s="1"/>
  <c r="T1136" i="9" a="1"/>
  <c r="T1136" i="9" s="1"/>
  <c r="F1136" i="9" s="1"/>
  <c r="T1200" i="9" a="1"/>
  <c r="T1200" i="9" s="1"/>
  <c r="F1200" i="9" s="1"/>
  <c r="T1259" i="9" a="1"/>
  <c r="T1259" i="9" s="1"/>
  <c r="F1259" i="9" s="1"/>
  <c r="T1355" i="9" a="1"/>
  <c r="T1355" i="9" s="1"/>
  <c r="F1355" i="9" s="1"/>
  <c r="T350" i="9" a="1"/>
  <c r="T350" i="9" s="1"/>
  <c r="F350" i="9" s="1"/>
  <c r="T429" i="9" a="1"/>
  <c r="T429" i="9" s="1"/>
  <c r="F429" i="9" s="1"/>
  <c r="T389" i="9" a="1"/>
  <c r="T389" i="9" s="1"/>
  <c r="F389" i="9" s="1"/>
  <c r="T91" i="9" a="1"/>
  <c r="T91" i="9" s="1"/>
  <c r="F91" i="9" s="1"/>
  <c r="T378" i="9" a="1"/>
  <c r="T378" i="9" s="1"/>
  <c r="F378" i="9" s="1"/>
  <c r="T433" i="9" a="1"/>
  <c r="T433" i="9" s="1"/>
  <c r="F433" i="9" s="1"/>
  <c r="T471" i="9" a="1"/>
  <c r="T471" i="9" s="1"/>
  <c r="F471" i="9" s="1"/>
  <c r="T526" i="9" a="1"/>
  <c r="T526" i="9" s="1"/>
  <c r="F526" i="9" s="1"/>
  <c r="T590" i="9" a="1"/>
  <c r="T590" i="9" s="1"/>
  <c r="F590" i="9" s="1"/>
  <c r="T666" i="9" a="1"/>
  <c r="T666" i="9" s="1"/>
  <c r="F666" i="9" s="1"/>
  <c r="T730" i="9" a="1"/>
  <c r="T730" i="9" s="1"/>
  <c r="F730" i="9" s="1"/>
  <c r="T787" i="9" a="1"/>
  <c r="T787" i="9" s="1"/>
  <c r="F787" i="9" s="1"/>
  <c r="T850" i="9" a="1"/>
  <c r="T850" i="9" s="1"/>
  <c r="F850" i="9" s="1"/>
  <c r="T914" i="9" a="1"/>
  <c r="T914" i="9" s="1"/>
  <c r="F914" i="9" s="1"/>
  <c r="T460" i="9" a="1"/>
  <c r="T460" i="9" s="1"/>
  <c r="F460" i="9" s="1"/>
  <c r="T515" i="9" a="1"/>
  <c r="T515" i="9" s="1"/>
  <c r="F515" i="9" s="1"/>
  <c r="T579" i="9" a="1"/>
  <c r="T579" i="9" s="1"/>
  <c r="F579" i="9" s="1"/>
  <c r="T642" i="9" a="1"/>
  <c r="T642" i="9" s="1"/>
  <c r="F642" i="9" s="1"/>
  <c r="T708" i="9" a="1"/>
  <c r="T708" i="9" s="1"/>
  <c r="F708" i="9" s="1"/>
  <c r="T772" i="9" a="1"/>
  <c r="T772" i="9" s="1"/>
  <c r="F772" i="9" s="1"/>
  <c r="T843" i="9" a="1"/>
  <c r="T843" i="9" s="1"/>
  <c r="F843" i="9" s="1"/>
  <c r="T907" i="9" a="1"/>
  <c r="T907" i="9" s="1"/>
  <c r="F907" i="9" s="1"/>
  <c r="T518" i="9" a="1"/>
  <c r="T518" i="9" s="1"/>
  <c r="F518" i="9" s="1"/>
  <c r="T581" i="9" a="1"/>
  <c r="T581" i="9" s="1"/>
  <c r="F581" i="9" s="1"/>
  <c r="T652" i="9" a="1"/>
  <c r="T652" i="9" s="1"/>
  <c r="F652" i="9" s="1"/>
  <c r="T716" i="9" a="1"/>
  <c r="T716" i="9" s="1"/>
  <c r="F716" i="9" s="1"/>
  <c r="T767" i="9" a="1"/>
  <c r="T767" i="9" s="1"/>
  <c r="F767" i="9" s="1"/>
  <c r="T831" i="9" a="1"/>
  <c r="T831" i="9" s="1"/>
  <c r="F831" i="9" s="1"/>
  <c r="T437" i="9" a="1"/>
  <c r="T437" i="9" s="1"/>
  <c r="F437" i="9" s="1"/>
  <c r="T475" i="9" a="1"/>
  <c r="T475" i="9" s="1"/>
  <c r="F475" i="9" s="1"/>
  <c r="T528" i="9" a="1"/>
  <c r="T528" i="9" s="1"/>
  <c r="F528" i="9" s="1"/>
  <c r="T592" i="9" a="1"/>
  <c r="T592" i="9" s="1"/>
  <c r="F592" i="9" s="1"/>
  <c r="T646" i="9" a="1"/>
  <c r="T646" i="9" s="1"/>
  <c r="F646" i="9" s="1"/>
  <c r="T710" i="9" a="1"/>
  <c r="T710" i="9" s="1"/>
  <c r="F710" i="9" s="1"/>
  <c r="T780" i="9" a="1"/>
  <c r="T780" i="9" s="1"/>
  <c r="F780" i="9" s="1"/>
  <c r="T845" i="9" a="1"/>
  <c r="T845" i="9" s="1"/>
  <c r="F845" i="9" s="1"/>
  <c r="T214" i="9" a="1"/>
  <c r="T214" i="9" s="1"/>
  <c r="F214" i="9" s="1"/>
  <c r="T453" i="9" a="1"/>
  <c r="T453" i="9" s="1"/>
  <c r="F453" i="9" s="1"/>
  <c r="T509" i="9" a="1"/>
  <c r="T509" i="9" s="1"/>
  <c r="F509" i="9" s="1"/>
  <c r="T572" i="9" a="1"/>
  <c r="T572" i="9" s="1"/>
  <c r="F572" i="9" s="1"/>
  <c r="T636" i="9" a="1"/>
  <c r="T636" i="9" s="1"/>
  <c r="F636" i="9" s="1"/>
  <c r="T711" i="9" a="1"/>
  <c r="T711" i="9" s="1"/>
  <c r="F711" i="9" s="1"/>
  <c r="T769" i="9" a="1"/>
  <c r="T769" i="9" s="1"/>
  <c r="F769" i="9" s="1"/>
  <c r="T170" i="9" a="1"/>
  <c r="T170" i="9" s="1"/>
  <c r="F170" i="9" s="1"/>
  <c r="T229" i="9" a="1"/>
  <c r="T229" i="9" s="1"/>
  <c r="F229" i="9" s="1"/>
  <c r="T477" i="9" a="1"/>
  <c r="T477" i="9" s="1"/>
  <c r="F477" i="9" s="1"/>
  <c r="T542" i="9" a="1"/>
  <c r="T542" i="9" s="1"/>
  <c r="F542" i="9" s="1"/>
  <c r="T615" i="9" a="1"/>
  <c r="T615" i="9" s="1"/>
  <c r="F615" i="9" s="1"/>
  <c r="T669" i="9" a="1"/>
  <c r="T669" i="9" s="1"/>
  <c r="F669" i="9" s="1"/>
  <c r="T733" i="9" a="1"/>
  <c r="T733" i="9" s="1"/>
  <c r="F733" i="9" s="1"/>
  <c r="T394" i="9" a="1"/>
  <c r="T394" i="9" s="1"/>
  <c r="F394" i="9" s="1"/>
  <c r="T445" i="9" a="1"/>
  <c r="T445" i="9" s="1"/>
  <c r="F445" i="9" s="1"/>
  <c r="T479" i="9" a="1"/>
  <c r="T479" i="9" s="1"/>
  <c r="F479" i="9" s="1"/>
  <c r="T511" i="9" a="1"/>
  <c r="T511" i="9" s="1"/>
  <c r="F511" i="9" s="1"/>
  <c r="T543" i="9" a="1"/>
  <c r="T543" i="9" s="1"/>
  <c r="F543" i="9" s="1"/>
  <c r="T575" i="9" a="1"/>
  <c r="T575" i="9" s="1"/>
  <c r="F575" i="9" s="1"/>
  <c r="T607" i="9" a="1"/>
  <c r="T607" i="9" s="1"/>
  <c r="F607" i="9" s="1"/>
  <c r="T639" i="9" a="1"/>
  <c r="T639" i="9" s="1"/>
  <c r="F639" i="9" s="1"/>
  <c r="T1226" i="9" a="1"/>
  <c r="T1226" i="9" s="1"/>
  <c r="F1226" i="9" s="1"/>
  <c r="T1280" i="9" a="1"/>
  <c r="T1280" i="9" s="1"/>
  <c r="F1280" i="9" s="1"/>
  <c r="T1343" i="9" a="1"/>
  <c r="T1343" i="9" s="1"/>
  <c r="F1343" i="9" s="1"/>
  <c r="T1406" i="9" a="1"/>
  <c r="T1406" i="9" s="1"/>
  <c r="F1406" i="9" s="1"/>
  <c r="T1469" i="9" a="1"/>
  <c r="T1469" i="9" s="1"/>
  <c r="F1469" i="9" s="1"/>
  <c r="T951" i="9" a="1"/>
  <c r="T951" i="9" s="1"/>
  <c r="F951" i="9" s="1"/>
  <c r="T1134" i="9" a="1"/>
  <c r="T1134" i="9" s="1"/>
  <c r="F1134" i="9" s="1"/>
  <c r="T1335" i="9" a="1"/>
  <c r="T1335" i="9" s="1"/>
  <c r="F1335" i="9" s="1"/>
  <c r="T1449" i="9" a="1"/>
  <c r="T1449" i="9" s="1"/>
  <c r="F1449" i="9" s="1"/>
  <c r="T1078" i="9" a="1"/>
  <c r="T1078" i="9" s="1"/>
  <c r="F1078" i="9" s="1"/>
  <c r="T1102" i="9" a="1"/>
  <c r="T1102" i="9" s="1"/>
  <c r="F1102" i="9" s="1"/>
  <c r="T1142" i="9" a="1"/>
  <c r="T1142" i="9" s="1"/>
  <c r="F1142" i="9" s="1"/>
  <c r="T1166" i="9" a="1"/>
  <c r="T1166" i="9" s="1"/>
  <c r="F1166" i="9" s="1"/>
  <c r="T1227" i="9" a="1"/>
  <c r="T1227" i="9" s="1"/>
  <c r="F1227" i="9" s="1"/>
  <c r="T1293" i="9" a="1"/>
  <c r="T1293" i="9" s="1"/>
  <c r="F1293" i="9" s="1"/>
  <c r="T1358" i="9" a="1"/>
  <c r="T1358" i="9" s="1"/>
  <c r="F1358" i="9" s="1"/>
  <c r="T1423" i="9" a="1"/>
  <c r="T1423" i="9" s="1"/>
  <c r="F1423" i="9" s="1"/>
  <c r="T1486" i="9" a="1"/>
  <c r="T1486" i="9" s="1"/>
  <c r="F1486" i="9" s="1"/>
  <c r="T964" i="9" a="1"/>
  <c r="T964" i="9" s="1"/>
  <c r="F964" i="9" s="1"/>
  <c r="T1216" i="9" a="1"/>
  <c r="T1216" i="9" s="1"/>
  <c r="F1216" i="9" s="1"/>
  <c r="T1400" i="9" a="1"/>
  <c r="T1400" i="9" s="1"/>
  <c r="F1400" i="9" s="1"/>
  <c r="T1211" i="9" a="1"/>
  <c r="T1211" i="9" s="1"/>
  <c r="F1211" i="9" s="1"/>
  <c r="T1282" i="9" a="1"/>
  <c r="T1282" i="9" s="1"/>
  <c r="F1282" i="9" s="1"/>
  <c r="T1315" i="9" a="1"/>
  <c r="T1315" i="9" s="1"/>
  <c r="F1315" i="9" s="1"/>
  <c r="T1347" i="9" a="1"/>
  <c r="T1347" i="9" s="1"/>
  <c r="F1347" i="9" s="1"/>
  <c r="T1409" i="9" a="1"/>
  <c r="T1409" i="9" s="1"/>
  <c r="F1409" i="9" s="1"/>
  <c r="T1474" i="9" a="1"/>
  <c r="T1474" i="9" s="1"/>
  <c r="F1474" i="9" s="1"/>
  <c r="T1132" i="9" a="1"/>
  <c r="T1132" i="9" s="1"/>
  <c r="F1132" i="9" s="1"/>
  <c r="T1320" i="9" a="1"/>
  <c r="T1320" i="9" s="1"/>
  <c r="F1320" i="9" s="1"/>
  <c r="T1403" i="9" a="1"/>
  <c r="T1403" i="9" s="1"/>
  <c r="F1403" i="9" s="1"/>
  <c r="T1082" i="9" a="1"/>
  <c r="T1082" i="9" s="1"/>
  <c r="F1082" i="9" s="1"/>
  <c r="T1106" i="9" a="1"/>
  <c r="T1106" i="9" s="1"/>
  <c r="F1106" i="9" s="1"/>
  <c r="T1146" i="9" a="1"/>
  <c r="T1146" i="9" s="1"/>
  <c r="F1146" i="9" s="1"/>
  <c r="T1170" i="9" a="1"/>
  <c r="T1170" i="9" s="1"/>
  <c r="F1170" i="9" s="1"/>
  <c r="T1210" i="9" a="1"/>
  <c r="T1210" i="9" s="1"/>
  <c r="F1210" i="9" s="1"/>
  <c r="T1265" i="9" a="1"/>
  <c r="T1265" i="9" s="1"/>
  <c r="F1265" i="9" s="1"/>
  <c r="T1394" i="9" a="1"/>
  <c r="T1394" i="9" s="1"/>
  <c r="F1394" i="9" s="1"/>
  <c r="T1457" i="9" a="1"/>
  <c r="T1457" i="9" s="1"/>
  <c r="F1457" i="9" s="1"/>
  <c r="T972" i="9" a="1"/>
  <c r="T972" i="9" s="1"/>
  <c r="F972" i="9" s="1"/>
  <c r="T1218" i="9" a="1"/>
  <c r="T1218" i="9" s="1"/>
  <c r="F1218" i="9" s="1"/>
  <c r="T1414" i="9" a="1"/>
  <c r="T1414" i="9" s="1"/>
  <c r="F1414" i="9" s="1"/>
  <c r="T784" i="9" a="1"/>
  <c r="T784" i="9" s="1"/>
  <c r="F784" i="9" s="1"/>
  <c r="T813" i="9" a="1"/>
  <c r="T813" i="9" s="1"/>
  <c r="F813" i="9" s="1"/>
  <c r="T847" i="9" a="1"/>
  <c r="T847" i="9" s="1"/>
  <c r="F847" i="9" s="1"/>
  <c r="T885" i="9" a="1"/>
  <c r="T885" i="9" s="1"/>
  <c r="F885" i="9" s="1"/>
  <c r="T906" i="9" a="1"/>
  <c r="T906" i="9" s="1"/>
  <c r="F906" i="9" s="1"/>
  <c r="T927" i="9" a="1"/>
  <c r="T927" i="9" s="1"/>
  <c r="F927" i="9" s="1"/>
  <c r="T947" i="9" a="1"/>
  <c r="T947" i="9" s="1"/>
  <c r="F947" i="9" s="1"/>
  <c r="T1109" i="9" a="1"/>
  <c r="T1109" i="9" s="1"/>
  <c r="F1109" i="9" s="1"/>
  <c r="T1301" i="9" a="1"/>
  <c r="T1301" i="9" s="1"/>
  <c r="F1301" i="9" s="1"/>
  <c r="T1478" i="9" a="1"/>
  <c r="T1478" i="9" s="1"/>
  <c r="F1478" i="9" s="1"/>
  <c r="T1436" i="9" a="1"/>
  <c r="T1436" i="9" s="1"/>
  <c r="F1436" i="9" s="1"/>
  <c r="T678" i="9" a="1"/>
  <c r="T678" i="9" s="1"/>
  <c r="F678" i="9" s="1"/>
  <c r="T707" i="9" a="1"/>
  <c r="T707" i="9" s="1"/>
  <c r="F707" i="9" s="1"/>
  <c r="T742" i="9" a="1"/>
  <c r="T742" i="9" s="1"/>
  <c r="F742" i="9" s="1"/>
  <c r="T771" i="9" a="1"/>
  <c r="T771" i="9" s="1"/>
  <c r="F771" i="9" s="1"/>
  <c r="T799" i="9" a="1"/>
  <c r="T799" i="9" s="1"/>
  <c r="F799" i="9" s="1"/>
  <c r="T835" i="9" a="1"/>
  <c r="T835" i="9" s="1"/>
  <c r="F835" i="9" s="1"/>
  <c r="T863" i="9" a="1"/>
  <c r="T863" i="9" s="1"/>
  <c r="F863" i="9" s="1"/>
  <c r="T878" i="9" a="1"/>
  <c r="T878" i="9" s="1"/>
  <c r="F878" i="9" s="1"/>
  <c r="T895" i="9" a="1"/>
  <c r="T895" i="9" s="1"/>
  <c r="F895" i="9" s="1"/>
  <c r="T916" i="9" a="1"/>
  <c r="T916" i="9" s="1"/>
  <c r="F916" i="9" s="1"/>
  <c r="T937" i="9" a="1"/>
  <c r="T937" i="9" s="1"/>
  <c r="F937" i="9" s="1"/>
  <c r="T960" i="9" a="1"/>
  <c r="T960" i="9" s="1"/>
  <c r="F960" i="9" s="1"/>
  <c r="T1173" i="9" a="1"/>
  <c r="T1173" i="9" s="1"/>
  <c r="F1173" i="9" s="1"/>
  <c r="T1351" i="9" a="1"/>
  <c r="T1351" i="9" s="1"/>
  <c r="F1351" i="9" s="1"/>
  <c r="T990" i="9" a="1"/>
  <c r="T990" i="9" s="1"/>
  <c r="F990" i="9" s="1"/>
  <c r="T998" i="9" a="1"/>
  <c r="T998" i="9" s="1"/>
  <c r="F998" i="9" s="1"/>
  <c r="T1006" i="9" a="1"/>
  <c r="T1006" i="9" s="1"/>
  <c r="F1006" i="9" s="1"/>
  <c r="T1014" i="9" a="1"/>
  <c r="T1014" i="9" s="1"/>
  <c r="F1014" i="9" s="1"/>
  <c r="T1022" i="9" a="1"/>
  <c r="T1022" i="9" s="1"/>
  <c r="F1022" i="9" s="1"/>
  <c r="T1030" i="9" a="1"/>
  <c r="T1030" i="9" s="1"/>
  <c r="F1030" i="9" s="1"/>
  <c r="T1118" i="9" a="1"/>
  <c r="T1118" i="9" s="1"/>
  <c r="F1118" i="9" s="1"/>
  <c r="T1180" i="9" a="1"/>
  <c r="T1180" i="9" s="1"/>
  <c r="F1180" i="9" s="1"/>
  <c r="T1244" i="9" a="1"/>
  <c r="T1244" i="9" s="1"/>
  <c r="F1244" i="9" s="1"/>
  <c r="T1308" i="9" a="1"/>
  <c r="T1308" i="9" s="1"/>
  <c r="F1308" i="9" s="1"/>
  <c r="T1353" i="9" a="1"/>
  <c r="T1353" i="9" s="1"/>
  <c r="F1353" i="9" s="1"/>
  <c r="T1039" i="9" a="1"/>
  <c r="T1039" i="9" s="1"/>
  <c r="F1039" i="9" s="1"/>
  <c r="T1047" i="9" a="1"/>
  <c r="T1047" i="9" s="1"/>
  <c r="F1047" i="9" s="1"/>
  <c r="T1055" i="9" a="1"/>
  <c r="T1055" i="9" s="1"/>
  <c r="F1055" i="9" s="1"/>
  <c r="T1063" i="9" a="1"/>
  <c r="T1063" i="9" s="1"/>
  <c r="F1063" i="9" s="1"/>
  <c r="T1071" i="9" a="1"/>
  <c r="T1071" i="9" s="1"/>
  <c r="F1071" i="9" s="1"/>
  <c r="T1095" i="9" a="1"/>
  <c r="T1095" i="9" s="1"/>
  <c r="F1095" i="9" s="1"/>
  <c r="T1139" i="9" a="1"/>
  <c r="T1139" i="9" s="1"/>
  <c r="F1139" i="9" s="1"/>
  <c r="T1202" i="9" a="1"/>
  <c r="T1202" i="9" s="1"/>
  <c r="F1202" i="9" s="1"/>
  <c r="T1273" i="9" a="1"/>
  <c r="T1273" i="9" s="1"/>
  <c r="F1273" i="9" s="1"/>
  <c r="T1369" i="9" a="1"/>
  <c r="T1369" i="9" s="1"/>
  <c r="F1369" i="9" s="1"/>
  <c r="Q1773" i="2" a="1"/>
  <c r="Q1773" i="2" s="1"/>
  <c r="R1773" i="2" s="1"/>
  <c r="Q1775" i="2" a="1"/>
  <c r="Q1775" i="2" s="1"/>
  <c r="R1775" i="2" s="1"/>
  <c r="Q1767" i="2" a="1"/>
  <c r="Q1767" i="2" s="1"/>
  <c r="R1767" i="2" s="1"/>
  <c r="Q1759" i="2" a="1"/>
  <c r="Q1759" i="2" s="1"/>
  <c r="R1759" i="2" s="1"/>
  <c r="Q1751" i="2" a="1"/>
  <c r="Q1751" i="2" s="1"/>
  <c r="R1751" i="2" s="1"/>
  <c r="Q1743" i="2" a="1"/>
  <c r="Q1743" i="2" s="1"/>
  <c r="R1743" i="2" s="1"/>
  <c r="Q1735" i="2" a="1"/>
  <c r="Q1735" i="2" s="1"/>
  <c r="R1735" i="2" s="1"/>
  <c r="Q1727" i="2" a="1"/>
  <c r="Q1727" i="2" s="1"/>
  <c r="R1727" i="2" s="1"/>
  <c r="Q1719" i="2" a="1"/>
  <c r="Q1719" i="2" s="1"/>
  <c r="R1719" i="2" s="1"/>
  <c r="Q1711" i="2" a="1"/>
  <c r="Q1711" i="2" s="1"/>
  <c r="R1711" i="2" s="1"/>
  <c r="Q1703" i="2" a="1"/>
  <c r="Q1703" i="2" s="1"/>
  <c r="R1703" i="2" s="1"/>
  <c r="Q1695" i="2" a="1"/>
  <c r="Q1695" i="2" s="1"/>
  <c r="R1695" i="2" s="1"/>
  <c r="Q1687" i="2" a="1"/>
  <c r="Q1687" i="2" s="1"/>
  <c r="R1687" i="2" s="1"/>
  <c r="Q1679" i="2" a="1"/>
  <c r="Q1679" i="2" s="1"/>
  <c r="R1679" i="2" s="1"/>
  <c r="Q1671" i="2" a="1"/>
  <c r="Q1671" i="2" s="1"/>
  <c r="R1671" i="2" s="1"/>
  <c r="Q1663" i="2" a="1"/>
  <c r="Q1663" i="2" s="1"/>
  <c r="R1663" i="2" s="1"/>
  <c r="Q1655" i="2" a="1"/>
  <c r="Q1655" i="2" s="1"/>
  <c r="R1655" i="2" s="1"/>
  <c r="Q1647" i="2" a="1"/>
  <c r="Q1647" i="2" s="1"/>
  <c r="R1647" i="2" s="1"/>
  <c r="Q1639" i="2" a="1"/>
  <c r="Q1639" i="2" s="1"/>
  <c r="R1639" i="2" s="1"/>
  <c r="Q1631" i="2" a="1"/>
  <c r="Q1631" i="2" s="1"/>
  <c r="R1631" i="2" s="1"/>
  <c r="Q1623" i="2" a="1"/>
  <c r="Q1623" i="2" s="1"/>
  <c r="R1623" i="2" s="1"/>
  <c r="Q1615" i="2" a="1"/>
  <c r="Q1615" i="2" s="1"/>
  <c r="R1615" i="2" s="1"/>
  <c r="Q1607" i="2" a="1"/>
  <c r="Q1607" i="2" s="1"/>
  <c r="R1607" i="2" s="1"/>
  <c r="Q1599" i="2" a="1"/>
  <c r="Q1599" i="2" s="1"/>
  <c r="R1599" i="2" s="1"/>
  <c r="Q1591" i="2" a="1"/>
  <c r="Q1591" i="2" s="1"/>
  <c r="R1591" i="2" s="1"/>
  <c r="Q1583" i="2" a="1"/>
  <c r="Q1583" i="2" s="1"/>
  <c r="R1583" i="2" s="1"/>
  <c r="Q1575" i="2" a="1"/>
  <c r="Q1575" i="2" s="1"/>
  <c r="R1575" i="2" s="1"/>
  <c r="Q1567" i="2" a="1"/>
  <c r="Q1567" i="2" s="1"/>
  <c r="R1567" i="2" s="1"/>
  <c r="Q1559" i="2" a="1"/>
  <c r="Q1559" i="2" s="1"/>
  <c r="R1559" i="2" s="1"/>
  <c r="Q1551" i="2" a="1"/>
  <c r="Q1551" i="2" s="1"/>
  <c r="R1551" i="2" s="1"/>
  <c r="Q1543" i="2" a="1"/>
  <c r="Q1543" i="2" s="1"/>
  <c r="R1543" i="2" s="1"/>
  <c r="Q1535" i="2" a="1"/>
  <c r="Q1535" i="2" s="1"/>
  <c r="R1535" i="2" s="1"/>
  <c r="Q1527" i="2" a="1"/>
  <c r="Q1527" i="2" s="1"/>
  <c r="R1527" i="2" s="1"/>
  <c r="Q1519" i="2" a="1"/>
  <c r="Q1519" i="2" s="1"/>
  <c r="R1519" i="2" s="1"/>
  <c r="Q1511" i="2" a="1"/>
  <c r="Q1511" i="2" s="1"/>
  <c r="R1511" i="2" s="1"/>
  <c r="Q1503" i="2" a="1"/>
  <c r="Q1503" i="2" s="1"/>
  <c r="R1503" i="2" s="1"/>
  <c r="Q1495" i="2" a="1"/>
  <c r="Q1495" i="2" s="1"/>
  <c r="R1495" i="2" s="1"/>
  <c r="Q1487" i="2" a="1"/>
  <c r="Q1487" i="2" s="1"/>
  <c r="R1487" i="2" s="1"/>
  <c r="Q1479" i="2" a="1"/>
  <c r="Q1479" i="2" s="1"/>
  <c r="R1479" i="2" s="1"/>
  <c r="Q1471" i="2" a="1"/>
  <c r="Q1471" i="2" s="1"/>
  <c r="R1471" i="2" s="1"/>
  <c r="Q1465" i="2" a="1"/>
  <c r="Q1465" i="2" s="1"/>
  <c r="R1465" i="2" s="1"/>
  <c r="Q1774" i="2" a="1"/>
  <c r="Q1774" i="2" s="1"/>
  <c r="R1774" i="2" s="1"/>
  <c r="Q1766" i="2" a="1"/>
  <c r="Q1766" i="2" s="1"/>
  <c r="R1766" i="2" s="1"/>
  <c r="Q1758" i="2" a="1"/>
  <c r="Q1758" i="2" s="1"/>
  <c r="R1758" i="2" s="1"/>
  <c r="Q1750" i="2" a="1"/>
  <c r="Q1750" i="2" s="1"/>
  <c r="R1750" i="2" s="1"/>
  <c r="Q1742" i="2" a="1"/>
  <c r="Q1742" i="2" s="1"/>
  <c r="R1742" i="2" s="1"/>
  <c r="Q1734" i="2" a="1"/>
  <c r="Q1734" i="2" s="1"/>
  <c r="R1734" i="2" s="1"/>
  <c r="Q1726" i="2" a="1"/>
  <c r="Q1726" i="2" s="1"/>
  <c r="R1726" i="2" s="1"/>
  <c r="Q1718" i="2" a="1"/>
  <c r="Q1718" i="2" s="1"/>
  <c r="R1718" i="2" s="1"/>
  <c r="Q1710" i="2" a="1"/>
  <c r="Q1710" i="2" s="1"/>
  <c r="R1710" i="2" s="1"/>
  <c r="Q1702" i="2" a="1"/>
  <c r="Q1702" i="2" s="1"/>
  <c r="R1702" i="2" s="1"/>
  <c r="Q1694" i="2" a="1"/>
  <c r="Q1694" i="2" s="1"/>
  <c r="R1694" i="2" s="1"/>
  <c r="Q1686" i="2" a="1"/>
  <c r="Q1686" i="2" s="1"/>
  <c r="R1686" i="2" s="1"/>
  <c r="Q1678" i="2" a="1"/>
  <c r="Q1678" i="2" s="1"/>
  <c r="R1678" i="2" s="1"/>
  <c r="Q1670" i="2" a="1"/>
  <c r="Q1670" i="2" s="1"/>
  <c r="R1670" i="2" s="1"/>
  <c r="Q1662" i="2" a="1"/>
  <c r="Q1662" i="2" s="1"/>
  <c r="R1662" i="2" s="1"/>
  <c r="Q1654" i="2" a="1"/>
  <c r="Q1654" i="2" s="1"/>
  <c r="R1654" i="2" s="1"/>
  <c r="Q1646" i="2" a="1"/>
  <c r="Q1646" i="2" s="1"/>
  <c r="R1646" i="2" s="1"/>
  <c r="Q1638" i="2" a="1"/>
  <c r="Q1638" i="2" s="1"/>
  <c r="R1638" i="2" s="1"/>
  <c r="Q1630" i="2" a="1"/>
  <c r="Q1630" i="2" s="1"/>
  <c r="R1630" i="2" s="1"/>
  <c r="Q1622" i="2" a="1"/>
  <c r="Q1622" i="2" s="1"/>
  <c r="R1622" i="2" s="1"/>
  <c r="Q1614" i="2" a="1"/>
  <c r="Q1614" i="2" s="1"/>
  <c r="R1614" i="2" s="1"/>
  <c r="Q1606" i="2" a="1"/>
  <c r="Q1606" i="2" s="1"/>
  <c r="R1606" i="2" s="1"/>
  <c r="Q1598" i="2" a="1"/>
  <c r="Q1598" i="2" s="1"/>
  <c r="R1598" i="2" s="1"/>
  <c r="Q1590" i="2" a="1"/>
  <c r="Q1590" i="2" s="1"/>
  <c r="R1590" i="2" s="1"/>
  <c r="Q1582" i="2" a="1"/>
  <c r="Q1582" i="2" s="1"/>
  <c r="R1582" i="2" s="1"/>
  <c r="Q1574" i="2" a="1"/>
  <c r="Q1574" i="2" s="1"/>
  <c r="R1574" i="2" s="1"/>
  <c r="Q1566" i="2" a="1"/>
  <c r="Q1566" i="2" s="1"/>
  <c r="R1566" i="2" s="1"/>
  <c r="Q1558" i="2" a="1"/>
  <c r="Q1558" i="2" s="1"/>
  <c r="R1558" i="2" s="1"/>
  <c r="Q1550" i="2" a="1"/>
  <c r="Q1550" i="2" s="1"/>
  <c r="R1550" i="2" s="1"/>
  <c r="Q1542" i="2" a="1"/>
  <c r="Q1542" i="2" s="1"/>
  <c r="R1542" i="2" s="1"/>
  <c r="Q1534" i="2" a="1"/>
  <c r="Q1534" i="2" s="1"/>
  <c r="R1534" i="2" s="1"/>
  <c r="Q1526" i="2" a="1"/>
  <c r="Q1526" i="2" s="1"/>
  <c r="R1526" i="2" s="1"/>
  <c r="Q1518" i="2" a="1"/>
  <c r="Q1518" i="2" s="1"/>
  <c r="R1518" i="2" s="1"/>
  <c r="Q1510" i="2" a="1"/>
  <c r="Q1510" i="2" s="1"/>
  <c r="R1510" i="2" s="1"/>
  <c r="Q1502" i="2" a="1"/>
  <c r="Q1502" i="2" s="1"/>
  <c r="R1502" i="2" s="1"/>
  <c r="Q1494" i="2" a="1"/>
  <c r="Q1494" i="2" s="1"/>
  <c r="R1494" i="2" s="1"/>
  <c r="Q1486" i="2" a="1"/>
  <c r="Q1486" i="2" s="1"/>
  <c r="R1486" i="2" s="1"/>
  <c r="Q1478" i="2" a="1"/>
  <c r="Q1478" i="2" s="1"/>
  <c r="R1478" i="2" s="1"/>
  <c r="Q1470" i="2" a="1"/>
  <c r="Q1470" i="2" s="1"/>
  <c r="R1470" i="2" s="1"/>
  <c r="Q1464" i="2" a="1"/>
  <c r="Q1464" i="2" s="1"/>
  <c r="R1464" i="2" s="1"/>
  <c r="Q1765" i="2" a="1"/>
  <c r="Q1765" i="2" s="1"/>
  <c r="R1765" i="2" s="1"/>
  <c r="Q1757" i="2" a="1"/>
  <c r="Q1757" i="2" s="1"/>
  <c r="R1757" i="2" s="1"/>
  <c r="Q1749" i="2" a="1"/>
  <c r="Q1749" i="2" s="1"/>
  <c r="R1749" i="2" s="1"/>
  <c r="Q1741" i="2" a="1"/>
  <c r="Q1741" i="2" s="1"/>
  <c r="R1741" i="2" s="1"/>
  <c r="Q1733" i="2" a="1"/>
  <c r="Q1733" i="2" s="1"/>
  <c r="R1733" i="2" s="1"/>
  <c r="Q1725" i="2" a="1"/>
  <c r="Q1725" i="2" s="1"/>
  <c r="R1725" i="2" s="1"/>
  <c r="Q1717" i="2" a="1"/>
  <c r="Q1717" i="2" s="1"/>
  <c r="R1717" i="2" s="1"/>
  <c r="Q1709" i="2" a="1"/>
  <c r="Q1709" i="2" s="1"/>
  <c r="R1709" i="2" s="1"/>
  <c r="Q1701" i="2" a="1"/>
  <c r="Q1701" i="2" s="1"/>
  <c r="R1701" i="2" s="1"/>
  <c r="Q1693" i="2" a="1"/>
  <c r="Q1693" i="2" s="1"/>
  <c r="R1693" i="2" s="1"/>
  <c r="Q1685" i="2" a="1"/>
  <c r="Q1685" i="2" s="1"/>
  <c r="R1685" i="2" s="1"/>
  <c r="Q1677" i="2" a="1"/>
  <c r="Q1677" i="2" s="1"/>
  <c r="R1677" i="2" s="1"/>
  <c r="Q1669" i="2" a="1"/>
  <c r="Q1669" i="2" s="1"/>
  <c r="R1669" i="2" s="1"/>
  <c r="Q1661" i="2" a="1"/>
  <c r="Q1661" i="2" s="1"/>
  <c r="R1661" i="2" s="1"/>
  <c r="Q1653" i="2" a="1"/>
  <c r="Q1653" i="2" s="1"/>
  <c r="R1653" i="2" s="1"/>
  <c r="Q1645" i="2" a="1"/>
  <c r="Q1645" i="2" s="1"/>
  <c r="R1645" i="2" s="1"/>
  <c r="Q1637" i="2" a="1"/>
  <c r="Q1637" i="2" s="1"/>
  <c r="R1637" i="2" s="1"/>
  <c r="Q1629" i="2" a="1"/>
  <c r="Q1629" i="2" s="1"/>
  <c r="R1629" i="2" s="1"/>
  <c r="Q1621" i="2" a="1"/>
  <c r="Q1621" i="2" s="1"/>
  <c r="R1621" i="2" s="1"/>
  <c r="Q1613" i="2" a="1"/>
  <c r="Q1613" i="2" s="1"/>
  <c r="R1613" i="2" s="1"/>
  <c r="Q1605" i="2" a="1"/>
  <c r="Q1605" i="2" s="1"/>
  <c r="R1605" i="2" s="1"/>
  <c r="Q1597" i="2" a="1"/>
  <c r="Q1597" i="2" s="1"/>
  <c r="R1597" i="2" s="1"/>
  <c r="Q1589" i="2" a="1"/>
  <c r="Q1589" i="2" s="1"/>
  <c r="R1589" i="2" s="1"/>
  <c r="Q1581" i="2" a="1"/>
  <c r="Q1581" i="2" s="1"/>
  <c r="R1581" i="2" s="1"/>
  <c r="Q1573" i="2" a="1"/>
  <c r="Q1573" i="2" s="1"/>
  <c r="R1573" i="2" s="1"/>
  <c r="Q1565" i="2" a="1"/>
  <c r="Q1565" i="2" s="1"/>
  <c r="R1565" i="2" s="1"/>
  <c r="Q1557" i="2" a="1"/>
  <c r="Q1557" i="2" s="1"/>
  <c r="R1557" i="2" s="1"/>
  <c r="Q1549" i="2" a="1"/>
  <c r="Q1549" i="2" s="1"/>
  <c r="R1549" i="2" s="1"/>
  <c r="Q1541" i="2" a="1"/>
  <c r="Q1541" i="2" s="1"/>
  <c r="R1541" i="2" s="1"/>
  <c r="Q1533" i="2" a="1"/>
  <c r="Q1533" i="2" s="1"/>
  <c r="R1533" i="2" s="1"/>
  <c r="Q1525" i="2" a="1"/>
  <c r="Q1525" i="2" s="1"/>
  <c r="R1525" i="2" s="1"/>
  <c r="Q1517" i="2" a="1"/>
  <c r="Q1517" i="2" s="1"/>
  <c r="R1517" i="2" s="1"/>
  <c r="Q1509" i="2" a="1"/>
  <c r="Q1509" i="2" s="1"/>
  <c r="R1509" i="2" s="1"/>
  <c r="Q1501" i="2" a="1"/>
  <c r="Q1501" i="2" s="1"/>
  <c r="R1501" i="2" s="1"/>
  <c r="Q1493" i="2" a="1"/>
  <c r="Q1493" i="2" s="1"/>
  <c r="R1493" i="2" s="1"/>
  <c r="Q1485" i="2" a="1"/>
  <c r="Q1485" i="2" s="1"/>
  <c r="R1485" i="2" s="1"/>
  <c r="Q1477" i="2" a="1"/>
  <c r="Q1477" i="2" s="1"/>
  <c r="R1477" i="2" s="1"/>
  <c r="Q1469" i="2" a="1"/>
  <c r="Q1469" i="2" s="1"/>
  <c r="R1469" i="2" s="1"/>
  <c r="Q1463" i="2" a="1"/>
  <c r="Q1463" i="2" s="1"/>
  <c r="R1463" i="2" s="1"/>
  <c r="Q1772" i="2" a="1"/>
  <c r="Q1772" i="2" s="1"/>
  <c r="R1772" i="2" s="1"/>
  <c r="Q1764" i="2" a="1"/>
  <c r="Q1764" i="2" s="1"/>
  <c r="R1764" i="2" s="1"/>
  <c r="Q1756" i="2" a="1"/>
  <c r="Q1756" i="2" s="1"/>
  <c r="R1756" i="2" s="1"/>
  <c r="Q1748" i="2" a="1"/>
  <c r="Q1748" i="2" s="1"/>
  <c r="R1748" i="2" s="1"/>
  <c r="Q1740" i="2" a="1"/>
  <c r="Q1740" i="2" s="1"/>
  <c r="R1740" i="2" s="1"/>
  <c r="Q1732" i="2" a="1"/>
  <c r="Q1732" i="2" s="1"/>
  <c r="R1732" i="2" s="1"/>
  <c r="Q1724" i="2" a="1"/>
  <c r="Q1724" i="2" s="1"/>
  <c r="R1724" i="2" s="1"/>
  <c r="Q1716" i="2" a="1"/>
  <c r="Q1716" i="2" s="1"/>
  <c r="R1716" i="2" s="1"/>
  <c r="Q1708" i="2" a="1"/>
  <c r="Q1708" i="2" s="1"/>
  <c r="R1708" i="2" s="1"/>
  <c r="Q1700" i="2" a="1"/>
  <c r="Q1700" i="2" s="1"/>
  <c r="R1700" i="2" s="1"/>
  <c r="Q1692" i="2" a="1"/>
  <c r="Q1692" i="2" s="1"/>
  <c r="R1692" i="2" s="1"/>
  <c r="Q1684" i="2" a="1"/>
  <c r="Q1684" i="2" s="1"/>
  <c r="R1684" i="2" s="1"/>
  <c r="Q1676" i="2" a="1"/>
  <c r="Q1676" i="2" s="1"/>
  <c r="R1676" i="2" s="1"/>
  <c r="Q1668" i="2" a="1"/>
  <c r="Q1668" i="2" s="1"/>
  <c r="R1668" i="2" s="1"/>
  <c r="Q1660" i="2" a="1"/>
  <c r="Q1660" i="2" s="1"/>
  <c r="R1660" i="2" s="1"/>
  <c r="Q1652" i="2" a="1"/>
  <c r="Q1652" i="2" s="1"/>
  <c r="R1652" i="2" s="1"/>
  <c r="Q1644" i="2" a="1"/>
  <c r="Q1644" i="2" s="1"/>
  <c r="R1644" i="2" s="1"/>
  <c r="Q1636" i="2" a="1"/>
  <c r="Q1636" i="2" s="1"/>
  <c r="R1636" i="2" s="1"/>
  <c r="Q1628" i="2" a="1"/>
  <c r="Q1628" i="2" s="1"/>
  <c r="R1628" i="2" s="1"/>
  <c r="Q1620" i="2" a="1"/>
  <c r="Q1620" i="2" s="1"/>
  <c r="R1620" i="2" s="1"/>
  <c r="Q1612" i="2" a="1"/>
  <c r="Q1612" i="2" s="1"/>
  <c r="R1612" i="2" s="1"/>
  <c r="Q1604" i="2" a="1"/>
  <c r="Q1604" i="2" s="1"/>
  <c r="R1604" i="2" s="1"/>
  <c r="Q1596" i="2" a="1"/>
  <c r="Q1596" i="2" s="1"/>
  <c r="R1596" i="2" s="1"/>
  <c r="Q1588" i="2" a="1"/>
  <c r="Q1588" i="2" s="1"/>
  <c r="R1588" i="2" s="1"/>
  <c r="Q1580" i="2" a="1"/>
  <c r="Q1580" i="2" s="1"/>
  <c r="R1580" i="2" s="1"/>
  <c r="Q1572" i="2" a="1"/>
  <c r="Q1572" i="2" s="1"/>
  <c r="R1572" i="2" s="1"/>
  <c r="Q1564" i="2" a="1"/>
  <c r="Q1564" i="2" s="1"/>
  <c r="R1564" i="2" s="1"/>
  <c r="Q1556" i="2" a="1"/>
  <c r="Q1556" i="2" s="1"/>
  <c r="R1556" i="2" s="1"/>
  <c r="Q1548" i="2" a="1"/>
  <c r="Q1548" i="2" s="1"/>
  <c r="R1548" i="2" s="1"/>
  <c r="Q1540" i="2" a="1"/>
  <c r="Q1540" i="2" s="1"/>
  <c r="R1540" i="2" s="1"/>
  <c r="Q1532" i="2" a="1"/>
  <c r="Q1532" i="2" s="1"/>
  <c r="R1532" i="2" s="1"/>
  <c r="Q1524" i="2" a="1"/>
  <c r="Q1524" i="2" s="1"/>
  <c r="R1524" i="2" s="1"/>
  <c r="Q1516" i="2" a="1"/>
  <c r="Q1516" i="2" s="1"/>
  <c r="R1516" i="2" s="1"/>
  <c r="Q1508" i="2" a="1"/>
  <c r="Q1508" i="2" s="1"/>
  <c r="R1508" i="2" s="1"/>
  <c r="Q1500" i="2" a="1"/>
  <c r="Q1500" i="2" s="1"/>
  <c r="R1500" i="2" s="1"/>
  <c r="Q1492" i="2" a="1"/>
  <c r="Q1492" i="2" s="1"/>
  <c r="R1492" i="2" s="1"/>
  <c r="Q1484" i="2" a="1"/>
  <c r="Q1484" i="2" s="1"/>
  <c r="R1484" i="2" s="1"/>
  <c r="Q1476" i="2" a="1"/>
  <c r="Q1476" i="2" s="1"/>
  <c r="R1476" i="2" s="1"/>
  <c r="Q1468" i="2" a="1"/>
  <c r="Q1468" i="2" s="1"/>
  <c r="R1468" i="2" s="1"/>
  <c r="Q1462" i="2" a="1"/>
  <c r="Q1462" i="2" s="1"/>
  <c r="R1462" i="2" s="1"/>
  <c r="Q1771" i="2" a="1"/>
  <c r="Q1771" i="2" s="1"/>
  <c r="R1771" i="2" s="1"/>
  <c r="Q1763" i="2" a="1"/>
  <c r="Q1763" i="2" s="1"/>
  <c r="R1763" i="2" s="1"/>
  <c r="Q1755" i="2" a="1"/>
  <c r="Q1755" i="2" s="1"/>
  <c r="R1755" i="2" s="1"/>
  <c r="Q1747" i="2" a="1"/>
  <c r="Q1747" i="2" s="1"/>
  <c r="R1747" i="2" s="1"/>
  <c r="Q1739" i="2" a="1"/>
  <c r="Q1739" i="2" s="1"/>
  <c r="R1739" i="2" s="1"/>
  <c r="Q1731" i="2" a="1"/>
  <c r="Q1731" i="2" s="1"/>
  <c r="R1731" i="2" s="1"/>
  <c r="Q1723" i="2" a="1"/>
  <c r="Q1723" i="2" s="1"/>
  <c r="R1723" i="2" s="1"/>
  <c r="Q1715" i="2" a="1"/>
  <c r="Q1715" i="2" s="1"/>
  <c r="R1715" i="2" s="1"/>
  <c r="Q1707" i="2" a="1"/>
  <c r="Q1707" i="2" s="1"/>
  <c r="R1707" i="2" s="1"/>
  <c r="Q1699" i="2" a="1"/>
  <c r="Q1699" i="2" s="1"/>
  <c r="R1699" i="2" s="1"/>
  <c r="Q1691" i="2" a="1"/>
  <c r="Q1691" i="2" s="1"/>
  <c r="R1691" i="2" s="1"/>
  <c r="Q1683" i="2" a="1"/>
  <c r="Q1683" i="2" s="1"/>
  <c r="R1683" i="2" s="1"/>
  <c r="Q1675" i="2" a="1"/>
  <c r="Q1675" i="2" s="1"/>
  <c r="R1675" i="2" s="1"/>
  <c r="Q1667" i="2" a="1"/>
  <c r="Q1667" i="2" s="1"/>
  <c r="R1667" i="2" s="1"/>
  <c r="Q1659" i="2" a="1"/>
  <c r="Q1659" i="2" s="1"/>
  <c r="R1659" i="2" s="1"/>
  <c r="Q1651" i="2" a="1"/>
  <c r="Q1651" i="2" s="1"/>
  <c r="R1651" i="2" s="1"/>
  <c r="Q1643" i="2" a="1"/>
  <c r="Q1643" i="2" s="1"/>
  <c r="R1643" i="2" s="1"/>
  <c r="Q1635" i="2" a="1"/>
  <c r="Q1635" i="2" s="1"/>
  <c r="R1635" i="2" s="1"/>
  <c r="Q1627" i="2" a="1"/>
  <c r="Q1627" i="2" s="1"/>
  <c r="R1627" i="2" s="1"/>
  <c r="Q1619" i="2" a="1"/>
  <c r="Q1619" i="2" s="1"/>
  <c r="R1619" i="2" s="1"/>
  <c r="Q1611" i="2" a="1"/>
  <c r="Q1611" i="2" s="1"/>
  <c r="R1611" i="2" s="1"/>
  <c r="Q1603" i="2" a="1"/>
  <c r="Q1603" i="2" s="1"/>
  <c r="R1603" i="2" s="1"/>
  <c r="Q1595" i="2" a="1"/>
  <c r="Q1595" i="2" s="1"/>
  <c r="R1595" i="2" s="1"/>
  <c r="Q1587" i="2" a="1"/>
  <c r="Q1587" i="2" s="1"/>
  <c r="R1587" i="2" s="1"/>
  <c r="Q1579" i="2" a="1"/>
  <c r="Q1579" i="2" s="1"/>
  <c r="R1579" i="2" s="1"/>
  <c r="Q1571" i="2" a="1"/>
  <c r="Q1571" i="2" s="1"/>
  <c r="R1571" i="2" s="1"/>
  <c r="Q1563" i="2" a="1"/>
  <c r="Q1563" i="2" s="1"/>
  <c r="R1563" i="2" s="1"/>
  <c r="Q1555" i="2" a="1"/>
  <c r="Q1555" i="2" s="1"/>
  <c r="R1555" i="2" s="1"/>
  <c r="Q1547" i="2" a="1"/>
  <c r="Q1547" i="2" s="1"/>
  <c r="R1547" i="2" s="1"/>
  <c r="Q1539" i="2" a="1"/>
  <c r="Q1539" i="2" s="1"/>
  <c r="R1539" i="2" s="1"/>
  <c r="Q1531" i="2" a="1"/>
  <c r="Q1531" i="2" s="1"/>
  <c r="R1531" i="2" s="1"/>
  <c r="Q1523" i="2" a="1"/>
  <c r="Q1523" i="2" s="1"/>
  <c r="R1523" i="2" s="1"/>
  <c r="Q1515" i="2" a="1"/>
  <c r="Q1515" i="2" s="1"/>
  <c r="R1515" i="2" s="1"/>
  <c r="Q1507" i="2" a="1"/>
  <c r="Q1507" i="2" s="1"/>
  <c r="R1507" i="2" s="1"/>
  <c r="Q1499" i="2" a="1"/>
  <c r="Q1499" i="2" s="1"/>
  <c r="R1499" i="2" s="1"/>
  <c r="Q1491" i="2" a="1"/>
  <c r="Q1491" i="2" s="1"/>
  <c r="R1491" i="2" s="1"/>
  <c r="Q1483" i="2" a="1"/>
  <c r="Q1483" i="2" s="1"/>
  <c r="R1483" i="2" s="1"/>
  <c r="Q1475" i="2" a="1"/>
  <c r="Q1475" i="2" s="1"/>
  <c r="R1475" i="2" s="1"/>
  <c r="Q1467" i="2" a="1"/>
  <c r="Q1467" i="2" s="1"/>
  <c r="R1467" i="2" s="1"/>
  <c r="Q1461" i="2" a="1"/>
  <c r="Q1461" i="2" s="1"/>
  <c r="R1461" i="2" s="1"/>
  <c r="Q1770" i="2" a="1"/>
  <c r="Q1770" i="2" s="1"/>
  <c r="R1770" i="2" s="1"/>
  <c r="Q1762" i="2" a="1"/>
  <c r="Q1762" i="2" s="1"/>
  <c r="R1762" i="2" s="1"/>
  <c r="Q1754" i="2" a="1"/>
  <c r="Q1754" i="2" s="1"/>
  <c r="R1754" i="2" s="1"/>
  <c r="Q1746" i="2" a="1"/>
  <c r="Q1746" i="2" s="1"/>
  <c r="R1746" i="2" s="1"/>
  <c r="Q1738" i="2" a="1"/>
  <c r="Q1738" i="2" s="1"/>
  <c r="R1738" i="2" s="1"/>
  <c r="Q1730" i="2" a="1"/>
  <c r="Q1730" i="2" s="1"/>
  <c r="R1730" i="2" s="1"/>
  <c r="Q1722" i="2" a="1"/>
  <c r="Q1722" i="2" s="1"/>
  <c r="R1722" i="2" s="1"/>
  <c r="Q1714" i="2" a="1"/>
  <c r="Q1714" i="2" s="1"/>
  <c r="R1714" i="2" s="1"/>
  <c r="Q1706" i="2" a="1"/>
  <c r="Q1706" i="2" s="1"/>
  <c r="R1706" i="2" s="1"/>
  <c r="Q1698" i="2" a="1"/>
  <c r="Q1698" i="2" s="1"/>
  <c r="R1698" i="2" s="1"/>
  <c r="Q1690" i="2" a="1"/>
  <c r="Q1690" i="2" s="1"/>
  <c r="R1690" i="2" s="1"/>
  <c r="Q1682" i="2" a="1"/>
  <c r="Q1682" i="2" s="1"/>
  <c r="R1682" i="2" s="1"/>
  <c r="Q1674" i="2" a="1"/>
  <c r="Q1674" i="2" s="1"/>
  <c r="R1674" i="2" s="1"/>
  <c r="Q1666" i="2" a="1"/>
  <c r="Q1666" i="2" s="1"/>
  <c r="R1666" i="2" s="1"/>
  <c r="Q1658" i="2" a="1"/>
  <c r="Q1658" i="2" s="1"/>
  <c r="R1658" i="2" s="1"/>
  <c r="Q1650" i="2" a="1"/>
  <c r="Q1650" i="2" s="1"/>
  <c r="R1650" i="2" s="1"/>
  <c r="Q1642" i="2" a="1"/>
  <c r="Q1642" i="2" s="1"/>
  <c r="R1642" i="2" s="1"/>
  <c r="Q1634" i="2" a="1"/>
  <c r="Q1634" i="2" s="1"/>
  <c r="R1634" i="2" s="1"/>
  <c r="Q1626" i="2" a="1"/>
  <c r="Q1626" i="2" s="1"/>
  <c r="R1626" i="2" s="1"/>
  <c r="Q1618" i="2" a="1"/>
  <c r="Q1618" i="2" s="1"/>
  <c r="R1618" i="2" s="1"/>
  <c r="Q1610" i="2" a="1"/>
  <c r="Q1610" i="2" s="1"/>
  <c r="R1610" i="2" s="1"/>
  <c r="Q1602" i="2" a="1"/>
  <c r="Q1602" i="2" s="1"/>
  <c r="R1602" i="2" s="1"/>
  <c r="Q1594" i="2" a="1"/>
  <c r="Q1594" i="2" s="1"/>
  <c r="R1594" i="2" s="1"/>
  <c r="Q1586" i="2" a="1"/>
  <c r="Q1586" i="2" s="1"/>
  <c r="R1586" i="2" s="1"/>
  <c r="Q1578" i="2" a="1"/>
  <c r="Q1578" i="2" s="1"/>
  <c r="R1578" i="2" s="1"/>
  <c r="Q1570" i="2" a="1"/>
  <c r="Q1570" i="2" s="1"/>
  <c r="R1570" i="2" s="1"/>
  <c r="Q1562" i="2" a="1"/>
  <c r="Q1562" i="2" s="1"/>
  <c r="R1562" i="2" s="1"/>
  <c r="Q1554" i="2" a="1"/>
  <c r="Q1554" i="2" s="1"/>
  <c r="R1554" i="2" s="1"/>
  <c r="Q1546" i="2" a="1"/>
  <c r="Q1546" i="2" s="1"/>
  <c r="R1546" i="2" s="1"/>
  <c r="Q1538" i="2" a="1"/>
  <c r="Q1538" i="2" s="1"/>
  <c r="R1538" i="2" s="1"/>
  <c r="Q1530" i="2" a="1"/>
  <c r="Q1530" i="2" s="1"/>
  <c r="R1530" i="2" s="1"/>
  <c r="Q1522" i="2" a="1"/>
  <c r="Q1522" i="2" s="1"/>
  <c r="R1522" i="2" s="1"/>
  <c r="Q1514" i="2" a="1"/>
  <c r="Q1514" i="2" s="1"/>
  <c r="R1514" i="2" s="1"/>
  <c r="Q1506" i="2" a="1"/>
  <c r="Q1506" i="2" s="1"/>
  <c r="R1506" i="2" s="1"/>
  <c r="Q1498" i="2" a="1"/>
  <c r="Q1498" i="2" s="1"/>
  <c r="R1498" i="2" s="1"/>
  <c r="Q1490" i="2" a="1"/>
  <c r="Q1490" i="2" s="1"/>
  <c r="R1490" i="2" s="1"/>
  <c r="Q1482" i="2" a="1"/>
  <c r="Q1482" i="2" s="1"/>
  <c r="R1482" i="2" s="1"/>
  <c r="Q1474" i="2" a="1"/>
  <c r="Q1474" i="2" s="1"/>
  <c r="R1474" i="2" s="1"/>
  <c r="Q1466" i="2" a="1"/>
  <c r="Q1466" i="2" s="1"/>
  <c r="R1466" i="2" s="1"/>
  <c r="Q1460" i="2" a="1"/>
  <c r="Q1460" i="2" s="1"/>
  <c r="R1460" i="2" s="1"/>
  <c r="Q1769" i="2" a="1"/>
  <c r="Q1769" i="2" s="1"/>
  <c r="R1769" i="2" s="1"/>
  <c r="Q1761" i="2" a="1"/>
  <c r="Q1761" i="2" s="1"/>
  <c r="R1761" i="2" s="1"/>
  <c r="Q1753" i="2" a="1"/>
  <c r="Q1753" i="2" s="1"/>
  <c r="R1753" i="2" s="1"/>
  <c r="Q1745" i="2" a="1"/>
  <c r="Q1745" i="2" s="1"/>
  <c r="R1745" i="2" s="1"/>
  <c r="Q1737" i="2" a="1"/>
  <c r="Q1737" i="2" s="1"/>
  <c r="R1737" i="2" s="1"/>
  <c r="Q1729" i="2" a="1"/>
  <c r="Q1729" i="2" s="1"/>
  <c r="R1729" i="2" s="1"/>
  <c r="Q1721" i="2" a="1"/>
  <c r="Q1721" i="2" s="1"/>
  <c r="R1721" i="2" s="1"/>
  <c r="Q1713" i="2" a="1"/>
  <c r="Q1713" i="2" s="1"/>
  <c r="R1713" i="2" s="1"/>
  <c r="Q1705" i="2" a="1"/>
  <c r="Q1705" i="2" s="1"/>
  <c r="R1705" i="2" s="1"/>
  <c r="Q1697" i="2" a="1"/>
  <c r="Q1697" i="2" s="1"/>
  <c r="R1697" i="2" s="1"/>
  <c r="Q1689" i="2" a="1"/>
  <c r="Q1689" i="2" s="1"/>
  <c r="R1689" i="2" s="1"/>
  <c r="Q1681" i="2" a="1"/>
  <c r="Q1681" i="2" s="1"/>
  <c r="R1681" i="2" s="1"/>
  <c r="Q1673" i="2" a="1"/>
  <c r="Q1673" i="2" s="1"/>
  <c r="R1673" i="2" s="1"/>
  <c r="Q1665" i="2" a="1"/>
  <c r="Q1665" i="2" s="1"/>
  <c r="R1665" i="2" s="1"/>
  <c r="Q1657" i="2" a="1"/>
  <c r="Q1657" i="2" s="1"/>
  <c r="R1657" i="2" s="1"/>
  <c r="Q1649" i="2" a="1"/>
  <c r="Q1649" i="2" s="1"/>
  <c r="R1649" i="2" s="1"/>
  <c r="Q1641" i="2" a="1"/>
  <c r="Q1641" i="2" s="1"/>
  <c r="R1641" i="2" s="1"/>
  <c r="Q1633" i="2" a="1"/>
  <c r="Q1633" i="2" s="1"/>
  <c r="R1633" i="2" s="1"/>
  <c r="Q1625" i="2" a="1"/>
  <c r="Q1625" i="2" s="1"/>
  <c r="R1625" i="2" s="1"/>
  <c r="Q1617" i="2" a="1"/>
  <c r="Q1617" i="2" s="1"/>
  <c r="R1617" i="2" s="1"/>
  <c r="Q1609" i="2" a="1"/>
  <c r="Q1609" i="2" s="1"/>
  <c r="R1609" i="2" s="1"/>
  <c r="Q1601" i="2" a="1"/>
  <c r="Q1601" i="2" s="1"/>
  <c r="R1601" i="2" s="1"/>
  <c r="Q1593" i="2" a="1"/>
  <c r="Q1593" i="2" s="1"/>
  <c r="R1593" i="2" s="1"/>
  <c r="Q1585" i="2" a="1"/>
  <c r="Q1585" i="2" s="1"/>
  <c r="R1585" i="2" s="1"/>
  <c r="Q1577" i="2" a="1"/>
  <c r="Q1577" i="2" s="1"/>
  <c r="R1577" i="2" s="1"/>
  <c r="Q1569" i="2" a="1"/>
  <c r="Q1569" i="2" s="1"/>
  <c r="R1569" i="2" s="1"/>
  <c r="Q1561" i="2" a="1"/>
  <c r="Q1561" i="2" s="1"/>
  <c r="R1561" i="2" s="1"/>
  <c r="Q1553" i="2" a="1"/>
  <c r="Q1553" i="2" s="1"/>
  <c r="R1553" i="2" s="1"/>
  <c r="Q1545" i="2" a="1"/>
  <c r="Q1545" i="2" s="1"/>
  <c r="R1545" i="2" s="1"/>
  <c r="Q1537" i="2" a="1"/>
  <c r="Q1537" i="2" s="1"/>
  <c r="R1537" i="2" s="1"/>
  <c r="Q1529" i="2" a="1"/>
  <c r="Q1529" i="2" s="1"/>
  <c r="R1529" i="2" s="1"/>
  <c r="Q1521" i="2" a="1"/>
  <c r="Q1521" i="2" s="1"/>
  <c r="R1521" i="2" s="1"/>
  <c r="Q1513" i="2" a="1"/>
  <c r="Q1513" i="2" s="1"/>
  <c r="R1513" i="2" s="1"/>
  <c r="Q1505" i="2" a="1"/>
  <c r="Q1505" i="2" s="1"/>
  <c r="R1505" i="2" s="1"/>
  <c r="Q1497" i="2" a="1"/>
  <c r="Q1497" i="2" s="1"/>
  <c r="R1497" i="2" s="1"/>
  <c r="Q1489" i="2" a="1"/>
  <c r="Q1489" i="2" s="1"/>
  <c r="R1489" i="2" s="1"/>
  <c r="Q1481" i="2" a="1"/>
  <c r="Q1481" i="2" s="1"/>
  <c r="R1481" i="2" s="1"/>
  <c r="Q1473" i="2" a="1"/>
  <c r="Q1473" i="2" s="1"/>
  <c r="R1473" i="2" s="1"/>
  <c r="Q2" i="2" a="1"/>
  <c r="Q2" i="2" s="1"/>
  <c r="R2" i="2" s="1"/>
  <c r="S349" i="2" s="1" a="1"/>
  <c r="S349" i="2" s="1"/>
  <c r="F349" i="2" s="1"/>
  <c r="Q1768" i="2" a="1"/>
  <c r="Q1768" i="2" s="1"/>
  <c r="R1768" i="2" s="1"/>
  <c r="Q1760" i="2" a="1"/>
  <c r="Q1760" i="2" s="1"/>
  <c r="R1760" i="2" s="1"/>
  <c r="Q1752" i="2" a="1"/>
  <c r="Q1752" i="2" s="1"/>
  <c r="R1752" i="2" s="1"/>
  <c r="Q1744" i="2" a="1"/>
  <c r="Q1744" i="2" s="1"/>
  <c r="R1744" i="2" s="1"/>
  <c r="Q1736" i="2" a="1"/>
  <c r="Q1736" i="2" s="1"/>
  <c r="R1736" i="2" s="1"/>
  <c r="Q1728" i="2" a="1"/>
  <c r="Q1728" i="2" s="1"/>
  <c r="R1728" i="2" s="1"/>
  <c r="Q1720" i="2" a="1"/>
  <c r="Q1720" i="2" s="1"/>
  <c r="R1720" i="2" s="1"/>
  <c r="Q1712" i="2" a="1"/>
  <c r="Q1712" i="2" s="1"/>
  <c r="R1712" i="2" s="1"/>
  <c r="Q1704" i="2" a="1"/>
  <c r="Q1704" i="2" s="1"/>
  <c r="R1704" i="2" s="1"/>
  <c r="Q1696" i="2" a="1"/>
  <c r="Q1696" i="2" s="1"/>
  <c r="R1696" i="2" s="1"/>
  <c r="Q1688" i="2" a="1"/>
  <c r="Q1688" i="2" s="1"/>
  <c r="R1688" i="2" s="1"/>
  <c r="Q1680" i="2" a="1"/>
  <c r="Q1680" i="2" s="1"/>
  <c r="R1680" i="2" s="1"/>
  <c r="Q1672" i="2" a="1"/>
  <c r="Q1672" i="2" s="1"/>
  <c r="R1672" i="2" s="1"/>
  <c r="Q1664" i="2" a="1"/>
  <c r="Q1664" i="2" s="1"/>
  <c r="R1664" i="2" s="1"/>
  <c r="Q1656" i="2" a="1"/>
  <c r="Q1656" i="2" s="1"/>
  <c r="R1656" i="2" s="1"/>
  <c r="Q1648" i="2" a="1"/>
  <c r="Q1648" i="2" s="1"/>
  <c r="R1648" i="2" s="1"/>
  <c r="Q1640" i="2" a="1"/>
  <c r="Q1640" i="2" s="1"/>
  <c r="R1640" i="2" s="1"/>
  <c r="Q1632" i="2" a="1"/>
  <c r="Q1632" i="2" s="1"/>
  <c r="R1632" i="2" s="1"/>
  <c r="Q1624" i="2" a="1"/>
  <c r="Q1624" i="2" s="1"/>
  <c r="R1624" i="2" s="1"/>
  <c r="Q1616" i="2" a="1"/>
  <c r="Q1616" i="2" s="1"/>
  <c r="R1616" i="2" s="1"/>
  <c r="Q1608" i="2" a="1"/>
  <c r="Q1608" i="2" s="1"/>
  <c r="R1608" i="2" s="1"/>
  <c r="Q1600" i="2" a="1"/>
  <c r="Q1600" i="2" s="1"/>
  <c r="R1600" i="2" s="1"/>
  <c r="Q1592" i="2" a="1"/>
  <c r="Q1592" i="2" s="1"/>
  <c r="R1592" i="2" s="1"/>
  <c r="Q1584" i="2" a="1"/>
  <c r="Q1584" i="2" s="1"/>
  <c r="R1584" i="2" s="1"/>
  <c r="Q1576" i="2" a="1"/>
  <c r="Q1576" i="2" s="1"/>
  <c r="R1576" i="2" s="1"/>
  <c r="Q1568" i="2" a="1"/>
  <c r="Q1568" i="2" s="1"/>
  <c r="R1568" i="2" s="1"/>
  <c r="Q1560" i="2" a="1"/>
  <c r="Q1560" i="2" s="1"/>
  <c r="R1560" i="2" s="1"/>
  <c r="Q1552" i="2" a="1"/>
  <c r="Q1552" i="2" s="1"/>
  <c r="R1552" i="2" s="1"/>
  <c r="Q1544" i="2" a="1"/>
  <c r="Q1544" i="2" s="1"/>
  <c r="R1544" i="2" s="1"/>
  <c r="Q1536" i="2" a="1"/>
  <c r="Q1536" i="2" s="1"/>
  <c r="R1536" i="2" s="1"/>
  <c r="Q1528" i="2" a="1"/>
  <c r="Q1528" i="2" s="1"/>
  <c r="R1528" i="2" s="1"/>
  <c r="Q1520" i="2" a="1"/>
  <c r="Q1520" i="2" s="1"/>
  <c r="R1520" i="2" s="1"/>
  <c r="Q1512" i="2" a="1"/>
  <c r="Q1512" i="2" s="1"/>
  <c r="R1512" i="2" s="1"/>
  <c r="Q1504" i="2" a="1"/>
  <c r="Q1504" i="2" s="1"/>
  <c r="R1504" i="2" s="1"/>
  <c r="Q1496" i="2" a="1"/>
  <c r="Q1496" i="2" s="1"/>
  <c r="R1496" i="2" s="1"/>
  <c r="Q1488" i="2" a="1"/>
  <c r="Q1488" i="2" s="1"/>
  <c r="R1488" i="2" s="1"/>
  <c r="Q1480" i="2" a="1"/>
  <c r="Q1480" i="2" s="1"/>
  <c r="R1480" i="2" s="1"/>
  <c r="Q1472" i="2" a="1"/>
  <c r="Q1472" i="2" s="1"/>
  <c r="R1472" i="2" s="1"/>
  <c r="Q1453" i="2" a="1"/>
  <c r="Q1453" i="2" s="1"/>
  <c r="R1453" i="2" s="1"/>
  <c r="Q1445" i="2" a="1"/>
  <c r="Q1445" i="2" s="1"/>
  <c r="R1445" i="2" s="1"/>
  <c r="Q1437" i="2" a="1"/>
  <c r="Q1437" i="2" s="1"/>
  <c r="R1437" i="2" s="1"/>
  <c r="Q1429" i="2" a="1"/>
  <c r="Q1429" i="2" s="1"/>
  <c r="R1429" i="2" s="1"/>
  <c r="Q1421" i="2" a="1"/>
  <c r="Q1421" i="2" s="1"/>
  <c r="R1421" i="2" s="1"/>
  <c r="Q1413" i="2" a="1"/>
  <c r="Q1413" i="2" s="1"/>
  <c r="R1413" i="2" s="1"/>
  <c r="Q1405" i="2" a="1"/>
  <c r="Q1405" i="2" s="1"/>
  <c r="R1405" i="2" s="1"/>
  <c r="Q1397" i="2" a="1"/>
  <c r="Q1397" i="2" s="1"/>
  <c r="R1397" i="2" s="1"/>
  <c r="Q1389" i="2" a="1"/>
  <c r="Q1389" i="2" s="1"/>
  <c r="R1389" i="2" s="1"/>
  <c r="Q1381" i="2" a="1"/>
  <c r="Q1381" i="2" s="1"/>
  <c r="R1381" i="2" s="1"/>
  <c r="Q1373" i="2" a="1"/>
  <c r="Q1373" i="2" s="1"/>
  <c r="R1373" i="2" s="1"/>
  <c r="Q1365" i="2" a="1"/>
  <c r="Q1365" i="2" s="1"/>
  <c r="R1365" i="2" s="1"/>
  <c r="Q1358" i="2" a="1"/>
  <c r="Q1358" i="2" s="1"/>
  <c r="R1358" i="2" s="1"/>
  <c r="Q1353" i="2" a="1"/>
  <c r="Q1353" i="2" s="1"/>
  <c r="R1353" i="2" s="1"/>
  <c r="Q1345" i="2" a="1"/>
  <c r="Q1345" i="2" s="1"/>
  <c r="R1345" i="2" s="1"/>
  <c r="Q1337" i="2" a="1"/>
  <c r="Q1337" i="2" s="1"/>
  <c r="R1337" i="2" s="1"/>
  <c r="Q1329" i="2" a="1"/>
  <c r="Q1329" i="2" s="1"/>
  <c r="R1329" i="2" s="1"/>
  <c r="Q1321" i="2" a="1"/>
  <c r="Q1321" i="2" s="1"/>
  <c r="R1321" i="2" s="1"/>
  <c r="Q1313" i="2" a="1"/>
  <c r="Q1313" i="2" s="1"/>
  <c r="R1313" i="2" s="1"/>
  <c r="Q1305" i="2" a="1"/>
  <c r="Q1305" i="2" s="1"/>
  <c r="R1305" i="2" s="1"/>
  <c r="Q1297" i="2" a="1"/>
  <c r="Q1297" i="2" s="1"/>
  <c r="R1297" i="2" s="1"/>
  <c r="Q1289" i="2" a="1"/>
  <c r="Q1289" i="2" s="1"/>
  <c r="R1289" i="2" s="1"/>
  <c r="Q1281" i="2" a="1"/>
  <c r="Q1281" i="2" s="1"/>
  <c r="R1281" i="2" s="1"/>
  <c r="Q1273" i="2" a="1"/>
  <c r="Q1273" i="2" s="1"/>
  <c r="R1273" i="2" s="1"/>
  <c r="Q1265" i="2" a="1"/>
  <c r="Q1265" i="2" s="1"/>
  <c r="R1265" i="2" s="1"/>
  <c r="Q1250" i="2" a="1"/>
  <c r="Q1250" i="2" s="1"/>
  <c r="R1250" i="2" s="1"/>
  <c r="Q1242" i="2" a="1"/>
  <c r="Q1242" i="2" s="1"/>
  <c r="R1242" i="2" s="1"/>
  <c r="Q1234" i="2" a="1"/>
  <c r="Q1234" i="2" s="1"/>
  <c r="R1234" i="2" s="1"/>
  <c r="Q1226" i="2" a="1"/>
  <c r="Q1226" i="2" s="1"/>
  <c r="R1226" i="2" s="1"/>
  <c r="Q1218" i="2" a="1"/>
  <c r="Q1218" i="2" s="1"/>
  <c r="R1218" i="2" s="1"/>
  <c r="Q1210" i="2" a="1"/>
  <c r="Q1210" i="2" s="1"/>
  <c r="R1210" i="2" s="1"/>
  <c r="Q1202" i="2" a="1"/>
  <c r="Q1202" i="2" s="1"/>
  <c r="R1202" i="2" s="1"/>
  <c r="Q1194" i="2" a="1"/>
  <c r="Q1194" i="2" s="1"/>
  <c r="R1194" i="2" s="1"/>
  <c r="Q1186" i="2" a="1"/>
  <c r="Q1186" i="2" s="1"/>
  <c r="R1186" i="2" s="1"/>
  <c r="Q1178" i="2" a="1"/>
  <c r="Q1178" i="2" s="1"/>
  <c r="R1178" i="2" s="1"/>
  <c r="Q1170" i="2" a="1"/>
  <c r="Q1170" i="2" s="1"/>
  <c r="R1170" i="2" s="1"/>
  <c r="Q1162" i="2" a="1"/>
  <c r="Q1162" i="2" s="1"/>
  <c r="R1162" i="2" s="1"/>
  <c r="Q1154" i="2" a="1"/>
  <c r="Q1154" i="2" s="1"/>
  <c r="R1154" i="2" s="1"/>
  <c r="Q1146" i="2" a="1"/>
  <c r="Q1146" i="2" s="1"/>
  <c r="R1146" i="2" s="1"/>
  <c r="Q1138" i="2" a="1"/>
  <c r="Q1138" i="2" s="1"/>
  <c r="R1138" i="2" s="1"/>
  <c r="Q1130" i="2" a="1"/>
  <c r="Q1130" i="2" s="1"/>
  <c r="R1130" i="2" s="1"/>
  <c r="Q1122" i="2" a="1"/>
  <c r="Q1122" i="2" s="1"/>
  <c r="R1122" i="2" s="1"/>
  <c r="Q1114" i="2" a="1"/>
  <c r="Q1114" i="2" s="1"/>
  <c r="R1114" i="2" s="1"/>
  <c r="Q1106" i="2" a="1"/>
  <c r="Q1106" i="2" s="1"/>
  <c r="R1106" i="2" s="1"/>
  <c r="Q1098" i="2" a="1"/>
  <c r="Q1098" i="2" s="1"/>
  <c r="R1098" i="2" s="1"/>
  <c r="Q1090" i="2" a="1"/>
  <c r="Q1090" i="2" s="1"/>
  <c r="R1090" i="2" s="1"/>
  <c r="Q1082" i="2" a="1"/>
  <c r="Q1082" i="2" s="1"/>
  <c r="R1082" i="2" s="1"/>
  <c r="Q1074" i="2" a="1"/>
  <c r="Q1074" i="2" s="1"/>
  <c r="R1074" i="2" s="1"/>
  <c r="Q1066" i="2" a="1"/>
  <c r="Q1066" i="2" s="1"/>
  <c r="R1066" i="2" s="1"/>
  <c r="Q1058" i="2" a="1"/>
  <c r="Q1058" i="2" s="1"/>
  <c r="R1058" i="2" s="1"/>
  <c r="Q1050" i="2" a="1"/>
  <c r="Q1050" i="2" s="1"/>
  <c r="R1050" i="2" s="1"/>
  <c r="Q1042" i="2" a="1"/>
  <c r="Q1042" i="2" s="1"/>
  <c r="R1042" i="2" s="1"/>
  <c r="Q1034" i="2" a="1"/>
  <c r="Q1034" i="2" s="1"/>
  <c r="R1034" i="2" s="1"/>
  <c r="Q1026" i="2" a="1"/>
  <c r="Q1026" i="2" s="1"/>
  <c r="R1026" i="2" s="1"/>
  <c r="Q1018" i="2" a="1"/>
  <c r="Q1018" i="2" s="1"/>
  <c r="R1018" i="2" s="1"/>
  <c r="Q1010" i="2" a="1"/>
  <c r="Q1010" i="2" s="1"/>
  <c r="R1010" i="2" s="1"/>
  <c r="Q1002" i="2" a="1"/>
  <c r="Q1002" i="2" s="1"/>
  <c r="R1002" i="2" s="1"/>
  <c r="Q994" i="2" a="1"/>
  <c r="Q994" i="2" s="1"/>
  <c r="R994" i="2" s="1"/>
  <c r="Q986" i="2" a="1"/>
  <c r="Q986" i="2" s="1"/>
  <c r="R986" i="2" s="1"/>
  <c r="Q978" i="2" a="1"/>
  <c r="Q978" i="2" s="1"/>
  <c r="R978" i="2" s="1"/>
  <c r="Q976" i="2" a="1"/>
  <c r="Q976" i="2" s="1"/>
  <c r="R976" i="2" s="1"/>
  <c r="Q963" i="2" a="1"/>
  <c r="Q963" i="2" s="1"/>
  <c r="R963" i="2" s="1"/>
  <c r="Q955" i="2" a="1"/>
  <c r="Q955" i="2" s="1"/>
  <c r="R955" i="2" s="1"/>
  <c r="Q947" i="2" a="1"/>
  <c r="Q947" i="2" s="1"/>
  <c r="R947" i="2" s="1"/>
  <c r="Q939" i="2" a="1"/>
  <c r="Q939" i="2" s="1"/>
  <c r="R939" i="2" s="1"/>
  <c r="Q931" i="2" a="1"/>
  <c r="Q931" i="2" s="1"/>
  <c r="R931" i="2" s="1"/>
  <c r="Q923" i="2" a="1"/>
  <c r="Q923" i="2" s="1"/>
  <c r="R923" i="2" s="1"/>
  <c r="Q915" i="2" a="1"/>
  <c r="Q915" i="2" s="1"/>
  <c r="R915" i="2" s="1"/>
  <c r="Q907" i="2" a="1"/>
  <c r="Q907" i="2" s="1"/>
  <c r="R907" i="2" s="1"/>
  <c r="Q899" i="2" a="1"/>
  <c r="Q899" i="2" s="1"/>
  <c r="R899" i="2" s="1"/>
  <c r="Q891" i="2" a="1"/>
  <c r="Q891" i="2" s="1"/>
  <c r="R891" i="2" s="1"/>
  <c r="Q883" i="2" a="1"/>
  <c r="Q883" i="2" s="1"/>
  <c r="R883" i="2" s="1"/>
  <c r="Q875" i="2" a="1"/>
  <c r="Q875" i="2" s="1"/>
  <c r="R875" i="2" s="1"/>
  <c r="Q867" i="2" a="1"/>
  <c r="Q867" i="2" s="1"/>
  <c r="R867" i="2" s="1"/>
  <c r="Q859" i="2" a="1"/>
  <c r="Q859" i="2" s="1"/>
  <c r="R859" i="2" s="1"/>
  <c r="Q851" i="2" a="1"/>
  <c r="Q851" i="2" s="1"/>
  <c r="R851" i="2" s="1"/>
  <c r="Q843" i="2" a="1"/>
  <c r="Q843" i="2" s="1"/>
  <c r="R843" i="2" s="1"/>
  <c r="Q835" i="2" a="1"/>
  <c r="Q835" i="2" s="1"/>
  <c r="R835" i="2" s="1"/>
  <c r="Q827" i="2" a="1"/>
  <c r="Q827" i="2" s="1"/>
  <c r="R827" i="2" s="1"/>
  <c r="Q819" i="2" a="1"/>
  <c r="Q819" i="2" s="1"/>
  <c r="R819" i="2" s="1"/>
  <c r="Q811" i="2" a="1"/>
  <c r="Q811" i="2" s="1"/>
  <c r="R811" i="2" s="1"/>
  <c r="Q803" i="2" a="1"/>
  <c r="Q803" i="2" s="1"/>
  <c r="R803" i="2" s="1"/>
  <c r="Q795" i="2" a="1"/>
  <c r="Q795" i="2" s="1"/>
  <c r="R795" i="2" s="1"/>
  <c r="Q787" i="2" a="1"/>
  <c r="Q787" i="2" s="1"/>
  <c r="R787" i="2" s="1"/>
  <c r="Q779" i="2" a="1"/>
  <c r="Q779" i="2" s="1"/>
  <c r="R779" i="2" s="1"/>
  <c r="Q771" i="2" a="1"/>
  <c r="Q771" i="2" s="1"/>
  <c r="R771" i="2" s="1"/>
  <c r="Q763" i="2" a="1"/>
  <c r="Q763" i="2" s="1"/>
  <c r="R763" i="2" s="1"/>
  <c r="Q755" i="2" a="1"/>
  <c r="Q755" i="2" s="1"/>
  <c r="R755" i="2" s="1"/>
  <c r="Q747" i="2" a="1"/>
  <c r="Q747" i="2" s="1"/>
  <c r="R747" i="2" s="1"/>
  <c r="Q739" i="2" a="1"/>
  <c r="Q739" i="2" s="1"/>
  <c r="R739" i="2" s="1"/>
  <c r="Q731" i="2" a="1"/>
  <c r="Q731" i="2" s="1"/>
  <c r="R731" i="2" s="1"/>
  <c r="Q723" i="2" a="1"/>
  <c r="Q723" i="2" s="1"/>
  <c r="R723" i="2" s="1"/>
  <c r="Q715" i="2" a="1"/>
  <c r="Q715" i="2" s="1"/>
  <c r="R715" i="2" s="1"/>
  <c r="Q707" i="2" a="1"/>
  <c r="Q707" i="2" s="1"/>
  <c r="R707" i="2" s="1"/>
  <c r="Q699" i="2" a="1"/>
  <c r="Q699" i="2" s="1"/>
  <c r="R699" i="2" s="1"/>
  <c r="Q691" i="2" a="1"/>
  <c r="Q691" i="2" s="1"/>
  <c r="R691" i="2" s="1"/>
  <c r="Q683" i="2" a="1"/>
  <c r="Q683" i="2" s="1"/>
  <c r="R683" i="2" s="1"/>
  <c r="Q675" i="2" a="1"/>
  <c r="Q675" i="2" s="1"/>
  <c r="R675" i="2" s="1"/>
  <c r="Q667" i="2" a="1"/>
  <c r="Q667" i="2" s="1"/>
  <c r="R667" i="2" s="1"/>
  <c r="Q659" i="2" a="1"/>
  <c r="Q659" i="2" s="1"/>
  <c r="R659" i="2" s="1"/>
  <c r="Q651" i="2" a="1"/>
  <c r="Q651" i="2" s="1"/>
  <c r="R651" i="2" s="1"/>
  <c r="Q643" i="2" a="1"/>
  <c r="Q643" i="2" s="1"/>
  <c r="R643" i="2" s="1"/>
  <c r="Q635" i="2" a="1"/>
  <c r="Q635" i="2" s="1"/>
  <c r="R635" i="2" s="1"/>
  <c r="Q627" i="2" a="1"/>
  <c r="Q627" i="2" s="1"/>
  <c r="R627" i="2" s="1"/>
  <c r="Q619" i="2" a="1"/>
  <c r="Q619" i="2" s="1"/>
  <c r="R619" i="2" s="1"/>
  <c r="Q611" i="2" a="1"/>
  <c r="Q611" i="2" s="1"/>
  <c r="R611" i="2" s="1"/>
  <c r="Q603" i="2" a="1"/>
  <c r="Q603" i="2" s="1"/>
  <c r="R603" i="2" s="1"/>
  <c r="Q595" i="2" a="1"/>
  <c r="Q595" i="2" s="1"/>
  <c r="R595" i="2" s="1"/>
  <c r="Q587" i="2" a="1"/>
  <c r="Q587" i="2" s="1"/>
  <c r="R587" i="2" s="1"/>
  <c r="Q579" i="2" a="1"/>
  <c r="Q579" i="2" s="1"/>
  <c r="R579" i="2" s="1"/>
  <c r="Q571" i="2" a="1"/>
  <c r="Q571" i="2" s="1"/>
  <c r="R571" i="2" s="1"/>
  <c r="Q563" i="2" a="1"/>
  <c r="Q563" i="2" s="1"/>
  <c r="R563" i="2" s="1"/>
  <c r="Q555" i="2" a="1"/>
  <c r="Q555" i="2" s="1"/>
  <c r="R555" i="2" s="1"/>
  <c r="Q547" i="2" a="1"/>
  <c r="Q547" i="2" s="1"/>
  <c r="R547" i="2" s="1"/>
  <c r="Q539" i="2" a="1"/>
  <c r="Q539" i="2" s="1"/>
  <c r="R539" i="2" s="1"/>
  <c r="Q531" i="2" a="1"/>
  <c r="Q531" i="2" s="1"/>
  <c r="R531" i="2" s="1"/>
  <c r="Q523" i="2" a="1"/>
  <c r="Q523" i="2" s="1"/>
  <c r="R523" i="2" s="1"/>
  <c r="Q515" i="2" a="1"/>
  <c r="Q515" i="2" s="1"/>
  <c r="R515" i="2" s="1"/>
  <c r="Q507" i="2" a="1"/>
  <c r="Q507" i="2" s="1"/>
  <c r="R507" i="2" s="1"/>
  <c r="Q499" i="2" a="1"/>
  <c r="Q499" i="2" s="1"/>
  <c r="R499" i="2" s="1"/>
  <c r="Q491" i="2" a="1"/>
  <c r="Q491" i="2" s="1"/>
  <c r="R491" i="2" s="1"/>
  <c r="Q483" i="2" a="1"/>
  <c r="Q483" i="2" s="1"/>
  <c r="R483" i="2" s="1"/>
  <c r="Q475" i="2" a="1"/>
  <c r="Q475" i="2" s="1"/>
  <c r="R475" i="2" s="1"/>
  <c r="Q467" i="2" a="1"/>
  <c r="Q467" i="2" s="1"/>
  <c r="R467" i="2" s="1"/>
  <c r="Q459" i="2" a="1"/>
  <c r="Q459" i="2" s="1"/>
  <c r="R459" i="2" s="1"/>
  <c r="Q452" i="2" a="1"/>
  <c r="Q452" i="2" s="1"/>
  <c r="R452" i="2" s="1"/>
  <c r="Q444" i="2" a="1"/>
  <c r="Q444" i="2" s="1"/>
  <c r="R444" i="2" s="1"/>
  <c r="Q436" i="2" a="1"/>
  <c r="Q436" i="2" s="1"/>
  <c r="R436" i="2" s="1"/>
  <c r="Q428" i="2" a="1"/>
  <c r="Q428" i="2" s="1"/>
  <c r="R428" i="2" s="1"/>
  <c r="Q420" i="2" a="1"/>
  <c r="Q420" i="2" s="1"/>
  <c r="R420" i="2" s="1"/>
  <c r="Q412" i="2" a="1"/>
  <c r="Q412" i="2" s="1"/>
  <c r="R412" i="2" s="1"/>
  <c r="Q404" i="2" a="1"/>
  <c r="Q404" i="2" s="1"/>
  <c r="R404" i="2" s="1"/>
  <c r="Q396" i="2" a="1"/>
  <c r="Q396" i="2" s="1"/>
  <c r="R396" i="2" s="1"/>
  <c r="Q388" i="2" a="1"/>
  <c r="Q388" i="2" s="1"/>
  <c r="R388" i="2" s="1"/>
  <c r="Q380" i="2" a="1"/>
  <c r="Q380" i="2" s="1"/>
  <c r="R380" i="2" s="1"/>
  <c r="Q372" i="2" a="1"/>
  <c r="Q372" i="2" s="1"/>
  <c r="R372" i="2" s="1"/>
  <c r="Q364" i="2" a="1"/>
  <c r="Q364" i="2" s="1"/>
  <c r="R364" i="2" s="1"/>
  <c r="Q356" i="2" a="1"/>
  <c r="Q356" i="2" s="1"/>
  <c r="R356" i="2" s="1"/>
  <c r="Q347" i="2" a="1"/>
  <c r="Q347" i="2" s="1"/>
  <c r="R347" i="2" s="1"/>
  <c r="Q339" i="2" a="1"/>
  <c r="Q339" i="2" s="1"/>
  <c r="R339" i="2" s="1"/>
  <c r="Q333" i="2" a="1"/>
  <c r="Q333" i="2" s="1"/>
  <c r="R333" i="2" s="1"/>
  <c r="Q324" i="2" a="1"/>
  <c r="Q324" i="2" s="1"/>
  <c r="R324" i="2" s="1"/>
  <c r="Q316" i="2" a="1"/>
  <c r="Q316" i="2" s="1"/>
  <c r="R316" i="2" s="1"/>
  <c r="Q308" i="2" a="1"/>
  <c r="Q308" i="2" s="1"/>
  <c r="R308" i="2" s="1"/>
  <c r="Q1452" i="2" a="1"/>
  <c r="Q1452" i="2" s="1"/>
  <c r="R1452" i="2" s="1"/>
  <c r="Q1444" i="2" a="1"/>
  <c r="Q1444" i="2" s="1"/>
  <c r="R1444" i="2" s="1"/>
  <c r="Q1436" i="2" a="1"/>
  <c r="Q1436" i="2" s="1"/>
  <c r="R1436" i="2" s="1"/>
  <c r="Q1428" i="2" a="1"/>
  <c r="Q1428" i="2" s="1"/>
  <c r="R1428" i="2" s="1"/>
  <c r="Q1420" i="2" a="1"/>
  <c r="Q1420" i="2" s="1"/>
  <c r="R1420" i="2" s="1"/>
  <c r="Q1412" i="2" a="1"/>
  <c r="Q1412" i="2" s="1"/>
  <c r="R1412" i="2" s="1"/>
  <c r="Q1404" i="2" a="1"/>
  <c r="Q1404" i="2" s="1"/>
  <c r="R1404" i="2" s="1"/>
  <c r="Q1396" i="2" a="1"/>
  <c r="Q1396" i="2" s="1"/>
  <c r="R1396" i="2" s="1"/>
  <c r="Q1388" i="2" a="1"/>
  <c r="Q1388" i="2" s="1"/>
  <c r="R1388" i="2" s="1"/>
  <c r="Q1380" i="2" a="1"/>
  <c r="Q1380" i="2" s="1"/>
  <c r="R1380" i="2" s="1"/>
  <c r="Q1372" i="2" a="1"/>
  <c r="Q1372" i="2" s="1"/>
  <c r="R1372" i="2" s="1"/>
  <c r="Q1364" i="2" a="1"/>
  <c r="Q1364" i="2" s="1"/>
  <c r="R1364" i="2" s="1"/>
  <c r="Q1357" i="2" a="1"/>
  <c r="Q1357" i="2" s="1"/>
  <c r="R1357" i="2" s="1"/>
  <c r="Q1352" i="2" a="1"/>
  <c r="Q1352" i="2" s="1"/>
  <c r="R1352" i="2" s="1"/>
  <c r="Q1344" i="2" a="1"/>
  <c r="Q1344" i="2" s="1"/>
  <c r="R1344" i="2" s="1"/>
  <c r="Q1336" i="2" a="1"/>
  <c r="Q1336" i="2" s="1"/>
  <c r="R1336" i="2" s="1"/>
  <c r="Q1328" i="2" a="1"/>
  <c r="Q1328" i="2" s="1"/>
  <c r="R1328" i="2" s="1"/>
  <c r="Q1320" i="2" a="1"/>
  <c r="Q1320" i="2" s="1"/>
  <c r="R1320" i="2" s="1"/>
  <c r="Q1312" i="2" a="1"/>
  <c r="Q1312" i="2" s="1"/>
  <c r="R1312" i="2" s="1"/>
  <c r="Q1304" i="2" a="1"/>
  <c r="Q1304" i="2" s="1"/>
  <c r="R1304" i="2" s="1"/>
  <c r="Q1296" i="2" a="1"/>
  <c r="Q1296" i="2" s="1"/>
  <c r="R1296" i="2" s="1"/>
  <c r="Q1288" i="2" a="1"/>
  <c r="Q1288" i="2" s="1"/>
  <c r="R1288" i="2" s="1"/>
  <c r="Q1280" i="2" a="1"/>
  <c r="Q1280" i="2" s="1"/>
  <c r="R1280" i="2" s="1"/>
  <c r="Q1272" i="2" a="1"/>
  <c r="Q1272" i="2" s="1"/>
  <c r="R1272" i="2" s="1"/>
  <c r="Q1264" i="2" a="1"/>
  <c r="Q1264" i="2" s="1"/>
  <c r="R1264" i="2" s="1"/>
  <c r="Q1257" i="2" a="1"/>
  <c r="Q1257" i="2" s="1"/>
  <c r="R1257" i="2" s="1"/>
  <c r="Q1249" i="2" a="1"/>
  <c r="Q1249" i="2" s="1"/>
  <c r="R1249" i="2" s="1"/>
  <c r="Q1241" i="2" a="1"/>
  <c r="Q1241" i="2" s="1"/>
  <c r="R1241" i="2" s="1"/>
  <c r="Q1233" i="2" a="1"/>
  <c r="Q1233" i="2" s="1"/>
  <c r="R1233" i="2" s="1"/>
  <c r="Q1225" i="2" a="1"/>
  <c r="Q1225" i="2" s="1"/>
  <c r="R1225" i="2" s="1"/>
  <c r="Q1217" i="2" a="1"/>
  <c r="Q1217" i="2" s="1"/>
  <c r="R1217" i="2" s="1"/>
  <c r="Q1209" i="2" a="1"/>
  <c r="Q1209" i="2" s="1"/>
  <c r="R1209" i="2" s="1"/>
  <c r="Q1201" i="2" a="1"/>
  <c r="Q1201" i="2" s="1"/>
  <c r="R1201" i="2" s="1"/>
  <c r="Q1193" i="2" a="1"/>
  <c r="Q1193" i="2" s="1"/>
  <c r="R1193" i="2" s="1"/>
  <c r="Q1185" i="2" a="1"/>
  <c r="Q1185" i="2" s="1"/>
  <c r="R1185" i="2" s="1"/>
  <c r="Q1177" i="2" a="1"/>
  <c r="Q1177" i="2" s="1"/>
  <c r="R1177" i="2" s="1"/>
  <c r="Q1169" i="2" a="1"/>
  <c r="Q1169" i="2" s="1"/>
  <c r="R1169" i="2" s="1"/>
  <c r="Q1161" i="2" a="1"/>
  <c r="Q1161" i="2" s="1"/>
  <c r="R1161" i="2" s="1"/>
  <c r="Q1153" i="2" a="1"/>
  <c r="Q1153" i="2" s="1"/>
  <c r="R1153" i="2" s="1"/>
  <c r="Q1145" i="2" a="1"/>
  <c r="Q1145" i="2" s="1"/>
  <c r="R1145" i="2" s="1"/>
  <c r="Q1137" i="2" a="1"/>
  <c r="Q1137" i="2" s="1"/>
  <c r="R1137" i="2" s="1"/>
  <c r="Q1129" i="2" a="1"/>
  <c r="Q1129" i="2" s="1"/>
  <c r="R1129" i="2" s="1"/>
  <c r="Q1121" i="2" a="1"/>
  <c r="Q1121" i="2" s="1"/>
  <c r="R1121" i="2" s="1"/>
  <c r="Q1113" i="2" a="1"/>
  <c r="Q1113" i="2" s="1"/>
  <c r="R1113" i="2" s="1"/>
  <c r="Q1105" i="2" a="1"/>
  <c r="Q1105" i="2" s="1"/>
  <c r="R1105" i="2" s="1"/>
  <c r="Q1097" i="2" a="1"/>
  <c r="Q1097" i="2" s="1"/>
  <c r="R1097" i="2" s="1"/>
  <c r="Q1089" i="2" a="1"/>
  <c r="Q1089" i="2" s="1"/>
  <c r="R1089" i="2" s="1"/>
  <c r="Q1081" i="2" a="1"/>
  <c r="Q1081" i="2" s="1"/>
  <c r="R1081" i="2" s="1"/>
  <c r="Q1073" i="2" a="1"/>
  <c r="Q1073" i="2" s="1"/>
  <c r="R1073" i="2" s="1"/>
  <c r="Q1065" i="2" a="1"/>
  <c r="Q1065" i="2" s="1"/>
  <c r="R1065" i="2" s="1"/>
  <c r="Q1057" i="2" a="1"/>
  <c r="Q1057" i="2" s="1"/>
  <c r="R1057" i="2" s="1"/>
  <c r="Q1049" i="2" a="1"/>
  <c r="Q1049" i="2" s="1"/>
  <c r="R1049" i="2" s="1"/>
  <c r="Q1041" i="2" a="1"/>
  <c r="Q1041" i="2" s="1"/>
  <c r="R1041" i="2" s="1"/>
  <c r="Q1033" i="2" a="1"/>
  <c r="Q1033" i="2" s="1"/>
  <c r="R1033" i="2" s="1"/>
  <c r="Q1025" i="2" a="1"/>
  <c r="Q1025" i="2" s="1"/>
  <c r="R1025" i="2" s="1"/>
  <c r="Q1017" i="2" a="1"/>
  <c r="Q1017" i="2" s="1"/>
  <c r="R1017" i="2" s="1"/>
  <c r="Q1009" i="2" a="1"/>
  <c r="Q1009" i="2" s="1"/>
  <c r="R1009" i="2" s="1"/>
  <c r="Q1001" i="2" a="1"/>
  <c r="Q1001" i="2" s="1"/>
  <c r="R1001" i="2" s="1"/>
  <c r="Q993" i="2" a="1"/>
  <c r="Q993" i="2" s="1"/>
  <c r="R993" i="2" s="1"/>
  <c r="Q985" i="2" a="1"/>
  <c r="Q985" i="2" s="1"/>
  <c r="R985" i="2" s="1"/>
  <c r="Q970" i="2" a="1"/>
  <c r="Q970" i="2" s="1"/>
  <c r="R970" i="2" s="1"/>
  <c r="Q1022" i="2" a="1"/>
  <c r="Q1022" i="2" s="1"/>
  <c r="R1022" i="2" s="1"/>
  <c r="Q962" i="2" a="1"/>
  <c r="Q962" i="2" s="1"/>
  <c r="R962" i="2" s="1"/>
  <c r="Q954" i="2" a="1"/>
  <c r="Q954" i="2" s="1"/>
  <c r="R954" i="2" s="1"/>
  <c r="Q946" i="2" a="1"/>
  <c r="Q946" i="2" s="1"/>
  <c r="R946" i="2" s="1"/>
  <c r="Q938" i="2" a="1"/>
  <c r="Q938" i="2" s="1"/>
  <c r="R938" i="2" s="1"/>
  <c r="Q930" i="2" a="1"/>
  <c r="Q930" i="2" s="1"/>
  <c r="R930" i="2" s="1"/>
  <c r="Q922" i="2" a="1"/>
  <c r="Q922" i="2" s="1"/>
  <c r="R922" i="2" s="1"/>
  <c r="Q914" i="2" a="1"/>
  <c r="Q914" i="2" s="1"/>
  <c r="R914" i="2" s="1"/>
  <c r="Q906" i="2" a="1"/>
  <c r="Q906" i="2" s="1"/>
  <c r="R906" i="2" s="1"/>
  <c r="Q898" i="2" a="1"/>
  <c r="Q898" i="2" s="1"/>
  <c r="R898" i="2" s="1"/>
  <c r="Q890" i="2" a="1"/>
  <c r="Q890" i="2" s="1"/>
  <c r="R890" i="2" s="1"/>
  <c r="Q882" i="2" a="1"/>
  <c r="Q882" i="2" s="1"/>
  <c r="R882" i="2" s="1"/>
  <c r="Q874" i="2" a="1"/>
  <c r="Q874" i="2" s="1"/>
  <c r="R874" i="2" s="1"/>
  <c r="Q866" i="2" a="1"/>
  <c r="Q866" i="2" s="1"/>
  <c r="R866" i="2" s="1"/>
  <c r="Q858" i="2" a="1"/>
  <c r="Q858" i="2" s="1"/>
  <c r="R858" i="2" s="1"/>
  <c r="Q850" i="2" a="1"/>
  <c r="Q850" i="2" s="1"/>
  <c r="R850" i="2" s="1"/>
  <c r="Q842" i="2" a="1"/>
  <c r="Q842" i="2" s="1"/>
  <c r="R842" i="2" s="1"/>
  <c r="Q834" i="2" a="1"/>
  <c r="Q834" i="2" s="1"/>
  <c r="R834" i="2" s="1"/>
  <c r="Q826" i="2" a="1"/>
  <c r="Q826" i="2" s="1"/>
  <c r="R826" i="2" s="1"/>
  <c r="Q818" i="2" a="1"/>
  <c r="Q818" i="2" s="1"/>
  <c r="R818" i="2" s="1"/>
  <c r="Q810" i="2" a="1"/>
  <c r="Q810" i="2" s="1"/>
  <c r="R810" i="2" s="1"/>
  <c r="Q802" i="2" a="1"/>
  <c r="Q802" i="2" s="1"/>
  <c r="R802" i="2" s="1"/>
  <c r="Q794" i="2" a="1"/>
  <c r="Q794" i="2" s="1"/>
  <c r="R794" i="2" s="1"/>
  <c r="Q786" i="2" a="1"/>
  <c r="Q786" i="2" s="1"/>
  <c r="R786" i="2" s="1"/>
  <c r="Q778" i="2" a="1"/>
  <c r="Q778" i="2" s="1"/>
  <c r="R778" i="2" s="1"/>
  <c r="Q770" i="2" a="1"/>
  <c r="Q770" i="2" s="1"/>
  <c r="R770" i="2" s="1"/>
  <c r="Q762" i="2" a="1"/>
  <c r="Q762" i="2" s="1"/>
  <c r="R762" i="2" s="1"/>
  <c r="Q754" i="2" a="1"/>
  <c r="Q754" i="2" s="1"/>
  <c r="R754" i="2" s="1"/>
  <c r="Q746" i="2" a="1"/>
  <c r="Q746" i="2" s="1"/>
  <c r="R746" i="2" s="1"/>
  <c r="Q738" i="2" a="1"/>
  <c r="Q738" i="2" s="1"/>
  <c r="R738" i="2" s="1"/>
  <c r="Q730" i="2" a="1"/>
  <c r="Q730" i="2" s="1"/>
  <c r="R730" i="2" s="1"/>
  <c r="Q722" i="2" a="1"/>
  <c r="Q722" i="2" s="1"/>
  <c r="R722" i="2" s="1"/>
  <c r="Q714" i="2" a="1"/>
  <c r="Q714" i="2" s="1"/>
  <c r="R714" i="2" s="1"/>
  <c r="Q706" i="2" a="1"/>
  <c r="Q706" i="2" s="1"/>
  <c r="R706" i="2" s="1"/>
  <c r="Q698" i="2" a="1"/>
  <c r="Q698" i="2" s="1"/>
  <c r="R698" i="2" s="1"/>
  <c r="Q690" i="2" a="1"/>
  <c r="Q690" i="2" s="1"/>
  <c r="R690" i="2" s="1"/>
  <c r="Q682" i="2" a="1"/>
  <c r="Q682" i="2" s="1"/>
  <c r="R682" i="2" s="1"/>
  <c r="Q674" i="2" a="1"/>
  <c r="Q674" i="2" s="1"/>
  <c r="R674" i="2" s="1"/>
  <c r="Q666" i="2" a="1"/>
  <c r="Q666" i="2" s="1"/>
  <c r="R666" i="2" s="1"/>
  <c r="Q658" i="2" a="1"/>
  <c r="Q658" i="2" s="1"/>
  <c r="R658" i="2" s="1"/>
  <c r="Q650" i="2" a="1"/>
  <c r="Q650" i="2" s="1"/>
  <c r="R650" i="2" s="1"/>
  <c r="Q642" i="2" a="1"/>
  <c r="Q642" i="2" s="1"/>
  <c r="R642" i="2" s="1"/>
  <c r="Q634" i="2" a="1"/>
  <c r="Q634" i="2" s="1"/>
  <c r="R634" i="2" s="1"/>
  <c r="Q626" i="2" a="1"/>
  <c r="Q626" i="2" s="1"/>
  <c r="R626" i="2" s="1"/>
  <c r="Q618" i="2" a="1"/>
  <c r="Q618" i="2" s="1"/>
  <c r="R618" i="2" s="1"/>
  <c r="Q610" i="2" a="1"/>
  <c r="Q610" i="2" s="1"/>
  <c r="R610" i="2" s="1"/>
  <c r="Q602" i="2" a="1"/>
  <c r="Q602" i="2" s="1"/>
  <c r="R602" i="2" s="1"/>
  <c r="Q594" i="2" a="1"/>
  <c r="Q594" i="2" s="1"/>
  <c r="R594" i="2" s="1"/>
  <c r="Q586" i="2" a="1"/>
  <c r="Q586" i="2" s="1"/>
  <c r="R586" i="2" s="1"/>
  <c r="Q578" i="2" a="1"/>
  <c r="Q578" i="2" s="1"/>
  <c r="R578" i="2" s="1"/>
  <c r="Q570" i="2" a="1"/>
  <c r="Q570" i="2" s="1"/>
  <c r="R570" i="2" s="1"/>
  <c r="Q562" i="2" a="1"/>
  <c r="Q562" i="2" s="1"/>
  <c r="R562" i="2" s="1"/>
  <c r="Q554" i="2" a="1"/>
  <c r="Q554" i="2" s="1"/>
  <c r="R554" i="2" s="1"/>
  <c r="Q546" i="2" a="1"/>
  <c r="Q546" i="2" s="1"/>
  <c r="R546" i="2" s="1"/>
  <c r="Q538" i="2" a="1"/>
  <c r="Q538" i="2" s="1"/>
  <c r="R538" i="2" s="1"/>
  <c r="Q530" i="2" a="1"/>
  <c r="Q530" i="2" s="1"/>
  <c r="R530" i="2" s="1"/>
  <c r="Q522" i="2" a="1"/>
  <c r="Q522" i="2" s="1"/>
  <c r="R522" i="2" s="1"/>
  <c r="Q514" i="2" a="1"/>
  <c r="Q514" i="2" s="1"/>
  <c r="R514" i="2" s="1"/>
  <c r="Q506" i="2" a="1"/>
  <c r="Q506" i="2" s="1"/>
  <c r="R506" i="2" s="1"/>
  <c r="Q498" i="2" a="1"/>
  <c r="Q498" i="2" s="1"/>
  <c r="R498" i="2" s="1"/>
  <c r="Q490" i="2" a="1"/>
  <c r="Q490" i="2" s="1"/>
  <c r="R490" i="2" s="1"/>
  <c r="Q482" i="2" a="1"/>
  <c r="Q482" i="2" s="1"/>
  <c r="R482" i="2" s="1"/>
  <c r="Q474" i="2" a="1"/>
  <c r="Q474" i="2" s="1"/>
  <c r="R474" i="2" s="1"/>
  <c r="Q466" i="2" a="1"/>
  <c r="Q466" i="2" s="1"/>
  <c r="R466" i="2" s="1"/>
  <c r="Q458" i="2" a="1"/>
  <c r="Q458" i="2" s="1"/>
  <c r="R458" i="2" s="1"/>
  <c r="Q451" i="2" a="1"/>
  <c r="Q451" i="2" s="1"/>
  <c r="R451" i="2" s="1"/>
  <c r="Q443" i="2" a="1"/>
  <c r="Q443" i="2" s="1"/>
  <c r="R443" i="2" s="1"/>
  <c r="Q435" i="2" a="1"/>
  <c r="Q435" i="2" s="1"/>
  <c r="R435" i="2" s="1"/>
  <c r="Q427" i="2" a="1"/>
  <c r="Q427" i="2" s="1"/>
  <c r="R427" i="2" s="1"/>
  <c r="Q419" i="2" a="1"/>
  <c r="Q419" i="2" s="1"/>
  <c r="R419" i="2" s="1"/>
  <c r="Q411" i="2" a="1"/>
  <c r="Q411" i="2" s="1"/>
  <c r="R411" i="2" s="1"/>
  <c r="Q403" i="2" a="1"/>
  <c r="Q403" i="2" s="1"/>
  <c r="R403" i="2" s="1"/>
  <c r="Q395" i="2" a="1"/>
  <c r="Q395" i="2" s="1"/>
  <c r="R395" i="2" s="1"/>
  <c r="Q387" i="2" a="1"/>
  <c r="Q387" i="2" s="1"/>
  <c r="R387" i="2" s="1"/>
  <c r="Q379" i="2" a="1"/>
  <c r="Q379" i="2" s="1"/>
  <c r="R379" i="2" s="1"/>
  <c r="Q371" i="2" a="1"/>
  <c r="Q371" i="2" s="1"/>
  <c r="R371" i="2" s="1"/>
  <c r="Q363" i="2" a="1"/>
  <c r="Q363" i="2" s="1"/>
  <c r="R363" i="2" s="1"/>
  <c r="Q355" i="2" a="1"/>
  <c r="Q355" i="2" s="1"/>
  <c r="R355" i="2" s="1"/>
  <c r="Q346" i="2" a="1"/>
  <c r="Q346" i="2" s="1"/>
  <c r="R346" i="2" s="1"/>
  <c r="Q338" i="2" a="1"/>
  <c r="Q338" i="2" s="1"/>
  <c r="R338" i="2" s="1"/>
  <c r="Q332" i="2" a="1"/>
  <c r="Q332" i="2" s="1"/>
  <c r="R332" i="2" s="1"/>
  <c r="Q323" i="2" a="1"/>
  <c r="Q323" i="2" s="1"/>
  <c r="R323" i="2" s="1"/>
  <c r="Q315" i="2" a="1"/>
  <c r="Q315" i="2" s="1"/>
  <c r="R315" i="2" s="1"/>
  <c r="Q307" i="2" a="1"/>
  <c r="Q307" i="2" s="1"/>
  <c r="R307" i="2" s="1"/>
  <c r="Q299" i="2" a="1"/>
  <c r="Q299" i="2" s="1"/>
  <c r="R299" i="2" s="1"/>
  <c r="Q1459" i="2" a="1"/>
  <c r="Q1459" i="2" s="1"/>
  <c r="R1459" i="2" s="1"/>
  <c r="Q1451" i="2" a="1"/>
  <c r="Q1451" i="2" s="1"/>
  <c r="R1451" i="2" s="1"/>
  <c r="Q1443" i="2" a="1"/>
  <c r="Q1443" i="2" s="1"/>
  <c r="R1443" i="2" s="1"/>
  <c r="Q1435" i="2" a="1"/>
  <c r="Q1435" i="2" s="1"/>
  <c r="R1435" i="2" s="1"/>
  <c r="Q1427" i="2" a="1"/>
  <c r="Q1427" i="2" s="1"/>
  <c r="R1427" i="2" s="1"/>
  <c r="Q1419" i="2" a="1"/>
  <c r="Q1419" i="2" s="1"/>
  <c r="R1419" i="2" s="1"/>
  <c r="Q1411" i="2" a="1"/>
  <c r="Q1411" i="2" s="1"/>
  <c r="R1411" i="2" s="1"/>
  <c r="Q1403" i="2" a="1"/>
  <c r="Q1403" i="2" s="1"/>
  <c r="R1403" i="2" s="1"/>
  <c r="Q1395" i="2" a="1"/>
  <c r="Q1395" i="2" s="1"/>
  <c r="R1395" i="2" s="1"/>
  <c r="Q1387" i="2" a="1"/>
  <c r="Q1387" i="2" s="1"/>
  <c r="R1387" i="2" s="1"/>
  <c r="Q1379" i="2" a="1"/>
  <c r="Q1379" i="2" s="1"/>
  <c r="R1379" i="2" s="1"/>
  <c r="Q1371" i="2" a="1"/>
  <c r="Q1371" i="2" s="1"/>
  <c r="R1371" i="2" s="1"/>
  <c r="Q1363" i="2" a="1"/>
  <c r="Q1363" i="2" s="1"/>
  <c r="R1363" i="2" s="1"/>
  <c r="Q1351" i="2" a="1"/>
  <c r="Q1351" i="2" s="1"/>
  <c r="R1351" i="2" s="1"/>
  <c r="Q1343" i="2" a="1"/>
  <c r="Q1343" i="2" s="1"/>
  <c r="R1343" i="2" s="1"/>
  <c r="Q1335" i="2" a="1"/>
  <c r="Q1335" i="2" s="1"/>
  <c r="R1335" i="2" s="1"/>
  <c r="Q1327" i="2" a="1"/>
  <c r="Q1327" i="2" s="1"/>
  <c r="R1327" i="2" s="1"/>
  <c r="Q1319" i="2" a="1"/>
  <c r="Q1319" i="2" s="1"/>
  <c r="R1319" i="2" s="1"/>
  <c r="Q1311" i="2" a="1"/>
  <c r="Q1311" i="2" s="1"/>
  <c r="R1311" i="2" s="1"/>
  <c r="Q1303" i="2" a="1"/>
  <c r="Q1303" i="2" s="1"/>
  <c r="R1303" i="2" s="1"/>
  <c r="Q1295" i="2" a="1"/>
  <c r="Q1295" i="2" s="1"/>
  <c r="R1295" i="2" s="1"/>
  <c r="Q1287" i="2" a="1"/>
  <c r="Q1287" i="2" s="1"/>
  <c r="R1287" i="2" s="1"/>
  <c r="Q1279" i="2" a="1"/>
  <c r="Q1279" i="2" s="1"/>
  <c r="R1279" i="2" s="1"/>
  <c r="Q1271" i="2" a="1"/>
  <c r="Q1271" i="2" s="1"/>
  <c r="R1271" i="2" s="1"/>
  <c r="Q1263" i="2" a="1"/>
  <c r="Q1263" i="2" s="1"/>
  <c r="R1263" i="2" s="1"/>
  <c r="Q1256" i="2" a="1"/>
  <c r="Q1256" i="2" s="1"/>
  <c r="R1256" i="2" s="1"/>
  <c r="Q1248" i="2" a="1"/>
  <c r="Q1248" i="2" s="1"/>
  <c r="R1248" i="2" s="1"/>
  <c r="Q1240" i="2" a="1"/>
  <c r="Q1240" i="2" s="1"/>
  <c r="R1240" i="2" s="1"/>
  <c r="Q1232" i="2" a="1"/>
  <c r="Q1232" i="2" s="1"/>
  <c r="R1232" i="2" s="1"/>
  <c r="Q1224" i="2" a="1"/>
  <c r="Q1224" i="2" s="1"/>
  <c r="R1224" i="2" s="1"/>
  <c r="Q1216" i="2" a="1"/>
  <c r="Q1216" i="2" s="1"/>
  <c r="R1216" i="2" s="1"/>
  <c r="Q1208" i="2" a="1"/>
  <c r="Q1208" i="2" s="1"/>
  <c r="R1208" i="2" s="1"/>
  <c r="Q1200" i="2" a="1"/>
  <c r="Q1200" i="2" s="1"/>
  <c r="R1200" i="2" s="1"/>
  <c r="Q1192" i="2" a="1"/>
  <c r="Q1192" i="2" s="1"/>
  <c r="R1192" i="2" s="1"/>
  <c r="Q1184" i="2" a="1"/>
  <c r="Q1184" i="2" s="1"/>
  <c r="R1184" i="2" s="1"/>
  <c r="Q1176" i="2" a="1"/>
  <c r="Q1176" i="2" s="1"/>
  <c r="R1176" i="2" s="1"/>
  <c r="Q1168" i="2" a="1"/>
  <c r="Q1168" i="2" s="1"/>
  <c r="R1168" i="2" s="1"/>
  <c r="Q1160" i="2" a="1"/>
  <c r="Q1160" i="2" s="1"/>
  <c r="R1160" i="2" s="1"/>
  <c r="Q1152" i="2" a="1"/>
  <c r="Q1152" i="2" s="1"/>
  <c r="R1152" i="2" s="1"/>
  <c r="Q1144" i="2" a="1"/>
  <c r="Q1144" i="2" s="1"/>
  <c r="R1144" i="2" s="1"/>
  <c r="Q1136" i="2" a="1"/>
  <c r="Q1136" i="2" s="1"/>
  <c r="R1136" i="2" s="1"/>
  <c r="Q1128" i="2" a="1"/>
  <c r="Q1128" i="2" s="1"/>
  <c r="R1128" i="2" s="1"/>
  <c r="Q1120" i="2" a="1"/>
  <c r="Q1120" i="2" s="1"/>
  <c r="R1120" i="2" s="1"/>
  <c r="Q1112" i="2" a="1"/>
  <c r="Q1112" i="2" s="1"/>
  <c r="R1112" i="2" s="1"/>
  <c r="Q1104" i="2" a="1"/>
  <c r="Q1104" i="2" s="1"/>
  <c r="R1104" i="2" s="1"/>
  <c r="Q1096" i="2" a="1"/>
  <c r="Q1096" i="2" s="1"/>
  <c r="R1096" i="2" s="1"/>
  <c r="Q1088" i="2" a="1"/>
  <c r="Q1088" i="2" s="1"/>
  <c r="R1088" i="2" s="1"/>
  <c r="Q1080" i="2" a="1"/>
  <c r="Q1080" i="2" s="1"/>
  <c r="R1080" i="2" s="1"/>
  <c r="Q1072" i="2" a="1"/>
  <c r="Q1072" i="2" s="1"/>
  <c r="R1072" i="2" s="1"/>
  <c r="Q1064" i="2" a="1"/>
  <c r="Q1064" i="2" s="1"/>
  <c r="R1064" i="2" s="1"/>
  <c r="Q1056" i="2" a="1"/>
  <c r="Q1056" i="2" s="1"/>
  <c r="R1056" i="2" s="1"/>
  <c r="Q1048" i="2" a="1"/>
  <c r="Q1048" i="2" s="1"/>
  <c r="R1048" i="2" s="1"/>
  <c r="Q1040" i="2" a="1"/>
  <c r="Q1040" i="2" s="1"/>
  <c r="R1040" i="2" s="1"/>
  <c r="Q1032" i="2" a="1"/>
  <c r="Q1032" i="2" s="1"/>
  <c r="R1032" i="2" s="1"/>
  <c r="Q1024" i="2" a="1"/>
  <c r="Q1024" i="2" s="1"/>
  <c r="R1024" i="2" s="1"/>
  <c r="Q1016" i="2" a="1"/>
  <c r="Q1016" i="2" s="1"/>
  <c r="R1016" i="2" s="1"/>
  <c r="Q1008" i="2" a="1"/>
  <c r="Q1008" i="2" s="1"/>
  <c r="R1008" i="2" s="1"/>
  <c r="Q1000" i="2" a="1"/>
  <c r="Q1000" i="2" s="1"/>
  <c r="R1000" i="2" s="1"/>
  <c r="Q992" i="2" a="1"/>
  <c r="Q992" i="2" s="1"/>
  <c r="R992" i="2" s="1"/>
  <c r="Q984" i="2" a="1"/>
  <c r="Q984" i="2" s="1"/>
  <c r="R984" i="2" s="1"/>
  <c r="Q977" i="2" a="1"/>
  <c r="Q977" i="2" s="1"/>
  <c r="R977" i="2" s="1"/>
  <c r="Q969" i="2" a="1"/>
  <c r="Q969" i="2" s="1"/>
  <c r="R969" i="2" s="1"/>
  <c r="Q961" i="2" a="1"/>
  <c r="Q961" i="2" s="1"/>
  <c r="R961" i="2" s="1"/>
  <c r="Q953" i="2" a="1"/>
  <c r="Q953" i="2" s="1"/>
  <c r="R953" i="2" s="1"/>
  <c r="Q945" i="2" a="1"/>
  <c r="Q945" i="2" s="1"/>
  <c r="R945" i="2" s="1"/>
  <c r="Q937" i="2" a="1"/>
  <c r="Q937" i="2" s="1"/>
  <c r="R937" i="2" s="1"/>
  <c r="Q929" i="2" a="1"/>
  <c r="Q929" i="2" s="1"/>
  <c r="R929" i="2" s="1"/>
  <c r="Q921" i="2" a="1"/>
  <c r="Q921" i="2" s="1"/>
  <c r="R921" i="2" s="1"/>
  <c r="Q913" i="2" a="1"/>
  <c r="Q913" i="2" s="1"/>
  <c r="R913" i="2" s="1"/>
  <c r="Q905" i="2" a="1"/>
  <c r="Q905" i="2" s="1"/>
  <c r="R905" i="2" s="1"/>
  <c r="Q897" i="2" a="1"/>
  <c r="Q897" i="2" s="1"/>
  <c r="R897" i="2" s="1"/>
  <c r="Q889" i="2" a="1"/>
  <c r="Q889" i="2" s="1"/>
  <c r="R889" i="2" s="1"/>
  <c r="Q881" i="2" a="1"/>
  <c r="Q881" i="2" s="1"/>
  <c r="R881" i="2" s="1"/>
  <c r="Q873" i="2" a="1"/>
  <c r="Q873" i="2" s="1"/>
  <c r="R873" i="2" s="1"/>
  <c r="Q865" i="2" a="1"/>
  <c r="Q865" i="2" s="1"/>
  <c r="R865" i="2" s="1"/>
  <c r="Q857" i="2" a="1"/>
  <c r="Q857" i="2" s="1"/>
  <c r="R857" i="2" s="1"/>
  <c r="Q849" i="2" a="1"/>
  <c r="Q849" i="2" s="1"/>
  <c r="R849" i="2" s="1"/>
  <c r="Q841" i="2" a="1"/>
  <c r="Q841" i="2" s="1"/>
  <c r="R841" i="2" s="1"/>
  <c r="Q833" i="2" a="1"/>
  <c r="Q833" i="2" s="1"/>
  <c r="R833" i="2" s="1"/>
  <c r="Q825" i="2" a="1"/>
  <c r="Q825" i="2" s="1"/>
  <c r="R825" i="2" s="1"/>
  <c r="Q817" i="2" a="1"/>
  <c r="Q817" i="2" s="1"/>
  <c r="R817" i="2" s="1"/>
  <c r="Q809" i="2" a="1"/>
  <c r="Q809" i="2" s="1"/>
  <c r="R809" i="2" s="1"/>
  <c r="Q800" i="2" a="1"/>
  <c r="Q800" i="2" s="1"/>
  <c r="R800" i="2" s="1"/>
  <c r="Q793" i="2" a="1"/>
  <c r="Q793" i="2" s="1"/>
  <c r="R793" i="2" s="1"/>
  <c r="Q785" i="2" a="1"/>
  <c r="Q785" i="2" s="1"/>
  <c r="R785" i="2" s="1"/>
  <c r="Q777" i="2" a="1"/>
  <c r="Q777" i="2" s="1"/>
  <c r="R777" i="2" s="1"/>
  <c r="Q769" i="2" a="1"/>
  <c r="Q769" i="2" s="1"/>
  <c r="R769" i="2" s="1"/>
  <c r="Q761" i="2" a="1"/>
  <c r="Q761" i="2" s="1"/>
  <c r="R761" i="2" s="1"/>
  <c r="Q753" i="2" a="1"/>
  <c r="Q753" i="2" s="1"/>
  <c r="R753" i="2" s="1"/>
  <c r="Q745" i="2" a="1"/>
  <c r="Q745" i="2" s="1"/>
  <c r="R745" i="2" s="1"/>
  <c r="Q737" i="2" a="1"/>
  <c r="Q737" i="2" s="1"/>
  <c r="R737" i="2" s="1"/>
  <c r="Q729" i="2" a="1"/>
  <c r="Q729" i="2" s="1"/>
  <c r="R729" i="2" s="1"/>
  <c r="Q721" i="2" a="1"/>
  <c r="Q721" i="2" s="1"/>
  <c r="R721" i="2" s="1"/>
  <c r="Q713" i="2" a="1"/>
  <c r="Q713" i="2" s="1"/>
  <c r="R713" i="2" s="1"/>
  <c r="Q705" i="2" a="1"/>
  <c r="Q705" i="2" s="1"/>
  <c r="R705" i="2" s="1"/>
  <c r="Q697" i="2" a="1"/>
  <c r="Q697" i="2" s="1"/>
  <c r="R697" i="2" s="1"/>
  <c r="Q689" i="2" a="1"/>
  <c r="Q689" i="2" s="1"/>
  <c r="R689" i="2" s="1"/>
  <c r="Q681" i="2" a="1"/>
  <c r="Q681" i="2" s="1"/>
  <c r="R681" i="2" s="1"/>
  <c r="Q673" i="2" a="1"/>
  <c r="Q673" i="2" s="1"/>
  <c r="R673" i="2" s="1"/>
  <c r="Q665" i="2" a="1"/>
  <c r="Q665" i="2" s="1"/>
  <c r="R665" i="2" s="1"/>
  <c r="Q657" i="2" a="1"/>
  <c r="Q657" i="2" s="1"/>
  <c r="R657" i="2" s="1"/>
  <c r="Q649" i="2" a="1"/>
  <c r="Q649" i="2" s="1"/>
  <c r="R649" i="2" s="1"/>
  <c r="Q641" i="2" a="1"/>
  <c r="Q641" i="2" s="1"/>
  <c r="R641" i="2" s="1"/>
  <c r="Q633" i="2" a="1"/>
  <c r="Q633" i="2" s="1"/>
  <c r="R633" i="2" s="1"/>
  <c r="Q625" i="2" a="1"/>
  <c r="Q625" i="2" s="1"/>
  <c r="R625" i="2" s="1"/>
  <c r="Q617" i="2" a="1"/>
  <c r="Q617" i="2" s="1"/>
  <c r="R617" i="2" s="1"/>
  <c r="Q609" i="2" a="1"/>
  <c r="Q609" i="2" s="1"/>
  <c r="R609" i="2" s="1"/>
  <c r="Q601" i="2" a="1"/>
  <c r="Q601" i="2" s="1"/>
  <c r="R601" i="2" s="1"/>
  <c r="Q593" i="2" a="1"/>
  <c r="Q593" i="2" s="1"/>
  <c r="R593" i="2" s="1"/>
  <c r="Q585" i="2" a="1"/>
  <c r="Q585" i="2" s="1"/>
  <c r="R585" i="2" s="1"/>
  <c r="Q577" i="2" a="1"/>
  <c r="Q577" i="2" s="1"/>
  <c r="R577" i="2" s="1"/>
  <c r="Q569" i="2" a="1"/>
  <c r="Q569" i="2" s="1"/>
  <c r="R569" i="2" s="1"/>
  <c r="Q561" i="2" a="1"/>
  <c r="Q561" i="2" s="1"/>
  <c r="R561" i="2" s="1"/>
  <c r="Q553" i="2" a="1"/>
  <c r="Q553" i="2" s="1"/>
  <c r="R553" i="2" s="1"/>
  <c r="Q545" i="2" a="1"/>
  <c r="Q545" i="2" s="1"/>
  <c r="R545" i="2" s="1"/>
  <c r="Q537" i="2" a="1"/>
  <c r="Q537" i="2" s="1"/>
  <c r="R537" i="2" s="1"/>
  <c r="Q529" i="2" a="1"/>
  <c r="Q529" i="2" s="1"/>
  <c r="R529" i="2" s="1"/>
  <c r="Q521" i="2" a="1"/>
  <c r="Q521" i="2" s="1"/>
  <c r="R521" i="2" s="1"/>
  <c r="Q513" i="2" a="1"/>
  <c r="Q513" i="2" s="1"/>
  <c r="R513" i="2" s="1"/>
  <c r="Q505" i="2" a="1"/>
  <c r="Q505" i="2" s="1"/>
  <c r="R505" i="2" s="1"/>
  <c r="Q497" i="2" a="1"/>
  <c r="Q497" i="2" s="1"/>
  <c r="R497" i="2" s="1"/>
  <c r="Q489" i="2" a="1"/>
  <c r="Q489" i="2" s="1"/>
  <c r="R489" i="2" s="1"/>
  <c r="Q481" i="2" a="1"/>
  <c r="Q481" i="2" s="1"/>
  <c r="R481" i="2" s="1"/>
  <c r="Q473" i="2" a="1"/>
  <c r="Q473" i="2" s="1"/>
  <c r="R473" i="2" s="1"/>
  <c r="Q465" i="2" a="1"/>
  <c r="Q465" i="2" s="1"/>
  <c r="R465" i="2" s="1"/>
  <c r="Q457" i="2" a="1"/>
  <c r="Q457" i="2" s="1"/>
  <c r="R457" i="2" s="1"/>
  <c r="Q450" i="2" a="1"/>
  <c r="Q450" i="2" s="1"/>
  <c r="R450" i="2" s="1"/>
  <c r="Q442" i="2" a="1"/>
  <c r="Q442" i="2" s="1"/>
  <c r="R442" i="2" s="1"/>
  <c r="Q434" i="2" a="1"/>
  <c r="Q434" i="2" s="1"/>
  <c r="R434" i="2" s="1"/>
  <c r="Q426" i="2" a="1"/>
  <c r="Q426" i="2" s="1"/>
  <c r="R426" i="2" s="1"/>
  <c r="Q418" i="2" a="1"/>
  <c r="Q418" i="2" s="1"/>
  <c r="R418" i="2" s="1"/>
  <c r="Q410" i="2" a="1"/>
  <c r="Q410" i="2" s="1"/>
  <c r="R410" i="2" s="1"/>
  <c r="Q402" i="2" a="1"/>
  <c r="Q402" i="2" s="1"/>
  <c r="R402" i="2" s="1"/>
  <c r="Q394" i="2" a="1"/>
  <c r="Q394" i="2" s="1"/>
  <c r="R394" i="2" s="1"/>
  <c r="Q386" i="2" a="1"/>
  <c r="Q386" i="2" s="1"/>
  <c r="R386" i="2" s="1"/>
  <c r="Q378" i="2" a="1"/>
  <c r="Q378" i="2" s="1"/>
  <c r="R378" i="2" s="1"/>
  <c r="Q370" i="2" a="1"/>
  <c r="Q370" i="2" s="1"/>
  <c r="R370" i="2" s="1"/>
  <c r="Q362" i="2" a="1"/>
  <c r="Q362" i="2" s="1"/>
  <c r="R362" i="2" s="1"/>
  <c r="Q354" i="2" a="1"/>
  <c r="Q354" i="2" s="1"/>
  <c r="R354" i="2" s="1"/>
  <c r="Q345" i="2" a="1"/>
  <c r="Q345" i="2" s="1"/>
  <c r="R345" i="2" s="1"/>
  <c r="Q337" i="2" a="1"/>
  <c r="Q337" i="2" s="1"/>
  <c r="R337" i="2" s="1"/>
  <c r="Q331" i="2" a="1"/>
  <c r="Q331" i="2" s="1"/>
  <c r="R331" i="2" s="1"/>
  <c r="Q322" i="2" a="1"/>
  <c r="Q322" i="2" s="1"/>
  <c r="R322" i="2" s="1"/>
  <c r="Q314" i="2" a="1"/>
  <c r="Q314" i="2" s="1"/>
  <c r="R314" i="2" s="1"/>
  <c r="Q1458" i="2" a="1"/>
  <c r="Q1458" i="2" s="1"/>
  <c r="R1458" i="2" s="1"/>
  <c r="Q1450" i="2" a="1"/>
  <c r="Q1450" i="2" s="1"/>
  <c r="R1450" i="2" s="1"/>
  <c r="Q1442" i="2" a="1"/>
  <c r="Q1442" i="2" s="1"/>
  <c r="R1442" i="2" s="1"/>
  <c r="Q1434" i="2" a="1"/>
  <c r="Q1434" i="2" s="1"/>
  <c r="R1434" i="2" s="1"/>
  <c r="Q1426" i="2" a="1"/>
  <c r="Q1426" i="2" s="1"/>
  <c r="R1426" i="2" s="1"/>
  <c r="Q1418" i="2" a="1"/>
  <c r="Q1418" i="2" s="1"/>
  <c r="R1418" i="2" s="1"/>
  <c r="Q1410" i="2" a="1"/>
  <c r="Q1410" i="2" s="1"/>
  <c r="R1410" i="2" s="1"/>
  <c r="Q1402" i="2" a="1"/>
  <c r="Q1402" i="2" s="1"/>
  <c r="R1402" i="2" s="1"/>
  <c r="Q1394" i="2" a="1"/>
  <c r="Q1394" i="2" s="1"/>
  <c r="R1394" i="2" s="1"/>
  <c r="Q1386" i="2" a="1"/>
  <c r="Q1386" i="2" s="1"/>
  <c r="R1386" i="2" s="1"/>
  <c r="Q1378" i="2" a="1"/>
  <c r="Q1378" i="2" s="1"/>
  <c r="R1378" i="2" s="1"/>
  <c r="Q1370" i="2" a="1"/>
  <c r="Q1370" i="2" s="1"/>
  <c r="R1370" i="2" s="1"/>
  <c r="Q1362" i="2" a="1"/>
  <c r="Q1362" i="2" s="1"/>
  <c r="R1362" i="2" s="1"/>
  <c r="Q1350" i="2" a="1"/>
  <c r="Q1350" i="2" s="1"/>
  <c r="R1350" i="2" s="1"/>
  <c r="Q1342" i="2" a="1"/>
  <c r="Q1342" i="2" s="1"/>
  <c r="R1342" i="2" s="1"/>
  <c r="Q1334" i="2" a="1"/>
  <c r="Q1334" i="2" s="1"/>
  <c r="R1334" i="2" s="1"/>
  <c r="Q1326" i="2" a="1"/>
  <c r="Q1326" i="2" s="1"/>
  <c r="R1326" i="2" s="1"/>
  <c r="Q1318" i="2" a="1"/>
  <c r="Q1318" i="2" s="1"/>
  <c r="R1318" i="2" s="1"/>
  <c r="Q1310" i="2" a="1"/>
  <c r="Q1310" i="2" s="1"/>
  <c r="R1310" i="2" s="1"/>
  <c r="Q1302" i="2" a="1"/>
  <c r="Q1302" i="2" s="1"/>
  <c r="R1302" i="2" s="1"/>
  <c r="Q1294" i="2" a="1"/>
  <c r="Q1294" i="2" s="1"/>
  <c r="R1294" i="2" s="1"/>
  <c r="Q1286" i="2" a="1"/>
  <c r="Q1286" i="2" s="1"/>
  <c r="R1286" i="2" s="1"/>
  <c r="Q1278" i="2" a="1"/>
  <c r="Q1278" i="2" s="1"/>
  <c r="R1278" i="2" s="1"/>
  <c r="Q1270" i="2" a="1"/>
  <c r="Q1270" i="2" s="1"/>
  <c r="R1270" i="2" s="1"/>
  <c r="Q1262" i="2" a="1"/>
  <c r="Q1262" i="2" s="1"/>
  <c r="R1262" i="2" s="1"/>
  <c r="Q1255" i="2" a="1"/>
  <c r="Q1255" i="2" s="1"/>
  <c r="R1255" i="2" s="1"/>
  <c r="Q1247" i="2" a="1"/>
  <c r="Q1247" i="2" s="1"/>
  <c r="R1247" i="2" s="1"/>
  <c r="Q1239" i="2" a="1"/>
  <c r="Q1239" i="2" s="1"/>
  <c r="R1239" i="2" s="1"/>
  <c r="Q1231" i="2" a="1"/>
  <c r="Q1231" i="2" s="1"/>
  <c r="R1231" i="2" s="1"/>
  <c r="Q1223" i="2" a="1"/>
  <c r="Q1223" i="2" s="1"/>
  <c r="R1223" i="2" s="1"/>
  <c r="Q1215" i="2" a="1"/>
  <c r="Q1215" i="2" s="1"/>
  <c r="R1215" i="2" s="1"/>
  <c r="Q1207" i="2" a="1"/>
  <c r="Q1207" i="2" s="1"/>
  <c r="R1207" i="2" s="1"/>
  <c r="Q1199" i="2" a="1"/>
  <c r="Q1199" i="2" s="1"/>
  <c r="R1199" i="2" s="1"/>
  <c r="Q1191" i="2" a="1"/>
  <c r="Q1191" i="2" s="1"/>
  <c r="R1191" i="2" s="1"/>
  <c r="Q1183" i="2" a="1"/>
  <c r="Q1183" i="2" s="1"/>
  <c r="R1183" i="2" s="1"/>
  <c r="Q1175" i="2" a="1"/>
  <c r="Q1175" i="2" s="1"/>
  <c r="R1175" i="2" s="1"/>
  <c r="Q1167" i="2" a="1"/>
  <c r="Q1167" i="2" s="1"/>
  <c r="R1167" i="2" s="1"/>
  <c r="Q1159" i="2" a="1"/>
  <c r="Q1159" i="2" s="1"/>
  <c r="R1159" i="2" s="1"/>
  <c r="Q1151" i="2" a="1"/>
  <c r="Q1151" i="2" s="1"/>
  <c r="R1151" i="2" s="1"/>
  <c r="Q1143" i="2" a="1"/>
  <c r="Q1143" i="2" s="1"/>
  <c r="R1143" i="2" s="1"/>
  <c r="Q1135" i="2" a="1"/>
  <c r="Q1135" i="2" s="1"/>
  <c r="R1135" i="2" s="1"/>
  <c r="Q1127" i="2" a="1"/>
  <c r="Q1127" i="2" s="1"/>
  <c r="R1127" i="2" s="1"/>
  <c r="Q1119" i="2" a="1"/>
  <c r="Q1119" i="2" s="1"/>
  <c r="R1119" i="2" s="1"/>
  <c r="Q1111" i="2" a="1"/>
  <c r="Q1111" i="2" s="1"/>
  <c r="R1111" i="2" s="1"/>
  <c r="Q1103" i="2" a="1"/>
  <c r="Q1103" i="2" s="1"/>
  <c r="R1103" i="2" s="1"/>
  <c r="Q1095" i="2" a="1"/>
  <c r="Q1095" i="2" s="1"/>
  <c r="R1095" i="2" s="1"/>
  <c r="Q1087" i="2" a="1"/>
  <c r="Q1087" i="2" s="1"/>
  <c r="R1087" i="2" s="1"/>
  <c r="Q1079" i="2" a="1"/>
  <c r="Q1079" i="2" s="1"/>
  <c r="R1079" i="2" s="1"/>
  <c r="Q1071" i="2" a="1"/>
  <c r="Q1071" i="2" s="1"/>
  <c r="R1071" i="2" s="1"/>
  <c r="Q1063" i="2" a="1"/>
  <c r="Q1063" i="2" s="1"/>
  <c r="R1063" i="2" s="1"/>
  <c r="Q1055" i="2" a="1"/>
  <c r="Q1055" i="2" s="1"/>
  <c r="R1055" i="2" s="1"/>
  <c r="Q1047" i="2" a="1"/>
  <c r="Q1047" i="2" s="1"/>
  <c r="R1047" i="2" s="1"/>
  <c r="Q1039" i="2" a="1"/>
  <c r="Q1039" i="2" s="1"/>
  <c r="R1039" i="2" s="1"/>
  <c r="Q1031" i="2" a="1"/>
  <c r="Q1031" i="2" s="1"/>
  <c r="R1031" i="2" s="1"/>
  <c r="Q971" i="2" a="1"/>
  <c r="Q971" i="2" s="1"/>
  <c r="R971" i="2" s="1"/>
  <c r="Q1015" i="2" a="1"/>
  <c r="Q1015" i="2" s="1"/>
  <c r="R1015" i="2" s="1"/>
  <c r="Q1007" i="2" a="1"/>
  <c r="Q1007" i="2" s="1"/>
  <c r="R1007" i="2" s="1"/>
  <c r="Q999" i="2" a="1"/>
  <c r="Q999" i="2" s="1"/>
  <c r="R999" i="2" s="1"/>
  <c r="Q991" i="2" a="1"/>
  <c r="Q991" i="2" s="1"/>
  <c r="R991" i="2" s="1"/>
  <c r="Q983" i="2" a="1"/>
  <c r="Q983" i="2" s="1"/>
  <c r="R983" i="2" s="1"/>
  <c r="Q975" i="2" a="1"/>
  <c r="Q975" i="2" s="1"/>
  <c r="R975" i="2" s="1"/>
  <c r="Q968" i="2" a="1"/>
  <c r="Q968" i="2" s="1"/>
  <c r="R968" i="2" s="1"/>
  <c r="Q960" i="2" a="1"/>
  <c r="Q960" i="2" s="1"/>
  <c r="R960" i="2" s="1"/>
  <c r="Q952" i="2" a="1"/>
  <c r="Q952" i="2" s="1"/>
  <c r="R952" i="2" s="1"/>
  <c r="Q944" i="2" a="1"/>
  <c r="Q944" i="2" s="1"/>
  <c r="R944" i="2" s="1"/>
  <c r="Q936" i="2" a="1"/>
  <c r="Q936" i="2" s="1"/>
  <c r="R936" i="2" s="1"/>
  <c r="Q928" i="2" a="1"/>
  <c r="Q928" i="2" s="1"/>
  <c r="R928" i="2" s="1"/>
  <c r="Q920" i="2" a="1"/>
  <c r="Q920" i="2" s="1"/>
  <c r="R920" i="2" s="1"/>
  <c r="Q912" i="2" a="1"/>
  <c r="Q912" i="2" s="1"/>
  <c r="R912" i="2" s="1"/>
  <c r="Q904" i="2" a="1"/>
  <c r="Q904" i="2" s="1"/>
  <c r="R904" i="2" s="1"/>
  <c r="Q896" i="2" a="1"/>
  <c r="Q896" i="2" s="1"/>
  <c r="R896" i="2" s="1"/>
  <c r="Q888" i="2" a="1"/>
  <c r="Q888" i="2" s="1"/>
  <c r="R888" i="2" s="1"/>
  <c r="Q880" i="2" a="1"/>
  <c r="Q880" i="2" s="1"/>
  <c r="R880" i="2" s="1"/>
  <c r="Q872" i="2" a="1"/>
  <c r="Q872" i="2" s="1"/>
  <c r="R872" i="2" s="1"/>
  <c r="Q864" i="2" a="1"/>
  <c r="Q864" i="2" s="1"/>
  <c r="R864" i="2" s="1"/>
  <c r="Q856" i="2" a="1"/>
  <c r="Q856" i="2" s="1"/>
  <c r="R856" i="2" s="1"/>
  <c r="Q848" i="2" a="1"/>
  <c r="Q848" i="2" s="1"/>
  <c r="R848" i="2" s="1"/>
  <c r="Q840" i="2" a="1"/>
  <c r="Q840" i="2" s="1"/>
  <c r="R840" i="2" s="1"/>
  <c r="Q832" i="2" a="1"/>
  <c r="Q832" i="2" s="1"/>
  <c r="R832" i="2" s="1"/>
  <c r="Q824" i="2" a="1"/>
  <c r="Q824" i="2" s="1"/>
  <c r="R824" i="2" s="1"/>
  <c r="Q816" i="2" a="1"/>
  <c r="Q816" i="2" s="1"/>
  <c r="R816" i="2" s="1"/>
  <c r="Q808" i="2" a="1"/>
  <c r="Q808" i="2" s="1"/>
  <c r="R808" i="2" s="1"/>
  <c r="Q799" i="2" a="1"/>
  <c r="Q799" i="2" s="1"/>
  <c r="R799" i="2" s="1"/>
  <c r="Q792" i="2" a="1"/>
  <c r="Q792" i="2" s="1"/>
  <c r="R792" i="2" s="1"/>
  <c r="Q784" i="2" a="1"/>
  <c r="Q784" i="2" s="1"/>
  <c r="R784" i="2" s="1"/>
  <c r="Q776" i="2" a="1"/>
  <c r="Q776" i="2" s="1"/>
  <c r="R776" i="2" s="1"/>
  <c r="Q768" i="2" a="1"/>
  <c r="Q768" i="2" s="1"/>
  <c r="R768" i="2" s="1"/>
  <c r="Q760" i="2" a="1"/>
  <c r="Q760" i="2" s="1"/>
  <c r="R760" i="2" s="1"/>
  <c r="Q752" i="2" a="1"/>
  <c r="Q752" i="2" s="1"/>
  <c r="R752" i="2" s="1"/>
  <c r="Q744" i="2" a="1"/>
  <c r="Q744" i="2" s="1"/>
  <c r="R744" i="2" s="1"/>
  <c r="Q736" i="2" a="1"/>
  <c r="Q736" i="2" s="1"/>
  <c r="R736" i="2" s="1"/>
  <c r="Q728" i="2" a="1"/>
  <c r="Q728" i="2" s="1"/>
  <c r="R728" i="2" s="1"/>
  <c r="Q720" i="2" a="1"/>
  <c r="Q720" i="2" s="1"/>
  <c r="R720" i="2" s="1"/>
  <c r="Q712" i="2" a="1"/>
  <c r="Q712" i="2" s="1"/>
  <c r="R712" i="2" s="1"/>
  <c r="Q704" i="2" a="1"/>
  <c r="Q704" i="2" s="1"/>
  <c r="R704" i="2" s="1"/>
  <c r="Q696" i="2" a="1"/>
  <c r="Q696" i="2" s="1"/>
  <c r="R696" i="2" s="1"/>
  <c r="Q688" i="2" a="1"/>
  <c r="Q688" i="2" s="1"/>
  <c r="R688" i="2" s="1"/>
  <c r="Q680" i="2" a="1"/>
  <c r="Q680" i="2" s="1"/>
  <c r="R680" i="2" s="1"/>
  <c r="Q672" i="2" a="1"/>
  <c r="Q672" i="2" s="1"/>
  <c r="R672" i="2" s="1"/>
  <c r="Q664" i="2" a="1"/>
  <c r="Q664" i="2" s="1"/>
  <c r="R664" i="2" s="1"/>
  <c r="Q656" i="2" a="1"/>
  <c r="Q656" i="2" s="1"/>
  <c r="R656" i="2" s="1"/>
  <c r="Q648" i="2" a="1"/>
  <c r="Q648" i="2" s="1"/>
  <c r="R648" i="2" s="1"/>
  <c r="Q640" i="2" a="1"/>
  <c r="Q640" i="2" s="1"/>
  <c r="R640" i="2" s="1"/>
  <c r="Q632" i="2" a="1"/>
  <c r="Q632" i="2" s="1"/>
  <c r="R632" i="2" s="1"/>
  <c r="Q624" i="2" a="1"/>
  <c r="Q624" i="2" s="1"/>
  <c r="R624" i="2" s="1"/>
  <c r="Q616" i="2" a="1"/>
  <c r="Q616" i="2" s="1"/>
  <c r="R616" i="2" s="1"/>
  <c r="Q608" i="2" a="1"/>
  <c r="Q608" i="2" s="1"/>
  <c r="R608" i="2" s="1"/>
  <c r="Q600" i="2" a="1"/>
  <c r="Q600" i="2" s="1"/>
  <c r="R600" i="2" s="1"/>
  <c r="Q592" i="2" a="1"/>
  <c r="Q592" i="2" s="1"/>
  <c r="R592" i="2" s="1"/>
  <c r="Q584" i="2" a="1"/>
  <c r="Q584" i="2" s="1"/>
  <c r="R584" i="2" s="1"/>
  <c r="Q576" i="2" a="1"/>
  <c r="Q576" i="2" s="1"/>
  <c r="R576" i="2" s="1"/>
  <c r="Q568" i="2" a="1"/>
  <c r="Q568" i="2" s="1"/>
  <c r="R568" i="2" s="1"/>
  <c r="Q560" i="2" a="1"/>
  <c r="Q560" i="2" s="1"/>
  <c r="R560" i="2" s="1"/>
  <c r="Q552" i="2" a="1"/>
  <c r="Q552" i="2" s="1"/>
  <c r="R552" i="2" s="1"/>
  <c r="Q544" i="2" a="1"/>
  <c r="Q544" i="2" s="1"/>
  <c r="R544" i="2" s="1"/>
  <c r="Q536" i="2" a="1"/>
  <c r="Q536" i="2" s="1"/>
  <c r="R536" i="2" s="1"/>
  <c r="Q528" i="2" a="1"/>
  <c r="Q528" i="2" s="1"/>
  <c r="R528" i="2" s="1"/>
  <c r="Q520" i="2" a="1"/>
  <c r="Q520" i="2" s="1"/>
  <c r="R520" i="2" s="1"/>
  <c r="Q512" i="2" a="1"/>
  <c r="Q512" i="2" s="1"/>
  <c r="R512" i="2" s="1"/>
  <c r="Q504" i="2" a="1"/>
  <c r="Q504" i="2" s="1"/>
  <c r="R504" i="2" s="1"/>
  <c r="Q496" i="2" a="1"/>
  <c r="Q496" i="2" s="1"/>
  <c r="R496" i="2" s="1"/>
  <c r="Q488" i="2" a="1"/>
  <c r="Q488" i="2" s="1"/>
  <c r="R488" i="2" s="1"/>
  <c r="Q480" i="2" a="1"/>
  <c r="Q480" i="2" s="1"/>
  <c r="R480" i="2" s="1"/>
  <c r="Q472" i="2" a="1"/>
  <c r="Q472" i="2" s="1"/>
  <c r="R472" i="2" s="1"/>
  <c r="Q464" i="2" a="1"/>
  <c r="Q464" i="2" s="1"/>
  <c r="R464" i="2" s="1"/>
  <c r="Q456" i="2" a="1"/>
  <c r="Q456" i="2" s="1"/>
  <c r="R456" i="2" s="1"/>
  <c r="Q449" i="2" a="1"/>
  <c r="Q449" i="2" s="1"/>
  <c r="R449" i="2" s="1"/>
  <c r="Q441" i="2" a="1"/>
  <c r="Q441" i="2" s="1"/>
  <c r="R441" i="2" s="1"/>
  <c r="Q433" i="2" a="1"/>
  <c r="Q433" i="2" s="1"/>
  <c r="R433" i="2" s="1"/>
  <c r="Q425" i="2" a="1"/>
  <c r="Q425" i="2" s="1"/>
  <c r="R425" i="2" s="1"/>
  <c r="Q417" i="2" a="1"/>
  <c r="Q417" i="2" s="1"/>
  <c r="R417" i="2" s="1"/>
  <c r="Q409" i="2" a="1"/>
  <c r="Q409" i="2" s="1"/>
  <c r="R409" i="2" s="1"/>
  <c r="Q401" i="2" a="1"/>
  <c r="Q401" i="2" s="1"/>
  <c r="R401" i="2" s="1"/>
  <c r="Q393" i="2" a="1"/>
  <c r="Q393" i="2" s="1"/>
  <c r="R393" i="2" s="1"/>
  <c r="Q385" i="2" a="1"/>
  <c r="Q385" i="2" s="1"/>
  <c r="R385" i="2" s="1"/>
  <c r="Q377" i="2" a="1"/>
  <c r="Q377" i="2" s="1"/>
  <c r="R377" i="2" s="1"/>
  <c r="Q369" i="2" a="1"/>
  <c r="Q369" i="2" s="1"/>
  <c r="R369" i="2" s="1"/>
  <c r="Q361" i="2" a="1"/>
  <c r="Q361" i="2" s="1"/>
  <c r="R361" i="2" s="1"/>
  <c r="Q353" i="2" a="1"/>
  <c r="Q353" i="2" s="1"/>
  <c r="R353" i="2" s="1"/>
  <c r="Q344" i="2" a="1"/>
  <c r="Q344" i="2" s="1"/>
  <c r="R344" i="2" s="1"/>
  <c r="Q336" i="2" a="1"/>
  <c r="Q336" i="2" s="1"/>
  <c r="R336" i="2" s="1"/>
  <c r="Q330" i="2" a="1"/>
  <c r="Q330" i="2" s="1"/>
  <c r="R330" i="2" s="1"/>
  <c r="Q321" i="2" a="1"/>
  <c r="Q321" i="2" s="1"/>
  <c r="R321" i="2" s="1"/>
  <c r="Q1457" i="2" a="1"/>
  <c r="Q1457" i="2" s="1"/>
  <c r="R1457" i="2" s="1"/>
  <c r="Q1449" i="2" a="1"/>
  <c r="Q1449" i="2" s="1"/>
  <c r="R1449" i="2" s="1"/>
  <c r="Q1441" i="2" a="1"/>
  <c r="Q1441" i="2" s="1"/>
  <c r="R1441" i="2" s="1"/>
  <c r="Q1433" i="2" a="1"/>
  <c r="Q1433" i="2" s="1"/>
  <c r="R1433" i="2" s="1"/>
  <c r="Q1425" i="2" a="1"/>
  <c r="Q1425" i="2" s="1"/>
  <c r="R1425" i="2" s="1"/>
  <c r="Q1417" i="2" a="1"/>
  <c r="Q1417" i="2" s="1"/>
  <c r="R1417" i="2" s="1"/>
  <c r="Q1409" i="2" a="1"/>
  <c r="Q1409" i="2" s="1"/>
  <c r="R1409" i="2" s="1"/>
  <c r="Q1401" i="2" a="1"/>
  <c r="Q1401" i="2" s="1"/>
  <c r="R1401" i="2" s="1"/>
  <c r="Q1393" i="2" a="1"/>
  <c r="Q1393" i="2" s="1"/>
  <c r="R1393" i="2" s="1"/>
  <c r="Q1385" i="2" a="1"/>
  <c r="Q1385" i="2" s="1"/>
  <c r="R1385" i="2" s="1"/>
  <c r="Q1377" i="2" a="1"/>
  <c r="Q1377" i="2" s="1"/>
  <c r="R1377" i="2" s="1"/>
  <c r="Q1369" i="2" a="1"/>
  <c r="Q1369" i="2" s="1"/>
  <c r="R1369" i="2" s="1"/>
  <c r="Q1361" i="2" a="1"/>
  <c r="Q1361" i="2" s="1"/>
  <c r="R1361" i="2" s="1"/>
  <c r="Q1356" i="2" a="1"/>
  <c r="Q1356" i="2" s="1"/>
  <c r="R1356" i="2" s="1"/>
  <c r="Q1349" i="2" a="1"/>
  <c r="Q1349" i="2" s="1"/>
  <c r="R1349" i="2" s="1"/>
  <c r="Q1341" i="2" a="1"/>
  <c r="Q1341" i="2" s="1"/>
  <c r="R1341" i="2" s="1"/>
  <c r="Q1333" i="2" a="1"/>
  <c r="Q1333" i="2" s="1"/>
  <c r="R1333" i="2" s="1"/>
  <c r="Q1325" i="2" a="1"/>
  <c r="Q1325" i="2" s="1"/>
  <c r="R1325" i="2" s="1"/>
  <c r="Q1317" i="2" a="1"/>
  <c r="Q1317" i="2" s="1"/>
  <c r="R1317" i="2" s="1"/>
  <c r="Q1309" i="2" a="1"/>
  <c r="Q1309" i="2" s="1"/>
  <c r="R1309" i="2" s="1"/>
  <c r="Q1301" i="2" a="1"/>
  <c r="Q1301" i="2" s="1"/>
  <c r="R1301" i="2" s="1"/>
  <c r="Q1293" i="2" a="1"/>
  <c r="Q1293" i="2" s="1"/>
  <c r="R1293" i="2" s="1"/>
  <c r="Q1285" i="2" a="1"/>
  <c r="Q1285" i="2" s="1"/>
  <c r="R1285" i="2" s="1"/>
  <c r="Q1277" i="2" a="1"/>
  <c r="Q1277" i="2" s="1"/>
  <c r="R1277" i="2" s="1"/>
  <c r="Q1269" i="2" a="1"/>
  <c r="Q1269" i="2" s="1"/>
  <c r="R1269" i="2" s="1"/>
  <c r="Q1261" i="2" a="1"/>
  <c r="Q1261" i="2" s="1"/>
  <c r="R1261" i="2" s="1"/>
  <c r="Q1254" i="2" a="1"/>
  <c r="Q1254" i="2" s="1"/>
  <c r="R1254" i="2" s="1"/>
  <c r="Q1246" i="2" a="1"/>
  <c r="Q1246" i="2" s="1"/>
  <c r="R1246" i="2" s="1"/>
  <c r="Q1238" i="2" a="1"/>
  <c r="Q1238" i="2" s="1"/>
  <c r="R1238" i="2" s="1"/>
  <c r="Q1230" i="2" a="1"/>
  <c r="Q1230" i="2" s="1"/>
  <c r="R1230" i="2" s="1"/>
  <c r="Q1222" i="2" a="1"/>
  <c r="Q1222" i="2" s="1"/>
  <c r="R1222" i="2" s="1"/>
  <c r="Q1214" i="2" a="1"/>
  <c r="Q1214" i="2" s="1"/>
  <c r="R1214" i="2" s="1"/>
  <c r="Q1206" i="2" a="1"/>
  <c r="Q1206" i="2" s="1"/>
  <c r="R1206" i="2" s="1"/>
  <c r="Q1198" i="2" a="1"/>
  <c r="Q1198" i="2" s="1"/>
  <c r="R1198" i="2" s="1"/>
  <c r="Q1190" i="2" a="1"/>
  <c r="Q1190" i="2" s="1"/>
  <c r="R1190" i="2" s="1"/>
  <c r="Q1182" i="2" a="1"/>
  <c r="Q1182" i="2" s="1"/>
  <c r="R1182" i="2" s="1"/>
  <c r="Q1174" i="2" a="1"/>
  <c r="Q1174" i="2" s="1"/>
  <c r="R1174" i="2" s="1"/>
  <c r="Q1166" i="2" a="1"/>
  <c r="Q1166" i="2" s="1"/>
  <c r="R1166" i="2" s="1"/>
  <c r="Q1158" i="2" a="1"/>
  <c r="Q1158" i="2" s="1"/>
  <c r="R1158" i="2" s="1"/>
  <c r="Q1150" i="2" a="1"/>
  <c r="Q1150" i="2" s="1"/>
  <c r="R1150" i="2" s="1"/>
  <c r="Q1142" i="2" a="1"/>
  <c r="Q1142" i="2" s="1"/>
  <c r="R1142" i="2" s="1"/>
  <c r="Q1134" i="2" a="1"/>
  <c r="Q1134" i="2" s="1"/>
  <c r="R1134" i="2" s="1"/>
  <c r="Q1126" i="2" a="1"/>
  <c r="Q1126" i="2" s="1"/>
  <c r="R1126" i="2" s="1"/>
  <c r="Q1118" i="2" a="1"/>
  <c r="Q1118" i="2" s="1"/>
  <c r="R1118" i="2" s="1"/>
  <c r="Q1110" i="2" a="1"/>
  <c r="Q1110" i="2" s="1"/>
  <c r="R1110" i="2" s="1"/>
  <c r="Q1102" i="2" a="1"/>
  <c r="Q1102" i="2" s="1"/>
  <c r="R1102" i="2" s="1"/>
  <c r="Q1094" i="2" a="1"/>
  <c r="Q1094" i="2" s="1"/>
  <c r="R1094" i="2" s="1"/>
  <c r="Q1086" i="2" a="1"/>
  <c r="Q1086" i="2" s="1"/>
  <c r="R1086" i="2" s="1"/>
  <c r="Q1078" i="2" a="1"/>
  <c r="Q1078" i="2" s="1"/>
  <c r="R1078" i="2" s="1"/>
  <c r="Q1070" i="2" a="1"/>
  <c r="Q1070" i="2" s="1"/>
  <c r="R1070" i="2" s="1"/>
  <c r="Q1062" i="2" a="1"/>
  <c r="Q1062" i="2" s="1"/>
  <c r="R1062" i="2" s="1"/>
  <c r="Q1054" i="2" a="1"/>
  <c r="Q1054" i="2" s="1"/>
  <c r="R1054" i="2" s="1"/>
  <c r="Q1046" i="2" a="1"/>
  <c r="Q1046" i="2" s="1"/>
  <c r="R1046" i="2" s="1"/>
  <c r="Q1038" i="2" a="1"/>
  <c r="Q1038" i="2" s="1"/>
  <c r="R1038" i="2" s="1"/>
  <c r="Q1030" i="2" a="1"/>
  <c r="Q1030" i="2" s="1"/>
  <c r="R1030" i="2" s="1"/>
  <c r="Q1023" i="2" a="1"/>
  <c r="Q1023" i="2" s="1"/>
  <c r="R1023" i="2" s="1"/>
  <c r="Q1014" i="2" a="1"/>
  <c r="Q1014" i="2" s="1"/>
  <c r="R1014" i="2" s="1"/>
  <c r="Q1006" i="2" a="1"/>
  <c r="Q1006" i="2" s="1"/>
  <c r="R1006" i="2" s="1"/>
  <c r="Q998" i="2" a="1"/>
  <c r="Q998" i="2" s="1"/>
  <c r="R998" i="2" s="1"/>
  <c r="Q990" i="2" a="1"/>
  <c r="Q990" i="2" s="1"/>
  <c r="R990" i="2" s="1"/>
  <c r="Q982" i="2" a="1"/>
  <c r="Q982" i="2" s="1"/>
  <c r="R982" i="2" s="1"/>
  <c r="Q974" i="2" a="1"/>
  <c r="Q974" i="2" s="1"/>
  <c r="R974" i="2" s="1"/>
  <c r="Q967" i="2" a="1"/>
  <c r="Q967" i="2" s="1"/>
  <c r="R967" i="2" s="1"/>
  <c r="Q959" i="2" a="1"/>
  <c r="Q959" i="2" s="1"/>
  <c r="R959" i="2" s="1"/>
  <c r="Q951" i="2" a="1"/>
  <c r="Q951" i="2" s="1"/>
  <c r="R951" i="2" s="1"/>
  <c r="Q943" i="2" a="1"/>
  <c r="Q943" i="2" s="1"/>
  <c r="R943" i="2" s="1"/>
  <c r="Q935" i="2" a="1"/>
  <c r="Q935" i="2" s="1"/>
  <c r="R935" i="2" s="1"/>
  <c r="Q927" i="2" a="1"/>
  <c r="Q927" i="2" s="1"/>
  <c r="R927" i="2" s="1"/>
  <c r="Q919" i="2" a="1"/>
  <c r="Q919" i="2" s="1"/>
  <c r="R919" i="2" s="1"/>
  <c r="Q911" i="2" a="1"/>
  <c r="Q911" i="2" s="1"/>
  <c r="R911" i="2" s="1"/>
  <c r="Q903" i="2" a="1"/>
  <c r="Q903" i="2" s="1"/>
  <c r="R903" i="2" s="1"/>
  <c r="Q895" i="2" a="1"/>
  <c r="Q895" i="2" s="1"/>
  <c r="R895" i="2" s="1"/>
  <c r="Q887" i="2" a="1"/>
  <c r="Q887" i="2" s="1"/>
  <c r="R887" i="2" s="1"/>
  <c r="Q879" i="2" a="1"/>
  <c r="Q879" i="2" s="1"/>
  <c r="R879" i="2" s="1"/>
  <c r="Q871" i="2" a="1"/>
  <c r="Q871" i="2" s="1"/>
  <c r="R871" i="2" s="1"/>
  <c r="Q863" i="2" a="1"/>
  <c r="Q863" i="2" s="1"/>
  <c r="R863" i="2" s="1"/>
  <c r="Q855" i="2" a="1"/>
  <c r="Q855" i="2" s="1"/>
  <c r="R855" i="2" s="1"/>
  <c r="Q847" i="2" a="1"/>
  <c r="Q847" i="2" s="1"/>
  <c r="R847" i="2" s="1"/>
  <c r="Q839" i="2" a="1"/>
  <c r="Q839" i="2" s="1"/>
  <c r="R839" i="2" s="1"/>
  <c r="Q831" i="2" a="1"/>
  <c r="Q831" i="2" s="1"/>
  <c r="R831" i="2" s="1"/>
  <c r="Q823" i="2" a="1"/>
  <c r="Q823" i="2" s="1"/>
  <c r="R823" i="2" s="1"/>
  <c r="Q815" i="2" a="1"/>
  <c r="Q815" i="2" s="1"/>
  <c r="R815" i="2" s="1"/>
  <c r="Q807" i="2" a="1"/>
  <c r="Q807" i="2" s="1"/>
  <c r="R807" i="2" s="1"/>
  <c r="Q801" i="2" a="1"/>
  <c r="Q801" i="2" s="1"/>
  <c r="R801" i="2" s="1"/>
  <c r="Q791" i="2" a="1"/>
  <c r="Q791" i="2" s="1"/>
  <c r="R791" i="2" s="1"/>
  <c r="Q783" i="2" a="1"/>
  <c r="Q783" i="2" s="1"/>
  <c r="R783" i="2" s="1"/>
  <c r="Q775" i="2" a="1"/>
  <c r="Q775" i="2" s="1"/>
  <c r="R775" i="2" s="1"/>
  <c r="Q767" i="2" a="1"/>
  <c r="Q767" i="2" s="1"/>
  <c r="R767" i="2" s="1"/>
  <c r="Q759" i="2" a="1"/>
  <c r="Q759" i="2" s="1"/>
  <c r="R759" i="2" s="1"/>
  <c r="Q751" i="2" a="1"/>
  <c r="Q751" i="2" s="1"/>
  <c r="R751" i="2" s="1"/>
  <c r="Q743" i="2" a="1"/>
  <c r="Q743" i="2" s="1"/>
  <c r="R743" i="2" s="1"/>
  <c r="Q735" i="2" a="1"/>
  <c r="Q735" i="2" s="1"/>
  <c r="R735" i="2" s="1"/>
  <c r="Q727" i="2" a="1"/>
  <c r="Q727" i="2" s="1"/>
  <c r="R727" i="2" s="1"/>
  <c r="Q719" i="2" a="1"/>
  <c r="Q719" i="2" s="1"/>
  <c r="R719" i="2" s="1"/>
  <c r="Q711" i="2" a="1"/>
  <c r="Q711" i="2" s="1"/>
  <c r="R711" i="2" s="1"/>
  <c r="Q703" i="2" a="1"/>
  <c r="Q703" i="2" s="1"/>
  <c r="R703" i="2" s="1"/>
  <c r="Q695" i="2" a="1"/>
  <c r="Q695" i="2" s="1"/>
  <c r="R695" i="2" s="1"/>
  <c r="Q687" i="2" a="1"/>
  <c r="Q687" i="2" s="1"/>
  <c r="R687" i="2" s="1"/>
  <c r="Q679" i="2" a="1"/>
  <c r="Q679" i="2" s="1"/>
  <c r="R679" i="2" s="1"/>
  <c r="Q671" i="2" a="1"/>
  <c r="Q671" i="2" s="1"/>
  <c r="R671" i="2" s="1"/>
  <c r="Q663" i="2" a="1"/>
  <c r="Q663" i="2" s="1"/>
  <c r="R663" i="2" s="1"/>
  <c r="Q655" i="2" a="1"/>
  <c r="Q655" i="2" s="1"/>
  <c r="R655" i="2" s="1"/>
  <c r="Q647" i="2" a="1"/>
  <c r="Q647" i="2" s="1"/>
  <c r="R647" i="2" s="1"/>
  <c r="Q639" i="2" a="1"/>
  <c r="Q639" i="2" s="1"/>
  <c r="R639" i="2" s="1"/>
  <c r="Q631" i="2" a="1"/>
  <c r="Q631" i="2" s="1"/>
  <c r="R631" i="2" s="1"/>
  <c r="Q623" i="2" a="1"/>
  <c r="Q623" i="2" s="1"/>
  <c r="R623" i="2" s="1"/>
  <c r="Q615" i="2" a="1"/>
  <c r="Q615" i="2" s="1"/>
  <c r="R615" i="2" s="1"/>
  <c r="Q607" i="2" a="1"/>
  <c r="Q607" i="2" s="1"/>
  <c r="R607" i="2" s="1"/>
  <c r="Q599" i="2" a="1"/>
  <c r="Q599" i="2" s="1"/>
  <c r="R599" i="2" s="1"/>
  <c r="Q591" i="2" a="1"/>
  <c r="Q591" i="2" s="1"/>
  <c r="R591" i="2" s="1"/>
  <c r="Q583" i="2" a="1"/>
  <c r="Q583" i="2" s="1"/>
  <c r="R583" i="2" s="1"/>
  <c r="Q575" i="2" a="1"/>
  <c r="Q575" i="2" s="1"/>
  <c r="R575" i="2" s="1"/>
  <c r="Q567" i="2" a="1"/>
  <c r="Q567" i="2" s="1"/>
  <c r="R567" i="2" s="1"/>
  <c r="Q559" i="2" a="1"/>
  <c r="Q559" i="2" s="1"/>
  <c r="R559" i="2" s="1"/>
  <c r="Q551" i="2" a="1"/>
  <c r="Q551" i="2" s="1"/>
  <c r="R551" i="2" s="1"/>
  <c r="Q543" i="2" a="1"/>
  <c r="Q543" i="2" s="1"/>
  <c r="R543" i="2" s="1"/>
  <c r="Q535" i="2" a="1"/>
  <c r="Q535" i="2" s="1"/>
  <c r="R535" i="2" s="1"/>
  <c r="Q527" i="2" a="1"/>
  <c r="Q527" i="2" s="1"/>
  <c r="R527" i="2" s="1"/>
  <c r="Q519" i="2" a="1"/>
  <c r="Q519" i="2" s="1"/>
  <c r="R519" i="2" s="1"/>
  <c r="Q511" i="2" a="1"/>
  <c r="Q511" i="2" s="1"/>
  <c r="R511" i="2" s="1"/>
  <c r="Q503" i="2" a="1"/>
  <c r="Q503" i="2" s="1"/>
  <c r="R503" i="2" s="1"/>
  <c r="Q495" i="2" a="1"/>
  <c r="Q495" i="2" s="1"/>
  <c r="R495" i="2" s="1"/>
  <c r="Q487" i="2" a="1"/>
  <c r="Q487" i="2" s="1"/>
  <c r="R487" i="2" s="1"/>
  <c r="Q479" i="2" a="1"/>
  <c r="Q479" i="2" s="1"/>
  <c r="R479" i="2" s="1"/>
  <c r="Q471" i="2" a="1"/>
  <c r="Q471" i="2" s="1"/>
  <c r="R471" i="2" s="1"/>
  <c r="Q463" i="2" a="1"/>
  <c r="Q463" i="2" s="1"/>
  <c r="R463" i="2" s="1"/>
  <c r="Q455" i="2" a="1"/>
  <c r="Q455" i="2" s="1"/>
  <c r="R455" i="2" s="1"/>
  <c r="Q448" i="2" a="1"/>
  <c r="Q448" i="2" s="1"/>
  <c r="R448" i="2" s="1"/>
  <c r="Q440" i="2" a="1"/>
  <c r="Q440" i="2" s="1"/>
  <c r="R440" i="2" s="1"/>
  <c r="Q432" i="2" a="1"/>
  <c r="Q432" i="2" s="1"/>
  <c r="R432" i="2" s="1"/>
  <c r="Q424" i="2" a="1"/>
  <c r="Q424" i="2" s="1"/>
  <c r="R424" i="2" s="1"/>
  <c r="Q416" i="2" a="1"/>
  <c r="Q416" i="2" s="1"/>
  <c r="R416" i="2" s="1"/>
  <c r="Q408" i="2" a="1"/>
  <c r="Q408" i="2" s="1"/>
  <c r="R408" i="2" s="1"/>
  <c r="Q400" i="2" a="1"/>
  <c r="Q400" i="2" s="1"/>
  <c r="R400" i="2" s="1"/>
  <c r="Q392" i="2" a="1"/>
  <c r="Q392" i="2" s="1"/>
  <c r="R392" i="2" s="1"/>
  <c r="Q384" i="2" a="1"/>
  <c r="Q384" i="2" s="1"/>
  <c r="R384" i="2" s="1"/>
  <c r="Q376" i="2" a="1"/>
  <c r="Q376" i="2" s="1"/>
  <c r="R376" i="2" s="1"/>
  <c r="Q368" i="2" a="1"/>
  <c r="Q368" i="2" s="1"/>
  <c r="R368" i="2" s="1"/>
  <c r="Q360" i="2" a="1"/>
  <c r="Q360" i="2" s="1"/>
  <c r="R360" i="2" s="1"/>
  <c r="Q352" i="2" a="1"/>
  <c r="Q352" i="2" s="1"/>
  <c r="R352" i="2" s="1"/>
  <c r="Q343" i="2" a="1"/>
  <c r="Q343" i="2" s="1"/>
  <c r="R343" i="2" s="1"/>
  <c r="Q328" i="2" a="1"/>
  <c r="Q328" i="2" s="1"/>
  <c r="R328" i="2" s="1"/>
  <c r="Q320" i="2" a="1"/>
  <c r="Q320" i="2" s="1"/>
  <c r="R320" i="2" s="1"/>
  <c r="Q312" i="2" a="1"/>
  <c r="Q312" i="2" s="1"/>
  <c r="R312" i="2" s="1"/>
  <c r="Q304" i="2" a="1"/>
  <c r="Q304" i="2" s="1"/>
  <c r="R304" i="2" s="1"/>
  <c r="Q296" i="2" a="1"/>
  <c r="Q296" i="2" s="1"/>
  <c r="R296" i="2" s="1"/>
  <c r="Q288" i="2" a="1"/>
  <c r="Q288" i="2" s="1"/>
  <c r="R288" i="2" s="1"/>
  <c r="Q280" i="2" a="1"/>
  <c r="Q280" i="2" s="1"/>
  <c r="R280" i="2" s="1"/>
  <c r="Q272" i="2" a="1"/>
  <c r="Q272" i="2" s="1"/>
  <c r="R272" i="2" s="1"/>
  <c r="Q264" i="2" a="1"/>
  <c r="Q264" i="2" s="1"/>
  <c r="R264" i="2" s="1"/>
  <c r="Q256" i="2" a="1"/>
  <c r="Q256" i="2" s="1"/>
  <c r="R256" i="2" s="1"/>
  <c r="Q248" i="2" a="1"/>
  <c r="Q248" i="2" s="1"/>
  <c r="R248" i="2" s="1"/>
  <c r="Q1456" i="2" a="1"/>
  <c r="Q1456" i="2" s="1"/>
  <c r="R1456" i="2" s="1"/>
  <c r="Q1448" i="2" a="1"/>
  <c r="Q1448" i="2" s="1"/>
  <c r="R1448" i="2" s="1"/>
  <c r="Q1440" i="2" a="1"/>
  <c r="Q1440" i="2" s="1"/>
  <c r="R1440" i="2" s="1"/>
  <c r="Q1432" i="2" a="1"/>
  <c r="Q1432" i="2" s="1"/>
  <c r="R1432" i="2" s="1"/>
  <c r="Q1424" i="2" a="1"/>
  <c r="Q1424" i="2" s="1"/>
  <c r="R1424" i="2" s="1"/>
  <c r="Q1416" i="2" a="1"/>
  <c r="Q1416" i="2" s="1"/>
  <c r="R1416" i="2" s="1"/>
  <c r="Q1408" i="2" a="1"/>
  <c r="Q1408" i="2" s="1"/>
  <c r="R1408" i="2" s="1"/>
  <c r="Q1400" i="2" a="1"/>
  <c r="Q1400" i="2" s="1"/>
  <c r="R1400" i="2" s="1"/>
  <c r="Q1392" i="2" a="1"/>
  <c r="Q1392" i="2" s="1"/>
  <c r="R1392" i="2" s="1"/>
  <c r="Q1384" i="2" a="1"/>
  <c r="Q1384" i="2" s="1"/>
  <c r="R1384" i="2" s="1"/>
  <c r="Q1376" i="2" a="1"/>
  <c r="Q1376" i="2" s="1"/>
  <c r="R1376" i="2" s="1"/>
  <c r="Q1368" i="2" a="1"/>
  <c r="Q1368" i="2" s="1"/>
  <c r="R1368" i="2" s="1"/>
  <c r="Q1360" i="2" a="1"/>
  <c r="Q1360" i="2" s="1"/>
  <c r="R1360" i="2" s="1"/>
  <c r="Q1348" i="2" a="1"/>
  <c r="Q1348" i="2" s="1"/>
  <c r="R1348" i="2" s="1"/>
  <c r="Q1340" i="2" a="1"/>
  <c r="Q1340" i="2" s="1"/>
  <c r="R1340" i="2" s="1"/>
  <c r="Q1332" i="2" a="1"/>
  <c r="Q1332" i="2" s="1"/>
  <c r="R1332" i="2" s="1"/>
  <c r="Q1324" i="2" a="1"/>
  <c r="Q1324" i="2" s="1"/>
  <c r="R1324" i="2" s="1"/>
  <c r="Q1316" i="2" a="1"/>
  <c r="Q1316" i="2" s="1"/>
  <c r="R1316" i="2" s="1"/>
  <c r="Q1308" i="2" a="1"/>
  <c r="Q1308" i="2" s="1"/>
  <c r="R1308" i="2" s="1"/>
  <c r="Q1300" i="2" a="1"/>
  <c r="Q1300" i="2" s="1"/>
  <c r="R1300" i="2" s="1"/>
  <c r="Q1292" i="2" a="1"/>
  <c r="Q1292" i="2" s="1"/>
  <c r="R1292" i="2" s="1"/>
  <c r="Q1284" i="2" a="1"/>
  <c r="Q1284" i="2" s="1"/>
  <c r="R1284" i="2" s="1"/>
  <c r="Q1276" i="2" a="1"/>
  <c r="Q1276" i="2" s="1"/>
  <c r="R1276" i="2" s="1"/>
  <c r="Q1268" i="2" a="1"/>
  <c r="Q1268" i="2" s="1"/>
  <c r="R1268" i="2" s="1"/>
  <c r="Q1260" i="2" a="1"/>
  <c r="Q1260" i="2" s="1"/>
  <c r="R1260" i="2" s="1"/>
  <c r="Q1253" i="2" a="1"/>
  <c r="Q1253" i="2" s="1"/>
  <c r="R1253" i="2" s="1"/>
  <c r="Q1245" i="2" a="1"/>
  <c r="Q1245" i="2" s="1"/>
  <c r="R1245" i="2" s="1"/>
  <c r="Q1237" i="2" a="1"/>
  <c r="Q1237" i="2" s="1"/>
  <c r="R1237" i="2" s="1"/>
  <c r="Q1229" i="2" a="1"/>
  <c r="Q1229" i="2" s="1"/>
  <c r="R1229" i="2" s="1"/>
  <c r="Q1221" i="2" a="1"/>
  <c r="Q1221" i="2" s="1"/>
  <c r="R1221" i="2" s="1"/>
  <c r="Q1213" i="2" a="1"/>
  <c r="Q1213" i="2" s="1"/>
  <c r="R1213" i="2" s="1"/>
  <c r="Q1205" i="2" a="1"/>
  <c r="Q1205" i="2" s="1"/>
  <c r="R1205" i="2" s="1"/>
  <c r="Q1197" i="2" a="1"/>
  <c r="Q1197" i="2" s="1"/>
  <c r="R1197" i="2" s="1"/>
  <c r="Q1189" i="2" a="1"/>
  <c r="Q1189" i="2" s="1"/>
  <c r="R1189" i="2" s="1"/>
  <c r="Q1181" i="2" a="1"/>
  <c r="Q1181" i="2" s="1"/>
  <c r="R1181" i="2" s="1"/>
  <c r="Q1173" i="2" a="1"/>
  <c r="Q1173" i="2" s="1"/>
  <c r="R1173" i="2" s="1"/>
  <c r="Q1165" i="2" a="1"/>
  <c r="Q1165" i="2" s="1"/>
  <c r="R1165" i="2" s="1"/>
  <c r="Q1157" i="2" a="1"/>
  <c r="Q1157" i="2" s="1"/>
  <c r="R1157" i="2" s="1"/>
  <c r="Q1149" i="2" a="1"/>
  <c r="Q1149" i="2" s="1"/>
  <c r="R1149" i="2" s="1"/>
  <c r="Q1141" i="2" a="1"/>
  <c r="Q1141" i="2" s="1"/>
  <c r="R1141" i="2" s="1"/>
  <c r="Q1133" i="2" a="1"/>
  <c r="Q1133" i="2" s="1"/>
  <c r="R1133" i="2" s="1"/>
  <c r="Q1125" i="2" a="1"/>
  <c r="Q1125" i="2" s="1"/>
  <c r="R1125" i="2" s="1"/>
  <c r="Q1117" i="2" a="1"/>
  <c r="Q1117" i="2" s="1"/>
  <c r="R1117" i="2" s="1"/>
  <c r="Q1109" i="2" a="1"/>
  <c r="Q1109" i="2" s="1"/>
  <c r="R1109" i="2" s="1"/>
  <c r="Q1101" i="2" a="1"/>
  <c r="Q1101" i="2" s="1"/>
  <c r="R1101" i="2" s="1"/>
  <c r="Q1093" i="2" a="1"/>
  <c r="Q1093" i="2" s="1"/>
  <c r="R1093" i="2" s="1"/>
  <c r="Q1085" i="2" a="1"/>
  <c r="Q1085" i="2" s="1"/>
  <c r="R1085" i="2" s="1"/>
  <c r="Q1077" i="2" a="1"/>
  <c r="Q1077" i="2" s="1"/>
  <c r="R1077" i="2" s="1"/>
  <c r="Q1069" i="2" a="1"/>
  <c r="Q1069" i="2" s="1"/>
  <c r="R1069" i="2" s="1"/>
  <c r="Q1061" i="2" a="1"/>
  <c r="Q1061" i="2" s="1"/>
  <c r="R1061" i="2" s="1"/>
  <c r="Q1053" i="2" a="1"/>
  <c r="Q1053" i="2" s="1"/>
  <c r="R1053" i="2" s="1"/>
  <c r="Q1045" i="2" a="1"/>
  <c r="Q1045" i="2" s="1"/>
  <c r="R1045" i="2" s="1"/>
  <c r="Q1037" i="2" a="1"/>
  <c r="Q1037" i="2" s="1"/>
  <c r="R1037" i="2" s="1"/>
  <c r="Q1029" i="2" a="1"/>
  <c r="Q1029" i="2" s="1"/>
  <c r="R1029" i="2" s="1"/>
  <c r="Q1021" i="2" a="1"/>
  <c r="Q1021" i="2" s="1"/>
  <c r="R1021" i="2" s="1"/>
  <c r="Q1013" i="2" a="1"/>
  <c r="Q1013" i="2" s="1"/>
  <c r="R1013" i="2" s="1"/>
  <c r="Q1005" i="2" a="1"/>
  <c r="Q1005" i="2" s="1"/>
  <c r="R1005" i="2" s="1"/>
  <c r="Q997" i="2" a="1"/>
  <c r="Q997" i="2" s="1"/>
  <c r="R997" i="2" s="1"/>
  <c r="Q989" i="2" a="1"/>
  <c r="Q989" i="2" s="1"/>
  <c r="R989" i="2" s="1"/>
  <c r="Q981" i="2" a="1"/>
  <c r="Q981" i="2" s="1"/>
  <c r="R981" i="2" s="1"/>
  <c r="Q973" i="2" a="1"/>
  <c r="Q973" i="2" s="1"/>
  <c r="R973" i="2" s="1"/>
  <c r="Q966" i="2" a="1"/>
  <c r="Q966" i="2" s="1"/>
  <c r="R966" i="2" s="1"/>
  <c r="Q958" i="2" a="1"/>
  <c r="Q958" i="2" s="1"/>
  <c r="R958" i="2" s="1"/>
  <c r="Q950" i="2" a="1"/>
  <c r="Q950" i="2" s="1"/>
  <c r="R950" i="2" s="1"/>
  <c r="Q942" i="2" a="1"/>
  <c r="Q942" i="2" s="1"/>
  <c r="R942" i="2" s="1"/>
  <c r="Q934" i="2" a="1"/>
  <c r="Q934" i="2" s="1"/>
  <c r="R934" i="2" s="1"/>
  <c r="Q926" i="2" a="1"/>
  <c r="Q926" i="2" s="1"/>
  <c r="R926" i="2" s="1"/>
  <c r="Q918" i="2" a="1"/>
  <c r="Q918" i="2" s="1"/>
  <c r="R918" i="2" s="1"/>
  <c r="Q910" i="2" a="1"/>
  <c r="Q910" i="2" s="1"/>
  <c r="R910" i="2" s="1"/>
  <c r="Q902" i="2" a="1"/>
  <c r="Q902" i="2" s="1"/>
  <c r="R902" i="2" s="1"/>
  <c r="Q894" i="2" a="1"/>
  <c r="Q894" i="2" s="1"/>
  <c r="R894" i="2" s="1"/>
  <c r="Q886" i="2" a="1"/>
  <c r="Q886" i="2" s="1"/>
  <c r="R886" i="2" s="1"/>
  <c r="Q878" i="2" a="1"/>
  <c r="Q878" i="2" s="1"/>
  <c r="R878" i="2" s="1"/>
  <c r="Q870" i="2" a="1"/>
  <c r="Q870" i="2" s="1"/>
  <c r="R870" i="2" s="1"/>
  <c r="Q862" i="2" a="1"/>
  <c r="Q862" i="2" s="1"/>
  <c r="R862" i="2" s="1"/>
  <c r="Q854" i="2" a="1"/>
  <c r="Q854" i="2" s="1"/>
  <c r="R854" i="2" s="1"/>
  <c r="Q846" i="2" a="1"/>
  <c r="Q846" i="2" s="1"/>
  <c r="R846" i="2" s="1"/>
  <c r="Q838" i="2" a="1"/>
  <c r="Q838" i="2" s="1"/>
  <c r="R838" i="2" s="1"/>
  <c r="Q830" i="2" a="1"/>
  <c r="Q830" i="2" s="1"/>
  <c r="R830" i="2" s="1"/>
  <c r="Q822" i="2" a="1"/>
  <c r="Q822" i="2" s="1"/>
  <c r="R822" i="2" s="1"/>
  <c r="Q814" i="2" a="1"/>
  <c r="Q814" i="2" s="1"/>
  <c r="R814" i="2" s="1"/>
  <c r="Q806" i="2" a="1"/>
  <c r="Q806" i="2" s="1"/>
  <c r="R806" i="2" s="1"/>
  <c r="Q798" i="2" a="1"/>
  <c r="Q798" i="2" s="1"/>
  <c r="R798" i="2" s="1"/>
  <c r="Q790" i="2" a="1"/>
  <c r="Q790" i="2" s="1"/>
  <c r="R790" i="2" s="1"/>
  <c r="Q782" i="2" a="1"/>
  <c r="Q782" i="2" s="1"/>
  <c r="R782" i="2" s="1"/>
  <c r="Q774" i="2" a="1"/>
  <c r="Q774" i="2" s="1"/>
  <c r="R774" i="2" s="1"/>
  <c r="Q766" i="2" a="1"/>
  <c r="Q766" i="2" s="1"/>
  <c r="R766" i="2" s="1"/>
  <c r="Q758" i="2" a="1"/>
  <c r="Q758" i="2" s="1"/>
  <c r="R758" i="2" s="1"/>
  <c r="Q750" i="2" a="1"/>
  <c r="Q750" i="2" s="1"/>
  <c r="R750" i="2" s="1"/>
  <c r="Q742" i="2" a="1"/>
  <c r="Q742" i="2" s="1"/>
  <c r="R742" i="2" s="1"/>
  <c r="Q734" i="2" a="1"/>
  <c r="Q734" i="2" s="1"/>
  <c r="R734" i="2" s="1"/>
  <c r="Q726" i="2" a="1"/>
  <c r="Q726" i="2" s="1"/>
  <c r="R726" i="2" s="1"/>
  <c r="Q718" i="2" a="1"/>
  <c r="Q718" i="2" s="1"/>
  <c r="R718" i="2" s="1"/>
  <c r="Q710" i="2" a="1"/>
  <c r="Q710" i="2" s="1"/>
  <c r="R710" i="2" s="1"/>
  <c r="Q702" i="2" a="1"/>
  <c r="Q702" i="2" s="1"/>
  <c r="R702" i="2" s="1"/>
  <c r="Q694" i="2" a="1"/>
  <c r="Q694" i="2" s="1"/>
  <c r="R694" i="2" s="1"/>
  <c r="Q686" i="2" a="1"/>
  <c r="Q686" i="2" s="1"/>
  <c r="R686" i="2" s="1"/>
  <c r="Q678" i="2" a="1"/>
  <c r="Q678" i="2" s="1"/>
  <c r="R678" i="2" s="1"/>
  <c r="Q670" i="2" a="1"/>
  <c r="Q670" i="2" s="1"/>
  <c r="R670" i="2" s="1"/>
  <c r="Q662" i="2" a="1"/>
  <c r="Q662" i="2" s="1"/>
  <c r="R662" i="2" s="1"/>
  <c r="Q654" i="2" a="1"/>
  <c r="Q654" i="2" s="1"/>
  <c r="R654" i="2" s="1"/>
  <c r="Q646" i="2" a="1"/>
  <c r="Q646" i="2" s="1"/>
  <c r="R646" i="2" s="1"/>
  <c r="Q638" i="2" a="1"/>
  <c r="Q638" i="2" s="1"/>
  <c r="R638" i="2" s="1"/>
  <c r="Q630" i="2" a="1"/>
  <c r="Q630" i="2" s="1"/>
  <c r="R630" i="2" s="1"/>
  <c r="Q622" i="2" a="1"/>
  <c r="Q622" i="2" s="1"/>
  <c r="R622" i="2" s="1"/>
  <c r="Q614" i="2" a="1"/>
  <c r="Q614" i="2" s="1"/>
  <c r="R614" i="2" s="1"/>
  <c r="Q606" i="2" a="1"/>
  <c r="Q606" i="2" s="1"/>
  <c r="R606" i="2" s="1"/>
  <c r="Q598" i="2" a="1"/>
  <c r="Q598" i="2" s="1"/>
  <c r="R598" i="2" s="1"/>
  <c r="Q590" i="2" a="1"/>
  <c r="Q590" i="2" s="1"/>
  <c r="R590" i="2" s="1"/>
  <c r="Q582" i="2" a="1"/>
  <c r="Q582" i="2" s="1"/>
  <c r="R582" i="2" s="1"/>
  <c r="Q574" i="2" a="1"/>
  <c r="Q574" i="2" s="1"/>
  <c r="R574" i="2" s="1"/>
  <c r="Q566" i="2" a="1"/>
  <c r="Q566" i="2" s="1"/>
  <c r="R566" i="2" s="1"/>
  <c r="Q558" i="2" a="1"/>
  <c r="Q558" i="2" s="1"/>
  <c r="R558" i="2" s="1"/>
  <c r="Q550" i="2" a="1"/>
  <c r="Q550" i="2" s="1"/>
  <c r="R550" i="2" s="1"/>
  <c r="Q542" i="2" a="1"/>
  <c r="Q542" i="2" s="1"/>
  <c r="R542" i="2" s="1"/>
  <c r="Q534" i="2" a="1"/>
  <c r="Q534" i="2" s="1"/>
  <c r="R534" i="2" s="1"/>
  <c r="Q526" i="2" a="1"/>
  <c r="Q526" i="2" s="1"/>
  <c r="R526" i="2" s="1"/>
  <c r="Q518" i="2" a="1"/>
  <c r="Q518" i="2" s="1"/>
  <c r="R518" i="2" s="1"/>
  <c r="Q510" i="2" a="1"/>
  <c r="Q510" i="2" s="1"/>
  <c r="R510" i="2" s="1"/>
  <c r="Q502" i="2" a="1"/>
  <c r="Q502" i="2" s="1"/>
  <c r="R502" i="2" s="1"/>
  <c r="Q494" i="2" a="1"/>
  <c r="Q494" i="2" s="1"/>
  <c r="R494" i="2" s="1"/>
  <c r="Q486" i="2" a="1"/>
  <c r="Q486" i="2" s="1"/>
  <c r="R486" i="2" s="1"/>
  <c r="Q478" i="2" a="1"/>
  <c r="Q478" i="2" s="1"/>
  <c r="R478" i="2" s="1"/>
  <c r="Q470" i="2" a="1"/>
  <c r="Q470" i="2" s="1"/>
  <c r="R470" i="2" s="1"/>
  <c r="Q462" i="2" a="1"/>
  <c r="Q462" i="2" s="1"/>
  <c r="R462" i="2" s="1"/>
  <c r="Q329" i="2" a="1"/>
  <c r="Q329" i="2" s="1"/>
  <c r="R329" i="2" s="1"/>
  <c r="Q447" i="2" a="1"/>
  <c r="Q447" i="2" s="1"/>
  <c r="R447" i="2" s="1"/>
  <c r="Q439" i="2" a="1"/>
  <c r="Q439" i="2" s="1"/>
  <c r="R439" i="2" s="1"/>
  <c r="Q431" i="2" a="1"/>
  <c r="Q431" i="2" s="1"/>
  <c r="R431" i="2" s="1"/>
  <c r="Q423" i="2" a="1"/>
  <c r="Q423" i="2" s="1"/>
  <c r="R423" i="2" s="1"/>
  <c r="Q415" i="2" a="1"/>
  <c r="Q415" i="2" s="1"/>
  <c r="R415" i="2" s="1"/>
  <c r="Q407" i="2" a="1"/>
  <c r="Q407" i="2" s="1"/>
  <c r="R407" i="2" s="1"/>
  <c r="Q399" i="2" a="1"/>
  <c r="Q399" i="2" s="1"/>
  <c r="R399" i="2" s="1"/>
  <c r="Q391" i="2" a="1"/>
  <c r="Q391" i="2" s="1"/>
  <c r="R391" i="2" s="1"/>
  <c r="Q383" i="2" a="1"/>
  <c r="Q383" i="2" s="1"/>
  <c r="R383" i="2" s="1"/>
  <c r="Q375" i="2" a="1"/>
  <c r="Q375" i="2" s="1"/>
  <c r="R375" i="2" s="1"/>
  <c r="Q367" i="2" a="1"/>
  <c r="Q367" i="2" s="1"/>
  <c r="R367" i="2" s="1"/>
  <c r="Q359" i="2" a="1"/>
  <c r="Q359" i="2" s="1"/>
  <c r="R359" i="2" s="1"/>
  <c r="Q351" i="2" a="1"/>
  <c r="Q351" i="2" s="1"/>
  <c r="R351" i="2" s="1"/>
  <c r="Q342" i="2" a="1"/>
  <c r="Q342" i="2" s="1"/>
  <c r="R342" i="2" s="1"/>
  <c r="Q327" i="2" a="1"/>
  <c r="Q327" i="2" s="1"/>
  <c r="R327" i="2" s="1"/>
  <c r="Q319" i="2" a="1"/>
  <c r="Q319" i="2" s="1"/>
  <c r="R319" i="2" s="1"/>
  <c r="Q1455" i="2" a="1"/>
  <c r="Q1455" i="2" s="1"/>
  <c r="R1455" i="2" s="1"/>
  <c r="Q1447" i="2" a="1"/>
  <c r="Q1447" i="2" s="1"/>
  <c r="R1447" i="2" s="1"/>
  <c r="Q1439" i="2" a="1"/>
  <c r="Q1439" i="2" s="1"/>
  <c r="R1439" i="2" s="1"/>
  <c r="Q1431" i="2" a="1"/>
  <c r="Q1431" i="2" s="1"/>
  <c r="R1431" i="2" s="1"/>
  <c r="Q1423" i="2" a="1"/>
  <c r="Q1423" i="2" s="1"/>
  <c r="R1423" i="2" s="1"/>
  <c r="Q1415" i="2" a="1"/>
  <c r="Q1415" i="2" s="1"/>
  <c r="R1415" i="2" s="1"/>
  <c r="Q1407" i="2" a="1"/>
  <c r="Q1407" i="2" s="1"/>
  <c r="R1407" i="2" s="1"/>
  <c r="Q1399" i="2" a="1"/>
  <c r="Q1399" i="2" s="1"/>
  <c r="R1399" i="2" s="1"/>
  <c r="Q1391" i="2" a="1"/>
  <c r="Q1391" i="2" s="1"/>
  <c r="R1391" i="2" s="1"/>
  <c r="Q1383" i="2" a="1"/>
  <c r="Q1383" i="2" s="1"/>
  <c r="R1383" i="2" s="1"/>
  <c r="Q1375" i="2" a="1"/>
  <c r="Q1375" i="2" s="1"/>
  <c r="R1375" i="2" s="1"/>
  <c r="Q1367" i="2" a="1"/>
  <c r="Q1367" i="2" s="1"/>
  <c r="R1367" i="2" s="1"/>
  <c r="Q1359" i="2" a="1"/>
  <c r="Q1359" i="2" s="1"/>
  <c r="R1359" i="2" s="1"/>
  <c r="Q1355" i="2" a="1"/>
  <c r="Q1355" i="2" s="1"/>
  <c r="R1355" i="2" s="1"/>
  <c r="Q1347" i="2" a="1"/>
  <c r="Q1347" i="2" s="1"/>
  <c r="R1347" i="2" s="1"/>
  <c r="Q1339" i="2" a="1"/>
  <c r="Q1339" i="2" s="1"/>
  <c r="R1339" i="2" s="1"/>
  <c r="Q1331" i="2" a="1"/>
  <c r="Q1331" i="2" s="1"/>
  <c r="R1331" i="2" s="1"/>
  <c r="Q1323" i="2" a="1"/>
  <c r="Q1323" i="2" s="1"/>
  <c r="R1323" i="2" s="1"/>
  <c r="Q1315" i="2" a="1"/>
  <c r="Q1315" i="2" s="1"/>
  <c r="R1315" i="2" s="1"/>
  <c r="Q1307" i="2" a="1"/>
  <c r="Q1307" i="2" s="1"/>
  <c r="R1307" i="2" s="1"/>
  <c r="Q1299" i="2" a="1"/>
  <c r="Q1299" i="2" s="1"/>
  <c r="R1299" i="2" s="1"/>
  <c r="Q1291" i="2" a="1"/>
  <c r="Q1291" i="2" s="1"/>
  <c r="R1291" i="2" s="1"/>
  <c r="Q1283" i="2" a="1"/>
  <c r="Q1283" i="2" s="1"/>
  <c r="R1283" i="2" s="1"/>
  <c r="Q1275" i="2" a="1"/>
  <c r="Q1275" i="2" s="1"/>
  <c r="R1275" i="2" s="1"/>
  <c r="Q1267" i="2" a="1"/>
  <c r="Q1267" i="2" s="1"/>
  <c r="R1267" i="2" s="1"/>
  <c r="Q1259" i="2" a="1"/>
  <c r="Q1259" i="2" s="1"/>
  <c r="R1259" i="2" s="1"/>
  <c r="Q1252" i="2" a="1"/>
  <c r="Q1252" i="2" s="1"/>
  <c r="R1252" i="2" s="1"/>
  <c r="Q1244" i="2" a="1"/>
  <c r="Q1244" i="2" s="1"/>
  <c r="R1244" i="2" s="1"/>
  <c r="Q1236" i="2" a="1"/>
  <c r="Q1236" i="2" s="1"/>
  <c r="R1236" i="2" s="1"/>
  <c r="Q1228" i="2" a="1"/>
  <c r="Q1228" i="2" s="1"/>
  <c r="R1228" i="2" s="1"/>
  <c r="Q1220" i="2" a="1"/>
  <c r="Q1220" i="2" s="1"/>
  <c r="R1220" i="2" s="1"/>
  <c r="Q1212" i="2" a="1"/>
  <c r="Q1212" i="2" s="1"/>
  <c r="R1212" i="2" s="1"/>
  <c r="Q1204" i="2" a="1"/>
  <c r="Q1204" i="2" s="1"/>
  <c r="R1204" i="2" s="1"/>
  <c r="Q1196" i="2" a="1"/>
  <c r="Q1196" i="2" s="1"/>
  <c r="R1196" i="2" s="1"/>
  <c r="Q1188" i="2" a="1"/>
  <c r="Q1188" i="2" s="1"/>
  <c r="R1188" i="2" s="1"/>
  <c r="Q1180" i="2" a="1"/>
  <c r="Q1180" i="2" s="1"/>
  <c r="R1180" i="2" s="1"/>
  <c r="Q1172" i="2" a="1"/>
  <c r="Q1172" i="2" s="1"/>
  <c r="R1172" i="2" s="1"/>
  <c r="Q1164" i="2" a="1"/>
  <c r="Q1164" i="2" s="1"/>
  <c r="R1164" i="2" s="1"/>
  <c r="Q1156" i="2" a="1"/>
  <c r="Q1156" i="2" s="1"/>
  <c r="R1156" i="2" s="1"/>
  <c r="Q1148" i="2" a="1"/>
  <c r="Q1148" i="2" s="1"/>
  <c r="R1148" i="2" s="1"/>
  <c r="Q1140" i="2" a="1"/>
  <c r="Q1140" i="2" s="1"/>
  <c r="R1140" i="2" s="1"/>
  <c r="Q1132" i="2" a="1"/>
  <c r="Q1132" i="2" s="1"/>
  <c r="R1132" i="2" s="1"/>
  <c r="Q1124" i="2" a="1"/>
  <c r="Q1124" i="2" s="1"/>
  <c r="R1124" i="2" s="1"/>
  <c r="Q1116" i="2" a="1"/>
  <c r="Q1116" i="2" s="1"/>
  <c r="R1116" i="2" s="1"/>
  <c r="Q1108" i="2" a="1"/>
  <c r="Q1108" i="2" s="1"/>
  <c r="R1108" i="2" s="1"/>
  <c r="Q1100" i="2" a="1"/>
  <c r="Q1100" i="2" s="1"/>
  <c r="R1100" i="2" s="1"/>
  <c r="Q1092" i="2" a="1"/>
  <c r="Q1092" i="2" s="1"/>
  <c r="R1092" i="2" s="1"/>
  <c r="Q1084" i="2" a="1"/>
  <c r="Q1084" i="2" s="1"/>
  <c r="R1084" i="2" s="1"/>
  <c r="Q1076" i="2" a="1"/>
  <c r="Q1076" i="2" s="1"/>
  <c r="R1076" i="2" s="1"/>
  <c r="Q1068" i="2" a="1"/>
  <c r="Q1068" i="2" s="1"/>
  <c r="R1068" i="2" s="1"/>
  <c r="Q1060" i="2" a="1"/>
  <c r="Q1060" i="2" s="1"/>
  <c r="R1060" i="2" s="1"/>
  <c r="Q1052" i="2" a="1"/>
  <c r="Q1052" i="2" s="1"/>
  <c r="R1052" i="2" s="1"/>
  <c r="Q1044" i="2" a="1"/>
  <c r="Q1044" i="2" s="1"/>
  <c r="R1044" i="2" s="1"/>
  <c r="Q1036" i="2" a="1"/>
  <c r="Q1036" i="2" s="1"/>
  <c r="R1036" i="2" s="1"/>
  <c r="Q1028" i="2" a="1"/>
  <c r="Q1028" i="2" s="1"/>
  <c r="R1028" i="2" s="1"/>
  <c r="Q1020" i="2" a="1"/>
  <c r="Q1020" i="2" s="1"/>
  <c r="R1020" i="2" s="1"/>
  <c r="Q1012" i="2" a="1"/>
  <c r="Q1012" i="2" s="1"/>
  <c r="R1012" i="2" s="1"/>
  <c r="Q1004" i="2" a="1"/>
  <c r="Q1004" i="2" s="1"/>
  <c r="R1004" i="2" s="1"/>
  <c r="Q996" i="2" a="1"/>
  <c r="Q996" i="2" s="1"/>
  <c r="R996" i="2" s="1"/>
  <c r="Q988" i="2" a="1"/>
  <c r="Q988" i="2" s="1"/>
  <c r="R988" i="2" s="1"/>
  <c r="Q980" i="2" a="1"/>
  <c r="Q980" i="2" s="1"/>
  <c r="R980" i="2" s="1"/>
  <c r="Q972" i="2" a="1"/>
  <c r="Q972" i="2" s="1"/>
  <c r="R972" i="2" s="1"/>
  <c r="Q965" i="2" a="1"/>
  <c r="Q965" i="2" s="1"/>
  <c r="R965" i="2" s="1"/>
  <c r="Q957" i="2" a="1"/>
  <c r="Q957" i="2" s="1"/>
  <c r="R957" i="2" s="1"/>
  <c r="Q949" i="2" a="1"/>
  <c r="Q949" i="2" s="1"/>
  <c r="R949" i="2" s="1"/>
  <c r="Q941" i="2" a="1"/>
  <c r="Q941" i="2" s="1"/>
  <c r="R941" i="2" s="1"/>
  <c r="Q933" i="2" a="1"/>
  <c r="Q933" i="2" s="1"/>
  <c r="R933" i="2" s="1"/>
  <c r="Q925" i="2" a="1"/>
  <c r="Q925" i="2" s="1"/>
  <c r="R925" i="2" s="1"/>
  <c r="Q917" i="2" a="1"/>
  <c r="Q917" i="2" s="1"/>
  <c r="R917" i="2" s="1"/>
  <c r="Q909" i="2" a="1"/>
  <c r="Q909" i="2" s="1"/>
  <c r="R909" i="2" s="1"/>
  <c r="Q901" i="2" a="1"/>
  <c r="Q901" i="2" s="1"/>
  <c r="R901" i="2" s="1"/>
  <c r="Q893" i="2" a="1"/>
  <c r="Q893" i="2" s="1"/>
  <c r="R893" i="2" s="1"/>
  <c r="Q885" i="2" a="1"/>
  <c r="Q885" i="2" s="1"/>
  <c r="R885" i="2" s="1"/>
  <c r="Q877" i="2" a="1"/>
  <c r="Q877" i="2" s="1"/>
  <c r="R877" i="2" s="1"/>
  <c r="Q869" i="2" a="1"/>
  <c r="Q869" i="2" s="1"/>
  <c r="R869" i="2" s="1"/>
  <c r="Q861" i="2" a="1"/>
  <c r="Q861" i="2" s="1"/>
  <c r="R861" i="2" s="1"/>
  <c r="Q853" i="2" a="1"/>
  <c r="Q853" i="2" s="1"/>
  <c r="R853" i="2" s="1"/>
  <c r="Q845" i="2" a="1"/>
  <c r="Q845" i="2" s="1"/>
  <c r="R845" i="2" s="1"/>
  <c r="Q837" i="2" a="1"/>
  <c r="Q837" i="2" s="1"/>
  <c r="R837" i="2" s="1"/>
  <c r="Q829" i="2" a="1"/>
  <c r="Q829" i="2" s="1"/>
  <c r="R829" i="2" s="1"/>
  <c r="Q821" i="2" a="1"/>
  <c r="Q821" i="2" s="1"/>
  <c r="R821" i="2" s="1"/>
  <c r="Q813" i="2" a="1"/>
  <c r="Q813" i="2" s="1"/>
  <c r="R813" i="2" s="1"/>
  <c r="Q805" i="2" a="1"/>
  <c r="Q805" i="2" s="1"/>
  <c r="R805" i="2" s="1"/>
  <c r="Q797" i="2" a="1"/>
  <c r="Q797" i="2" s="1"/>
  <c r="R797" i="2" s="1"/>
  <c r="Q789" i="2" a="1"/>
  <c r="Q789" i="2" s="1"/>
  <c r="R789" i="2" s="1"/>
  <c r="Q781" i="2" a="1"/>
  <c r="Q781" i="2" s="1"/>
  <c r="R781" i="2" s="1"/>
  <c r="Q773" i="2" a="1"/>
  <c r="Q773" i="2" s="1"/>
  <c r="R773" i="2" s="1"/>
  <c r="Q765" i="2" a="1"/>
  <c r="Q765" i="2" s="1"/>
  <c r="R765" i="2" s="1"/>
  <c r="Q757" i="2" a="1"/>
  <c r="Q757" i="2" s="1"/>
  <c r="R757" i="2" s="1"/>
  <c r="Q749" i="2" a="1"/>
  <c r="Q749" i="2" s="1"/>
  <c r="R749" i="2" s="1"/>
  <c r="Q741" i="2" a="1"/>
  <c r="Q741" i="2" s="1"/>
  <c r="R741" i="2" s="1"/>
  <c r="Q733" i="2" a="1"/>
  <c r="Q733" i="2" s="1"/>
  <c r="R733" i="2" s="1"/>
  <c r="Q725" i="2" a="1"/>
  <c r="Q725" i="2" s="1"/>
  <c r="R725" i="2" s="1"/>
  <c r="Q717" i="2" a="1"/>
  <c r="Q717" i="2" s="1"/>
  <c r="R717" i="2" s="1"/>
  <c r="Q709" i="2" a="1"/>
  <c r="Q709" i="2" s="1"/>
  <c r="R709" i="2" s="1"/>
  <c r="Q701" i="2" a="1"/>
  <c r="Q701" i="2" s="1"/>
  <c r="R701" i="2" s="1"/>
  <c r="Q693" i="2" a="1"/>
  <c r="Q693" i="2" s="1"/>
  <c r="R693" i="2" s="1"/>
  <c r="Q685" i="2" a="1"/>
  <c r="Q685" i="2" s="1"/>
  <c r="R685" i="2" s="1"/>
  <c r="Q677" i="2" a="1"/>
  <c r="Q677" i="2" s="1"/>
  <c r="R677" i="2" s="1"/>
  <c r="Q669" i="2" a="1"/>
  <c r="Q669" i="2" s="1"/>
  <c r="R669" i="2" s="1"/>
  <c r="Q661" i="2" a="1"/>
  <c r="Q661" i="2" s="1"/>
  <c r="R661" i="2" s="1"/>
  <c r="Q653" i="2" a="1"/>
  <c r="Q653" i="2" s="1"/>
  <c r="R653" i="2" s="1"/>
  <c r="Q645" i="2" a="1"/>
  <c r="Q645" i="2" s="1"/>
  <c r="R645" i="2" s="1"/>
  <c r="Q637" i="2" a="1"/>
  <c r="Q637" i="2" s="1"/>
  <c r="R637" i="2" s="1"/>
  <c r="Q629" i="2" a="1"/>
  <c r="Q629" i="2" s="1"/>
  <c r="R629" i="2" s="1"/>
  <c r="Q621" i="2" a="1"/>
  <c r="Q621" i="2" s="1"/>
  <c r="R621" i="2" s="1"/>
  <c r="Q613" i="2" a="1"/>
  <c r="Q613" i="2" s="1"/>
  <c r="R613" i="2" s="1"/>
  <c r="Q605" i="2" a="1"/>
  <c r="Q605" i="2" s="1"/>
  <c r="R605" i="2" s="1"/>
  <c r="Q597" i="2" a="1"/>
  <c r="Q597" i="2" s="1"/>
  <c r="R597" i="2" s="1"/>
  <c r="Q589" i="2" a="1"/>
  <c r="Q589" i="2" s="1"/>
  <c r="R589" i="2" s="1"/>
  <c r="Q581" i="2" a="1"/>
  <c r="Q581" i="2" s="1"/>
  <c r="R581" i="2" s="1"/>
  <c r="Q573" i="2" a="1"/>
  <c r="Q573" i="2" s="1"/>
  <c r="R573" i="2" s="1"/>
  <c r="Q565" i="2" a="1"/>
  <c r="Q565" i="2" s="1"/>
  <c r="R565" i="2" s="1"/>
  <c r="Q557" i="2" a="1"/>
  <c r="Q557" i="2" s="1"/>
  <c r="R557" i="2" s="1"/>
  <c r="Q549" i="2" a="1"/>
  <c r="Q549" i="2" s="1"/>
  <c r="R549" i="2" s="1"/>
  <c r="Q541" i="2" a="1"/>
  <c r="Q541" i="2" s="1"/>
  <c r="R541" i="2" s="1"/>
  <c r="Q533" i="2" a="1"/>
  <c r="Q533" i="2" s="1"/>
  <c r="R533" i="2" s="1"/>
  <c r="Q525" i="2" a="1"/>
  <c r="Q525" i="2" s="1"/>
  <c r="R525" i="2" s="1"/>
  <c r="Q517" i="2" a="1"/>
  <c r="Q517" i="2" s="1"/>
  <c r="R517" i="2" s="1"/>
  <c r="Q509" i="2" a="1"/>
  <c r="Q509" i="2" s="1"/>
  <c r="R509" i="2" s="1"/>
  <c r="Q501" i="2" a="1"/>
  <c r="Q501" i="2" s="1"/>
  <c r="R501" i="2" s="1"/>
  <c r="Q493" i="2" a="1"/>
  <c r="Q493" i="2" s="1"/>
  <c r="R493" i="2" s="1"/>
  <c r="Q485" i="2" a="1"/>
  <c r="Q485" i="2" s="1"/>
  <c r="R485" i="2" s="1"/>
  <c r="Q477" i="2" a="1"/>
  <c r="Q477" i="2" s="1"/>
  <c r="R477" i="2" s="1"/>
  <c r="Q469" i="2" a="1"/>
  <c r="Q469" i="2" s="1"/>
  <c r="R469" i="2" s="1"/>
  <c r="Q461" i="2" a="1"/>
  <c r="Q461" i="2" s="1"/>
  <c r="R461" i="2" s="1"/>
  <c r="Q454" i="2" a="1"/>
  <c r="Q454" i="2" s="1"/>
  <c r="R454" i="2" s="1"/>
  <c r="Q446" i="2" a="1"/>
  <c r="Q446" i="2" s="1"/>
  <c r="R446" i="2" s="1"/>
  <c r="Q438" i="2" a="1"/>
  <c r="Q438" i="2" s="1"/>
  <c r="R438" i="2" s="1"/>
  <c r="Q430" i="2" a="1"/>
  <c r="Q430" i="2" s="1"/>
  <c r="R430" i="2" s="1"/>
  <c r="Q422" i="2" a="1"/>
  <c r="Q422" i="2" s="1"/>
  <c r="R422" i="2" s="1"/>
  <c r="Q414" i="2" a="1"/>
  <c r="Q414" i="2" s="1"/>
  <c r="R414" i="2" s="1"/>
  <c r="Q406" i="2" a="1"/>
  <c r="Q406" i="2" s="1"/>
  <c r="R406" i="2" s="1"/>
  <c r="Q398" i="2" a="1"/>
  <c r="Q398" i="2" s="1"/>
  <c r="R398" i="2" s="1"/>
  <c r="Q390" i="2" a="1"/>
  <c r="Q390" i="2" s="1"/>
  <c r="R390" i="2" s="1"/>
  <c r="Q382" i="2" a="1"/>
  <c r="Q382" i="2" s="1"/>
  <c r="R382" i="2" s="1"/>
  <c r="Q374" i="2" a="1"/>
  <c r="Q374" i="2" s="1"/>
  <c r="R374" i="2" s="1"/>
  <c r="Q366" i="2" a="1"/>
  <c r="Q366" i="2" s="1"/>
  <c r="R366" i="2" s="1"/>
  <c r="Q358" i="2" a="1"/>
  <c r="Q358" i="2" s="1"/>
  <c r="R358" i="2" s="1"/>
  <c r="Q350" i="2" a="1"/>
  <c r="Q350" i="2" s="1"/>
  <c r="R350" i="2" s="1"/>
  <c r="Q341" i="2" a="1"/>
  <c r="Q341" i="2" s="1"/>
  <c r="R341" i="2" s="1"/>
  <c r="Q335" i="2" a="1"/>
  <c r="Q335" i="2" s="1"/>
  <c r="R335" i="2" s="1"/>
  <c r="Q326" i="2" a="1"/>
  <c r="Q326" i="2" s="1"/>
  <c r="R326" i="2" s="1"/>
  <c r="Q318" i="2" a="1"/>
  <c r="Q318" i="2" s="1"/>
  <c r="R318" i="2" s="1"/>
  <c r="Q310" i="2" a="1"/>
  <c r="Q310" i="2" s="1"/>
  <c r="R310" i="2" s="1"/>
  <c r="Q302" i="2" a="1"/>
  <c r="Q302" i="2" s="1"/>
  <c r="R302" i="2" s="1"/>
  <c r="Q294" i="2" a="1"/>
  <c r="Q294" i="2" s="1"/>
  <c r="R294" i="2" s="1"/>
  <c r="Q1454" i="2" a="1"/>
  <c r="Q1454" i="2" s="1"/>
  <c r="R1454" i="2" s="1"/>
  <c r="Q1446" i="2" a="1"/>
  <c r="Q1446" i="2" s="1"/>
  <c r="R1446" i="2" s="1"/>
  <c r="Q1438" i="2" a="1"/>
  <c r="Q1438" i="2" s="1"/>
  <c r="R1438" i="2" s="1"/>
  <c r="Q1430" i="2" a="1"/>
  <c r="Q1430" i="2" s="1"/>
  <c r="R1430" i="2" s="1"/>
  <c r="Q1422" i="2" a="1"/>
  <c r="Q1422" i="2" s="1"/>
  <c r="R1422" i="2" s="1"/>
  <c r="Q1414" i="2" a="1"/>
  <c r="Q1414" i="2" s="1"/>
  <c r="R1414" i="2" s="1"/>
  <c r="Q1406" i="2" a="1"/>
  <c r="Q1406" i="2" s="1"/>
  <c r="R1406" i="2" s="1"/>
  <c r="Q1398" i="2" a="1"/>
  <c r="Q1398" i="2" s="1"/>
  <c r="R1398" i="2" s="1"/>
  <c r="Q1390" i="2" a="1"/>
  <c r="Q1390" i="2" s="1"/>
  <c r="R1390" i="2" s="1"/>
  <c r="Q1382" i="2" a="1"/>
  <c r="Q1382" i="2" s="1"/>
  <c r="R1382" i="2" s="1"/>
  <c r="Q1374" i="2" a="1"/>
  <c r="Q1374" i="2" s="1"/>
  <c r="R1374" i="2" s="1"/>
  <c r="Q1366" i="2" a="1"/>
  <c r="Q1366" i="2" s="1"/>
  <c r="R1366" i="2" s="1"/>
  <c r="Q1354" i="2" a="1"/>
  <c r="Q1354" i="2" s="1"/>
  <c r="R1354" i="2" s="1"/>
  <c r="Q1346" i="2" a="1"/>
  <c r="Q1346" i="2" s="1"/>
  <c r="R1346" i="2" s="1"/>
  <c r="Q1338" i="2" a="1"/>
  <c r="Q1338" i="2" s="1"/>
  <c r="R1338" i="2" s="1"/>
  <c r="Q1330" i="2" a="1"/>
  <c r="Q1330" i="2" s="1"/>
  <c r="R1330" i="2" s="1"/>
  <c r="Q1322" i="2" a="1"/>
  <c r="Q1322" i="2" s="1"/>
  <c r="R1322" i="2" s="1"/>
  <c r="Q1314" i="2" a="1"/>
  <c r="Q1314" i="2" s="1"/>
  <c r="R1314" i="2" s="1"/>
  <c r="Q1306" i="2" a="1"/>
  <c r="Q1306" i="2" s="1"/>
  <c r="R1306" i="2" s="1"/>
  <c r="Q1298" i="2" a="1"/>
  <c r="Q1298" i="2" s="1"/>
  <c r="R1298" i="2" s="1"/>
  <c r="Q1290" i="2" a="1"/>
  <c r="Q1290" i="2" s="1"/>
  <c r="R1290" i="2" s="1"/>
  <c r="Q1282" i="2" a="1"/>
  <c r="Q1282" i="2" s="1"/>
  <c r="R1282" i="2" s="1"/>
  <c r="Q1274" i="2" a="1"/>
  <c r="Q1274" i="2" s="1"/>
  <c r="R1274" i="2" s="1"/>
  <c r="Q1266" i="2" a="1"/>
  <c r="Q1266" i="2" s="1"/>
  <c r="R1266" i="2" s="1"/>
  <c r="Q1258" i="2" a="1"/>
  <c r="Q1258" i="2" s="1"/>
  <c r="R1258" i="2" s="1"/>
  <c r="Q1251" i="2" a="1"/>
  <c r="Q1251" i="2" s="1"/>
  <c r="R1251" i="2" s="1"/>
  <c r="Q1243" i="2" a="1"/>
  <c r="Q1243" i="2" s="1"/>
  <c r="R1243" i="2" s="1"/>
  <c r="Q1235" i="2" a="1"/>
  <c r="Q1235" i="2" s="1"/>
  <c r="R1235" i="2" s="1"/>
  <c r="Q1227" i="2" a="1"/>
  <c r="Q1227" i="2" s="1"/>
  <c r="R1227" i="2" s="1"/>
  <c r="Q1219" i="2" a="1"/>
  <c r="Q1219" i="2" s="1"/>
  <c r="R1219" i="2" s="1"/>
  <c r="Q1211" i="2" a="1"/>
  <c r="Q1211" i="2" s="1"/>
  <c r="R1211" i="2" s="1"/>
  <c r="Q1203" i="2" a="1"/>
  <c r="Q1203" i="2" s="1"/>
  <c r="R1203" i="2" s="1"/>
  <c r="Q1195" i="2" a="1"/>
  <c r="Q1195" i="2" s="1"/>
  <c r="R1195" i="2" s="1"/>
  <c r="Q1187" i="2" a="1"/>
  <c r="Q1187" i="2" s="1"/>
  <c r="R1187" i="2" s="1"/>
  <c r="Q1179" i="2" a="1"/>
  <c r="Q1179" i="2" s="1"/>
  <c r="R1179" i="2" s="1"/>
  <c r="Q1171" i="2" a="1"/>
  <c r="Q1171" i="2" s="1"/>
  <c r="R1171" i="2" s="1"/>
  <c r="Q1163" i="2" a="1"/>
  <c r="Q1163" i="2" s="1"/>
  <c r="R1163" i="2" s="1"/>
  <c r="Q1155" i="2" a="1"/>
  <c r="Q1155" i="2" s="1"/>
  <c r="R1155" i="2" s="1"/>
  <c r="Q1147" i="2" a="1"/>
  <c r="Q1147" i="2" s="1"/>
  <c r="R1147" i="2" s="1"/>
  <c r="Q1139" i="2" a="1"/>
  <c r="Q1139" i="2" s="1"/>
  <c r="R1139" i="2" s="1"/>
  <c r="Q1131" i="2" a="1"/>
  <c r="Q1131" i="2" s="1"/>
  <c r="R1131" i="2" s="1"/>
  <c r="Q1123" i="2" a="1"/>
  <c r="Q1123" i="2" s="1"/>
  <c r="R1123" i="2" s="1"/>
  <c r="Q1115" i="2" a="1"/>
  <c r="Q1115" i="2" s="1"/>
  <c r="R1115" i="2" s="1"/>
  <c r="Q1107" i="2" a="1"/>
  <c r="Q1107" i="2" s="1"/>
  <c r="R1107" i="2" s="1"/>
  <c r="Q1099" i="2" a="1"/>
  <c r="Q1099" i="2" s="1"/>
  <c r="R1099" i="2" s="1"/>
  <c r="Q1091" i="2" a="1"/>
  <c r="Q1091" i="2" s="1"/>
  <c r="R1091" i="2" s="1"/>
  <c r="Q1083" i="2" a="1"/>
  <c r="Q1083" i="2" s="1"/>
  <c r="R1083" i="2" s="1"/>
  <c r="Q1075" i="2" a="1"/>
  <c r="Q1075" i="2" s="1"/>
  <c r="R1075" i="2" s="1"/>
  <c r="Q1067" i="2" a="1"/>
  <c r="Q1067" i="2" s="1"/>
  <c r="R1067" i="2" s="1"/>
  <c r="Q1059" i="2" a="1"/>
  <c r="Q1059" i="2" s="1"/>
  <c r="R1059" i="2" s="1"/>
  <c r="Q1051" i="2" a="1"/>
  <c r="Q1051" i="2" s="1"/>
  <c r="R1051" i="2" s="1"/>
  <c r="Q1043" i="2" a="1"/>
  <c r="Q1043" i="2" s="1"/>
  <c r="R1043" i="2" s="1"/>
  <c r="Q1035" i="2" a="1"/>
  <c r="Q1035" i="2" s="1"/>
  <c r="R1035" i="2" s="1"/>
  <c r="Q1027" i="2" a="1"/>
  <c r="Q1027" i="2" s="1"/>
  <c r="R1027" i="2" s="1"/>
  <c r="Q1019" i="2" a="1"/>
  <c r="Q1019" i="2" s="1"/>
  <c r="R1019" i="2" s="1"/>
  <c r="Q1011" i="2" a="1"/>
  <c r="Q1011" i="2" s="1"/>
  <c r="R1011" i="2" s="1"/>
  <c r="Q1003" i="2" a="1"/>
  <c r="Q1003" i="2" s="1"/>
  <c r="R1003" i="2" s="1"/>
  <c r="Q995" i="2" a="1"/>
  <c r="Q995" i="2" s="1"/>
  <c r="R995" i="2" s="1"/>
  <c r="Q987" i="2" a="1"/>
  <c r="Q987" i="2" s="1"/>
  <c r="R987" i="2" s="1"/>
  <c r="Q979" i="2" a="1"/>
  <c r="Q979" i="2" s="1"/>
  <c r="R979" i="2" s="1"/>
  <c r="Q964" i="2" a="1"/>
  <c r="Q964" i="2" s="1"/>
  <c r="R964" i="2" s="1"/>
  <c r="Q956" i="2" a="1"/>
  <c r="Q956" i="2" s="1"/>
  <c r="R956" i="2" s="1"/>
  <c r="Q948" i="2" a="1"/>
  <c r="Q948" i="2" s="1"/>
  <c r="R948" i="2" s="1"/>
  <c r="Q940" i="2" a="1"/>
  <c r="Q940" i="2" s="1"/>
  <c r="R940" i="2" s="1"/>
  <c r="Q932" i="2" a="1"/>
  <c r="Q932" i="2" s="1"/>
  <c r="R932" i="2" s="1"/>
  <c r="Q924" i="2" a="1"/>
  <c r="Q924" i="2" s="1"/>
  <c r="R924" i="2" s="1"/>
  <c r="Q916" i="2" a="1"/>
  <c r="Q916" i="2" s="1"/>
  <c r="R916" i="2" s="1"/>
  <c r="Q908" i="2" a="1"/>
  <c r="Q908" i="2" s="1"/>
  <c r="R908" i="2" s="1"/>
  <c r="Q900" i="2" a="1"/>
  <c r="Q900" i="2" s="1"/>
  <c r="R900" i="2" s="1"/>
  <c r="Q892" i="2" a="1"/>
  <c r="Q892" i="2" s="1"/>
  <c r="R892" i="2" s="1"/>
  <c r="Q884" i="2" a="1"/>
  <c r="Q884" i="2" s="1"/>
  <c r="R884" i="2" s="1"/>
  <c r="Q876" i="2" a="1"/>
  <c r="Q876" i="2" s="1"/>
  <c r="R876" i="2" s="1"/>
  <c r="Q868" i="2" a="1"/>
  <c r="Q868" i="2" s="1"/>
  <c r="R868" i="2" s="1"/>
  <c r="Q860" i="2" a="1"/>
  <c r="Q860" i="2" s="1"/>
  <c r="R860" i="2" s="1"/>
  <c r="Q852" i="2" a="1"/>
  <c r="Q852" i="2" s="1"/>
  <c r="R852" i="2" s="1"/>
  <c r="Q844" i="2" a="1"/>
  <c r="Q844" i="2" s="1"/>
  <c r="R844" i="2" s="1"/>
  <c r="Q836" i="2" a="1"/>
  <c r="Q836" i="2" s="1"/>
  <c r="R836" i="2" s="1"/>
  <c r="Q828" i="2" a="1"/>
  <c r="Q828" i="2" s="1"/>
  <c r="R828" i="2" s="1"/>
  <c r="Q820" i="2" a="1"/>
  <c r="Q820" i="2" s="1"/>
  <c r="R820" i="2" s="1"/>
  <c r="Q812" i="2" a="1"/>
  <c r="Q812" i="2" s="1"/>
  <c r="R812" i="2" s="1"/>
  <c r="Q804" i="2" a="1"/>
  <c r="Q804" i="2" s="1"/>
  <c r="R804" i="2" s="1"/>
  <c r="Q796" i="2" a="1"/>
  <c r="Q796" i="2" s="1"/>
  <c r="R796" i="2" s="1"/>
  <c r="Q788" i="2" a="1"/>
  <c r="Q788" i="2" s="1"/>
  <c r="R788" i="2" s="1"/>
  <c r="Q780" i="2" a="1"/>
  <c r="Q780" i="2" s="1"/>
  <c r="R780" i="2" s="1"/>
  <c r="Q772" i="2" a="1"/>
  <c r="Q772" i="2" s="1"/>
  <c r="R772" i="2" s="1"/>
  <c r="Q764" i="2" a="1"/>
  <c r="Q764" i="2" s="1"/>
  <c r="R764" i="2" s="1"/>
  <c r="Q756" i="2" a="1"/>
  <c r="Q756" i="2" s="1"/>
  <c r="R756" i="2" s="1"/>
  <c r="Q748" i="2" a="1"/>
  <c r="Q748" i="2" s="1"/>
  <c r="R748" i="2" s="1"/>
  <c r="Q740" i="2" a="1"/>
  <c r="Q740" i="2" s="1"/>
  <c r="R740" i="2" s="1"/>
  <c r="Q732" i="2" a="1"/>
  <c r="Q732" i="2" s="1"/>
  <c r="R732" i="2" s="1"/>
  <c r="Q724" i="2" a="1"/>
  <c r="Q724" i="2" s="1"/>
  <c r="R724" i="2" s="1"/>
  <c r="Q716" i="2" a="1"/>
  <c r="Q716" i="2" s="1"/>
  <c r="R716" i="2" s="1"/>
  <c r="Q708" i="2" a="1"/>
  <c r="Q708" i="2" s="1"/>
  <c r="R708" i="2" s="1"/>
  <c r="Q700" i="2" a="1"/>
  <c r="Q700" i="2" s="1"/>
  <c r="R700" i="2" s="1"/>
  <c r="Q692" i="2" a="1"/>
  <c r="Q692" i="2" s="1"/>
  <c r="R692" i="2" s="1"/>
  <c r="Q684" i="2" a="1"/>
  <c r="Q684" i="2" s="1"/>
  <c r="R684" i="2" s="1"/>
  <c r="Q676" i="2" a="1"/>
  <c r="Q676" i="2" s="1"/>
  <c r="R676" i="2" s="1"/>
  <c r="Q668" i="2" a="1"/>
  <c r="Q668" i="2" s="1"/>
  <c r="R668" i="2" s="1"/>
  <c r="Q660" i="2" a="1"/>
  <c r="Q660" i="2" s="1"/>
  <c r="R660" i="2" s="1"/>
  <c r="Q652" i="2" a="1"/>
  <c r="Q652" i="2" s="1"/>
  <c r="R652" i="2" s="1"/>
  <c r="Q644" i="2" a="1"/>
  <c r="Q644" i="2" s="1"/>
  <c r="R644" i="2" s="1"/>
  <c r="Q636" i="2" a="1"/>
  <c r="Q636" i="2" s="1"/>
  <c r="R636" i="2" s="1"/>
  <c r="Q628" i="2" a="1"/>
  <c r="Q628" i="2" s="1"/>
  <c r="R628" i="2" s="1"/>
  <c r="Q620" i="2" a="1"/>
  <c r="Q620" i="2" s="1"/>
  <c r="R620" i="2" s="1"/>
  <c r="Q612" i="2" a="1"/>
  <c r="Q612" i="2" s="1"/>
  <c r="R612" i="2" s="1"/>
  <c r="Q604" i="2" a="1"/>
  <c r="Q604" i="2" s="1"/>
  <c r="R604" i="2" s="1"/>
  <c r="Q596" i="2" a="1"/>
  <c r="Q596" i="2" s="1"/>
  <c r="R596" i="2" s="1"/>
  <c r="Q588" i="2" a="1"/>
  <c r="Q588" i="2" s="1"/>
  <c r="R588" i="2" s="1"/>
  <c r="Q580" i="2" a="1"/>
  <c r="Q580" i="2" s="1"/>
  <c r="R580" i="2" s="1"/>
  <c r="Q572" i="2" a="1"/>
  <c r="Q572" i="2" s="1"/>
  <c r="R572" i="2" s="1"/>
  <c r="Q564" i="2" a="1"/>
  <c r="Q564" i="2" s="1"/>
  <c r="R564" i="2" s="1"/>
  <c r="Q556" i="2" a="1"/>
  <c r="Q556" i="2" s="1"/>
  <c r="R556" i="2" s="1"/>
  <c r="Q548" i="2" a="1"/>
  <c r="Q548" i="2" s="1"/>
  <c r="R548" i="2" s="1"/>
  <c r="Q540" i="2" a="1"/>
  <c r="Q540" i="2" s="1"/>
  <c r="R540" i="2" s="1"/>
  <c r="Q532" i="2" a="1"/>
  <c r="Q532" i="2" s="1"/>
  <c r="R532" i="2" s="1"/>
  <c r="Q524" i="2" a="1"/>
  <c r="Q524" i="2" s="1"/>
  <c r="R524" i="2" s="1"/>
  <c r="Q516" i="2" a="1"/>
  <c r="Q516" i="2" s="1"/>
  <c r="R516" i="2" s="1"/>
  <c r="Q508" i="2" a="1"/>
  <c r="Q508" i="2" s="1"/>
  <c r="R508" i="2" s="1"/>
  <c r="Q500" i="2" a="1"/>
  <c r="Q500" i="2" s="1"/>
  <c r="R500" i="2" s="1"/>
  <c r="Q492" i="2" a="1"/>
  <c r="Q492" i="2" s="1"/>
  <c r="R492" i="2" s="1"/>
  <c r="Q484" i="2" a="1"/>
  <c r="Q484" i="2" s="1"/>
  <c r="R484" i="2" s="1"/>
  <c r="Q476" i="2" a="1"/>
  <c r="Q476" i="2" s="1"/>
  <c r="R476" i="2" s="1"/>
  <c r="Q468" i="2" a="1"/>
  <c r="Q468" i="2" s="1"/>
  <c r="R468" i="2" s="1"/>
  <c r="Q460" i="2" a="1"/>
  <c r="Q460" i="2" s="1"/>
  <c r="R460" i="2" s="1"/>
  <c r="Q453" i="2" a="1"/>
  <c r="Q453" i="2" s="1"/>
  <c r="R453" i="2" s="1"/>
  <c r="Q445" i="2" a="1"/>
  <c r="Q445" i="2" s="1"/>
  <c r="R445" i="2" s="1"/>
  <c r="Q437" i="2" a="1"/>
  <c r="Q437" i="2" s="1"/>
  <c r="R437" i="2" s="1"/>
  <c r="Q429" i="2" a="1"/>
  <c r="Q429" i="2" s="1"/>
  <c r="R429" i="2" s="1"/>
  <c r="Q421" i="2" a="1"/>
  <c r="Q421" i="2" s="1"/>
  <c r="R421" i="2" s="1"/>
  <c r="Q413" i="2" a="1"/>
  <c r="Q413" i="2" s="1"/>
  <c r="R413" i="2" s="1"/>
  <c r="Q405" i="2" a="1"/>
  <c r="Q405" i="2" s="1"/>
  <c r="R405" i="2" s="1"/>
  <c r="Q397" i="2" a="1"/>
  <c r="Q397" i="2" s="1"/>
  <c r="R397" i="2" s="1"/>
  <c r="Q389" i="2" a="1"/>
  <c r="Q389" i="2" s="1"/>
  <c r="R389" i="2" s="1"/>
  <c r="Q381" i="2" a="1"/>
  <c r="Q381" i="2" s="1"/>
  <c r="R381" i="2" s="1"/>
  <c r="Q373" i="2" a="1"/>
  <c r="Q373" i="2" s="1"/>
  <c r="R373" i="2" s="1"/>
  <c r="Q365" i="2" a="1"/>
  <c r="Q365" i="2" s="1"/>
  <c r="R365" i="2" s="1"/>
  <c r="Q357" i="2" a="1"/>
  <c r="Q357" i="2" s="1"/>
  <c r="R357" i="2" s="1"/>
  <c r="Q348" i="2" a="1"/>
  <c r="Q348" i="2" s="1"/>
  <c r="R348" i="2" s="1"/>
  <c r="Q340" i="2" a="1"/>
  <c r="Q340" i="2" s="1"/>
  <c r="R340" i="2" s="1"/>
  <c r="Q334" i="2" a="1"/>
  <c r="Q334" i="2" s="1"/>
  <c r="R334" i="2" s="1"/>
  <c r="Q325" i="2" a="1"/>
  <c r="Q325" i="2" s="1"/>
  <c r="R325" i="2" s="1"/>
  <c r="Q317" i="2" a="1"/>
  <c r="Q317" i="2" s="1"/>
  <c r="R317" i="2" s="1"/>
  <c r="Q309" i="2" a="1"/>
  <c r="Q309" i="2" s="1"/>
  <c r="R309" i="2" s="1"/>
  <c r="Q301" i="2" a="1"/>
  <c r="Q301" i="2" s="1"/>
  <c r="R301" i="2" s="1"/>
  <c r="Q293" i="2" a="1"/>
  <c r="Q293" i="2" s="1"/>
  <c r="R293" i="2" s="1"/>
  <c r="Q285" i="2" a="1"/>
  <c r="Q285" i="2" s="1"/>
  <c r="R285" i="2" s="1"/>
  <c r="Q277" i="2" a="1"/>
  <c r="Q277" i="2" s="1"/>
  <c r="R277" i="2" s="1"/>
  <c r="Q269" i="2" a="1"/>
  <c r="Q269" i="2" s="1"/>
  <c r="R269" i="2" s="1"/>
  <c r="Q261" i="2" a="1"/>
  <c r="Q261" i="2" s="1"/>
  <c r="R261" i="2" s="1"/>
  <c r="Q240" i="2" a="1"/>
  <c r="Q240" i="2" s="1"/>
  <c r="R240" i="2" s="1"/>
  <c r="Q232" i="2" a="1"/>
  <c r="Q232" i="2" s="1"/>
  <c r="R232" i="2" s="1"/>
  <c r="Q224" i="2" a="1"/>
  <c r="Q224" i="2" s="1"/>
  <c r="R224" i="2" s="1"/>
  <c r="Q216" i="2" a="1"/>
  <c r="Q216" i="2" s="1"/>
  <c r="R216" i="2" s="1"/>
  <c r="Q208" i="2" a="1"/>
  <c r="Q208" i="2" s="1"/>
  <c r="R208" i="2" s="1"/>
  <c r="Q200" i="2" a="1"/>
  <c r="Q200" i="2" s="1"/>
  <c r="R200" i="2" s="1"/>
  <c r="Q192" i="2" a="1"/>
  <c r="Q192" i="2" s="1"/>
  <c r="R192" i="2" s="1"/>
  <c r="Q184" i="2" a="1"/>
  <c r="Q184" i="2" s="1"/>
  <c r="R184" i="2" s="1"/>
  <c r="Q176" i="2" a="1"/>
  <c r="Q176" i="2" s="1"/>
  <c r="R176" i="2" s="1"/>
  <c r="Q168" i="2" a="1"/>
  <c r="Q168" i="2" s="1"/>
  <c r="R168" i="2" s="1"/>
  <c r="Q160" i="2" a="1"/>
  <c r="Q160" i="2" s="1"/>
  <c r="R160" i="2" s="1"/>
  <c r="Q152" i="2" a="1"/>
  <c r="Q152" i="2" s="1"/>
  <c r="R152" i="2" s="1"/>
  <c r="Q144" i="2" a="1"/>
  <c r="Q144" i="2" s="1"/>
  <c r="R144" i="2" s="1"/>
  <c r="Q136" i="2" a="1"/>
  <c r="Q136" i="2" s="1"/>
  <c r="R136" i="2" s="1"/>
  <c r="Q128" i="2" a="1"/>
  <c r="Q128" i="2" s="1"/>
  <c r="R128" i="2" s="1"/>
  <c r="Q120" i="2" a="1"/>
  <c r="Q120" i="2" s="1"/>
  <c r="R120" i="2" s="1"/>
  <c r="Q112" i="2" a="1"/>
  <c r="Q112" i="2" s="1"/>
  <c r="R112" i="2" s="1"/>
  <c r="Q104" i="2" a="1"/>
  <c r="Q104" i="2" s="1"/>
  <c r="R104" i="2" s="1"/>
  <c r="Q96" i="2" a="1"/>
  <c r="Q96" i="2" s="1"/>
  <c r="R96" i="2" s="1"/>
  <c r="Q88" i="2" a="1"/>
  <c r="Q88" i="2" s="1"/>
  <c r="R88" i="2" s="1"/>
  <c r="Q80" i="2" a="1"/>
  <c r="Q80" i="2" s="1"/>
  <c r="R80" i="2" s="1"/>
  <c r="Q72" i="2" a="1"/>
  <c r="Q72" i="2" s="1"/>
  <c r="R72" i="2" s="1"/>
  <c r="Q64" i="2" a="1"/>
  <c r="Q64" i="2" s="1"/>
  <c r="R64" i="2" s="1"/>
  <c r="Q56" i="2" a="1"/>
  <c r="Q56" i="2" s="1"/>
  <c r="R56" i="2" s="1"/>
  <c r="Q48" i="2" a="1"/>
  <c r="Q48" i="2" s="1"/>
  <c r="R48" i="2" s="1"/>
  <c r="Q40" i="2" a="1"/>
  <c r="Q40" i="2" s="1"/>
  <c r="R40" i="2" s="1"/>
  <c r="Q32" i="2" a="1"/>
  <c r="Q32" i="2" s="1"/>
  <c r="R32" i="2" s="1"/>
  <c r="Q24" i="2" a="1"/>
  <c r="Q24" i="2" s="1"/>
  <c r="R24" i="2" s="1"/>
  <c r="Q16" i="2" a="1"/>
  <c r="Q16" i="2" s="1"/>
  <c r="R16" i="2" s="1"/>
  <c r="Q8" i="2" a="1"/>
  <c r="Q8" i="2" s="1"/>
  <c r="R8" i="2" s="1"/>
  <c r="Q311" i="2" a="1"/>
  <c r="Q311" i="2" s="1"/>
  <c r="R311" i="2" s="1"/>
  <c r="Q303" i="2" a="1"/>
  <c r="Q303" i="2" s="1"/>
  <c r="R303" i="2" s="1"/>
  <c r="Q295" i="2" a="1"/>
  <c r="Q295" i="2" s="1"/>
  <c r="R295" i="2" s="1"/>
  <c r="Q287" i="2" a="1"/>
  <c r="Q287" i="2" s="1"/>
  <c r="R287" i="2" s="1"/>
  <c r="Q279" i="2" a="1"/>
  <c r="Q279" i="2" s="1"/>
  <c r="R279" i="2" s="1"/>
  <c r="Q271" i="2" a="1"/>
  <c r="Q271" i="2" s="1"/>
  <c r="R271" i="2" s="1"/>
  <c r="Q263" i="2" a="1"/>
  <c r="Q263" i="2" s="1"/>
  <c r="R263" i="2" s="1"/>
  <c r="Q255" i="2" a="1"/>
  <c r="Q255" i="2" s="1"/>
  <c r="R255" i="2" s="1"/>
  <c r="Q247" i="2" a="1"/>
  <c r="Q247" i="2" s="1"/>
  <c r="R247" i="2" s="1"/>
  <c r="Q239" i="2" a="1"/>
  <c r="Q239" i="2" s="1"/>
  <c r="R239" i="2" s="1"/>
  <c r="Q231" i="2" a="1"/>
  <c r="Q231" i="2" s="1"/>
  <c r="R231" i="2" s="1"/>
  <c r="Q223" i="2" a="1"/>
  <c r="Q223" i="2" s="1"/>
  <c r="R223" i="2" s="1"/>
  <c r="Q215" i="2" a="1"/>
  <c r="Q215" i="2" s="1"/>
  <c r="R215" i="2" s="1"/>
  <c r="Q207" i="2" a="1"/>
  <c r="Q207" i="2" s="1"/>
  <c r="R207" i="2" s="1"/>
  <c r="Q199" i="2" a="1"/>
  <c r="Q199" i="2" s="1"/>
  <c r="R199" i="2" s="1"/>
  <c r="Q191" i="2" a="1"/>
  <c r="Q191" i="2" s="1"/>
  <c r="R191" i="2" s="1"/>
  <c r="Q183" i="2" a="1"/>
  <c r="Q183" i="2" s="1"/>
  <c r="R183" i="2" s="1"/>
  <c r="Q175" i="2" a="1"/>
  <c r="Q175" i="2" s="1"/>
  <c r="R175" i="2" s="1"/>
  <c r="Q167" i="2" a="1"/>
  <c r="Q167" i="2" s="1"/>
  <c r="R167" i="2" s="1"/>
  <c r="Q159" i="2" a="1"/>
  <c r="Q159" i="2" s="1"/>
  <c r="R159" i="2" s="1"/>
  <c r="Q151" i="2" a="1"/>
  <c r="Q151" i="2" s="1"/>
  <c r="R151" i="2" s="1"/>
  <c r="Q143" i="2" a="1"/>
  <c r="Q143" i="2" s="1"/>
  <c r="R143" i="2" s="1"/>
  <c r="Q135" i="2" a="1"/>
  <c r="Q135" i="2" s="1"/>
  <c r="R135" i="2" s="1"/>
  <c r="Q127" i="2" a="1"/>
  <c r="Q127" i="2" s="1"/>
  <c r="R127" i="2" s="1"/>
  <c r="Q119" i="2" a="1"/>
  <c r="Q119" i="2" s="1"/>
  <c r="R119" i="2" s="1"/>
  <c r="Q111" i="2" a="1"/>
  <c r="Q111" i="2" s="1"/>
  <c r="R111" i="2" s="1"/>
  <c r="Q103" i="2" a="1"/>
  <c r="Q103" i="2" s="1"/>
  <c r="R103" i="2" s="1"/>
  <c r="Q95" i="2" a="1"/>
  <c r="Q95" i="2" s="1"/>
  <c r="R95" i="2" s="1"/>
  <c r="Q87" i="2" a="1"/>
  <c r="Q87" i="2" s="1"/>
  <c r="R87" i="2" s="1"/>
  <c r="Q79" i="2" a="1"/>
  <c r="Q79" i="2" s="1"/>
  <c r="R79" i="2" s="1"/>
  <c r="Q71" i="2" a="1"/>
  <c r="Q71" i="2" s="1"/>
  <c r="R71" i="2" s="1"/>
  <c r="Q63" i="2" a="1"/>
  <c r="Q63" i="2" s="1"/>
  <c r="R63" i="2" s="1"/>
  <c r="Q55" i="2" a="1"/>
  <c r="Q55" i="2" s="1"/>
  <c r="R55" i="2" s="1"/>
  <c r="Q47" i="2" a="1"/>
  <c r="Q47" i="2" s="1"/>
  <c r="R47" i="2" s="1"/>
  <c r="Q39" i="2" a="1"/>
  <c r="Q39" i="2" s="1"/>
  <c r="R39" i="2" s="1"/>
  <c r="Q31" i="2" a="1"/>
  <c r="Q31" i="2" s="1"/>
  <c r="R31" i="2" s="1"/>
  <c r="Q23" i="2" a="1"/>
  <c r="Q23" i="2" s="1"/>
  <c r="R23" i="2" s="1"/>
  <c r="Q15" i="2" a="1"/>
  <c r="Q15" i="2" s="1"/>
  <c r="R15" i="2" s="1"/>
  <c r="Q7" i="2" a="1"/>
  <c r="Q7" i="2" s="1"/>
  <c r="R7" i="2" s="1"/>
  <c r="Q3" i="2" a="1"/>
  <c r="Q3" i="2" s="1"/>
  <c r="R3" i="2" s="1"/>
  <c r="Q286" i="2" a="1"/>
  <c r="Q286" i="2" s="1"/>
  <c r="R286" i="2" s="1"/>
  <c r="Q278" i="2" a="1"/>
  <c r="Q278" i="2" s="1"/>
  <c r="R278" i="2" s="1"/>
  <c r="Q270" i="2" a="1"/>
  <c r="Q270" i="2" s="1"/>
  <c r="R270" i="2" s="1"/>
  <c r="Q262" i="2" a="1"/>
  <c r="Q262" i="2" s="1"/>
  <c r="R262" i="2" s="1"/>
  <c r="Q254" i="2" a="1"/>
  <c r="Q254" i="2" s="1"/>
  <c r="R254" i="2" s="1"/>
  <c r="Q246" i="2" a="1"/>
  <c r="Q246" i="2" s="1"/>
  <c r="R246" i="2" s="1"/>
  <c r="Q238" i="2" a="1"/>
  <c r="Q238" i="2" s="1"/>
  <c r="R238" i="2" s="1"/>
  <c r="Q230" i="2" a="1"/>
  <c r="Q230" i="2" s="1"/>
  <c r="R230" i="2" s="1"/>
  <c r="Q222" i="2" a="1"/>
  <c r="Q222" i="2" s="1"/>
  <c r="R222" i="2" s="1"/>
  <c r="Q214" i="2" a="1"/>
  <c r="Q214" i="2" s="1"/>
  <c r="R214" i="2" s="1"/>
  <c r="Q206" i="2" a="1"/>
  <c r="Q206" i="2" s="1"/>
  <c r="R206" i="2" s="1"/>
  <c r="Q198" i="2" a="1"/>
  <c r="Q198" i="2" s="1"/>
  <c r="R198" i="2" s="1"/>
  <c r="Q190" i="2" a="1"/>
  <c r="Q190" i="2" s="1"/>
  <c r="R190" i="2" s="1"/>
  <c r="Q182" i="2" a="1"/>
  <c r="Q182" i="2" s="1"/>
  <c r="R182" i="2" s="1"/>
  <c r="Q174" i="2" a="1"/>
  <c r="Q174" i="2" s="1"/>
  <c r="R174" i="2" s="1"/>
  <c r="Q166" i="2" a="1"/>
  <c r="Q166" i="2" s="1"/>
  <c r="R166" i="2" s="1"/>
  <c r="Q158" i="2" a="1"/>
  <c r="Q158" i="2" s="1"/>
  <c r="R158" i="2" s="1"/>
  <c r="Q150" i="2" a="1"/>
  <c r="Q150" i="2" s="1"/>
  <c r="R150" i="2" s="1"/>
  <c r="Q142" i="2" a="1"/>
  <c r="Q142" i="2" s="1"/>
  <c r="R142" i="2" s="1"/>
  <c r="Q134" i="2" a="1"/>
  <c r="Q134" i="2" s="1"/>
  <c r="R134" i="2" s="1"/>
  <c r="Q126" i="2" a="1"/>
  <c r="Q126" i="2" s="1"/>
  <c r="R126" i="2" s="1"/>
  <c r="Q118" i="2" a="1"/>
  <c r="Q118" i="2" s="1"/>
  <c r="R118" i="2" s="1"/>
  <c r="Q110" i="2" a="1"/>
  <c r="Q110" i="2" s="1"/>
  <c r="R110" i="2" s="1"/>
  <c r="Q102" i="2" a="1"/>
  <c r="Q102" i="2" s="1"/>
  <c r="R102" i="2" s="1"/>
  <c r="Q94" i="2" a="1"/>
  <c r="Q94" i="2" s="1"/>
  <c r="R94" i="2" s="1"/>
  <c r="Q86" i="2" a="1"/>
  <c r="Q86" i="2" s="1"/>
  <c r="R86" i="2" s="1"/>
  <c r="Q78" i="2" a="1"/>
  <c r="Q78" i="2" s="1"/>
  <c r="R78" i="2" s="1"/>
  <c r="Q70" i="2" a="1"/>
  <c r="Q70" i="2" s="1"/>
  <c r="R70" i="2" s="1"/>
  <c r="Q62" i="2" a="1"/>
  <c r="Q62" i="2" s="1"/>
  <c r="R62" i="2" s="1"/>
  <c r="Q54" i="2" a="1"/>
  <c r="Q54" i="2" s="1"/>
  <c r="R54" i="2" s="1"/>
  <c r="Q46" i="2" a="1"/>
  <c r="Q46" i="2" s="1"/>
  <c r="R46" i="2" s="1"/>
  <c r="Q38" i="2" a="1"/>
  <c r="Q38" i="2" s="1"/>
  <c r="R38" i="2" s="1"/>
  <c r="Q30" i="2" a="1"/>
  <c r="Q30" i="2" s="1"/>
  <c r="R30" i="2" s="1"/>
  <c r="Q22" i="2" a="1"/>
  <c r="Q22" i="2" s="1"/>
  <c r="R22" i="2" s="1"/>
  <c r="Q14" i="2" a="1"/>
  <c r="Q14" i="2" s="1"/>
  <c r="R14" i="2" s="1"/>
  <c r="Q6" i="2" a="1"/>
  <c r="Q6" i="2" s="1"/>
  <c r="R6" i="2" s="1"/>
  <c r="Q253" i="2" a="1"/>
  <c r="Q253" i="2" s="1"/>
  <c r="R253" i="2" s="1"/>
  <c r="Q245" i="2" a="1"/>
  <c r="Q245" i="2" s="1"/>
  <c r="R245" i="2" s="1"/>
  <c r="Q237" i="2" a="1"/>
  <c r="Q237" i="2" s="1"/>
  <c r="R237" i="2" s="1"/>
  <c r="Q229" i="2" a="1"/>
  <c r="Q229" i="2" s="1"/>
  <c r="R229" i="2" s="1"/>
  <c r="Q221" i="2" a="1"/>
  <c r="Q221" i="2" s="1"/>
  <c r="R221" i="2" s="1"/>
  <c r="Q213" i="2" a="1"/>
  <c r="Q213" i="2" s="1"/>
  <c r="R213" i="2" s="1"/>
  <c r="Q205" i="2" a="1"/>
  <c r="Q205" i="2" s="1"/>
  <c r="R205" i="2" s="1"/>
  <c r="Q197" i="2" a="1"/>
  <c r="Q197" i="2" s="1"/>
  <c r="R197" i="2" s="1"/>
  <c r="Q189" i="2" a="1"/>
  <c r="Q189" i="2" s="1"/>
  <c r="R189" i="2" s="1"/>
  <c r="Q181" i="2" a="1"/>
  <c r="Q181" i="2" s="1"/>
  <c r="R181" i="2" s="1"/>
  <c r="Q173" i="2" a="1"/>
  <c r="Q173" i="2" s="1"/>
  <c r="R173" i="2" s="1"/>
  <c r="Q165" i="2" a="1"/>
  <c r="Q165" i="2" s="1"/>
  <c r="R165" i="2" s="1"/>
  <c r="Q157" i="2" a="1"/>
  <c r="Q157" i="2" s="1"/>
  <c r="R157" i="2" s="1"/>
  <c r="Q149" i="2" a="1"/>
  <c r="Q149" i="2" s="1"/>
  <c r="R149" i="2" s="1"/>
  <c r="Q141" i="2" a="1"/>
  <c r="Q141" i="2" s="1"/>
  <c r="R141" i="2" s="1"/>
  <c r="Q133" i="2" a="1"/>
  <c r="Q133" i="2" s="1"/>
  <c r="R133" i="2" s="1"/>
  <c r="Q125" i="2" a="1"/>
  <c r="Q125" i="2" s="1"/>
  <c r="R125" i="2" s="1"/>
  <c r="Q117" i="2" a="1"/>
  <c r="Q117" i="2" s="1"/>
  <c r="R117" i="2" s="1"/>
  <c r="Q109" i="2" a="1"/>
  <c r="Q109" i="2" s="1"/>
  <c r="R109" i="2" s="1"/>
  <c r="Q101" i="2" a="1"/>
  <c r="Q101" i="2" s="1"/>
  <c r="R101" i="2" s="1"/>
  <c r="Q93" i="2" a="1"/>
  <c r="Q93" i="2" s="1"/>
  <c r="R93" i="2" s="1"/>
  <c r="Q85" i="2" a="1"/>
  <c r="Q85" i="2" s="1"/>
  <c r="R85" i="2" s="1"/>
  <c r="Q77" i="2" a="1"/>
  <c r="Q77" i="2" s="1"/>
  <c r="R77" i="2" s="1"/>
  <c r="Q69" i="2" a="1"/>
  <c r="Q69" i="2" s="1"/>
  <c r="R69" i="2" s="1"/>
  <c r="Q61" i="2" a="1"/>
  <c r="Q61" i="2" s="1"/>
  <c r="R61" i="2" s="1"/>
  <c r="Q53" i="2" a="1"/>
  <c r="Q53" i="2" s="1"/>
  <c r="R53" i="2" s="1"/>
  <c r="Q45" i="2" a="1"/>
  <c r="Q45" i="2" s="1"/>
  <c r="R45" i="2" s="1"/>
  <c r="Q37" i="2" a="1"/>
  <c r="Q37" i="2" s="1"/>
  <c r="R37" i="2" s="1"/>
  <c r="Q29" i="2" a="1"/>
  <c r="Q29" i="2" s="1"/>
  <c r="R29" i="2" s="1"/>
  <c r="Q21" i="2" a="1"/>
  <c r="Q21" i="2" s="1"/>
  <c r="R21" i="2" s="1"/>
  <c r="Q13" i="2" a="1"/>
  <c r="Q13" i="2" s="1"/>
  <c r="R13" i="2" s="1"/>
  <c r="Q5" i="2" a="1"/>
  <c r="Q5" i="2" s="1"/>
  <c r="R5" i="2" s="1"/>
  <c r="Q300" i="2" a="1"/>
  <c r="Q300" i="2" s="1"/>
  <c r="R300" i="2" s="1"/>
  <c r="Q292" i="2" a="1"/>
  <c r="Q292" i="2" s="1"/>
  <c r="R292" i="2" s="1"/>
  <c r="Q284" i="2" a="1"/>
  <c r="Q284" i="2" s="1"/>
  <c r="R284" i="2" s="1"/>
  <c r="Q276" i="2" a="1"/>
  <c r="Q276" i="2" s="1"/>
  <c r="R276" i="2" s="1"/>
  <c r="Q268" i="2" a="1"/>
  <c r="Q268" i="2" s="1"/>
  <c r="R268" i="2" s="1"/>
  <c r="Q260" i="2" a="1"/>
  <c r="Q260" i="2" s="1"/>
  <c r="R260" i="2" s="1"/>
  <c r="Q252" i="2" a="1"/>
  <c r="Q252" i="2" s="1"/>
  <c r="R252" i="2" s="1"/>
  <c r="Q244" i="2" a="1"/>
  <c r="Q244" i="2" s="1"/>
  <c r="R244" i="2" s="1"/>
  <c r="Q236" i="2" a="1"/>
  <c r="Q236" i="2" s="1"/>
  <c r="R236" i="2" s="1"/>
  <c r="Q228" i="2" a="1"/>
  <c r="Q228" i="2" s="1"/>
  <c r="R228" i="2" s="1"/>
  <c r="Q220" i="2" a="1"/>
  <c r="Q220" i="2" s="1"/>
  <c r="R220" i="2" s="1"/>
  <c r="Q212" i="2" a="1"/>
  <c r="Q212" i="2" s="1"/>
  <c r="R212" i="2" s="1"/>
  <c r="Q204" i="2" a="1"/>
  <c r="Q204" i="2" s="1"/>
  <c r="R204" i="2" s="1"/>
  <c r="Q196" i="2" a="1"/>
  <c r="Q196" i="2" s="1"/>
  <c r="R196" i="2" s="1"/>
  <c r="Q188" i="2" a="1"/>
  <c r="Q188" i="2" s="1"/>
  <c r="R188" i="2" s="1"/>
  <c r="Q180" i="2" a="1"/>
  <c r="Q180" i="2" s="1"/>
  <c r="R180" i="2" s="1"/>
  <c r="Q172" i="2" a="1"/>
  <c r="Q172" i="2" s="1"/>
  <c r="R172" i="2" s="1"/>
  <c r="Q164" i="2" a="1"/>
  <c r="Q164" i="2" s="1"/>
  <c r="R164" i="2" s="1"/>
  <c r="Q156" i="2" a="1"/>
  <c r="Q156" i="2" s="1"/>
  <c r="R156" i="2" s="1"/>
  <c r="Q148" i="2" a="1"/>
  <c r="Q148" i="2" s="1"/>
  <c r="R148" i="2" s="1"/>
  <c r="Q140" i="2" a="1"/>
  <c r="Q140" i="2" s="1"/>
  <c r="R140" i="2" s="1"/>
  <c r="Q132" i="2" a="1"/>
  <c r="Q132" i="2" s="1"/>
  <c r="R132" i="2" s="1"/>
  <c r="Q124" i="2" a="1"/>
  <c r="Q124" i="2" s="1"/>
  <c r="R124" i="2" s="1"/>
  <c r="Q116" i="2" a="1"/>
  <c r="Q116" i="2" s="1"/>
  <c r="R116" i="2" s="1"/>
  <c r="Q108" i="2" a="1"/>
  <c r="Q108" i="2" s="1"/>
  <c r="R108" i="2" s="1"/>
  <c r="Q100" i="2" a="1"/>
  <c r="Q100" i="2" s="1"/>
  <c r="R100" i="2" s="1"/>
  <c r="Q92" i="2" a="1"/>
  <c r="Q92" i="2" s="1"/>
  <c r="R92" i="2" s="1"/>
  <c r="Q84" i="2" a="1"/>
  <c r="Q84" i="2" s="1"/>
  <c r="R84" i="2" s="1"/>
  <c r="Q76" i="2" a="1"/>
  <c r="Q76" i="2" s="1"/>
  <c r="R76" i="2" s="1"/>
  <c r="Q68" i="2" a="1"/>
  <c r="Q68" i="2" s="1"/>
  <c r="R68" i="2" s="1"/>
  <c r="Q60" i="2" a="1"/>
  <c r="Q60" i="2" s="1"/>
  <c r="R60" i="2" s="1"/>
  <c r="Q52" i="2" a="1"/>
  <c r="Q52" i="2" s="1"/>
  <c r="R52" i="2" s="1"/>
  <c r="Q44" i="2" a="1"/>
  <c r="Q44" i="2" s="1"/>
  <c r="R44" i="2" s="1"/>
  <c r="Q36" i="2" a="1"/>
  <c r="Q36" i="2" s="1"/>
  <c r="R36" i="2" s="1"/>
  <c r="Q28" i="2" a="1"/>
  <c r="Q28" i="2" s="1"/>
  <c r="R28" i="2" s="1"/>
  <c r="Q20" i="2" a="1"/>
  <c r="Q20" i="2" s="1"/>
  <c r="R20" i="2" s="1"/>
  <c r="Q12" i="2" a="1"/>
  <c r="Q12" i="2" s="1"/>
  <c r="R12" i="2" s="1"/>
  <c r="Q4" i="2" a="1"/>
  <c r="Q4" i="2" s="1"/>
  <c r="R4" i="2" s="1"/>
  <c r="Q291" i="2" a="1"/>
  <c r="Q291" i="2" s="1"/>
  <c r="R291" i="2" s="1"/>
  <c r="Q283" i="2" a="1"/>
  <c r="Q283" i="2" s="1"/>
  <c r="R283" i="2" s="1"/>
  <c r="Q275" i="2" a="1"/>
  <c r="Q275" i="2" s="1"/>
  <c r="R275" i="2" s="1"/>
  <c r="Q267" i="2" a="1"/>
  <c r="Q267" i="2" s="1"/>
  <c r="R267" i="2" s="1"/>
  <c r="Q259" i="2" a="1"/>
  <c r="Q259" i="2" s="1"/>
  <c r="R259" i="2" s="1"/>
  <c r="Q251" i="2" a="1"/>
  <c r="Q251" i="2" s="1"/>
  <c r="R251" i="2" s="1"/>
  <c r="Q243" i="2" a="1"/>
  <c r="Q243" i="2" s="1"/>
  <c r="R243" i="2" s="1"/>
  <c r="Q235" i="2" a="1"/>
  <c r="Q235" i="2" s="1"/>
  <c r="R235" i="2" s="1"/>
  <c r="Q227" i="2" a="1"/>
  <c r="Q227" i="2" s="1"/>
  <c r="R227" i="2" s="1"/>
  <c r="Q219" i="2" a="1"/>
  <c r="Q219" i="2" s="1"/>
  <c r="R219" i="2" s="1"/>
  <c r="Q211" i="2" a="1"/>
  <c r="Q211" i="2" s="1"/>
  <c r="R211" i="2" s="1"/>
  <c r="Q203" i="2" a="1"/>
  <c r="Q203" i="2" s="1"/>
  <c r="R203" i="2" s="1"/>
  <c r="Q195" i="2" a="1"/>
  <c r="Q195" i="2" s="1"/>
  <c r="R195" i="2" s="1"/>
  <c r="Q187" i="2" a="1"/>
  <c r="Q187" i="2" s="1"/>
  <c r="R187" i="2" s="1"/>
  <c r="Q179" i="2" a="1"/>
  <c r="Q179" i="2" s="1"/>
  <c r="R179" i="2" s="1"/>
  <c r="Q171" i="2" a="1"/>
  <c r="Q171" i="2" s="1"/>
  <c r="R171" i="2" s="1"/>
  <c r="Q163" i="2" a="1"/>
  <c r="Q163" i="2" s="1"/>
  <c r="R163" i="2" s="1"/>
  <c r="Q155" i="2" a="1"/>
  <c r="Q155" i="2" s="1"/>
  <c r="R155" i="2" s="1"/>
  <c r="Q147" i="2" a="1"/>
  <c r="Q147" i="2" s="1"/>
  <c r="R147" i="2" s="1"/>
  <c r="Q139" i="2" a="1"/>
  <c r="Q139" i="2" s="1"/>
  <c r="R139" i="2" s="1"/>
  <c r="Q131" i="2" a="1"/>
  <c r="Q131" i="2" s="1"/>
  <c r="R131" i="2" s="1"/>
  <c r="Q123" i="2" a="1"/>
  <c r="Q123" i="2" s="1"/>
  <c r="R123" i="2" s="1"/>
  <c r="Q115" i="2" a="1"/>
  <c r="Q115" i="2" s="1"/>
  <c r="R115" i="2" s="1"/>
  <c r="Q107" i="2" a="1"/>
  <c r="Q107" i="2" s="1"/>
  <c r="R107" i="2" s="1"/>
  <c r="Q99" i="2" a="1"/>
  <c r="Q99" i="2" s="1"/>
  <c r="R99" i="2" s="1"/>
  <c r="Q91" i="2" a="1"/>
  <c r="Q91" i="2" s="1"/>
  <c r="R91" i="2" s="1"/>
  <c r="Q83" i="2" a="1"/>
  <c r="Q83" i="2" s="1"/>
  <c r="R83" i="2" s="1"/>
  <c r="Q75" i="2" a="1"/>
  <c r="Q75" i="2" s="1"/>
  <c r="R75" i="2" s="1"/>
  <c r="Q67" i="2" a="1"/>
  <c r="Q67" i="2" s="1"/>
  <c r="R67" i="2" s="1"/>
  <c r="Q59" i="2" a="1"/>
  <c r="Q59" i="2" s="1"/>
  <c r="R59" i="2" s="1"/>
  <c r="Q51" i="2" a="1"/>
  <c r="Q51" i="2" s="1"/>
  <c r="R51" i="2" s="1"/>
  <c r="Q43" i="2" a="1"/>
  <c r="Q43" i="2" s="1"/>
  <c r="R43" i="2" s="1"/>
  <c r="Q35" i="2" a="1"/>
  <c r="Q35" i="2" s="1"/>
  <c r="R35" i="2" s="1"/>
  <c r="Q27" i="2" a="1"/>
  <c r="Q27" i="2" s="1"/>
  <c r="R27" i="2" s="1"/>
  <c r="Q19" i="2" a="1"/>
  <c r="Q19" i="2" s="1"/>
  <c r="R19" i="2" s="1"/>
  <c r="Q11" i="2" a="1"/>
  <c r="Q11" i="2" s="1"/>
  <c r="R11" i="2" s="1"/>
  <c r="Q306" i="2" a="1"/>
  <c r="Q306" i="2" s="1"/>
  <c r="R306" i="2" s="1"/>
  <c r="Q298" i="2" a="1"/>
  <c r="Q298" i="2" s="1"/>
  <c r="R298" i="2" s="1"/>
  <c r="Q290" i="2" a="1"/>
  <c r="Q290" i="2" s="1"/>
  <c r="R290" i="2" s="1"/>
  <c r="Q282" i="2" a="1"/>
  <c r="Q282" i="2" s="1"/>
  <c r="R282" i="2" s="1"/>
  <c r="Q274" i="2" a="1"/>
  <c r="Q274" i="2" s="1"/>
  <c r="R274" i="2" s="1"/>
  <c r="Q266" i="2" a="1"/>
  <c r="Q266" i="2" s="1"/>
  <c r="R266" i="2" s="1"/>
  <c r="Q258" i="2" a="1"/>
  <c r="Q258" i="2" s="1"/>
  <c r="R258" i="2" s="1"/>
  <c r="Q250" i="2" a="1"/>
  <c r="Q250" i="2" s="1"/>
  <c r="R250" i="2" s="1"/>
  <c r="Q242" i="2" a="1"/>
  <c r="Q242" i="2" s="1"/>
  <c r="R242" i="2" s="1"/>
  <c r="Q234" i="2" a="1"/>
  <c r="Q234" i="2" s="1"/>
  <c r="R234" i="2" s="1"/>
  <c r="Q226" i="2" a="1"/>
  <c r="Q226" i="2" s="1"/>
  <c r="R226" i="2" s="1"/>
  <c r="Q218" i="2" a="1"/>
  <c r="Q218" i="2" s="1"/>
  <c r="R218" i="2" s="1"/>
  <c r="Q210" i="2" a="1"/>
  <c r="Q210" i="2" s="1"/>
  <c r="R210" i="2" s="1"/>
  <c r="Q202" i="2" a="1"/>
  <c r="Q202" i="2" s="1"/>
  <c r="R202" i="2" s="1"/>
  <c r="Q194" i="2" a="1"/>
  <c r="Q194" i="2" s="1"/>
  <c r="R194" i="2" s="1"/>
  <c r="Q186" i="2" a="1"/>
  <c r="Q186" i="2" s="1"/>
  <c r="R186" i="2" s="1"/>
  <c r="Q178" i="2" a="1"/>
  <c r="Q178" i="2" s="1"/>
  <c r="R178" i="2" s="1"/>
  <c r="Q170" i="2" a="1"/>
  <c r="Q170" i="2" s="1"/>
  <c r="R170" i="2" s="1"/>
  <c r="Q162" i="2" a="1"/>
  <c r="Q162" i="2" s="1"/>
  <c r="R162" i="2" s="1"/>
  <c r="Q154" i="2" a="1"/>
  <c r="Q154" i="2" s="1"/>
  <c r="R154" i="2" s="1"/>
  <c r="Q146" i="2" a="1"/>
  <c r="Q146" i="2" s="1"/>
  <c r="R146" i="2" s="1"/>
  <c r="Q138" i="2" a="1"/>
  <c r="Q138" i="2" s="1"/>
  <c r="R138" i="2" s="1"/>
  <c r="Q130" i="2" a="1"/>
  <c r="Q130" i="2" s="1"/>
  <c r="R130" i="2" s="1"/>
  <c r="Q122" i="2" a="1"/>
  <c r="Q122" i="2" s="1"/>
  <c r="R122" i="2" s="1"/>
  <c r="Q114" i="2" a="1"/>
  <c r="Q114" i="2" s="1"/>
  <c r="R114" i="2" s="1"/>
  <c r="Q106" i="2" a="1"/>
  <c r="Q106" i="2" s="1"/>
  <c r="R106" i="2" s="1"/>
  <c r="Q98" i="2" a="1"/>
  <c r="Q98" i="2" s="1"/>
  <c r="R98" i="2" s="1"/>
  <c r="Q90" i="2" a="1"/>
  <c r="Q90" i="2" s="1"/>
  <c r="R90" i="2" s="1"/>
  <c r="Q82" i="2" a="1"/>
  <c r="Q82" i="2" s="1"/>
  <c r="R82" i="2" s="1"/>
  <c r="Q74" i="2" a="1"/>
  <c r="Q74" i="2" s="1"/>
  <c r="R74" i="2" s="1"/>
  <c r="Q66" i="2" a="1"/>
  <c r="Q66" i="2" s="1"/>
  <c r="R66" i="2" s="1"/>
  <c r="Q58" i="2" a="1"/>
  <c r="Q58" i="2" s="1"/>
  <c r="R58" i="2" s="1"/>
  <c r="Q50" i="2" a="1"/>
  <c r="Q50" i="2" s="1"/>
  <c r="R50" i="2" s="1"/>
  <c r="Q42" i="2" a="1"/>
  <c r="Q42" i="2" s="1"/>
  <c r="R42" i="2" s="1"/>
  <c r="Q34" i="2" a="1"/>
  <c r="Q34" i="2" s="1"/>
  <c r="R34" i="2" s="1"/>
  <c r="Q26" i="2" a="1"/>
  <c r="Q26" i="2" s="1"/>
  <c r="R26" i="2" s="1"/>
  <c r="Q18" i="2" a="1"/>
  <c r="Q18" i="2" s="1"/>
  <c r="R18" i="2" s="1"/>
  <c r="Q10" i="2" a="1"/>
  <c r="Q10" i="2" s="1"/>
  <c r="R10" i="2" s="1"/>
  <c r="Q313" i="2" a="1"/>
  <c r="Q313" i="2" s="1"/>
  <c r="R313" i="2" s="1"/>
  <c r="Q305" i="2" a="1"/>
  <c r="Q305" i="2" s="1"/>
  <c r="R305" i="2" s="1"/>
  <c r="Q297" i="2" a="1"/>
  <c r="Q297" i="2" s="1"/>
  <c r="R297" i="2" s="1"/>
  <c r="Q289" i="2" a="1"/>
  <c r="Q289" i="2" s="1"/>
  <c r="R289" i="2" s="1"/>
  <c r="Q281" i="2" a="1"/>
  <c r="Q281" i="2" s="1"/>
  <c r="R281" i="2" s="1"/>
  <c r="Q273" i="2" a="1"/>
  <c r="Q273" i="2" s="1"/>
  <c r="R273" i="2" s="1"/>
  <c r="Q265" i="2" a="1"/>
  <c r="Q265" i="2" s="1"/>
  <c r="R265" i="2" s="1"/>
  <c r="Q257" i="2" a="1"/>
  <c r="Q257" i="2" s="1"/>
  <c r="R257" i="2" s="1"/>
  <c r="Q249" i="2" a="1"/>
  <c r="Q249" i="2" s="1"/>
  <c r="R249" i="2" s="1"/>
  <c r="Q241" i="2" a="1"/>
  <c r="Q241" i="2" s="1"/>
  <c r="R241" i="2" s="1"/>
  <c r="Q233" i="2" a="1"/>
  <c r="Q233" i="2" s="1"/>
  <c r="R233" i="2" s="1"/>
  <c r="Q225" i="2" a="1"/>
  <c r="Q225" i="2" s="1"/>
  <c r="R225" i="2" s="1"/>
  <c r="Q217" i="2" a="1"/>
  <c r="Q217" i="2" s="1"/>
  <c r="R217" i="2" s="1"/>
  <c r="Q209" i="2" a="1"/>
  <c r="Q209" i="2" s="1"/>
  <c r="R209" i="2" s="1"/>
  <c r="Q201" i="2" a="1"/>
  <c r="Q201" i="2" s="1"/>
  <c r="R201" i="2" s="1"/>
  <c r="Q193" i="2" a="1"/>
  <c r="Q193" i="2" s="1"/>
  <c r="R193" i="2" s="1"/>
  <c r="Q185" i="2" a="1"/>
  <c r="Q185" i="2" s="1"/>
  <c r="R185" i="2" s="1"/>
  <c r="Q177" i="2" a="1"/>
  <c r="Q177" i="2" s="1"/>
  <c r="R177" i="2" s="1"/>
  <c r="Q169" i="2" a="1"/>
  <c r="Q169" i="2" s="1"/>
  <c r="R169" i="2" s="1"/>
  <c r="Q161" i="2" a="1"/>
  <c r="Q161" i="2" s="1"/>
  <c r="R161" i="2" s="1"/>
  <c r="Q153" i="2" a="1"/>
  <c r="Q153" i="2" s="1"/>
  <c r="R153" i="2" s="1"/>
  <c r="Q145" i="2" a="1"/>
  <c r="Q145" i="2" s="1"/>
  <c r="R145" i="2" s="1"/>
  <c r="Q137" i="2" a="1"/>
  <c r="Q137" i="2" s="1"/>
  <c r="R137" i="2" s="1"/>
  <c r="Q129" i="2" a="1"/>
  <c r="Q129" i="2" s="1"/>
  <c r="R129" i="2" s="1"/>
  <c r="Q121" i="2" a="1"/>
  <c r="Q121" i="2" s="1"/>
  <c r="R121" i="2" s="1"/>
  <c r="Q113" i="2" a="1"/>
  <c r="Q113" i="2" s="1"/>
  <c r="R113" i="2" s="1"/>
  <c r="Q105" i="2" a="1"/>
  <c r="Q105" i="2" s="1"/>
  <c r="R105" i="2" s="1"/>
  <c r="Q97" i="2" a="1"/>
  <c r="Q97" i="2" s="1"/>
  <c r="R97" i="2" s="1"/>
  <c r="Q89" i="2" a="1"/>
  <c r="Q89" i="2" s="1"/>
  <c r="R89" i="2" s="1"/>
  <c r="Q81" i="2" a="1"/>
  <c r="Q81" i="2" s="1"/>
  <c r="R81" i="2" s="1"/>
  <c r="Q73" i="2" a="1"/>
  <c r="Q73" i="2" s="1"/>
  <c r="R73" i="2" s="1"/>
  <c r="Q65" i="2" a="1"/>
  <c r="Q65" i="2" s="1"/>
  <c r="R65" i="2" s="1"/>
  <c r="Q57" i="2" a="1"/>
  <c r="Q57" i="2" s="1"/>
  <c r="R57" i="2" s="1"/>
  <c r="Q49" i="2" a="1"/>
  <c r="Q49" i="2" s="1"/>
  <c r="R49" i="2" s="1"/>
  <c r="Q41" i="2" a="1"/>
  <c r="Q41" i="2" s="1"/>
  <c r="R41" i="2" s="1"/>
  <c r="Q33" i="2" a="1"/>
  <c r="Q33" i="2" s="1"/>
  <c r="R33" i="2" s="1"/>
  <c r="Q25" i="2" a="1"/>
  <c r="Q25" i="2" s="1"/>
  <c r="R25" i="2" s="1"/>
  <c r="Q17" i="2" a="1"/>
  <c r="Q17" i="2" s="1"/>
  <c r="R17" i="2" s="1"/>
  <c r="Q9" i="2" a="1"/>
  <c r="Q9" i="2" s="1"/>
  <c r="R9" i="2" s="1"/>
  <c r="S1470" i="2" l="1" a="1"/>
  <c r="S1470" i="2" s="1"/>
  <c r="F1470" i="2" s="1"/>
  <c r="S1471" i="2" a="1"/>
  <c r="S1471" i="2" s="1"/>
  <c r="F1471" i="2" s="1"/>
  <c r="S1466" i="2" a="1"/>
  <c r="S1466" i="2" s="1"/>
  <c r="F1466" i="2" s="1"/>
  <c r="S1467" i="2" a="1"/>
  <c r="S1467" i="2" s="1"/>
  <c r="F1467" i="2" s="1"/>
  <c r="S1468" i="2" a="1"/>
  <c r="S1468" i="2" s="1"/>
  <c r="F1468" i="2" s="1"/>
  <c r="S1469" i="2" a="1"/>
  <c r="S1469" i="2" s="1"/>
  <c r="F1469" i="2" s="1"/>
  <c r="S1478" i="2" a="1"/>
  <c r="S1478" i="2" s="1"/>
  <c r="F1478" i="2" s="1"/>
  <c r="S1479" i="2" a="1"/>
  <c r="S1479" i="2" s="1"/>
  <c r="F1479" i="2" s="1"/>
  <c r="S1473" i="2" a="1"/>
  <c r="S1473" i="2" s="1"/>
  <c r="F1473" i="2" s="1"/>
  <c r="S1474" i="2" a="1"/>
  <c r="S1474" i="2" s="1"/>
  <c r="F1474" i="2" s="1"/>
  <c r="S1475" i="2" a="1"/>
  <c r="S1475" i="2" s="1"/>
  <c r="F1475" i="2" s="1"/>
  <c r="S1476" i="2" a="1"/>
  <c r="S1476" i="2" s="1"/>
  <c r="F1476" i="2" s="1"/>
  <c r="S1477" i="2" a="1"/>
  <c r="S1477" i="2" s="1"/>
  <c r="F1477" i="2" s="1"/>
  <c r="S1472" i="2" a="1"/>
  <c r="S1472" i="2" s="1"/>
  <c r="F1472" i="2" s="1"/>
  <c r="S1460" i="2" a="1"/>
  <c r="S1460" i="2" s="1"/>
  <c r="F1460" i="2" s="1"/>
  <c r="S1461" i="2" a="1"/>
  <c r="S1461" i="2" s="1"/>
  <c r="F1461" i="2" s="1"/>
  <c r="S1462" i="2" a="1"/>
  <c r="S1462" i="2" s="1"/>
  <c r="F1462" i="2" s="1"/>
  <c r="S1463" i="2" a="1"/>
  <c r="S1463" i="2" s="1"/>
  <c r="F1463" i="2" s="1"/>
  <c r="S1464" i="2" a="1"/>
  <c r="S1464" i="2" s="1"/>
  <c r="F1464" i="2" s="1"/>
  <c r="S1465" i="2" a="1"/>
  <c r="S1465" i="2" s="1"/>
  <c r="F1465" i="2" s="1"/>
  <c r="S177" i="2" a="1"/>
  <c r="S177" i="2" s="1"/>
  <c r="F177" i="2" s="1"/>
  <c r="S25" i="2" a="1"/>
  <c r="S25" i="2" s="1"/>
  <c r="F25" i="2" s="1"/>
  <c r="S241" i="2" a="1"/>
  <c r="S241" i="2" s="1"/>
  <c r="F241" i="2" s="1"/>
  <c r="S305" i="2" a="1"/>
  <c r="S305" i="2" s="1"/>
  <c r="F305" i="2" s="1"/>
  <c r="S42" i="2" a="1"/>
  <c r="S42" i="2" s="1"/>
  <c r="F42" i="2" s="1"/>
  <c r="S106" i="2" a="1"/>
  <c r="S106" i="2" s="1"/>
  <c r="F106" i="2" s="1"/>
  <c r="S170" i="2" a="1"/>
  <c r="S170" i="2" s="1"/>
  <c r="F170" i="2" s="1"/>
  <c r="S234" i="2" a="1"/>
  <c r="S234" i="2" s="1"/>
  <c r="F234" i="2" s="1"/>
  <c r="S298" i="2" a="1"/>
  <c r="S298" i="2" s="1"/>
  <c r="F298" i="2" s="1"/>
  <c r="S43" i="2" a="1"/>
  <c r="S43" i="2" s="1"/>
  <c r="F43" i="2" s="1"/>
  <c r="S107" i="2" a="1"/>
  <c r="S107" i="2" s="1"/>
  <c r="F107" i="2" s="1"/>
  <c r="S171" i="2" a="1"/>
  <c r="S171" i="2" s="1"/>
  <c r="F171" i="2" s="1"/>
  <c r="S235" i="2" a="1"/>
  <c r="S235" i="2" s="1"/>
  <c r="F235" i="2" s="1"/>
  <c r="S60" i="2" a="1"/>
  <c r="S60" i="2" s="1"/>
  <c r="F60" i="2" s="1"/>
  <c r="S124" i="2" a="1"/>
  <c r="S124" i="2" s="1"/>
  <c r="F124" i="2" s="1"/>
  <c r="S188" i="2" a="1"/>
  <c r="S188" i="2" s="1"/>
  <c r="F188" i="2" s="1"/>
  <c r="S252" i="2" a="1"/>
  <c r="S252" i="2" s="1"/>
  <c r="F252" i="2" s="1"/>
  <c r="S5" i="2" a="1"/>
  <c r="S5" i="2" s="1"/>
  <c r="F5" i="2" s="1"/>
  <c r="S69" i="2" a="1"/>
  <c r="S69" i="2" s="1"/>
  <c r="F69" i="2" s="1"/>
  <c r="S133" i="2" a="1"/>
  <c r="S133" i="2" s="1"/>
  <c r="F133" i="2" s="1"/>
  <c r="S197" i="2" a="1"/>
  <c r="S197" i="2" s="1"/>
  <c r="F197" i="2" s="1"/>
  <c r="S54" i="2" a="1"/>
  <c r="S54" i="2" s="1"/>
  <c r="F54" i="2" s="1"/>
  <c r="S118" i="2" a="1"/>
  <c r="S118" i="2" s="1"/>
  <c r="F118" i="2" s="1"/>
  <c r="S182" i="2" a="1"/>
  <c r="S182" i="2" s="1"/>
  <c r="F182" i="2" s="1"/>
  <c r="S246" i="2" a="1"/>
  <c r="S246" i="2" s="1"/>
  <c r="F246" i="2" s="1"/>
  <c r="S7" i="2" a="1"/>
  <c r="S7" i="2" s="1"/>
  <c r="F7" i="2" s="1"/>
  <c r="S71" i="2" a="1"/>
  <c r="S71" i="2" s="1"/>
  <c r="F71" i="2" s="1"/>
  <c r="S135" i="2" a="1"/>
  <c r="S135" i="2" s="1"/>
  <c r="F135" i="2" s="1"/>
  <c r="S199" i="2" a="1"/>
  <c r="S199" i="2" s="1"/>
  <c r="F199" i="2" s="1"/>
  <c r="S263" i="2" a="1"/>
  <c r="S263" i="2" s="1"/>
  <c r="F263" i="2" s="1"/>
  <c r="S64" i="2" a="1"/>
  <c r="S64" i="2" s="1"/>
  <c r="F64" i="2" s="1"/>
  <c r="S128" i="2" a="1"/>
  <c r="S128" i="2" s="1"/>
  <c r="F128" i="2" s="1"/>
  <c r="S192" i="2" a="1"/>
  <c r="S192" i="2" s="1"/>
  <c r="F192" i="2" s="1"/>
  <c r="S269" i="2" a="1"/>
  <c r="S269" i="2" s="1"/>
  <c r="F269" i="2" s="1"/>
  <c r="S334" i="2" a="1"/>
  <c r="S334" i="2" s="1"/>
  <c r="S397" i="2" a="1"/>
  <c r="S397" i="2" s="1"/>
  <c r="S460" i="2" a="1"/>
  <c r="S460" i="2" s="1"/>
  <c r="F460" i="2" s="1"/>
  <c r="S524" i="2" a="1"/>
  <c r="S524" i="2" s="1"/>
  <c r="F524" i="2" s="1"/>
  <c r="S588" i="2" a="1"/>
  <c r="S588" i="2" s="1"/>
  <c r="F588" i="2" s="1"/>
  <c r="S652" i="2" a="1"/>
  <c r="S652" i="2" s="1"/>
  <c r="F652" i="2" s="1"/>
  <c r="S716" i="2" a="1"/>
  <c r="S716" i="2" s="1"/>
  <c r="F716" i="2" s="1"/>
  <c r="S780" i="2" a="1"/>
  <c r="S780" i="2" s="1"/>
  <c r="F780" i="2" s="1"/>
  <c r="S844" i="2" a="1"/>
  <c r="S844" i="2" s="1"/>
  <c r="F844" i="2" s="1"/>
  <c r="S908" i="2" a="1"/>
  <c r="S908" i="2" s="1"/>
  <c r="F908" i="2" s="1"/>
  <c r="F971" i="2"/>
  <c r="S1035" i="2" a="1"/>
  <c r="S1035" i="2" s="1"/>
  <c r="F1035" i="2" s="1"/>
  <c r="S1099" i="2" a="1"/>
  <c r="S1099" i="2" s="1"/>
  <c r="F1099" i="2" s="1"/>
  <c r="S1163" i="2" a="1"/>
  <c r="S1163" i="2" s="1"/>
  <c r="F1163" i="2" s="1"/>
  <c r="S1227" i="2" a="1"/>
  <c r="S1227" i="2" s="1"/>
  <c r="F1227" i="2" s="1"/>
  <c r="S1290" i="2" a="1"/>
  <c r="S1290" i="2" s="1"/>
  <c r="F1290" i="2" s="1"/>
  <c r="S1354" i="2" a="1"/>
  <c r="S1354" i="2" s="1"/>
  <c r="F1354" i="2" s="1"/>
  <c r="S1414" i="2" a="1"/>
  <c r="S1414" i="2" s="1"/>
  <c r="F1414" i="2" s="1"/>
  <c r="S341" i="2" a="1"/>
  <c r="S341" i="2" s="1"/>
  <c r="S406" i="2" a="1"/>
  <c r="S406" i="2" s="1"/>
  <c r="S469" i="2" a="1"/>
  <c r="S469" i="2" s="1"/>
  <c r="F469" i="2" s="1"/>
  <c r="S533" i="2" a="1"/>
  <c r="S533" i="2" s="1"/>
  <c r="F533" i="2" s="1"/>
  <c r="S597" i="2" a="1"/>
  <c r="S597" i="2" s="1"/>
  <c r="F597" i="2" s="1"/>
  <c r="S661" i="2" a="1"/>
  <c r="S661" i="2" s="1"/>
  <c r="F661" i="2" s="1"/>
  <c r="S725" i="2" a="1"/>
  <c r="S725" i="2" s="1"/>
  <c r="F725" i="2" s="1"/>
  <c r="S789" i="2" a="1"/>
  <c r="S789" i="2" s="1"/>
  <c r="F789" i="2" s="1"/>
  <c r="S853" i="2" a="1"/>
  <c r="S853" i="2" s="1"/>
  <c r="F853" i="2" s="1"/>
  <c r="S917" i="2" a="1"/>
  <c r="S917" i="2" s="1"/>
  <c r="F917" i="2" s="1"/>
  <c r="S980" i="2" a="1"/>
  <c r="S980" i="2" s="1"/>
  <c r="F980" i="2" s="1"/>
  <c r="S1044" i="2" a="1"/>
  <c r="S1044" i="2" s="1"/>
  <c r="F1044" i="2" s="1"/>
  <c r="S1108" i="2" a="1"/>
  <c r="S1108" i="2" s="1"/>
  <c r="F1108" i="2" s="1"/>
  <c r="S1172" i="2" a="1"/>
  <c r="S1172" i="2" s="1"/>
  <c r="F1172" i="2" s="1"/>
  <c r="S1236" i="2" a="1"/>
  <c r="S1236" i="2" s="1"/>
  <c r="F1236" i="2" s="1"/>
  <c r="S1299" i="2" a="1"/>
  <c r="S1299" i="2" s="1"/>
  <c r="F1299" i="2" s="1"/>
  <c r="S1359" i="2" a="1"/>
  <c r="S1359" i="2" s="1"/>
  <c r="F1359" i="2" s="1"/>
  <c r="S1423" i="2" a="1"/>
  <c r="S1423" i="2" s="1"/>
  <c r="F1423" i="2" s="1"/>
  <c r="S351" i="2" a="1"/>
  <c r="S351" i="2" s="1"/>
  <c r="S415" i="2" a="1"/>
  <c r="S415" i="2" s="1"/>
  <c r="S478" i="2" a="1"/>
  <c r="S478" i="2" s="1"/>
  <c r="F478" i="2" s="1"/>
  <c r="S542" i="2" a="1"/>
  <c r="S542" i="2" s="1"/>
  <c r="F542" i="2" s="1"/>
  <c r="S606" i="2" a="1"/>
  <c r="S606" i="2" s="1"/>
  <c r="F606" i="2" s="1"/>
  <c r="S670" i="2" a="1"/>
  <c r="S670" i="2" s="1"/>
  <c r="F670" i="2" s="1"/>
  <c r="S734" i="2" a="1"/>
  <c r="S734" i="2" s="1"/>
  <c r="F734" i="2" s="1"/>
  <c r="S798" i="2" a="1"/>
  <c r="S798" i="2" s="1"/>
  <c r="F798" i="2" s="1"/>
  <c r="S862" i="2" a="1"/>
  <c r="S862" i="2" s="1"/>
  <c r="F862" i="2" s="1"/>
  <c r="S926" i="2" a="1"/>
  <c r="S926" i="2" s="1"/>
  <c r="F926" i="2" s="1"/>
  <c r="S989" i="2" a="1"/>
  <c r="S989" i="2" s="1"/>
  <c r="F989" i="2" s="1"/>
  <c r="S1053" i="2" a="1"/>
  <c r="S1053" i="2" s="1"/>
  <c r="F1053" i="2" s="1"/>
  <c r="S1117" i="2" a="1"/>
  <c r="S1117" i="2" s="1"/>
  <c r="F1117" i="2" s="1"/>
  <c r="S1181" i="2" a="1"/>
  <c r="S1181" i="2" s="1"/>
  <c r="F1181" i="2" s="1"/>
  <c r="S1245" i="2" a="1"/>
  <c r="S1245" i="2" s="1"/>
  <c r="F1245" i="2" s="1"/>
  <c r="S1308" i="2" a="1"/>
  <c r="S1308" i="2" s="1"/>
  <c r="F1308" i="2" s="1"/>
  <c r="S1368" i="2" a="1"/>
  <c r="S1368" i="2" s="1"/>
  <c r="F1368" i="2" s="1"/>
  <c r="S1432" i="2" a="1"/>
  <c r="S1432" i="2" s="1"/>
  <c r="F1432" i="2" s="1"/>
  <c r="S296" i="2" a="1"/>
  <c r="S296" i="2" s="1"/>
  <c r="F296" i="2" s="1"/>
  <c r="S360" i="2" a="1"/>
  <c r="S360" i="2" s="1"/>
  <c r="S424" i="2" a="1"/>
  <c r="S424" i="2" s="1"/>
  <c r="S487" i="2" a="1"/>
  <c r="S487" i="2" s="1"/>
  <c r="F487" i="2" s="1"/>
  <c r="S551" i="2" a="1"/>
  <c r="S551" i="2" s="1"/>
  <c r="F551" i="2" s="1"/>
  <c r="S615" i="2" a="1"/>
  <c r="S615" i="2" s="1"/>
  <c r="F615" i="2" s="1"/>
  <c r="S679" i="2" a="1"/>
  <c r="S679" i="2" s="1"/>
  <c r="F679" i="2" s="1"/>
  <c r="S743" i="2" a="1"/>
  <c r="S743" i="2" s="1"/>
  <c r="F743" i="2" s="1"/>
  <c r="S807" i="2" a="1"/>
  <c r="S807" i="2" s="1"/>
  <c r="F807" i="2" s="1"/>
  <c r="S871" i="2" a="1"/>
  <c r="S871" i="2" s="1"/>
  <c r="F871" i="2" s="1"/>
  <c r="S935" i="2" a="1"/>
  <c r="S935" i="2" s="1"/>
  <c r="F935" i="2" s="1"/>
  <c r="S998" i="2" a="1"/>
  <c r="S998" i="2" s="1"/>
  <c r="F998" i="2" s="1"/>
  <c r="S1062" i="2" a="1"/>
  <c r="S1062" i="2" s="1"/>
  <c r="F1062" i="2" s="1"/>
  <c r="S1126" i="2" a="1"/>
  <c r="S1126" i="2" s="1"/>
  <c r="F1126" i="2" s="1"/>
  <c r="S1190" i="2" a="1"/>
  <c r="S1190" i="2" s="1"/>
  <c r="F1190" i="2" s="1"/>
  <c r="S1254" i="2" a="1"/>
  <c r="S1254" i="2" s="1"/>
  <c r="F1254" i="2" s="1"/>
  <c r="S1317" i="2" a="1"/>
  <c r="S1317" i="2" s="1"/>
  <c r="F1317" i="2" s="1"/>
  <c r="S1377" i="2" a="1"/>
  <c r="S1377" i="2" s="1"/>
  <c r="F1377" i="2" s="1"/>
  <c r="S1441" i="2" a="1"/>
  <c r="S1441" i="2" s="1"/>
  <c r="F1441" i="2" s="1"/>
  <c r="S353" i="2" a="1"/>
  <c r="S353" i="2" s="1"/>
  <c r="S417" i="2" a="1"/>
  <c r="S417" i="2" s="1"/>
  <c r="S480" i="2" a="1"/>
  <c r="S480" i="2" s="1"/>
  <c r="F480" i="2" s="1"/>
  <c r="S544" i="2" a="1"/>
  <c r="S544" i="2" s="1"/>
  <c r="F544" i="2" s="1"/>
  <c r="S608" i="2" a="1"/>
  <c r="S608" i="2" s="1"/>
  <c r="F608" i="2" s="1"/>
  <c r="S672" i="2" a="1"/>
  <c r="S672" i="2" s="1"/>
  <c r="F672" i="2" s="1"/>
  <c r="S736" i="2" a="1"/>
  <c r="S736" i="2" s="1"/>
  <c r="F736" i="2" s="1"/>
  <c r="S799" i="2" a="1"/>
  <c r="S799" i="2" s="1"/>
  <c r="S864" i="2" a="1"/>
  <c r="S864" i="2" s="1"/>
  <c r="F864" i="2" s="1"/>
  <c r="S928" i="2" a="1"/>
  <c r="S928" i="2" s="1"/>
  <c r="F928" i="2" s="1"/>
  <c r="S991" i="2" a="1"/>
  <c r="S991" i="2" s="1"/>
  <c r="F991" i="2" s="1"/>
  <c r="S1055" i="2" a="1"/>
  <c r="S1055" i="2" s="1"/>
  <c r="F1055" i="2" s="1"/>
  <c r="S1119" i="2" a="1"/>
  <c r="S1119" i="2" s="1"/>
  <c r="F1119" i="2" s="1"/>
  <c r="S1183" i="2" a="1"/>
  <c r="S1183" i="2" s="1"/>
  <c r="F1183" i="2" s="1"/>
  <c r="S1247" i="2" a="1"/>
  <c r="S1247" i="2" s="1"/>
  <c r="F1247" i="2" s="1"/>
  <c r="S1310" i="2" a="1"/>
  <c r="S1310" i="2" s="1"/>
  <c r="F1310" i="2" s="1"/>
  <c r="S1370" i="2" a="1"/>
  <c r="S1370" i="2" s="1"/>
  <c r="F1370" i="2" s="1"/>
  <c r="S1434" i="2" a="1"/>
  <c r="S1434" i="2" s="1"/>
  <c r="F1434" i="2" s="1"/>
  <c r="S337" i="2" a="1"/>
  <c r="S337" i="2" s="1"/>
  <c r="S402" i="2" a="1"/>
  <c r="S402" i="2" s="1"/>
  <c r="S465" i="2" a="1"/>
  <c r="S465" i="2" s="1"/>
  <c r="F465" i="2" s="1"/>
  <c r="S529" i="2" a="1"/>
  <c r="S529" i="2" s="1"/>
  <c r="F529" i="2" s="1"/>
  <c r="S593" i="2" a="1"/>
  <c r="S593" i="2" s="1"/>
  <c r="F593" i="2" s="1"/>
  <c r="S657" i="2" a="1"/>
  <c r="S657" i="2" s="1"/>
  <c r="F657" i="2" s="1"/>
  <c r="S721" i="2" a="1"/>
  <c r="S721" i="2" s="1"/>
  <c r="F721" i="2" s="1"/>
  <c r="S785" i="2" a="1"/>
  <c r="S785" i="2" s="1"/>
  <c r="F785" i="2" s="1"/>
  <c r="S849" i="2" a="1"/>
  <c r="S849" i="2" s="1"/>
  <c r="F849" i="2" s="1"/>
  <c r="S913" i="2" a="1"/>
  <c r="S913" i="2" s="1"/>
  <c r="F913" i="2" s="1"/>
  <c r="S977" i="2" a="1"/>
  <c r="S977" i="2" s="1"/>
  <c r="S1040" i="2" a="1"/>
  <c r="S1040" i="2" s="1"/>
  <c r="F1040" i="2" s="1"/>
  <c r="S1104" i="2" a="1"/>
  <c r="S1104" i="2" s="1"/>
  <c r="F1104" i="2" s="1"/>
  <c r="S1168" i="2" a="1"/>
  <c r="S1168" i="2" s="1"/>
  <c r="F1168" i="2" s="1"/>
  <c r="S1232" i="2" a="1"/>
  <c r="S1232" i="2" s="1"/>
  <c r="F1232" i="2" s="1"/>
  <c r="S1295" i="2" a="1"/>
  <c r="S1295" i="2" s="1"/>
  <c r="F1295" i="2" s="1"/>
  <c r="S1419" i="2" a="1"/>
  <c r="S1419" i="2" s="1"/>
  <c r="F1419" i="2" s="1"/>
  <c r="S346" i="2" a="1"/>
  <c r="S346" i="2" s="1"/>
  <c r="S411" i="2" a="1"/>
  <c r="S411" i="2" s="1"/>
  <c r="S474" i="2" a="1"/>
  <c r="S474" i="2" s="1"/>
  <c r="F474" i="2" s="1"/>
  <c r="S538" i="2" a="1"/>
  <c r="S538" i="2" s="1"/>
  <c r="F538" i="2" s="1"/>
  <c r="S602" i="2" a="1"/>
  <c r="S602" i="2" s="1"/>
  <c r="F602" i="2" s="1"/>
  <c r="S666" i="2" a="1"/>
  <c r="S666" i="2" s="1"/>
  <c r="F666" i="2" s="1"/>
  <c r="S730" i="2" a="1"/>
  <c r="S730" i="2" s="1"/>
  <c r="F730" i="2" s="1"/>
  <c r="S794" i="2" a="1"/>
  <c r="S794" i="2" s="1"/>
  <c r="F794" i="2" s="1"/>
  <c r="S858" i="2" a="1"/>
  <c r="S858" i="2" s="1"/>
  <c r="F858" i="2" s="1"/>
  <c r="S922" i="2" a="1"/>
  <c r="S922" i="2" s="1"/>
  <c r="F922" i="2" s="1"/>
  <c r="S985" i="2" a="1"/>
  <c r="S985" i="2" s="1"/>
  <c r="F985" i="2" s="1"/>
  <c r="S1049" i="2" a="1"/>
  <c r="S1049" i="2" s="1"/>
  <c r="F1049" i="2" s="1"/>
  <c r="S1113" i="2" a="1"/>
  <c r="S1113" i="2" s="1"/>
  <c r="F1113" i="2" s="1"/>
  <c r="S1177" i="2" a="1"/>
  <c r="S1177" i="2" s="1"/>
  <c r="F1177" i="2" s="1"/>
  <c r="S1241" i="2" a="1"/>
  <c r="S1241" i="2" s="1"/>
  <c r="F1241" i="2" s="1"/>
  <c r="S1304" i="2" a="1"/>
  <c r="S1304" i="2" s="1"/>
  <c r="F1304" i="2" s="1"/>
  <c r="S1364" i="2" a="1"/>
  <c r="S1364" i="2" s="1"/>
  <c r="F1364" i="2" s="1"/>
  <c r="S1428" i="2" a="1"/>
  <c r="S1428" i="2" s="1"/>
  <c r="F1428" i="2" s="1"/>
  <c r="S356" i="2" a="1"/>
  <c r="S356" i="2" s="1"/>
  <c r="S420" i="2" a="1"/>
  <c r="S420" i="2" s="1"/>
  <c r="S483" i="2" a="1"/>
  <c r="S483" i="2" s="1"/>
  <c r="F483" i="2" s="1"/>
  <c r="S547" i="2" a="1"/>
  <c r="S547" i="2" s="1"/>
  <c r="F547" i="2" s="1"/>
  <c r="S611" i="2" a="1"/>
  <c r="S611" i="2" s="1"/>
  <c r="F611" i="2" s="1"/>
  <c r="S675" i="2" a="1"/>
  <c r="S675" i="2" s="1"/>
  <c r="F675" i="2" s="1"/>
  <c r="S739" i="2" a="1"/>
  <c r="S739" i="2" s="1"/>
  <c r="F739" i="2" s="1"/>
  <c r="S803" i="2" a="1"/>
  <c r="S803" i="2" s="1"/>
  <c r="F803" i="2" s="1"/>
  <c r="S867" i="2" a="1"/>
  <c r="S867" i="2" s="1"/>
  <c r="F867" i="2" s="1"/>
  <c r="S931" i="2" a="1"/>
  <c r="S931" i="2" s="1"/>
  <c r="F931" i="2" s="1"/>
  <c r="S994" i="2" a="1"/>
  <c r="S994" i="2" s="1"/>
  <c r="F994" i="2" s="1"/>
  <c r="S1058" i="2" a="1"/>
  <c r="S1058" i="2" s="1"/>
  <c r="F1058" i="2" s="1"/>
  <c r="S1122" i="2" a="1"/>
  <c r="S1122" i="2" s="1"/>
  <c r="F1122" i="2" s="1"/>
  <c r="S1186" i="2" a="1"/>
  <c r="S1186" i="2" s="1"/>
  <c r="F1186" i="2" s="1"/>
  <c r="S1250" i="2" a="1"/>
  <c r="S1250" i="2" s="1"/>
  <c r="F1250" i="2" s="1"/>
  <c r="S1313" i="2" a="1"/>
  <c r="S1313" i="2" s="1"/>
  <c r="F1313" i="2" s="1"/>
  <c r="S1373" i="2" a="1"/>
  <c r="S1373" i="2" s="1"/>
  <c r="F1373" i="2" s="1"/>
  <c r="S1437" i="2" a="1"/>
  <c r="S1437" i="2" s="1"/>
  <c r="F1437" i="2" s="1"/>
  <c r="S57" i="2" a="1"/>
  <c r="S57" i="2" s="1"/>
  <c r="F57" i="2" s="1"/>
  <c r="S121" i="2" a="1"/>
  <c r="S121" i="2" s="1"/>
  <c r="F121" i="2" s="1"/>
  <c r="S185" i="2" a="1"/>
  <c r="S185" i="2" s="1"/>
  <c r="F185" i="2" s="1"/>
  <c r="S249" i="2" a="1"/>
  <c r="S249" i="2" s="1"/>
  <c r="F249" i="2" s="1"/>
  <c r="S313" i="2" a="1"/>
  <c r="S313" i="2" s="1"/>
  <c r="F313" i="2" s="1"/>
  <c r="S50" i="2" a="1"/>
  <c r="S50" i="2" s="1"/>
  <c r="F50" i="2" s="1"/>
  <c r="S114" i="2" a="1"/>
  <c r="S114" i="2" s="1"/>
  <c r="F114" i="2" s="1"/>
  <c r="S178" i="2" a="1"/>
  <c r="S178" i="2" s="1"/>
  <c r="F178" i="2" s="1"/>
  <c r="S242" i="2" a="1"/>
  <c r="S242" i="2" s="1"/>
  <c r="F242" i="2" s="1"/>
  <c r="S306" i="2" a="1"/>
  <c r="S306" i="2" s="1"/>
  <c r="F306" i="2" s="1"/>
  <c r="S51" i="2" a="1"/>
  <c r="S51" i="2" s="1"/>
  <c r="F51" i="2" s="1"/>
  <c r="S115" i="2" a="1"/>
  <c r="S115" i="2" s="1"/>
  <c r="F115" i="2" s="1"/>
  <c r="S179" i="2" a="1"/>
  <c r="S179" i="2" s="1"/>
  <c r="F179" i="2" s="1"/>
  <c r="S243" i="2" a="1"/>
  <c r="S243" i="2" s="1"/>
  <c r="F243" i="2" s="1"/>
  <c r="S4" i="2" a="1"/>
  <c r="S4" i="2" s="1"/>
  <c r="F4" i="2" s="1"/>
  <c r="S68" i="2" a="1"/>
  <c r="S68" i="2" s="1"/>
  <c r="F68" i="2" s="1"/>
  <c r="S132" i="2" a="1"/>
  <c r="S132" i="2" s="1"/>
  <c r="F132" i="2" s="1"/>
  <c r="S196" i="2" a="1"/>
  <c r="S196" i="2" s="1"/>
  <c r="F196" i="2" s="1"/>
  <c r="S260" i="2" a="1"/>
  <c r="S260" i="2" s="1"/>
  <c r="F260" i="2" s="1"/>
  <c r="S13" i="2" a="1"/>
  <c r="S13" i="2" s="1"/>
  <c r="F13" i="2" s="1"/>
  <c r="S77" i="2" a="1"/>
  <c r="S77" i="2" s="1"/>
  <c r="F77" i="2" s="1"/>
  <c r="S141" i="2" a="1"/>
  <c r="S141" i="2" s="1"/>
  <c r="F141" i="2" s="1"/>
  <c r="S205" i="2" a="1"/>
  <c r="S205" i="2" s="1"/>
  <c r="F205" i="2" s="1"/>
  <c r="S62" i="2" a="1"/>
  <c r="S62" i="2" s="1"/>
  <c r="F62" i="2" s="1"/>
  <c r="S126" i="2" a="1"/>
  <c r="S126" i="2" s="1"/>
  <c r="F126" i="2" s="1"/>
  <c r="S190" i="2" a="1"/>
  <c r="S190" i="2" s="1"/>
  <c r="F190" i="2" s="1"/>
  <c r="S254" i="2" a="1"/>
  <c r="S254" i="2" s="1"/>
  <c r="F254" i="2" s="1"/>
  <c r="S15" i="2" a="1"/>
  <c r="S15" i="2" s="1"/>
  <c r="F15" i="2" s="1"/>
  <c r="S79" i="2" a="1"/>
  <c r="S79" i="2" s="1"/>
  <c r="F79" i="2" s="1"/>
  <c r="S143" i="2" a="1"/>
  <c r="S143" i="2" s="1"/>
  <c r="F143" i="2" s="1"/>
  <c r="S207" i="2" a="1"/>
  <c r="S207" i="2" s="1"/>
  <c r="F207" i="2" s="1"/>
  <c r="S271" i="2" a="1"/>
  <c r="S271" i="2" s="1"/>
  <c r="F271" i="2" s="1"/>
  <c r="S8" i="2" a="1"/>
  <c r="S8" i="2" s="1"/>
  <c r="F8" i="2" s="1"/>
  <c r="S72" i="2" a="1"/>
  <c r="S72" i="2" s="1"/>
  <c r="F72" i="2" s="1"/>
  <c r="S136" i="2" a="1"/>
  <c r="S136" i="2" s="1"/>
  <c r="F136" i="2" s="1"/>
  <c r="S200" i="2" a="1"/>
  <c r="S200" i="2" s="1"/>
  <c r="F200" i="2" s="1"/>
  <c r="S277" i="2" a="1"/>
  <c r="S277" i="2" s="1"/>
  <c r="F277" i="2" s="1"/>
  <c r="S340" i="2" a="1"/>
  <c r="S340" i="2" s="1"/>
  <c r="S405" i="2" a="1"/>
  <c r="S405" i="2" s="1"/>
  <c r="S468" i="2" a="1"/>
  <c r="S468" i="2" s="1"/>
  <c r="F468" i="2" s="1"/>
  <c r="S532" i="2" a="1"/>
  <c r="S532" i="2" s="1"/>
  <c r="F532" i="2" s="1"/>
  <c r="S596" i="2" a="1"/>
  <c r="S596" i="2" s="1"/>
  <c r="F596" i="2" s="1"/>
  <c r="S660" i="2" a="1"/>
  <c r="S660" i="2" s="1"/>
  <c r="F660" i="2" s="1"/>
  <c r="S724" i="2" a="1"/>
  <c r="S724" i="2" s="1"/>
  <c r="F724" i="2" s="1"/>
  <c r="S788" i="2" a="1"/>
  <c r="S788" i="2" s="1"/>
  <c r="F788" i="2" s="1"/>
  <c r="S852" i="2" a="1"/>
  <c r="S852" i="2" s="1"/>
  <c r="F852" i="2" s="1"/>
  <c r="S916" i="2" a="1"/>
  <c r="S916" i="2" s="1"/>
  <c r="F916" i="2" s="1"/>
  <c r="S979" i="2" a="1"/>
  <c r="S979" i="2" s="1"/>
  <c r="F979" i="2" s="1"/>
  <c r="S1043" i="2" a="1"/>
  <c r="S1043" i="2" s="1"/>
  <c r="F1043" i="2" s="1"/>
  <c r="S1107" i="2" a="1"/>
  <c r="S1107" i="2" s="1"/>
  <c r="F1107" i="2" s="1"/>
  <c r="S1171" i="2" a="1"/>
  <c r="S1171" i="2" s="1"/>
  <c r="F1171" i="2" s="1"/>
  <c r="S1235" i="2" a="1"/>
  <c r="S1235" i="2" s="1"/>
  <c r="F1235" i="2" s="1"/>
  <c r="S1298" i="2" a="1"/>
  <c r="S1298" i="2" s="1"/>
  <c r="F1298" i="2" s="1"/>
  <c r="S1422" i="2" a="1"/>
  <c r="S1422" i="2" s="1"/>
  <c r="F1422" i="2" s="1"/>
  <c r="S350" i="2" a="1"/>
  <c r="S350" i="2" s="1"/>
  <c r="S414" i="2" a="1"/>
  <c r="S414" i="2" s="1"/>
  <c r="S477" i="2" a="1"/>
  <c r="S477" i="2" s="1"/>
  <c r="F477" i="2" s="1"/>
  <c r="S541" i="2" a="1"/>
  <c r="S541" i="2" s="1"/>
  <c r="F541" i="2" s="1"/>
  <c r="S605" i="2" a="1"/>
  <c r="S605" i="2" s="1"/>
  <c r="F605" i="2" s="1"/>
  <c r="S669" i="2" a="1"/>
  <c r="S669" i="2" s="1"/>
  <c r="F669" i="2" s="1"/>
  <c r="S733" i="2" a="1"/>
  <c r="S733" i="2" s="1"/>
  <c r="F733" i="2" s="1"/>
  <c r="S797" i="2" a="1"/>
  <c r="S797" i="2" s="1"/>
  <c r="F797" i="2" s="1"/>
  <c r="S861" i="2" a="1"/>
  <c r="S861" i="2" s="1"/>
  <c r="F861" i="2" s="1"/>
  <c r="S925" i="2" a="1"/>
  <c r="S925" i="2" s="1"/>
  <c r="F925" i="2" s="1"/>
  <c r="S988" i="2" a="1"/>
  <c r="S988" i="2" s="1"/>
  <c r="F988" i="2" s="1"/>
  <c r="S1052" i="2" a="1"/>
  <c r="S1052" i="2" s="1"/>
  <c r="F1052" i="2" s="1"/>
  <c r="S1116" i="2" a="1"/>
  <c r="S1116" i="2" s="1"/>
  <c r="F1116" i="2" s="1"/>
  <c r="S1180" i="2" a="1"/>
  <c r="S1180" i="2" s="1"/>
  <c r="F1180" i="2" s="1"/>
  <c r="S1244" i="2" a="1"/>
  <c r="S1244" i="2" s="1"/>
  <c r="F1244" i="2" s="1"/>
  <c r="S1307" i="2" a="1"/>
  <c r="S1307" i="2" s="1"/>
  <c r="F1307" i="2" s="1"/>
  <c r="S1367" i="2" a="1"/>
  <c r="S1367" i="2" s="1"/>
  <c r="F1367" i="2" s="1"/>
  <c r="S1431" i="2" a="1"/>
  <c r="S1431" i="2" s="1"/>
  <c r="F1431" i="2" s="1"/>
  <c r="S359" i="2" a="1"/>
  <c r="S359" i="2" s="1"/>
  <c r="S423" i="2" a="1"/>
  <c r="S423" i="2" s="1"/>
  <c r="S486" i="2" a="1"/>
  <c r="S486" i="2" s="1"/>
  <c r="F486" i="2" s="1"/>
  <c r="S550" i="2" a="1"/>
  <c r="S550" i="2" s="1"/>
  <c r="F550" i="2" s="1"/>
  <c r="S614" i="2" a="1"/>
  <c r="S614" i="2" s="1"/>
  <c r="F614" i="2" s="1"/>
  <c r="S678" i="2" a="1"/>
  <c r="S678" i="2" s="1"/>
  <c r="F678" i="2" s="1"/>
  <c r="S742" i="2" a="1"/>
  <c r="S742" i="2" s="1"/>
  <c r="F742" i="2" s="1"/>
  <c r="S806" i="2" a="1"/>
  <c r="S806" i="2" s="1"/>
  <c r="F806" i="2" s="1"/>
  <c r="S870" i="2" a="1"/>
  <c r="S870" i="2" s="1"/>
  <c r="F870" i="2" s="1"/>
  <c r="S934" i="2" a="1"/>
  <c r="S934" i="2" s="1"/>
  <c r="F934" i="2" s="1"/>
  <c r="S997" i="2" a="1"/>
  <c r="S997" i="2" s="1"/>
  <c r="F997" i="2" s="1"/>
  <c r="S1061" i="2" a="1"/>
  <c r="S1061" i="2" s="1"/>
  <c r="F1061" i="2" s="1"/>
  <c r="S1125" i="2" a="1"/>
  <c r="S1125" i="2" s="1"/>
  <c r="F1125" i="2" s="1"/>
  <c r="S1189" i="2" a="1"/>
  <c r="S1189" i="2" s="1"/>
  <c r="F1189" i="2" s="1"/>
  <c r="S1253" i="2" a="1"/>
  <c r="S1253" i="2" s="1"/>
  <c r="F1253" i="2" s="1"/>
  <c r="S1316" i="2" a="1"/>
  <c r="S1316" i="2" s="1"/>
  <c r="F1316" i="2" s="1"/>
  <c r="S1376" i="2" a="1"/>
  <c r="S1376" i="2" s="1"/>
  <c r="F1376" i="2" s="1"/>
  <c r="S1440" i="2" a="1"/>
  <c r="S1440" i="2" s="1"/>
  <c r="F1440" i="2" s="1"/>
  <c r="S304" i="2" a="1"/>
  <c r="S304" i="2" s="1"/>
  <c r="F304" i="2" s="1"/>
  <c r="S368" i="2" a="1"/>
  <c r="S368" i="2" s="1"/>
  <c r="S432" i="2" a="1"/>
  <c r="S432" i="2" s="1"/>
  <c r="S495" i="2" a="1"/>
  <c r="S495" i="2" s="1"/>
  <c r="F495" i="2" s="1"/>
  <c r="S559" i="2" a="1"/>
  <c r="S559" i="2" s="1"/>
  <c r="F559" i="2" s="1"/>
  <c r="S623" i="2" a="1"/>
  <c r="S623" i="2" s="1"/>
  <c r="F623" i="2" s="1"/>
  <c r="S687" i="2" a="1"/>
  <c r="S687" i="2" s="1"/>
  <c r="F687" i="2" s="1"/>
  <c r="S751" i="2" a="1"/>
  <c r="S751" i="2" s="1"/>
  <c r="F751" i="2" s="1"/>
  <c r="S815" i="2" a="1"/>
  <c r="S815" i="2" s="1"/>
  <c r="F815" i="2" s="1"/>
  <c r="S879" i="2" a="1"/>
  <c r="S879" i="2" s="1"/>
  <c r="F879" i="2" s="1"/>
  <c r="S943" i="2" a="1"/>
  <c r="S943" i="2" s="1"/>
  <c r="F943" i="2" s="1"/>
  <c r="S1006" i="2" a="1"/>
  <c r="S1006" i="2" s="1"/>
  <c r="F1006" i="2" s="1"/>
  <c r="S1070" i="2" a="1"/>
  <c r="S1070" i="2" s="1"/>
  <c r="F1070" i="2" s="1"/>
  <c r="S1134" i="2" a="1"/>
  <c r="S1134" i="2" s="1"/>
  <c r="F1134" i="2" s="1"/>
  <c r="S1198" i="2" a="1"/>
  <c r="S1198" i="2" s="1"/>
  <c r="F1198" i="2" s="1"/>
  <c r="S1261" i="2" a="1"/>
  <c r="S1261" i="2" s="1"/>
  <c r="F1261" i="2" s="1"/>
  <c r="S1325" i="2" a="1"/>
  <c r="S1325" i="2" s="1"/>
  <c r="F1325" i="2" s="1"/>
  <c r="S1385" i="2" a="1"/>
  <c r="S1385" i="2" s="1"/>
  <c r="F1385" i="2" s="1"/>
  <c r="S1449" i="2" a="1"/>
  <c r="S1449" i="2" s="1"/>
  <c r="F1449" i="2" s="1"/>
  <c r="S361" i="2" a="1"/>
  <c r="S361" i="2" s="1"/>
  <c r="F360" i="2" s="1"/>
  <c r="S425" i="2" a="1"/>
  <c r="S425" i="2" s="1"/>
  <c r="S488" i="2" a="1"/>
  <c r="S488" i="2" s="1"/>
  <c r="F488" i="2" s="1"/>
  <c r="S552" i="2" a="1"/>
  <c r="S552" i="2" s="1"/>
  <c r="F552" i="2" s="1"/>
  <c r="S616" i="2" a="1"/>
  <c r="S616" i="2" s="1"/>
  <c r="F616" i="2" s="1"/>
  <c r="S680" i="2" a="1"/>
  <c r="S680" i="2" s="1"/>
  <c r="F680" i="2" s="1"/>
  <c r="S744" i="2" a="1"/>
  <c r="S744" i="2" s="1"/>
  <c r="F744" i="2" s="1"/>
  <c r="S808" i="2" a="1"/>
  <c r="S808" i="2" s="1"/>
  <c r="F808" i="2" s="1"/>
  <c r="S872" i="2" a="1"/>
  <c r="S872" i="2" s="1"/>
  <c r="F872" i="2" s="1"/>
  <c r="S936" i="2" a="1"/>
  <c r="S936" i="2" s="1"/>
  <c r="F936" i="2" s="1"/>
  <c r="S999" i="2" a="1"/>
  <c r="S999" i="2" s="1"/>
  <c r="F999" i="2" s="1"/>
  <c r="S1063" i="2" a="1"/>
  <c r="S1063" i="2" s="1"/>
  <c r="F1063" i="2" s="1"/>
  <c r="S1127" i="2" a="1"/>
  <c r="S1127" i="2" s="1"/>
  <c r="F1127" i="2" s="1"/>
  <c r="S1191" i="2" a="1"/>
  <c r="S1191" i="2" s="1"/>
  <c r="F1191" i="2" s="1"/>
  <c r="S1255" i="2" a="1"/>
  <c r="S1255" i="2" s="1"/>
  <c r="F1255" i="2" s="1"/>
  <c r="S1318" i="2" a="1"/>
  <c r="S1318" i="2" s="1"/>
  <c r="F1318" i="2" s="1"/>
  <c r="S1378" i="2" a="1"/>
  <c r="S1378" i="2" s="1"/>
  <c r="F1378" i="2" s="1"/>
  <c r="S1442" i="2" a="1"/>
  <c r="S1442" i="2" s="1"/>
  <c r="F1442" i="2" s="1"/>
  <c r="S345" i="2" a="1"/>
  <c r="S345" i="2" s="1"/>
  <c r="S410" i="2" a="1"/>
  <c r="S410" i="2" s="1"/>
  <c r="S473" i="2" a="1"/>
  <c r="S473" i="2" s="1"/>
  <c r="F473" i="2" s="1"/>
  <c r="S537" i="2" a="1"/>
  <c r="S537" i="2" s="1"/>
  <c r="F537" i="2" s="1"/>
  <c r="S601" i="2" a="1"/>
  <c r="S601" i="2" s="1"/>
  <c r="F601" i="2" s="1"/>
  <c r="S665" i="2" a="1"/>
  <c r="S665" i="2" s="1"/>
  <c r="F665" i="2" s="1"/>
  <c r="S729" i="2" a="1"/>
  <c r="S729" i="2" s="1"/>
  <c r="F729" i="2" s="1"/>
  <c r="S793" i="2" a="1"/>
  <c r="S793" i="2" s="1"/>
  <c r="F793" i="2" s="1"/>
  <c r="S857" i="2" a="1"/>
  <c r="S857" i="2" s="1"/>
  <c r="F857" i="2" s="1"/>
  <c r="S921" i="2" a="1"/>
  <c r="S921" i="2" s="1"/>
  <c r="F921" i="2" s="1"/>
  <c r="S984" i="2" a="1"/>
  <c r="S984" i="2" s="1"/>
  <c r="F984" i="2" s="1"/>
  <c r="S1048" i="2" a="1"/>
  <c r="S1048" i="2" s="1"/>
  <c r="F1048" i="2" s="1"/>
  <c r="S1112" i="2" a="1"/>
  <c r="S1112" i="2" s="1"/>
  <c r="F1112" i="2" s="1"/>
  <c r="S1176" i="2" a="1"/>
  <c r="S1176" i="2" s="1"/>
  <c r="F1176" i="2" s="1"/>
  <c r="S1240" i="2" a="1"/>
  <c r="S1240" i="2" s="1"/>
  <c r="F1240" i="2" s="1"/>
  <c r="S1303" i="2" a="1"/>
  <c r="S1303" i="2" s="1"/>
  <c r="F1303" i="2" s="1"/>
  <c r="S1363" i="2" a="1"/>
  <c r="S1363" i="2" s="1"/>
  <c r="F1363" i="2" s="1"/>
  <c r="S1427" i="2" a="1"/>
  <c r="S1427" i="2" s="1"/>
  <c r="F1427" i="2" s="1"/>
  <c r="S355" i="2" a="1"/>
  <c r="S355" i="2" s="1"/>
  <c r="S419" i="2" a="1"/>
  <c r="S419" i="2" s="1"/>
  <c r="S482" i="2" a="1"/>
  <c r="S482" i="2" s="1"/>
  <c r="F482" i="2" s="1"/>
  <c r="S546" i="2" a="1"/>
  <c r="S546" i="2" s="1"/>
  <c r="F546" i="2" s="1"/>
  <c r="S610" i="2" a="1"/>
  <c r="S610" i="2" s="1"/>
  <c r="F610" i="2" s="1"/>
  <c r="S674" i="2" a="1"/>
  <c r="S674" i="2" s="1"/>
  <c r="F674" i="2" s="1"/>
  <c r="S738" i="2" a="1"/>
  <c r="S738" i="2" s="1"/>
  <c r="F738" i="2" s="1"/>
  <c r="S802" i="2" a="1"/>
  <c r="S802" i="2" s="1"/>
  <c r="F802" i="2" s="1"/>
  <c r="S866" i="2" a="1"/>
  <c r="S866" i="2" s="1"/>
  <c r="F866" i="2" s="1"/>
  <c r="S930" i="2" a="1"/>
  <c r="S930" i="2" s="1"/>
  <c r="F930" i="2" s="1"/>
  <c r="S993" i="2" a="1"/>
  <c r="S993" i="2" s="1"/>
  <c r="F993" i="2" s="1"/>
  <c r="S1057" i="2" a="1"/>
  <c r="S1057" i="2" s="1"/>
  <c r="F1057" i="2" s="1"/>
  <c r="S1121" i="2" a="1"/>
  <c r="S1121" i="2" s="1"/>
  <c r="F1121" i="2" s="1"/>
  <c r="S1185" i="2" a="1"/>
  <c r="S1185" i="2" s="1"/>
  <c r="F1185" i="2" s="1"/>
  <c r="S1249" i="2" a="1"/>
  <c r="S1249" i="2" s="1"/>
  <c r="F1249" i="2" s="1"/>
  <c r="S1312" i="2" a="1"/>
  <c r="S1312" i="2" s="1"/>
  <c r="F1312" i="2" s="1"/>
  <c r="S1372" i="2" a="1"/>
  <c r="S1372" i="2" s="1"/>
  <c r="F1372" i="2" s="1"/>
  <c r="S1436" i="2" a="1"/>
  <c r="S1436" i="2" s="1"/>
  <c r="F1436" i="2" s="1"/>
  <c r="S364" i="2" a="1"/>
  <c r="S364" i="2" s="1"/>
  <c r="S428" i="2" a="1"/>
  <c r="S428" i="2" s="1"/>
  <c r="S491" i="2" a="1"/>
  <c r="S491" i="2" s="1"/>
  <c r="F491" i="2" s="1"/>
  <c r="S555" i="2" a="1"/>
  <c r="S555" i="2" s="1"/>
  <c r="F555" i="2" s="1"/>
  <c r="S619" i="2" a="1"/>
  <c r="S619" i="2" s="1"/>
  <c r="F619" i="2" s="1"/>
  <c r="S683" i="2" a="1"/>
  <c r="S683" i="2" s="1"/>
  <c r="F683" i="2" s="1"/>
  <c r="S747" i="2" a="1"/>
  <c r="S747" i="2" s="1"/>
  <c r="F747" i="2" s="1"/>
  <c r="S811" i="2" a="1"/>
  <c r="S811" i="2" s="1"/>
  <c r="F811" i="2" s="1"/>
  <c r="S875" i="2" a="1"/>
  <c r="S875" i="2" s="1"/>
  <c r="F875" i="2" s="1"/>
  <c r="S939" i="2" a="1"/>
  <c r="S939" i="2" s="1"/>
  <c r="F939" i="2" s="1"/>
  <c r="S1002" i="2" a="1"/>
  <c r="S1002" i="2" s="1"/>
  <c r="F1002" i="2" s="1"/>
  <c r="S1066" i="2" a="1"/>
  <c r="S1066" i="2" s="1"/>
  <c r="F1066" i="2" s="1"/>
  <c r="S1130" i="2" a="1"/>
  <c r="S1130" i="2" s="1"/>
  <c r="F1130" i="2" s="1"/>
  <c r="S1194" i="2" a="1"/>
  <c r="S1194" i="2" s="1"/>
  <c r="F1194" i="2" s="1"/>
  <c r="S1321" i="2" a="1"/>
  <c r="S1321" i="2" s="1"/>
  <c r="F1321" i="2" s="1"/>
  <c r="S1381" i="2" a="1"/>
  <c r="S1381" i="2" s="1"/>
  <c r="F1381" i="2" s="1"/>
  <c r="S1445" i="2" a="1"/>
  <c r="S1445" i="2" s="1"/>
  <c r="F1445" i="2" s="1"/>
  <c r="S49" i="2" a="1"/>
  <c r="S49" i="2" s="1"/>
  <c r="F49" i="2" s="1"/>
  <c r="S65" i="2" a="1"/>
  <c r="S65" i="2" s="1"/>
  <c r="F65" i="2" s="1"/>
  <c r="S129" i="2" a="1"/>
  <c r="S129" i="2" s="1"/>
  <c r="F129" i="2" s="1"/>
  <c r="S193" i="2" a="1"/>
  <c r="S193" i="2" s="1"/>
  <c r="F193" i="2" s="1"/>
  <c r="S257" i="2" a="1"/>
  <c r="S257" i="2" s="1"/>
  <c r="F257" i="2" s="1"/>
  <c r="S58" i="2" a="1"/>
  <c r="S58" i="2" s="1"/>
  <c r="F58" i="2" s="1"/>
  <c r="S122" i="2" a="1"/>
  <c r="S122" i="2" s="1"/>
  <c r="F122" i="2" s="1"/>
  <c r="S186" i="2" a="1"/>
  <c r="S186" i="2" s="1"/>
  <c r="F186" i="2" s="1"/>
  <c r="S250" i="2" a="1"/>
  <c r="S250" i="2" s="1"/>
  <c r="F250" i="2" s="1"/>
  <c r="S59" i="2" a="1"/>
  <c r="S59" i="2" s="1"/>
  <c r="F59" i="2" s="1"/>
  <c r="S123" i="2" a="1"/>
  <c r="S123" i="2" s="1"/>
  <c r="F123" i="2" s="1"/>
  <c r="S187" i="2" a="1"/>
  <c r="S187" i="2" s="1"/>
  <c r="F187" i="2" s="1"/>
  <c r="S251" i="2" a="1"/>
  <c r="S251" i="2" s="1"/>
  <c r="F251" i="2" s="1"/>
  <c r="S12" i="2" a="1"/>
  <c r="S12" i="2" s="1"/>
  <c r="F12" i="2" s="1"/>
  <c r="S76" i="2" a="1"/>
  <c r="S76" i="2" s="1"/>
  <c r="F76" i="2" s="1"/>
  <c r="S140" i="2" a="1"/>
  <c r="S140" i="2" s="1"/>
  <c r="F140" i="2" s="1"/>
  <c r="S204" i="2" a="1"/>
  <c r="S204" i="2" s="1"/>
  <c r="F204" i="2" s="1"/>
  <c r="S268" i="2" a="1"/>
  <c r="S268" i="2" s="1"/>
  <c r="F268" i="2" s="1"/>
  <c r="S21" i="2" a="1"/>
  <c r="S21" i="2" s="1"/>
  <c r="F21" i="2" s="1"/>
  <c r="S85" i="2" a="1"/>
  <c r="S85" i="2" s="1"/>
  <c r="F85" i="2" s="1"/>
  <c r="S149" i="2" a="1"/>
  <c r="S149" i="2" s="1"/>
  <c r="F149" i="2" s="1"/>
  <c r="S213" i="2" a="1"/>
  <c r="S213" i="2" s="1"/>
  <c r="F213" i="2" s="1"/>
  <c r="S6" i="2" a="1"/>
  <c r="S6" i="2" s="1"/>
  <c r="F6" i="2" s="1"/>
  <c r="S70" i="2" a="1"/>
  <c r="S70" i="2" s="1"/>
  <c r="F70" i="2" s="1"/>
  <c r="S134" i="2" a="1"/>
  <c r="S134" i="2" s="1"/>
  <c r="F134" i="2" s="1"/>
  <c r="S198" i="2" a="1"/>
  <c r="S198" i="2" s="1"/>
  <c r="F198" i="2" s="1"/>
  <c r="S262" i="2" a="1"/>
  <c r="S262" i="2" s="1"/>
  <c r="F262" i="2" s="1"/>
  <c r="S23" i="2" a="1"/>
  <c r="S23" i="2" s="1"/>
  <c r="F23" i="2" s="1"/>
  <c r="S87" i="2" a="1"/>
  <c r="S87" i="2" s="1"/>
  <c r="F87" i="2" s="1"/>
  <c r="S151" i="2" a="1"/>
  <c r="S151" i="2" s="1"/>
  <c r="F151" i="2" s="1"/>
  <c r="S215" i="2" a="1"/>
  <c r="S215" i="2" s="1"/>
  <c r="F215" i="2" s="1"/>
  <c r="S279" i="2" a="1"/>
  <c r="S279" i="2" s="1"/>
  <c r="F279" i="2" s="1"/>
  <c r="S16" i="2" a="1"/>
  <c r="S16" i="2" s="1"/>
  <c r="F16" i="2" s="1"/>
  <c r="S80" i="2" a="1"/>
  <c r="S80" i="2" s="1"/>
  <c r="F80" i="2" s="1"/>
  <c r="S144" i="2" a="1"/>
  <c r="S144" i="2" s="1"/>
  <c r="F144" i="2" s="1"/>
  <c r="S208" i="2" a="1"/>
  <c r="S208" i="2" s="1"/>
  <c r="F208" i="2" s="1"/>
  <c r="S285" i="2" a="1"/>
  <c r="S285" i="2" s="1"/>
  <c r="F285" i="2" s="1"/>
  <c r="S348" i="2" a="1"/>
  <c r="S348" i="2" s="1"/>
  <c r="S413" i="2" a="1"/>
  <c r="S413" i="2" s="1"/>
  <c r="S476" i="2" a="1"/>
  <c r="S476" i="2" s="1"/>
  <c r="F476" i="2" s="1"/>
  <c r="S540" i="2" a="1"/>
  <c r="S540" i="2" s="1"/>
  <c r="F540" i="2" s="1"/>
  <c r="S604" i="2" a="1"/>
  <c r="S604" i="2" s="1"/>
  <c r="F604" i="2" s="1"/>
  <c r="S668" i="2" a="1"/>
  <c r="S668" i="2" s="1"/>
  <c r="F668" i="2" s="1"/>
  <c r="S732" i="2" a="1"/>
  <c r="S732" i="2" s="1"/>
  <c r="F732" i="2" s="1"/>
  <c r="S796" i="2" a="1"/>
  <c r="S796" i="2" s="1"/>
  <c r="F796" i="2" s="1"/>
  <c r="S860" i="2" a="1"/>
  <c r="S860" i="2" s="1"/>
  <c r="F860" i="2" s="1"/>
  <c r="S924" i="2" a="1"/>
  <c r="S924" i="2" s="1"/>
  <c r="F924" i="2" s="1"/>
  <c r="S987" i="2" a="1"/>
  <c r="S987" i="2" s="1"/>
  <c r="F987" i="2" s="1"/>
  <c r="S1051" i="2" a="1"/>
  <c r="S1051" i="2" s="1"/>
  <c r="F1051" i="2" s="1"/>
  <c r="S1115" i="2" a="1"/>
  <c r="S1115" i="2" s="1"/>
  <c r="F1115" i="2" s="1"/>
  <c r="S1179" i="2" a="1"/>
  <c r="S1179" i="2" s="1"/>
  <c r="F1179" i="2" s="1"/>
  <c r="S1243" i="2" a="1"/>
  <c r="S1243" i="2" s="1"/>
  <c r="F1243" i="2" s="1"/>
  <c r="S1306" i="2" a="1"/>
  <c r="S1306" i="2" s="1"/>
  <c r="F1306" i="2" s="1"/>
  <c r="S1366" i="2" a="1"/>
  <c r="S1366" i="2" s="1"/>
  <c r="F1366" i="2" s="1"/>
  <c r="S1430" i="2" a="1"/>
  <c r="S1430" i="2" s="1"/>
  <c r="F1430" i="2" s="1"/>
  <c r="S294" i="2" a="1"/>
  <c r="S294" i="2" s="1"/>
  <c r="F294" i="2" s="1"/>
  <c r="S358" i="2" a="1"/>
  <c r="S358" i="2" s="1"/>
  <c r="S422" i="2" a="1"/>
  <c r="S422" i="2" s="1"/>
  <c r="S485" i="2" a="1"/>
  <c r="S485" i="2" s="1"/>
  <c r="F485" i="2" s="1"/>
  <c r="S549" i="2" a="1"/>
  <c r="S549" i="2" s="1"/>
  <c r="F549" i="2" s="1"/>
  <c r="S613" i="2" a="1"/>
  <c r="S613" i="2" s="1"/>
  <c r="F613" i="2" s="1"/>
  <c r="S677" i="2" a="1"/>
  <c r="S677" i="2" s="1"/>
  <c r="F677" i="2" s="1"/>
  <c r="S741" i="2" a="1"/>
  <c r="S741" i="2" s="1"/>
  <c r="F741" i="2" s="1"/>
  <c r="S805" i="2" a="1"/>
  <c r="S805" i="2" s="1"/>
  <c r="F805" i="2" s="1"/>
  <c r="S869" i="2" a="1"/>
  <c r="S869" i="2" s="1"/>
  <c r="F869" i="2" s="1"/>
  <c r="S933" i="2" a="1"/>
  <c r="S933" i="2" s="1"/>
  <c r="F933" i="2" s="1"/>
  <c r="S996" i="2" a="1"/>
  <c r="S996" i="2" s="1"/>
  <c r="F996" i="2" s="1"/>
  <c r="S1060" i="2" a="1"/>
  <c r="S1060" i="2" s="1"/>
  <c r="F1060" i="2" s="1"/>
  <c r="S1124" i="2" a="1"/>
  <c r="S1124" i="2" s="1"/>
  <c r="F1124" i="2" s="1"/>
  <c r="S1188" i="2" a="1"/>
  <c r="S1188" i="2" s="1"/>
  <c r="F1188" i="2" s="1"/>
  <c r="S1252" i="2" a="1"/>
  <c r="S1252" i="2" s="1"/>
  <c r="F1252" i="2" s="1"/>
  <c r="S1315" i="2" a="1"/>
  <c r="S1315" i="2" s="1"/>
  <c r="F1315" i="2" s="1"/>
  <c r="S1375" i="2" a="1"/>
  <c r="S1375" i="2" s="1"/>
  <c r="F1375" i="2" s="1"/>
  <c r="S1439" i="2" a="1"/>
  <c r="S1439" i="2" s="1"/>
  <c r="F1439" i="2" s="1"/>
  <c r="S367" i="2" a="1"/>
  <c r="S367" i="2" s="1"/>
  <c r="S431" i="2" a="1"/>
  <c r="S431" i="2" s="1"/>
  <c r="S494" i="2" a="1"/>
  <c r="S494" i="2" s="1"/>
  <c r="F494" i="2" s="1"/>
  <c r="S558" i="2" a="1"/>
  <c r="S558" i="2" s="1"/>
  <c r="F558" i="2" s="1"/>
  <c r="S622" i="2" a="1"/>
  <c r="S622" i="2" s="1"/>
  <c r="F622" i="2" s="1"/>
  <c r="S686" i="2" a="1"/>
  <c r="S686" i="2" s="1"/>
  <c r="F686" i="2" s="1"/>
  <c r="S750" i="2" a="1"/>
  <c r="S750" i="2" s="1"/>
  <c r="F750" i="2" s="1"/>
  <c r="S814" i="2" a="1"/>
  <c r="S814" i="2" s="1"/>
  <c r="F814" i="2" s="1"/>
  <c r="S878" i="2" a="1"/>
  <c r="S878" i="2" s="1"/>
  <c r="F878" i="2" s="1"/>
  <c r="S942" i="2" a="1"/>
  <c r="S942" i="2" s="1"/>
  <c r="F942" i="2" s="1"/>
  <c r="S1005" i="2" a="1"/>
  <c r="S1005" i="2" s="1"/>
  <c r="F1005" i="2" s="1"/>
  <c r="S1069" i="2" a="1"/>
  <c r="S1069" i="2" s="1"/>
  <c r="F1069" i="2" s="1"/>
  <c r="S1133" i="2" a="1"/>
  <c r="S1133" i="2" s="1"/>
  <c r="F1133" i="2" s="1"/>
  <c r="S1197" i="2" a="1"/>
  <c r="S1197" i="2" s="1"/>
  <c r="F1197" i="2" s="1"/>
  <c r="S1260" i="2" a="1"/>
  <c r="S1260" i="2" s="1"/>
  <c r="F1260" i="2" s="1"/>
  <c r="S1324" i="2" a="1"/>
  <c r="S1324" i="2" s="1"/>
  <c r="F1324" i="2" s="1"/>
  <c r="S1384" i="2" a="1"/>
  <c r="S1384" i="2" s="1"/>
  <c r="F1384" i="2" s="1"/>
  <c r="S1448" i="2" a="1"/>
  <c r="S1448" i="2" s="1"/>
  <c r="F1448" i="2" s="1"/>
  <c r="S248" i="2" a="1"/>
  <c r="S248" i="2" s="1"/>
  <c r="F248" i="2" s="1"/>
  <c r="S312" i="2" a="1"/>
  <c r="S312" i="2" s="1"/>
  <c r="F312" i="2" s="1"/>
  <c r="S376" i="2" a="1"/>
  <c r="S376" i="2" s="1"/>
  <c r="S440" i="2" a="1"/>
  <c r="S440" i="2" s="1"/>
  <c r="S503" i="2" a="1"/>
  <c r="S503" i="2" s="1"/>
  <c r="F503" i="2" s="1"/>
  <c r="S567" i="2" a="1"/>
  <c r="S567" i="2" s="1"/>
  <c r="F567" i="2" s="1"/>
  <c r="S631" i="2" a="1"/>
  <c r="S631" i="2" s="1"/>
  <c r="F631" i="2" s="1"/>
  <c r="S695" i="2" a="1"/>
  <c r="S695" i="2" s="1"/>
  <c r="F695" i="2" s="1"/>
  <c r="S759" i="2" a="1"/>
  <c r="S759" i="2" s="1"/>
  <c r="F759" i="2" s="1"/>
  <c r="S823" i="2" a="1"/>
  <c r="S823" i="2" s="1"/>
  <c r="F823" i="2" s="1"/>
  <c r="S887" i="2" a="1"/>
  <c r="S887" i="2" s="1"/>
  <c r="F887" i="2" s="1"/>
  <c r="S951" i="2" a="1"/>
  <c r="S951" i="2" s="1"/>
  <c r="F951" i="2" s="1"/>
  <c r="S1014" i="2" a="1"/>
  <c r="S1014" i="2" s="1"/>
  <c r="F1014" i="2" s="1"/>
  <c r="S1078" i="2" a="1"/>
  <c r="S1078" i="2" s="1"/>
  <c r="F1078" i="2" s="1"/>
  <c r="S1142" i="2" a="1"/>
  <c r="S1142" i="2" s="1"/>
  <c r="F1142" i="2" s="1"/>
  <c r="S1206" i="2" a="1"/>
  <c r="S1206" i="2" s="1"/>
  <c r="F1206" i="2" s="1"/>
  <c r="S1269" i="2" a="1"/>
  <c r="S1269" i="2" s="1"/>
  <c r="F1269" i="2" s="1"/>
  <c r="S1333" i="2" a="1"/>
  <c r="S1333" i="2" s="1"/>
  <c r="F1333" i="2" s="1"/>
  <c r="S1393" i="2" a="1"/>
  <c r="S1393" i="2" s="1"/>
  <c r="F1393" i="2" s="1"/>
  <c r="S1457" i="2" a="1"/>
  <c r="S1457" i="2" s="1"/>
  <c r="F1457" i="2" s="1"/>
  <c r="S369" i="2" a="1"/>
  <c r="S369" i="2" s="1"/>
  <c r="S433" i="2" a="1"/>
  <c r="S433" i="2" s="1"/>
  <c r="S496" i="2" a="1"/>
  <c r="S496" i="2" s="1"/>
  <c r="F496" i="2" s="1"/>
  <c r="S560" i="2" a="1"/>
  <c r="S560" i="2" s="1"/>
  <c r="F560" i="2" s="1"/>
  <c r="S624" i="2" a="1"/>
  <c r="S624" i="2" s="1"/>
  <c r="F624" i="2" s="1"/>
  <c r="S688" i="2" a="1"/>
  <c r="S688" i="2" s="1"/>
  <c r="F688" i="2" s="1"/>
  <c r="S752" i="2" a="1"/>
  <c r="S752" i="2" s="1"/>
  <c r="F752" i="2" s="1"/>
  <c r="S816" i="2" a="1"/>
  <c r="S816" i="2" s="1"/>
  <c r="F816" i="2" s="1"/>
  <c r="S880" i="2" a="1"/>
  <c r="S880" i="2" s="1"/>
  <c r="F880" i="2" s="1"/>
  <c r="S944" i="2" a="1"/>
  <c r="S944" i="2" s="1"/>
  <c r="F944" i="2" s="1"/>
  <c r="S1007" i="2" a="1"/>
  <c r="S1007" i="2" s="1"/>
  <c r="F1007" i="2" s="1"/>
  <c r="S1071" i="2" a="1"/>
  <c r="S1071" i="2" s="1"/>
  <c r="F1071" i="2" s="1"/>
  <c r="S1135" i="2" a="1"/>
  <c r="S1135" i="2" s="1"/>
  <c r="F1135" i="2" s="1"/>
  <c r="S1199" i="2" a="1"/>
  <c r="S1199" i="2" s="1"/>
  <c r="F1199" i="2" s="1"/>
  <c r="S1262" i="2" a="1"/>
  <c r="S1262" i="2" s="1"/>
  <c r="F1262" i="2" s="1"/>
  <c r="S1326" i="2" a="1"/>
  <c r="S1326" i="2" s="1"/>
  <c r="F1326" i="2" s="1"/>
  <c r="S1386" i="2" a="1"/>
  <c r="S1386" i="2" s="1"/>
  <c r="F1386" i="2" s="1"/>
  <c r="S1450" i="2" a="1"/>
  <c r="S1450" i="2" s="1"/>
  <c r="F1450" i="2" s="1"/>
  <c r="S354" i="2" a="1"/>
  <c r="S354" i="2" s="1"/>
  <c r="S418" i="2" a="1"/>
  <c r="S418" i="2" s="1"/>
  <c r="S481" i="2" a="1"/>
  <c r="S481" i="2" s="1"/>
  <c r="F481" i="2" s="1"/>
  <c r="S545" i="2" a="1"/>
  <c r="S545" i="2" s="1"/>
  <c r="F545" i="2" s="1"/>
  <c r="S609" i="2" a="1"/>
  <c r="S609" i="2" s="1"/>
  <c r="F609" i="2" s="1"/>
  <c r="S673" i="2" a="1"/>
  <c r="S673" i="2" s="1"/>
  <c r="F673" i="2" s="1"/>
  <c r="S737" i="2" a="1"/>
  <c r="S737" i="2" s="1"/>
  <c r="F737" i="2" s="1"/>
  <c r="S800" i="2" a="1"/>
  <c r="S800" i="2" s="1"/>
  <c r="S865" i="2" a="1"/>
  <c r="S865" i="2" s="1"/>
  <c r="F865" i="2" s="1"/>
  <c r="S929" i="2" a="1"/>
  <c r="S929" i="2" s="1"/>
  <c r="F929" i="2" s="1"/>
  <c r="S992" i="2" a="1"/>
  <c r="S992" i="2" s="1"/>
  <c r="F992" i="2" s="1"/>
  <c r="S1056" i="2" a="1"/>
  <c r="S1056" i="2" s="1"/>
  <c r="F1056" i="2" s="1"/>
  <c r="S1120" i="2" a="1"/>
  <c r="S1120" i="2" s="1"/>
  <c r="F1120" i="2" s="1"/>
  <c r="S1184" i="2" a="1"/>
  <c r="S1184" i="2" s="1"/>
  <c r="F1184" i="2" s="1"/>
  <c r="S1248" i="2" a="1"/>
  <c r="S1248" i="2" s="1"/>
  <c r="F1248" i="2" s="1"/>
  <c r="S1311" i="2" a="1"/>
  <c r="S1311" i="2" s="1"/>
  <c r="F1311" i="2" s="1"/>
  <c r="S1371" i="2" a="1"/>
  <c r="S1371" i="2" s="1"/>
  <c r="F1371" i="2" s="1"/>
  <c r="S1435" i="2" a="1"/>
  <c r="S1435" i="2" s="1"/>
  <c r="F1435" i="2" s="1"/>
  <c r="S299" i="2" a="1"/>
  <c r="S299" i="2" s="1"/>
  <c r="F299" i="2" s="1"/>
  <c r="S363" i="2" a="1"/>
  <c r="S363" i="2" s="1"/>
  <c r="S427" i="2" a="1"/>
  <c r="S427" i="2" s="1"/>
  <c r="S490" i="2" a="1"/>
  <c r="S490" i="2" s="1"/>
  <c r="F490" i="2" s="1"/>
  <c r="S554" i="2" a="1"/>
  <c r="S554" i="2" s="1"/>
  <c r="F554" i="2" s="1"/>
  <c r="S618" i="2" a="1"/>
  <c r="S618" i="2" s="1"/>
  <c r="F618" i="2" s="1"/>
  <c r="S682" i="2" a="1"/>
  <c r="S682" i="2" s="1"/>
  <c r="F682" i="2" s="1"/>
  <c r="S746" i="2" a="1"/>
  <c r="S746" i="2" s="1"/>
  <c r="F746" i="2" s="1"/>
  <c r="S810" i="2" a="1"/>
  <c r="S810" i="2" s="1"/>
  <c r="F810" i="2" s="1"/>
  <c r="S874" i="2" a="1"/>
  <c r="S874" i="2" s="1"/>
  <c r="F874" i="2" s="1"/>
  <c r="S938" i="2" a="1"/>
  <c r="S938" i="2" s="1"/>
  <c r="F938" i="2" s="1"/>
  <c r="S1001" i="2" a="1"/>
  <c r="S1001" i="2" s="1"/>
  <c r="F1001" i="2" s="1"/>
  <c r="S1065" i="2" a="1"/>
  <c r="S1065" i="2" s="1"/>
  <c r="F1065" i="2" s="1"/>
  <c r="S1129" i="2" a="1"/>
  <c r="S1129" i="2" s="1"/>
  <c r="F1129" i="2" s="1"/>
  <c r="S1193" i="2" a="1"/>
  <c r="S1193" i="2" s="1"/>
  <c r="F1193" i="2" s="1"/>
  <c r="S1257" i="2" a="1"/>
  <c r="S1257" i="2" s="1"/>
  <c r="F1257" i="2" s="1"/>
  <c r="S1320" i="2" a="1"/>
  <c r="S1320" i="2" s="1"/>
  <c r="F1320" i="2" s="1"/>
  <c r="S1380" i="2" a="1"/>
  <c r="S1380" i="2" s="1"/>
  <c r="F1380" i="2" s="1"/>
  <c r="S1444" i="2" a="1"/>
  <c r="S1444" i="2" s="1"/>
  <c r="F1444" i="2" s="1"/>
  <c r="S308" i="2" a="1"/>
  <c r="S308" i="2" s="1"/>
  <c r="F308" i="2" s="1"/>
  <c r="S372" i="2" a="1"/>
  <c r="S372" i="2" s="1"/>
  <c r="S436" i="2" a="1"/>
  <c r="S436" i="2" s="1"/>
  <c r="S499" i="2" a="1"/>
  <c r="S499" i="2" s="1"/>
  <c r="F499" i="2" s="1"/>
  <c r="S563" i="2" a="1"/>
  <c r="S563" i="2" s="1"/>
  <c r="F563" i="2" s="1"/>
  <c r="S627" i="2" a="1"/>
  <c r="S627" i="2" s="1"/>
  <c r="F627" i="2" s="1"/>
  <c r="S691" i="2" a="1"/>
  <c r="S691" i="2" s="1"/>
  <c r="F691" i="2" s="1"/>
  <c r="S755" i="2" a="1"/>
  <c r="S755" i="2" s="1"/>
  <c r="F755" i="2" s="1"/>
  <c r="S819" i="2" a="1"/>
  <c r="S819" i="2" s="1"/>
  <c r="F819" i="2" s="1"/>
  <c r="S883" i="2" a="1"/>
  <c r="S883" i="2" s="1"/>
  <c r="F883" i="2" s="1"/>
  <c r="S947" i="2" a="1"/>
  <c r="S947" i="2" s="1"/>
  <c r="F947" i="2" s="1"/>
  <c r="S1010" i="2" a="1"/>
  <c r="S1010" i="2" s="1"/>
  <c r="F1010" i="2" s="1"/>
  <c r="S1074" i="2" a="1"/>
  <c r="S1074" i="2" s="1"/>
  <c r="F1074" i="2" s="1"/>
  <c r="S1138" i="2" a="1"/>
  <c r="S1138" i="2" s="1"/>
  <c r="F1138" i="2" s="1"/>
  <c r="S1202" i="2" a="1"/>
  <c r="S1202" i="2" s="1"/>
  <c r="F1202" i="2" s="1"/>
  <c r="S1265" i="2" a="1"/>
  <c r="S1265" i="2" s="1"/>
  <c r="F1265" i="2" s="1"/>
  <c r="S1329" i="2" a="1"/>
  <c r="S1329" i="2" s="1"/>
  <c r="F1329" i="2" s="1"/>
  <c r="S1389" i="2" a="1"/>
  <c r="S1389" i="2" s="1"/>
  <c r="F1389" i="2" s="1"/>
  <c r="S1453" i="2" a="1"/>
  <c r="S1453" i="2" s="1"/>
  <c r="F1453" i="2" s="1"/>
  <c r="S9" i="2" a="1"/>
  <c r="S9" i="2" s="1"/>
  <c r="F9" i="2" s="1"/>
  <c r="S73" i="2" a="1"/>
  <c r="S73" i="2" s="1"/>
  <c r="F73" i="2" s="1"/>
  <c r="S137" i="2" a="1"/>
  <c r="S137" i="2" s="1"/>
  <c r="F137" i="2" s="1"/>
  <c r="S201" i="2" a="1"/>
  <c r="S201" i="2" s="1"/>
  <c r="F201" i="2" s="1"/>
  <c r="S265" i="2" a="1"/>
  <c r="S265" i="2" s="1"/>
  <c r="F265" i="2" s="1"/>
  <c r="S66" i="2" a="1"/>
  <c r="S66" i="2" s="1"/>
  <c r="F66" i="2" s="1"/>
  <c r="S130" i="2" a="1"/>
  <c r="S130" i="2" s="1"/>
  <c r="F130" i="2" s="1"/>
  <c r="S194" i="2" a="1"/>
  <c r="S194" i="2" s="1"/>
  <c r="F194" i="2" s="1"/>
  <c r="S258" i="2" a="1"/>
  <c r="S258" i="2" s="1"/>
  <c r="F258" i="2" s="1"/>
  <c r="S67" i="2" a="1"/>
  <c r="S67" i="2" s="1"/>
  <c r="F67" i="2" s="1"/>
  <c r="S131" i="2" a="1"/>
  <c r="S131" i="2" s="1"/>
  <c r="F131" i="2" s="1"/>
  <c r="S195" i="2" a="1"/>
  <c r="S195" i="2" s="1"/>
  <c r="F195" i="2" s="1"/>
  <c r="S259" i="2" a="1"/>
  <c r="S259" i="2" s="1"/>
  <c r="F259" i="2" s="1"/>
  <c r="S20" i="2" a="1"/>
  <c r="S20" i="2" s="1"/>
  <c r="F20" i="2" s="1"/>
  <c r="S84" i="2" a="1"/>
  <c r="S84" i="2" s="1"/>
  <c r="F84" i="2" s="1"/>
  <c r="S148" i="2" a="1"/>
  <c r="S148" i="2" s="1"/>
  <c r="F148" i="2" s="1"/>
  <c r="S212" i="2" a="1"/>
  <c r="S212" i="2" s="1"/>
  <c r="F212" i="2" s="1"/>
  <c r="S276" i="2" a="1"/>
  <c r="S276" i="2" s="1"/>
  <c r="F276" i="2" s="1"/>
  <c r="S29" i="2" a="1"/>
  <c r="S29" i="2" s="1"/>
  <c r="F29" i="2" s="1"/>
  <c r="S93" i="2" a="1"/>
  <c r="S93" i="2" s="1"/>
  <c r="F93" i="2" s="1"/>
  <c r="S157" i="2" a="1"/>
  <c r="S157" i="2" s="1"/>
  <c r="F157" i="2" s="1"/>
  <c r="S221" i="2" a="1"/>
  <c r="S221" i="2" s="1"/>
  <c r="F221" i="2" s="1"/>
  <c r="S14" i="2" a="1"/>
  <c r="S14" i="2" s="1"/>
  <c r="F14" i="2" s="1"/>
  <c r="S78" i="2" a="1"/>
  <c r="S78" i="2" s="1"/>
  <c r="F78" i="2" s="1"/>
  <c r="S142" i="2" a="1"/>
  <c r="S142" i="2" s="1"/>
  <c r="F142" i="2" s="1"/>
  <c r="S206" i="2" a="1"/>
  <c r="S206" i="2" s="1"/>
  <c r="F206" i="2" s="1"/>
  <c r="S270" i="2" a="1"/>
  <c r="S270" i="2" s="1"/>
  <c r="F270" i="2" s="1"/>
  <c r="S31" i="2" a="1"/>
  <c r="S31" i="2" s="1"/>
  <c r="F31" i="2" s="1"/>
  <c r="S95" i="2" a="1"/>
  <c r="S95" i="2" s="1"/>
  <c r="F95" i="2" s="1"/>
  <c r="S159" i="2" a="1"/>
  <c r="S159" i="2" s="1"/>
  <c r="F159" i="2" s="1"/>
  <c r="S223" i="2" a="1"/>
  <c r="S223" i="2" s="1"/>
  <c r="F223" i="2" s="1"/>
  <c r="S287" i="2" a="1"/>
  <c r="S287" i="2" s="1"/>
  <c r="F287" i="2" s="1"/>
  <c r="S24" i="2" a="1"/>
  <c r="S24" i="2" s="1"/>
  <c r="F24" i="2" s="1"/>
  <c r="S88" i="2" a="1"/>
  <c r="S88" i="2" s="1"/>
  <c r="F88" i="2" s="1"/>
  <c r="S152" i="2" a="1"/>
  <c r="S152" i="2" s="1"/>
  <c r="F152" i="2" s="1"/>
  <c r="S216" i="2" a="1"/>
  <c r="S216" i="2" s="1"/>
  <c r="F216" i="2" s="1"/>
  <c r="S293" i="2" a="1"/>
  <c r="S293" i="2" s="1"/>
  <c r="F293" i="2" s="1"/>
  <c r="S357" i="2" a="1"/>
  <c r="S357" i="2" s="1"/>
  <c r="S421" i="2" a="1"/>
  <c r="S421" i="2" s="1"/>
  <c r="F420" i="2" s="1"/>
  <c r="S484" i="2" a="1"/>
  <c r="S484" i="2" s="1"/>
  <c r="F484" i="2" s="1"/>
  <c r="S548" i="2" a="1"/>
  <c r="S548" i="2" s="1"/>
  <c r="F548" i="2" s="1"/>
  <c r="S612" i="2" a="1"/>
  <c r="S612" i="2" s="1"/>
  <c r="F612" i="2" s="1"/>
  <c r="S676" i="2" a="1"/>
  <c r="S676" i="2" s="1"/>
  <c r="F676" i="2" s="1"/>
  <c r="S740" i="2" a="1"/>
  <c r="S740" i="2" s="1"/>
  <c r="F740" i="2" s="1"/>
  <c r="S804" i="2" a="1"/>
  <c r="S804" i="2" s="1"/>
  <c r="F804" i="2" s="1"/>
  <c r="S868" i="2" a="1"/>
  <c r="S868" i="2" s="1"/>
  <c r="F868" i="2" s="1"/>
  <c r="S932" i="2" a="1"/>
  <c r="S932" i="2" s="1"/>
  <c r="F932" i="2" s="1"/>
  <c r="S995" i="2" a="1"/>
  <c r="S995" i="2" s="1"/>
  <c r="F995" i="2" s="1"/>
  <c r="S1059" i="2" a="1"/>
  <c r="S1059" i="2" s="1"/>
  <c r="F1059" i="2" s="1"/>
  <c r="S1123" i="2" a="1"/>
  <c r="S1123" i="2" s="1"/>
  <c r="F1123" i="2" s="1"/>
  <c r="S1187" i="2" a="1"/>
  <c r="S1187" i="2" s="1"/>
  <c r="F1187" i="2" s="1"/>
  <c r="S1251" i="2" a="1"/>
  <c r="S1251" i="2" s="1"/>
  <c r="F1251" i="2" s="1"/>
  <c r="S1314" i="2" a="1"/>
  <c r="S1314" i="2" s="1"/>
  <c r="F1314" i="2" s="1"/>
  <c r="S1374" i="2" a="1"/>
  <c r="S1374" i="2" s="1"/>
  <c r="F1374" i="2" s="1"/>
  <c r="S1438" i="2" a="1"/>
  <c r="S1438" i="2" s="1"/>
  <c r="F1438" i="2" s="1"/>
  <c r="S302" i="2" a="1"/>
  <c r="S302" i="2" s="1"/>
  <c r="F302" i="2" s="1"/>
  <c r="S366" i="2" a="1"/>
  <c r="S366" i="2" s="1"/>
  <c r="S430" i="2" a="1"/>
  <c r="S430" i="2" s="1"/>
  <c r="S493" i="2" a="1"/>
  <c r="S493" i="2" s="1"/>
  <c r="F493" i="2" s="1"/>
  <c r="S557" i="2" a="1"/>
  <c r="S557" i="2" s="1"/>
  <c r="F557" i="2" s="1"/>
  <c r="S621" i="2" a="1"/>
  <c r="S621" i="2" s="1"/>
  <c r="F621" i="2" s="1"/>
  <c r="S685" i="2" a="1"/>
  <c r="S685" i="2" s="1"/>
  <c r="F685" i="2" s="1"/>
  <c r="S749" i="2" a="1"/>
  <c r="S749" i="2" s="1"/>
  <c r="F749" i="2" s="1"/>
  <c r="S813" i="2" a="1"/>
  <c r="S813" i="2" s="1"/>
  <c r="F813" i="2" s="1"/>
  <c r="S877" i="2" a="1"/>
  <c r="S877" i="2" s="1"/>
  <c r="F877" i="2" s="1"/>
  <c r="S941" i="2" a="1"/>
  <c r="S941" i="2" s="1"/>
  <c r="F941" i="2" s="1"/>
  <c r="S1004" i="2" a="1"/>
  <c r="S1004" i="2" s="1"/>
  <c r="F1004" i="2" s="1"/>
  <c r="S1068" i="2" a="1"/>
  <c r="S1068" i="2" s="1"/>
  <c r="F1068" i="2" s="1"/>
  <c r="S1132" i="2" a="1"/>
  <c r="S1132" i="2" s="1"/>
  <c r="F1132" i="2" s="1"/>
  <c r="S1196" i="2" a="1"/>
  <c r="S1196" i="2" s="1"/>
  <c r="F1196" i="2" s="1"/>
  <c r="S1259" i="2" a="1"/>
  <c r="S1259" i="2" s="1"/>
  <c r="F1259" i="2" s="1"/>
  <c r="S1323" i="2" a="1"/>
  <c r="S1323" i="2" s="1"/>
  <c r="F1323" i="2" s="1"/>
  <c r="S1383" i="2" a="1"/>
  <c r="S1383" i="2" s="1"/>
  <c r="F1383" i="2" s="1"/>
  <c r="S1447" i="2" a="1"/>
  <c r="S1447" i="2" s="1"/>
  <c r="F1447" i="2" s="1"/>
  <c r="S375" i="2" a="1"/>
  <c r="S375" i="2" s="1"/>
  <c r="S439" i="2" a="1"/>
  <c r="S439" i="2" s="1"/>
  <c r="S502" i="2" a="1"/>
  <c r="S502" i="2" s="1"/>
  <c r="F502" i="2" s="1"/>
  <c r="S566" i="2" a="1"/>
  <c r="S566" i="2" s="1"/>
  <c r="F566" i="2" s="1"/>
  <c r="S630" i="2" a="1"/>
  <c r="S630" i="2" s="1"/>
  <c r="F630" i="2" s="1"/>
  <c r="S694" i="2" a="1"/>
  <c r="S694" i="2" s="1"/>
  <c r="F694" i="2" s="1"/>
  <c r="S758" i="2" a="1"/>
  <c r="S758" i="2" s="1"/>
  <c r="F758" i="2" s="1"/>
  <c r="S822" i="2" a="1"/>
  <c r="S822" i="2" s="1"/>
  <c r="F822" i="2" s="1"/>
  <c r="S886" i="2" a="1"/>
  <c r="S886" i="2" s="1"/>
  <c r="F886" i="2" s="1"/>
  <c r="S950" i="2" a="1"/>
  <c r="S950" i="2" s="1"/>
  <c r="F950" i="2" s="1"/>
  <c r="S1013" i="2" a="1"/>
  <c r="S1013" i="2" s="1"/>
  <c r="F1013" i="2" s="1"/>
  <c r="S1077" i="2" a="1"/>
  <c r="S1077" i="2" s="1"/>
  <c r="F1077" i="2" s="1"/>
  <c r="S1141" i="2" a="1"/>
  <c r="S1141" i="2" s="1"/>
  <c r="F1141" i="2" s="1"/>
  <c r="S1205" i="2" a="1"/>
  <c r="S1205" i="2" s="1"/>
  <c r="F1205" i="2" s="1"/>
  <c r="S1268" i="2" a="1"/>
  <c r="S1268" i="2" s="1"/>
  <c r="F1268" i="2" s="1"/>
  <c r="S1332" i="2" a="1"/>
  <c r="S1332" i="2" s="1"/>
  <c r="F1332" i="2" s="1"/>
  <c r="S1392" i="2" a="1"/>
  <c r="S1392" i="2" s="1"/>
  <c r="F1392" i="2" s="1"/>
  <c r="S1456" i="2" a="1"/>
  <c r="S1456" i="2" s="1"/>
  <c r="F1456" i="2" s="1"/>
  <c r="S256" i="2" a="1"/>
  <c r="S256" i="2" s="1"/>
  <c r="F256" i="2" s="1"/>
  <c r="S320" i="2" a="1"/>
  <c r="S320" i="2" s="1"/>
  <c r="F320" i="2" s="1"/>
  <c r="S384" i="2" a="1"/>
  <c r="S384" i="2" s="1"/>
  <c r="S448" i="2" a="1"/>
  <c r="S448" i="2" s="1"/>
  <c r="S511" i="2" a="1"/>
  <c r="S511" i="2" s="1"/>
  <c r="F511" i="2" s="1"/>
  <c r="S575" i="2" a="1"/>
  <c r="S575" i="2" s="1"/>
  <c r="F575" i="2" s="1"/>
  <c r="S639" i="2" a="1"/>
  <c r="S639" i="2" s="1"/>
  <c r="F639" i="2" s="1"/>
  <c r="S703" i="2" a="1"/>
  <c r="S703" i="2" s="1"/>
  <c r="F703" i="2" s="1"/>
  <c r="S767" i="2" a="1"/>
  <c r="S767" i="2" s="1"/>
  <c r="F767" i="2" s="1"/>
  <c r="S831" i="2" a="1"/>
  <c r="S831" i="2" s="1"/>
  <c r="F831" i="2" s="1"/>
  <c r="S895" i="2" a="1"/>
  <c r="S895" i="2" s="1"/>
  <c r="F895" i="2" s="1"/>
  <c r="S959" i="2" a="1"/>
  <c r="S959" i="2" s="1"/>
  <c r="F959" i="2" s="1"/>
  <c r="F1022" i="2"/>
  <c r="S1086" i="2" a="1"/>
  <c r="S1086" i="2" s="1"/>
  <c r="F1086" i="2" s="1"/>
  <c r="S1150" i="2" a="1"/>
  <c r="S1150" i="2" s="1"/>
  <c r="F1150" i="2" s="1"/>
  <c r="S1214" i="2" a="1"/>
  <c r="S1214" i="2" s="1"/>
  <c r="F1214" i="2" s="1"/>
  <c r="S1277" i="2" a="1"/>
  <c r="S1277" i="2" s="1"/>
  <c r="F1277" i="2" s="1"/>
  <c r="S1341" i="2" a="1"/>
  <c r="S1341" i="2" s="1"/>
  <c r="F1341" i="2" s="1"/>
  <c r="S1401" i="2" a="1"/>
  <c r="S1401" i="2" s="1"/>
  <c r="F1401" i="2" s="1"/>
  <c r="S377" i="2" a="1"/>
  <c r="S377" i="2" s="1"/>
  <c r="S441" i="2" a="1"/>
  <c r="S441" i="2" s="1"/>
  <c r="S504" i="2" a="1"/>
  <c r="S504" i="2" s="1"/>
  <c r="F504" i="2" s="1"/>
  <c r="S568" i="2" a="1"/>
  <c r="S568" i="2" s="1"/>
  <c r="F568" i="2" s="1"/>
  <c r="S632" i="2" a="1"/>
  <c r="S632" i="2" s="1"/>
  <c r="F632" i="2" s="1"/>
  <c r="S696" i="2" a="1"/>
  <c r="S696" i="2" s="1"/>
  <c r="F696" i="2" s="1"/>
  <c r="S760" i="2" a="1"/>
  <c r="S760" i="2" s="1"/>
  <c r="F760" i="2" s="1"/>
  <c r="S824" i="2" a="1"/>
  <c r="S824" i="2" s="1"/>
  <c r="F824" i="2" s="1"/>
  <c r="S888" i="2" a="1"/>
  <c r="S888" i="2" s="1"/>
  <c r="F888" i="2" s="1"/>
  <c r="S952" i="2" a="1"/>
  <c r="S952" i="2" s="1"/>
  <c r="F952" i="2" s="1"/>
  <c r="S1015" i="2" a="1"/>
  <c r="S1015" i="2" s="1"/>
  <c r="F1015" i="2" s="1"/>
  <c r="S1079" i="2" a="1"/>
  <c r="S1079" i="2" s="1"/>
  <c r="F1079" i="2" s="1"/>
  <c r="S1143" i="2" a="1"/>
  <c r="S1143" i="2" s="1"/>
  <c r="F1143" i="2" s="1"/>
  <c r="S1207" i="2" a="1"/>
  <c r="S1207" i="2" s="1"/>
  <c r="F1207" i="2" s="1"/>
  <c r="S1270" i="2" a="1"/>
  <c r="S1270" i="2" s="1"/>
  <c r="F1270" i="2" s="1"/>
  <c r="S1334" i="2" a="1"/>
  <c r="S1334" i="2" s="1"/>
  <c r="F1334" i="2" s="1"/>
  <c r="S1394" i="2" a="1"/>
  <c r="S1394" i="2" s="1"/>
  <c r="F1394" i="2" s="1"/>
  <c r="S1458" i="2" a="1"/>
  <c r="S1458" i="2" s="1"/>
  <c r="F1458" i="2" s="1"/>
  <c r="S362" i="2" a="1"/>
  <c r="S362" i="2" s="1"/>
  <c r="S426" i="2" a="1"/>
  <c r="S426" i="2" s="1"/>
  <c r="S489" i="2" a="1"/>
  <c r="S489" i="2" s="1"/>
  <c r="F489" i="2" s="1"/>
  <c r="S553" i="2" a="1"/>
  <c r="S553" i="2" s="1"/>
  <c r="F553" i="2" s="1"/>
  <c r="S617" i="2" a="1"/>
  <c r="S617" i="2" s="1"/>
  <c r="F617" i="2" s="1"/>
  <c r="S681" i="2" a="1"/>
  <c r="S681" i="2" s="1"/>
  <c r="F681" i="2" s="1"/>
  <c r="S745" i="2" a="1"/>
  <c r="S745" i="2" s="1"/>
  <c r="F745" i="2" s="1"/>
  <c r="S809" i="2" a="1"/>
  <c r="S809" i="2" s="1"/>
  <c r="F809" i="2" s="1"/>
  <c r="S873" i="2" a="1"/>
  <c r="S873" i="2" s="1"/>
  <c r="F873" i="2" s="1"/>
  <c r="S937" i="2" a="1"/>
  <c r="S937" i="2" s="1"/>
  <c r="F937" i="2" s="1"/>
  <c r="S1000" i="2" a="1"/>
  <c r="S1000" i="2" s="1"/>
  <c r="F1000" i="2" s="1"/>
  <c r="S1064" i="2" a="1"/>
  <c r="S1064" i="2" s="1"/>
  <c r="F1064" i="2" s="1"/>
  <c r="S1128" i="2" a="1"/>
  <c r="S1128" i="2" s="1"/>
  <c r="F1128" i="2" s="1"/>
  <c r="S1192" i="2" a="1"/>
  <c r="S1192" i="2" s="1"/>
  <c r="F1192" i="2" s="1"/>
  <c r="S1256" i="2" a="1"/>
  <c r="S1256" i="2" s="1"/>
  <c r="F1256" i="2" s="1"/>
  <c r="S1319" i="2" a="1"/>
  <c r="S1319" i="2" s="1"/>
  <c r="F1319" i="2" s="1"/>
  <c r="S1379" i="2" a="1"/>
  <c r="S1379" i="2" s="1"/>
  <c r="F1379" i="2" s="1"/>
  <c r="S1443" i="2" a="1"/>
  <c r="S1443" i="2" s="1"/>
  <c r="F1443" i="2" s="1"/>
  <c r="S307" i="2" a="1"/>
  <c r="S307" i="2" s="1"/>
  <c r="F307" i="2" s="1"/>
  <c r="S371" i="2" a="1"/>
  <c r="S371" i="2" s="1"/>
  <c r="S435" i="2" a="1"/>
  <c r="S435" i="2" s="1"/>
  <c r="S498" i="2" a="1"/>
  <c r="S498" i="2" s="1"/>
  <c r="F498" i="2" s="1"/>
  <c r="S562" i="2" a="1"/>
  <c r="S562" i="2" s="1"/>
  <c r="F562" i="2" s="1"/>
  <c r="S626" i="2" a="1"/>
  <c r="S626" i="2" s="1"/>
  <c r="F626" i="2" s="1"/>
  <c r="S690" i="2" a="1"/>
  <c r="S690" i="2" s="1"/>
  <c r="F690" i="2" s="1"/>
  <c r="S754" i="2" a="1"/>
  <c r="S754" i="2" s="1"/>
  <c r="F754" i="2" s="1"/>
  <c r="S818" i="2" a="1"/>
  <c r="S818" i="2" s="1"/>
  <c r="F818" i="2" s="1"/>
  <c r="S882" i="2" a="1"/>
  <c r="S882" i="2" s="1"/>
  <c r="F882" i="2" s="1"/>
  <c r="S946" i="2" a="1"/>
  <c r="S946" i="2" s="1"/>
  <c r="F946" i="2" s="1"/>
  <c r="S1009" i="2" a="1"/>
  <c r="S1009" i="2" s="1"/>
  <c r="F1009" i="2" s="1"/>
  <c r="S1073" i="2" a="1"/>
  <c r="S1073" i="2" s="1"/>
  <c r="F1073" i="2" s="1"/>
  <c r="S1137" i="2" a="1"/>
  <c r="S1137" i="2" s="1"/>
  <c r="F1137" i="2" s="1"/>
  <c r="S1201" i="2" a="1"/>
  <c r="S1201" i="2" s="1"/>
  <c r="F1201" i="2" s="1"/>
  <c r="S1264" i="2" a="1"/>
  <c r="S1264" i="2" s="1"/>
  <c r="F1264" i="2" s="1"/>
  <c r="S1328" i="2" a="1"/>
  <c r="S1328" i="2" s="1"/>
  <c r="F1328" i="2" s="1"/>
  <c r="S1388" i="2" a="1"/>
  <c r="S1388" i="2" s="1"/>
  <c r="F1388" i="2" s="1"/>
  <c r="S1452" i="2" a="1"/>
  <c r="S1452" i="2" s="1"/>
  <c r="F1452" i="2" s="1"/>
  <c r="S316" i="2" a="1"/>
  <c r="S316" i="2" s="1"/>
  <c r="F316" i="2" s="1"/>
  <c r="S380" i="2" a="1"/>
  <c r="S380" i="2" s="1"/>
  <c r="S444" i="2" a="1"/>
  <c r="S444" i="2" s="1"/>
  <c r="S507" i="2" a="1"/>
  <c r="S507" i="2" s="1"/>
  <c r="F507" i="2" s="1"/>
  <c r="S571" i="2" a="1"/>
  <c r="S571" i="2" s="1"/>
  <c r="F571" i="2" s="1"/>
  <c r="S635" i="2" a="1"/>
  <c r="S635" i="2" s="1"/>
  <c r="F635" i="2" s="1"/>
  <c r="S699" i="2" a="1"/>
  <c r="S699" i="2" s="1"/>
  <c r="F699" i="2" s="1"/>
  <c r="S763" i="2" a="1"/>
  <c r="S763" i="2" s="1"/>
  <c r="F763" i="2" s="1"/>
  <c r="S827" i="2" a="1"/>
  <c r="S827" i="2" s="1"/>
  <c r="F827" i="2" s="1"/>
  <c r="S891" i="2" a="1"/>
  <c r="S891" i="2" s="1"/>
  <c r="F891" i="2" s="1"/>
  <c r="S955" i="2" a="1"/>
  <c r="S955" i="2" s="1"/>
  <c r="F955" i="2" s="1"/>
  <c r="S1018" i="2" a="1"/>
  <c r="S1018" i="2" s="1"/>
  <c r="F1018" i="2" s="1"/>
  <c r="S1082" i="2" a="1"/>
  <c r="S1082" i="2" s="1"/>
  <c r="F1082" i="2" s="1"/>
  <c r="S1146" i="2" a="1"/>
  <c r="S1146" i="2" s="1"/>
  <c r="F1146" i="2" s="1"/>
  <c r="S1210" i="2" a="1"/>
  <c r="S1210" i="2" s="1"/>
  <c r="F1210" i="2" s="1"/>
  <c r="S1273" i="2" a="1"/>
  <c r="S1273" i="2" s="1"/>
  <c r="F1273" i="2" s="1"/>
  <c r="S1337" i="2" a="1"/>
  <c r="S1337" i="2" s="1"/>
  <c r="F1337" i="2" s="1"/>
  <c r="S1397" i="2" a="1"/>
  <c r="S1397" i="2" s="1"/>
  <c r="F1397" i="2" s="1"/>
  <c r="S113" i="2" a="1"/>
  <c r="S113" i="2" s="1"/>
  <c r="F113" i="2" s="1"/>
  <c r="S17" i="2" a="1"/>
  <c r="S17" i="2" s="1"/>
  <c r="F17" i="2" s="1"/>
  <c r="S81" i="2" a="1"/>
  <c r="S81" i="2" s="1"/>
  <c r="F81" i="2" s="1"/>
  <c r="S145" i="2" a="1"/>
  <c r="S145" i="2" s="1"/>
  <c r="F145" i="2" s="1"/>
  <c r="S209" i="2" a="1"/>
  <c r="S209" i="2" s="1"/>
  <c r="F209" i="2" s="1"/>
  <c r="S273" i="2" a="1"/>
  <c r="S273" i="2" s="1"/>
  <c r="F273" i="2" s="1"/>
  <c r="S10" i="2" a="1"/>
  <c r="S10" i="2" s="1"/>
  <c r="F10" i="2" s="1"/>
  <c r="S74" i="2" a="1"/>
  <c r="S74" i="2" s="1"/>
  <c r="F74" i="2" s="1"/>
  <c r="S138" i="2" a="1"/>
  <c r="S138" i="2" s="1"/>
  <c r="F138" i="2" s="1"/>
  <c r="S202" i="2" a="1"/>
  <c r="S202" i="2" s="1"/>
  <c r="F202" i="2" s="1"/>
  <c r="S266" i="2" a="1"/>
  <c r="S266" i="2" s="1"/>
  <c r="F266" i="2" s="1"/>
  <c r="S11" i="2" a="1"/>
  <c r="S11" i="2" s="1"/>
  <c r="F11" i="2" s="1"/>
  <c r="S75" i="2" a="1"/>
  <c r="S75" i="2" s="1"/>
  <c r="F75" i="2" s="1"/>
  <c r="S139" i="2" a="1"/>
  <c r="S139" i="2" s="1"/>
  <c r="F139" i="2" s="1"/>
  <c r="S203" i="2" a="1"/>
  <c r="S203" i="2" s="1"/>
  <c r="F203" i="2" s="1"/>
  <c r="S267" i="2" a="1"/>
  <c r="S267" i="2" s="1"/>
  <c r="F267" i="2" s="1"/>
  <c r="S28" i="2" a="1"/>
  <c r="S28" i="2" s="1"/>
  <c r="F28" i="2" s="1"/>
  <c r="S92" i="2" a="1"/>
  <c r="S92" i="2" s="1"/>
  <c r="F92" i="2" s="1"/>
  <c r="S156" i="2" a="1"/>
  <c r="S156" i="2" s="1"/>
  <c r="F156" i="2" s="1"/>
  <c r="S220" i="2" a="1"/>
  <c r="S220" i="2" s="1"/>
  <c r="F220" i="2" s="1"/>
  <c r="S284" i="2" a="1"/>
  <c r="S284" i="2" s="1"/>
  <c r="F284" i="2" s="1"/>
  <c r="S37" i="2" a="1"/>
  <c r="S37" i="2" s="1"/>
  <c r="F37" i="2" s="1"/>
  <c r="S101" i="2" a="1"/>
  <c r="S101" i="2" s="1"/>
  <c r="F101" i="2" s="1"/>
  <c r="S165" i="2" a="1"/>
  <c r="S165" i="2" s="1"/>
  <c r="F165" i="2" s="1"/>
  <c r="S229" i="2" a="1"/>
  <c r="S229" i="2" s="1"/>
  <c r="F229" i="2" s="1"/>
  <c r="S22" i="2" a="1"/>
  <c r="S22" i="2" s="1"/>
  <c r="F22" i="2" s="1"/>
  <c r="S86" i="2" a="1"/>
  <c r="S86" i="2" s="1"/>
  <c r="F86" i="2" s="1"/>
  <c r="S150" i="2" a="1"/>
  <c r="S150" i="2" s="1"/>
  <c r="F150" i="2" s="1"/>
  <c r="S214" i="2" a="1"/>
  <c r="S214" i="2" s="1"/>
  <c r="F214" i="2" s="1"/>
  <c r="S278" i="2" a="1"/>
  <c r="S278" i="2" s="1"/>
  <c r="F278" i="2" s="1"/>
  <c r="S39" i="2" a="1"/>
  <c r="S39" i="2" s="1"/>
  <c r="F39" i="2" s="1"/>
  <c r="S103" i="2" a="1"/>
  <c r="S103" i="2" s="1"/>
  <c r="F103" i="2" s="1"/>
  <c r="S167" i="2" a="1"/>
  <c r="S167" i="2" s="1"/>
  <c r="F167" i="2" s="1"/>
  <c r="S231" i="2" a="1"/>
  <c r="S231" i="2" s="1"/>
  <c r="F231" i="2" s="1"/>
  <c r="S295" i="2" a="1"/>
  <c r="S295" i="2" s="1"/>
  <c r="F295" i="2" s="1"/>
  <c r="S32" i="2" a="1"/>
  <c r="S32" i="2" s="1"/>
  <c r="F32" i="2" s="1"/>
  <c r="S96" i="2" a="1"/>
  <c r="S96" i="2" s="1"/>
  <c r="F96" i="2" s="1"/>
  <c r="S160" i="2" a="1"/>
  <c r="S160" i="2" s="1"/>
  <c r="F160" i="2" s="1"/>
  <c r="S224" i="2" a="1"/>
  <c r="S224" i="2" s="1"/>
  <c r="F224" i="2" s="1"/>
  <c r="S301" i="2" a="1"/>
  <c r="S301" i="2" s="1"/>
  <c r="F301" i="2" s="1"/>
  <c r="S365" i="2" a="1"/>
  <c r="S365" i="2" s="1"/>
  <c r="S429" i="2" a="1"/>
  <c r="S429" i="2" s="1"/>
  <c r="S492" i="2" a="1"/>
  <c r="S492" i="2" s="1"/>
  <c r="F492" i="2" s="1"/>
  <c r="S556" i="2" a="1"/>
  <c r="S556" i="2" s="1"/>
  <c r="F556" i="2" s="1"/>
  <c r="S620" i="2" a="1"/>
  <c r="S620" i="2" s="1"/>
  <c r="F620" i="2" s="1"/>
  <c r="S684" i="2" a="1"/>
  <c r="S684" i="2" s="1"/>
  <c r="F684" i="2" s="1"/>
  <c r="S748" i="2" a="1"/>
  <c r="S748" i="2" s="1"/>
  <c r="F748" i="2" s="1"/>
  <c r="S812" i="2" a="1"/>
  <c r="S812" i="2" s="1"/>
  <c r="F812" i="2" s="1"/>
  <c r="S876" i="2" a="1"/>
  <c r="S876" i="2" s="1"/>
  <c r="F876" i="2" s="1"/>
  <c r="S940" i="2" a="1"/>
  <c r="S940" i="2" s="1"/>
  <c r="F940" i="2" s="1"/>
  <c r="S1003" i="2" a="1"/>
  <c r="S1003" i="2" s="1"/>
  <c r="F1003" i="2" s="1"/>
  <c r="S1067" i="2" a="1"/>
  <c r="S1067" i="2" s="1"/>
  <c r="F1067" i="2" s="1"/>
  <c r="S1131" i="2" a="1"/>
  <c r="S1131" i="2" s="1"/>
  <c r="F1131" i="2" s="1"/>
  <c r="S1195" i="2" a="1"/>
  <c r="S1195" i="2" s="1"/>
  <c r="F1195" i="2" s="1"/>
  <c r="S1258" i="2" a="1"/>
  <c r="S1258" i="2" s="1"/>
  <c r="F1258" i="2" s="1"/>
  <c r="S1322" i="2" a="1"/>
  <c r="S1322" i="2" s="1"/>
  <c r="F1322" i="2" s="1"/>
  <c r="S1382" i="2" a="1"/>
  <c r="S1382" i="2" s="1"/>
  <c r="F1382" i="2" s="1"/>
  <c r="S1446" i="2" a="1"/>
  <c r="S1446" i="2" s="1"/>
  <c r="F1446" i="2" s="1"/>
  <c r="S310" i="2" a="1"/>
  <c r="S310" i="2" s="1"/>
  <c r="F310" i="2" s="1"/>
  <c r="S374" i="2" a="1"/>
  <c r="S374" i="2" s="1"/>
  <c r="S438" i="2" a="1"/>
  <c r="S438" i="2" s="1"/>
  <c r="S501" i="2" a="1"/>
  <c r="S501" i="2" s="1"/>
  <c r="F501" i="2" s="1"/>
  <c r="S565" i="2" a="1"/>
  <c r="S565" i="2" s="1"/>
  <c r="F565" i="2" s="1"/>
  <c r="S629" i="2" a="1"/>
  <c r="S629" i="2" s="1"/>
  <c r="F629" i="2" s="1"/>
  <c r="S693" i="2" a="1"/>
  <c r="S693" i="2" s="1"/>
  <c r="F693" i="2" s="1"/>
  <c r="S757" i="2" a="1"/>
  <c r="S757" i="2" s="1"/>
  <c r="F757" i="2" s="1"/>
  <c r="S821" i="2" a="1"/>
  <c r="S821" i="2" s="1"/>
  <c r="F821" i="2" s="1"/>
  <c r="S885" i="2" a="1"/>
  <c r="S885" i="2" s="1"/>
  <c r="F885" i="2" s="1"/>
  <c r="S949" i="2" a="1"/>
  <c r="S949" i="2" s="1"/>
  <c r="F949" i="2" s="1"/>
  <c r="S1012" i="2" a="1"/>
  <c r="S1012" i="2" s="1"/>
  <c r="F1012" i="2" s="1"/>
  <c r="S1076" i="2" a="1"/>
  <c r="S1076" i="2" s="1"/>
  <c r="F1076" i="2" s="1"/>
  <c r="S1140" i="2" a="1"/>
  <c r="S1140" i="2" s="1"/>
  <c r="F1140" i="2" s="1"/>
  <c r="S1204" i="2" a="1"/>
  <c r="S1204" i="2" s="1"/>
  <c r="F1204" i="2" s="1"/>
  <c r="S1267" i="2" a="1"/>
  <c r="S1267" i="2" s="1"/>
  <c r="F1267" i="2" s="1"/>
  <c r="S1331" i="2" a="1"/>
  <c r="S1331" i="2" s="1"/>
  <c r="F1331" i="2" s="1"/>
  <c r="S1391" i="2" a="1"/>
  <c r="S1391" i="2" s="1"/>
  <c r="F1391" i="2" s="1"/>
  <c r="S1455" i="2" a="1"/>
  <c r="S1455" i="2" s="1"/>
  <c r="F1455" i="2" s="1"/>
  <c r="S319" i="2" a="1"/>
  <c r="S319" i="2" s="1"/>
  <c r="F319" i="2" s="1"/>
  <c r="S383" i="2" a="1"/>
  <c r="S383" i="2" s="1"/>
  <c r="S447" i="2" a="1"/>
  <c r="S447" i="2" s="1"/>
  <c r="S510" i="2" a="1"/>
  <c r="S510" i="2" s="1"/>
  <c r="F510" i="2" s="1"/>
  <c r="S574" i="2" a="1"/>
  <c r="S574" i="2" s="1"/>
  <c r="F574" i="2" s="1"/>
  <c r="S638" i="2" a="1"/>
  <c r="S638" i="2" s="1"/>
  <c r="F638" i="2" s="1"/>
  <c r="S702" i="2" a="1"/>
  <c r="S702" i="2" s="1"/>
  <c r="F702" i="2" s="1"/>
  <c r="S766" i="2" a="1"/>
  <c r="S766" i="2" s="1"/>
  <c r="F766" i="2" s="1"/>
  <c r="S830" i="2" a="1"/>
  <c r="S830" i="2" s="1"/>
  <c r="F830" i="2" s="1"/>
  <c r="S894" i="2" a="1"/>
  <c r="S894" i="2" s="1"/>
  <c r="F894" i="2" s="1"/>
  <c r="S958" i="2" a="1"/>
  <c r="S958" i="2" s="1"/>
  <c r="F958" i="2" s="1"/>
  <c r="S1021" i="2" a="1"/>
  <c r="S1021" i="2" s="1"/>
  <c r="F1021" i="2" s="1"/>
  <c r="S1085" i="2" a="1"/>
  <c r="S1085" i="2" s="1"/>
  <c r="F1085" i="2" s="1"/>
  <c r="S1149" i="2" a="1"/>
  <c r="S1149" i="2" s="1"/>
  <c r="F1149" i="2" s="1"/>
  <c r="S1213" i="2" a="1"/>
  <c r="S1213" i="2" s="1"/>
  <c r="F1213" i="2" s="1"/>
  <c r="S1276" i="2" a="1"/>
  <c r="S1276" i="2" s="1"/>
  <c r="F1276" i="2" s="1"/>
  <c r="S1340" i="2" a="1"/>
  <c r="S1340" i="2" s="1"/>
  <c r="F1340" i="2" s="1"/>
  <c r="S1400" i="2" a="1"/>
  <c r="S1400" i="2" s="1"/>
  <c r="F1400" i="2" s="1"/>
  <c r="S264" i="2" a="1"/>
  <c r="S264" i="2" s="1"/>
  <c r="F264" i="2" s="1"/>
  <c r="S328" i="2" a="1"/>
  <c r="S328" i="2" s="1"/>
  <c r="F328" i="2" s="1"/>
  <c r="S392" i="2" a="1"/>
  <c r="S392" i="2" s="1"/>
  <c r="S455" i="2" a="1"/>
  <c r="S455" i="2" s="1"/>
  <c r="F455" i="2" s="1"/>
  <c r="S519" i="2" a="1"/>
  <c r="S519" i="2" s="1"/>
  <c r="F519" i="2" s="1"/>
  <c r="S583" i="2" a="1"/>
  <c r="S583" i="2" s="1"/>
  <c r="F583" i="2" s="1"/>
  <c r="S647" i="2" a="1"/>
  <c r="S647" i="2" s="1"/>
  <c r="F647" i="2" s="1"/>
  <c r="S711" i="2" a="1"/>
  <c r="S711" i="2" s="1"/>
  <c r="F711" i="2" s="1"/>
  <c r="S775" i="2" a="1"/>
  <c r="S775" i="2" s="1"/>
  <c r="F775" i="2" s="1"/>
  <c r="S839" i="2" a="1"/>
  <c r="S839" i="2" s="1"/>
  <c r="F839" i="2" s="1"/>
  <c r="S903" i="2" a="1"/>
  <c r="S903" i="2" s="1"/>
  <c r="F903" i="2" s="1"/>
  <c r="S967" i="2" a="1"/>
  <c r="S967" i="2" s="1"/>
  <c r="F967" i="2" s="1"/>
  <c r="S1030" i="2" a="1"/>
  <c r="S1030" i="2" s="1"/>
  <c r="F1030" i="2" s="1"/>
  <c r="S1094" i="2" a="1"/>
  <c r="S1094" i="2" s="1"/>
  <c r="F1094" i="2" s="1"/>
  <c r="S1158" i="2" a="1"/>
  <c r="S1158" i="2" s="1"/>
  <c r="F1158" i="2" s="1"/>
  <c r="S1222" i="2" a="1"/>
  <c r="S1222" i="2" s="1"/>
  <c r="F1222" i="2" s="1"/>
  <c r="S1285" i="2" a="1"/>
  <c r="S1285" i="2" s="1"/>
  <c r="F1285" i="2" s="1"/>
  <c r="S1349" i="2" a="1"/>
  <c r="S1349" i="2" s="1"/>
  <c r="F1349" i="2" s="1"/>
  <c r="S1409" i="2" a="1"/>
  <c r="S1409" i="2" s="1"/>
  <c r="F1409" i="2" s="1"/>
  <c r="S321" i="2" a="1"/>
  <c r="S321" i="2" s="1"/>
  <c r="F321" i="2" s="1"/>
  <c r="S385" i="2" a="1"/>
  <c r="S385" i="2" s="1"/>
  <c r="S449" i="2" a="1"/>
  <c r="S449" i="2" s="1"/>
  <c r="S512" i="2" a="1"/>
  <c r="S512" i="2" s="1"/>
  <c r="F512" i="2" s="1"/>
  <c r="S576" i="2" a="1"/>
  <c r="S576" i="2" s="1"/>
  <c r="F576" i="2" s="1"/>
  <c r="S640" i="2" a="1"/>
  <c r="S640" i="2" s="1"/>
  <c r="F640" i="2" s="1"/>
  <c r="S704" i="2" a="1"/>
  <c r="S704" i="2" s="1"/>
  <c r="F704" i="2" s="1"/>
  <c r="S768" i="2" a="1"/>
  <c r="S768" i="2" s="1"/>
  <c r="F768" i="2" s="1"/>
  <c r="S832" i="2" a="1"/>
  <c r="S832" i="2" s="1"/>
  <c r="F832" i="2" s="1"/>
  <c r="S896" i="2" a="1"/>
  <c r="S896" i="2" s="1"/>
  <c r="F896" i="2" s="1"/>
  <c r="S960" i="2" a="1"/>
  <c r="S960" i="2" s="1"/>
  <c r="F960" i="2" s="1"/>
  <c r="S1087" i="2" a="1"/>
  <c r="S1087" i="2" s="1"/>
  <c r="F1087" i="2" s="1"/>
  <c r="S1151" i="2" a="1"/>
  <c r="S1151" i="2" s="1"/>
  <c r="F1151" i="2" s="1"/>
  <c r="S1215" i="2" a="1"/>
  <c r="S1215" i="2" s="1"/>
  <c r="F1215" i="2" s="1"/>
  <c r="S1278" i="2" a="1"/>
  <c r="S1278" i="2" s="1"/>
  <c r="F1278" i="2" s="1"/>
  <c r="S1342" i="2" a="1"/>
  <c r="S1342" i="2" s="1"/>
  <c r="F1342" i="2" s="1"/>
  <c r="S1402" i="2" a="1"/>
  <c r="S1402" i="2" s="1"/>
  <c r="F1402" i="2" s="1"/>
  <c r="S370" i="2" a="1"/>
  <c r="S370" i="2" s="1"/>
  <c r="S434" i="2" a="1"/>
  <c r="S434" i="2" s="1"/>
  <c r="S497" i="2" a="1"/>
  <c r="S497" i="2" s="1"/>
  <c r="F497" i="2" s="1"/>
  <c r="S561" i="2" a="1"/>
  <c r="S561" i="2" s="1"/>
  <c r="F561" i="2" s="1"/>
  <c r="S625" i="2" a="1"/>
  <c r="S625" i="2" s="1"/>
  <c r="F625" i="2" s="1"/>
  <c r="S689" i="2" a="1"/>
  <c r="S689" i="2" s="1"/>
  <c r="F689" i="2" s="1"/>
  <c r="S753" i="2" a="1"/>
  <c r="S753" i="2" s="1"/>
  <c r="F753" i="2" s="1"/>
  <c r="S817" i="2" a="1"/>
  <c r="S817" i="2" s="1"/>
  <c r="F817" i="2" s="1"/>
  <c r="S881" i="2" a="1"/>
  <c r="S881" i="2" s="1"/>
  <c r="F881" i="2" s="1"/>
  <c r="S945" i="2" a="1"/>
  <c r="S945" i="2" s="1"/>
  <c r="F945" i="2" s="1"/>
  <c r="S1008" i="2" a="1"/>
  <c r="S1008" i="2" s="1"/>
  <c r="F1008" i="2" s="1"/>
  <c r="S1072" i="2" a="1"/>
  <c r="S1072" i="2" s="1"/>
  <c r="F1072" i="2" s="1"/>
  <c r="S1136" i="2" a="1"/>
  <c r="S1136" i="2" s="1"/>
  <c r="F1136" i="2" s="1"/>
  <c r="S1200" i="2" a="1"/>
  <c r="S1200" i="2" s="1"/>
  <c r="F1200" i="2" s="1"/>
  <c r="S1263" i="2" a="1"/>
  <c r="S1263" i="2" s="1"/>
  <c r="F1263" i="2" s="1"/>
  <c r="S1327" i="2" a="1"/>
  <c r="S1327" i="2" s="1"/>
  <c r="F1327" i="2" s="1"/>
  <c r="S1387" i="2" a="1"/>
  <c r="S1387" i="2" s="1"/>
  <c r="F1387" i="2" s="1"/>
  <c r="S1451" i="2" a="1"/>
  <c r="S1451" i="2" s="1"/>
  <c r="F1451" i="2" s="1"/>
  <c r="S315" i="2" a="1"/>
  <c r="S315" i="2" s="1"/>
  <c r="F315" i="2" s="1"/>
  <c r="S379" i="2" a="1"/>
  <c r="S379" i="2" s="1"/>
  <c r="S443" i="2" a="1"/>
  <c r="S443" i="2" s="1"/>
  <c r="S506" i="2" a="1"/>
  <c r="S506" i="2" s="1"/>
  <c r="F506" i="2" s="1"/>
  <c r="S570" i="2" a="1"/>
  <c r="S570" i="2" s="1"/>
  <c r="F570" i="2" s="1"/>
  <c r="S634" i="2" a="1"/>
  <c r="S634" i="2" s="1"/>
  <c r="F634" i="2" s="1"/>
  <c r="S698" i="2" a="1"/>
  <c r="S698" i="2" s="1"/>
  <c r="F698" i="2" s="1"/>
  <c r="S762" i="2" a="1"/>
  <c r="S762" i="2" s="1"/>
  <c r="F762" i="2" s="1"/>
  <c r="S826" i="2" a="1"/>
  <c r="S826" i="2" s="1"/>
  <c r="F826" i="2" s="1"/>
  <c r="S890" i="2" a="1"/>
  <c r="S890" i="2" s="1"/>
  <c r="F890" i="2" s="1"/>
  <c r="S954" i="2" a="1"/>
  <c r="S954" i="2" s="1"/>
  <c r="F954" i="2" s="1"/>
  <c r="S1017" i="2" a="1"/>
  <c r="S1017" i="2" s="1"/>
  <c r="F1017" i="2" s="1"/>
  <c r="S1081" i="2" a="1"/>
  <c r="S1081" i="2" s="1"/>
  <c r="F1081" i="2" s="1"/>
  <c r="S1145" i="2" a="1"/>
  <c r="S1145" i="2" s="1"/>
  <c r="F1145" i="2" s="1"/>
  <c r="S1209" i="2" a="1"/>
  <c r="S1209" i="2" s="1"/>
  <c r="F1209" i="2" s="1"/>
  <c r="S1272" i="2" a="1"/>
  <c r="S1272" i="2" s="1"/>
  <c r="F1272" i="2" s="1"/>
  <c r="S1336" i="2" a="1"/>
  <c r="S1336" i="2" s="1"/>
  <c r="F1336" i="2" s="1"/>
  <c r="S1396" i="2" a="1"/>
  <c r="S1396" i="2" s="1"/>
  <c r="F1396" i="2" s="1"/>
  <c r="S324" i="2" a="1"/>
  <c r="S324" i="2" s="1"/>
  <c r="F324" i="2" s="1"/>
  <c r="S388" i="2" a="1"/>
  <c r="S388" i="2" s="1"/>
  <c r="S452" i="2" a="1"/>
  <c r="S452" i="2" s="1"/>
  <c r="S515" i="2" a="1"/>
  <c r="S515" i="2" s="1"/>
  <c r="F515" i="2" s="1"/>
  <c r="S579" i="2" a="1"/>
  <c r="S579" i="2" s="1"/>
  <c r="F579" i="2" s="1"/>
  <c r="S643" i="2" a="1"/>
  <c r="S643" i="2" s="1"/>
  <c r="F643" i="2" s="1"/>
  <c r="S707" i="2" a="1"/>
  <c r="S707" i="2" s="1"/>
  <c r="F707" i="2" s="1"/>
  <c r="S771" i="2" a="1"/>
  <c r="S771" i="2" s="1"/>
  <c r="F771" i="2" s="1"/>
  <c r="S835" i="2" a="1"/>
  <c r="S835" i="2" s="1"/>
  <c r="F835" i="2" s="1"/>
  <c r="S899" i="2" a="1"/>
  <c r="S899" i="2" s="1"/>
  <c r="F899" i="2" s="1"/>
  <c r="S963" i="2" a="1"/>
  <c r="S963" i="2" s="1"/>
  <c r="F963" i="2" s="1"/>
  <c r="S1026" i="2" a="1"/>
  <c r="S1026" i="2" s="1"/>
  <c r="F1026" i="2" s="1"/>
  <c r="S1090" i="2" a="1"/>
  <c r="S1090" i="2" s="1"/>
  <c r="F1090" i="2" s="1"/>
  <c r="S1154" i="2" a="1"/>
  <c r="S1154" i="2" s="1"/>
  <c r="F1154" i="2" s="1"/>
  <c r="S1218" i="2" a="1"/>
  <c r="S1218" i="2" s="1"/>
  <c r="F1218" i="2" s="1"/>
  <c r="S1281" i="2" a="1"/>
  <c r="S1281" i="2" s="1"/>
  <c r="F1281" i="2" s="1"/>
  <c r="S1345" i="2" a="1"/>
  <c r="S1345" i="2" s="1"/>
  <c r="F1345" i="2" s="1"/>
  <c r="S1405" i="2" a="1"/>
  <c r="S1405" i="2" s="1"/>
  <c r="F1405" i="2" s="1"/>
  <c r="S153" i="2" a="1"/>
  <c r="S153" i="2" s="1"/>
  <c r="F153" i="2" s="1"/>
  <c r="S281" i="2" a="1"/>
  <c r="S281" i="2" s="1"/>
  <c r="F281" i="2" s="1"/>
  <c r="S18" i="2" a="1"/>
  <c r="S18" i="2" s="1"/>
  <c r="F18" i="2" s="1"/>
  <c r="S82" i="2" a="1"/>
  <c r="S82" i="2" s="1"/>
  <c r="F82" i="2" s="1"/>
  <c r="S146" i="2" a="1"/>
  <c r="S146" i="2" s="1"/>
  <c r="F146" i="2" s="1"/>
  <c r="S210" i="2" a="1"/>
  <c r="S210" i="2" s="1"/>
  <c r="F210" i="2" s="1"/>
  <c r="S274" i="2" a="1"/>
  <c r="S274" i="2" s="1"/>
  <c r="F274" i="2" s="1"/>
  <c r="S19" i="2" a="1"/>
  <c r="S19" i="2" s="1"/>
  <c r="F19" i="2" s="1"/>
  <c r="S83" i="2" a="1"/>
  <c r="S83" i="2" s="1"/>
  <c r="F83" i="2" s="1"/>
  <c r="S147" i="2" a="1"/>
  <c r="S147" i="2" s="1"/>
  <c r="F147" i="2" s="1"/>
  <c r="S211" i="2" a="1"/>
  <c r="S211" i="2" s="1"/>
  <c r="F211" i="2" s="1"/>
  <c r="S275" i="2" a="1"/>
  <c r="S275" i="2" s="1"/>
  <c r="F275" i="2" s="1"/>
  <c r="S36" i="2" a="1"/>
  <c r="S36" i="2" s="1"/>
  <c r="F36" i="2" s="1"/>
  <c r="S100" i="2" a="1"/>
  <c r="S100" i="2" s="1"/>
  <c r="F100" i="2" s="1"/>
  <c r="S164" i="2" a="1"/>
  <c r="S164" i="2" s="1"/>
  <c r="F164" i="2" s="1"/>
  <c r="S228" i="2" a="1"/>
  <c r="S228" i="2" s="1"/>
  <c r="F228" i="2" s="1"/>
  <c r="S292" i="2" a="1"/>
  <c r="S292" i="2" s="1"/>
  <c r="F292" i="2" s="1"/>
  <c r="S45" i="2" a="1"/>
  <c r="S45" i="2" s="1"/>
  <c r="F45" i="2" s="1"/>
  <c r="S109" i="2" a="1"/>
  <c r="S109" i="2" s="1"/>
  <c r="F109" i="2" s="1"/>
  <c r="S173" i="2" a="1"/>
  <c r="S173" i="2" s="1"/>
  <c r="F173" i="2" s="1"/>
  <c r="S237" i="2" a="1"/>
  <c r="S237" i="2" s="1"/>
  <c r="F237" i="2" s="1"/>
  <c r="S30" i="2" a="1"/>
  <c r="S30" i="2" s="1"/>
  <c r="F30" i="2" s="1"/>
  <c r="S94" i="2" a="1"/>
  <c r="S94" i="2" s="1"/>
  <c r="F94" i="2" s="1"/>
  <c r="S158" i="2" a="1"/>
  <c r="S158" i="2" s="1"/>
  <c r="F158" i="2" s="1"/>
  <c r="S222" i="2" a="1"/>
  <c r="S222" i="2" s="1"/>
  <c r="F222" i="2" s="1"/>
  <c r="S286" i="2" a="1"/>
  <c r="S286" i="2" s="1"/>
  <c r="F286" i="2" s="1"/>
  <c r="S47" i="2" a="1"/>
  <c r="S47" i="2" s="1"/>
  <c r="F47" i="2" s="1"/>
  <c r="S111" i="2" a="1"/>
  <c r="S111" i="2" s="1"/>
  <c r="F111" i="2" s="1"/>
  <c r="S175" i="2" a="1"/>
  <c r="S175" i="2" s="1"/>
  <c r="F175" i="2" s="1"/>
  <c r="S239" i="2" a="1"/>
  <c r="S239" i="2" s="1"/>
  <c r="F239" i="2" s="1"/>
  <c r="S303" i="2" a="1"/>
  <c r="S303" i="2" s="1"/>
  <c r="F303" i="2" s="1"/>
  <c r="S40" i="2" a="1"/>
  <c r="S40" i="2" s="1"/>
  <c r="F40" i="2" s="1"/>
  <c r="S104" i="2" a="1"/>
  <c r="S104" i="2" s="1"/>
  <c r="F104" i="2" s="1"/>
  <c r="S168" i="2" a="1"/>
  <c r="S168" i="2" s="1"/>
  <c r="F168" i="2" s="1"/>
  <c r="S232" i="2" a="1"/>
  <c r="S232" i="2" s="1"/>
  <c r="F232" i="2" s="1"/>
  <c r="S309" i="2" a="1"/>
  <c r="S309" i="2" s="1"/>
  <c r="F309" i="2" s="1"/>
  <c r="S373" i="2" a="1"/>
  <c r="S373" i="2" s="1"/>
  <c r="S437" i="2" a="1"/>
  <c r="S437" i="2" s="1"/>
  <c r="S500" i="2" a="1"/>
  <c r="S500" i="2" s="1"/>
  <c r="F500" i="2" s="1"/>
  <c r="S564" i="2" a="1"/>
  <c r="S564" i="2" s="1"/>
  <c r="F564" i="2" s="1"/>
  <c r="S628" i="2" a="1"/>
  <c r="S628" i="2" s="1"/>
  <c r="F628" i="2" s="1"/>
  <c r="S692" i="2" a="1"/>
  <c r="S692" i="2" s="1"/>
  <c r="F692" i="2" s="1"/>
  <c r="S756" i="2" a="1"/>
  <c r="S756" i="2" s="1"/>
  <c r="F756" i="2" s="1"/>
  <c r="S820" i="2" a="1"/>
  <c r="S820" i="2" s="1"/>
  <c r="F820" i="2" s="1"/>
  <c r="S884" i="2" a="1"/>
  <c r="S884" i="2" s="1"/>
  <c r="F884" i="2" s="1"/>
  <c r="S948" i="2" a="1"/>
  <c r="S948" i="2" s="1"/>
  <c r="F948" i="2" s="1"/>
  <c r="S1011" i="2" a="1"/>
  <c r="S1011" i="2" s="1"/>
  <c r="F1011" i="2" s="1"/>
  <c r="S1075" i="2" a="1"/>
  <c r="S1075" i="2" s="1"/>
  <c r="F1075" i="2" s="1"/>
  <c r="S1139" i="2" a="1"/>
  <c r="S1139" i="2" s="1"/>
  <c r="F1139" i="2" s="1"/>
  <c r="S1203" i="2" a="1"/>
  <c r="S1203" i="2" s="1"/>
  <c r="F1203" i="2" s="1"/>
  <c r="S1266" i="2" a="1"/>
  <c r="S1266" i="2" s="1"/>
  <c r="F1266" i="2" s="1"/>
  <c r="S1330" i="2" a="1"/>
  <c r="S1330" i="2" s="1"/>
  <c r="F1330" i="2" s="1"/>
  <c r="S1390" i="2" a="1"/>
  <c r="S1390" i="2" s="1"/>
  <c r="F1390" i="2" s="1"/>
  <c r="S1454" i="2" a="1"/>
  <c r="S1454" i="2" s="1"/>
  <c r="F1454" i="2" s="1"/>
  <c r="S318" i="2" a="1"/>
  <c r="S318" i="2" s="1"/>
  <c r="F318" i="2" s="1"/>
  <c r="S382" i="2" a="1"/>
  <c r="S382" i="2" s="1"/>
  <c r="S446" i="2" a="1"/>
  <c r="S446" i="2" s="1"/>
  <c r="S509" i="2" a="1"/>
  <c r="S509" i="2" s="1"/>
  <c r="F509" i="2" s="1"/>
  <c r="S573" i="2" a="1"/>
  <c r="S573" i="2" s="1"/>
  <c r="F573" i="2" s="1"/>
  <c r="S637" i="2" a="1"/>
  <c r="S637" i="2" s="1"/>
  <c r="F637" i="2" s="1"/>
  <c r="S701" i="2" a="1"/>
  <c r="S701" i="2" s="1"/>
  <c r="F701" i="2" s="1"/>
  <c r="S765" i="2" a="1"/>
  <c r="S765" i="2" s="1"/>
  <c r="F765" i="2" s="1"/>
  <c r="S829" i="2" a="1"/>
  <c r="S829" i="2" s="1"/>
  <c r="F829" i="2" s="1"/>
  <c r="S893" i="2" a="1"/>
  <c r="S893" i="2" s="1"/>
  <c r="F893" i="2" s="1"/>
  <c r="S957" i="2" a="1"/>
  <c r="S957" i="2" s="1"/>
  <c r="F957" i="2" s="1"/>
  <c r="S1020" i="2" a="1"/>
  <c r="S1020" i="2" s="1"/>
  <c r="F1020" i="2" s="1"/>
  <c r="S1084" i="2" a="1"/>
  <c r="S1084" i="2" s="1"/>
  <c r="F1084" i="2" s="1"/>
  <c r="S1148" i="2" a="1"/>
  <c r="S1148" i="2" s="1"/>
  <c r="F1148" i="2" s="1"/>
  <c r="S1212" i="2" a="1"/>
  <c r="S1212" i="2" s="1"/>
  <c r="F1212" i="2" s="1"/>
  <c r="S1275" i="2" a="1"/>
  <c r="S1275" i="2" s="1"/>
  <c r="F1275" i="2" s="1"/>
  <c r="S1339" i="2" a="1"/>
  <c r="S1339" i="2" s="1"/>
  <c r="F1339" i="2" s="1"/>
  <c r="S1399" i="2" a="1"/>
  <c r="S1399" i="2" s="1"/>
  <c r="F1399" i="2" s="1"/>
  <c r="S327" i="2" a="1"/>
  <c r="S327" i="2" s="1"/>
  <c r="F327" i="2" s="1"/>
  <c r="S391" i="2" a="1"/>
  <c r="S391" i="2" s="1"/>
  <c r="S329" i="2" a="1"/>
  <c r="S329" i="2" s="1"/>
  <c r="S518" i="2" a="1"/>
  <c r="S518" i="2" s="1"/>
  <c r="F518" i="2" s="1"/>
  <c r="S582" i="2" a="1"/>
  <c r="S582" i="2" s="1"/>
  <c r="F582" i="2" s="1"/>
  <c r="S646" i="2" a="1"/>
  <c r="S646" i="2" s="1"/>
  <c r="F646" i="2" s="1"/>
  <c r="S710" i="2" a="1"/>
  <c r="S710" i="2" s="1"/>
  <c r="F710" i="2" s="1"/>
  <c r="S774" i="2" a="1"/>
  <c r="S774" i="2" s="1"/>
  <c r="F774" i="2" s="1"/>
  <c r="S838" i="2" a="1"/>
  <c r="S838" i="2" s="1"/>
  <c r="F838" i="2" s="1"/>
  <c r="S902" i="2" a="1"/>
  <c r="S902" i="2" s="1"/>
  <c r="F902" i="2" s="1"/>
  <c r="S966" i="2" a="1"/>
  <c r="S966" i="2" s="1"/>
  <c r="F966" i="2" s="1"/>
  <c r="S1029" i="2" a="1"/>
  <c r="S1029" i="2" s="1"/>
  <c r="F1029" i="2" s="1"/>
  <c r="S1093" i="2" a="1"/>
  <c r="S1093" i="2" s="1"/>
  <c r="F1093" i="2" s="1"/>
  <c r="S1157" i="2" a="1"/>
  <c r="S1157" i="2" s="1"/>
  <c r="F1157" i="2" s="1"/>
  <c r="S1221" i="2" a="1"/>
  <c r="S1221" i="2" s="1"/>
  <c r="F1221" i="2" s="1"/>
  <c r="S1284" i="2" a="1"/>
  <c r="S1284" i="2" s="1"/>
  <c r="F1284" i="2" s="1"/>
  <c r="S1348" i="2" a="1"/>
  <c r="S1348" i="2" s="1"/>
  <c r="F1348" i="2" s="1"/>
  <c r="S1408" i="2" a="1"/>
  <c r="S1408" i="2" s="1"/>
  <c r="F1408" i="2" s="1"/>
  <c r="S272" i="2" a="1"/>
  <c r="S272" i="2" s="1"/>
  <c r="F272" i="2" s="1"/>
  <c r="S400" i="2" a="1"/>
  <c r="S400" i="2" s="1"/>
  <c r="S463" i="2" a="1"/>
  <c r="S463" i="2" s="1"/>
  <c r="F463" i="2" s="1"/>
  <c r="S527" i="2" a="1"/>
  <c r="S527" i="2" s="1"/>
  <c r="F527" i="2" s="1"/>
  <c r="S591" i="2" a="1"/>
  <c r="S591" i="2" s="1"/>
  <c r="F591" i="2" s="1"/>
  <c r="S655" i="2" a="1"/>
  <c r="S655" i="2" s="1"/>
  <c r="F655" i="2" s="1"/>
  <c r="S719" i="2" a="1"/>
  <c r="S719" i="2" s="1"/>
  <c r="F719" i="2" s="1"/>
  <c r="S783" i="2" a="1"/>
  <c r="S783" i="2" s="1"/>
  <c r="F783" i="2" s="1"/>
  <c r="S847" i="2" a="1"/>
  <c r="S847" i="2" s="1"/>
  <c r="F847" i="2" s="1"/>
  <c r="S911" i="2" a="1"/>
  <c r="S911" i="2" s="1"/>
  <c r="F911" i="2" s="1"/>
  <c r="S974" i="2" a="1"/>
  <c r="S974" i="2" s="1"/>
  <c r="F974" i="2" s="1"/>
  <c r="S1038" i="2" a="1"/>
  <c r="S1038" i="2" s="1"/>
  <c r="F1038" i="2" s="1"/>
  <c r="S1102" i="2" a="1"/>
  <c r="S1102" i="2" s="1"/>
  <c r="F1102" i="2" s="1"/>
  <c r="S1166" i="2" a="1"/>
  <c r="S1166" i="2" s="1"/>
  <c r="F1166" i="2" s="1"/>
  <c r="S1230" i="2" a="1"/>
  <c r="S1230" i="2" s="1"/>
  <c r="F1230" i="2" s="1"/>
  <c r="S1293" i="2" a="1"/>
  <c r="S1293" i="2" s="1"/>
  <c r="F1293" i="2" s="1"/>
  <c r="S1356" i="2" a="1"/>
  <c r="S1356" i="2" s="1"/>
  <c r="F1356" i="2" s="1"/>
  <c r="S1417" i="2" a="1"/>
  <c r="S1417" i="2" s="1"/>
  <c r="F1417" i="2" s="1"/>
  <c r="S330" i="2" a="1"/>
  <c r="S330" i="2" s="1"/>
  <c r="S393" i="2" a="1"/>
  <c r="S393" i="2" s="1"/>
  <c r="S456" i="2" a="1"/>
  <c r="S456" i="2" s="1"/>
  <c r="F456" i="2" s="1"/>
  <c r="S520" i="2" a="1"/>
  <c r="S520" i="2" s="1"/>
  <c r="F520" i="2" s="1"/>
  <c r="S584" i="2" a="1"/>
  <c r="S584" i="2" s="1"/>
  <c r="F584" i="2" s="1"/>
  <c r="S648" i="2" a="1"/>
  <c r="S648" i="2" s="1"/>
  <c r="F648" i="2" s="1"/>
  <c r="S712" i="2" a="1"/>
  <c r="S712" i="2" s="1"/>
  <c r="F712" i="2" s="1"/>
  <c r="S776" i="2" a="1"/>
  <c r="S776" i="2" s="1"/>
  <c r="F776" i="2" s="1"/>
  <c r="S840" i="2" a="1"/>
  <c r="S840" i="2" s="1"/>
  <c r="F840" i="2" s="1"/>
  <c r="S904" i="2" a="1"/>
  <c r="S904" i="2" s="1"/>
  <c r="F904" i="2" s="1"/>
  <c r="S968" i="2" a="1"/>
  <c r="S968" i="2" s="1"/>
  <c r="F968" i="2" s="1"/>
  <c r="S1031" i="2" a="1"/>
  <c r="S1031" i="2" s="1"/>
  <c r="F1031" i="2" s="1"/>
  <c r="S1095" i="2" a="1"/>
  <c r="S1095" i="2" s="1"/>
  <c r="F1095" i="2" s="1"/>
  <c r="S1159" i="2" a="1"/>
  <c r="S1159" i="2" s="1"/>
  <c r="F1159" i="2" s="1"/>
  <c r="S1223" i="2" a="1"/>
  <c r="S1223" i="2" s="1"/>
  <c r="F1223" i="2" s="1"/>
  <c r="S1286" i="2" a="1"/>
  <c r="S1286" i="2" s="1"/>
  <c r="F1286" i="2" s="1"/>
  <c r="S1350" i="2" a="1"/>
  <c r="S1350" i="2" s="1"/>
  <c r="F1350" i="2" s="1"/>
  <c r="S1410" i="2" a="1"/>
  <c r="S1410" i="2" s="1"/>
  <c r="F1410" i="2" s="1"/>
  <c r="S314" i="2" a="1"/>
  <c r="S314" i="2" s="1"/>
  <c r="F314" i="2" s="1"/>
  <c r="S378" i="2" a="1"/>
  <c r="S378" i="2" s="1"/>
  <c r="S442" i="2" a="1"/>
  <c r="S442" i="2" s="1"/>
  <c r="S505" i="2" a="1"/>
  <c r="S505" i="2" s="1"/>
  <c r="F505" i="2" s="1"/>
  <c r="S569" i="2" a="1"/>
  <c r="S569" i="2" s="1"/>
  <c r="F569" i="2" s="1"/>
  <c r="S633" i="2" a="1"/>
  <c r="S633" i="2" s="1"/>
  <c r="F633" i="2" s="1"/>
  <c r="S697" i="2" a="1"/>
  <c r="S697" i="2" s="1"/>
  <c r="F697" i="2" s="1"/>
  <c r="S761" i="2" a="1"/>
  <c r="S761" i="2" s="1"/>
  <c r="F761" i="2" s="1"/>
  <c r="S825" i="2" a="1"/>
  <c r="S825" i="2" s="1"/>
  <c r="F825" i="2" s="1"/>
  <c r="S889" i="2" a="1"/>
  <c r="S889" i="2" s="1"/>
  <c r="F889" i="2" s="1"/>
  <c r="S953" i="2" a="1"/>
  <c r="S953" i="2" s="1"/>
  <c r="F953" i="2" s="1"/>
  <c r="S1016" i="2" a="1"/>
  <c r="S1016" i="2" s="1"/>
  <c r="F1016" i="2" s="1"/>
  <c r="S1080" i="2" a="1"/>
  <c r="S1080" i="2" s="1"/>
  <c r="F1080" i="2" s="1"/>
  <c r="S1144" i="2" a="1"/>
  <c r="S1144" i="2" s="1"/>
  <c r="F1144" i="2" s="1"/>
  <c r="S1208" i="2" a="1"/>
  <c r="S1208" i="2" s="1"/>
  <c r="F1208" i="2" s="1"/>
  <c r="S1271" i="2" a="1"/>
  <c r="S1271" i="2" s="1"/>
  <c r="F1271" i="2" s="1"/>
  <c r="S1335" i="2" a="1"/>
  <c r="S1335" i="2" s="1"/>
  <c r="F1335" i="2" s="1"/>
  <c r="S1395" i="2" a="1"/>
  <c r="S1395" i="2" s="1"/>
  <c r="F1395" i="2" s="1"/>
  <c r="S1459" i="2" a="1"/>
  <c r="S1459" i="2" s="1"/>
  <c r="F1459" i="2" s="1"/>
  <c r="S323" i="2" a="1"/>
  <c r="S323" i="2" s="1"/>
  <c r="F323" i="2" s="1"/>
  <c r="S387" i="2" a="1"/>
  <c r="S387" i="2" s="1"/>
  <c r="S451" i="2" a="1"/>
  <c r="S451" i="2" s="1"/>
  <c r="S514" i="2" a="1"/>
  <c r="S514" i="2" s="1"/>
  <c r="F514" i="2" s="1"/>
  <c r="S578" i="2" a="1"/>
  <c r="S578" i="2" s="1"/>
  <c r="F578" i="2" s="1"/>
  <c r="S642" i="2" a="1"/>
  <c r="S642" i="2" s="1"/>
  <c r="F642" i="2" s="1"/>
  <c r="S706" i="2" a="1"/>
  <c r="S706" i="2" s="1"/>
  <c r="F706" i="2" s="1"/>
  <c r="S770" i="2" a="1"/>
  <c r="S770" i="2" s="1"/>
  <c r="F770" i="2" s="1"/>
  <c r="S834" i="2" a="1"/>
  <c r="S834" i="2" s="1"/>
  <c r="F834" i="2" s="1"/>
  <c r="S898" i="2" a="1"/>
  <c r="S898" i="2" s="1"/>
  <c r="F898" i="2" s="1"/>
  <c r="S962" i="2" a="1"/>
  <c r="S962" i="2" s="1"/>
  <c r="F962" i="2" s="1"/>
  <c r="S1025" i="2" a="1"/>
  <c r="S1025" i="2" s="1"/>
  <c r="F1025" i="2" s="1"/>
  <c r="S1089" i="2" a="1"/>
  <c r="S1089" i="2" s="1"/>
  <c r="F1089" i="2" s="1"/>
  <c r="S1153" i="2" a="1"/>
  <c r="S1153" i="2" s="1"/>
  <c r="F1153" i="2" s="1"/>
  <c r="S1217" i="2" a="1"/>
  <c r="S1217" i="2" s="1"/>
  <c r="F1217" i="2" s="1"/>
  <c r="S1280" i="2" a="1"/>
  <c r="S1280" i="2" s="1"/>
  <c r="F1280" i="2" s="1"/>
  <c r="S1344" i="2" a="1"/>
  <c r="S1344" i="2" s="1"/>
  <c r="F1344" i="2" s="1"/>
  <c r="S1404" i="2" a="1"/>
  <c r="S1404" i="2" s="1"/>
  <c r="F1404" i="2" s="1"/>
  <c r="S333" i="2" a="1"/>
  <c r="S333" i="2" s="1"/>
  <c r="S396" i="2" a="1"/>
  <c r="S396" i="2" s="1"/>
  <c r="S459" i="2" a="1"/>
  <c r="S459" i="2" s="1"/>
  <c r="F459" i="2" s="1"/>
  <c r="S523" i="2" a="1"/>
  <c r="S523" i="2" s="1"/>
  <c r="F523" i="2" s="1"/>
  <c r="S587" i="2" a="1"/>
  <c r="S587" i="2" s="1"/>
  <c r="F587" i="2" s="1"/>
  <c r="S651" i="2" a="1"/>
  <c r="S651" i="2" s="1"/>
  <c r="F651" i="2" s="1"/>
  <c r="S715" i="2" a="1"/>
  <c r="S715" i="2" s="1"/>
  <c r="F715" i="2" s="1"/>
  <c r="S779" i="2" a="1"/>
  <c r="S779" i="2" s="1"/>
  <c r="F779" i="2" s="1"/>
  <c r="S843" i="2" a="1"/>
  <c r="S843" i="2" s="1"/>
  <c r="F843" i="2" s="1"/>
  <c r="S907" i="2" a="1"/>
  <c r="S907" i="2" s="1"/>
  <c r="F907" i="2" s="1"/>
  <c r="S976" i="2" a="1"/>
  <c r="S976" i="2" s="1"/>
  <c r="S1034" i="2" a="1"/>
  <c r="S1034" i="2" s="1"/>
  <c r="F1034" i="2" s="1"/>
  <c r="S1098" i="2" a="1"/>
  <c r="S1098" i="2" s="1"/>
  <c r="F1098" i="2" s="1"/>
  <c r="S1162" i="2" a="1"/>
  <c r="S1162" i="2" s="1"/>
  <c r="F1162" i="2" s="1"/>
  <c r="S1226" i="2" a="1"/>
  <c r="S1226" i="2" s="1"/>
  <c r="F1226" i="2" s="1"/>
  <c r="S1289" i="2" a="1"/>
  <c r="S1289" i="2" s="1"/>
  <c r="F1289" i="2" s="1"/>
  <c r="S1353" i="2" a="1"/>
  <c r="S1353" i="2" s="1"/>
  <c r="F1353" i="2" s="1"/>
  <c r="S1413" i="2" a="1"/>
  <c r="S1413" i="2" s="1"/>
  <c r="F1413" i="2" s="1"/>
  <c r="S217" i="2" a="1"/>
  <c r="S217" i="2" s="1"/>
  <c r="F217" i="2" s="1"/>
  <c r="S33" i="2" a="1"/>
  <c r="S33" i="2" s="1"/>
  <c r="F33" i="2" s="1"/>
  <c r="S97" i="2" a="1"/>
  <c r="S97" i="2" s="1"/>
  <c r="F97" i="2" s="1"/>
  <c r="S161" i="2" a="1"/>
  <c r="S161" i="2" s="1"/>
  <c r="F161" i="2" s="1"/>
  <c r="S225" i="2" a="1"/>
  <c r="S225" i="2" s="1"/>
  <c r="F225" i="2" s="1"/>
  <c r="S289" i="2" a="1"/>
  <c r="S289" i="2" s="1"/>
  <c r="F289" i="2" s="1"/>
  <c r="S26" i="2" a="1"/>
  <c r="S26" i="2" s="1"/>
  <c r="F26" i="2" s="1"/>
  <c r="S90" i="2" a="1"/>
  <c r="S90" i="2" s="1"/>
  <c r="F90" i="2" s="1"/>
  <c r="S154" i="2" a="1"/>
  <c r="S154" i="2" s="1"/>
  <c r="F154" i="2" s="1"/>
  <c r="S218" i="2" a="1"/>
  <c r="S218" i="2" s="1"/>
  <c r="F218" i="2" s="1"/>
  <c r="S282" i="2" a="1"/>
  <c r="S282" i="2" s="1"/>
  <c r="F282" i="2" s="1"/>
  <c r="S27" i="2" a="1"/>
  <c r="S27" i="2" s="1"/>
  <c r="F27" i="2" s="1"/>
  <c r="S91" i="2" a="1"/>
  <c r="S91" i="2" s="1"/>
  <c r="F91" i="2" s="1"/>
  <c r="S155" i="2" a="1"/>
  <c r="S155" i="2" s="1"/>
  <c r="F155" i="2" s="1"/>
  <c r="S219" i="2" a="1"/>
  <c r="S219" i="2" s="1"/>
  <c r="F219" i="2" s="1"/>
  <c r="S283" i="2" a="1"/>
  <c r="S283" i="2" s="1"/>
  <c r="F283" i="2" s="1"/>
  <c r="S44" i="2" a="1"/>
  <c r="S44" i="2" s="1"/>
  <c r="F44" i="2" s="1"/>
  <c r="S108" i="2" a="1"/>
  <c r="S108" i="2" s="1"/>
  <c r="F108" i="2" s="1"/>
  <c r="S172" i="2" a="1"/>
  <c r="S172" i="2" s="1"/>
  <c r="F172" i="2" s="1"/>
  <c r="S236" i="2" a="1"/>
  <c r="S236" i="2" s="1"/>
  <c r="F236" i="2" s="1"/>
  <c r="S300" i="2" a="1"/>
  <c r="S300" i="2" s="1"/>
  <c r="F300" i="2" s="1"/>
  <c r="S53" i="2" a="1"/>
  <c r="S53" i="2" s="1"/>
  <c r="F53" i="2" s="1"/>
  <c r="S117" i="2" a="1"/>
  <c r="S117" i="2" s="1"/>
  <c r="F117" i="2" s="1"/>
  <c r="S181" i="2" a="1"/>
  <c r="S181" i="2" s="1"/>
  <c r="F181" i="2" s="1"/>
  <c r="S245" i="2" a="1"/>
  <c r="S245" i="2" s="1"/>
  <c r="F245" i="2" s="1"/>
  <c r="S38" i="2" a="1"/>
  <c r="S38" i="2" s="1"/>
  <c r="F38" i="2" s="1"/>
  <c r="S102" i="2" a="1"/>
  <c r="S102" i="2" s="1"/>
  <c r="F102" i="2" s="1"/>
  <c r="S166" i="2" a="1"/>
  <c r="S166" i="2" s="1"/>
  <c r="F166" i="2" s="1"/>
  <c r="S230" i="2" a="1"/>
  <c r="S230" i="2" s="1"/>
  <c r="F230" i="2" s="1"/>
  <c r="S55" i="2" a="1"/>
  <c r="S55" i="2" s="1"/>
  <c r="F55" i="2" s="1"/>
  <c r="S119" i="2" a="1"/>
  <c r="S119" i="2" s="1"/>
  <c r="F119" i="2" s="1"/>
  <c r="S183" i="2" a="1"/>
  <c r="S183" i="2" s="1"/>
  <c r="F183" i="2" s="1"/>
  <c r="S247" i="2" a="1"/>
  <c r="S247" i="2" s="1"/>
  <c r="F247" i="2" s="1"/>
  <c r="S311" i="2" a="1"/>
  <c r="S311" i="2" s="1"/>
  <c r="F311" i="2" s="1"/>
  <c r="S48" i="2" a="1"/>
  <c r="S48" i="2" s="1"/>
  <c r="F48" i="2" s="1"/>
  <c r="S112" i="2" a="1"/>
  <c r="S112" i="2" s="1"/>
  <c r="F112" i="2" s="1"/>
  <c r="S176" i="2" a="1"/>
  <c r="S176" i="2" s="1"/>
  <c r="F176" i="2" s="1"/>
  <c r="S240" i="2" a="1"/>
  <c r="S240" i="2" s="1"/>
  <c r="F240" i="2" s="1"/>
  <c r="S317" i="2" a="1"/>
  <c r="S317" i="2" s="1"/>
  <c r="F317" i="2" s="1"/>
  <c r="S381" i="2" a="1"/>
  <c r="S381" i="2" s="1"/>
  <c r="S445" i="2" a="1"/>
  <c r="S445" i="2" s="1"/>
  <c r="S508" i="2" a="1"/>
  <c r="S508" i="2" s="1"/>
  <c r="F508" i="2" s="1"/>
  <c r="S572" i="2" a="1"/>
  <c r="S572" i="2" s="1"/>
  <c r="F572" i="2" s="1"/>
  <c r="S636" i="2" a="1"/>
  <c r="S636" i="2" s="1"/>
  <c r="F636" i="2" s="1"/>
  <c r="S700" i="2" a="1"/>
  <c r="S700" i="2" s="1"/>
  <c r="F700" i="2" s="1"/>
  <c r="S764" i="2" a="1"/>
  <c r="S764" i="2" s="1"/>
  <c r="F764" i="2" s="1"/>
  <c r="S828" i="2" a="1"/>
  <c r="S828" i="2" s="1"/>
  <c r="F828" i="2" s="1"/>
  <c r="S892" i="2" a="1"/>
  <c r="S892" i="2" s="1"/>
  <c r="F892" i="2" s="1"/>
  <c r="S956" i="2" a="1"/>
  <c r="S956" i="2" s="1"/>
  <c r="F956" i="2" s="1"/>
  <c r="S1019" i="2" a="1"/>
  <c r="S1019" i="2" s="1"/>
  <c r="F1019" i="2" s="1"/>
  <c r="S1083" i="2" a="1"/>
  <c r="S1083" i="2" s="1"/>
  <c r="F1083" i="2" s="1"/>
  <c r="S1147" i="2" a="1"/>
  <c r="S1147" i="2" s="1"/>
  <c r="F1147" i="2" s="1"/>
  <c r="S1211" i="2" a="1"/>
  <c r="S1211" i="2" s="1"/>
  <c r="F1211" i="2" s="1"/>
  <c r="S1274" i="2" a="1"/>
  <c r="S1274" i="2" s="1"/>
  <c r="F1274" i="2" s="1"/>
  <c r="S1338" i="2" a="1"/>
  <c r="S1338" i="2" s="1"/>
  <c r="F1338" i="2" s="1"/>
  <c r="S1398" i="2" a="1"/>
  <c r="S1398" i="2" s="1"/>
  <c r="F1398" i="2" s="1"/>
  <c r="S326" i="2" a="1"/>
  <c r="S326" i="2" s="1"/>
  <c r="F326" i="2" s="1"/>
  <c r="S390" i="2" a="1"/>
  <c r="S390" i="2" s="1"/>
  <c r="S454" i="2" a="1"/>
  <c r="S454" i="2" s="1"/>
  <c r="S517" i="2" a="1"/>
  <c r="S517" i="2" s="1"/>
  <c r="F517" i="2" s="1"/>
  <c r="S581" i="2" a="1"/>
  <c r="S581" i="2" s="1"/>
  <c r="F581" i="2" s="1"/>
  <c r="S645" i="2" a="1"/>
  <c r="S645" i="2" s="1"/>
  <c r="F645" i="2" s="1"/>
  <c r="S709" i="2" a="1"/>
  <c r="S709" i="2" s="1"/>
  <c r="F709" i="2" s="1"/>
  <c r="S773" i="2" a="1"/>
  <c r="S773" i="2" s="1"/>
  <c r="F773" i="2" s="1"/>
  <c r="S837" i="2" a="1"/>
  <c r="S837" i="2" s="1"/>
  <c r="F837" i="2" s="1"/>
  <c r="S901" i="2" a="1"/>
  <c r="S901" i="2" s="1"/>
  <c r="F901" i="2" s="1"/>
  <c r="S965" i="2" a="1"/>
  <c r="S965" i="2" s="1"/>
  <c r="F965" i="2" s="1"/>
  <c r="S1028" i="2" a="1"/>
  <c r="S1028" i="2" s="1"/>
  <c r="F1028" i="2" s="1"/>
  <c r="S1092" i="2" a="1"/>
  <c r="S1092" i="2" s="1"/>
  <c r="F1092" i="2" s="1"/>
  <c r="S1156" i="2" a="1"/>
  <c r="S1156" i="2" s="1"/>
  <c r="F1156" i="2" s="1"/>
  <c r="S1220" i="2" a="1"/>
  <c r="S1220" i="2" s="1"/>
  <c r="F1220" i="2" s="1"/>
  <c r="S1283" i="2" a="1"/>
  <c r="S1283" i="2" s="1"/>
  <c r="F1283" i="2" s="1"/>
  <c r="S1347" i="2" a="1"/>
  <c r="S1347" i="2" s="1"/>
  <c r="F1347" i="2" s="1"/>
  <c r="S1407" i="2" a="1"/>
  <c r="S1407" i="2" s="1"/>
  <c r="F1407" i="2" s="1"/>
  <c r="S399" i="2" a="1"/>
  <c r="S399" i="2" s="1"/>
  <c r="S462" i="2" a="1"/>
  <c r="S462" i="2" s="1"/>
  <c r="F462" i="2" s="1"/>
  <c r="S526" i="2" a="1"/>
  <c r="S526" i="2" s="1"/>
  <c r="F526" i="2" s="1"/>
  <c r="S590" i="2" a="1"/>
  <c r="S590" i="2" s="1"/>
  <c r="F590" i="2" s="1"/>
  <c r="S654" i="2" a="1"/>
  <c r="S654" i="2" s="1"/>
  <c r="F654" i="2" s="1"/>
  <c r="S718" i="2" a="1"/>
  <c r="S718" i="2" s="1"/>
  <c r="F718" i="2" s="1"/>
  <c r="S782" i="2" a="1"/>
  <c r="S782" i="2" s="1"/>
  <c r="F782" i="2" s="1"/>
  <c r="S846" i="2" a="1"/>
  <c r="S846" i="2" s="1"/>
  <c r="F846" i="2" s="1"/>
  <c r="S910" i="2" a="1"/>
  <c r="S910" i="2" s="1"/>
  <c r="F910" i="2" s="1"/>
  <c r="S973" i="2" a="1"/>
  <c r="S973" i="2" s="1"/>
  <c r="F973" i="2" s="1"/>
  <c r="S1037" i="2" a="1"/>
  <c r="S1037" i="2" s="1"/>
  <c r="F1037" i="2" s="1"/>
  <c r="S1101" i="2" a="1"/>
  <c r="S1101" i="2" s="1"/>
  <c r="F1101" i="2" s="1"/>
  <c r="S1165" i="2" a="1"/>
  <c r="S1165" i="2" s="1"/>
  <c r="F1165" i="2" s="1"/>
  <c r="S1229" i="2" a="1"/>
  <c r="S1229" i="2" s="1"/>
  <c r="F1229" i="2" s="1"/>
  <c r="S1292" i="2" a="1"/>
  <c r="S1292" i="2" s="1"/>
  <c r="F1292" i="2" s="1"/>
  <c r="S1416" i="2" a="1"/>
  <c r="S1416" i="2" s="1"/>
  <c r="F1416" i="2" s="1"/>
  <c r="S280" i="2" a="1"/>
  <c r="S280" i="2" s="1"/>
  <c r="F280" i="2" s="1"/>
  <c r="S343" i="2" a="1"/>
  <c r="S343" i="2" s="1"/>
  <c r="S408" i="2" a="1"/>
  <c r="S408" i="2" s="1"/>
  <c r="S471" i="2" a="1"/>
  <c r="S471" i="2" s="1"/>
  <c r="F471" i="2" s="1"/>
  <c r="S535" i="2" a="1"/>
  <c r="S535" i="2" s="1"/>
  <c r="F535" i="2" s="1"/>
  <c r="S599" i="2" a="1"/>
  <c r="S599" i="2" s="1"/>
  <c r="F599" i="2" s="1"/>
  <c r="S663" i="2" a="1"/>
  <c r="S663" i="2" s="1"/>
  <c r="F663" i="2" s="1"/>
  <c r="S727" i="2" a="1"/>
  <c r="S727" i="2" s="1"/>
  <c r="F727" i="2" s="1"/>
  <c r="S791" i="2" a="1"/>
  <c r="S791" i="2" s="1"/>
  <c r="F791" i="2" s="1"/>
  <c r="S855" i="2" a="1"/>
  <c r="S855" i="2" s="1"/>
  <c r="F855" i="2" s="1"/>
  <c r="S919" i="2" a="1"/>
  <c r="S919" i="2" s="1"/>
  <c r="F919" i="2" s="1"/>
  <c r="S982" i="2" a="1"/>
  <c r="S982" i="2" s="1"/>
  <c r="F982" i="2" s="1"/>
  <c r="S1046" i="2" a="1"/>
  <c r="S1046" i="2" s="1"/>
  <c r="F1046" i="2" s="1"/>
  <c r="S1110" i="2" a="1"/>
  <c r="S1110" i="2" s="1"/>
  <c r="F1110" i="2" s="1"/>
  <c r="S1174" i="2" a="1"/>
  <c r="S1174" i="2" s="1"/>
  <c r="F1174" i="2" s="1"/>
  <c r="S1238" i="2" a="1"/>
  <c r="S1238" i="2" s="1"/>
  <c r="F1238" i="2" s="1"/>
  <c r="S1301" i="2" a="1"/>
  <c r="S1301" i="2" s="1"/>
  <c r="F1301" i="2" s="1"/>
  <c r="S1361" i="2" a="1"/>
  <c r="S1361" i="2" s="1"/>
  <c r="F1361" i="2" s="1"/>
  <c r="S1425" i="2" a="1"/>
  <c r="S1425" i="2" s="1"/>
  <c r="F1425" i="2" s="1"/>
  <c r="S336" i="2" a="1"/>
  <c r="S336" i="2" s="1"/>
  <c r="S401" i="2" a="1"/>
  <c r="S401" i="2" s="1"/>
  <c r="S464" i="2" a="1"/>
  <c r="S464" i="2" s="1"/>
  <c r="F464" i="2" s="1"/>
  <c r="S528" i="2" a="1"/>
  <c r="S528" i="2" s="1"/>
  <c r="F528" i="2" s="1"/>
  <c r="S592" i="2" a="1"/>
  <c r="S592" i="2" s="1"/>
  <c r="F592" i="2" s="1"/>
  <c r="S656" i="2" a="1"/>
  <c r="S656" i="2" s="1"/>
  <c r="F656" i="2" s="1"/>
  <c r="S720" i="2" a="1"/>
  <c r="S720" i="2" s="1"/>
  <c r="F720" i="2" s="1"/>
  <c r="S784" i="2" a="1"/>
  <c r="S784" i="2" s="1"/>
  <c r="F784" i="2" s="1"/>
  <c r="S848" i="2" a="1"/>
  <c r="S848" i="2" s="1"/>
  <c r="F848" i="2" s="1"/>
  <c r="S912" i="2" a="1"/>
  <c r="S912" i="2" s="1"/>
  <c r="F912" i="2" s="1"/>
  <c r="S975" i="2" a="1"/>
  <c r="S975" i="2" s="1"/>
  <c r="F975" i="2" s="1"/>
  <c r="S1039" i="2" a="1"/>
  <c r="S1039" i="2" s="1"/>
  <c r="F1039" i="2" s="1"/>
  <c r="S1103" i="2" a="1"/>
  <c r="S1103" i="2" s="1"/>
  <c r="F1103" i="2" s="1"/>
  <c r="S1167" i="2" a="1"/>
  <c r="S1167" i="2" s="1"/>
  <c r="F1167" i="2" s="1"/>
  <c r="S1231" i="2" a="1"/>
  <c r="S1231" i="2" s="1"/>
  <c r="F1231" i="2" s="1"/>
  <c r="S1294" i="2" a="1"/>
  <c r="S1294" i="2" s="1"/>
  <c r="F1294" i="2" s="1"/>
  <c r="S1418" i="2" a="1"/>
  <c r="S1418" i="2" s="1"/>
  <c r="F1418" i="2" s="1"/>
  <c r="S322" i="2" a="1"/>
  <c r="S322" i="2" s="1"/>
  <c r="F322" i="2" s="1"/>
  <c r="S386" i="2" a="1"/>
  <c r="S386" i="2" s="1"/>
  <c r="S450" i="2" a="1"/>
  <c r="S450" i="2" s="1"/>
  <c r="S513" i="2" a="1"/>
  <c r="S513" i="2" s="1"/>
  <c r="F513" i="2" s="1"/>
  <c r="S577" i="2" a="1"/>
  <c r="S577" i="2" s="1"/>
  <c r="F577" i="2" s="1"/>
  <c r="S641" i="2" a="1"/>
  <c r="S641" i="2" s="1"/>
  <c r="F641" i="2" s="1"/>
  <c r="S705" i="2" a="1"/>
  <c r="S705" i="2" s="1"/>
  <c r="F705" i="2" s="1"/>
  <c r="S769" i="2" a="1"/>
  <c r="S769" i="2" s="1"/>
  <c r="F769" i="2" s="1"/>
  <c r="S833" i="2" a="1"/>
  <c r="S833" i="2" s="1"/>
  <c r="F833" i="2" s="1"/>
  <c r="S897" i="2" a="1"/>
  <c r="S897" i="2" s="1"/>
  <c r="F897" i="2" s="1"/>
  <c r="S961" i="2" a="1"/>
  <c r="S961" i="2" s="1"/>
  <c r="F961" i="2" s="1"/>
  <c r="S1024" i="2" a="1"/>
  <c r="S1024" i="2" s="1"/>
  <c r="F1024" i="2" s="1"/>
  <c r="S1088" i="2" a="1"/>
  <c r="S1088" i="2" s="1"/>
  <c r="F1088" i="2" s="1"/>
  <c r="S1152" i="2" a="1"/>
  <c r="S1152" i="2" s="1"/>
  <c r="F1152" i="2" s="1"/>
  <c r="S1216" i="2" a="1"/>
  <c r="S1216" i="2" s="1"/>
  <c r="F1216" i="2" s="1"/>
  <c r="S1279" i="2" a="1"/>
  <c r="S1279" i="2" s="1"/>
  <c r="F1279" i="2" s="1"/>
  <c r="S1343" i="2" a="1"/>
  <c r="S1343" i="2" s="1"/>
  <c r="F1343" i="2" s="1"/>
  <c r="S1403" i="2" a="1"/>
  <c r="S1403" i="2" s="1"/>
  <c r="F1403" i="2" s="1"/>
  <c r="S332" i="2" a="1"/>
  <c r="S332" i="2" s="1"/>
  <c r="S395" i="2" a="1"/>
  <c r="S395" i="2" s="1"/>
  <c r="S458" i="2" a="1"/>
  <c r="S458" i="2" s="1"/>
  <c r="F458" i="2" s="1"/>
  <c r="S522" i="2" a="1"/>
  <c r="S522" i="2" s="1"/>
  <c r="F522" i="2" s="1"/>
  <c r="S586" i="2" a="1"/>
  <c r="S586" i="2" s="1"/>
  <c r="F586" i="2" s="1"/>
  <c r="S650" i="2" a="1"/>
  <c r="S650" i="2" s="1"/>
  <c r="F650" i="2" s="1"/>
  <c r="S714" i="2" a="1"/>
  <c r="S714" i="2" s="1"/>
  <c r="F714" i="2" s="1"/>
  <c r="S778" i="2" a="1"/>
  <c r="S778" i="2" s="1"/>
  <c r="F778" i="2" s="1"/>
  <c r="S842" i="2" a="1"/>
  <c r="S842" i="2" s="1"/>
  <c r="F842" i="2" s="1"/>
  <c r="S906" i="2" a="1"/>
  <c r="S906" i="2" s="1"/>
  <c r="F906" i="2" s="1"/>
  <c r="S1033" i="2" a="1"/>
  <c r="S1033" i="2" s="1"/>
  <c r="F1033" i="2" s="1"/>
  <c r="S1097" i="2" a="1"/>
  <c r="S1097" i="2" s="1"/>
  <c r="F1097" i="2" s="1"/>
  <c r="S1161" i="2" a="1"/>
  <c r="S1161" i="2" s="1"/>
  <c r="F1161" i="2" s="1"/>
  <c r="S1225" i="2" a="1"/>
  <c r="S1225" i="2" s="1"/>
  <c r="F1225" i="2" s="1"/>
  <c r="S1288" i="2" a="1"/>
  <c r="S1288" i="2" s="1"/>
  <c r="F1288" i="2" s="1"/>
  <c r="S1352" i="2" a="1"/>
  <c r="S1352" i="2" s="1"/>
  <c r="F1352" i="2" s="1"/>
  <c r="S1412" i="2" a="1"/>
  <c r="S1412" i="2" s="1"/>
  <c r="F1412" i="2" s="1"/>
  <c r="S339" i="2" a="1"/>
  <c r="S339" i="2" s="1"/>
  <c r="S404" i="2" a="1"/>
  <c r="S404" i="2" s="1"/>
  <c r="S467" i="2" a="1"/>
  <c r="S467" i="2" s="1"/>
  <c r="F467" i="2" s="1"/>
  <c r="S531" i="2" a="1"/>
  <c r="S531" i="2" s="1"/>
  <c r="F531" i="2" s="1"/>
  <c r="S595" i="2" a="1"/>
  <c r="S595" i="2" s="1"/>
  <c r="F595" i="2" s="1"/>
  <c r="S659" i="2" a="1"/>
  <c r="S659" i="2" s="1"/>
  <c r="F659" i="2" s="1"/>
  <c r="S723" i="2" a="1"/>
  <c r="S723" i="2" s="1"/>
  <c r="F723" i="2" s="1"/>
  <c r="S787" i="2" a="1"/>
  <c r="S787" i="2" s="1"/>
  <c r="F787" i="2" s="1"/>
  <c r="S851" i="2" a="1"/>
  <c r="S851" i="2" s="1"/>
  <c r="F851" i="2" s="1"/>
  <c r="S915" i="2" a="1"/>
  <c r="S915" i="2" s="1"/>
  <c r="F915" i="2" s="1"/>
  <c r="S978" i="2" a="1"/>
  <c r="S978" i="2" s="1"/>
  <c r="F978" i="2" s="1"/>
  <c r="S1042" i="2" a="1"/>
  <c r="S1042" i="2" s="1"/>
  <c r="F1042" i="2" s="1"/>
  <c r="S1106" i="2" a="1"/>
  <c r="S1106" i="2" s="1"/>
  <c r="F1106" i="2" s="1"/>
  <c r="S1170" i="2" a="1"/>
  <c r="S1170" i="2" s="1"/>
  <c r="F1170" i="2" s="1"/>
  <c r="S1234" i="2" a="1"/>
  <c r="S1234" i="2" s="1"/>
  <c r="F1234" i="2" s="1"/>
  <c r="S1297" i="2" a="1"/>
  <c r="S1297" i="2" s="1"/>
  <c r="F1297" i="2" s="1"/>
  <c r="S1358" i="2" a="1"/>
  <c r="S1358" i="2" s="1"/>
  <c r="F1358" i="2" s="1"/>
  <c r="S1421" i="2" a="1"/>
  <c r="S1421" i="2" s="1"/>
  <c r="F1421" i="2" s="1"/>
  <c r="S89" i="2" a="1"/>
  <c r="S89" i="2" s="1"/>
  <c r="F89" i="2" s="1"/>
  <c r="S41" i="2" a="1"/>
  <c r="S41" i="2" s="1"/>
  <c r="F41" i="2" s="1"/>
  <c r="S105" i="2" a="1"/>
  <c r="S105" i="2" s="1"/>
  <c r="F105" i="2" s="1"/>
  <c r="S169" i="2" a="1"/>
  <c r="S169" i="2" s="1"/>
  <c r="F169" i="2" s="1"/>
  <c r="S233" i="2" a="1"/>
  <c r="S233" i="2" s="1"/>
  <c r="F233" i="2" s="1"/>
  <c r="S297" i="2" a="1"/>
  <c r="S297" i="2" s="1"/>
  <c r="F297" i="2" s="1"/>
  <c r="S34" i="2" a="1"/>
  <c r="S34" i="2" s="1"/>
  <c r="F34" i="2" s="1"/>
  <c r="S98" i="2" a="1"/>
  <c r="S98" i="2" s="1"/>
  <c r="F98" i="2" s="1"/>
  <c r="S162" i="2" a="1"/>
  <c r="S162" i="2" s="1"/>
  <c r="F162" i="2" s="1"/>
  <c r="S226" i="2" a="1"/>
  <c r="S226" i="2" s="1"/>
  <c r="F226" i="2" s="1"/>
  <c r="S290" i="2" a="1"/>
  <c r="S290" i="2" s="1"/>
  <c r="F290" i="2" s="1"/>
  <c r="S35" i="2" a="1"/>
  <c r="S35" i="2" s="1"/>
  <c r="F35" i="2" s="1"/>
  <c r="S99" i="2" a="1"/>
  <c r="S99" i="2" s="1"/>
  <c r="F99" i="2" s="1"/>
  <c r="S163" i="2" a="1"/>
  <c r="S163" i="2" s="1"/>
  <c r="F163" i="2" s="1"/>
  <c r="S227" i="2" a="1"/>
  <c r="S227" i="2" s="1"/>
  <c r="F227" i="2" s="1"/>
  <c r="S291" i="2" a="1"/>
  <c r="S291" i="2" s="1"/>
  <c r="F291" i="2" s="1"/>
  <c r="S52" i="2" a="1"/>
  <c r="S52" i="2" s="1"/>
  <c r="F52" i="2" s="1"/>
  <c r="S116" i="2" a="1"/>
  <c r="S116" i="2" s="1"/>
  <c r="F116" i="2" s="1"/>
  <c r="S180" i="2" a="1"/>
  <c r="S180" i="2" s="1"/>
  <c r="F180" i="2" s="1"/>
  <c r="S244" i="2" a="1"/>
  <c r="S244" i="2" s="1"/>
  <c r="F244" i="2" s="1"/>
  <c r="S61" i="2" a="1"/>
  <c r="S61" i="2" s="1"/>
  <c r="F61" i="2" s="1"/>
  <c r="S125" i="2" a="1"/>
  <c r="S125" i="2" s="1"/>
  <c r="F125" i="2" s="1"/>
  <c r="S189" i="2" a="1"/>
  <c r="S189" i="2" s="1"/>
  <c r="F189" i="2" s="1"/>
  <c r="S253" i="2" a="1"/>
  <c r="S253" i="2" s="1"/>
  <c r="F253" i="2" s="1"/>
  <c r="S46" i="2" a="1"/>
  <c r="S46" i="2" s="1"/>
  <c r="F46" i="2" s="1"/>
  <c r="S110" i="2" a="1"/>
  <c r="S110" i="2" s="1"/>
  <c r="F110" i="2" s="1"/>
  <c r="S174" i="2" a="1"/>
  <c r="S174" i="2" s="1"/>
  <c r="F174" i="2" s="1"/>
  <c r="S238" i="2" a="1"/>
  <c r="S238" i="2" s="1"/>
  <c r="F238" i="2" s="1"/>
  <c r="S3" i="2" a="1"/>
  <c r="S3" i="2" s="1"/>
  <c r="F3" i="2" s="1"/>
  <c r="S63" i="2" a="1"/>
  <c r="S63" i="2" s="1"/>
  <c r="F63" i="2" s="1"/>
  <c r="S127" i="2" a="1"/>
  <c r="S127" i="2" s="1"/>
  <c r="F127" i="2" s="1"/>
  <c r="S191" i="2" a="1"/>
  <c r="S191" i="2" s="1"/>
  <c r="F191" i="2" s="1"/>
  <c r="S255" i="2" a="1"/>
  <c r="S255" i="2" s="1"/>
  <c r="F255" i="2" s="1"/>
  <c r="S56" i="2" a="1"/>
  <c r="S56" i="2" s="1"/>
  <c r="F56" i="2" s="1"/>
  <c r="S120" i="2" a="1"/>
  <c r="S120" i="2" s="1"/>
  <c r="F120" i="2" s="1"/>
  <c r="S184" i="2" a="1"/>
  <c r="S184" i="2" s="1"/>
  <c r="F184" i="2" s="1"/>
  <c r="S261" i="2" a="1"/>
  <c r="S261" i="2" s="1"/>
  <c r="F261" i="2" s="1"/>
  <c r="S325" i="2" a="1"/>
  <c r="S325" i="2" s="1"/>
  <c r="F325" i="2" s="1"/>
  <c r="S389" i="2" a="1"/>
  <c r="S389" i="2" s="1"/>
  <c r="S453" i="2" a="1"/>
  <c r="S453" i="2" s="1"/>
  <c r="S516" i="2" a="1"/>
  <c r="S516" i="2" s="1"/>
  <c r="F516" i="2" s="1"/>
  <c r="S580" i="2" a="1"/>
  <c r="S580" i="2" s="1"/>
  <c r="F580" i="2" s="1"/>
  <c r="S644" i="2" a="1"/>
  <c r="S644" i="2" s="1"/>
  <c r="F644" i="2" s="1"/>
  <c r="S708" i="2" a="1"/>
  <c r="S708" i="2" s="1"/>
  <c r="F708" i="2" s="1"/>
  <c r="S772" i="2" a="1"/>
  <c r="S772" i="2" s="1"/>
  <c r="F772" i="2" s="1"/>
  <c r="S836" i="2" a="1"/>
  <c r="S836" i="2" s="1"/>
  <c r="F836" i="2" s="1"/>
  <c r="S900" i="2" a="1"/>
  <c r="S900" i="2" s="1"/>
  <c r="F900" i="2" s="1"/>
  <c r="S964" i="2" a="1"/>
  <c r="S964" i="2" s="1"/>
  <c r="F964" i="2" s="1"/>
  <c r="S1027" i="2" a="1"/>
  <c r="S1027" i="2" s="1"/>
  <c r="F1027" i="2" s="1"/>
  <c r="S1091" i="2" a="1"/>
  <c r="S1091" i="2" s="1"/>
  <c r="F1091" i="2" s="1"/>
  <c r="S1155" i="2" a="1"/>
  <c r="S1155" i="2" s="1"/>
  <c r="F1155" i="2" s="1"/>
  <c r="S1219" i="2" a="1"/>
  <c r="S1219" i="2" s="1"/>
  <c r="F1219" i="2" s="1"/>
  <c r="S1282" i="2" a="1"/>
  <c r="S1282" i="2" s="1"/>
  <c r="F1282" i="2" s="1"/>
  <c r="S1346" i="2" a="1"/>
  <c r="S1346" i="2" s="1"/>
  <c r="F1346" i="2" s="1"/>
  <c r="S1406" i="2" a="1"/>
  <c r="S1406" i="2" s="1"/>
  <c r="F1406" i="2" s="1"/>
  <c r="S335" i="2" a="1"/>
  <c r="S335" i="2" s="1"/>
  <c r="F334" i="2" s="1"/>
  <c r="S398" i="2" a="1"/>
  <c r="S398" i="2" s="1"/>
  <c r="F397" i="2" s="1"/>
  <c r="S461" i="2" a="1"/>
  <c r="S461" i="2" s="1"/>
  <c r="F461" i="2" s="1"/>
  <c r="S525" i="2" a="1"/>
  <c r="S525" i="2" s="1"/>
  <c r="F525" i="2" s="1"/>
  <c r="S589" i="2" a="1"/>
  <c r="S589" i="2" s="1"/>
  <c r="F589" i="2" s="1"/>
  <c r="S653" i="2" a="1"/>
  <c r="S653" i="2" s="1"/>
  <c r="F653" i="2" s="1"/>
  <c r="S717" i="2" a="1"/>
  <c r="S717" i="2" s="1"/>
  <c r="F717" i="2" s="1"/>
  <c r="S781" i="2" a="1"/>
  <c r="S781" i="2" s="1"/>
  <c r="F781" i="2" s="1"/>
  <c r="S845" i="2" a="1"/>
  <c r="S845" i="2" s="1"/>
  <c r="F845" i="2" s="1"/>
  <c r="S909" i="2" a="1"/>
  <c r="S909" i="2" s="1"/>
  <c r="F909" i="2" s="1"/>
  <c r="S972" i="2" a="1"/>
  <c r="S972" i="2" s="1"/>
  <c r="F972" i="2" s="1"/>
  <c r="S1036" i="2" a="1"/>
  <c r="S1036" i="2" s="1"/>
  <c r="F1036" i="2" s="1"/>
  <c r="S1100" i="2" a="1"/>
  <c r="S1100" i="2" s="1"/>
  <c r="F1100" i="2" s="1"/>
  <c r="S1164" i="2" a="1"/>
  <c r="S1164" i="2" s="1"/>
  <c r="F1164" i="2" s="1"/>
  <c r="S1228" i="2" a="1"/>
  <c r="S1228" i="2" s="1"/>
  <c r="F1228" i="2" s="1"/>
  <c r="S1291" i="2" a="1"/>
  <c r="S1291" i="2" s="1"/>
  <c r="F1291" i="2" s="1"/>
  <c r="S1355" i="2" a="1"/>
  <c r="S1355" i="2" s="1"/>
  <c r="F1355" i="2" s="1"/>
  <c r="S1415" i="2" a="1"/>
  <c r="S1415" i="2" s="1"/>
  <c r="F1415" i="2" s="1"/>
  <c r="S342" i="2" a="1"/>
  <c r="S342" i="2" s="1"/>
  <c r="F341" i="2" s="1"/>
  <c r="S407" i="2" a="1"/>
  <c r="S407" i="2" s="1"/>
  <c r="F406" i="2" s="1"/>
  <c r="S470" i="2" a="1"/>
  <c r="S470" i="2" s="1"/>
  <c r="F470" i="2" s="1"/>
  <c r="S534" i="2" a="1"/>
  <c r="S534" i="2" s="1"/>
  <c r="F534" i="2" s="1"/>
  <c r="S598" i="2" a="1"/>
  <c r="S598" i="2" s="1"/>
  <c r="F598" i="2" s="1"/>
  <c r="S662" i="2" a="1"/>
  <c r="S662" i="2" s="1"/>
  <c r="F662" i="2" s="1"/>
  <c r="S726" i="2" a="1"/>
  <c r="S726" i="2" s="1"/>
  <c r="F726" i="2" s="1"/>
  <c r="S790" i="2" a="1"/>
  <c r="S790" i="2" s="1"/>
  <c r="F790" i="2" s="1"/>
  <c r="S854" i="2" a="1"/>
  <c r="S854" i="2" s="1"/>
  <c r="F854" i="2" s="1"/>
  <c r="S918" i="2" a="1"/>
  <c r="S918" i="2" s="1"/>
  <c r="F918" i="2" s="1"/>
  <c r="S981" i="2" a="1"/>
  <c r="S981" i="2" s="1"/>
  <c r="F981" i="2" s="1"/>
  <c r="S1045" i="2" a="1"/>
  <c r="S1045" i="2" s="1"/>
  <c r="F1045" i="2" s="1"/>
  <c r="S1109" i="2" a="1"/>
  <c r="S1109" i="2" s="1"/>
  <c r="F1109" i="2" s="1"/>
  <c r="S1173" i="2" a="1"/>
  <c r="S1173" i="2" s="1"/>
  <c r="F1173" i="2" s="1"/>
  <c r="S1237" i="2" a="1"/>
  <c r="S1237" i="2" s="1"/>
  <c r="F1237" i="2" s="1"/>
  <c r="S1300" i="2" a="1"/>
  <c r="S1300" i="2" s="1"/>
  <c r="F1300" i="2" s="1"/>
  <c r="S1360" i="2" a="1"/>
  <c r="S1360" i="2" s="1"/>
  <c r="F1360" i="2" s="1"/>
  <c r="S1424" i="2" a="1"/>
  <c r="S1424" i="2" s="1"/>
  <c r="F1424" i="2" s="1"/>
  <c r="S288" i="2" a="1"/>
  <c r="S288" i="2" s="1"/>
  <c r="F288" i="2" s="1"/>
  <c r="S352" i="2" a="1"/>
  <c r="S352" i="2" s="1"/>
  <c r="F351" i="2" s="1"/>
  <c r="S416" i="2" a="1"/>
  <c r="S416" i="2" s="1"/>
  <c r="F415" i="2" s="1"/>
  <c r="S479" i="2" a="1"/>
  <c r="S479" i="2" s="1"/>
  <c r="F479" i="2" s="1"/>
  <c r="S543" i="2" a="1"/>
  <c r="S543" i="2" s="1"/>
  <c r="F543" i="2" s="1"/>
  <c r="S607" i="2" a="1"/>
  <c r="S607" i="2" s="1"/>
  <c r="F607" i="2" s="1"/>
  <c r="S671" i="2" a="1"/>
  <c r="S671" i="2" s="1"/>
  <c r="F671" i="2" s="1"/>
  <c r="S735" i="2" a="1"/>
  <c r="S735" i="2" s="1"/>
  <c r="F735" i="2" s="1"/>
  <c r="S801" i="2" a="1"/>
  <c r="S801" i="2" s="1"/>
  <c r="F799" i="2" s="1"/>
  <c r="S863" i="2" a="1"/>
  <c r="S863" i="2" s="1"/>
  <c r="F863" i="2" s="1"/>
  <c r="S927" i="2" a="1"/>
  <c r="S927" i="2" s="1"/>
  <c r="F927" i="2" s="1"/>
  <c r="S990" i="2" a="1"/>
  <c r="S990" i="2" s="1"/>
  <c r="F990" i="2" s="1"/>
  <c r="S1054" i="2" a="1"/>
  <c r="S1054" i="2" s="1"/>
  <c r="F1054" i="2" s="1"/>
  <c r="S1118" i="2" a="1"/>
  <c r="S1118" i="2" s="1"/>
  <c r="F1118" i="2" s="1"/>
  <c r="S1182" i="2" a="1"/>
  <c r="S1182" i="2" s="1"/>
  <c r="F1182" i="2" s="1"/>
  <c r="S1246" i="2" a="1"/>
  <c r="S1246" i="2" s="1"/>
  <c r="F1246" i="2" s="1"/>
  <c r="S1309" i="2" a="1"/>
  <c r="S1309" i="2" s="1"/>
  <c r="F1309" i="2" s="1"/>
  <c r="S1369" i="2" a="1"/>
  <c r="S1369" i="2" s="1"/>
  <c r="F1369" i="2" s="1"/>
  <c r="S1433" i="2" a="1"/>
  <c r="S1433" i="2" s="1"/>
  <c r="F1433" i="2" s="1"/>
  <c r="S344" i="2" a="1"/>
  <c r="S344" i="2" s="1"/>
  <c r="S409" i="2" a="1"/>
  <c r="S409" i="2" s="1"/>
  <c r="S472" i="2" a="1"/>
  <c r="S472" i="2" s="1"/>
  <c r="F472" i="2" s="1"/>
  <c r="S536" i="2" a="1"/>
  <c r="S536" i="2" s="1"/>
  <c r="F536" i="2" s="1"/>
  <c r="S600" i="2" a="1"/>
  <c r="S600" i="2" s="1"/>
  <c r="F600" i="2" s="1"/>
  <c r="S664" i="2" a="1"/>
  <c r="S664" i="2" s="1"/>
  <c r="F664" i="2" s="1"/>
  <c r="S728" i="2" a="1"/>
  <c r="S728" i="2" s="1"/>
  <c r="F728" i="2" s="1"/>
  <c r="S792" i="2" a="1"/>
  <c r="S792" i="2" s="1"/>
  <c r="F792" i="2" s="1"/>
  <c r="S856" i="2" a="1"/>
  <c r="S856" i="2" s="1"/>
  <c r="F856" i="2" s="1"/>
  <c r="S920" i="2" a="1"/>
  <c r="S920" i="2" s="1"/>
  <c r="F920" i="2" s="1"/>
  <c r="S983" i="2" a="1"/>
  <c r="S983" i="2" s="1"/>
  <c r="F983" i="2" s="1"/>
  <c r="S1047" i="2" a="1"/>
  <c r="S1047" i="2" s="1"/>
  <c r="F1047" i="2" s="1"/>
  <c r="S1111" i="2" a="1"/>
  <c r="S1111" i="2" s="1"/>
  <c r="F1111" i="2" s="1"/>
  <c r="S1175" i="2" a="1"/>
  <c r="S1175" i="2" s="1"/>
  <c r="F1175" i="2" s="1"/>
  <c r="S1239" i="2" a="1"/>
  <c r="S1239" i="2" s="1"/>
  <c r="F1239" i="2" s="1"/>
  <c r="S1302" i="2" a="1"/>
  <c r="S1302" i="2" s="1"/>
  <c r="F1302" i="2" s="1"/>
  <c r="S1362" i="2" a="1"/>
  <c r="S1362" i="2" s="1"/>
  <c r="F1362" i="2" s="1"/>
  <c r="S1426" i="2" a="1"/>
  <c r="S1426" i="2" s="1"/>
  <c r="F1426" i="2" s="1"/>
  <c r="S331" i="2" a="1"/>
  <c r="S331" i="2" s="1"/>
  <c r="S394" i="2" a="1"/>
  <c r="S394" i="2" s="1"/>
  <c r="S457" i="2" a="1"/>
  <c r="S457" i="2" s="1"/>
  <c r="F457" i="2" s="1"/>
  <c r="S521" i="2" a="1"/>
  <c r="S521" i="2" s="1"/>
  <c r="F521" i="2" s="1"/>
  <c r="S585" i="2" a="1"/>
  <c r="S585" i="2" s="1"/>
  <c r="F585" i="2" s="1"/>
  <c r="S649" i="2" a="1"/>
  <c r="S649" i="2" s="1"/>
  <c r="F649" i="2" s="1"/>
  <c r="S713" i="2" a="1"/>
  <c r="S713" i="2" s="1"/>
  <c r="F713" i="2" s="1"/>
  <c r="S777" i="2" a="1"/>
  <c r="S777" i="2" s="1"/>
  <c r="F777" i="2" s="1"/>
  <c r="S841" i="2" a="1"/>
  <c r="S841" i="2" s="1"/>
  <c r="F841" i="2" s="1"/>
  <c r="S905" i="2" a="1"/>
  <c r="S905" i="2" s="1"/>
  <c r="F905" i="2" s="1"/>
  <c r="S969" i="2" a="1"/>
  <c r="S969" i="2" s="1"/>
  <c r="F969" i="2" s="1"/>
  <c r="S1032" i="2" a="1"/>
  <c r="S1032" i="2" s="1"/>
  <c r="F1032" i="2" s="1"/>
  <c r="S1096" i="2" a="1"/>
  <c r="S1096" i="2" s="1"/>
  <c r="F1096" i="2" s="1"/>
  <c r="S1160" i="2" a="1"/>
  <c r="S1160" i="2" s="1"/>
  <c r="F1160" i="2" s="1"/>
  <c r="S1224" i="2" a="1"/>
  <c r="S1224" i="2" s="1"/>
  <c r="F1224" i="2" s="1"/>
  <c r="S1287" i="2" a="1"/>
  <c r="S1287" i="2" s="1"/>
  <c r="F1287" i="2" s="1"/>
  <c r="S1351" i="2" a="1"/>
  <c r="S1351" i="2" s="1"/>
  <c r="F1351" i="2" s="1"/>
  <c r="S1411" i="2" a="1"/>
  <c r="S1411" i="2" s="1"/>
  <c r="F1411" i="2" s="1"/>
  <c r="S338" i="2" a="1"/>
  <c r="S338" i="2" s="1"/>
  <c r="F337" i="2" s="1"/>
  <c r="S403" i="2" a="1"/>
  <c r="S403" i="2" s="1"/>
  <c r="F402" i="2" s="1"/>
  <c r="S466" i="2" a="1"/>
  <c r="S466" i="2" s="1"/>
  <c r="F466" i="2" s="1"/>
  <c r="S530" i="2" a="1"/>
  <c r="S530" i="2" s="1"/>
  <c r="F530" i="2" s="1"/>
  <c r="S594" i="2" a="1"/>
  <c r="S594" i="2" s="1"/>
  <c r="F594" i="2" s="1"/>
  <c r="S658" i="2" a="1"/>
  <c r="S658" i="2" s="1"/>
  <c r="F658" i="2" s="1"/>
  <c r="S722" i="2" a="1"/>
  <c r="S722" i="2" s="1"/>
  <c r="F722" i="2" s="1"/>
  <c r="S786" i="2" a="1"/>
  <c r="S786" i="2" s="1"/>
  <c r="F786" i="2" s="1"/>
  <c r="S850" i="2" a="1"/>
  <c r="S850" i="2" s="1"/>
  <c r="F850" i="2" s="1"/>
  <c r="S914" i="2" a="1"/>
  <c r="S914" i="2" s="1"/>
  <c r="F914" i="2" s="1"/>
  <c r="S970" i="2" a="1"/>
  <c r="S970" i="2" s="1"/>
  <c r="F977" i="2" s="1"/>
  <c r="S1041" i="2" a="1"/>
  <c r="S1041" i="2" s="1"/>
  <c r="F1041" i="2" s="1"/>
  <c r="S1105" i="2" a="1"/>
  <c r="S1105" i="2" s="1"/>
  <c r="F1105" i="2" s="1"/>
  <c r="S1169" i="2" a="1"/>
  <c r="S1169" i="2" s="1"/>
  <c r="F1169" i="2" s="1"/>
  <c r="S1233" i="2" a="1"/>
  <c r="S1233" i="2" s="1"/>
  <c r="F1233" i="2" s="1"/>
  <c r="S1296" i="2" a="1"/>
  <c r="S1296" i="2" s="1"/>
  <c r="F1296" i="2" s="1"/>
  <c r="S1357" i="2" a="1"/>
  <c r="S1357" i="2" s="1"/>
  <c r="F1357" i="2" s="1"/>
  <c r="S1420" i="2" a="1"/>
  <c r="S1420" i="2" s="1"/>
  <c r="F1420" i="2" s="1"/>
  <c r="S347" i="2" a="1"/>
  <c r="S347" i="2" s="1"/>
  <c r="F346" i="2" s="1"/>
  <c r="S412" i="2" a="1"/>
  <c r="S412" i="2" s="1"/>
  <c r="F411" i="2" s="1"/>
  <c r="S475" i="2" a="1"/>
  <c r="S475" i="2" s="1"/>
  <c r="F475" i="2" s="1"/>
  <c r="S539" i="2" a="1"/>
  <c r="S539" i="2" s="1"/>
  <c r="F539" i="2" s="1"/>
  <c r="S603" i="2" a="1"/>
  <c r="S603" i="2" s="1"/>
  <c r="F603" i="2" s="1"/>
  <c r="S667" i="2" a="1"/>
  <c r="S667" i="2" s="1"/>
  <c r="F667" i="2" s="1"/>
  <c r="S731" i="2" a="1"/>
  <c r="S731" i="2" s="1"/>
  <c r="F731" i="2" s="1"/>
  <c r="S795" i="2" a="1"/>
  <c r="S795" i="2" s="1"/>
  <c r="F795" i="2" s="1"/>
  <c r="S859" i="2" a="1"/>
  <c r="S859" i="2" s="1"/>
  <c r="F859" i="2" s="1"/>
  <c r="S923" i="2" a="1"/>
  <c r="S923" i="2" s="1"/>
  <c r="F923" i="2" s="1"/>
  <c r="S986" i="2" a="1"/>
  <c r="S986" i="2" s="1"/>
  <c r="F986" i="2" s="1"/>
  <c r="S1050" i="2" a="1"/>
  <c r="S1050" i="2" s="1"/>
  <c r="F1050" i="2" s="1"/>
  <c r="S1114" i="2" a="1"/>
  <c r="S1114" i="2" s="1"/>
  <c r="F1114" i="2" s="1"/>
  <c r="S1178" i="2" a="1"/>
  <c r="S1178" i="2" s="1"/>
  <c r="F1178" i="2" s="1"/>
  <c r="S1242" i="2" a="1"/>
  <c r="S1242" i="2" s="1"/>
  <c r="F1242" i="2" s="1"/>
  <c r="S1305" i="2" a="1"/>
  <c r="S1305" i="2" s="1"/>
  <c r="F1305" i="2" s="1"/>
  <c r="S1365" i="2" a="1"/>
  <c r="S1365" i="2" s="1"/>
  <c r="F1365" i="2" s="1"/>
  <c r="S1429" i="2" a="1"/>
  <c r="S1429" i="2" s="1"/>
  <c r="F1429" i="2" s="1"/>
  <c r="S2" i="2" a="1"/>
  <c r="S2" i="2" s="1"/>
  <c r="F2" i="2" s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6" i="2"/>
  <c r="W257" i="2"/>
  <c r="W260" i="2"/>
  <c r="W258" i="2"/>
  <c r="W259" i="2"/>
  <c r="W261" i="2"/>
  <c r="W262" i="2"/>
  <c r="W263" i="2"/>
  <c r="W264" i="2"/>
  <c r="W255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329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801" i="2"/>
  <c r="W799" i="2"/>
  <c r="W800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6" i="2"/>
  <c r="W971" i="2"/>
  <c r="W972" i="2"/>
  <c r="W973" i="2"/>
  <c r="W974" i="2"/>
  <c r="W975" i="2"/>
  <c r="W977" i="2"/>
  <c r="W970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030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2" i="8"/>
  <c r="C2" i="2"/>
  <c r="D2" i="2"/>
  <c r="E2" i="2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B33" i="5"/>
  <c r="C33" i="5" s="1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B18" i="5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B3" i="5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F425" i="2" l="1"/>
  <c r="F361" i="2"/>
  <c r="F424" i="2"/>
  <c r="F353" i="2"/>
  <c r="F452" i="2"/>
  <c r="F976" i="2"/>
  <c r="F432" i="2"/>
  <c r="F388" i="2"/>
  <c r="F441" i="2"/>
  <c r="F428" i="2"/>
  <c r="F444" i="2"/>
  <c r="F330" i="2"/>
  <c r="F433" i="2"/>
  <c r="F356" i="2"/>
  <c r="F364" i="2"/>
  <c r="F380" i="2"/>
  <c r="F377" i="2"/>
  <c r="F408" i="2"/>
  <c r="F372" i="2"/>
  <c r="F369" i="2"/>
  <c r="F449" i="2"/>
  <c r="F436" i="2"/>
  <c r="F368" i="2"/>
  <c r="F417" i="2"/>
  <c r="F384" i="2"/>
  <c r="F385" i="2"/>
  <c r="F440" i="2"/>
  <c r="F400" i="2"/>
  <c r="F343" i="2"/>
  <c r="F448" i="2"/>
  <c r="F376" i="2"/>
  <c r="F393" i="2"/>
  <c r="F800" i="2"/>
  <c r="F801" i="2"/>
  <c r="F389" i="2"/>
  <c r="F445" i="2"/>
  <c r="F451" i="2"/>
  <c r="F391" i="2"/>
  <c r="F329" i="2"/>
  <c r="F335" i="2"/>
  <c r="F453" i="2"/>
  <c r="F390" i="2"/>
  <c r="F374" i="2"/>
  <c r="F426" i="2"/>
  <c r="F375" i="2"/>
  <c r="F412" i="2"/>
  <c r="F348" i="2"/>
  <c r="F416" i="2"/>
  <c r="F340" i="2"/>
  <c r="F429" i="2"/>
  <c r="F362" i="2"/>
  <c r="F347" i="2"/>
  <c r="F404" i="2"/>
  <c r="F352" i="2"/>
  <c r="F396" i="2"/>
  <c r="F381" i="2"/>
  <c r="F387" i="2"/>
  <c r="F443" i="2"/>
  <c r="F365" i="2"/>
  <c r="F427" i="2"/>
  <c r="F431" i="2"/>
  <c r="F339" i="2"/>
  <c r="F419" i="2"/>
  <c r="F423" i="2"/>
  <c r="F333" i="2"/>
  <c r="F392" i="2"/>
  <c r="F442" i="2"/>
  <c r="F446" i="2"/>
  <c r="F379" i="2"/>
  <c r="F447" i="2"/>
  <c r="F430" i="2"/>
  <c r="F363" i="2"/>
  <c r="F367" i="2"/>
  <c r="F355" i="2"/>
  <c r="F359" i="2"/>
  <c r="F407" i="2"/>
  <c r="F395" i="2"/>
  <c r="F378" i="2"/>
  <c r="F382" i="2"/>
  <c r="F383" i="2"/>
  <c r="F366" i="2"/>
  <c r="F418" i="2"/>
  <c r="F410" i="2"/>
  <c r="F403" i="2"/>
  <c r="F342" i="2"/>
  <c r="F332" i="2"/>
  <c r="F450" i="2"/>
  <c r="F399" i="2"/>
  <c r="F434" i="2"/>
  <c r="F435" i="2"/>
  <c r="F421" i="2"/>
  <c r="F354" i="2"/>
  <c r="F422" i="2"/>
  <c r="F345" i="2"/>
  <c r="F414" i="2"/>
  <c r="F338" i="2"/>
  <c r="F394" i="2"/>
  <c r="F386" i="2"/>
  <c r="F437" i="2"/>
  <c r="F370" i="2"/>
  <c r="F371" i="2"/>
  <c r="F357" i="2"/>
  <c r="F409" i="2"/>
  <c r="F358" i="2"/>
  <c r="F401" i="2"/>
  <c r="F350" i="2"/>
  <c r="F331" i="2"/>
  <c r="F398" i="2"/>
  <c r="F454" i="2"/>
  <c r="F373" i="2"/>
  <c r="F438" i="2"/>
  <c r="F439" i="2"/>
  <c r="F344" i="2"/>
  <c r="F413" i="2"/>
  <c r="F336" i="2"/>
  <c r="F405" i="2"/>
  <c r="F1023" i="2"/>
  <c r="F970" i="2"/>
  <c r="F3" i="8"/>
  <c r="F4" i="8"/>
  <c r="F12" i="8"/>
  <c r="F20" i="8"/>
  <c r="F28" i="8"/>
  <c r="F36" i="8"/>
  <c r="F44" i="8"/>
  <c r="F52" i="8"/>
  <c r="F60" i="8"/>
  <c r="F68" i="8"/>
  <c r="F76" i="8"/>
  <c r="F13" i="8"/>
  <c r="F53" i="8"/>
  <c r="F63" i="8"/>
  <c r="F5" i="8"/>
  <c r="F6" i="8"/>
  <c r="F14" i="8"/>
  <c r="F22" i="8"/>
  <c r="F30" i="8"/>
  <c r="F38" i="8"/>
  <c r="F46" i="8"/>
  <c r="F54" i="8"/>
  <c r="F62" i="8"/>
  <c r="F70" i="8"/>
  <c r="F78" i="8"/>
  <c r="F15" i="8"/>
  <c r="F23" i="8"/>
  <c r="F31" i="8"/>
  <c r="F39" i="8"/>
  <c r="F47" i="8"/>
  <c r="F55" i="8"/>
  <c r="F79" i="8"/>
  <c r="F7" i="8"/>
  <c r="F8" i="8"/>
  <c r="F16" i="8"/>
  <c r="F24" i="8"/>
  <c r="F32" i="8"/>
  <c r="F40" i="8"/>
  <c r="F48" i="8"/>
  <c r="F56" i="8"/>
  <c r="F64" i="8"/>
  <c r="F72" i="8"/>
  <c r="F2" i="8"/>
  <c r="F29" i="8"/>
  <c r="F69" i="8"/>
  <c r="F9" i="8"/>
  <c r="F17" i="8"/>
  <c r="F25" i="8"/>
  <c r="F33" i="8"/>
  <c r="F41" i="8"/>
  <c r="F49" i="8"/>
  <c r="F57" i="8"/>
  <c r="F65" i="8"/>
  <c r="F73" i="8"/>
  <c r="F11" i="8"/>
  <c r="F27" i="8"/>
  <c r="F43" i="8"/>
  <c r="F67" i="8"/>
  <c r="F21" i="8"/>
  <c r="F45" i="8"/>
  <c r="F77" i="8"/>
  <c r="F10" i="8"/>
  <c r="F18" i="8"/>
  <c r="F26" i="8"/>
  <c r="F34" i="8"/>
  <c r="F42" i="8"/>
  <c r="F50" i="8"/>
  <c r="F58" i="8"/>
  <c r="F66" i="8"/>
  <c r="F74" i="8"/>
  <c r="F19" i="8"/>
  <c r="F35" i="8"/>
  <c r="F51" i="8"/>
  <c r="F59" i="8"/>
  <c r="F75" i="8"/>
  <c r="F37" i="8"/>
  <c r="F61" i="8"/>
  <c r="F71" i="8"/>
  <c r="AF38" i="5"/>
  <c r="C80" i="8"/>
  <c r="AD20" i="5"/>
  <c r="Y14" i="5"/>
  <c r="AD32" i="5"/>
  <c r="E13" i="8"/>
  <c r="E24" i="8"/>
  <c r="Y29" i="5"/>
  <c r="R8" i="5"/>
  <c r="J38" i="5"/>
  <c r="W23" i="5"/>
  <c r="M5" i="5"/>
  <c r="G26" i="5"/>
  <c r="N14" i="5"/>
  <c r="AA11" i="5"/>
  <c r="N32" i="5"/>
  <c r="D3" i="8"/>
  <c r="D43" i="8"/>
  <c r="E39" i="8"/>
  <c r="D32" i="8"/>
  <c r="B29" i="5"/>
  <c r="AE14" i="5"/>
  <c r="Y26" i="5"/>
  <c r="O26" i="5"/>
  <c r="F8" i="5"/>
  <c r="E8" i="5"/>
  <c r="B17" i="5"/>
  <c r="C8" i="5"/>
  <c r="R14" i="5"/>
  <c r="AF5" i="5"/>
  <c r="AC17" i="5"/>
  <c r="T11" i="5"/>
  <c r="H17" i="5"/>
  <c r="G20" i="5"/>
  <c r="C35" i="5"/>
  <c r="K20" i="5"/>
  <c r="W38" i="5"/>
  <c r="AE20" i="5"/>
  <c r="V35" i="5"/>
  <c r="L8" i="5"/>
  <c r="AD23" i="5"/>
  <c r="X35" i="5"/>
  <c r="X11" i="5"/>
  <c r="V29" i="5"/>
  <c r="U8" i="5"/>
  <c r="T17" i="5"/>
  <c r="M32" i="5"/>
  <c r="AC35" i="5"/>
  <c r="N8" i="5"/>
  <c r="D26" i="5"/>
  <c r="Y38" i="5"/>
  <c r="M29" i="5"/>
  <c r="H20" i="5"/>
  <c r="AE35" i="5"/>
  <c r="AA14" i="5"/>
  <c r="Y8" i="5"/>
  <c r="L26" i="5"/>
  <c r="L29" i="5"/>
  <c r="J32" i="5"/>
  <c r="D47" i="8"/>
  <c r="E43" i="8"/>
  <c r="D36" i="8"/>
  <c r="E56" i="8"/>
  <c r="E45" i="8"/>
  <c r="D10" i="8"/>
  <c r="D75" i="8"/>
  <c r="E71" i="8"/>
  <c r="D64" i="8"/>
  <c r="E77" i="8"/>
  <c r="D79" i="8"/>
  <c r="E75" i="8"/>
  <c r="D68" i="8"/>
  <c r="D22" i="8"/>
  <c r="D21" i="8"/>
  <c r="E22" i="8"/>
  <c r="D53" i="8"/>
  <c r="E54" i="8"/>
  <c r="D11" i="8"/>
  <c r="E7" i="8"/>
  <c r="D66" i="8"/>
  <c r="D15" i="8"/>
  <c r="E11" i="8"/>
  <c r="D4" i="8"/>
  <c r="AD17" i="5"/>
  <c r="AC5" i="5"/>
  <c r="AB17" i="5"/>
  <c r="AB5" i="5"/>
  <c r="AD11" i="5"/>
  <c r="AA17" i="5"/>
  <c r="Z35" i="5"/>
  <c r="Z32" i="5"/>
  <c r="Z29" i="5"/>
  <c r="W17" i="5"/>
  <c r="U14" i="5"/>
  <c r="U35" i="5"/>
  <c r="U20" i="5"/>
  <c r="T8" i="5"/>
  <c r="R35" i="5"/>
  <c r="R38" i="5"/>
  <c r="Q17" i="5"/>
  <c r="Q8" i="5"/>
  <c r="Q20" i="5"/>
  <c r="O17" i="5"/>
  <c r="O38" i="5"/>
  <c r="M14" i="5"/>
  <c r="L32" i="5"/>
  <c r="K29" i="5"/>
  <c r="J5" i="5"/>
  <c r="H32" i="5"/>
  <c r="G38" i="5"/>
  <c r="G29" i="5"/>
  <c r="F29" i="5"/>
  <c r="C11" i="5"/>
  <c r="AC8" i="5"/>
  <c r="AF32" i="5"/>
  <c r="AE17" i="5"/>
  <c r="AE32" i="5"/>
  <c r="AD38" i="5"/>
  <c r="AD5" i="5"/>
  <c r="Y23" i="5"/>
  <c r="Y20" i="5"/>
  <c r="X17" i="5"/>
  <c r="W26" i="5"/>
  <c r="V8" i="5"/>
  <c r="U26" i="5"/>
  <c r="U29" i="5"/>
  <c r="R23" i="5"/>
  <c r="O14" i="5"/>
  <c r="O8" i="5"/>
  <c r="N26" i="5"/>
  <c r="M17" i="5"/>
  <c r="M8" i="5"/>
  <c r="L20" i="5"/>
  <c r="I17" i="5"/>
  <c r="G8" i="5"/>
  <c r="E29" i="5"/>
  <c r="D23" i="5"/>
  <c r="B38" i="5"/>
  <c r="C23" i="5"/>
  <c r="AE29" i="5"/>
  <c r="AB14" i="5"/>
  <c r="AC23" i="5"/>
  <c r="AC26" i="5"/>
  <c r="AB35" i="5"/>
  <c r="AB8" i="5"/>
  <c r="AB23" i="5"/>
  <c r="AA5" i="5"/>
  <c r="Z23" i="5"/>
  <c r="X8" i="5"/>
  <c r="X29" i="5"/>
  <c r="V32" i="5"/>
  <c r="U38" i="5"/>
  <c r="T20" i="5"/>
  <c r="S26" i="5"/>
  <c r="R17" i="5"/>
  <c r="R20" i="5"/>
  <c r="S11" i="5"/>
  <c r="P32" i="5"/>
  <c r="N35" i="5"/>
  <c r="N11" i="5"/>
  <c r="L11" i="5"/>
  <c r="I26" i="5"/>
  <c r="G14" i="5"/>
  <c r="G5" i="5"/>
  <c r="F20" i="5"/>
  <c r="E11" i="5"/>
  <c r="B14" i="5"/>
  <c r="B32" i="5"/>
  <c r="D32" i="5"/>
  <c r="E17" i="5"/>
  <c r="F26" i="5"/>
  <c r="F32" i="5"/>
  <c r="F35" i="5"/>
  <c r="G32" i="5"/>
  <c r="I11" i="5"/>
  <c r="J29" i="5"/>
  <c r="J26" i="5"/>
  <c r="J20" i="5"/>
  <c r="K35" i="5"/>
  <c r="L5" i="5"/>
  <c r="L23" i="5"/>
  <c r="K14" i="5"/>
  <c r="O29" i="5"/>
  <c r="Q11" i="5"/>
  <c r="O32" i="5"/>
  <c r="Q35" i="5"/>
  <c r="R26" i="5"/>
  <c r="R32" i="5"/>
  <c r="Q14" i="5"/>
  <c r="T35" i="5"/>
  <c r="U5" i="5"/>
  <c r="W11" i="5"/>
  <c r="U17" i="5"/>
  <c r="V5" i="5"/>
  <c r="V38" i="5"/>
  <c r="V14" i="5"/>
  <c r="M35" i="5"/>
  <c r="N23" i="5"/>
  <c r="P11" i="5"/>
  <c r="O35" i="5"/>
  <c r="P26" i="5"/>
  <c r="P8" i="5"/>
  <c r="Q29" i="5"/>
  <c r="Q23" i="5"/>
  <c r="Q26" i="5"/>
  <c r="P14" i="5"/>
  <c r="S38" i="5"/>
  <c r="U11" i="5"/>
  <c r="S17" i="5"/>
  <c r="T38" i="5"/>
  <c r="T5" i="5"/>
  <c r="W29" i="5"/>
  <c r="W20" i="5"/>
  <c r="Y11" i="5"/>
  <c r="X32" i="5"/>
  <c r="X20" i="5"/>
  <c r="Y17" i="5"/>
  <c r="Z26" i="5"/>
  <c r="Z38" i="5"/>
  <c r="Z17" i="5"/>
  <c r="AA8" i="5"/>
  <c r="AA23" i="5"/>
  <c r="N5" i="5"/>
  <c r="N20" i="5"/>
  <c r="P29" i="5"/>
  <c r="R11" i="5"/>
  <c r="P38" i="5"/>
  <c r="Q32" i="5"/>
  <c r="Q5" i="5"/>
  <c r="S29" i="5"/>
  <c r="S5" i="5"/>
  <c r="S20" i="5"/>
  <c r="S35" i="5"/>
  <c r="T26" i="5"/>
  <c r="T23" i="5"/>
  <c r="T14" i="5"/>
  <c r="W5" i="5"/>
  <c r="W8" i="5"/>
  <c r="W35" i="5"/>
  <c r="X23" i="5"/>
  <c r="Z11" i="5"/>
  <c r="Y35" i="5"/>
  <c r="Z8" i="5"/>
  <c r="Z20" i="5"/>
  <c r="AA29" i="5"/>
  <c r="AA32" i="5"/>
  <c r="AC11" i="5"/>
  <c r="Z14" i="5"/>
  <c r="AD35" i="5"/>
  <c r="AE26" i="5"/>
  <c r="F38" i="5"/>
  <c r="C32" i="5"/>
  <c r="C29" i="5"/>
  <c r="B11" i="5"/>
  <c r="D5" i="5"/>
  <c r="D20" i="5"/>
  <c r="F11" i="5"/>
  <c r="E35" i="5"/>
  <c r="F5" i="5"/>
  <c r="C5" i="5"/>
  <c r="B35" i="5"/>
  <c r="C20" i="5"/>
  <c r="D35" i="5"/>
  <c r="E38" i="5"/>
  <c r="E5" i="5"/>
  <c r="G35" i="5"/>
  <c r="H23" i="5"/>
  <c r="H26" i="5"/>
  <c r="I5" i="5"/>
  <c r="I20" i="5"/>
  <c r="J17" i="5"/>
  <c r="K23" i="5"/>
  <c r="K26" i="5"/>
  <c r="L35" i="5"/>
  <c r="AC38" i="5"/>
  <c r="AC29" i="5"/>
  <c r="AB26" i="5"/>
  <c r="AA35" i="5"/>
  <c r="AA38" i="5"/>
  <c r="AA26" i="5"/>
  <c r="Z5" i="5"/>
  <c r="X5" i="5"/>
  <c r="X38" i="5"/>
  <c r="V23" i="5"/>
  <c r="T32" i="5"/>
  <c r="S23" i="5"/>
  <c r="S32" i="5"/>
  <c r="R5" i="5"/>
  <c r="P17" i="5"/>
  <c r="P23" i="5"/>
  <c r="P20" i="5"/>
  <c r="O5" i="5"/>
  <c r="N17" i="5"/>
  <c r="I14" i="5"/>
  <c r="I35" i="5"/>
  <c r="G23" i="5"/>
  <c r="F23" i="5"/>
  <c r="E23" i="5"/>
  <c r="D8" i="5"/>
  <c r="B5" i="5"/>
  <c r="AE5" i="5"/>
  <c r="AC32" i="5"/>
  <c r="AB32" i="5"/>
  <c r="AF23" i="5"/>
  <c r="AF26" i="5"/>
  <c r="AD14" i="5"/>
  <c r="AE23" i="5"/>
  <c r="AC14" i="5"/>
  <c r="AF11" i="5"/>
  <c r="AD26" i="5"/>
  <c r="AD29" i="5"/>
  <c r="X14" i="5"/>
  <c r="Y32" i="5"/>
  <c r="Y5" i="5"/>
  <c r="W32" i="5"/>
  <c r="V17" i="5"/>
  <c r="V20" i="5"/>
  <c r="U32" i="5"/>
  <c r="S14" i="5"/>
  <c r="O23" i="5"/>
  <c r="N38" i="5"/>
  <c r="M23" i="5"/>
  <c r="K17" i="5"/>
  <c r="J23" i="5"/>
  <c r="I23" i="5"/>
  <c r="H11" i="5"/>
  <c r="C38" i="5"/>
  <c r="AE38" i="5"/>
  <c r="AC20" i="5"/>
  <c r="AE11" i="5"/>
  <c r="AB20" i="5"/>
  <c r="AB38" i="5"/>
  <c r="AB29" i="5"/>
  <c r="AA20" i="5"/>
  <c r="AB11" i="5"/>
  <c r="W14" i="5"/>
  <c r="X26" i="5"/>
  <c r="V26" i="5"/>
  <c r="U23" i="5"/>
  <c r="V11" i="5"/>
  <c r="T29" i="5"/>
  <c r="S8" i="5"/>
  <c r="R29" i="5"/>
  <c r="Q38" i="5"/>
  <c r="P35" i="5"/>
  <c r="P5" i="5"/>
  <c r="O20" i="5"/>
  <c r="L14" i="5"/>
  <c r="L38" i="5"/>
  <c r="K5" i="5"/>
  <c r="J8" i="5"/>
  <c r="F14" i="5"/>
  <c r="F17" i="5"/>
  <c r="C26" i="5"/>
  <c r="D38" i="5"/>
  <c r="B26" i="5"/>
  <c r="N29" i="5"/>
  <c r="M26" i="5"/>
  <c r="O11" i="5"/>
  <c r="L17" i="5"/>
  <c r="M11" i="5"/>
  <c r="K32" i="5"/>
  <c r="H14" i="5"/>
  <c r="I8" i="5"/>
  <c r="I38" i="5"/>
  <c r="I29" i="5"/>
  <c r="H38" i="5"/>
  <c r="H8" i="5"/>
  <c r="G17" i="5"/>
  <c r="E26" i="5"/>
  <c r="E32" i="5"/>
  <c r="D17" i="5"/>
  <c r="C17" i="5"/>
  <c r="D11" i="5"/>
  <c r="B8" i="5"/>
  <c r="B20" i="5"/>
  <c r="M20" i="5"/>
  <c r="M38" i="5"/>
  <c r="J14" i="5"/>
  <c r="K38" i="5"/>
  <c r="K8" i="5"/>
  <c r="J35" i="5"/>
  <c r="K11" i="5"/>
  <c r="I32" i="5"/>
  <c r="H35" i="5"/>
  <c r="J11" i="5"/>
  <c r="H5" i="5"/>
  <c r="H29" i="5"/>
  <c r="E14" i="5"/>
  <c r="D14" i="5"/>
  <c r="G11" i="5"/>
  <c r="E20" i="5"/>
  <c r="C14" i="5"/>
  <c r="D29" i="5"/>
  <c r="B23" i="5"/>
  <c r="E28" i="8"/>
  <c r="E60" i="8"/>
  <c r="D50" i="8"/>
  <c r="D25" i="8"/>
  <c r="D57" i="8"/>
  <c r="D14" i="8"/>
  <c r="E17" i="8"/>
  <c r="E49" i="8"/>
  <c r="E26" i="8"/>
  <c r="E58" i="8"/>
  <c r="D6" i="8"/>
  <c r="D19" i="8"/>
  <c r="D51" i="8"/>
  <c r="E15" i="8"/>
  <c r="E47" i="8"/>
  <c r="E79" i="8"/>
  <c r="D8" i="8"/>
  <c r="D40" i="8"/>
  <c r="D72" i="8"/>
  <c r="E32" i="8"/>
  <c r="E64" i="8"/>
  <c r="D74" i="8"/>
  <c r="D29" i="8"/>
  <c r="D61" i="8"/>
  <c r="D34" i="8"/>
  <c r="E21" i="8"/>
  <c r="E53" i="8"/>
  <c r="E30" i="8"/>
  <c r="E62" i="8"/>
  <c r="D42" i="8"/>
  <c r="D23" i="8"/>
  <c r="D55" i="8"/>
  <c r="E19" i="8"/>
  <c r="E51" i="8"/>
  <c r="D12" i="8"/>
  <c r="D44" i="8"/>
  <c r="D76" i="8"/>
  <c r="E4" i="8"/>
  <c r="E36" i="8"/>
  <c r="E68" i="8"/>
  <c r="D33" i="8"/>
  <c r="D65" i="8"/>
  <c r="D58" i="8"/>
  <c r="E25" i="8"/>
  <c r="E57" i="8"/>
  <c r="D30" i="8"/>
  <c r="E34" i="8"/>
  <c r="E66" i="8"/>
  <c r="D62" i="8"/>
  <c r="D27" i="8"/>
  <c r="D59" i="8"/>
  <c r="D38" i="8"/>
  <c r="E23" i="8"/>
  <c r="E55" i="8"/>
  <c r="D16" i="8"/>
  <c r="D48" i="8"/>
  <c r="D2" i="8"/>
  <c r="E8" i="8"/>
  <c r="E40" i="8"/>
  <c r="E72" i="8"/>
  <c r="D5" i="8"/>
  <c r="D37" i="8"/>
  <c r="D69" i="8"/>
  <c r="E29" i="8"/>
  <c r="E61" i="8"/>
  <c r="E6" i="8"/>
  <c r="E38" i="8"/>
  <c r="E70" i="8"/>
  <c r="D31" i="8"/>
  <c r="D63" i="8"/>
  <c r="D70" i="8"/>
  <c r="E27" i="8"/>
  <c r="E59" i="8"/>
  <c r="D18" i="8"/>
  <c r="D20" i="8"/>
  <c r="D52" i="8"/>
  <c r="E12" i="8"/>
  <c r="E44" i="8"/>
  <c r="E76" i="8"/>
  <c r="D9" i="8"/>
  <c r="D41" i="8"/>
  <c r="D73" i="8"/>
  <c r="E33" i="8"/>
  <c r="E65" i="8"/>
  <c r="E10" i="8"/>
  <c r="E42" i="8"/>
  <c r="E74" i="8"/>
  <c r="D35" i="8"/>
  <c r="D67" i="8"/>
  <c r="E31" i="8"/>
  <c r="E63" i="8"/>
  <c r="D54" i="8"/>
  <c r="D24" i="8"/>
  <c r="D56" i="8"/>
  <c r="D26" i="8"/>
  <c r="E16" i="8"/>
  <c r="E48" i="8"/>
  <c r="E2" i="8"/>
  <c r="D13" i="8"/>
  <c r="D45" i="8"/>
  <c r="D77" i="8"/>
  <c r="E5" i="8"/>
  <c r="E37" i="8"/>
  <c r="E69" i="8"/>
  <c r="E14" i="8"/>
  <c r="E46" i="8"/>
  <c r="E78" i="8"/>
  <c r="D7" i="8"/>
  <c r="D39" i="8"/>
  <c r="D71" i="8"/>
  <c r="E3" i="8"/>
  <c r="E35" i="8"/>
  <c r="E67" i="8"/>
  <c r="D78" i="8"/>
  <c r="D28" i="8"/>
  <c r="D60" i="8"/>
  <c r="D46" i="8"/>
  <c r="E20" i="8"/>
  <c r="E52" i="8"/>
  <c r="D17" i="8"/>
  <c r="D49" i="8"/>
  <c r="E9" i="8"/>
  <c r="E41" i="8"/>
  <c r="E73" i="8"/>
  <c r="E18" i="8"/>
  <c r="E50" i="8"/>
  <c r="AF17" i="5"/>
  <c r="F80" i="8" l="1"/>
  <c r="D80" i="8"/>
  <c r="E8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<sst xmlns="http://schemas.openxmlformats.org/spreadsheetml/2006/main" count="52029" uniqueCount="1651">
  <si>
    <t>January</t>
  </si>
  <si>
    <t>Date</t>
  </si>
  <si>
    <t>Course</t>
  </si>
  <si>
    <t>Region</t>
  </si>
  <si>
    <t>Code</t>
  </si>
  <si>
    <t>Surface</t>
  </si>
  <si>
    <t>F_ID</t>
  </si>
  <si>
    <t>Tuesday</t>
  </si>
  <si>
    <t>Catterick Bridge</t>
  </si>
  <si>
    <t>Afternoon</t>
  </si>
  <si>
    <t>Independent</t>
  </si>
  <si>
    <t>North</t>
  </si>
  <si>
    <t>Jump</t>
  </si>
  <si>
    <t>Turf</t>
  </si>
  <si>
    <t>Racecourse/Normal</t>
  </si>
  <si>
    <t>Cheltenham</t>
  </si>
  <si>
    <t>JCR</t>
  </si>
  <si>
    <t>Midlands</t>
  </si>
  <si>
    <t>Exeter</t>
  </si>
  <si>
    <t>South</t>
  </si>
  <si>
    <t>Fakenham</t>
  </si>
  <si>
    <t>National/BHA</t>
  </si>
  <si>
    <t>Musselburgh</t>
  </si>
  <si>
    <t>Southwell</t>
  </si>
  <si>
    <t>ARC</t>
  </si>
  <si>
    <t>Flat</t>
  </si>
  <si>
    <t>AWT</t>
  </si>
  <si>
    <t>Wednesday</t>
  </si>
  <si>
    <t>Ayr</t>
  </si>
  <si>
    <t>BHA</t>
  </si>
  <si>
    <t>NULL</t>
  </si>
  <si>
    <t>Newcastle</t>
  </si>
  <si>
    <t>Floodlit</t>
  </si>
  <si>
    <t>National/BHA Floodlit</t>
  </si>
  <si>
    <t>Thursday</t>
  </si>
  <si>
    <t>Friday</t>
  </si>
  <si>
    <t>Lingfield Park</t>
  </si>
  <si>
    <t>Saturday</t>
  </si>
  <si>
    <t>Sandown Park</t>
  </si>
  <si>
    <t>Wincanton</t>
  </si>
  <si>
    <t>Sunday</t>
  </si>
  <si>
    <t>Plumpton</t>
  </si>
  <si>
    <t>Monday</t>
  </si>
  <si>
    <t>Wolverhampton</t>
  </si>
  <si>
    <t>Leicester</t>
  </si>
  <si>
    <t>Huntingdon</t>
  </si>
  <si>
    <t>Sedgefield</t>
  </si>
  <si>
    <t>Kempton Park</t>
  </si>
  <si>
    <t>Warwick</t>
  </si>
  <si>
    <t>Wetherby</t>
  </si>
  <si>
    <t>Kelso</t>
  </si>
  <si>
    <t>Newbury</t>
  </si>
  <si>
    <t>Ludlow</t>
  </si>
  <si>
    <t>Market Rasen</t>
  </si>
  <si>
    <t>Chepstow</t>
  </si>
  <si>
    <t>Ascot</t>
  </si>
  <si>
    <t>Haydock Park</t>
  </si>
  <si>
    <t>Taunton</t>
  </si>
  <si>
    <t>Fontwell Park</t>
  </si>
  <si>
    <t>Doncaster</t>
  </si>
  <si>
    <t>Uttoxeter</t>
  </si>
  <si>
    <t>Hereford</t>
  </si>
  <si>
    <t>Towcester</t>
  </si>
  <si>
    <t>Carlisle</t>
  </si>
  <si>
    <t>Bangor-On-Dee</t>
  </si>
  <si>
    <t>Ffos Las</t>
  </si>
  <si>
    <t>Stratford-On-Avon</t>
  </si>
  <si>
    <t>Hexham</t>
  </si>
  <si>
    <t>Aintree</t>
  </si>
  <si>
    <t>Redcar</t>
  </si>
  <si>
    <t>Windsor</t>
  </si>
  <si>
    <t>Pontefract</t>
  </si>
  <si>
    <t>Nottingham</t>
  </si>
  <si>
    <t>Chelmsford City</t>
  </si>
  <si>
    <t>Thirsk</t>
  </si>
  <si>
    <t>Newton Abbot</t>
  </si>
  <si>
    <t>Newmarket</t>
  </si>
  <si>
    <t>Beverley</t>
  </si>
  <si>
    <t>Ripon</t>
  </si>
  <si>
    <t>Bath</t>
  </si>
  <si>
    <t>Evening</t>
  </si>
  <si>
    <t>Yarmouth</t>
  </si>
  <si>
    <t>Brighton</t>
  </si>
  <si>
    <t>Epsom Downs</t>
  </si>
  <si>
    <t>Perth</t>
  </si>
  <si>
    <t>Goodwood</t>
  </si>
  <si>
    <t>Hamilton Park</t>
  </si>
  <si>
    <t>Salisbury</t>
  </si>
  <si>
    <t>Chester</t>
  </si>
  <si>
    <t>Mixed</t>
  </si>
  <si>
    <t>York</t>
  </si>
  <si>
    <t>Worcester</t>
  </si>
  <si>
    <t>Cartmel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</si>
  <si>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</si>
  <si>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</si>
  <si>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</si>
  <si>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</si>
  <si>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</si>
  <si>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</si>
  <si>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</si>
  <si>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</si>
  <si>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</si>
  <si>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</si>
  <si>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</si>
  <si>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</si>
  <si>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</si>
  <si>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</si>
  <si>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</si>
  <si>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</si>
  <si>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</si>
  <si>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</si>
  <si>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</si>
  <si>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</si>
  <si>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</si>
  <si>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</si>
  <si>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</si>
  <si>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</si>
  <si>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</si>
  <si>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</si>
  <si>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</si>
  <si>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</si>
  <si>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</si>
  <si>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</si>
  <si>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</si>
  <si>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</si>
  <si>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</si>
  <si>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</si>
  <si>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</si>
  <si>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</si>
  <si>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</si>
  <si>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</si>
  <si>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</si>
  <si>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</si>
  <si>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</si>
  <si>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</si>
  <si>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Overview LU</t>
  </si>
  <si>
    <t>Racecourse LU</t>
  </si>
  <si>
    <t>Region LU</t>
  </si>
  <si>
    <t>Criteria LU</t>
  </si>
  <si>
    <t>FT</t>
  </si>
  <si>
    <t>Year</t>
  </si>
  <si>
    <t>Any</t>
  </si>
  <si>
    <t>Bangor-on-Dee</t>
  </si>
  <si>
    <t>Stratford-on-Avon</t>
  </si>
  <si>
    <t>National/BHA Floodlit Trial</t>
  </si>
  <si>
    <t>2020 Racecourse Fixtures</t>
  </si>
  <si>
    <t>2024 lu</t>
  </si>
  <si>
    <t>Weekday</t>
  </si>
  <si>
    <t>Time</t>
  </si>
  <si>
    <t>CourseGroup</t>
  </si>
  <si>
    <t>Type</t>
  </si>
  <si>
    <t>rn</t>
  </si>
  <si>
    <t>x</t>
  </si>
  <si>
    <t>Clash</t>
  </si>
  <si>
    <t>region</t>
  </si>
  <si>
    <t>2025 lu</t>
  </si>
  <si>
    <t>Both</t>
  </si>
  <si>
    <t>pn</t>
  </si>
  <si>
    <t>pr</t>
  </si>
  <si>
    <t>adj_fId</t>
  </si>
  <si>
    <t>1553</t>
  </si>
  <si>
    <t>598</t>
  </si>
  <si>
    <t>629</t>
  </si>
  <si>
    <t>692</t>
  </si>
  <si>
    <t>888000</t>
  </si>
  <si>
    <t>888001</t>
  </si>
  <si>
    <t>11673</t>
  </si>
  <si>
    <t>1198</t>
  </si>
  <si>
    <t>467</t>
  </si>
  <si>
    <t>1327</t>
  </si>
  <si>
    <t>14251</t>
  </si>
  <si>
    <t>14273</t>
  </si>
  <si>
    <t>12127</t>
  </si>
  <si>
    <t>13746</t>
  </si>
  <si>
    <t>12383</t>
  </si>
  <si>
    <t>14253</t>
  </si>
  <si>
    <t>10180</t>
  </si>
  <si>
    <t>1780</t>
  </si>
  <si>
    <t>11644</t>
  </si>
  <si>
    <t>11899</t>
  </si>
  <si>
    <t>12691</t>
  </si>
  <si>
    <t>1488</t>
  </si>
  <si>
    <t>11605</t>
  </si>
  <si>
    <t>11651</t>
  </si>
  <si>
    <t>12142</t>
  </si>
  <si>
    <t>99961</t>
  </si>
  <si>
    <t>1034</t>
  </si>
  <si>
    <t>1440</t>
  </si>
  <si>
    <t>1409</t>
  </si>
  <si>
    <t>870</t>
  </si>
  <si>
    <t>11854</t>
  </si>
  <si>
    <t>1565</t>
  </si>
  <si>
    <t>1330</t>
  </si>
  <si>
    <t>14285</t>
  </si>
  <si>
    <t>1032</t>
  </si>
  <si>
    <t>11597</t>
  </si>
  <si>
    <t>13179</t>
  </si>
  <si>
    <t>11847</t>
  </si>
  <si>
    <t>13354</t>
  </si>
  <si>
    <t>12672</t>
  </si>
  <si>
    <t>1533</t>
  </si>
  <si>
    <t>996</t>
  </si>
  <si>
    <t>12673</t>
  </si>
  <si>
    <t>1025</t>
  </si>
  <si>
    <t>1867</t>
  </si>
  <si>
    <t>621</t>
  </si>
  <si>
    <t>12674</t>
  </si>
  <si>
    <t>11844</t>
  </si>
  <si>
    <t>1102</t>
  </si>
  <si>
    <t>1279</t>
  </si>
  <si>
    <t>99962</t>
  </si>
  <si>
    <t>1031</t>
  </si>
  <si>
    <t>973</t>
  </si>
  <si>
    <t>647</t>
  </si>
  <si>
    <t>1690</t>
  </si>
  <si>
    <t>1085</t>
  </si>
  <si>
    <t>960</t>
  </si>
  <si>
    <t>1037</t>
  </si>
  <si>
    <t>810</t>
  </si>
  <si>
    <t>1629</t>
  </si>
  <si>
    <t>11832</t>
  </si>
  <si>
    <t>13736</t>
  </si>
  <si>
    <t>1476</t>
  </si>
  <si>
    <t>13181</t>
  </si>
  <si>
    <t>12676</t>
  </si>
  <si>
    <t>1154</t>
  </si>
  <si>
    <t>1322</t>
  </si>
  <si>
    <t>12677</t>
  </si>
  <si>
    <t>1442</t>
  </si>
  <si>
    <t>1120</t>
  </si>
  <si>
    <t>1708</t>
  </si>
  <si>
    <t>12678</t>
  </si>
  <si>
    <t>1103</t>
  </si>
  <si>
    <t>13393</t>
  </si>
  <si>
    <t>12739</t>
  </si>
  <si>
    <t>99963</t>
  </si>
  <si>
    <t>1038</t>
  </si>
  <si>
    <t>418</t>
  </si>
  <si>
    <t>871</t>
  </si>
  <si>
    <t>1584</t>
  </si>
  <si>
    <t>787</t>
  </si>
  <si>
    <t>11587</t>
  </si>
  <si>
    <t>778</t>
  </si>
  <si>
    <t>1560</t>
  </si>
  <si>
    <t>1802</t>
  </si>
  <si>
    <t>11676</t>
  </si>
  <si>
    <t>11614</t>
  </si>
  <si>
    <t>997</t>
  </si>
  <si>
    <t>11621</t>
  </si>
  <si>
    <t>12680</t>
  </si>
  <si>
    <t>1773</t>
  </si>
  <si>
    <t>600</t>
  </si>
  <si>
    <t>12681</t>
  </si>
  <si>
    <t>1060</t>
  </si>
  <si>
    <t>1694</t>
  </si>
  <si>
    <t>12745</t>
  </si>
  <si>
    <t>12682</t>
  </si>
  <si>
    <t>1104</t>
  </si>
  <si>
    <t>1040</t>
  </si>
  <si>
    <t>943</t>
  </si>
  <si>
    <t>99964</t>
  </si>
  <si>
    <t>1042</t>
  </si>
  <si>
    <t>630</t>
  </si>
  <si>
    <t>708</t>
  </si>
  <si>
    <t>921</t>
  </si>
  <si>
    <t>813</t>
  </si>
  <si>
    <t>12748</t>
  </si>
  <si>
    <t>1767</t>
  </si>
  <si>
    <t>1270</t>
  </si>
  <si>
    <t>1255</t>
  </si>
  <si>
    <t>1479</t>
  </si>
  <si>
    <t>786</t>
  </si>
  <si>
    <t>11903</t>
  </si>
  <si>
    <t>1467</t>
  </si>
  <si>
    <t>12684</t>
  </si>
  <si>
    <t>697</t>
  </si>
  <si>
    <t>998</t>
  </si>
  <si>
    <t>14268</t>
  </si>
  <si>
    <t>12685</t>
  </si>
  <si>
    <t>11834</t>
  </si>
  <si>
    <t>1709</t>
  </si>
  <si>
    <t>12686</t>
  </si>
  <si>
    <t>1105</t>
  </si>
  <si>
    <t>599</t>
  </si>
  <si>
    <t>653</t>
  </si>
  <si>
    <t>99965</t>
  </si>
  <si>
    <t>1045</t>
  </si>
  <si>
    <t>746</t>
  </si>
  <si>
    <t>1410</t>
  </si>
  <si>
    <t>1691</t>
  </si>
  <si>
    <t>12030</t>
  </si>
  <si>
    <t>740</t>
  </si>
  <si>
    <t>11837</t>
  </si>
  <si>
    <t>567</t>
  </si>
  <si>
    <t>1439</t>
  </si>
  <si>
    <t>1534</t>
  </si>
  <si>
    <t>1281</t>
  </si>
  <si>
    <t>1585</t>
  </si>
  <si>
    <t>12128</t>
  </si>
  <si>
    <t>12687</t>
  </si>
  <si>
    <t>1121</t>
  </si>
  <si>
    <t>1441</t>
  </si>
  <si>
    <t>12692</t>
  </si>
  <si>
    <t>707</t>
  </si>
  <si>
    <t>13392</t>
  </si>
  <si>
    <t>944</t>
  </si>
  <si>
    <t>12689</t>
  </si>
  <si>
    <t>1076</t>
  </si>
  <si>
    <t>479</t>
  </si>
  <si>
    <t>972</t>
  </si>
  <si>
    <t>1048</t>
  </si>
  <si>
    <t>10360</t>
  </si>
  <si>
    <t>1155</t>
  </si>
  <si>
    <t>1630</t>
  </si>
  <si>
    <t>1661</t>
  </si>
  <si>
    <t>1106</t>
  </si>
  <si>
    <t>700</t>
  </si>
  <si>
    <t>1050</t>
  </si>
  <si>
    <t>10389</t>
  </si>
  <si>
    <t>1324</t>
  </si>
  <si>
    <t>1200</t>
  </si>
  <si>
    <t>469</t>
  </si>
  <si>
    <t>907</t>
  </si>
  <si>
    <t>14272</t>
  </si>
  <si>
    <t>791</t>
  </si>
  <si>
    <t>1613</t>
  </si>
  <si>
    <t>1692</t>
  </si>
  <si>
    <t>12688</t>
  </si>
  <si>
    <t>11843</t>
  </si>
  <si>
    <t>999</t>
  </si>
  <si>
    <t>1412</t>
  </si>
  <si>
    <t>12693</t>
  </si>
  <si>
    <t>1107</t>
  </si>
  <si>
    <t>779</t>
  </si>
  <si>
    <t>959</t>
  </si>
  <si>
    <t>99966</t>
  </si>
  <si>
    <t>1051</t>
  </si>
  <si>
    <t>419</t>
  </si>
  <si>
    <t>872</t>
  </si>
  <si>
    <t>1710</t>
  </si>
  <si>
    <t>12140</t>
  </si>
  <si>
    <t>741</t>
  </si>
  <si>
    <t>13698</t>
  </si>
  <si>
    <t>566</t>
  </si>
  <si>
    <t>1041</t>
  </si>
  <si>
    <t>1820</t>
  </si>
  <si>
    <t>1278</t>
  </si>
  <si>
    <t>1590</t>
  </si>
  <si>
    <t>12695</t>
  </si>
  <si>
    <t>1199</t>
  </si>
  <si>
    <t>709</t>
  </si>
  <si>
    <t>10396</t>
  </si>
  <si>
    <t>12696</t>
  </si>
  <si>
    <t>1805</t>
  </si>
  <si>
    <t>945</t>
  </si>
  <si>
    <t>11664</t>
  </si>
  <si>
    <t>12697</t>
  </si>
  <si>
    <t>11846</t>
  </si>
  <si>
    <t>699</t>
  </si>
  <si>
    <t>1660</t>
  </si>
  <si>
    <t>99967</t>
  </si>
  <si>
    <t>1097</t>
  </si>
  <si>
    <t>654</t>
  </si>
  <si>
    <t>975</t>
  </si>
  <si>
    <t>1184</t>
  </si>
  <si>
    <t>811</t>
  </si>
  <si>
    <t>1611</t>
  </si>
  <si>
    <t>1030</t>
  </si>
  <si>
    <t>446</t>
  </si>
  <si>
    <t>1325</t>
  </si>
  <si>
    <t>11830</t>
  </si>
  <si>
    <t>602</t>
  </si>
  <si>
    <t>1000</t>
  </si>
  <si>
    <t>12699</t>
  </si>
  <si>
    <t>1027</t>
  </si>
  <si>
    <t>759</t>
  </si>
  <si>
    <t>13097</t>
  </si>
  <si>
    <t>12704</t>
  </si>
  <si>
    <t>11879</t>
  </si>
  <si>
    <t>1122</t>
  </si>
  <si>
    <t>1588</t>
  </si>
  <si>
    <t>12701</t>
  </si>
  <si>
    <t>11848</t>
  </si>
  <si>
    <t>711</t>
  </si>
  <si>
    <t>1156</t>
  </si>
  <si>
    <t>99968</t>
  </si>
  <si>
    <t>799</t>
  </si>
  <si>
    <t>710</t>
  </si>
  <si>
    <t>961</t>
  </si>
  <si>
    <t>1157</t>
  </si>
  <si>
    <t>1282</t>
  </si>
  <si>
    <t>1443</t>
  </si>
  <si>
    <t>12374</t>
  </si>
  <si>
    <t>1080</t>
  </si>
  <si>
    <t>809</t>
  </si>
  <si>
    <t>1501</t>
  </si>
  <si>
    <t>1186</t>
  </si>
  <si>
    <t>1413</t>
  </si>
  <si>
    <t>12703</t>
  </si>
  <si>
    <t>11893</t>
  </si>
  <si>
    <t>603</t>
  </si>
  <si>
    <t>1332</t>
  </si>
  <si>
    <t>12700</t>
  </si>
  <si>
    <t>1485</t>
  </si>
  <si>
    <t>568</t>
  </si>
  <si>
    <t>1711</t>
  </si>
  <si>
    <t>12705</t>
  </si>
  <si>
    <t>450</t>
  </si>
  <si>
    <t>701</t>
  </si>
  <si>
    <t>1001</t>
  </si>
  <si>
    <t>99969</t>
  </si>
  <si>
    <t>1491</t>
  </si>
  <si>
    <t>449</t>
  </si>
  <si>
    <t>652</t>
  </si>
  <si>
    <t>1414</t>
  </si>
  <si>
    <t>1662</t>
  </si>
  <si>
    <t>1146</t>
  </si>
  <si>
    <t>9993</t>
  </si>
  <si>
    <t>1326</t>
  </si>
  <si>
    <t>1581</t>
  </si>
  <si>
    <t>1587</t>
  </si>
  <si>
    <t>14224</t>
  </si>
  <si>
    <t>1809</t>
  </si>
  <si>
    <t>631</t>
  </si>
  <si>
    <t>1444</t>
  </si>
  <si>
    <t>12707</t>
  </si>
  <si>
    <t>1056</t>
  </si>
  <si>
    <t>632</t>
  </si>
  <si>
    <t>1283</t>
  </si>
  <si>
    <t>12711</t>
  </si>
  <si>
    <t>1770</t>
  </si>
  <si>
    <t>633</t>
  </si>
  <si>
    <t>926</t>
  </si>
  <si>
    <t>11585</t>
  </si>
  <si>
    <t>12712</t>
  </si>
  <si>
    <t>1614</t>
  </si>
  <si>
    <t>788</t>
  </si>
  <si>
    <t>780</t>
  </si>
  <si>
    <t>1759</t>
  </si>
  <si>
    <t>1643</t>
  </si>
  <si>
    <t>646</t>
  </si>
  <si>
    <t>1185</t>
  </si>
  <si>
    <t>1631</t>
  </si>
  <si>
    <t>1470</t>
  </si>
  <si>
    <t>1205</t>
  </si>
  <si>
    <t>16050</t>
  </si>
  <si>
    <t>1559</t>
  </si>
  <si>
    <t>1591</t>
  </si>
  <si>
    <t>10052</t>
  </si>
  <si>
    <t>12144</t>
  </si>
  <si>
    <t>12752</t>
  </si>
  <si>
    <t>14279</t>
  </si>
  <si>
    <t>1612</t>
  </si>
  <si>
    <t>873</t>
  </si>
  <si>
    <t>655</t>
  </si>
  <si>
    <t>1123</t>
  </si>
  <si>
    <t>1816</t>
  </si>
  <si>
    <t>12719</t>
  </si>
  <si>
    <t>1566</t>
  </si>
  <si>
    <t>743</t>
  </si>
  <si>
    <t>1158</t>
  </si>
  <si>
    <t>99971</t>
  </si>
  <si>
    <t>1563</t>
  </si>
  <si>
    <t>481</t>
  </si>
  <si>
    <t>963</t>
  </si>
  <si>
    <t>1159</t>
  </si>
  <si>
    <t>12742</t>
  </si>
  <si>
    <t>695</t>
  </si>
  <si>
    <t>10393</t>
  </si>
  <si>
    <t>13362</t>
  </si>
  <si>
    <t>1714</t>
  </si>
  <si>
    <t>785</t>
  </si>
  <si>
    <t>1785</t>
  </si>
  <si>
    <t>927</t>
  </si>
  <si>
    <t>12722</t>
  </si>
  <si>
    <t>1057</t>
  </si>
  <si>
    <t>910</t>
  </si>
  <si>
    <t>1135</t>
  </si>
  <si>
    <t>12387</t>
  </si>
  <si>
    <t>11840</t>
  </si>
  <si>
    <t>1669</t>
  </si>
  <si>
    <t>1454</t>
  </si>
  <si>
    <t>11851</t>
  </si>
  <si>
    <t>11855</t>
  </si>
  <si>
    <t>1776</t>
  </si>
  <si>
    <t>1695</t>
  </si>
  <si>
    <t>99970</t>
  </si>
  <si>
    <t>714</t>
  </si>
  <si>
    <t>977</t>
  </si>
  <si>
    <t>1574</t>
  </si>
  <si>
    <t>1183</t>
  </si>
  <si>
    <t>1782</t>
  </si>
  <si>
    <t>420</t>
  </si>
  <si>
    <t>11868</t>
  </si>
  <si>
    <t>1088</t>
  </si>
  <si>
    <t>1125</t>
  </si>
  <si>
    <t>11659</t>
  </si>
  <si>
    <t>1054</t>
  </si>
  <si>
    <t>818</t>
  </si>
  <si>
    <t>12718</t>
  </si>
  <si>
    <t>13741</t>
  </si>
  <si>
    <t>1280</t>
  </si>
  <si>
    <t>1712</t>
  </si>
  <si>
    <t>99987</t>
  </si>
  <si>
    <t>11864</t>
  </si>
  <si>
    <t>1625</t>
  </si>
  <si>
    <t>1696</t>
  </si>
  <si>
    <t>14871</t>
  </si>
  <si>
    <t>14872</t>
  </si>
  <si>
    <t>888002</t>
  </si>
  <si>
    <t>1285</t>
  </si>
  <si>
    <t>1464</t>
  </si>
  <si>
    <t>570</t>
  </si>
  <si>
    <t>1663</t>
  </si>
  <si>
    <t>1258</t>
  </si>
  <si>
    <t>11858</t>
  </si>
  <si>
    <t>13641</t>
  </si>
  <si>
    <t>1137</t>
  </si>
  <si>
    <t>1328</t>
  </si>
  <si>
    <t>1373</t>
  </si>
  <si>
    <t>656</t>
  </si>
  <si>
    <t>1653</t>
  </si>
  <si>
    <t>781</t>
  </si>
  <si>
    <t>947</t>
  </si>
  <si>
    <t>1329</t>
  </si>
  <si>
    <t>1339</t>
  </si>
  <si>
    <t>13757</t>
  </si>
  <si>
    <t>693</t>
  </si>
  <si>
    <t>9994</t>
  </si>
  <si>
    <t>605</t>
  </si>
  <si>
    <t>946</t>
  </si>
  <si>
    <t>1482</t>
  </si>
  <si>
    <t>11588</t>
  </si>
  <si>
    <t>1720</t>
  </si>
  <si>
    <t>1112</t>
  </si>
  <si>
    <t>1589</t>
  </si>
  <si>
    <t>13704</t>
  </si>
  <si>
    <t>1003</t>
  </si>
  <si>
    <t>1113</t>
  </si>
  <si>
    <t>1616</t>
  </si>
  <si>
    <t>1058</t>
  </si>
  <si>
    <t>1762</t>
  </si>
  <si>
    <t>1114</t>
  </si>
  <si>
    <t>650</t>
  </si>
  <si>
    <t>908</t>
  </si>
  <si>
    <t>11144</t>
  </si>
  <si>
    <t>1323</t>
  </si>
  <si>
    <t>12136</t>
  </si>
  <si>
    <t>1367</t>
  </si>
  <si>
    <t>1841</t>
  </si>
  <si>
    <t>10368</t>
  </si>
  <si>
    <t>12139</t>
  </si>
  <si>
    <t>1551</t>
  </si>
  <si>
    <t>1240</t>
  </si>
  <si>
    <t>1269</t>
  </si>
  <si>
    <t>9991</t>
  </si>
  <si>
    <t>508</t>
  </si>
  <si>
    <t>1219</t>
  </si>
  <si>
    <t>1687</t>
  </si>
  <si>
    <t>9992</t>
  </si>
  <si>
    <t>1220</t>
  </si>
  <si>
    <t>1379</t>
  </si>
  <si>
    <t>634</t>
  </si>
  <si>
    <t>495</t>
  </si>
  <si>
    <t>1160</t>
  </si>
  <si>
    <t>452</t>
  </si>
  <si>
    <t>696</t>
  </si>
  <si>
    <t>814</t>
  </si>
  <si>
    <t>499</t>
  </si>
  <si>
    <t>1161</t>
  </si>
  <si>
    <t>1300</t>
  </si>
  <si>
    <t>1598</t>
  </si>
  <si>
    <t>471</t>
  </si>
  <si>
    <t>482</t>
  </si>
  <si>
    <t>1572</t>
  </si>
  <si>
    <t>1713</t>
  </si>
  <si>
    <t>1343</t>
  </si>
  <si>
    <t>1736</t>
  </si>
  <si>
    <t>928</t>
  </si>
  <si>
    <t>974</t>
  </si>
  <si>
    <t>976</t>
  </si>
  <si>
    <t>1537</t>
  </si>
  <si>
    <t>790</t>
  </si>
  <si>
    <t>11622</t>
  </si>
  <si>
    <t>606</t>
  </si>
  <si>
    <t>11477</t>
  </si>
  <si>
    <t>1126</t>
  </si>
  <si>
    <t>1310</t>
  </si>
  <si>
    <t>510</t>
  </si>
  <si>
    <t>13185</t>
  </si>
  <si>
    <t>1311</t>
  </si>
  <si>
    <t>1592</t>
  </si>
  <si>
    <t>1664</t>
  </si>
  <si>
    <t>1758</t>
  </si>
  <si>
    <t>1416</t>
  </si>
  <si>
    <t>12399</t>
  </si>
  <si>
    <t>1312</t>
  </si>
  <si>
    <t>11142</t>
  </si>
  <si>
    <t>1783</t>
  </si>
  <si>
    <t>874</t>
  </si>
  <si>
    <t>1004</t>
  </si>
  <si>
    <t>1380</t>
  </si>
  <si>
    <t>11831</t>
  </si>
  <si>
    <t>1417</t>
  </si>
  <si>
    <t>1693</t>
  </si>
  <si>
    <t>691</t>
  </si>
  <si>
    <t>530</t>
  </si>
  <si>
    <t>1059</t>
  </si>
  <si>
    <t>888003</t>
  </si>
  <si>
    <t>1411</t>
  </si>
  <si>
    <t>1666</t>
  </si>
  <si>
    <t>11602</t>
  </si>
  <si>
    <t>13363</t>
  </si>
  <si>
    <t>12763</t>
  </si>
  <si>
    <t>13374</t>
  </si>
  <si>
    <t>16062</t>
  </si>
  <si>
    <t>423</t>
  </si>
  <si>
    <t>563</t>
  </si>
  <si>
    <t>1341</t>
  </si>
  <si>
    <t>793</t>
  </si>
  <si>
    <t>13697</t>
  </si>
  <si>
    <t>12159</t>
  </si>
  <si>
    <t>14280</t>
  </si>
  <si>
    <t>1806</t>
  </si>
  <si>
    <t>1358</t>
  </si>
  <si>
    <t>815</t>
  </si>
  <si>
    <t>1251</t>
  </si>
  <si>
    <t>651</t>
  </si>
  <si>
    <t>462</t>
  </si>
  <si>
    <t>1116</t>
  </si>
  <si>
    <t>715</t>
  </si>
  <si>
    <t>10111</t>
  </si>
  <si>
    <t>1249</t>
  </si>
  <si>
    <t>1599</t>
  </si>
  <si>
    <t>930</t>
  </si>
  <si>
    <t>1635</t>
  </si>
  <si>
    <t>863</t>
  </si>
  <si>
    <t>1250</t>
  </si>
  <si>
    <t>1395</t>
  </si>
  <si>
    <t>478</t>
  </si>
  <si>
    <t>794</t>
  </si>
  <si>
    <t>1516</t>
  </si>
  <si>
    <t>1740</t>
  </si>
  <si>
    <t>99988</t>
  </si>
  <si>
    <t>11478</t>
  </si>
  <si>
    <t>11098</t>
  </si>
  <si>
    <t>11674</t>
  </si>
  <si>
    <t>678</t>
  </si>
  <si>
    <t>1418</t>
  </si>
  <si>
    <t>914</t>
  </si>
  <si>
    <t>964</t>
  </si>
  <si>
    <t>1257</t>
  </si>
  <si>
    <t>1567</t>
  </si>
  <si>
    <t>13708</t>
  </si>
  <si>
    <t>679</t>
  </si>
  <si>
    <t>1523</t>
  </si>
  <si>
    <t>1427</t>
  </si>
  <si>
    <t>432</t>
  </si>
  <si>
    <t>680</t>
  </si>
  <si>
    <t>1138</t>
  </si>
  <si>
    <t>12746</t>
  </si>
  <si>
    <t>11889</t>
  </si>
  <si>
    <t>948</t>
  </si>
  <si>
    <t>899</t>
  </si>
  <si>
    <t>421</t>
  </si>
  <si>
    <t>1062</t>
  </si>
  <si>
    <t>1293</t>
  </si>
  <si>
    <t>1002</t>
  </si>
  <si>
    <t>929</t>
  </si>
  <si>
    <t>1685</t>
  </si>
  <si>
    <t>1124</t>
  </si>
  <si>
    <t>1333</t>
  </si>
  <si>
    <t>12751</t>
  </si>
  <si>
    <t>628</t>
  </si>
  <si>
    <t>1726</t>
  </si>
  <si>
    <t>1498</t>
  </si>
  <si>
    <t>1619</t>
  </si>
  <si>
    <t>13377</t>
  </si>
  <si>
    <t>513</t>
  </si>
  <si>
    <t>1217</t>
  </si>
  <si>
    <t>1419</t>
  </si>
  <si>
    <t>1446</t>
  </si>
  <si>
    <t>1187</t>
  </si>
  <si>
    <t>1878</t>
  </si>
  <si>
    <t>1271</t>
  </si>
  <si>
    <t>1313</t>
  </si>
  <si>
    <t>1848</t>
  </si>
  <si>
    <t>12747</t>
  </si>
  <si>
    <t>1396</t>
  </si>
  <si>
    <t>1879</t>
  </si>
  <si>
    <t>792</t>
  </si>
  <si>
    <t>1314</t>
  </si>
  <si>
    <t>852</t>
  </si>
  <si>
    <t>1162</t>
  </si>
  <si>
    <t>1253</t>
  </si>
  <si>
    <t>1880</t>
  </si>
  <si>
    <t>1119</t>
  </si>
  <si>
    <t>734</t>
  </si>
  <si>
    <t>1163</t>
  </si>
  <si>
    <t>1218</t>
  </si>
  <si>
    <t>1601</t>
  </si>
  <si>
    <t>1636</t>
  </si>
  <si>
    <t>480</t>
  </si>
  <si>
    <t>1393</t>
  </si>
  <si>
    <t>1568</t>
  </si>
  <si>
    <t>13184</t>
  </si>
  <si>
    <t>589</t>
  </si>
  <si>
    <t>1365</t>
  </si>
  <si>
    <t>1725</t>
  </si>
  <si>
    <t>1618</t>
  </si>
  <si>
    <t>14269</t>
  </si>
  <si>
    <t>828</t>
  </si>
  <si>
    <t>1810</t>
  </si>
  <si>
    <t>932</t>
  </si>
  <si>
    <t>949</t>
  </si>
  <si>
    <t>461</t>
  </si>
  <si>
    <t>981</t>
  </si>
  <si>
    <t>527</t>
  </si>
  <si>
    <t>1497</t>
  </si>
  <si>
    <t>1673</t>
  </si>
  <si>
    <t>609</t>
  </si>
  <si>
    <t>14270</t>
  </si>
  <si>
    <t>830</t>
  </si>
  <si>
    <t>982</t>
  </si>
  <si>
    <t>877</t>
  </si>
  <si>
    <t>1813</t>
  </si>
  <si>
    <t>879</t>
  </si>
  <si>
    <t>507</t>
  </si>
  <si>
    <t>1342</t>
  </si>
  <si>
    <t>1620</t>
  </si>
  <si>
    <t>834</t>
  </si>
  <si>
    <t>880</t>
  </si>
  <si>
    <t>764</t>
  </si>
  <si>
    <t>1399</t>
  </si>
  <si>
    <t>748</t>
  </si>
  <si>
    <t>13754</t>
  </si>
  <si>
    <t>888004</t>
  </si>
  <si>
    <t>816</t>
  </si>
  <si>
    <t>962</t>
  </si>
  <si>
    <t>1638</t>
  </si>
  <si>
    <t>1006</t>
  </si>
  <si>
    <t>1359</t>
  </si>
  <si>
    <t>659</t>
  </si>
  <si>
    <t>596</t>
  </si>
  <si>
    <t>951</t>
  </si>
  <si>
    <t>16053</t>
  </si>
  <si>
    <t>556</t>
  </si>
  <si>
    <t>1007</t>
  </si>
  <si>
    <t>1061</t>
  </si>
  <si>
    <t>1360</t>
  </si>
  <si>
    <t>516</t>
  </si>
  <si>
    <t>850</t>
  </si>
  <si>
    <t>10399</t>
  </si>
  <si>
    <t>1681</t>
  </si>
  <si>
    <t>597</t>
  </si>
  <si>
    <t>576</t>
  </si>
  <si>
    <t>555</t>
  </si>
  <si>
    <t>1378</t>
  </si>
  <si>
    <t>1868</t>
  </si>
  <si>
    <t>1136</t>
  </si>
  <si>
    <t>588</t>
  </si>
  <si>
    <t>607</t>
  </si>
  <si>
    <t>546</t>
  </si>
  <si>
    <t>12753</t>
  </si>
  <si>
    <t>765</t>
  </si>
  <si>
    <t>1575</t>
  </si>
  <si>
    <t>718</t>
  </si>
  <si>
    <t>766</t>
  </si>
  <si>
    <t>1066</t>
  </si>
  <si>
    <t>12730</t>
  </si>
  <si>
    <t>931</t>
  </si>
  <si>
    <t>1576</t>
  </si>
  <si>
    <t>1833</t>
  </si>
  <si>
    <t>1221</t>
  </si>
  <si>
    <t>782</t>
  </si>
  <si>
    <t>11537</t>
  </si>
  <si>
    <t>13379</t>
  </si>
  <si>
    <t>1733</t>
  </si>
  <si>
    <t>12757</t>
  </si>
  <si>
    <t>1005</t>
  </si>
  <si>
    <t>1023</t>
  </si>
  <si>
    <t>12750</t>
  </si>
  <si>
    <t>911</t>
  </si>
  <si>
    <t>11857</t>
  </si>
  <si>
    <t>12768</t>
  </si>
  <si>
    <t>1288</t>
  </si>
  <si>
    <t>1381</t>
  </si>
  <si>
    <t>1272</t>
  </si>
  <si>
    <t>11884</t>
  </si>
  <si>
    <t>11860</t>
  </si>
  <si>
    <t>853</t>
  </si>
  <si>
    <t>11885</t>
  </si>
  <si>
    <t>1652</t>
  </si>
  <si>
    <t>1600</t>
  </si>
  <si>
    <t>497</t>
  </si>
  <si>
    <t>560</t>
  </si>
  <si>
    <t>831</t>
  </si>
  <si>
    <t>12749</t>
  </si>
  <si>
    <t>11099</t>
  </si>
  <si>
    <t>512</t>
  </si>
  <si>
    <t>608</t>
  </si>
  <si>
    <t>658</t>
  </si>
  <si>
    <t>878</t>
  </si>
  <si>
    <t>1825</t>
  </si>
  <si>
    <t>484</t>
  </si>
  <si>
    <t>1190</t>
  </si>
  <si>
    <t>1321</t>
  </si>
  <si>
    <t>1065</t>
  </si>
  <si>
    <t>1357</t>
  </si>
  <si>
    <t>1741</t>
  </si>
  <si>
    <t>13707</t>
  </si>
  <si>
    <t>14277</t>
  </si>
  <si>
    <t>16055</t>
  </si>
  <si>
    <t>543</t>
  </si>
  <si>
    <t>1397</t>
  </si>
  <si>
    <t>855</t>
  </si>
  <si>
    <t>900</t>
  </si>
  <si>
    <t>980</t>
  </si>
  <si>
    <t>557</t>
  </si>
  <si>
    <t>1829</t>
  </si>
  <si>
    <t>13098</t>
  </si>
  <si>
    <t>1165</t>
  </si>
  <si>
    <t>1291</t>
  </si>
  <si>
    <t>1496</t>
  </si>
  <si>
    <t>1640</t>
  </si>
  <si>
    <t>660</t>
  </si>
  <si>
    <t>832</t>
  </si>
  <si>
    <t>1420</t>
  </si>
  <si>
    <t>1881</t>
  </si>
  <si>
    <t>12754</t>
  </si>
  <si>
    <t>1254</t>
  </si>
  <si>
    <t>496</t>
  </si>
  <si>
    <t>1008</t>
  </si>
  <si>
    <t>1436</t>
  </si>
  <si>
    <t>1882</t>
  </si>
  <si>
    <t>888005</t>
  </si>
  <si>
    <t>933</t>
  </si>
  <si>
    <t>1826</t>
  </si>
  <si>
    <t>738</t>
  </si>
  <si>
    <t>1408</t>
  </si>
  <si>
    <t>581</t>
  </si>
  <si>
    <t>1092</t>
  </si>
  <si>
    <t>1672</t>
  </si>
  <si>
    <t>1727</t>
  </si>
  <si>
    <t>1549</t>
  </si>
  <si>
    <t>424</t>
  </si>
  <si>
    <t>514</t>
  </si>
  <si>
    <t>11100</t>
  </si>
  <si>
    <t>1602</t>
  </si>
  <si>
    <t>12767</t>
  </si>
  <si>
    <t>11599</t>
  </si>
  <si>
    <t>425</t>
  </si>
  <si>
    <t>848</t>
  </si>
  <si>
    <t>1382</t>
  </si>
  <si>
    <t>915</t>
  </si>
  <si>
    <t>426</t>
  </si>
  <si>
    <t>12025</t>
  </si>
  <si>
    <t>789</t>
  </si>
  <si>
    <t>1383</t>
  </si>
  <si>
    <t>1645</t>
  </si>
  <si>
    <t>1261</t>
  </si>
  <si>
    <t>427</t>
  </si>
  <si>
    <t>833</t>
  </si>
  <si>
    <t>1226</t>
  </si>
  <si>
    <t>1361</t>
  </si>
  <si>
    <t>1151</t>
  </si>
  <si>
    <t>428</t>
  </si>
  <si>
    <t>456</t>
  </si>
  <si>
    <t>1674</t>
  </si>
  <si>
    <t>1067</t>
  </si>
  <si>
    <t>1227</t>
  </si>
  <si>
    <t>1362</t>
  </si>
  <si>
    <t>888006</t>
  </si>
  <si>
    <t>1350</t>
  </si>
  <si>
    <t>1450</t>
  </si>
  <si>
    <t>939</t>
  </si>
  <si>
    <t>1849</t>
  </si>
  <si>
    <t>1728</t>
  </si>
  <si>
    <t>1506</t>
  </si>
  <si>
    <t>1447</t>
  </si>
  <si>
    <t>515</t>
  </si>
  <si>
    <t>559</t>
  </si>
  <si>
    <t>1164</t>
  </si>
  <si>
    <t>1259</t>
  </si>
  <si>
    <t>498</t>
  </si>
  <si>
    <t>577</t>
  </si>
  <si>
    <t>983</t>
  </si>
  <si>
    <t>1398</t>
  </si>
  <si>
    <t>1834</t>
  </si>
  <si>
    <t>860</t>
  </si>
  <si>
    <t>1018</t>
  </si>
  <si>
    <t>1196</t>
  </si>
  <si>
    <t>1437</t>
  </si>
  <si>
    <t>1670</t>
  </si>
  <si>
    <t>12758</t>
  </si>
  <si>
    <t>1789</t>
  </si>
  <si>
    <t>1193</t>
  </si>
  <si>
    <t>1284</t>
  </si>
  <si>
    <t>795</t>
  </si>
  <si>
    <t>12391</t>
  </si>
  <si>
    <t>681</t>
  </si>
  <si>
    <t>737</t>
  </si>
  <si>
    <t>1068</t>
  </si>
  <si>
    <t>1194</t>
  </si>
  <si>
    <t>1228</t>
  </si>
  <si>
    <t>1064</t>
  </si>
  <si>
    <t>805</t>
  </si>
  <si>
    <t>595</t>
  </si>
  <si>
    <t>1657</t>
  </si>
  <si>
    <t>757</t>
  </si>
  <si>
    <t>1345</t>
  </si>
  <si>
    <t>1729</t>
  </si>
  <si>
    <t>917</t>
  </si>
  <si>
    <t>662</t>
  </si>
  <si>
    <t>1850</t>
  </si>
  <si>
    <t>851</t>
  </si>
  <si>
    <t>1582</t>
  </si>
  <si>
    <t>503</t>
  </si>
  <si>
    <t>1290</t>
  </si>
  <si>
    <t>754</t>
  </si>
  <si>
    <t>1610</t>
  </si>
  <si>
    <t>1099</t>
  </si>
  <si>
    <t>769</t>
  </si>
  <si>
    <t>881</t>
  </si>
  <si>
    <t>1182</t>
  </si>
  <si>
    <t>1851</t>
  </si>
  <si>
    <t>1316</t>
  </si>
  <si>
    <t>517</t>
  </si>
  <si>
    <t>1815</t>
  </si>
  <si>
    <t>882</t>
  </si>
  <si>
    <t>1422</t>
  </si>
  <si>
    <t>1724</t>
  </si>
  <si>
    <t>518</t>
  </si>
  <si>
    <t>575</t>
  </si>
  <si>
    <t>883</t>
  </si>
  <si>
    <t>1011</t>
  </si>
  <si>
    <t>1292</t>
  </si>
  <si>
    <t>1423</t>
  </si>
  <si>
    <t>755</t>
  </si>
  <si>
    <t>888007</t>
  </si>
  <si>
    <t>1140</t>
  </si>
  <si>
    <t>470</t>
  </si>
  <si>
    <t>1730</t>
  </si>
  <si>
    <t>1385</t>
  </si>
  <si>
    <t>13368</t>
  </si>
  <si>
    <t>798</t>
  </si>
  <si>
    <t>1346</t>
  </si>
  <si>
    <t>1502</t>
  </si>
  <si>
    <t>1449</t>
  </si>
  <si>
    <t>1079</t>
  </si>
  <si>
    <t>11493</t>
  </si>
  <si>
    <t>986</t>
  </si>
  <si>
    <t>796</t>
  </si>
  <si>
    <t>493</t>
  </si>
  <si>
    <t>1671</t>
  </si>
  <si>
    <t>739</t>
  </si>
  <si>
    <t>1426</t>
  </si>
  <si>
    <t>10182</t>
  </si>
  <si>
    <t>1229</t>
  </si>
  <si>
    <t>442</t>
  </si>
  <si>
    <t>663</t>
  </si>
  <si>
    <t>682</t>
  </si>
  <si>
    <t>1230</t>
  </si>
  <si>
    <t>1883</t>
  </si>
  <si>
    <t>434</t>
  </si>
  <si>
    <t>683</t>
  </si>
  <si>
    <t>868</t>
  </si>
  <si>
    <t>1231</t>
  </si>
  <si>
    <t>1400</t>
  </si>
  <si>
    <t>1884</t>
  </si>
  <si>
    <t>1320</t>
  </si>
  <si>
    <t>1570</t>
  </si>
  <si>
    <t>475</t>
  </si>
  <si>
    <t>1731</t>
  </si>
  <si>
    <t>1823</t>
  </si>
  <si>
    <t>1265</t>
  </si>
  <si>
    <t>12762</t>
  </si>
  <si>
    <t>520</t>
  </si>
  <si>
    <t>1286</t>
  </si>
  <si>
    <t>1827</t>
  </si>
  <si>
    <t>610</t>
  </si>
  <si>
    <t>801</t>
  </si>
  <si>
    <t>1028</t>
  </si>
  <si>
    <t>1847</t>
  </si>
  <si>
    <t>1875</t>
  </si>
  <si>
    <t>565</t>
  </si>
  <si>
    <t>1678</t>
  </si>
  <si>
    <t>854</t>
  </si>
  <si>
    <t>1009</t>
  </si>
  <si>
    <t>1837</t>
  </si>
  <si>
    <t>857</t>
  </si>
  <si>
    <t>905</t>
  </si>
  <si>
    <t>1167</t>
  </si>
  <si>
    <t>1232</t>
  </si>
  <si>
    <t>1289</t>
  </si>
  <si>
    <t>1347</t>
  </si>
  <si>
    <t>717</t>
  </si>
  <si>
    <t>904</t>
  </si>
  <si>
    <t>1168</t>
  </si>
  <si>
    <t>1233</t>
  </si>
  <si>
    <t>1386</t>
  </si>
  <si>
    <t>1143</t>
  </si>
  <si>
    <t>888008</t>
  </si>
  <si>
    <t>10140</t>
  </si>
  <si>
    <t>1256</t>
  </si>
  <si>
    <t>1571</t>
  </si>
  <si>
    <t>477</t>
  </si>
  <si>
    <t>519</t>
  </si>
  <si>
    <t>10026</t>
  </si>
  <si>
    <t>13737</t>
  </si>
  <si>
    <t>11873</t>
  </si>
  <si>
    <t>756</t>
  </si>
  <si>
    <t>13370</t>
  </si>
  <si>
    <t>1750</t>
  </si>
  <si>
    <t>500</t>
  </si>
  <si>
    <t>612</t>
  </si>
  <si>
    <t>1010</t>
  </si>
  <si>
    <t>1075</t>
  </si>
  <si>
    <t>1424</t>
  </si>
  <si>
    <t>722</t>
  </si>
  <si>
    <t>1166</t>
  </si>
  <si>
    <t>1425</t>
  </si>
  <si>
    <t>1874</t>
  </si>
  <si>
    <t>1845</t>
  </si>
  <si>
    <t>429</t>
  </si>
  <si>
    <t>664</t>
  </si>
  <si>
    <t>10033</t>
  </si>
  <si>
    <t>1603</t>
  </si>
  <si>
    <t>12764</t>
  </si>
  <si>
    <t>1445</t>
  </si>
  <si>
    <t>430</t>
  </si>
  <si>
    <t>10357</t>
  </si>
  <si>
    <t>1195</t>
  </si>
  <si>
    <t>1224</t>
  </si>
  <si>
    <t>1401</t>
  </si>
  <si>
    <t>1891</t>
  </si>
  <si>
    <t>1354</t>
  </si>
  <si>
    <t>1448</t>
  </si>
  <si>
    <t>454</t>
  </si>
  <si>
    <t>11604</t>
  </si>
  <si>
    <t>1732</t>
  </si>
  <si>
    <t>1273</t>
  </si>
  <si>
    <t>521</t>
  </si>
  <si>
    <t>835</t>
  </si>
  <si>
    <t>1856</t>
  </si>
  <si>
    <t>11612</t>
  </si>
  <si>
    <t>1063</t>
  </si>
  <si>
    <t>836</t>
  </si>
  <si>
    <t>1012</t>
  </si>
  <si>
    <t>1374</t>
  </si>
  <si>
    <t>770</t>
  </si>
  <si>
    <t>1518</t>
  </si>
  <si>
    <t>1415</t>
  </si>
  <si>
    <t>837</t>
  </si>
  <si>
    <t>1147</t>
  </si>
  <si>
    <t>1215</t>
  </si>
  <si>
    <t>1573</t>
  </si>
  <si>
    <t>12765</t>
  </si>
  <si>
    <t>838</t>
  </si>
  <si>
    <t>752</t>
  </si>
  <si>
    <t>1234</t>
  </si>
  <si>
    <t>797</t>
  </si>
  <si>
    <t>485</t>
  </si>
  <si>
    <t>721</t>
  </si>
  <si>
    <t>839</t>
  </si>
  <si>
    <t>869</t>
  </si>
  <si>
    <t>1831</t>
  </si>
  <si>
    <t>1235</t>
  </si>
  <si>
    <t>1605</t>
  </si>
  <si>
    <t>688</t>
  </si>
  <si>
    <t>1132</t>
  </si>
  <si>
    <t>476</t>
  </si>
  <si>
    <t>579</t>
  </si>
  <si>
    <t>1387</t>
  </si>
  <si>
    <t>1734</t>
  </si>
  <si>
    <t>13372</t>
  </si>
  <si>
    <t>614</t>
  </si>
  <si>
    <t>13728</t>
  </si>
  <si>
    <t>11888</t>
  </si>
  <si>
    <t>501</t>
  </si>
  <si>
    <t>562</t>
  </si>
  <si>
    <t>985</t>
  </si>
  <si>
    <t>1348</t>
  </si>
  <si>
    <t>1876</t>
  </si>
  <si>
    <t>14275</t>
  </si>
  <si>
    <t>561</t>
  </si>
  <si>
    <t>886</t>
  </si>
  <si>
    <t>12766</t>
  </si>
  <si>
    <t>1637</t>
  </si>
  <si>
    <t>544</t>
  </si>
  <si>
    <t>884</t>
  </si>
  <si>
    <t>749</t>
  </si>
  <si>
    <t>1236</t>
  </si>
  <si>
    <t>1604</t>
  </si>
  <si>
    <t>443</t>
  </si>
  <si>
    <t>457</t>
  </si>
  <si>
    <t>885</t>
  </si>
  <si>
    <t>1550</t>
  </si>
  <si>
    <t>1237</t>
  </si>
  <si>
    <t>1368</t>
  </si>
  <si>
    <t>10387</t>
  </si>
  <si>
    <t>1070</t>
  </si>
  <si>
    <t>978</t>
  </si>
  <si>
    <t>1735</t>
  </si>
  <si>
    <t>803</t>
  </si>
  <si>
    <t>856</t>
  </si>
  <si>
    <t>11584</t>
  </si>
  <si>
    <t>11862</t>
  </si>
  <si>
    <t>1513</t>
  </si>
  <si>
    <t>1301</t>
  </si>
  <si>
    <t>522</t>
  </si>
  <si>
    <t>11880</t>
  </si>
  <si>
    <t>984</t>
  </si>
  <si>
    <t>1402</t>
  </si>
  <si>
    <t>1214</t>
  </si>
  <si>
    <t>14276</t>
  </si>
  <si>
    <t>523</t>
  </si>
  <si>
    <t>502</t>
  </si>
  <si>
    <t>1078</t>
  </si>
  <si>
    <t>1394</t>
  </si>
  <si>
    <t>1169</t>
  </si>
  <si>
    <t>952</t>
  </si>
  <si>
    <t>1203</t>
  </si>
  <si>
    <t>1597</t>
  </si>
  <si>
    <t>13375</t>
  </si>
  <si>
    <t>529</t>
  </si>
  <si>
    <t>716</t>
  </si>
  <si>
    <t>1170</t>
  </si>
  <si>
    <t>1304</t>
  </si>
  <si>
    <t>1388</t>
  </si>
  <si>
    <t>1139</t>
  </si>
  <si>
    <t>888009</t>
  </si>
  <si>
    <t>843</t>
  </si>
  <si>
    <t>1356</t>
  </si>
  <si>
    <t>615</t>
  </si>
  <si>
    <t>1803</t>
  </si>
  <si>
    <t>1723</t>
  </si>
  <si>
    <t>483</t>
  </si>
  <si>
    <t>11905</t>
  </si>
  <si>
    <t>1835</t>
  </si>
  <si>
    <t>817</t>
  </si>
  <si>
    <t>1500</t>
  </si>
  <si>
    <t>1873</t>
  </si>
  <si>
    <t>11635</t>
  </si>
  <si>
    <t>13099</t>
  </si>
  <si>
    <t>1885</t>
  </si>
  <si>
    <t>14271</t>
  </si>
  <si>
    <t>845</t>
  </si>
  <si>
    <t>677</t>
  </si>
  <si>
    <t>1886</t>
  </si>
  <si>
    <t>1578</t>
  </si>
  <si>
    <t>11881</t>
  </si>
  <si>
    <t>12769</t>
  </si>
  <si>
    <t>1238</t>
  </si>
  <si>
    <t>1100</t>
  </si>
  <si>
    <t>1887</t>
  </si>
  <si>
    <t>841</t>
  </si>
  <si>
    <t>1239</t>
  </si>
  <si>
    <t>1376</t>
  </si>
  <si>
    <t>1737</t>
  </si>
  <si>
    <t>1889</t>
  </si>
  <si>
    <t>593</t>
  </si>
  <si>
    <t>511</t>
  </si>
  <si>
    <t>840</t>
  </si>
  <si>
    <t>1877</t>
  </si>
  <si>
    <t>665</t>
  </si>
  <si>
    <t>771</t>
  </si>
  <si>
    <t>1390</t>
  </si>
  <si>
    <t>1101</t>
  </si>
  <si>
    <t>594</t>
  </si>
  <si>
    <t>1558</t>
  </si>
  <si>
    <t>12389</t>
  </si>
  <si>
    <t>1391</t>
  </si>
  <si>
    <t>1263</t>
  </si>
  <si>
    <t>623</t>
  </si>
  <si>
    <t>1307</t>
  </si>
  <si>
    <t>1082</t>
  </si>
  <si>
    <t>747</t>
  </si>
  <si>
    <t>1641</t>
  </si>
  <si>
    <t>16059</t>
  </si>
  <si>
    <t>13378</t>
  </si>
  <si>
    <t>906</t>
  </si>
  <si>
    <t>11839</t>
  </si>
  <si>
    <t>1071</t>
  </si>
  <si>
    <t>10401</t>
  </si>
  <si>
    <t>1404</t>
  </si>
  <si>
    <t>1428</t>
  </si>
  <si>
    <t>1607</t>
  </si>
  <si>
    <t>1842</t>
  </si>
  <si>
    <t>1797</t>
  </si>
  <si>
    <t>526</t>
  </si>
  <si>
    <t>11657</t>
  </si>
  <si>
    <t>11578</t>
  </si>
  <si>
    <t>1812</t>
  </si>
  <si>
    <t>1429</t>
  </si>
  <si>
    <t>1262</t>
  </si>
  <si>
    <t>1757</t>
  </si>
  <si>
    <t>1832</t>
  </si>
  <si>
    <t>14283</t>
  </si>
  <si>
    <t>1721</t>
  </si>
  <si>
    <t>676</t>
  </si>
  <si>
    <t>712</t>
  </si>
  <si>
    <t>12721</t>
  </si>
  <si>
    <t>862</t>
  </si>
  <si>
    <t>821</t>
  </si>
  <si>
    <t>487</t>
  </si>
  <si>
    <t>12141</t>
  </si>
  <si>
    <t>1689</t>
  </si>
  <si>
    <t>558</t>
  </si>
  <si>
    <t>1073</t>
  </si>
  <si>
    <t>1814</t>
  </si>
  <si>
    <t>99986</t>
  </si>
  <si>
    <t>887</t>
  </si>
  <si>
    <t>1405</t>
  </si>
  <si>
    <t>1451</t>
  </si>
  <si>
    <t>1839</t>
  </si>
  <si>
    <t>422</t>
  </si>
  <si>
    <t>1296</t>
  </si>
  <si>
    <t>989</t>
  </si>
  <si>
    <t>1216</t>
  </si>
  <si>
    <t>13753</t>
  </si>
  <si>
    <t>888</t>
  </si>
  <si>
    <t>988</t>
  </si>
  <si>
    <t>1608</t>
  </si>
  <si>
    <t>1794</t>
  </si>
  <si>
    <t>1577</t>
  </si>
  <si>
    <t>1888</t>
  </si>
  <si>
    <t>820</t>
  </si>
  <si>
    <t>99951</t>
  </si>
  <si>
    <t>1197</t>
  </si>
  <si>
    <t>1260</t>
  </si>
  <si>
    <t>1317</t>
  </si>
  <si>
    <t>613</t>
  </si>
  <si>
    <t>1013</t>
  </si>
  <si>
    <t>14278</t>
  </si>
  <si>
    <t>1840</t>
  </si>
  <si>
    <t>12393</t>
  </si>
  <si>
    <t>776</t>
  </si>
  <si>
    <t>723</t>
  </si>
  <si>
    <t>916</t>
  </si>
  <si>
    <t>12390</t>
  </si>
  <si>
    <t>668</t>
  </si>
  <si>
    <t>724</t>
  </si>
  <si>
    <t>987</t>
  </si>
  <si>
    <t>11577</t>
  </si>
  <si>
    <t>725</t>
  </si>
  <si>
    <t>1403</t>
  </si>
  <si>
    <t>775</t>
  </si>
  <si>
    <t>494</t>
  </si>
  <si>
    <t>689</t>
  </si>
  <si>
    <t>726</t>
  </si>
  <si>
    <t>829</t>
  </si>
  <si>
    <t>750</t>
  </si>
  <si>
    <t>842</t>
  </si>
  <si>
    <t>745</t>
  </si>
  <si>
    <t>99952</t>
  </si>
  <si>
    <t>564</t>
  </si>
  <si>
    <t>1606</t>
  </si>
  <si>
    <t>913</t>
  </si>
  <si>
    <t>12394</t>
  </si>
  <si>
    <t>1369</t>
  </si>
  <si>
    <t>1862</t>
  </si>
  <si>
    <t>1650</t>
  </si>
  <si>
    <t>524</t>
  </si>
  <si>
    <t>1431</t>
  </si>
  <si>
    <t>1863</t>
  </si>
  <si>
    <t>970</t>
  </si>
  <si>
    <t>14858</t>
  </si>
  <si>
    <t>463</t>
  </si>
  <si>
    <t>1340</t>
  </si>
  <si>
    <t>1864</t>
  </si>
  <si>
    <t>12395</t>
  </si>
  <si>
    <t>464</t>
  </si>
  <si>
    <t>1171</t>
  </si>
  <si>
    <t>1267</t>
  </si>
  <si>
    <t>465</t>
  </si>
  <si>
    <t>616</t>
  </si>
  <si>
    <t>1172</t>
  </si>
  <si>
    <t>1306</t>
  </si>
  <si>
    <t>14342</t>
  </si>
  <si>
    <t>888010</t>
  </si>
  <si>
    <t>849</t>
  </si>
  <si>
    <t>1331</t>
  </si>
  <si>
    <t>99953</t>
  </si>
  <si>
    <t>867</t>
  </si>
  <si>
    <t>1014</t>
  </si>
  <si>
    <t>1658</t>
  </si>
  <si>
    <t>14274</t>
  </si>
  <si>
    <t>509</t>
  </si>
  <si>
    <t>1822</t>
  </si>
  <si>
    <t>1675</t>
  </si>
  <si>
    <t>12384</t>
  </si>
  <si>
    <t>844</t>
  </si>
  <si>
    <t>1375</t>
  </si>
  <si>
    <t>1318</t>
  </si>
  <si>
    <t>12397</t>
  </si>
  <si>
    <t>1241</t>
  </si>
  <si>
    <t>1351</t>
  </si>
  <si>
    <t>1319</t>
  </si>
  <si>
    <t>12398</t>
  </si>
  <si>
    <t>889</t>
  </si>
  <si>
    <t>1242</t>
  </si>
  <si>
    <t>1838</t>
  </si>
  <si>
    <t>16052</t>
  </si>
  <si>
    <t>890</t>
  </si>
  <si>
    <t>1243</t>
  </si>
  <si>
    <t>1389</t>
  </si>
  <si>
    <t>888011</t>
  </si>
  <si>
    <t>1142</t>
  </si>
  <si>
    <t>1430</t>
  </si>
  <si>
    <t>11672</t>
  </si>
  <si>
    <t>99954</t>
  </si>
  <si>
    <t>504</t>
  </si>
  <si>
    <t>861</t>
  </si>
  <si>
    <t>1266</t>
  </si>
  <si>
    <t>16065</t>
  </si>
  <si>
    <t>455</t>
  </si>
  <si>
    <t>1452</t>
  </si>
  <si>
    <t>1830</t>
  </si>
  <si>
    <t>12381</t>
  </si>
  <si>
    <t>617</t>
  </si>
  <si>
    <t>1298</t>
  </si>
  <si>
    <t>486</t>
  </si>
  <si>
    <t>11902</t>
  </si>
  <si>
    <t>1779</t>
  </si>
  <si>
    <t>1406</t>
  </si>
  <si>
    <t>1688</t>
  </si>
  <si>
    <t>12382</t>
  </si>
  <si>
    <t>11284</t>
  </si>
  <si>
    <t>819</t>
  </si>
  <si>
    <t>934</t>
  </si>
  <si>
    <t>431</t>
  </si>
  <si>
    <t>1245</t>
  </si>
  <si>
    <t>1371</t>
  </si>
  <si>
    <t>1796</t>
  </si>
  <si>
    <t>1453</t>
  </si>
  <si>
    <t>965</t>
  </si>
  <si>
    <t>1642</t>
  </si>
  <si>
    <t>99955</t>
  </si>
  <si>
    <t>1352</t>
  </si>
  <si>
    <t>1722</t>
  </si>
  <si>
    <t>12741</t>
  </si>
  <si>
    <t>16066</t>
  </si>
  <si>
    <t>552</t>
  </si>
  <si>
    <t>1015</t>
  </si>
  <si>
    <t>954</t>
  </si>
  <si>
    <t>12155</t>
  </si>
  <si>
    <t>1287</t>
  </si>
  <si>
    <t>1127</t>
  </si>
  <si>
    <t>1621</t>
  </si>
  <si>
    <t>12717</t>
  </si>
  <si>
    <t>458</t>
  </si>
  <si>
    <t>702</t>
  </si>
  <si>
    <t>1808</t>
  </si>
  <si>
    <t>12379</t>
  </si>
  <si>
    <t>14859</t>
  </si>
  <si>
    <t>1890</t>
  </si>
  <si>
    <t>670</t>
  </si>
  <si>
    <t>11646</t>
  </si>
  <si>
    <t>1246</t>
  </si>
  <si>
    <t>1892</t>
  </si>
  <si>
    <t>667</t>
  </si>
  <si>
    <t>935</t>
  </si>
  <si>
    <t>847</t>
  </si>
  <si>
    <t>11647</t>
  </si>
  <si>
    <t>99956</t>
  </si>
  <si>
    <t>763</t>
  </si>
  <si>
    <t>1739</t>
  </si>
  <si>
    <t>1865</t>
  </si>
  <si>
    <t>16073</t>
  </si>
  <si>
    <t>1016</t>
  </si>
  <si>
    <t>10047</t>
  </si>
  <si>
    <t>637</t>
  </si>
  <si>
    <t>12137</t>
  </si>
  <si>
    <t>1819</t>
  </si>
  <si>
    <t>1309</t>
  </si>
  <si>
    <t>1697</t>
  </si>
  <si>
    <t>13705</t>
  </si>
  <si>
    <t>10390</t>
  </si>
  <si>
    <t>582</t>
  </si>
  <si>
    <t>1715</t>
  </si>
  <si>
    <t>12132</t>
  </si>
  <si>
    <t>578</t>
  </si>
  <si>
    <t>1372</t>
  </si>
  <si>
    <t>783</t>
  </si>
  <si>
    <t>924</t>
  </si>
  <si>
    <t>435</t>
  </si>
  <si>
    <t>618</t>
  </si>
  <si>
    <t>10358</t>
  </si>
  <si>
    <t>1141</t>
  </si>
  <si>
    <t>13870</t>
  </si>
  <si>
    <t>1579</t>
  </si>
  <si>
    <t>990</t>
  </si>
  <si>
    <t>912</t>
  </si>
  <si>
    <t>99957</t>
  </si>
  <si>
    <t>1353</t>
  </si>
  <si>
    <t>1499</t>
  </si>
  <si>
    <t>1334</t>
  </si>
  <si>
    <t>16068</t>
  </si>
  <si>
    <t>802</t>
  </si>
  <si>
    <t>10383</t>
  </si>
  <si>
    <t>703</t>
  </si>
  <si>
    <t>12156</t>
  </si>
  <si>
    <t>1244</t>
  </si>
  <si>
    <t>1458</t>
  </si>
  <si>
    <t>1525</t>
  </si>
  <si>
    <t>16067</t>
  </si>
  <si>
    <t>1188</t>
  </si>
  <si>
    <t>571</t>
  </si>
  <si>
    <t>1128</t>
  </si>
  <si>
    <t>12146</t>
  </si>
  <si>
    <t>727</t>
  </si>
  <si>
    <t>1173</t>
  </si>
  <si>
    <t>645</t>
  </si>
  <si>
    <t>13382</t>
  </si>
  <si>
    <t>728</t>
  </si>
  <si>
    <t>1175</t>
  </si>
  <si>
    <t>639</t>
  </si>
  <si>
    <t>966</t>
  </si>
  <si>
    <t>1118</t>
  </si>
  <si>
    <t>1718</t>
  </si>
  <si>
    <t>99958</t>
  </si>
  <si>
    <t>1017</t>
  </si>
  <si>
    <t>1370</t>
  </si>
  <si>
    <t>572</t>
  </si>
  <si>
    <t>16069</t>
  </si>
  <si>
    <t>620</t>
  </si>
  <si>
    <t>489</t>
  </si>
  <si>
    <t>1072</t>
  </si>
  <si>
    <t>13988</t>
  </si>
  <si>
    <t>11598</t>
  </si>
  <si>
    <t>1144</t>
  </si>
  <si>
    <t>11653</t>
  </si>
  <si>
    <t>13989</t>
  </si>
  <si>
    <t>1081</t>
  </si>
  <si>
    <t>1580</t>
  </si>
  <si>
    <t>10130</t>
  </si>
  <si>
    <t>12154</t>
  </si>
  <si>
    <t>1247</t>
  </si>
  <si>
    <t>1644</t>
  </si>
  <si>
    <t>1698</t>
  </si>
  <si>
    <t>16070</t>
  </si>
  <si>
    <t>1248</t>
  </si>
  <si>
    <t>436</t>
  </si>
  <si>
    <t>468</t>
  </si>
  <si>
    <t>1699</t>
  </si>
  <si>
    <t>586</t>
  </si>
  <si>
    <t>950</t>
  </si>
  <si>
    <t>12134</t>
  </si>
  <si>
    <t>979</t>
  </si>
  <si>
    <t>1836</t>
  </si>
  <si>
    <t>1335</t>
  </si>
  <si>
    <t>16071</t>
  </si>
  <si>
    <t>1366</t>
  </si>
  <si>
    <t>10147</t>
  </si>
  <si>
    <t>1683</t>
  </si>
  <si>
    <t>12129</t>
  </si>
  <si>
    <t>669</t>
  </si>
  <si>
    <t>760</t>
  </si>
  <si>
    <t>10388</t>
  </si>
  <si>
    <t>11894</t>
  </si>
  <si>
    <t>1129</t>
  </si>
  <si>
    <t>1177</t>
  </si>
  <si>
    <t>1438</t>
  </si>
  <si>
    <t>12126</t>
  </si>
  <si>
    <t>704</t>
  </si>
  <si>
    <t>824</t>
  </si>
  <si>
    <t>936</t>
  </si>
  <si>
    <t>16072</t>
  </si>
  <si>
    <t>735</t>
  </si>
  <si>
    <t>583</t>
  </si>
  <si>
    <t>967</t>
  </si>
  <si>
    <t>1717</t>
  </si>
  <si>
    <t>11105</t>
  </si>
  <si>
    <t>1432</t>
  </si>
  <si>
    <t>1532</t>
  </si>
  <si>
    <t>584</t>
  </si>
  <si>
    <t>991</t>
  </si>
  <si>
    <t>12161</t>
  </si>
  <si>
    <t>1455</t>
  </si>
  <si>
    <t>953</t>
  </si>
  <si>
    <t>1083</t>
  </si>
  <si>
    <t>12143</t>
  </si>
  <si>
    <t>12392</t>
  </si>
  <si>
    <t>451</t>
  </si>
  <si>
    <t>490</t>
  </si>
  <si>
    <t>11850</t>
  </si>
  <si>
    <t>1134</t>
  </si>
  <si>
    <t>1191</t>
  </si>
  <si>
    <t>1593</t>
  </si>
  <si>
    <t>11652</t>
  </si>
  <si>
    <t>10050</t>
  </si>
  <si>
    <t>640</t>
  </si>
  <si>
    <t>1617</t>
  </si>
  <si>
    <t>713</t>
  </si>
  <si>
    <t>1763</t>
  </si>
  <si>
    <t>641</t>
  </si>
  <si>
    <t>1738</t>
  </si>
  <si>
    <t>1706</t>
  </si>
  <si>
    <t>649</t>
  </si>
  <si>
    <t>822</t>
  </si>
  <si>
    <t>12131</t>
  </si>
  <si>
    <t>694</t>
  </si>
  <si>
    <t>1019</t>
  </si>
  <si>
    <t>1336</t>
  </si>
  <si>
    <t>11891</t>
  </si>
  <si>
    <t>784</t>
  </si>
  <si>
    <t>1623</t>
  </si>
  <si>
    <t>1844</t>
  </si>
  <si>
    <t>1520</t>
  </si>
  <si>
    <t>1541</t>
  </si>
  <si>
    <t>937</t>
  </si>
  <si>
    <t>1679</t>
  </si>
  <si>
    <t>1536</t>
  </si>
  <si>
    <t>1302</t>
  </si>
  <si>
    <t>1209</t>
  </si>
  <si>
    <t>1716</t>
  </si>
  <si>
    <t>11102</t>
  </si>
  <si>
    <t>437</t>
  </si>
  <si>
    <t>622</t>
  </si>
  <si>
    <t>925</t>
  </si>
  <si>
    <t>1801</t>
  </si>
  <si>
    <t>10359</t>
  </si>
  <si>
    <t>438</t>
  </si>
  <si>
    <t>903</t>
  </si>
  <si>
    <t>955</t>
  </si>
  <si>
    <t>698</t>
  </si>
  <si>
    <t>10126</t>
  </si>
  <si>
    <t>992</t>
  </si>
  <si>
    <t>10128</t>
  </si>
  <si>
    <t>1456</t>
  </si>
  <si>
    <t>1646</t>
  </si>
  <si>
    <t>11536</t>
  </si>
  <si>
    <t>675</t>
  </si>
  <si>
    <t>1700</t>
  </si>
  <si>
    <t>758</t>
  </si>
  <si>
    <t>1622</t>
  </si>
  <si>
    <t>1594</t>
  </si>
  <si>
    <t>1084</t>
  </si>
  <si>
    <t>1176</t>
  </si>
  <si>
    <t>744</t>
  </si>
  <si>
    <t>1764</t>
  </si>
  <si>
    <t>488</t>
  </si>
  <si>
    <t>1624</t>
  </si>
  <si>
    <t>1178</t>
  </si>
  <si>
    <t>1204</t>
  </si>
  <si>
    <t>585</t>
  </si>
  <si>
    <t>995</t>
  </si>
  <si>
    <t>10394</t>
  </si>
  <si>
    <t>444</t>
  </si>
  <si>
    <t>1337</t>
  </si>
  <si>
    <t>10051</t>
  </si>
  <si>
    <t>1793</t>
  </si>
  <si>
    <t>1843</t>
  </si>
  <si>
    <t>12148</t>
  </si>
  <si>
    <t>11103</t>
  </si>
  <si>
    <t>893</t>
  </si>
  <si>
    <t>1130</t>
  </si>
  <si>
    <t>12670</t>
  </si>
  <si>
    <t>1020</t>
  </si>
  <si>
    <t>1305</t>
  </si>
  <si>
    <t>1115</t>
  </si>
  <si>
    <t>12145</t>
  </si>
  <si>
    <t>705</t>
  </si>
  <si>
    <t>1433</t>
  </si>
  <si>
    <t>1811</t>
  </si>
  <si>
    <t>1784</t>
  </si>
  <si>
    <t>1145</t>
  </si>
  <si>
    <t>671</t>
  </si>
  <si>
    <t>1434</t>
  </si>
  <si>
    <t>1701</t>
  </si>
  <si>
    <t>956</t>
  </si>
  <si>
    <t>969</t>
  </si>
  <si>
    <t>16064</t>
  </si>
  <si>
    <t>13373</t>
  </si>
  <si>
    <t>1035</t>
  </si>
  <si>
    <t>11104</t>
  </si>
  <si>
    <t>823</t>
  </si>
  <si>
    <t>1457</t>
  </si>
  <si>
    <t>12151</t>
  </si>
  <si>
    <t>1077</t>
  </si>
  <si>
    <t>938</t>
  </si>
  <si>
    <t>1021</t>
  </si>
  <si>
    <t>12152</t>
  </si>
  <si>
    <t>920</t>
  </si>
  <si>
    <t>1595</t>
  </si>
  <si>
    <t>1680</t>
  </si>
  <si>
    <t>12149</t>
  </si>
  <si>
    <t>491</t>
  </si>
  <si>
    <t>642</t>
  </si>
  <si>
    <t>1546</t>
  </si>
  <si>
    <t>1093</t>
  </si>
  <si>
    <t>1798</t>
  </si>
  <si>
    <t>643</t>
  </si>
  <si>
    <t>733</t>
  </si>
  <si>
    <t>1089</t>
  </si>
  <si>
    <t>894</t>
  </si>
  <si>
    <t>10384</t>
  </si>
  <si>
    <t>1824</t>
  </si>
  <si>
    <t>742</t>
  </si>
  <si>
    <t>1338</t>
  </si>
  <si>
    <t>1807</t>
  </si>
  <si>
    <t>627</t>
  </si>
  <si>
    <t>11670</t>
  </si>
  <si>
    <t>1707</t>
  </si>
  <si>
    <t>12714</t>
  </si>
  <si>
    <t>11892</t>
  </si>
  <si>
    <t>1131</t>
  </si>
  <si>
    <t>1174</t>
  </si>
  <si>
    <t>12031</t>
  </si>
  <si>
    <t>11509</t>
  </si>
  <si>
    <t>706</t>
  </si>
  <si>
    <t>12380</t>
  </si>
  <si>
    <t>12153</t>
  </si>
  <si>
    <t>1555</t>
  </si>
  <si>
    <t>417</t>
  </si>
  <si>
    <t>1656</t>
  </si>
  <si>
    <t>1094</t>
  </si>
  <si>
    <t>439</t>
  </si>
  <si>
    <t>896</t>
  </si>
  <si>
    <t>10129</t>
  </si>
  <si>
    <t>11886</t>
  </si>
  <si>
    <t>922</t>
  </si>
  <si>
    <t>957</t>
  </si>
  <si>
    <t>994</t>
  </si>
  <si>
    <t>1148</t>
  </si>
  <si>
    <t>1274</t>
  </si>
  <si>
    <t>1703</t>
  </si>
  <si>
    <t>1719</t>
  </si>
  <si>
    <t>11476</t>
  </si>
  <si>
    <t>672</t>
  </si>
  <si>
    <t>993</t>
  </si>
  <si>
    <t>1702</t>
  </si>
  <si>
    <t>11656</t>
  </si>
  <si>
    <t>624</t>
  </si>
  <si>
    <t>1022</t>
  </si>
  <si>
    <t>11866</t>
  </si>
  <si>
    <t>732</t>
  </si>
  <si>
    <t>968</t>
  </si>
  <si>
    <t>12150</t>
  </si>
  <si>
    <t>891</t>
  </si>
  <si>
    <t>10181</t>
  </si>
  <si>
    <t>1596</t>
  </si>
  <si>
    <t>11479</t>
  </si>
  <si>
    <t>1655</t>
  </si>
  <si>
    <t>1682</t>
  </si>
  <si>
    <t>Row Labels</t>
  </si>
  <si>
    <t>(blank)</t>
  </si>
  <si>
    <t>Grand Total</t>
  </si>
  <si>
    <t>Count of 2024 lu</t>
  </si>
  <si>
    <t>Count of 2025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</si>
</sst>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3" borderId="0" xfId="0" applyFont="1" applyFill="1"/>
    <xf numFmtId="14" fontId="1" fillId="3" borderId="0" xfId="0" applyNumberFormat="1" applyFont="1" applyFill="1"/>
    <xf numFmtId="0" fontId="1" fillId="0" borderId="0" xfId="0" applyFont="1"/>
    <xf numFmtId="0" fontId="0" fillId="2" borderId="0" xfId="0" applyFill="1"/>
    <xf numFmtId="0" fontId="3" fillId="0" borderId="0" xfId="0" applyFont="1"/>
    <xf numFmtId="14" fontId="3" fillId="0" borderId="0" xfId="0" applyNumberFormat="1" applyFont="1"/>
    <xf numFmtId="0" fontId="0" fillId="4" borderId="0" xfId="0" applyFill="1"/>
    <xf numFmtId="0" fontId="0" fillId="0" borderId="1" xfId="0" applyBorder="1"/>
    <xf numFmtId="0" fontId="0" fillId="6" borderId="0" xfId="0" applyFill="1"/>
    <xf numFmtId="0" fontId="4" fillId="0" borderId="0" xfId="0" applyFont="1"/>
    <xf numFmtId="0" fontId="5" fillId="0" borderId="0" xfId="0" applyFont="1" applyAlignment="1">
      <alignment vertical="center"/>
    </xf>
    <xf numFmtId="14" fontId="6" fillId="0" borderId="0" xfId="0" applyNumberFormat="1" applyFont="1"/>
    <xf numFmtId="49" fontId="6" fillId="0" borderId="0" xfId="0" applyNumberFormat="1" applyFont="1"/>
    <xf numFmtId="14" fontId="6" fillId="0" borderId="2" xfId="0" applyNumberFormat="1" applyFont="1" applyBorder="1"/>
    <xf numFmtId="49" fontId="6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133350</xdr:rowOff>
    </xdr:from>
    <xdr:to>
      <xdr:col>11</xdr:col>
      <xdr:colOff>200025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ADE484-9DB7-4CED-90AC-A881047C6AA3}"/>
            </a:ext>
          </a:extLst>
        </xdr:cNvPr>
        <xdr:cNvSpPr/>
      </xdr:nvSpPr>
      <xdr:spPr>
        <a:xfrm>
          <a:off x="4686300" y="704850"/>
          <a:ext cx="2324100" cy="1333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count Racecourse Fixtures by course, check they all hit 2019 volume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s Meijer" refreshedDate="45288.637918171298" createdVersion="8" refreshedVersion="8" minRefreshableVersion="3" recordCount="1221" xr:uid="{C9848746-A30B-7843-8346-AEB0DE697166}">
  <cacheSource type="worksheet">
    <worksheetSource ref="A1:W1048576" sheet="WTX courses"/>
  </cacheSource>
  <cacheFields count="23">
    <cacheField name="2024 lu" numFmtId="0">
      <sharedItems containsBlank="1"/>
    </cacheField>
    <cacheField name="2025 lu" numFmtId="0">
      <sharedItems containsBlank="1"/>
    </cacheField>
    <cacheField name="Criteria LU" numFmtId="0">
      <sharedItems containsBlank="1"/>
    </cacheField>
    <cacheField name="Region LU" numFmtId="0">
      <sharedItems containsBlank="1"/>
    </cacheField>
    <cacheField name="Racecourse LU" numFmtId="0">
      <sharedItems containsBlank="1"/>
    </cacheField>
    <cacheField name="Overview LU" numFmtId="0">
      <sharedItems containsBlank="1"/>
    </cacheField>
    <cacheField name="Date" numFmtId="0">
      <sharedItems containsNonDate="0" containsDate="1" containsString="0" containsBlank="1" minDate="2023-01-01T00:00:00" maxDate="2024-01-01T00:00:00"/>
    </cacheField>
    <cacheField name="Weekday" numFmtId="0">
      <sharedItems containsBlank="1"/>
    </cacheField>
    <cacheField name="Course" numFmtId="0">
      <sharedItems containsBlank="1" count="34">
        <s v="Chelmsford City"/>
        <s v="Kempton Park"/>
        <s v="Lingfield Park"/>
        <s v="Newcastle"/>
        <s v="Wolverhampton"/>
        <s v="Yarmouth"/>
        <s v="Haydock Park"/>
        <s v="Ascot"/>
        <s v="Bath"/>
        <s v="Carlisle"/>
        <s v="Chester"/>
        <s v="Newbury"/>
        <s v="Nottingham"/>
        <s v="Windsor"/>
        <s v="Brighton"/>
        <s v="Chepstow"/>
        <s v="Epsom Downs"/>
        <s v="Ffos Las"/>
        <s v="Goodwood"/>
        <s v="Newmarket"/>
        <s v="Sandown Park"/>
        <s v="Bangor-On-Dee"/>
        <s v="Cartmel"/>
        <s v="Exeter"/>
        <s v="Huntingdon"/>
        <s v="Market Rasen"/>
        <s v="Sedgefield"/>
        <s v="Warwick"/>
        <s v="Aintree"/>
        <s v="Cheltenham"/>
        <s v="Fontwell Park"/>
        <s v="Uttoxeter"/>
        <s v="Wincanton"/>
        <m/>
      </sharedItems>
    </cacheField>
    <cacheField name="Time" numFmtId="0">
      <sharedItems containsBlank="1"/>
    </cacheField>
    <cacheField name="CourseGroup" numFmtId="0">
      <sharedItems containsBlank="1"/>
    </cacheField>
    <cacheField name="Region" numFmtId="0">
      <sharedItems containsBlank="1"/>
    </cacheField>
    <cacheField name="Code" numFmtId="0">
      <sharedItems containsBlank="1"/>
    </cacheField>
    <cacheField name="Surface" numFmtId="0">
      <sharedItems containsBlank="1"/>
    </cacheField>
    <cacheField name="Type" numFmtId="0">
      <sharedItems containsBlank="1"/>
    </cacheField>
    <cacheField name="pn" numFmtId="0">
      <sharedItems containsString="0" containsBlank="1" containsNumber="1" containsInteger="1" minValue="1" maxValue="4"/>
    </cacheField>
    <cacheField name="pr" numFmtId="0">
      <sharedItems containsString="0" containsBlank="1" containsNumber="1" containsInteger="1" minValue="1" maxValue="1320"/>
    </cacheField>
    <cacheField name="adj_fId" numFmtId="0">
      <sharedItems containsBlank="1"/>
    </cacheField>
    <cacheField name="rn" numFmtId="0">
      <sharedItems containsBlank="1" containsMixedTypes="1" containsNumber="1" containsInteger="1" minValue="2" maxValue="2"/>
    </cacheField>
    <cacheField name="x" numFmtId="0">
      <sharedItems containsBlank="1"/>
    </cacheField>
    <cacheField name="Clash" numFmtId="0">
      <sharedItems containsString="0" containsBlank="1" containsNumber="1" containsInteger="1" minValue="0" maxValue="1"/>
    </cacheField>
    <cacheField name="region2" numFmtId="0">
      <sharedItems containsBlank="1"/>
    </cacheField>
    <cacheField name="Year" numFmtId="0">
      <sharedItems containsString="0" containsBlank="1" containsNumber="1" containsInteger="1" minValue="1900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s v=""/>
    <s v=""/>
    <s v="Afternoon44929"/>
    <s v="AnyFlatAny44929"/>
    <e v="#REF!"/>
    <e v="#REF!"/>
    <d v="2023-01-03T00:00:00"/>
    <s v="Tuesday"/>
    <x v="0"/>
    <s v="Afternoon"/>
    <s v="Independent"/>
    <s v="South"/>
    <s v="Flat"/>
    <s v="AWT"/>
    <s v="National/BHA"/>
    <n v="1"/>
    <n v="1"/>
    <e v="#REF!"/>
    <e v="#REF!"/>
    <s v="CHELMSFORD CITY "/>
    <n v="0"/>
    <s v="North"/>
    <n v="2023"/>
  </r>
  <r>
    <s v=""/>
    <s v=""/>
    <s v="Evening45050"/>
    <s v="AnyFlatAny45050"/>
    <e v="#REF!"/>
    <e v="#REF!"/>
    <d v="2023-05-04T00:00:00"/>
    <s v="Thursday"/>
    <x v="0"/>
    <s v="Evening"/>
    <s v="Independent"/>
    <s v="South"/>
    <s v="Flat"/>
    <s v="AWT"/>
    <s v="National/BHA"/>
    <n v="2"/>
    <n v="1"/>
    <e v="#REF!"/>
    <e v="#REF!"/>
    <s v="CHELMSFORD CITY †"/>
    <n v="0"/>
    <s v="NULL"/>
    <n v="2023"/>
  </r>
  <r>
    <s v=""/>
    <s v=""/>
    <s v="Afternoon45116"/>
    <s v="AnyFlatAny45116"/>
    <e v="#REF!"/>
    <e v="#REF!"/>
    <d v="2023-07-09T00:00:00"/>
    <s v="Sunday"/>
    <x v="0"/>
    <s v="Afternoon"/>
    <s v="Independent"/>
    <s v="South"/>
    <s v="Flat"/>
    <s v="AWT"/>
    <s v="National/BHA"/>
    <n v="1"/>
    <n v="1"/>
    <e v="#REF!"/>
    <e v="#REF!"/>
    <s v="CHELMSFORD CITY "/>
    <n v="0"/>
    <s v="NULL"/>
    <n v="2023"/>
  </r>
  <r>
    <s v=""/>
    <s v=""/>
    <s v="Afternoon44932"/>
    <s v="AnyFlatAny44932"/>
    <e v="#REF!"/>
    <e v="#REF!"/>
    <d v="2023-01-06T00:00:00"/>
    <s v="Friday"/>
    <x v="1"/>
    <s v="Afternoon"/>
    <s v="JCR"/>
    <s v="South"/>
    <s v="Flat"/>
    <s v="AWT"/>
    <s v="National/BHA"/>
    <n v="1"/>
    <n v="1"/>
    <e v="#REF!"/>
    <e v="#REF!"/>
    <s v="KEMPTON PARK "/>
    <n v="0"/>
    <s v="NULL"/>
    <n v="2023"/>
  </r>
  <r>
    <s v=""/>
    <s v=""/>
    <s v="Afternoon44943"/>
    <s v="AnyFlatAny44943"/>
    <e v="#REF!"/>
    <e v="#REF!"/>
    <d v="2023-01-17T00:00:00"/>
    <s v="Tuesday"/>
    <x v="1"/>
    <s v="Afternoon"/>
    <s v="JCR"/>
    <s v="South"/>
    <s v="Flat"/>
    <s v="AWT"/>
    <s v="National/BHA"/>
    <n v="1"/>
    <n v="1"/>
    <e v="#REF!"/>
    <e v="#REF!"/>
    <s v="KEMPTON PARK "/>
    <n v="0"/>
    <s v="NULL"/>
    <n v="2023"/>
  </r>
  <r>
    <s v=""/>
    <s v=""/>
    <s v="Evening45049"/>
    <s v="AnyFlatAny45049"/>
    <e v="#REF!"/>
    <e v="#REF!"/>
    <d v="2023-05-03T00:00:00"/>
    <s v="Wednesday"/>
    <x v="1"/>
    <s v="Evening"/>
    <s v="JCR"/>
    <s v="South"/>
    <s v="Flat"/>
    <s v="AWT"/>
    <s v="National/BHA"/>
    <n v="2"/>
    <n v="3"/>
    <e v="#REF!"/>
    <e v="#REF!"/>
    <s v="KEMPTON PARK †"/>
    <n v="0"/>
    <s v="NULL"/>
    <n v="2023"/>
  </r>
  <r>
    <s v=""/>
    <s v=""/>
    <s v="Afternoon45245"/>
    <s v="AnyFlatAny45245"/>
    <e v="#REF!"/>
    <e v="#REF!"/>
    <d v="2023-11-15T00:00:00"/>
    <s v="Wednesday"/>
    <x v="1"/>
    <s v="Afternoon"/>
    <s v="JCR"/>
    <s v="South"/>
    <s v="Flat"/>
    <s v="AWT"/>
    <s v="National/BHA"/>
    <n v="1"/>
    <n v="1"/>
    <e v="#REF!"/>
    <e v="#REF!"/>
    <s v="KEMPTON PARK "/>
    <n v="0"/>
    <s v="NULL"/>
    <n v="2023"/>
  </r>
  <r>
    <s v=""/>
    <s v=""/>
    <s v="Afternoon44928"/>
    <s v="AnyFlatAny44928"/>
    <e v="#REF!"/>
    <e v="#REF!"/>
    <d v="2023-01-02T00:00:00"/>
    <s v="Monday"/>
    <x v="2"/>
    <s v="Afternoon"/>
    <s v="ARC"/>
    <s v="South"/>
    <s v="Flat"/>
    <s v="AWT"/>
    <s v="National/BHA"/>
    <n v="1"/>
    <n v="1"/>
    <e v="#REF!"/>
    <e v="#REF!"/>
    <s v="LINGFIELD PARK "/>
    <n v="0"/>
    <s v="NULL"/>
    <n v="2023"/>
  </r>
  <r>
    <s v=""/>
    <s v=""/>
    <s v="Afternoon45023"/>
    <s v="AnyFlatAny45023"/>
    <e v="#REF!"/>
    <e v="#REF!"/>
    <d v="2023-04-07T00:00:00"/>
    <s v="Friday"/>
    <x v="2"/>
    <s v="Afternoon"/>
    <s v="ARC"/>
    <s v="South"/>
    <s v="Flat"/>
    <s v="AWT"/>
    <s v="National/BHA"/>
    <n v="1"/>
    <n v="1"/>
    <e v="#REF!"/>
    <e v="#REF!"/>
    <s v="LINGFIELD PARK "/>
    <n v="0"/>
    <s v="NULL"/>
    <n v="2023"/>
  </r>
  <r>
    <s v=""/>
    <s v=""/>
    <s v="Afternoon44930"/>
    <s v="AnyFlatAny44930"/>
    <e v="#REF!"/>
    <e v="#REF!"/>
    <d v="2023-01-04T00:00:00"/>
    <s v="Wednesday"/>
    <x v="3"/>
    <s v="Afternoon"/>
    <s v="ARC"/>
    <s v="North"/>
    <s v="Flat"/>
    <s v="AWT"/>
    <s v="National/BHA"/>
    <n v="1"/>
    <n v="1"/>
    <e v="#REF!"/>
    <e v="#REF!"/>
    <s v="NEWCASTLE "/>
    <n v="0"/>
    <s v="NULL"/>
    <n v="2023"/>
  </r>
  <r>
    <s v=""/>
    <s v=""/>
    <s v="Afternoon45023"/>
    <s v="AnyFlatAny45023"/>
    <e v="#REF!"/>
    <e v="#REF!"/>
    <d v="2023-04-07T00:00:00"/>
    <s v="Friday"/>
    <x v="3"/>
    <s v="Afternoon"/>
    <s v="ARC"/>
    <s v="North"/>
    <s v="Flat"/>
    <s v="AWT"/>
    <s v="National/BHA"/>
    <n v="1"/>
    <n v="1"/>
    <e v="#REF!"/>
    <e v="#REF!"/>
    <s v="NEWCASTLE "/>
    <n v="0"/>
    <s v="NULL"/>
    <n v="2023"/>
  </r>
  <r>
    <s v=""/>
    <s v=""/>
    <s v="Evening45048"/>
    <s v="AnyFlatAny45048"/>
    <e v="#REF!"/>
    <e v="#REF!"/>
    <d v="2023-05-02T00:00:00"/>
    <s v="Tuesday"/>
    <x v="3"/>
    <s v="Evening"/>
    <s v="ARC"/>
    <s v="North"/>
    <s v="Flat"/>
    <s v="AWT"/>
    <s v="National/BHA"/>
    <n v="2"/>
    <n v="4"/>
    <e v="#REF!"/>
    <e v="#REF!"/>
    <s v="NEWCASTLE †"/>
    <n v="0"/>
    <s v="South"/>
    <n v="2023"/>
  </r>
  <r>
    <s v=""/>
    <s v=""/>
    <s v="Evening45153"/>
    <s v="AnyFlatAny45153"/>
    <e v="#REF!"/>
    <e v="#REF!"/>
    <d v="2023-08-15T00:00:00"/>
    <s v="Tuesday"/>
    <x v="3"/>
    <s v="Evening"/>
    <s v="ARC"/>
    <s v="North"/>
    <s v="Flat"/>
    <s v="AWT"/>
    <s v="National/BHA"/>
    <n v="2"/>
    <n v="3"/>
    <e v="#REF!"/>
    <e v="#REF!"/>
    <s v="NEWCASTLE †"/>
    <n v="0"/>
    <s v="North"/>
    <n v="2023"/>
  </r>
  <r>
    <s v=""/>
    <s v=""/>
    <s v="Afternoon44931"/>
    <s v="AnyFlatAny44931"/>
    <e v="#REF!"/>
    <e v="#REF!"/>
    <d v="2023-01-05T00:00:00"/>
    <s v="Thursday"/>
    <x v="4"/>
    <s v="Afternoon"/>
    <s v="ARC"/>
    <s v="Midlands"/>
    <s v="Flat"/>
    <s v="AWT"/>
    <s v="National/BHA"/>
    <n v="1"/>
    <n v="1"/>
    <e v="#REF!"/>
    <e v="#REF!"/>
    <s v="WOLVERHAMPTON "/>
    <n v="0"/>
    <s v="South"/>
    <n v="2023"/>
  </r>
  <r>
    <s v=""/>
    <s v=""/>
    <s v="Floodlit44931"/>
    <s v="AnyFlatAny44931"/>
    <e v="#REF!"/>
    <e v="#REF!"/>
    <d v="2023-01-05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South"/>
    <n v="2023"/>
  </r>
  <r>
    <s v=""/>
    <s v=""/>
    <s v="Floodlit44938"/>
    <s v="AnyFlatAny44938"/>
    <e v="#REF!"/>
    <e v="#REF!"/>
    <d v="2023-01-12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4940"/>
    <s v="AnyFlatAny44940"/>
    <e v="#REF!"/>
    <e v="#REF!"/>
    <d v="2023-01-14T00:00:00"/>
    <s v="Saturday"/>
    <x v="0"/>
    <s v="Floodlit"/>
    <s v="Independent"/>
    <s v="South"/>
    <s v="Flat"/>
    <s v="AWT"/>
    <s v="National/BHA Floodlit"/>
    <n v="3"/>
    <n v="4"/>
    <e v="#REF!"/>
    <e v="#REF!"/>
    <s v="CHELMSFORD CITY #"/>
    <n v="0"/>
    <s v="Midlands"/>
    <n v="2023"/>
  </r>
  <r>
    <s v=""/>
    <s v=""/>
    <s v="Floodlit44959"/>
    <s v="AnyFlatAny44959"/>
    <e v="#REF!"/>
    <e v="#REF!"/>
    <d v="2023-02-0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4967"/>
    <s v="AnyFlatAny44967"/>
    <e v="#REF!"/>
    <e v="#REF!"/>
    <d v="2023-02-10T00:00:00"/>
    <s v="Fri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4973"/>
    <s v="AnyFlatAny44973"/>
    <e v="#REF!"/>
    <e v="#REF!"/>
    <d v="2023-02-16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Midlands"/>
    <n v="2023"/>
  </r>
  <r>
    <s v=""/>
    <s v=""/>
    <s v="Floodlit44982"/>
    <s v="AnyFlatAny44982"/>
    <e v="#REF!"/>
    <e v="#REF!"/>
    <d v="2023-02-25T00:00:00"/>
    <s v="Saturday"/>
    <x v="0"/>
    <s v="Floodlit"/>
    <s v="Independent"/>
    <s v="South"/>
    <s v="Flat"/>
    <s v="AWT"/>
    <s v="National/BHA Floodlit"/>
    <n v="3"/>
    <n v="5"/>
    <e v="#REF!"/>
    <e v="#REF!"/>
    <s v="CHELMSFORD CITY #"/>
    <n v="0"/>
    <s v="NULL"/>
    <n v="2023"/>
  </r>
  <r>
    <s v=""/>
    <s v=""/>
    <s v="Floodlit44987"/>
    <s v="AnyFlatAny44987"/>
    <e v="#REF!"/>
    <e v="#REF!"/>
    <d v="2023-03-0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4996"/>
    <s v="AnyFlatAny44996"/>
    <e v="#REF!"/>
    <e v="#REF!"/>
    <d v="2023-03-11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Midlands"/>
    <n v="2023"/>
  </r>
  <r>
    <s v=""/>
    <s v=""/>
    <s v="Floodlit45001"/>
    <s v="AnyFlatAny45001"/>
    <e v="#REF!"/>
    <e v="#REF!"/>
    <d v="2023-03-16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5017"/>
    <s v="AnyFlatAny45017"/>
    <e v="#REF!"/>
    <e v="#REF!"/>
    <d v="2023-04-01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029"/>
    <s v="AnyFlatAny45029"/>
    <e v="#REF!"/>
    <e v="#REF!"/>
    <d v="2023-04-13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036"/>
    <s v="AnyFlatAny45036"/>
    <e v="#REF!"/>
    <e v="#REF!"/>
    <d v="2023-04-20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South"/>
    <n v="2023"/>
  </r>
  <r>
    <s v=""/>
    <s v=""/>
    <s v="Floodlit45183"/>
    <s v="AnyFlatAny45183"/>
    <e v="#REF!"/>
    <e v="#REF!"/>
    <d v="2023-09-14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190"/>
    <s v="AnyFlatAny45190"/>
    <e v="#REF!"/>
    <e v="#REF!"/>
    <d v="2023-09-21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orth"/>
    <n v="2023"/>
  </r>
  <r>
    <s v=""/>
    <s v=""/>
    <s v="Floodlit45199"/>
    <s v="AnyFlatAny45199"/>
    <e v="#REF!"/>
    <e v="#REF!"/>
    <d v="2023-09-30T00:00:00"/>
    <s v="Saturday"/>
    <x v="0"/>
    <s v="Floodlit"/>
    <s v="Independent"/>
    <s v="South"/>
    <s v="Flat"/>
    <s v="AWT"/>
    <s v="National/BHA Floodlit"/>
    <n v="3"/>
    <n v="5"/>
    <e v="#REF!"/>
    <e v="#REF!"/>
    <s v="CHELMSFORD CITY #"/>
    <n v="0"/>
    <s v="Midlands"/>
    <n v="2023"/>
  </r>
  <r>
    <s v=""/>
    <s v=""/>
    <s v="Floodlit45204"/>
    <s v="AnyFlatAny45204"/>
    <e v="#REF!"/>
    <e v="#REF!"/>
    <d v="2023-10-05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orth"/>
    <n v="2023"/>
  </r>
  <r>
    <s v=""/>
    <s v=""/>
    <s v="Floodlit45211"/>
    <s v="AnyFlatAny45211"/>
    <e v="#REF!"/>
    <e v="#REF!"/>
    <d v="2023-10-1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5213"/>
    <s v="AnyFlatAny45213"/>
    <e v="#REF!"/>
    <e v="#REF!"/>
    <d v="2023-10-14T00:00:00"/>
    <s v="Saturday"/>
    <x v="0"/>
    <s v="Floodlit"/>
    <s v="Independent"/>
    <s v="South"/>
    <s v="Flat"/>
    <s v="AWT"/>
    <s v="National/BHA Floodlit"/>
    <n v="3"/>
    <n v="4"/>
    <e v="#REF!"/>
    <e v="#REF!"/>
    <s v="CHELMSFORD CITY #"/>
    <n v="0"/>
    <s v="Midlands"/>
    <n v="2023"/>
  </r>
  <r>
    <s v=""/>
    <s v=""/>
    <s v="Floodlit45218"/>
    <s v="AnyFlatAny45218"/>
    <e v="#REF!"/>
    <e v="#REF!"/>
    <d v="2023-10-19T00:00:00"/>
    <s v="Thursday"/>
    <x v="0"/>
    <s v="Floodlit"/>
    <s v="Independent"/>
    <s v="South"/>
    <s v="Flat"/>
    <s v="AWT"/>
    <s v="National/BHA Floodlit"/>
    <n v="3"/>
    <n v="4"/>
    <e v="#REF!"/>
    <e v="#REF!"/>
    <s v="CHELMSFORD CITY #"/>
    <n v="0"/>
    <s v="South"/>
    <n v="2023"/>
  </r>
  <r>
    <s v=""/>
    <s v=""/>
    <s v="Floodlit45227"/>
    <s v="AnyFlatAny45227"/>
    <e v="#REF!"/>
    <e v="#REF!"/>
    <d v="2023-10-28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orth"/>
    <n v="2023"/>
  </r>
  <r>
    <s v=""/>
    <s v=""/>
    <s v="Floodlit45232"/>
    <s v="AnyFlatAny45232"/>
    <e v="#REF!"/>
    <e v="#REF!"/>
    <d v="2023-11-0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Midlands"/>
    <n v="2023"/>
  </r>
  <r>
    <s v=""/>
    <s v=""/>
    <s v="Floodlit45239"/>
    <s v="AnyFlatAny45239"/>
    <e v="#REF!"/>
    <e v="#REF!"/>
    <d v="2023-11-09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Midlands"/>
    <n v="2023"/>
  </r>
  <r>
    <s v=""/>
    <s v=""/>
    <s v="Floodlit45241"/>
    <s v="AnyFlatAny45241"/>
    <e v="#REF!"/>
    <e v="#REF!"/>
    <d v="2023-11-11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246"/>
    <s v="AnyFlatAny45246"/>
    <e v="#REF!"/>
    <e v="#REF!"/>
    <d v="2023-11-16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251"/>
    <s v="AnyFlatAny45251"/>
    <e v="#REF!"/>
    <e v="#REF!"/>
    <d v="2023-11-21T00:00:00"/>
    <s v="Tue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Midlands"/>
    <n v="2023"/>
  </r>
  <r>
    <s v=""/>
    <s v=""/>
    <s v="Floodlit45267"/>
    <s v="AnyFlatAny45267"/>
    <e v="#REF!"/>
    <e v="#REF!"/>
    <d v="2023-12-07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271"/>
    <s v="AnyFlatAny45271"/>
    <e v="#REF!"/>
    <e v="#REF!"/>
    <d v="2023-12-11T00:00:00"/>
    <s v="Mon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5274"/>
    <s v="AnyFlatAny45274"/>
    <e v="#REF!"/>
    <e v="#REF!"/>
    <d v="2023-12-14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orth"/>
    <n v="2023"/>
  </r>
  <r>
    <s v=""/>
    <s v=""/>
    <s v="Floodlit45281"/>
    <s v="AnyFlatAny45281"/>
    <e v="#REF!"/>
    <e v="#REF!"/>
    <d v="2023-12-21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South"/>
    <n v="2023"/>
  </r>
  <r>
    <s v=""/>
    <s v=""/>
    <s v="Floodlit44930"/>
    <s v="AnyFlatAny44930"/>
    <e v="#REF!"/>
    <e v="#REF!"/>
    <d v="2023-01-04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4933"/>
    <s v="AnyFlatAny44933"/>
    <e v="#REF!"/>
    <e v="#REF!"/>
    <d v="2023-01-07T00:00:00"/>
    <s v="Saturday"/>
    <x v="1"/>
    <s v="Floodlit"/>
    <s v="JCR"/>
    <s v="South"/>
    <s v="Flat"/>
    <s v="AWT"/>
    <s v="National/BHA Floodlit"/>
    <n v="3"/>
    <n v="5"/>
    <e v="#REF!"/>
    <e v="#REF!"/>
    <s v="KEMPTON PARK #"/>
    <n v="0"/>
    <s v="NULL"/>
    <n v="2023"/>
  </r>
  <r>
    <s v=""/>
    <s v=""/>
    <s v="Floodlit44937"/>
    <s v="AnyFlatAny44937"/>
    <e v="#REF!"/>
    <e v="#REF!"/>
    <d v="2023-01-11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Midlands"/>
    <n v="2023"/>
  </r>
  <r>
    <s v=""/>
    <s v=""/>
    <s v="Floodlit44945"/>
    <s v="AnyFlatAny44945"/>
    <e v="#REF!"/>
    <e v="#REF!"/>
    <d v="2023-01-19T00:00:00"/>
    <s v="Thur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4951"/>
    <s v="AnyFlatAny44951"/>
    <e v="#REF!"/>
    <e v="#REF!"/>
    <d v="2023-01-25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4954"/>
    <s v="AnyFlatAny44954"/>
    <e v="#REF!"/>
    <e v="#REF!"/>
    <d v="2023-01-28T00:00:00"/>
    <s v="Saturday"/>
    <x v="1"/>
    <s v="Floodlit"/>
    <s v="JCR"/>
    <s v="South"/>
    <s v="Flat"/>
    <s v="AWT"/>
    <s v="National/BHA Floodlit"/>
    <n v="3"/>
    <n v="4"/>
    <e v="#REF!"/>
    <e v="#REF!"/>
    <s v="KEMPTON PARK #"/>
    <n v="0"/>
    <s v="North"/>
    <n v="2023"/>
  </r>
  <r>
    <s v=""/>
    <s v=""/>
    <s v="Floodlit44958"/>
    <s v="AnyFlatAny44958"/>
    <e v="#REF!"/>
    <e v="#REF!"/>
    <d v="2023-02-01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Midlands"/>
    <n v="2023"/>
  </r>
  <r>
    <s v=""/>
    <s v=""/>
    <s v="Floodlit44961"/>
    <s v="AnyFlatAny44961"/>
    <e v="#REF!"/>
    <e v="#REF!"/>
    <d v="2023-02-04T00:00:00"/>
    <s v="Saturday"/>
    <x v="1"/>
    <s v="Floodlit"/>
    <s v="JCR"/>
    <s v="South"/>
    <s v="Flat"/>
    <s v="AWT"/>
    <s v="National/BHA Floodlit"/>
    <n v="3"/>
    <n v="3"/>
    <e v="#REF!"/>
    <e v="#REF!"/>
    <s v="KEMPTON PARK #"/>
    <n v="0"/>
    <s v="South"/>
    <n v="2023"/>
  </r>
  <r>
    <s v=""/>
    <s v=""/>
    <s v="Floodlit44965"/>
    <s v="AnyFlatAny44965"/>
    <e v="#REF!"/>
    <e v="#REF!"/>
    <d v="2023-02-08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4972"/>
    <s v="AnyFlatAny44972"/>
    <e v="#REF!"/>
    <e v="#REF!"/>
    <d v="2023-02-15T00:00:00"/>
    <s v="Wednesday"/>
    <x v="1"/>
    <s v="Floodlit"/>
    <s v="JCR"/>
    <s v="South"/>
    <s v="Flat"/>
    <s v="AWT"/>
    <s v="National/BHA Floodlit"/>
    <n v="3"/>
    <n v="1"/>
    <e v="#REF!"/>
    <e v="#REF!"/>
    <s v="KEMPTON PARK #"/>
    <n v="0"/>
    <s v="Midlands"/>
    <n v="2023"/>
  </r>
  <r>
    <s v=""/>
    <s v=""/>
    <s v="Floodlit44979"/>
    <s v="AnyFlatAny44979"/>
    <e v="#REF!"/>
    <e v="#REF!"/>
    <d v="2023-02-22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North"/>
    <n v="2023"/>
  </r>
  <r>
    <s v=""/>
    <s v=""/>
    <s v="Floodlit44986"/>
    <s v="AnyFlatAny44986"/>
    <e v="#REF!"/>
    <e v="#REF!"/>
    <d v="2023-03-01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South"/>
    <n v="2023"/>
  </r>
  <r>
    <s v=""/>
    <s v=""/>
    <s v="Floodlit44993"/>
    <s v="AnyFlatAny44993"/>
    <e v="#REF!"/>
    <e v="#REF!"/>
    <d v="2023-03-08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4995"/>
    <s v="AnyFlatAny44995"/>
    <e v="#REF!"/>
    <e v="#REF!"/>
    <d v="2023-03-10T00:00:00"/>
    <s v="Fri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000"/>
    <s v="AnyFlatAny45000"/>
    <e v="#REF!"/>
    <e v="#REF!"/>
    <d v="2023-03-15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014"/>
    <s v="AnyFlatAny45014"/>
    <e v="#REF!"/>
    <e v="#REF!"/>
    <d v="2023-03-29T00:00:00"/>
    <s v="Wednesday"/>
    <x v="1"/>
    <s v="Floodlit"/>
    <s v="JCR"/>
    <s v="South"/>
    <s v="Flat"/>
    <s v="AWT"/>
    <s v="National/BHA Floodlit"/>
    <n v="3"/>
    <n v="4"/>
    <e v="#REF!"/>
    <e v="#REF!"/>
    <s v="KEMPTON PARK #"/>
    <n v="0"/>
    <s v="Midlands"/>
    <n v="2023"/>
  </r>
  <r>
    <s v=""/>
    <s v=""/>
    <s v="Floodlit45021"/>
    <s v="AnyFlatAny45021"/>
    <e v="#REF!"/>
    <e v="#REF!"/>
    <d v="2023-04-05T00:00:00"/>
    <s v="Wednesday"/>
    <x v="1"/>
    <s v="Floodlit"/>
    <s v="JCR"/>
    <s v="South"/>
    <s v="Flat"/>
    <s v="AWT"/>
    <s v="National/BHA Floodlit"/>
    <n v="3"/>
    <n v="4"/>
    <e v="#REF!"/>
    <e v="#REF!"/>
    <s v="KEMPTON PARK #"/>
    <n v="0"/>
    <s v="South"/>
    <n v="2023"/>
  </r>
  <r>
    <s v=""/>
    <s v=""/>
    <s v="Floodlit45028"/>
    <s v="AnyFlatAny45028"/>
    <e v="#REF!"/>
    <e v="#REF!"/>
    <d v="2023-04-12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Midlands"/>
    <n v="2023"/>
  </r>
  <r>
    <s v=""/>
    <s v=""/>
    <s v="Floodlit45033"/>
    <s v="AnyFlatAny45033"/>
    <m/>
    <e v="#REF!"/>
    <d v="2023-04-17T00:00:00"/>
    <s v="Mon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035"/>
    <s v="AnyFlatAny45035"/>
    <e v="#REF!"/>
    <e v="#REF!"/>
    <d v="2023-04-19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182"/>
    <s v="AnyFlatAny45182"/>
    <e v="#REF!"/>
    <e v="#REF!"/>
    <d v="2023-09-13T00:00:00"/>
    <s v="Wednesday"/>
    <x v="1"/>
    <s v="Floodlit"/>
    <s v="JCR"/>
    <s v="South"/>
    <s v="Flat"/>
    <s v="AWT"/>
    <s v="National/BHA Floodlit"/>
    <n v="3"/>
    <n v="4"/>
    <e v="#REF!"/>
    <e v="#REF!"/>
    <s v="KEMPTON PARK #"/>
    <n v="0"/>
    <s v="Midlands"/>
    <n v="2023"/>
  </r>
  <r>
    <s v=""/>
    <s v=""/>
    <s v="Floodlit45187"/>
    <s v="AnyFlatAny45187"/>
    <e v="#REF!"/>
    <e v="#REF!"/>
    <d v="2023-09-18T00:00:00"/>
    <s v="Mon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5191"/>
    <s v="AnyFlatAny45191"/>
    <e v="#REF!"/>
    <e v="#REF!"/>
    <d v="2023-09-22T00:00:00"/>
    <s v="Fri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5196"/>
    <s v="AnyFlatAny45196"/>
    <e v="#REF!"/>
    <e v="#REF!"/>
    <d v="2023-09-27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203"/>
    <s v="AnyFlatAny45203"/>
    <e v="#REF!"/>
    <e v="#REF!"/>
    <d v="2023-10-04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5210"/>
    <s v="AnyFlatAny45210"/>
    <e v="#REF!"/>
    <e v="#REF!"/>
    <d v="2023-10-11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15"/>
    <s v="AnyFlatAny45215"/>
    <e v="#REF!"/>
    <e v="#REF!"/>
    <d v="2023-10-16T00:00:00"/>
    <s v="Mon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17"/>
    <s v="AnyFlatAny45217"/>
    <e v="#REF!"/>
    <e v="#REF!"/>
    <d v="2023-10-18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24"/>
    <s v="AnyFlatAny45224"/>
    <e v="#REF!"/>
    <e v="#REF!"/>
    <d v="2023-10-25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31"/>
    <s v="AnyFlatAny45231"/>
    <e v="#REF!"/>
    <e v="#REF!"/>
    <d v="2023-11-01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5238"/>
    <s v="AnyFlatAny45238"/>
    <e v="#REF!"/>
    <e v="#REF!"/>
    <d v="2023-11-08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250"/>
    <s v="AnyFlatAny45250"/>
    <e v="#REF!"/>
    <e v="#REF!"/>
    <d v="2023-11-20T00:00:00"/>
    <s v="Mon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5266"/>
    <s v="AnyFlatAny45266"/>
    <e v="#REF!"/>
    <e v="#REF!"/>
    <d v="2023-12-06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273"/>
    <s v="AnyFlatAny45273"/>
    <e v="#REF!"/>
    <e v="#REF!"/>
    <d v="2023-12-13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280"/>
    <s v="AnyFlatAny45280"/>
    <e v="#REF!"/>
    <e v="#REF!"/>
    <d v="2023-12-20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4939"/>
    <s v="AnyFlatAny44939"/>
    <e v="#REF!"/>
    <e v="#REF!"/>
    <d v="2023-01-13T00:00:00"/>
    <s v="Friday"/>
    <x v="3"/>
    <s v="Floodlit"/>
    <s v="ARC"/>
    <s v="North"/>
    <s v="Flat"/>
    <s v="AWT"/>
    <s v="National/BHA Floodlit"/>
    <n v="3"/>
    <n v="4"/>
    <e v="#REF!"/>
    <e v="#REF!"/>
    <s v="NEWCASTLE #"/>
    <n v="0"/>
    <s v="Midlands"/>
    <n v="2023"/>
  </r>
  <r>
    <s v=""/>
    <s v=""/>
    <s v="Floodlit44946"/>
    <s v="AnyFlatAny44946"/>
    <e v="#REF!"/>
    <e v="#REF!"/>
    <d v="2023-01-20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NULL"/>
    <n v="2023"/>
  </r>
  <r>
    <s v=""/>
    <s v=""/>
    <s v="Floodlit44952"/>
    <s v="AnyFlatAny44952"/>
    <e v="#REF!"/>
    <e v="#REF!"/>
    <d v="2023-01-26T00:00:00"/>
    <s v="Thursday"/>
    <x v="3"/>
    <s v="Floodlit"/>
    <s v="ARC"/>
    <s v="North"/>
    <s v="Flat"/>
    <s v="AWT"/>
    <s v="National/BHA Floodlit"/>
    <n v="3"/>
    <n v="2"/>
    <e v="#REF!"/>
    <e v="#REF!"/>
    <s v="NEWCASTLE #"/>
    <n v="0"/>
    <s v="South"/>
    <n v="2023"/>
  </r>
  <r>
    <s v=""/>
    <s v=""/>
    <s v="Floodlit44960"/>
    <s v="AnyFlatAny44960"/>
    <e v="#REF!"/>
    <e v="#REF!"/>
    <d v="2023-02-0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4966"/>
    <s v="AnyFlatAny44966"/>
    <e v="#REF!"/>
    <e v="#REF!"/>
    <d v="2023-02-09T00:00:00"/>
    <s v="Thurs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4975"/>
    <s v="AnyFlatAny44975"/>
    <e v="#REF!"/>
    <e v="#REF!"/>
    <d v="2023-02-18T00:00:00"/>
    <s v="Saturday"/>
    <x v="3"/>
    <s v="Floodlit"/>
    <s v="ARC"/>
    <s v="North"/>
    <s v="Flat"/>
    <s v="AWT"/>
    <s v="National/BHA Floodlit"/>
    <n v="3"/>
    <n v="5"/>
    <e v="#REF!"/>
    <e v="#REF!"/>
    <s v="NEWCASTLE #"/>
    <n v="0"/>
    <s v="South"/>
    <n v="2023"/>
  </r>
  <r>
    <s v=""/>
    <s v=""/>
    <s v="Floodlit44977"/>
    <s v="AnyFlatAny44977"/>
    <e v="#REF!"/>
    <e v="#REF!"/>
    <d v="2023-02-20T00:00:00"/>
    <s v="Monday"/>
    <x v="3"/>
    <s v="Floodlit"/>
    <s v="ARC"/>
    <s v="North"/>
    <s v="Flat"/>
    <s v="AWT"/>
    <s v="National/BHA Floodlit"/>
    <n v="3"/>
    <n v="3"/>
    <e v="#REF!"/>
    <e v="#REF!"/>
    <s v="NEWCASTLE #"/>
    <n v="1"/>
    <s v="Midlands"/>
    <n v="2023"/>
  </r>
  <r>
    <s v=""/>
    <s v=""/>
    <s v="Floodlit44980"/>
    <s v="AnyFlatAny44980"/>
    <e v="#REF!"/>
    <e v="#REF!"/>
    <d v="2023-02-23T00:00:00"/>
    <s v="Thursday"/>
    <x v="3"/>
    <s v="Floodlit"/>
    <s v="ARC"/>
    <s v="North"/>
    <s v="Flat"/>
    <s v="AWT"/>
    <s v="National/BHA Floodlit"/>
    <n v="3"/>
    <n v="3"/>
    <e v="#REF!"/>
    <e v="#REF!"/>
    <s v="NEWCASTLE #"/>
    <n v="1"/>
    <s v="Midlands"/>
    <n v="2023"/>
  </r>
  <r>
    <s v=""/>
    <s v=""/>
    <s v="Floodlit44988"/>
    <s v="AnyFlatAny44988"/>
    <e v="#REF!"/>
    <e v="#REF!"/>
    <d v="2023-03-0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4994"/>
    <s v="AnyFlatAny44994"/>
    <e v="#REF!"/>
    <e v="#REF!"/>
    <d v="2023-03-09T00:00:00"/>
    <s v="Thurs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4999"/>
    <s v="AnyFlatAny44999"/>
    <e v="#REF!"/>
    <e v="#REF!"/>
    <d v="2023-03-14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002"/>
    <s v="AnyFlatAny45002"/>
    <e v="#REF!"/>
    <e v="#REF!"/>
    <d v="2023-03-17T00:00:00"/>
    <s v="Friday"/>
    <x v="3"/>
    <s v="Floodlit"/>
    <s v="ARC"/>
    <s v="North"/>
    <s v="Flat"/>
    <s v="AWT"/>
    <s v="National/BHA Floodlit"/>
    <n v="3"/>
    <n v="2"/>
    <e v="#REF!"/>
    <e v="#REF!"/>
    <s v="NEWCASTLE #"/>
    <n v="0"/>
    <s v="North"/>
    <n v="2023"/>
  </r>
  <r>
    <s v=""/>
    <s v=""/>
    <s v="Floodlit45009"/>
    <s v="AnyFlatAny45009"/>
    <e v="#REF!"/>
    <e v="#REF!"/>
    <d v="2023-03-24T00:00:00"/>
    <s v="Friday"/>
    <x v="3"/>
    <s v="Floodlit"/>
    <s v="ARC"/>
    <s v="North"/>
    <s v="Flat"/>
    <s v="AWT"/>
    <s v="National/BHA Floodlit"/>
    <n v="3"/>
    <n v="2"/>
    <e v="#REF!"/>
    <e v="#REF!"/>
    <s v="NEWCASTLE #"/>
    <n v="0"/>
    <s v="South"/>
    <n v="2023"/>
  </r>
  <r>
    <s v=""/>
    <s v=""/>
    <s v="Floodlit45016"/>
    <s v="AnyFlatAny45016"/>
    <e v="#REF!"/>
    <e v="#REF!"/>
    <d v="2023-03-31T00:00:00"/>
    <s v="Friday"/>
    <x v="3"/>
    <s v="Floodlit"/>
    <s v="ARC"/>
    <s v="North"/>
    <s v="Flat"/>
    <s v="AWT"/>
    <s v="National/BHA Floodlit"/>
    <n v="3"/>
    <n v="2"/>
    <e v="#REF!"/>
    <e v="#REF!"/>
    <s v="NEWCASTLE #"/>
    <n v="0"/>
    <s v="Midlands"/>
    <n v="2023"/>
  </r>
  <r>
    <s v=""/>
    <s v=""/>
    <s v="Floodlit45180"/>
    <s v="AnyFlatAny45180"/>
    <e v="#REF!"/>
    <e v="#REF!"/>
    <d v="2023-09-11T00:00:00"/>
    <s v="Monday"/>
    <x v="3"/>
    <s v="Floodlit"/>
    <s v="ARC"/>
    <s v="North"/>
    <s v="Flat"/>
    <s v="AWT"/>
    <s v="National/BHA Floodlit"/>
    <n v="3"/>
    <n v="2"/>
    <e v="#REF!"/>
    <e v="#REF!"/>
    <s v="NEWCASTLE #"/>
    <n v="0"/>
    <s v="North"/>
    <n v="2023"/>
  </r>
  <r>
    <s v=""/>
    <s v=""/>
    <s v="Floodlit45188"/>
    <s v="AnyFlatAny45188"/>
    <e v="#REF!"/>
    <e v="#REF!"/>
    <d v="2023-09-19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5195"/>
    <s v="AnyFlatAny45195"/>
    <e v="#REF!"/>
    <e v="#REF!"/>
    <d v="2023-09-26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North"/>
    <n v="2023"/>
  </r>
  <r>
    <s v=""/>
    <s v=""/>
    <s v="Floodlit45198"/>
    <s v="AnyFlatAny45198"/>
    <e v="#REF!"/>
    <e v="#REF!"/>
    <d v="2023-09-29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NULL"/>
    <n v="2023"/>
  </r>
  <r>
    <s v=""/>
    <s v=""/>
    <s v="Floodlit45201"/>
    <s v="AnyFlatAny45201"/>
    <e v="#REF!"/>
    <e v="#REF!"/>
    <d v="2023-10-02T00:00:00"/>
    <s v="Monday"/>
    <x v="3"/>
    <s v="Floodlit"/>
    <s v="ARC"/>
    <s v="North"/>
    <s v="Flat"/>
    <s v="AWT"/>
    <s v="National/BHA Floodlit"/>
    <n v="3"/>
    <n v="2"/>
    <e v="#REF!"/>
    <e v="#REF!"/>
    <s v="NEWCASTLE #"/>
    <n v="0"/>
    <s v="NULL"/>
    <n v="2023"/>
  </r>
  <r>
    <s v=""/>
    <s v=""/>
    <s v="Floodlit45205"/>
    <s v="AnyFlatAny45205"/>
    <e v="#REF!"/>
    <e v="#REF!"/>
    <d v="2023-10-06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212"/>
    <s v="AnyFlatAny45212"/>
    <e v="#REF!"/>
    <e v="#REF!"/>
    <d v="2023-10-1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North"/>
    <n v="2023"/>
  </r>
  <r>
    <s v=""/>
    <s v=""/>
    <s v="Floodlit45216"/>
    <s v="AnyFlatAny45216"/>
    <e v="#REF!"/>
    <e v="#REF!"/>
    <d v="2023-10-17T00:00:00"/>
    <s v="Tuesday"/>
    <x v="3"/>
    <s v="Floodlit"/>
    <s v="ARC"/>
    <s v="North"/>
    <s v="Flat"/>
    <s v="AWT"/>
    <s v="National/BHA Floodlit"/>
    <n v="3"/>
    <n v="2"/>
    <e v="#REF!"/>
    <e v="#REF!"/>
    <s v="NEWCASTLE #"/>
    <n v="0"/>
    <s v="NULL"/>
    <n v="2023"/>
  </r>
  <r>
    <s v=""/>
    <s v=""/>
    <s v="Floodlit45219"/>
    <s v="AnyFlatAny45219"/>
    <e v="#REF!"/>
    <e v="#REF!"/>
    <d v="2023-10-20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5230"/>
    <s v="AnyFlatAny45230"/>
    <e v="#REF!"/>
    <e v="#REF!"/>
    <d v="2023-10-31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233"/>
    <s v="AnyFlatAny45233"/>
    <e v="#REF!"/>
    <e v="#REF!"/>
    <d v="2023-11-0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5237"/>
    <s v="AnyFlatAny45237"/>
    <e v="#REF!"/>
    <e v="#REF!"/>
    <d v="2023-11-07T00:00:00"/>
    <s v="Tuesday"/>
    <x v="3"/>
    <s v="Floodlit"/>
    <s v="ARC"/>
    <s v="North"/>
    <s v="Flat"/>
    <s v="AWT"/>
    <s v="National/BHA Floodlit"/>
    <n v="3"/>
    <n v="2"/>
    <e v="#REF!"/>
    <e v="#REF!"/>
    <s v="NEWCASTLE #"/>
    <n v="0"/>
    <s v="NULL"/>
    <n v="2023"/>
  </r>
  <r>
    <s v=""/>
    <s v=""/>
    <s v="Floodlit45240"/>
    <s v="AnyFlatAny45240"/>
    <e v="#REF!"/>
    <e v="#REF!"/>
    <d v="2023-11-10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268"/>
    <s v="AnyFlatAny45268"/>
    <e v="#REF!"/>
    <e v="#REF!"/>
    <d v="2023-12-08T00:00:00"/>
    <s v="Friday"/>
    <x v="3"/>
    <s v="Floodlit"/>
    <s v="ARC"/>
    <s v="North"/>
    <s v="Flat"/>
    <s v="AWT"/>
    <s v="National/BHA Floodlit"/>
    <n v="3"/>
    <n v="4"/>
    <e v="#REF!"/>
    <e v="#REF!"/>
    <s v="NEWCASTLE #"/>
    <n v="0"/>
    <s v="North"/>
    <n v="2023"/>
  </r>
  <r>
    <s v=""/>
    <s v=""/>
    <s v="Floodlit44929"/>
    <s v="AnyFlatAny44929"/>
    <e v="#REF!"/>
    <e v="#REF!"/>
    <d v="2023-01-03T00:00:00"/>
    <s v="Tuesday"/>
    <x v="4"/>
    <s v="Floodlit"/>
    <s v="ARC"/>
    <s v="Midlands"/>
    <s v="Flat"/>
    <s v="AWT"/>
    <s v="National/BHA Floodlit"/>
    <n v="3"/>
    <n v="2"/>
    <e v="#REF!"/>
    <e v="#REF!"/>
    <s v="WOLVERHAMPTON #"/>
    <n v="0"/>
    <s v="South"/>
    <n v="2023"/>
  </r>
  <r>
    <s v=""/>
    <s v=""/>
    <s v="Floodlit44947"/>
    <s v="AnyFlatAny44947"/>
    <e v="#REF!"/>
    <e v="#REF!"/>
    <d v="2023-01-21T00:00:00"/>
    <s v="Saturday"/>
    <x v="4"/>
    <s v="Floodlit"/>
    <s v="ARC"/>
    <s v="Midlands"/>
    <s v="Flat"/>
    <s v="AWT"/>
    <s v="National/BHA Floodlit"/>
    <n v="3"/>
    <n v="4"/>
    <e v="#REF!"/>
    <e v="#REF!"/>
    <s v="WOLVERHAMPTON #"/>
    <n v="0"/>
    <s v="South"/>
    <n v="2023"/>
  </r>
  <r>
    <s v=""/>
    <s v=""/>
    <s v="Floodlit44953"/>
    <s v="AnyFlatAny44953"/>
    <e v="#REF!"/>
    <e v="#REF!"/>
    <d v="2023-01-27T00:00:00"/>
    <s v="Friday"/>
    <x v="4"/>
    <s v="Floodlit"/>
    <s v="ARC"/>
    <s v="Midlands"/>
    <s v="Flat"/>
    <s v="AWT"/>
    <s v="National/BHA Floodlit"/>
    <n v="3"/>
    <n v="3"/>
    <e v="#REF!"/>
    <e v="#REF!"/>
    <s v="WOLVERHAMPTON #"/>
    <n v="0"/>
    <s v="NULL"/>
    <n v="2023"/>
  </r>
  <r>
    <s v=""/>
    <s v=""/>
    <s v="Floodlit44981"/>
    <s v="AnyFlatAny44981"/>
    <e v="#REF!"/>
    <e v="#REF!"/>
    <d v="2023-02-24T00:00:00"/>
    <s v="Friday"/>
    <x v="4"/>
    <s v="Floodlit"/>
    <s v="ARC"/>
    <s v="Midlands"/>
    <s v="Flat"/>
    <s v="AWT"/>
    <s v="National/BHA Floodlit"/>
    <n v="3"/>
    <n v="4"/>
    <e v="#REF!"/>
    <e v="#REF!"/>
    <s v="WOLVERHAMPTON #"/>
    <n v="0"/>
    <s v="North"/>
    <n v="2023"/>
  </r>
  <r>
    <s v=""/>
    <s v=""/>
    <s v="Floodlit44989"/>
    <s v="AnyFlatAny44989"/>
    <e v="#REF!"/>
    <e v="#REF!"/>
    <d v="2023-03-04T00:00:00"/>
    <s v="Saturday"/>
    <x v="4"/>
    <s v="Floodlit"/>
    <s v="ARC"/>
    <s v="Midlands"/>
    <s v="Flat"/>
    <s v="AWT"/>
    <s v="National/BHA Floodlit"/>
    <n v="3"/>
    <n v="3"/>
    <e v="#REF!"/>
    <e v="#REF!"/>
    <s v="WOLVERHAMPTON #"/>
    <n v="0"/>
    <s v="South"/>
    <n v="2023"/>
  </r>
  <r>
    <s v=""/>
    <s v=""/>
    <s v="Floodlit44998"/>
    <s v="AnyFlatAny44998"/>
    <e v="#REF!"/>
    <e v="#REF!"/>
    <d v="2023-03-13T00:00:00"/>
    <s v="Monday"/>
    <x v="4"/>
    <s v="Floodlit"/>
    <s v="ARC"/>
    <s v="Midlands"/>
    <s v="Flat"/>
    <s v="AWT"/>
    <s v="National/BHA Floodlit"/>
    <n v="3"/>
    <n v="1"/>
    <e v="#REF!"/>
    <e v="#REF!"/>
    <s v="WOLVERHAMPTON #"/>
    <n v="0"/>
    <s v="South"/>
    <n v="2023"/>
  </r>
  <r>
    <s v=""/>
    <s v=""/>
    <s v="Floodlit45002"/>
    <s v="AnyFlatAny45002"/>
    <e v="#REF!"/>
    <e v="#REF!"/>
    <d v="2023-03-17T00:00:00"/>
    <s v="Friday"/>
    <x v="4"/>
    <s v="Floodlit"/>
    <s v="ARC"/>
    <s v="Midlands"/>
    <s v="Flat"/>
    <s v="AWT"/>
    <s v="National/BHA Floodlit"/>
    <n v="3"/>
    <n v="2"/>
    <e v="#REF!"/>
    <e v="#REF!"/>
    <s v="WOLVERHAMPTON #"/>
    <n v="0"/>
    <s v="NULL"/>
    <n v="2023"/>
  </r>
  <r>
    <s v=""/>
    <s v=""/>
    <s v="Floodlit45010"/>
    <s v="AnyFlatAny45010"/>
    <e v="#REF!"/>
    <e v="#REF!"/>
    <d v="2023-03-25T00:00:00"/>
    <s v="Saturday"/>
    <x v="4"/>
    <s v="Floodlit"/>
    <s v="ARC"/>
    <s v="Midlands"/>
    <s v="Flat"/>
    <s v="AWT"/>
    <s v="National/BHA Floodlit"/>
    <n v="3"/>
    <n v="4"/>
    <e v="#REF!"/>
    <e v="#REF!"/>
    <s v="WOLVERHAMPTON #"/>
    <n v="0"/>
    <s v="North"/>
    <n v="2023"/>
  </r>
  <r>
    <s v=""/>
    <s v=""/>
    <s v="Floodlit45194"/>
    <s v="AnyFlatAny45194"/>
    <e v="#REF!"/>
    <e v="#REF!"/>
    <d v="2023-09-25T00:00:00"/>
    <s v="Monday"/>
    <x v="4"/>
    <s v="Floodlit"/>
    <s v="ARC"/>
    <s v="Midlands"/>
    <s v="Flat"/>
    <s v="AWT"/>
    <s v="National/BHA Floodlit"/>
    <n v="3"/>
    <n v="2"/>
    <e v="#REF!"/>
    <e v="#REF!"/>
    <s v="WOLVERHAMPTON #"/>
    <n v="0"/>
    <s v="NULL"/>
    <n v="2023"/>
  </r>
  <r>
    <s v=""/>
    <s v=""/>
    <s v="Floodlit45202"/>
    <s v="AnyFlatAny45202"/>
    <e v="#REF!"/>
    <e v="#REF!"/>
    <d v="2023-10-03T00:00:00"/>
    <s v="Tuesday"/>
    <x v="4"/>
    <s v="Floodlit"/>
    <s v="ARC"/>
    <s v="Midlands"/>
    <s v="Flat"/>
    <s v="AWT"/>
    <s v="National/BHA Floodlit"/>
    <n v="3"/>
    <n v="2"/>
    <e v="#REF!"/>
    <e v="#REF!"/>
    <s v="WOLVERHAMPTON #"/>
    <n v="0"/>
    <s v="North"/>
    <n v="2023"/>
  </r>
  <r>
    <s v=""/>
    <s v=""/>
    <s v="Floodlit45208"/>
    <s v="AnyFlatAny45208"/>
    <e v="#REF!"/>
    <e v="#REF!"/>
    <d v="2023-10-09T00:00:00"/>
    <s v="Monday"/>
    <x v="4"/>
    <s v="Floodlit"/>
    <s v="ARC"/>
    <s v="Midlands"/>
    <s v="Flat"/>
    <s v="AWT"/>
    <s v="National/BHA Floodlit"/>
    <n v="3"/>
    <n v="2"/>
    <e v="#REF!"/>
    <e v="#REF!"/>
    <s v="WOLVERHAMPTON #"/>
    <n v="0"/>
    <s v="South"/>
    <n v="2023"/>
  </r>
  <r>
    <s v=""/>
    <s v=""/>
    <s v="Floodlit45223"/>
    <s v="AnyFlatAny45223"/>
    <e v="#REF!"/>
    <e v="#REF!"/>
    <d v="2023-10-24T00:00:00"/>
    <s v="Tuesday"/>
    <x v="4"/>
    <s v="Floodlit"/>
    <s v="ARC"/>
    <s v="Midlands"/>
    <s v="Flat"/>
    <s v="AWT"/>
    <s v="National/BHA Floodlit"/>
    <n v="3"/>
    <n v="3"/>
    <e v="#REF!"/>
    <e v="#REF!"/>
    <s v="WOLVERHAMPTON #"/>
    <n v="0"/>
    <s v="Midlands"/>
    <n v="2023"/>
  </r>
  <r>
    <s v=""/>
    <s v=""/>
    <s v="Floodlit45225"/>
    <s v="AnyFlatAny45225"/>
    <e v="#REF!"/>
    <e v="#REF!"/>
    <d v="2023-10-26T00:00:00"/>
    <s v="Thursday"/>
    <x v="4"/>
    <s v="Floodlit"/>
    <s v="ARC"/>
    <s v="Midlands"/>
    <s v="Flat"/>
    <s v="AWT"/>
    <s v="National/BHA Floodlit"/>
    <n v="3"/>
    <n v="2"/>
    <e v="#REF!"/>
    <e v="#REF!"/>
    <s v="WOLVERHAMPTON #"/>
    <n v="0"/>
    <s v="Midlands"/>
    <n v="2023"/>
  </r>
  <r>
    <s v=""/>
    <s v=""/>
    <s v="Floodlit45236"/>
    <s v="AnyFlatAny45236"/>
    <e v="#REF!"/>
    <e v="#REF!"/>
    <d v="2023-11-06T00:00:00"/>
    <s v="Monday"/>
    <x v="4"/>
    <s v="Floodlit"/>
    <s v="ARC"/>
    <s v="Midlands"/>
    <s v="Flat"/>
    <s v="AWT"/>
    <s v="National/BHA Floodlit"/>
    <n v="3"/>
    <n v="2"/>
    <e v="#REF!"/>
    <e v="#REF!"/>
    <s v="WOLVERHAMPTON #"/>
    <n v="0"/>
    <s v="South"/>
    <n v="2023"/>
  </r>
  <r>
    <s v=""/>
    <s v=""/>
    <s v="Floodlit45244"/>
    <s v="AnyFlatAny45244"/>
    <e v="#REF!"/>
    <e v="#REF!"/>
    <d v="2023-11-14T00:00:00"/>
    <s v="Tuesday"/>
    <x v="4"/>
    <s v="Floodlit"/>
    <s v="ARC"/>
    <s v="Midlands"/>
    <s v="Flat"/>
    <s v="AWT"/>
    <s v="National/BHA Floodlit"/>
    <n v="3"/>
    <n v="4"/>
    <e v="#REF!"/>
    <e v="#REF!"/>
    <s v="WOLVERHAMPTON #"/>
    <n v="0"/>
    <s v="NULL"/>
    <n v="2023"/>
  </r>
  <r>
    <s v=""/>
    <s v=""/>
    <s v="Floodlit45247"/>
    <s v="AnyFlatAny45247"/>
    <e v="#REF!"/>
    <e v="#REF!"/>
    <d v="2023-11-17T00:00:00"/>
    <s v="Friday"/>
    <x v="4"/>
    <s v="Floodlit"/>
    <s v="ARC"/>
    <s v="Midlands"/>
    <s v="Flat"/>
    <s v="AWT"/>
    <s v="National/BHA Floodlit"/>
    <n v="3"/>
    <n v="3"/>
    <e v="#REF!"/>
    <e v="#REF!"/>
    <s v="WOLVERHAMPTON #"/>
    <n v="0"/>
    <s v="North"/>
    <n v="2023"/>
  </r>
  <r>
    <s v=""/>
    <s v=""/>
    <s v="Floodlit45282"/>
    <s v="AnyFlatAny45282"/>
    <e v="#REF!"/>
    <e v="#REF!"/>
    <d v="2023-12-22T00:00:00"/>
    <s v="Friday"/>
    <x v="4"/>
    <s v="Floodlit"/>
    <s v="ARC"/>
    <s v="Midlands"/>
    <s v="Flat"/>
    <s v="AWT"/>
    <s v="National/BHA Floodlit"/>
    <n v="3"/>
    <n v="3"/>
    <e v="#REF!"/>
    <e v="#REF!"/>
    <s v="WOLVERHAMPTON #"/>
    <n v="0"/>
    <s v="Midlands"/>
    <n v="2023"/>
  </r>
  <r>
    <s v=""/>
    <s v=""/>
    <s v="Afternoon45022"/>
    <s v="AnyFlatAny45022"/>
    <e v="#REF!"/>
    <e v="#REF!"/>
    <d v="2023-04-06T00:00:00"/>
    <s v="Thursday"/>
    <x v="0"/>
    <s v="Afternoon"/>
    <s v="Independent"/>
    <s v="South"/>
    <s v="Flat"/>
    <s v="AWT"/>
    <s v="Racecourse/Normal"/>
    <n v="1"/>
    <n v="1"/>
    <e v="#REF!"/>
    <e v="#REF!"/>
    <s v="CHELMSFORD CITY "/>
    <n v="0"/>
    <s v="North"/>
    <n v="2023"/>
  </r>
  <r>
    <s v=""/>
    <s v=""/>
    <s v="Evening45043"/>
    <s v="AnyFlatAny45043"/>
    <e v="#REF!"/>
    <e v="#REF!"/>
    <d v="2023-04-27T00:00:00"/>
    <s v="Thursday"/>
    <x v="0"/>
    <s v="Evening"/>
    <s v="Independent"/>
    <s v="South"/>
    <s v="Flat"/>
    <s v="AWT"/>
    <s v="Racecourse/Normal"/>
    <n v="2"/>
    <n v="2"/>
    <e v="#REF!"/>
    <e v="#REF!"/>
    <s v="CHELMSFORD CITY †"/>
    <n v="0"/>
    <s v="NULL"/>
    <n v="2023"/>
  </r>
  <r>
    <s v=""/>
    <s v=""/>
    <s v="Evening45057"/>
    <s v="AnyFlatAny45057"/>
    <e v="#REF!"/>
    <e v="#REF!"/>
    <d v="2023-05-11T00:00:00"/>
    <s v="Thursday"/>
    <x v="0"/>
    <s v="Evening"/>
    <s v="Independent"/>
    <s v="South"/>
    <s v="Flat"/>
    <s v="AWT"/>
    <s v="Racecourse/Normal"/>
    <n v="2"/>
    <n v="3"/>
    <e v="#REF!"/>
    <e v="#REF!"/>
    <s v="CHELMSFORD CITY †"/>
    <n v="0"/>
    <s v="South"/>
    <n v="2023"/>
  </r>
  <r>
    <s v=""/>
    <s v=""/>
    <s v="Evening45071"/>
    <s v="AnyFlatAny45071"/>
    <e v="#REF!"/>
    <e v="#REF!"/>
    <d v="2023-05-25T00:00:00"/>
    <s v="Thursday"/>
    <x v="0"/>
    <s v="Evening"/>
    <s v="Independent"/>
    <s v="South"/>
    <s v="Flat"/>
    <s v="AWT"/>
    <s v="Racecourse/Normal"/>
    <n v="2"/>
    <n v="3"/>
    <e v="#REF!"/>
    <e v="#REF!"/>
    <s v="CHELMSFORD CITY †"/>
    <n v="0"/>
    <s v="NULL"/>
    <n v="2023"/>
  </r>
  <r>
    <s v=""/>
    <s v=""/>
    <s v="Evening45085"/>
    <s v="AnyFlatAny45085"/>
    <e v="#REF!"/>
    <e v="#REF!"/>
    <d v="2023-06-08T00:00:00"/>
    <s v="Thursday"/>
    <x v="0"/>
    <s v="Evening"/>
    <s v="Independent"/>
    <s v="South"/>
    <s v="Flat"/>
    <s v="AWT"/>
    <s v="Racecourse/Normal"/>
    <n v="2"/>
    <n v="3"/>
    <e v="#REF!"/>
    <e v="#REF!"/>
    <s v="CHELMSFORD CITY †"/>
    <n v="0"/>
    <s v="North"/>
    <n v="2023"/>
  </r>
  <r>
    <s v=""/>
    <s v=""/>
    <s v="Afternoon45099"/>
    <s v="AnyFlatAny45099"/>
    <e v="#REF!"/>
    <e v="#REF!"/>
    <d v="2023-06-22T00:00:00"/>
    <s v="Thursday"/>
    <x v="0"/>
    <s v="Afternoon"/>
    <s v="Independent"/>
    <s v="South"/>
    <s v="Flat"/>
    <s v="AWT"/>
    <s v="Racecourse/Normal"/>
    <n v="1"/>
    <n v="1"/>
    <e v="#REF!"/>
    <e v="#REF!"/>
    <s v="CHELMSFORD CITY "/>
    <n v="0"/>
    <s v="South"/>
    <n v="2023"/>
  </r>
  <r>
    <s v=""/>
    <s v=""/>
    <s v="Evening45132"/>
    <s v="AnyFlatAny45132"/>
    <e v="#REF!"/>
    <e v="#REF!"/>
    <d v="2023-07-25T00:00:00"/>
    <s v="Tuesday"/>
    <x v="0"/>
    <s v="Evening"/>
    <s v="Independent"/>
    <s v="South"/>
    <s v="Flat"/>
    <s v="AWT"/>
    <s v="Racecourse/Normal"/>
    <n v="2"/>
    <n v="1"/>
    <e v="#REF!"/>
    <e v="#REF!"/>
    <s v="CHELMSFORD CITY †"/>
    <n v="0"/>
    <s v="South"/>
    <n v="2023"/>
  </r>
  <r>
    <s v=""/>
    <s v=""/>
    <s v="Evening45146"/>
    <s v="AnyFlatAny45146"/>
    <e v="#REF!"/>
    <e v="#REF!"/>
    <d v="2023-08-08T00:00:00"/>
    <s v="Tuesday"/>
    <x v="0"/>
    <s v="Evening"/>
    <s v="Independent"/>
    <s v="South"/>
    <s v="Flat"/>
    <s v="AWT"/>
    <s v="Racecourse/Normal"/>
    <n v="2"/>
    <n v="2"/>
    <e v="#REF!"/>
    <e v="#REF!"/>
    <s v="CHELMSFORD CITY †"/>
    <n v="0"/>
    <s v="NULL"/>
    <n v="2023"/>
  </r>
  <r>
    <s v=""/>
    <s v=""/>
    <s v="Evening45153"/>
    <s v="AnyFlatAny45153"/>
    <e v="#REF!"/>
    <e v="#REF!"/>
    <d v="2023-08-15T00:00:00"/>
    <s v="Tuesday"/>
    <x v="0"/>
    <s v="Evening"/>
    <s v="Independent"/>
    <s v="South"/>
    <s v="Flat"/>
    <s v="AWT"/>
    <s v="Racecourse/Normal"/>
    <n v="2"/>
    <n v="3"/>
    <e v="#REF!"/>
    <e v="#REF!"/>
    <s v="CHELMSFORD CITY †"/>
    <n v="1"/>
    <s v="North"/>
    <n v="2023"/>
  </r>
  <r>
    <s v=""/>
    <s v=""/>
    <s v="Evening45162"/>
    <s v="AnyFlatAny45162"/>
    <e v="#REF!"/>
    <e v="#REF!"/>
    <d v="2023-08-24T00:00:00"/>
    <s v="Thursday"/>
    <x v="0"/>
    <s v="Evening"/>
    <s v="Independent"/>
    <s v="South"/>
    <s v="Flat"/>
    <s v="AWT"/>
    <s v="Racecourse/Normal"/>
    <n v="2"/>
    <n v="2"/>
    <e v="#REF!"/>
    <e v="#REF!"/>
    <s v="CHELMSFORD CITY †"/>
    <n v="1"/>
    <s v="North"/>
    <n v="2023"/>
  </r>
  <r>
    <s v=""/>
    <s v=""/>
    <s v="Afternoon45169"/>
    <s v="AnyFlatAny45169"/>
    <e v="#REF!"/>
    <e v="#REF!"/>
    <d v="2023-08-31T00:00:00"/>
    <s v="Thursday"/>
    <x v="0"/>
    <s v="Afternoon"/>
    <s v="Independent"/>
    <s v="South"/>
    <s v="Flat"/>
    <s v="AWT"/>
    <s v="Racecourse/Normal"/>
    <n v="1"/>
    <n v="1"/>
    <e v="#REF!"/>
    <e v="#REF!"/>
    <s v="CHELMSFORD CITY "/>
    <n v="0"/>
    <s v="South"/>
    <n v="2023"/>
  </r>
  <r>
    <s v=""/>
    <s v=""/>
    <s v="Evening45171"/>
    <s v="AnyFlatAny45171"/>
    <e v="#REF!"/>
    <e v="#REF!"/>
    <d v="2023-09-02T00:00:00"/>
    <s v="Saturday"/>
    <x v="0"/>
    <s v="Evening"/>
    <s v="Independent"/>
    <s v="South"/>
    <s v="Flat"/>
    <s v="AWT"/>
    <s v="Racecourse/Normal"/>
    <n v="2"/>
    <n v="3"/>
    <e v="#REF!"/>
    <e v="#REF!"/>
    <s v="CHELMSFORD CITY †"/>
    <n v="0"/>
    <s v="South"/>
    <n v="2023"/>
  </r>
  <r>
    <s v=""/>
    <s v=""/>
    <s v="Afternoon44949"/>
    <s v="AnyFlatAny44949"/>
    <e v="#REF!"/>
    <e v="#REF!"/>
    <d v="2023-01-23T00:00:00"/>
    <s v="Monday"/>
    <x v="1"/>
    <s v="Afternoon"/>
    <s v="JCR"/>
    <s v="South"/>
    <s v="Flat"/>
    <s v="AWT"/>
    <s v="Racecourse/Normal"/>
    <n v="1"/>
    <n v="1"/>
    <e v="#REF!"/>
    <e v="#REF!"/>
    <s v="KEMPTON PARK "/>
    <n v="0"/>
    <s v="Midlands"/>
    <n v="2023"/>
  </r>
  <r>
    <s v=""/>
    <s v=""/>
    <s v="Afternoon45017"/>
    <s v="AnyFlatAny45017"/>
    <e v="#REF!"/>
    <e v="#REF!"/>
    <d v="2023-04-01T00:00:00"/>
    <s v="Saturday"/>
    <x v="1"/>
    <s v="Afternoon"/>
    <s v="JCR"/>
    <s v="South"/>
    <s v="Flat"/>
    <s v="AWT"/>
    <s v="Racecourse/Normal"/>
    <n v="1"/>
    <n v="1"/>
    <e v="#REF!"/>
    <e v="#REF!"/>
    <s v="KEMPTON PARK "/>
    <n v="0"/>
    <s v="North"/>
    <n v="2023"/>
  </r>
  <r>
    <s v=""/>
    <s v=""/>
    <s v="Afternoon45024"/>
    <s v="AnyFlatAny45024"/>
    <e v="#REF!"/>
    <e v="#REF!"/>
    <d v="2023-04-08T00:00:00"/>
    <s v="Saturday"/>
    <x v="1"/>
    <s v="Afternoon"/>
    <s v="JCR"/>
    <s v="South"/>
    <s v="Flat"/>
    <s v="AWT"/>
    <s v="Racecourse/Normal"/>
    <n v="1"/>
    <n v="1"/>
    <e v="#REF!"/>
    <e v="#REF!"/>
    <s v="KEMPTON PARK "/>
    <n v="0"/>
    <s v="NULL"/>
    <n v="2023"/>
  </r>
  <r>
    <s v=""/>
    <s v=""/>
    <s v="Evening45056"/>
    <s v="AnyFlatAny45056"/>
    <e v="#REF!"/>
    <e v="#REF!"/>
    <d v="2023-05-10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Midlands"/>
    <n v="2023"/>
  </r>
  <r>
    <s v=""/>
    <s v=""/>
    <s v="Evening45070"/>
    <s v="AnyFlatAny45070"/>
    <e v="#REF!"/>
    <e v="#REF!"/>
    <d v="2023-05-24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Midlands"/>
    <n v="2023"/>
  </r>
  <r>
    <s v=""/>
    <s v=""/>
    <s v="Evening45084"/>
    <s v="AnyFlatAny45084"/>
    <e v="#REF!"/>
    <e v="#REF!"/>
    <d v="2023-06-07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North"/>
    <n v="2023"/>
  </r>
  <r>
    <s v=""/>
    <s v=""/>
    <s v="Evening45091"/>
    <s v="AnyFlatAny45091"/>
    <e v="#REF!"/>
    <e v="#REF!"/>
    <d v="2023-06-14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South"/>
    <n v="2023"/>
  </r>
  <r>
    <s v=""/>
    <s v=""/>
    <s v="Evening45105"/>
    <s v="AnyFlatAny45105"/>
    <e v="#REF!"/>
    <e v="#REF!"/>
    <d v="2023-06-28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Midlands"/>
    <n v="2023"/>
  </r>
  <r>
    <s v=""/>
    <s v=""/>
    <s v="Evening45113"/>
    <s v="AnyFlatAny45113"/>
    <e v="#REF!"/>
    <e v="#REF!"/>
    <d v="2023-07-06T00:00:00"/>
    <s v="Thursday"/>
    <x v="1"/>
    <s v="Evening"/>
    <s v="JCR"/>
    <s v="South"/>
    <s v="Flat"/>
    <s v="AWT"/>
    <s v="Racecourse/Normal"/>
    <n v="2"/>
    <n v="3"/>
    <e v="#REF!"/>
    <e v="#REF!"/>
    <s v="KEMPTON PARK †"/>
    <n v="0"/>
    <s v="NULL"/>
    <n v="2023"/>
  </r>
  <r>
    <s v=""/>
    <s v=""/>
    <s v="Evening45119"/>
    <s v="AnyFlatAny45119"/>
    <e v="#REF!"/>
    <e v="#REF!"/>
    <d v="2023-07-12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North"/>
    <n v="2023"/>
  </r>
  <r>
    <s v=""/>
    <s v=""/>
    <s v="Evening45147"/>
    <s v="AnyFlatAny45147"/>
    <e v="#REF!"/>
    <e v="#REF!"/>
    <d v="2023-08-09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South"/>
    <n v="2023"/>
  </r>
  <r>
    <s v=""/>
    <s v=""/>
    <s v="Afternoon45152"/>
    <s v="AnyFlatAny45152"/>
    <e v="#REF!"/>
    <e v="#REF!"/>
    <d v="2023-08-14T00:00:00"/>
    <s v="Monday"/>
    <x v="1"/>
    <s v="Afternoon"/>
    <s v="JCR"/>
    <s v="South"/>
    <s v="Flat"/>
    <s v="AWT"/>
    <s v="Racecourse/Normal"/>
    <n v="1"/>
    <n v="1"/>
    <e v="#REF!"/>
    <e v="#REF!"/>
    <s v="KEMPTON PARK "/>
    <n v="0"/>
    <s v="South"/>
    <n v="2023"/>
  </r>
  <r>
    <s v=""/>
    <s v=""/>
    <s v="Evening45154"/>
    <s v="AnyFlatAny45154"/>
    <e v="#REF!"/>
    <e v="#REF!"/>
    <d v="2023-08-16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NULL"/>
    <n v="2023"/>
  </r>
  <r>
    <s v=""/>
    <s v=""/>
    <s v="Evening45161"/>
    <s v="AnyFlatAny45161"/>
    <e v="#REF!"/>
    <e v="#REF!"/>
    <d v="2023-08-23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North"/>
    <n v="2023"/>
  </r>
  <r>
    <s v=""/>
    <s v=""/>
    <s v="Evening45168"/>
    <s v="AnyFlatAny45168"/>
    <e v="#REF!"/>
    <e v="#REF!"/>
    <d v="2023-08-30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Midlands"/>
    <n v="2023"/>
  </r>
  <r>
    <s v=""/>
    <s v=""/>
    <s v="Evening45175"/>
    <s v="AnyFlatAny45175"/>
    <e v="#REF!"/>
    <e v="#REF!"/>
    <d v="2023-09-06T00:00:00"/>
    <s v="Wednesday"/>
    <x v="1"/>
    <s v="Evening"/>
    <s v="JCR"/>
    <s v="South"/>
    <s v="Flat"/>
    <s v="AWT"/>
    <s v="Racecourse/Normal"/>
    <n v="2"/>
    <n v="4"/>
    <e v="#REF!"/>
    <e v="#REF!"/>
    <s v="KEMPTON PARK †"/>
    <n v="0"/>
    <s v="South"/>
    <n v="2023"/>
  </r>
  <r>
    <s v=""/>
    <s v=""/>
    <s v="Evening45177"/>
    <s v="AnyFlatAny45177"/>
    <e v="#REF!"/>
    <e v="#REF!"/>
    <d v="2023-09-08T00:00:00"/>
    <s v="Friday"/>
    <x v="1"/>
    <s v="Evening"/>
    <s v="JCR"/>
    <s v="South"/>
    <s v="Flat"/>
    <s v="AWT"/>
    <s v="Racecourse/Normal"/>
    <n v="2"/>
    <n v="4"/>
    <e v="#REF!"/>
    <e v="#REF!"/>
    <s v="KEMPTON PARK †"/>
    <n v="0"/>
    <s v="North"/>
    <n v="2023"/>
  </r>
  <r>
    <s v=""/>
    <s v=""/>
    <s v="Afternoon45178"/>
    <s v="AnyFlatAny45178"/>
    <e v="#REF!"/>
    <e v="#REF!"/>
    <d v="2023-09-09T00:00:00"/>
    <s v="Saturday"/>
    <x v="1"/>
    <s v="Afternoon"/>
    <s v="JCR"/>
    <s v="South"/>
    <s v="Flat"/>
    <s v="AWT"/>
    <s v="Racecourse/Normal"/>
    <n v="1"/>
    <n v="1"/>
    <e v="#REF!"/>
    <e v="#REF!"/>
    <s v="KEMPTON PARK "/>
    <n v="0"/>
    <s v="NULL"/>
    <n v="2023"/>
  </r>
  <r>
    <s v=""/>
    <s v=""/>
    <s v="Afternoon45236"/>
    <s v="AnyFlatAny45236"/>
    <e v="#REF!"/>
    <e v="#REF!"/>
    <d v="2023-11-06T00:00:00"/>
    <s v="Monday"/>
    <x v="1"/>
    <s v="Afternoon"/>
    <s v="JCR"/>
    <s v="South"/>
    <s v="Flat"/>
    <s v="AWT"/>
    <s v="Racecourse/Normal"/>
    <n v="1"/>
    <n v="1"/>
    <e v="#REF!"/>
    <e v="#REF!"/>
    <s v="KEMPTON PARK "/>
    <n v="0"/>
    <s v="South"/>
    <n v="2023"/>
  </r>
  <r>
    <s v=""/>
    <s v=""/>
    <s v="Afternoon44933"/>
    <s v="AnyFlatAny44933"/>
    <e v="#REF!"/>
    <e v="#REF!"/>
    <d v="2023-01-07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37"/>
    <s v="AnyFlatAny44937"/>
    <e v="#REF!"/>
    <e v="#REF!"/>
    <d v="2023-01-11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4939"/>
    <s v="AnyFlatAny44939"/>
    <e v="#REF!"/>
    <e v="#REF!"/>
    <d v="2023-01-13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40"/>
    <s v="AnyFlatAny44940"/>
    <e v="#REF!"/>
    <e v="#REF!"/>
    <d v="2023-01-14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47"/>
    <s v="AnyFlatAny44947"/>
    <e v="#REF!"/>
    <e v="#REF!"/>
    <d v="2023-01-21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4953"/>
    <s v="AnyFlatAny44953"/>
    <e v="#REF!"/>
    <e v="#REF!"/>
    <d v="2023-01-27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54"/>
    <s v="AnyFlatAny44954"/>
    <e v="#REF!"/>
    <e v="#REF!"/>
    <d v="2023-01-28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60"/>
    <s v="AnyFlatAny44960"/>
    <e v="#REF!"/>
    <e v="#REF!"/>
    <d v="2023-02-03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61"/>
    <s v="AnyFlatAny44961"/>
    <e v="#REF!"/>
    <e v="#REF!"/>
    <d v="2023-02-04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68"/>
    <s v="AnyFlatAny44968"/>
    <e v="#REF!"/>
    <e v="#REF!"/>
    <d v="2023-02-11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4974"/>
    <s v="AnyFlatAny44974"/>
    <e v="#REF!"/>
    <e v="#REF!"/>
    <d v="2023-02-17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75"/>
    <s v="AnyFlatAny44975"/>
    <e v="#REF!"/>
    <e v="#REF!"/>
    <d v="2023-02-18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4981"/>
    <s v="AnyFlatAny44981"/>
    <e v="#REF!"/>
    <e v="#REF!"/>
    <d v="2023-02-24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82"/>
    <s v="AnyFlatAny44982"/>
    <e v="#REF!"/>
    <e v="#REF!"/>
    <d v="2023-02-25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86"/>
    <s v="AnyFlatAny44986"/>
    <e v="#REF!"/>
    <e v="#REF!"/>
    <d v="2023-03-01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4988"/>
    <s v="AnyFlatAny44988"/>
    <e v="#REF!"/>
    <e v="#REF!"/>
    <d v="2023-03-03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89"/>
    <s v="AnyFlatAny44989"/>
    <e v="#REF!"/>
    <e v="#REF!"/>
    <d v="2023-03-04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93"/>
    <s v="AnyFlatAny44993"/>
    <e v="#REF!"/>
    <e v="#REF!"/>
    <d v="2023-03-08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010"/>
    <s v="AnyFlatAny45010"/>
    <e v="#REF!"/>
    <e v="#REF!"/>
    <d v="2023-03-25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012"/>
    <s v="AnyFlatAny45012"/>
    <e v="#REF!"/>
    <e v="#REF!"/>
    <d v="2023-03-27T00:00:00"/>
    <s v="Mon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5014"/>
    <s v="AnyFlatAny45014"/>
    <e v="#REF!"/>
    <e v="#REF!"/>
    <d v="2023-03-29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016"/>
    <s v="AnyFlatAny45016"/>
    <e v="#REF!"/>
    <e v="#REF!"/>
    <d v="2023-03-31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019"/>
    <s v="AnyFlatAny45019"/>
    <e v="#REF!"/>
    <e v="#REF!"/>
    <d v="2023-04-03T00:00:00"/>
    <s v="Monday"/>
    <x v="2"/>
    <s v="Afternoon"/>
    <s v="ARC"/>
    <s v="South"/>
    <s v="Flat"/>
    <s v="AWT"/>
    <s v="Racecourse/Normal"/>
    <n v="1"/>
    <n v="1"/>
    <e v="#REF!"/>
    <e v="#REF!"/>
    <s v="LINGFIELD PARK "/>
    <n v="1"/>
    <s v="North"/>
    <n v="2023"/>
  </r>
  <r>
    <s v=""/>
    <s v=""/>
    <s v="Afternoon45034"/>
    <s v="AnyFlatAny45034"/>
    <e v="#REF!"/>
    <e v="#REF!"/>
    <d v="2023-04-18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Evening45042"/>
    <s v="AnyFlatAny45042"/>
    <e v="#REF!"/>
    <e v="#REF!"/>
    <d v="2023-04-26T00:00:00"/>
    <s v="Wednesday"/>
    <x v="2"/>
    <s v="Evening"/>
    <s v="ARC"/>
    <s v="South"/>
    <s v="Flat"/>
    <s v="AWT"/>
    <s v="Racecourse/Normal"/>
    <n v="2"/>
    <n v="1"/>
    <e v="#REF!"/>
    <e v="#REF!"/>
    <s v="LINGFIELD PARK †"/>
    <n v="1"/>
    <s v="North"/>
    <n v="2023"/>
  </r>
  <r>
    <s v=""/>
    <s v=""/>
    <s v="Evening45050"/>
    <s v="AnyFlatAny45050"/>
    <e v="#REF!"/>
    <e v="#REF!"/>
    <d v="2023-05-04T00:00:00"/>
    <s v="Thursday"/>
    <x v="2"/>
    <s v="Evening"/>
    <s v="ARC"/>
    <s v="South"/>
    <s v="Flat"/>
    <s v="AWT"/>
    <s v="Racecourse/Normal"/>
    <n v="2"/>
    <n v="1"/>
    <e v="#REF!"/>
    <e v="#REF!"/>
    <s v="LINGFIELD PARK †"/>
    <n v="0"/>
    <s v="NULL"/>
    <n v="2023"/>
  </r>
  <r>
    <s v=""/>
    <s v=""/>
    <s v="Afternoon45055"/>
    <s v="AnyFlatAny45055"/>
    <e v="#REF!"/>
    <e v="#REF!"/>
    <d v="2023-05-09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Evening45083"/>
    <s v="AnyFlatAny45083"/>
    <e v="#REF!"/>
    <e v="#REF!"/>
    <d v="2023-06-06T00:00:00"/>
    <s v="Tuesday"/>
    <x v="2"/>
    <s v="Evening"/>
    <s v="ARC"/>
    <s v="South"/>
    <s v="Flat"/>
    <s v="AWT"/>
    <s v="Racecourse/Normal"/>
    <n v="2"/>
    <n v="1"/>
    <e v="#REF!"/>
    <e v="#REF!"/>
    <s v="LINGFIELD PARK †"/>
    <n v="0"/>
    <s v="Midlands"/>
    <n v="2023"/>
  </r>
  <r>
    <s v=""/>
    <s v=""/>
    <s v="Afternoon45096"/>
    <s v="AnyFlatAny45096"/>
    <e v="#REF!"/>
    <e v="#REF!"/>
    <d v="2023-06-19T00:00:00"/>
    <s v="Mon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Evening45099"/>
    <s v="AnyFlatAny45099"/>
    <e v="#REF!"/>
    <e v="#REF!"/>
    <d v="2023-06-22T00:00:00"/>
    <s v="Thursday"/>
    <x v="2"/>
    <s v="Evening"/>
    <s v="ARC"/>
    <s v="South"/>
    <s v="Flat"/>
    <s v="AWT"/>
    <s v="Racecourse/Normal"/>
    <n v="2"/>
    <n v="3"/>
    <e v="#REF!"/>
    <e v="#REF!"/>
    <s v="LINGFIELD PARK †"/>
    <n v="0"/>
    <s v="South"/>
    <n v="2023"/>
  </r>
  <r>
    <s v=""/>
    <s v=""/>
    <s v="Afternoon45195"/>
    <s v="AnyFlatAny45195"/>
    <e v="#REF!"/>
    <e v="#REF!"/>
    <d v="2023-09-26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5204"/>
    <s v="AnyFlatAny45204"/>
    <e v="#REF!"/>
    <e v="#REF!"/>
    <d v="2023-10-05T00:00:00"/>
    <s v="Thurs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5232"/>
    <s v="AnyFlatAny45232"/>
    <e v="#REF!"/>
    <e v="#REF!"/>
    <d v="2023-11-02T00:00:00"/>
    <s v="Thur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248"/>
    <s v="AnyFlatAny45248"/>
    <e v="#REF!"/>
    <e v="#REF!"/>
    <d v="2023-11-18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255"/>
    <s v="AnyFlatAny45255"/>
    <e v="#REF!"/>
    <e v="#REF!"/>
    <d v="2023-11-25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5265"/>
    <s v="AnyFlatAny45265"/>
    <e v="#REF!"/>
    <e v="#REF!"/>
    <d v="2023-12-05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5266"/>
    <s v="AnyFlatAny45266"/>
    <e v="#REF!"/>
    <e v="#REF!"/>
    <d v="2023-12-06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273"/>
    <s v="AnyFlatAny45273"/>
    <e v="#REF!"/>
    <e v="#REF!"/>
    <d v="2023-12-13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280"/>
    <s v="AnyFlatAny45280"/>
    <e v="#REF!"/>
    <e v="#REF!"/>
    <d v="2023-12-20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283"/>
    <s v="AnyFlatAny45283"/>
    <e v="#REF!"/>
    <e v="#REF!"/>
    <d v="2023-12-23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291"/>
    <s v="AnyFlatAny45291"/>
    <e v="#REF!"/>
    <e v="#REF!"/>
    <d v="2023-12-31T00:00:00"/>
    <s v="Sun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Floodlit44928"/>
    <s v="AnyFlatAny44928"/>
    <e v="#REF!"/>
    <e v="#REF!"/>
    <d v="2023-01-02T00:00:00"/>
    <s v="Monday"/>
    <x v="3"/>
    <s v="Floodlit"/>
    <s v="ARC"/>
    <s v="North"/>
    <s v="Flat"/>
    <s v="AWT"/>
    <s v="Racecourse/Normal"/>
    <n v="3"/>
    <n v="2"/>
    <e v="#REF!"/>
    <e v="#REF!"/>
    <s v="NEWCASTLE #"/>
    <n v="0"/>
    <s v="North"/>
    <n v="2023"/>
  </r>
  <r>
    <s v=""/>
    <s v=""/>
    <s v="Afternoon44938"/>
    <s v="AnyFlatAny44938"/>
    <e v="#REF!"/>
    <e v="#REF!"/>
    <d v="2023-01-12T00:00:00"/>
    <s v="Thursday"/>
    <x v="3"/>
    <s v="Afternoon"/>
    <s v="ARC"/>
    <s v="North"/>
    <s v="Flat"/>
    <s v="AWT"/>
    <s v="Racecourse/Normal"/>
    <n v="1"/>
    <n v="1"/>
    <e v="#REF!"/>
    <e v="#REF!"/>
    <s v="NEWCASTLE "/>
    <n v="0"/>
    <s v="NULL"/>
    <n v="2023"/>
  </r>
  <r>
    <s v=""/>
    <s v=""/>
    <s v="Afternoon44951"/>
    <s v="AnyFlatAny44951"/>
    <e v="#REF!"/>
    <e v="#REF!"/>
    <d v="2023-01-25T00:00:00"/>
    <s v="Wednes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Floodlit44971"/>
    <s v="AnyFlatAny44971"/>
    <e v="#REF!"/>
    <e v="#REF!"/>
    <d v="2023-02-14T00:00:00"/>
    <s v="Tuesday"/>
    <x v="3"/>
    <s v="Floodlit"/>
    <s v="ARC"/>
    <s v="North"/>
    <s v="Flat"/>
    <s v="AWT"/>
    <s v="Racecourse/Normal"/>
    <n v="3"/>
    <n v="2"/>
    <e v="#REF!"/>
    <e v="#REF!"/>
    <s v="NEWCASTLE #"/>
    <n v="0"/>
    <s v="North"/>
    <n v="2023"/>
  </r>
  <r>
    <s v=""/>
    <s v=""/>
    <s v="Afternoon44979"/>
    <s v="AnyFlatAny44979"/>
    <e v="#REF!"/>
    <e v="#REF!"/>
    <d v="2023-02-22T00:00:00"/>
    <s v="Wednesday"/>
    <x v="3"/>
    <s v="Afternoon"/>
    <s v="ARC"/>
    <s v="North"/>
    <s v="Flat"/>
    <s v="AWT"/>
    <s v="Racecourse/Normal"/>
    <n v="1"/>
    <n v="1"/>
    <e v="#REF!"/>
    <e v="#REF!"/>
    <s v="NEWCASTLE "/>
    <n v="1"/>
    <s v="South"/>
    <n v="2023"/>
  </r>
  <r>
    <s v=""/>
    <s v=""/>
    <s v="Afternoon44987"/>
    <s v="AnyFlatAny44987"/>
    <e v="#REF!"/>
    <e v="#REF!"/>
    <d v="2023-03-02T00:00:00"/>
    <s v="Thursday"/>
    <x v="3"/>
    <s v="Afternoon"/>
    <s v="ARC"/>
    <s v="North"/>
    <s v="Flat"/>
    <s v="AWT"/>
    <s v="Racecourse/Normal"/>
    <n v="1"/>
    <n v="1"/>
    <e v="#REF!"/>
    <e v="#REF!"/>
    <s v="NEWCASTLE "/>
    <n v="1"/>
    <s v="Midlands"/>
    <n v="2023"/>
  </r>
  <r>
    <s v=""/>
    <s v=""/>
    <s v="Floodlit45000"/>
    <s v="AnyFlatAny45000"/>
    <e v="#REF!"/>
    <e v="#REF!"/>
    <d v="2023-03-15T00:00:00"/>
    <s v="Wednesday"/>
    <x v="3"/>
    <s v="Floodlit"/>
    <s v="ARC"/>
    <s v="North"/>
    <s v="Flat"/>
    <s v="AWT"/>
    <s v="Racecourse/Normal"/>
    <n v="3"/>
    <n v="3"/>
    <e v="#REF!"/>
    <e v="#REF!"/>
    <s v="NEWCASTLE #"/>
    <n v="0"/>
    <s v="North"/>
    <n v="2023"/>
  </r>
  <r>
    <s v=""/>
    <s v=""/>
    <s v="Floodlit45019"/>
    <s v="AnyFlatAny45019"/>
    <e v="#REF!"/>
    <e v="#REF!"/>
    <d v="2023-04-03T00:00:00"/>
    <s v="Monday"/>
    <x v="3"/>
    <s v="Floodlit"/>
    <s v="ARC"/>
    <s v="North"/>
    <s v="Flat"/>
    <s v="AWT"/>
    <s v="Racecourse/Normal"/>
    <n v="3"/>
    <n v="2"/>
    <e v="#REF!"/>
    <e v="#REF!"/>
    <s v="NEWCASTLE #"/>
    <n v="0"/>
    <s v="NULL"/>
    <n v="2023"/>
  </r>
  <r>
    <s v=""/>
    <s v=""/>
    <s v="Afternoon45029"/>
    <s v="AnyFlatAny45029"/>
    <e v="#REF!"/>
    <e v="#REF!"/>
    <d v="2023-04-13T00:00:00"/>
    <s v="Thursday"/>
    <x v="3"/>
    <s v="Afternoon"/>
    <s v="ARC"/>
    <s v="North"/>
    <s v="Flat"/>
    <s v="AWT"/>
    <s v="Racecourse/Normal"/>
    <n v="1"/>
    <n v="1"/>
    <e v="#REF!"/>
    <e v="#REF!"/>
    <s v="NEWCASTLE "/>
    <n v="0"/>
    <s v="Midlands"/>
    <n v="2023"/>
  </r>
  <r>
    <s v=""/>
    <s v=""/>
    <s v="Evening45051"/>
    <s v="AnyFlatAny45051"/>
    <e v="#REF!"/>
    <e v="#REF!"/>
    <d v="2023-05-05T00:00:00"/>
    <s v="Friday"/>
    <x v="3"/>
    <s v="Evening"/>
    <s v="ARC"/>
    <s v="North"/>
    <s v="Flat"/>
    <s v="AWT"/>
    <s v="Racecourse/Normal"/>
    <n v="2"/>
    <n v="3"/>
    <e v="#REF!"/>
    <e v="#REF!"/>
    <s v="NEWCASTLE †"/>
    <n v="0"/>
    <s v="North"/>
    <n v="2023"/>
  </r>
  <r>
    <s v=""/>
    <s v=""/>
    <s v="Evening45098"/>
    <s v="AnyFlatAny45098"/>
    <e v="#REF!"/>
    <e v="#REF!"/>
    <d v="2023-06-21T00:00:00"/>
    <s v="Wednesday"/>
    <x v="3"/>
    <s v="Evening"/>
    <s v="ARC"/>
    <s v="North"/>
    <s v="Flat"/>
    <s v="AWT"/>
    <s v="Racecourse/Normal"/>
    <n v="2"/>
    <n v="2"/>
    <e v="#REF!"/>
    <e v="#REF!"/>
    <s v="NEWCASTLE †"/>
    <n v="0"/>
    <s v="South"/>
    <n v="2023"/>
  </r>
  <r>
    <s v=""/>
    <s v=""/>
    <s v="Afternoon45106"/>
    <s v="AnyFlatAny45106"/>
    <e v="#REF!"/>
    <e v="#REF!"/>
    <d v="2023-06-29T00:00:00"/>
    <s v="Thursday"/>
    <x v="3"/>
    <s v="Afternoon"/>
    <s v="ARC"/>
    <s v="North"/>
    <s v="Flat"/>
    <s v="AWT"/>
    <s v="Racecourse/Normal"/>
    <n v="1"/>
    <n v="1"/>
    <e v="#REF!"/>
    <e v="#REF!"/>
    <s v="NEWCASTLE "/>
    <n v="0"/>
    <s v="Midlands"/>
    <n v="2023"/>
  </r>
  <r>
    <s v=""/>
    <s v=""/>
    <s v="Evening45107"/>
    <s v="AnyFlatAny45107"/>
    <e v="#REF!"/>
    <e v="#REF!"/>
    <d v="2023-06-30T00:00:00"/>
    <s v="Friday"/>
    <x v="3"/>
    <s v="Evening"/>
    <s v="ARC"/>
    <s v="North"/>
    <s v="Flat"/>
    <s v="AWT"/>
    <s v="Racecourse/Normal"/>
    <n v="2"/>
    <n v="3"/>
    <e v="#REF!"/>
    <e v="#REF!"/>
    <s v="NEWCASTLE †"/>
    <n v="0"/>
    <s v="NULL"/>
    <n v="2023"/>
  </r>
  <r>
    <s v=""/>
    <s v=""/>
    <s v="Afternoon45108"/>
    <s v="AnyFlatAny45108"/>
    <e v="#REF!"/>
    <e v="#REF!"/>
    <d v="2023-07-01T00:00:00"/>
    <s v="Saturday"/>
    <x v="3"/>
    <s v="Afternoon"/>
    <s v="ARC"/>
    <s v="North"/>
    <s v="Flat"/>
    <s v="AWT"/>
    <s v="Racecourse/Normal"/>
    <n v="1"/>
    <n v="1"/>
    <e v="#REF!"/>
    <e v="#REF!"/>
    <s v="NEWCASTLE "/>
    <n v="0"/>
    <s v="North"/>
    <n v="2023"/>
  </r>
  <r>
    <s v=""/>
    <s v=""/>
    <s v="Afternoon45136"/>
    <s v="AnyFlatAny45136"/>
    <e v="#REF!"/>
    <e v="#REF!"/>
    <d v="2023-07-29T00:00:00"/>
    <s v="Satur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Evening45141"/>
    <s v="AnyFlatAny45141"/>
    <e v="#REF!"/>
    <e v="#REF!"/>
    <d v="2023-08-03T00:00:00"/>
    <s v="Thursday"/>
    <x v="3"/>
    <s v="Evening"/>
    <s v="ARC"/>
    <s v="North"/>
    <s v="Flat"/>
    <s v="AWT"/>
    <s v="Racecourse/Normal"/>
    <n v="2"/>
    <n v="3"/>
    <e v="#REF!"/>
    <e v="#REF!"/>
    <s v="NEWCASTLE †"/>
    <n v="0"/>
    <s v="South"/>
    <n v="2023"/>
  </r>
  <r>
    <s v=""/>
    <s v=""/>
    <s v="Evening45169"/>
    <s v="AnyFlatAny45169"/>
    <e v="#REF!"/>
    <e v="#REF!"/>
    <d v="2023-08-31T00:00:00"/>
    <s v="Thursday"/>
    <x v="3"/>
    <s v="Evening"/>
    <s v="ARC"/>
    <s v="North"/>
    <s v="Flat"/>
    <s v="AWT"/>
    <s v="Racecourse/Normal"/>
    <n v="2"/>
    <n v="4"/>
    <e v="#REF!"/>
    <e v="#REF!"/>
    <s v="NEWCASTLE †"/>
    <n v="0"/>
    <s v="North"/>
    <n v="2023"/>
  </r>
  <r>
    <s v=""/>
    <s v=""/>
    <s v="Afternoon45177"/>
    <s v="AnyFlatAny45177"/>
    <e v="#REF!"/>
    <e v="#REF!"/>
    <d v="2023-09-08T00:00:00"/>
    <s v="Fri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Afternoon45244"/>
    <s v="AnyFlatAny45244"/>
    <e v="#REF!"/>
    <e v="#REF!"/>
    <d v="2023-11-14T00:00:00"/>
    <s v="Tues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Afternoon45247"/>
    <s v="AnyFlatAny45247"/>
    <e v="#REF!"/>
    <e v="#REF!"/>
    <d v="2023-11-17T00:00:00"/>
    <s v="Fri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Floodlit45269"/>
    <s v="AnyFlatAny45269"/>
    <e v="#REF!"/>
    <e v="#REF!"/>
    <d v="2023-12-09T00:00:00"/>
    <s v="Saturday"/>
    <x v="3"/>
    <s v="Floodlit"/>
    <s v="ARC"/>
    <s v="North"/>
    <s v="Flat"/>
    <s v="AWT"/>
    <s v="Racecourse/Normal"/>
    <n v="3"/>
    <n v="4"/>
    <e v="#REF!"/>
    <e v="#REF!"/>
    <s v="NEWCASTLE #"/>
    <n v="0"/>
    <s v="Midlands"/>
    <n v="2023"/>
  </r>
  <r>
    <s v=""/>
    <s v=""/>
    <s v="Afternoon45276"/>
    <s v="AnyFlatAny45276"/>
    <e v="#REF!"/>
    <e v="#REF!"/>
    <d v="2023-12-16T00:00:00"/>
    <s v="Saturday"/>
    <x v="3"/>
    <s v="Afternoon"/>
    <s v="ARC"/>
    <s v="North"/>
    <s v="Flat"/>
    <s v="AWT"/>
    <s v="Racecourse/Normal"/>
    <n v="1"/>
    <n v="1"/>
    <e v="#REF!"/>
    <e v="#REF!"/>
    <s v="NEWCASTLE "/>
    <n v="0"/>
    <s v="Midlands"/>
    <n v="2023"/>
  </r>
  <r>
    <s v=""/>
    <s v=""/>
    <s v="Floodlit45288"/>
    <s v="AnyFlatAny45288"/>
    <e v="#REF!"/>
    <e v="#REF!"/>
    <d v="2023-12-28T00:00:00"/>
    <s v="Thursday"/>
    <x v="3"/>
    <s v="Floodlit"/>
    <s v="ARC"/>
    <s v="North"/>
    <s v="Flat"/>
    <s v="AWT"/>
    <s v="Racecourse/Normal"/>
    <n v="3"/>
    <n v="1"/>
    <e v="#REF!"/>
    <e v="#REF!"/>
    <s v="NEWCASTLE #"/>
    <n v="0"/>
    <s v="North"/>
    <n v="2023"/>
  </r>
  <r>
    <s v=""/>
    <s v=""/>
    <s v="Floodlit44935"/>
    <s v="AnyFlatAny44935"/>
    <e v="#REF!"/>
    <e v="#REF!"/>
    <d v="2023-01-09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4942"/>
    <s v="AnyFlatAny44942"/>
    <e v="#REF!"/>
    <e v="#REF!"/>
    <d v="2023-01-16T00:00:00"/>
    <s v="Monday"/>
    <x v="4"/>
    <s v="Floodlit"/>
    <s v="ARC"/>
    <s v="Midlands"/>
    <s v="Flat"/>
    <s v="AWT"/>
    <s v="Racecourse/Normal"/>
    <n v="3"/>
    <n v="2"/>
    <e v="#REF!"/>
    <e v="#REF!"/>
    <s v="WOLVERHAMPTON #"/>
    <n v="0"/>
    <s v="NULL"/>
    <n v="2023"/>
  </r>
  <r>
    <s v=""/>
    <s v=""/>
    <s v="Floodlit44949"/>
    <s v="AnyFlatAny44949"/>
    <e v="#REF!"/>
    <e v="#REF!"/>
    <d v="2023-01-23T00:00:00"/>
    <s v="Monday"/>
    <x v="4"/>
    <s v="Floodlit"/>
    <s v="ARC"/>
    <s v="Midlands"/>
    <s v="Flat"/>
    <s v="AWT"/>
    <s v="Racecourse/Normal"/>
    <n v="3"/>
    <n v="2"/>
    <e v="#REF!"/>
    <e v="#REF!"/>
    <s v="WOLVERHAMPTON #"/>
    <n v="0"/>
    <s v="South"/>
    <n v="2023"/>
  </r>
  <r>
    <s v=""/>
    <s v=""/>
    <s v="Floodlit44956"/>
    <s v="AnyFlatAny44956"/>
    <e v="#REF!"/>
    <e v="#REF!"/>
    <d v="2023-01-30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4963"/>
    <s v="AnyFlatAny44963"/>
    <e v="#REF!"/>
    <e v="#REF!"/>
    <d v="2023-02-06T00:00:00"/>
    <s v="Monday"/>
    <x v="4"/>
    <s v="Floodlit"/>
    <s v="ARC"/>
    <s v="Midlands"/>
    <s v="Flat"/>
    <s v="AWT"/>
    <s v="Racecourse/Normal"/>
    <n v="3"/>
    <n v="3"/>
    <e v="#REF!"/>
    <e v="#REF!"/>
    <s v="WOLVERHAMPTON #"/>
    <n v="0"/>
    <s v="Midlands"/>
    <n v="2023"/>
  </r>
  <r>
    <s v=""/>
    <s v=""/>
    <s v="Floodlit44968"/>
    <s v="AnyFlatAny44968"/>
    <e v="#REF!"/>
    <e v="#REF!"/>
    <d v="2023-02-11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NULL"/>
    <n v="2023"/>
  </r>
  <r>
    <s v=""/>
    <s v=""/>
    <s v="Floodlit44970"/>
    <s v="AnyFlatAny44970"/>
    <e v="#REF!"/>
    <e v="#REF!"/>
    <d v="2023-02-13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NULL"/>
    <n v="2023"/>
  </r>
  <r>
    <s v=""/>
    <s v=""/>
    <s v="Floodlit44984"/>
    <s v="AnyFlatAny44984"/>
    <e v="#REF!"/>
    <e v="#REF!"/>
    <d v="2023-02-27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4991"/>
    <s v="AnyFlatAny44991"/>
    <e v="#REF!"/>
    <e v="#REF!"/>
    <d v="2023-03-06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Afternoon44996"/>
    <s v="AnyFlatAny44996"/>
    <e v="#REF!"/>
    <e v="#REF!"/>
    <d v="2023-03-11T00:00:00"/>
    <s v="Saturday"/>
    <x v="4"/>
    <s v="Afternoon"/>
    <s v="ARC"/>
    <s v="Midlands"/>
    <s v="Flat"/>
    <s v="AWT"/>
    <s v="Racecourse/Normal"/>
    <n v="1"/>
    <n v="1"/>
    <e v="#REF!"/>
    <e v="#REF!"/>
    <s v="WOLVERHAMPTON "/>
    <n v="0"/>
    <s v="NULL"/>
    <n v="2023"/>
  </r>
  <r>
    <s v=""/>
    <s v=""/>
    <s v="Floodlit45003"/>
    <s v="AnyFlatAny45003"/>
    <e v="#REF!"/>
    <e v="#REF!"/>
    <d v="2023-03-18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NULL"/>
    <n v="2023"/>
  </r>
  <r>
    <s v=""/>
    <s v=""/>
    <s v="Floodlit45012"/>
    <s v="AnyFlatAny45012"/>
    <e v="#REF!"/>
    <e v="#REF!"/>
    <d v="2023-03-27T00:00:00"/>
    <s v="Mon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013"/>
    <s v="AnyFlatAny45013"/>
    <e v="#REF!"/>
    <e v="#REF!"/>
    <d v="2023-03-28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North"/>
    <n v="2023"/>
  </r>
  <r>
    <s v=""/>
    <s v=""/>
    <s v="Floodlit45015"/>
    <s v="AnyFlatAny45015"/>
    <e v="#REF!"/>
    <e v="#REF!"/>
    <d v="2023-03-30T00:00:00"/>
    <s v="Thursday"/>
    <x v="4"/>
    <s v="Floodlit"/>
    <s v="ARC"/>
    <s v="Midlands"/>
    <s v="Flat"/>
    <s v="AWT"/>
    <s v="Racecourse/Normal"/>
    <n v="3"/>
    <n v="3"/>
    <e v="#REF!"/>
    <e v="#REF!"/>
    <s v="WOLVERHAMPTON #"/>
    <n v="0"/>
    <s v="North"/>
    <n v="2023"/>
  </r>
  <r>
    <s v=""/>
    <s v=""/>
    <s v="Afternoon45021"/>
    <s v="AnyFlatAny45021"/>
    <e v="#REF!"/>
    <e v="#REF!"/>
    <d v="2023-04-05T00:00:00"/>
    <s v="Wednes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Floodlit45024"/>
    <s v="AnyFlatAny45024"/>
    <e v="#REF!"/>
    <e v="#REF!"/>
    <d v="2023-04-08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South"/>
    <n v="2023"/>
  </r>
  <r>
    <s v=""/>
    <s v=""/>
    <s v="Afternoon45026"/>
    <s v="AnyFlatAny45026"/>
    <e v="#REF!"/>
    <e v="#REF!"/>
    <d v="2023-04-10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North"/>
    <n v="2023"/>
  </r>
  <r>
    <s v=""/>
    <s v=""/>
    <s v="Floodlit45027"/>
    <s v="AnyFlatAny45027"/>
    <e v="#REF!"/>
    <e v="#REF!"/>
    <d v="2023-04-11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Midlands"/>
    <n v="2023"/>
  </r>
  <r>
    <s v=""/>
    <s v=""/>
    <s v="Floodlit45031"/>
    <s v="AnyFlatAny45031"/>
    <e v="#REF!"/>
    <e v="#REF!"/>
    <d v="2023-04-15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NULL"/>
    <n v="2023"/>
  </r>
  <r>
    <s v=""/>
    <s v=""/>
    <s v="Evening45041"/>
    <s v="AnyFlatAny45041"/>
    <e v="#REF!"/>
    <e v="#REF!"/>
    <d v="2023-04-25T00:00:00"/>
    <s v="Tuesday"/>
    <x v="4"/>
    <s v="Evening"/>
    <s v="ARC"/>
    <s v="Midlands"/>
    <s v="Flat"/>
    <s v="AWT"/>
    <s v="Racecourse/Normal"/>
    <n v="2"/>
    <n v="4"/>
    <e v="#REF!"/>
    <e v="#REF!"/>
    <s v="WOLVERHAMPTON †"/>
    <n v="0"/>
    <s v="North"/>
    <n v="2023"/>
  </r>
  <r>
    <s v=""/>
    <s v=""/>
    <s v="Evening45045"/>
    <s v="AnyFlatAny45045"/>
    <e v="#REF!"/>
    <e v="#REF!"/>
    <d v="2023-04-29T00:00:00"/>
    <s v="Saturday"/>
    <x v="4"/>
    <s v="Evening"/>
    <s v="ARC"/>
    <s v="Midlands"/>
    <s v="Flat"/>
    <s v="AWT"/>
    <s v="Racecourse/Normal"/>
    <n v="2"/>
    <n v="3"/>
    <e v="#REF!"/>
    <e v="#REF!"/>
    <s v="WOLVERHAMPTON †"/>
    <n v="0"/>
    <s v="Midlands"/>
    <n v="2023"/>
  </r>
  <r>
    <s v=""/>
    <s v=""/>
    <s v="Afternoon45049"/>
    <s v="AnyFlatAny45049"/>
    <e v="#REF!"/>
    <e v="#REF!"/>
    <d v="2023-05-03T00:00:00"/>
    <s v="Wednes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Evening45058"/>
    <s v="AnyFlatAny45058"/>
    <e v="#REF!"/>
    <e v="#REF!"/>
    <d v="2023-05-12T00:00:00"/>
    <s v="Friday"/>
    <x v="4"/>
    <s v="Evening"/>
    <s v="ARC"/>
    <s v="Midlands"/>
    <s v="Flat"/>
    <s v="AWT"/>
    <s v="Racecourse/Normal"/>
    <n v="2"/>
    <n v="4"/>
    <e v="#REF!"/>
    <e v="#REF!"/>
    <s v="WOLVERHAMPTON †"/>
    <n v="0"/>
    <s v="North"/>
    <n v="2023"/>
  </r>
  <r>
    <s v=""/>
    <s v=""/>
    <s v="Afternoon45061"/>
    <s v="AnyFlatAny45061"/>
    <e v="#REF!"/>
    <e v="#REF!"/>
    <d v="2023-05-15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NULL"/>
    <n v="2023"/>
  </r>
  <r>
    <s v=""/>
    <s v=""/>
    <s v="Afternoon45069"/>
    <s v="AnyFlatAny45069"/>
    <e v="#REF!"/>
    <e v="#REF!"/>
    <d v="2023-05-23T00:00:00"/>
    <s v="Tue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Afternoon45071"/>
    <s v="AnyFlatAny45071"/>
    <e v="#REF!"/>
    <e v="#REF!"/>
    <d v="2023-05-25T00:00:00"/>
    <s v="Thur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Evening45082"/>
    <s v="AnyFlatAny45082"/>
    <e v="#REF!"/>
    <e v="#REF!"/>
    <d v="2023-06-05T00:00:00"/>
    <s v="Monday"/>
    <x v="4"/>
    <s v="Evening"/>
    <s v="ARC"/>
    <s v="Midlands"/>
    <s v="Flat"/>
    <s v="AWT"/>
    <s v="Racecourse/Normal"/>
    <n v="2"/>
    <n v="1"/>
    <e v="#REF!"/>
    <e v="#REF!"/>
    <s v="WOLVERHAMPTON †"/>
    <n v="0"/>
    <s v="North"/>
    <n v="2023"/>
  </r>
  <r>
    <s v=""/>
    <s v=""/>
    <s v="Afternoon45096"/>
    <s v="AnyFlatAny45096"/>
    <e v="#REF!"/>
    <e v="#REF!"/>
    <d v="2023-06-19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NULL"/>
    <n v="2023"/>
  </r>
  <r>
    <s v=""/>
    <s v=""/>
    <s v="Evening45103"/>
    <s v="AnyFlatAny45103"/>
    <e v="#REF!"/>
    <e v="#REF!"/>
    <d v="2023-06-26T00:00:00"/>
    <s v="Monday"/>
    <x v="4"/>
    <s v="Evening"/>
    <s v="ARC"/>
    <s v="Midlands"/>
    <s v="Flat"/>
    <s v="AWT"/>
    <s v="Racecourse/Normal"/>
    <n v="2"/>
    <n v="2"/>
    <e v="#REF!"/>
    <e v="#REF!"/>
    <s v="WOLVERHAMPTON †"/>
    <n v="0"/>
    <s v="Midlands"/>
    <n v="2023"/>
  </r>
  <r>
    <s v=""/>
    <s v=""/>
    <s v="Afternoon45118"/>
    <s v="AnyFlatAny45118"/>
    <e v="#REF!"/>
    <e v="#REF!"/>
    <d v="2023-07-11T00:00:00"/>
    <s v="Tuesday"/>
    <x v="4"/>
    <s v="Afternoon"/>
    <s v="ARC"/>
    <s v="Midlands"/>
    <s v="Flat"/>
    <s v="AWT"/>
    <s v="Racecourse/Normal"/>
    <n v="1"/>
    <n v="1"/>
    <e v="#REF!"/>
    <e v="#REF!"/>
    <s v="WOLVERHAMPTON "/>
    <n v="0"/>
    <s v="North"/>
    <n v="2023"/>
  </r>
  <r>
    <s v=""/>
    <s v=""/>
    <s v="Evening45124"/>
    <s v="AnyFlatAny45124"/>
    <e v="#REF!"/>
    <e v="#REF!"/>
    <d v="2023-07-17T00:00:00"/>
    <s v="Monday"/>
    <x v="4"/>
    <s v="Evening"/>
    <s v="ARC"/>
    <s v="Midlands"/>
    <s v="Flat"/>
    <s v="AWT"/>
    <s v="Racecourse/Normal"/>
    <n v="2"/>
    <n v="1"/>
    <e v="#REF!"/>
    <e v="#REF!"/>
    <s v="WOLVERHAMPTON †"/>
    <n v="0"/>
    <s v="North"/>
    <n v="2023"/>
  </r>
  <r>
    <s v=""/>
    <s v=""/>
    <s v="Evening45126"/>
    <s v="AnyFlatAny45126"/>
    <e v="#REF!"/>
    <e v="#REF!"/>
    <d v="2023-07-19T00:00:00"/>
    <s v="Wednesday"/>
    <x v="4"/>
    <s v="Evening"/>
    <s v="ARC"/>
    <s v="Midlands"/>
    <s v="Flat"/>
    <s v="AWT"/>
    <s v="Racecourse/Normal"/>
    <n v="2"/>
    <n v="3"/>
    <e v="#REF!"/>
    <e v="#REF!"/>
    <s v="WOLVERHAMPTON †"/>
    <n v="0"/>
    <s v="South"/>
    <n v="2023"/>
  </r>
  <r>
    <s v=""/>
    <s v=""/>
    <s v="Evening45132"/>
    <s v="AnyFlatAny45132"/>
    <e v="#REF!"/>
    <e v="#REF!"/>
    <d v="2023-07-25T00:00:00"/>
    <s v="Tuesday"/>
    <x v="4"/>
    <s v="Evening"/>
    <s v="ARC"/>
    <s v="Midlands"/>
    <s v="Flat"/>
    <s v="AWT"/>
    <s v="Racecourse/Normal"/>
    <n v="2"/>
    <n v="1"/>
    <e v="#REF!"/>
    <e v="#REF!"/>
    <s v="WOLVERHAMPTON †"/>
    <n v="0"/>
    <s v="South"/>
    <n v="2023"/>
  </r>
  <r>
    <s v=""/>
    <s v=""/>
    <s v="Afternoon45142"/>
    <s v="AnyFlatAny45142"/>
    <e v="#REF!"/>
    <e v="#REF!"/>
    <d v="2023-08-04T00:00:00"/>
    <s v="Friday"/>
    <x v="4"/>
    <s v="Afternoon"/>
    <s v="ARC"/>
    <s v="Midlands"/>
    <s v="Flat"/>
    <s v="AWT"/>
    <s v="Racecourse/Normal"/>
    <n v="1"/>
    <n v="1"/>
    <e v="#REF!"/>
    <e v="#REF!"/>
    <s v="WOLVERHAMPTON "/>
    <n v="0"/>
    <s v="North"/>
    <n v="2023"/>
  </r>
  <r>
    <s v=""/>
    <s v=""/>
    <s v="Afternoon45152"/>
    <s v="AnyFlatAny45152"/>
    <e v="#REF!"/>
    <e v="#REF!"/>
    <d v="2023-08-14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Afternoon45155"/>
    <s v="AnyFlatAny45155"/>
    <e v="#REF!"/>
    <e v="#REF!"/>
    <d v="2023-08-17T00:00:00"/>
    <s v="Thur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Afternoon45156"/>
    <s v="AnyFlatAny45156"/>
    <e v="#REF!"/>
    <e v="#REF!"/>
    <d v="2023-08-18T00:00:00"/>
    <s v="Fri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Evening45170"/>
    <s v="AnyFlatAny45170"/>
    <e v="#REF!"/>
    <e v="#REF!"/>
    <d v="2023-09-01T00:00:00"/>
    <s v="Friday"/>
    <x v="4"/>
    <s v="Evening"/>
    <s v="ARC"/>
    <s v="Midlands"/>
    <s v="Flat"/>
    <s v="AWT"/>
    <s v="Racecourse/Normal"/>
    <n v="2"/>
    <n v="3"/>
    <e v="#REF!"/>
    <e v="#REF!"/>
    <s v="WOLVERHAMPTON †"/>
    <n v="0"/>
    <s v="NULL"/>
    <n v="2023"/>
  </r>
  <r>
    <s v=""/>
    <s v=""/>
    <s v="Evening45171"/>
    <s v="AnyFlatAny45171"/>
    <e v="#REF!"/>
    <e v="#REF!"/>
    <d v="2023-09-02T00:00:00"/>
    <s v="Saturday"/>
    <x v="4"/>
    <s v="Evening"/>
    <s v="ARC"/>
    <s v="Midlands"/>
    <s v="Flat"/>
    <s v="AWT"/>
    <s v="Racecourse/Normal"/>
    <n v="2"/>
    <n v="3"/>
    <e v="#REF!"/>
    <e v="#REF!"/>
    <s v="WOLVERHAMPTON †"/>
    <n v="0"/>
    <s v="North"/>
    <n v="2023"/>
  </r>
  <r>
    <s v=""/>
    <s v=""/>
    <s v="Afternoon45175"/>
    <s v="AnyFlatAny45175"/>
    <e v="#REF!"/>
    <e v="#REF!"/>
    <d v="2023-09-06T00:00:00"/>
    <s v="Wednes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Floodlit45178"/>
    <s v="AnyFlatAny45178"/>
    <e v="#REF!"/>
    <e v="#REF!"/>
    <d v="2023-09-09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North"/>
    <n v="2023"/>
  </r>
  <r>
    <s v=""/>
    <s v=""/>
    <s v="Floodlit45192"/>
    <s v="AnyFlatAny45192"/>
    <e v="#REF!"/>
    <e v="#REF!"/>
    <d v="2023-09-23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North"/>
    <n v="2023"/>
  </r>
  <r>
    <s v=""/>
    <s v=""/>
    <s v="Floodlit45206"/>
    <s v="AnyFlatAny45206"/>
    <e v="#REF!"/>
    <e v="#REF!"/>
    <d v="2023-10-07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South"/>
    <n v="2023"/>
  </r>
  <r>
    <s v=""/>
    <s v=""/>
    <s v="Floodlit45220"/>
    <s v="AnyFlatAny45220"/>
    <e v="#REF!"/>
    <e v="#REF!"/>
    <d v="2023-10-21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226"/>
    <s v="AnyFlatAny45226"/>
    <e v="#REF!"/>
    <e v="#REF!"/>
    <d v="2023-10-27T00:00:00"/>
    <s v="Fri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243"/>
    <s v="AnyFlatAny45243"/>
    <e v="#REF!"/>
    <e v="#REF!"/>
    <d v="2023-11-13T00:00:00"/>
    <s v="Mon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248"/>
    <s v="AnyFlatAny45248"/>
    <e v="#REF!"/>
    <e v="#REF!"/>
    <d v="2023-11-18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North"/>
    <n v="2023"/>
  </r>
  <r>
    <s v=""/>
    <s v=""/>
    <s v="Floodlit45253"/>
    <s v="AnyFlatAny45253"/>
    <e v="#REF!"/>
    <e v="#REF!"/>
    <d v="2023-11-23T00:00:00"/>
    <s v="Thursday"/>
    <x v="4"/>
    <s v="Floodlit"/>
    <s v="ARC"/>
    <s v="Midlands"/>
    <s v="Flat"/>
    <s v="AWT"/>
    <s v="Racecourse/Normal"/>
    <n v="3"/>
    <n v="4"/>
    <e v="#REF!"/>
    <e v="#REF!"/>
    <s v="WOLVERHAMPTON #"/>
    <n v="0"/>
    <s v="Midlands"/>
    <n v="2023"/>
  </r>
  <r>
    <s v=""/>
    <s v=""/>
    <s v="Floodlit45255"/>
    <s v="AnyFlatAny45255"/>
    <e v="#REF!"/>
    <e v="#REF!"/>
    <d v="2023-11-25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South"/>
    <n v="2023"/>
  </r>
  <r>
    <s v=""/>
    <s v=""/>
    <s v="Floodlit45264"/>
    <s v="AnyFlatAny45264"/>
    <e v="#REF!"/>
    <e v="#REF!"/>
    <d v="2023-12-04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5265"/>
    <s v="AnyFlatAny45265"/>
    <e v="#REF!"/>
    <e v="#REF!"/>
    <d v="2023-12-05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North"/>
    <n v="2023"/>
  </r>
  <r>
    <s v=""/>
    <s v=""/>
    <s v="Floodlit45269"/>
    <s v="AnyFlatAny45269"/>
    <e v="#REF!"/>
    <e v="#REF!"/>
    <d v="2023-12-09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Midlands"/>
    <n v="2023"/>
  </r>
  <r>
    <s v=""/>
    <s v=""/>
    <s v="Floodlit45276"/>
    <s v="AnyFlatAny45276"/>
    <e v="#REF!"/>
    <e v="#REF!"/>
    <d v="2023-12-16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Midlands"/>
    <n v="2023"/>
  </r>
  <r>
    <s v=""/>
    <s v=""/>
    <s v="Floodlit45278"/>
    <s v="AnyFlatAny45278"/>
    <e v="#REF!"/>
    <e v="#REF!"/>
    <d v="2023-12-18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South"/>
    <n v="2023"/>
  </r>
  <r>
    <s v=""/>
    <s v=""/>
    <s v="Floodlit45279"/>
    <s v="AnyFlatAny45279"/>
    <e v="#REF!"/>
    <e v="#REF!"/>
    <d v="2023-12-19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North"/>
    <n v="2023"/>
  </r>
  <r>
    <s v=""/>
    <s v=""/>
    <s v="Afternoon45286"/>
    <s v="AnyFlatAny45286"/>
    <e v="#REF!"/>
    <e v="#REF!"/>
    <d v="2023-12-26T00:00:00"/>
    <s v="Tue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Floodlit45287"/>
    <s v="AnyFlatAny45287"/>
    <e v="#REF!"/>
    <e v="#REF!"/>
    <d v="2023-12-27T00:00:00"/>
    <s v="Wednesday"/>
    <x v="4"/>
    <s v="Floodlit"/>
    <s v="ARC"/>
    <s v="Midlands"/>
    <s v="Flat"/>
    <s v="AWT"/>
    <s v="Racecourse/Normal"/>
    <n v="3"/>
    <n v="3"/>
    <e v="#REF!"/>
    <e v="#REF!"/>
    <s v="WOLVERHAMPTON #"/>
    <n v="0"/>
    <s v="North"/>
    <n v="2023"/>
  </r>
  <r>
    <s v=""/>
    <s v=""/>
    <s v="Floodlit45290"/>
    <s v="AnyFlatAny45290"/>
    <e v="#REF!"/>
    <e v="#REF!"/>
    <d v="2023-12-30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Afternoon45031"/>
    <s v="AnyFlatAny45031"/>
    <e v="#REF!"/>
    <e v="#REF!"/>
    <d v="2023-04-15T00:00:00"/>
    <s v="Saturday"/>
    <x v="5"/>
    <s v="Afternoon"/>
    <s v="ARC"/>
    <s v="Midlands"/>
    <s v="Flat"/>
    <s v="AWT"/>
    <s v="Racecourse/Normal"/>
    <n v="1"/>
    <n v="1"/>
    <e v="#REF!"/>
    <e v="#REF!"/>
    <s v="YARMOUTH "/>
    <n v="0"/>
    <s v="South"/>
    <n v="2023"/>
  </r>
  <r>
    <s v=""/>
    <s v=""/>
    <s v="Afternoon45059"/>
    <s v="AnyBothAny45059"/>
    <e v="#REF!"/>
    <e v="#REF!"/>
    <d v="2023-05-13T00:00:00"/>
    <s v="Saturday"/>
    <x v="6"/>
    <s v="Afternoon"/>
    <s v="JCR"/>
    <s v="North"/>
    <s v="Both"/>
    <s v="Turf"/>
    <s v="Racecourse/Normal"/>
    <n v="1"/>
    <n v="1"/>
    <e v="#REF!"/>
    <e v="#REF!"/>
    <s v="Haydock Park "/>
    <n v="0"/>
    <s v="North"/>
    <n v="2023"/>
  </r>
  <r>
    <s v=""/>
    <s v=""/>
    <s v="Afternoon45220"/>
    <s v="AnyFlatAny45220"/>
    <e v="#REF!"/>
    <e v="#REF!"/>
    <d v="2023-10-21T00:00:00"/>
    <s v="Saturday"/>
    <x v="7"/>
    <s v="Afternoon"/>
    <s v="Independent"/>
    <s v="South"/>
    <s v="Flat"/>
    <s v="Turf"/>
    <s v="National/BHA"/>
    <n v="1"/>
    <n v="1"/>
    <e v="#REF!"/>
    <e v="#REF!"/>
    <s v="ASCOT "/>
    <n v="0"/>
    <s v="Midlands"/>
    <n v="2023"/>
  </r>
  <r>
    <s v=""/>
    <s v=""/>
    <s v="Afternoon45023"/>
    <s v="AnyFlatAny45023"/>
    <e v="#REF!"/>
    <e v="#REF!"/>
    <d v="2023-04-07T00:00:00"/>
    <s v="Friday"/>
    <x v="8"/>
    <s v="Afternoon"/>
    <s v="ARC"/>
    <s v="South"/>
    <s v="Flat"/>
    <s v="Turf"/>
    <s v="National/BHA"/>
    <n v="1"/>
    <n v="1"/>
    <e v="#REF!"/>
    <e v="#REF!"/>
    <s v="BATH "/>
    <n v="0"/>
    <s v="Midlands"/>
    <n v="2023"/>
  </r>
  <r>
    <s v=""/>
    <s v=""/>
    <s v="Afternoon45169"/>
    <s v="AnyFlatAny45169"/>
    <e v="#REF!"/>
    <e v="#REF!"/>
    <d v="2023-08-31T00:00:00"/>
    <s v="Thursday"/>
    <x v="8"/>
    <s v="Afternoon"/>
    <s v="ARC"/>
    <s v="South"/>
    <s v="Flat"/>
    <s v="Turf"/>
    <s v="National/BHA"/>
    <n v="1"/>
    <n v="1"/>
    <e v="#REF!"/>
    <e v="#REF!"/>
    <s v="BATH "/>
    <n v="0"/>
    <s v="North"/>
    <n v="2023"/>
  </r>
  <r>
    <s v=""/>
    <s v=""/>
    <s v="Evening45176"/>
    <s v="AnyFlatAny45176"/>
    <e v="#REF!"/>
    <e v="#REF!"/>
    <d v="2023-09-07T00:00:00"/>
    <s v="Thursday"/>
    <x v="9"/>
    <s v="Evening"/>
    <s v="JCR"/>
    <s v="North"/>
    <s v="Flat"/>
    <s v="Turf"/>
    <s v="National/BHA"/>
    <n v="2"/>
    <n v="3"/>
    <e v="#REF!"/>
    <e v="#REF!"/>
    <s v="CARLISLE †"/>
    <n v="0"/>
    <s v="South"/>
    <n v="2023"/>
  </r>
  <r>
    <s v=""/>
    <s v=""/>
    <s v="Afternoon45094"/>
    <s v="AnyFlatAny45094"/>
    <e v="#REF!"/>
    <e v="#REF!"/>
    <d v="2023-06-17T00:00:00"/>
    <s v="Saturday"/>
    <x v="10"/>
    <s v="Afternoon"/>
    <s v="Independent"/>
    <s v="Midlands"/>
    <s v="Flat"/>
    <s v="Turf"/>
    <s v="National/BHA"/>
    <n v="1"/>
    <n v="1"/>
    <e v="#REF!"/>
    <e v="#REF!"/>
    <s v="CHESTER "/>
    <n v="0"/>
    <s v="Midlands"/>
    <n v="2023"/>
  </r>
  <r>
    <s v=""/>
    <s v=""/>
    <s v="Afternoon45199"/>
    <s v="AnyFlatAny45199"/>
    <e v="#REF!"/>
    <e v="#REF!"/>
    <d v="2023-09-30T00:00:00"/>
    <s v="Saturday"/>
    <x v="10"/>
    <s v="Afternoon"/>
    <s v="Independent"/>
    <s v="Midlands"/>
    <s v="Flat"/>
    <s v="Turf"/>
    <s v="National/BHA"/>
    <n v="1"/>
    <n v="1"/>
    <e v="#REF!"/>
    <e v="#REF!"/>
    <s v="CHESTER "/>
    <n v="0"/>
    <s v="North"/>
    <n v="2023"/>
  </r>
  <r>
    <s v=""/>
    <s v=""/>
    <s v="Afternoon45213"/>
    <s v="AnyFlatAny45213"/>
    <e v="#REF!"/>
    <e v="#REF!"/>
    <d v="2023-10-14T00:00:00"/>
    <s v="Saturday"/>
    <x v="10"/>
    <s v="Afternoon"/>
    <s v="Independent"/>
    <s v="Midlands"/>
    <s v="Flat"/>
    <s v="Turf"/>
    <s v="National/BHA"/>
    <n v="1"/>
    <n v="1"/>
    <e v="#REF!"/>
    <e v="#REF!"/>
    <s v="CHESTER "/>
    <n v="0"/>
    <s v="North"/>
    <n v="2023"/>
  </r>
  <r>
    <s v=""/>
    <s v=""/>
    <s v="Afternoon45084"/>
    <s v="AnyFlatAny45084"/>
    <e v="#REF!"/>
    <e v="#REF!"/>
    <d v="2023-06-07T00:00:00"/>
    <s v="Wednesday"/>
    <x v="11"/>
    <s v="Afternoon"/>
    <s v="Independent"/>
    <s v="South"/>
    <s v="Flat"/>
    <s v="Turf"/>
    <s v="National/BHA"/>
    <n v="1"/>
    <n v="1"/>
    <e v="#REF!"/>
    <e v="#REF!"/>
    <s v="NEWBURY "/>
    <n v="0"/>
    <s v="South"/>
    <n v="2023"/>
  </r>
  <r>
    <s v=""/>
    <s v=""/>
    <s v="Afternoon45167"/>
    <s v="AnyFlatAny45167"/>
    <e v="#REF!"/>
    <e v="#REF!"/>
    <d v="2023-08-29T00:00:00"/>
    <s v="Tuesday"/>
    <x v="11"/>
    <s v="Afternoon"/>
    <s v="Independent"/>
    <s v="South"/>
    <s v="Flat"/>
    <s v="Turf"/>
    <s v="National/BHA"/>
    <n v="1"/>
    <n v="1"/>
    <e v="#REF!"/>
    <e v="#REF!"/>
    <s v="NEWBURY "/>
    <n v="0"/>
    <s v="North"/>
    <n v="2023"/>
  </r>
  <r>
    <s v=""/>
    <s v=""/>
    <s v="Evening45076"/>
    <s v="AnyFlatAny45076"/>
    <e v="#REF!"/>
    <e v="#REF!"/>
    <d v="2023-05-30T00:00:00"/>
    <s v="Tuesday"/>
    <x v="12"/>
    <s v="Evening"/>
    <s v="JCR"/>
    <s v="Midlands"/>
    <s v="Flat"/>
    <s v="Turf"/>
    <s v="National/BHA"/>
    <n v="2"/>
    <n v="2"/>
    <e v="#REF!"/>
    <e v="#REF!"/>
    <s v="NOTTINGHAM †"/>
    <n v="0"/>
    <s v="South"/>
    <n v="2023"/>
  </r>
  <r>
    <s v=""/>
    <s v=""/>
    <s v="Evening45176"/>
    <s v="AnyFlatAny45176"/>
    <e v="#REF!"/>
    <e v="#REF!"/>
    <d v="2023-09-07T00:00:00"/>
    <s v="Thursday"/>
    <x v="13"/>
    <s v="Evening"/>
    <s v="ARC"/>
    <s v="South"/>
    <s v="Flat"/>
    <s v="Turf"/>
    <s v="National/BHA"/>
    <n v="2"/>
    <n v="3"/>
    <e v="#REF!"/>
    <e v="#REF!"/>
    <s v="WINDSOR †"/>
    <n v="0"/>
    <s v="Midlands"/>
    <n v="2023"/>
  </r>
  <r>
    <s v=""/>
    <s v=""/>
    <s v="Evening45085"/>
    <s v="AnyFlatAny45085"/>
    <e v="#REF!"/>
    <e v="#REF!"/>
    <d v="2023-06-08T00:00:00"/>
    <s v="Thursday"/>
    <x v="5"/>
    <s v="Evening"/>
    <s v="ARC"/>
    <s v="Midlands"/>
    <s v="Flat"/>
    <s v="Turf"/>
    <s v="National/BHA"/>
    <n v="2"/>
    <n v="3"/>
    <e v="#REF!"/>
    <e v="#REF!"/>
    <s v="YARMOUTH †"/>
    <n v="0"/>
    <s v="South"/>
    <n v="2023"/>
  </r>
  <r>
    <s v=""/>
    <s v=""/>
    <s v="Afternoon45049"/>
    <s v="AnyFlatAny45049"/>
    <e v="#REF!"/>
    <e v="#REF!"/>
    <d v="2023-05-03T00:00:00"/>
    <s v="Wednes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058"/>
    <s v="AnyFlatAny45058"/>
    <e v="#REF!"/>
    <e v="#REF!"/>
    <d v="2023-05-12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059"/>
    <s v="AnyFlatAny45059"/>
    <e v="#REF!"/>
    <e v="#REF!"/>
    <d v="2023-05-13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097"/>
    <s v="AnyFlatAny45097"/>
    <e v="#REF!"/>
    <e v="#REF!"/>
    <d v="2023-06-20T00:00:00"/>
    <s v="Tues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098"/>
    <s v="AnyFlatAny45098"/>
    <e v="#REF!"/>
    <e v="#REF!"/>
    <d v="2023-06-21T00:00:00"/>
    <s v="Wednes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099"/>
    <s v="AnyFlatAny45099"/>
    <e v="#REF!"/>
    <e v="#REF!"/>
    <d v="2023-06-22T00:00:00"/>
    <s v="Thurs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100"/>
    <s v="AnyFlatAny45100"/>
    <e v="#REF!"/>
    <e v="#REF!"/>
    <d v="2023-06-23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101"/>
    <s v="AnyFlatAny45101"/>
    <e v="#REF!"/>
    <e v="#REF!"/>
    <d v="2023-06-24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121"/>
    <s v="AnyFlatAny45121"/>
    <e v="#REF!"/>
    <e v="#REF!"/>
    <d v="2023-07-14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122"/>
    <s v="AnyFlatAny45122"/>
    <e v="#REF!"/>
    <e v="#REF!"/>
    <d v="2023-07-15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135"/>
    <s v="AnyFlatAny45135"/>
    <e v="#REF!"/>
    <e v="#REF!"/>
    <d v="2023-07-28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NULL"/>
    <n v="2023"/>
  </r>
  <r>
    <s v=""/>
    <s v=""/>
    <s v="Afternoon45136"/>
    <s v="AnyFlatAny45136"/>
    <e v="#REF!"/>
    <e v="#REF!"/>
    <d v="2023-07-29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150"/>
    <s v="AnyFlatAny45150"/>
    <e v="#REF!"/>
    <e v="#REF!"/>
    <d v="2023-08-12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177"/>
    <s v="AnyFlatAny45177"/>
    <e v="#REF!"/>
    <e v="#REF!"/>
    <d v="2023-09-08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178"/>
    <s v="AnyFlatAny45178"/>
    <e v="#REF!"/>
    <e v="#REF!"/>
    <d v="2023-09-09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205"/>
    <s v="AnyFlatAny45205"/>
    <e v="#REF!"/>
    <e v="#REF!"/>
    <d v="2023-10-06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206"/>
    <s v="AnyFlatAny45206"/>
    <e v="#REF!"/>
    <e v="#REF!"/>
    <d v="2023-10-07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NULL"/>
    <n v="2023"/>
  </r>
  <r>
    <s v=""/>
    <s v=""/>
    <s v="Evening45037"/>
    <s v="AnyFlatAny45037"/>
    <e v="#REF!"/>
    <e v="#REF!"/>
    <d v="2023-04-21T00:00:00"/>
    <s v="Friday"/>
    <x v="8"/>
    <s v="Evening"/>
    <s v="ARC"/>
    <s v="South"/>
    <s v="Flat"/>
    <s v="Turf"/>
    <s v="Racecourse/Normal"/>
    <n v="2"/>
    <n v="3"/>
    <e v="#REF!"/>
    <e v="#REF!"/>
    <s v="BATH †"/>
    <n v="0"/>
    <s v="South"/>
    <n v="2023"/>
  </r>
  <r>
    <s v=""/>
    <s v=""/>
    <s v="Afternoon45047"/>
    <s v="AnyFlatAny45047"/>
    <e v="#REF!"/>
    <e v="#REF!"/>
    <d v="2023-05-01T00:00:00"/>
    <s v="Monday"/>
    <x v="8"/>
    <s v="Afternoon"/>
    <s v="ARC"/>
    <s v="South"/>
    <s v="Flat"/>
    <s v="Turf"/>
    <s v="Racecourse/Normal"/>
    <n v="1"/>
    <n v="1"/>
    <e v="#REF!"/>
    <e v="#REF!"/>
    <s v="BATH "/>
    <n v="0"/>
    <s v="Midlands"/>
    <n v="2023"/>
  </r>
  <r>
    <s v=""/>
    <s v=""/>
    <s v="Evening45063"/>
    <s v="AnyFlatAny45063"/>
    <e v="#REF!"/>
    <e v="#REF!"/>
    <d v="2023-05-17T00:00:00"/>
    <s v="Wednesday"/>
    <x v="8"/>
    <s v="Evening"/>
    <s v="ARC"/>
    <s v="South"/>
    <s v="Flat"/>
    <s v="Turf"/>
    <s v="Racecourse/Normal"/>
    <n v="2"/>
    <n v="1"/>
    <e v="#REF!"/>
    <e v="#REF!"/>
    <s v="BATH †"/>
    <n v="0"/>
    <s v="Midlands"/>
    <n v="2023"/>
  </r>
  <r>
    <s v=""/>
    <s v=""/>
    <s v="Afternoon45072"/>
    <s v="AnyFlatAny45072"/>
    <e v="#REF!"/>
    <e v="#REF!"/>
    <d v="2023-05-26T00:00:00"/>
    <s v="Fri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086"/>
    <s v="AnyFlatAny45086"/>
    <e v="#REF!"/>
    <e v="#REF!"/>
    <d v="2023-06-09T00:00:00"/>
    <s v="Friday"/>
    <x v="8"/>
    <s v="Evening"/>
    <s v="ARC"/>
    <s v="South"/>
    <s v="Flat"/>
    <s v="Turf"/>
    <s v="Racecourse/Normal"/>
    <n v="2"/>
    <n v="3"/>
    <e v="#REF!"/>
    <e v="#REF!"/>
    <s v="BATH †"/>
    <n v="0"/>
    <s v="NULL"/>
    <n v="2023"/>
  </r>
  <r>
    <s v=""/>
    <s v=""/>
    <s v="Afternoon45094"/>
    <s v="AnyFlatAny45094"/>
    <e v="#REF!"/>
    <e v="#REF!"/>
    <d v="2023-06-17T00:00:00"/>
    <s v="Satur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105"/>
    <s v="AnyFlatAny45105"/>
    <e v="#REF!"/>
    <e v="#REF!"/>
    <d v="2023-06-28T00:00:00"/>
    <s v="Wednesday"/>
    <x v="8"/>
    <s v="Evening"/>
    <s v="ARC"/>
    <s v="South"/>
    <s v="Flat"/>
    <s v="Turf"/>
    <s v="Racecourse/Normal"/>
    <n v="2"/>
    <n v="2"/>
    <e v="#REF!"/>
    <e v="#REF!"/>
    <s v="BATH †"/>
    <n v="0"/>
    <s v="North"/>
    <n v="2023"/>
  </r>
  <r>
    <s v=""/>
    <s v=""/>
    <s v="Evening45112"/>
    <s v="AnyFlatAny45112"/>
    <e v="#REF!"/>
    <e v="#REF!"/>
    <d v="2023-07-05T00:00:00"/>
    <s v="Wednesday"/>
    <x v="8"/>
    <s v="Evening"/>
    <s v="ARC"/>
    <s v="South"/>
    <s v="Flat"/>
    <s v="Turf"/>
    <s v="Racecourse/Normal"/>
    <n v="2"/>
    <n v="1"/>
    <e v="#REF!"/>
    <e v="#REF!"/>
    <s v="BATH †"/>
    <n v="0"/>
    <s v="Midlands"/>
    <n v="2023"/>
  </r>
  <r>
    <s v=""/>
    <s v=""/>
    <s v="Evening45119"/>
    <s v="AnyFlatAny45119"/>
    <e v="#REF!"/>
    <e v="#REF!"/>
    <d v="2023-07-12T00:00:00"/>
    <s v="Wednesday"/>
    <x v="8"/>
    <s v="Evening"/>
    <s v="ARC"/>
    <s v="South"/>
    <s v="Flat"/>
    <s v="Turf"/>
    <s v="Racecourse/Normal"/>
    <n v="2"/>
    <n v="3"/>
    <e v="#REF!"/>
    <e v="#REF!"/>
    <s v="BATH †"/>
    <n v="0"/>
    <s v="NULL"/>
    <n v="2023"/>
  </r>
  <r>
    <s v=""/>
    <s v=""/>
    <s v="Afternoon45126"/>
    <s v="AnyFlatAny45126"/>
    <e v="#REF!"/>
    <e v="#REF!"/>
    <d v="2023-07-19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NULL"/>
    <n v="2023"/>
  </r>
  <r>
    <s v=""/>
    <s v=""/>
    <s v="Afternoon45133"/>
    <s v="AnyFlatAny45133"/>
    <e v="#REF!"/>
    <e v="#REF!"/>
    <d v="2023-07-26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142"/>
    <s v="AnyFlatAny45142"/>
    <e v="#REF!"/>
    <e v="#REF!"/>
    <d v="2023-08-04T00:00:00"/>
    <s v="Friday"/>
    <x v="8"/>
    <s v="Evening"/>
    <s v="ARC"/>
    <s v="South"/>
    <s v="Flat"/>
    <s v="Turf"/>
    <s v="Racecourse/Normal"/>
    <n v="2"/>
    <n v="4"/>
    <e v="#REF!"/>
    <e v="#REF!"/>
    <s v="BATH †"/>
    <n v="0"/>
    <s v="North"/>
    <n v="2023"/>
  </r>
  <r>
    <s v=""/>
    <s v=""/>
    <s v="Afternoon45147"/>
    <s v="AnyFlatAny45147"/>
    <e v="#REF!"/>
    <e v="#REF!"/>
    <d v="2023-08-09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North"/>
    <n v="2023"/>
  </r>
  <r>
    <s v=""/>
    <s v=""/>
    <s v="Evening45157"/>
    <s v="AnyFlatAny45157"/>
    <e v="#REF!"/>
    <e v="#REF!"/>
    <d v="2023-08-19T00:00:00"/>
    <s v="Saturday"/>
    <x v="8"/>
    <s v="Evening"/>
    <s v="ARC"/>
    <s v="South"/>
    <s v="Flat"/>
    <s v="Turf"/>
    <s v="Racecourse/Normal"/>
    <n v="2"/>
    <n v="3"/>
    <e v="#REF!"/>
    <e v="#REF!"/>
    <s v="BATH †"/>
    <n v="0"/>
    <s v="NULL"/>
    <n v="2023"/>
  </r>
  <r>
    <s v=""/>
    <s v=""/>
    <s v="Afternoon45161"/>
    <s v="AnyFlatAny45161"/>
    <e v="#REF!"/>
    <e v="#REF!"/>
    <d v="2023-08-23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Midlands"/>
    <n v="2023"/>
  </r>
  <r>
    <s v=""/>
    <s v=""/>
    <s v="Afternoon45175"/>
    <s v="AnyFlatAny45175"/>
    <e v="#REF!"/>
    <e v="#REF!"/>
    <d v="2023-09-06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Afternoon45182"/>
    <s v="AnyFlatAny45182"/>
    <e v="#REF!"/>
    <e v="#REF!"/>
    <d v="2023-09-13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Midlands"/>
    <n v="2023"/>
  </r>
  <r>
    <s v=""/>
    <s v=""/>
    <s v="Afternoon45185"/>
    <s v="AnyFlatAny45185"/>
    <e v="#REF!"/>
    <e v="#REF!"/>
    <d v="2023-09-16T00:00:00"/>
    <s v="Satur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Afternoon45201"/>
    <s v="AnyFlatAny45201"/>
    <e v="#REF!"/>
    <e v="#REF!"/>
    <d v="2023-10-02T00:00:00"/>
    <s v="Monday"/>
    <x v="8"/>
    <s v="Afternoon"/>
    <s v="ARC"/>
    <s v="South"/>
    <s v="Flat"/>
    <s v="Turf"/>
    <s v="Racecourse/Normal"/>
    <n v="1"/>
    <n v="1"/>
    <e v="#REF!"/>
    <e v="#REF!"/>
    <s v="BATH "/>
    <n v="0"/>
    <s v="North"/>
    <n v="2023"/>
  </r>
  <r>
    <s v=""/>
    <s v=""/>
    <s v="Afternoon45217"/>
    <s v="AnyFlatAny45217"/>
    <e v="#REF!"/>
    <e v="#REF!"/>
    <d v="2023-10-18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038"/>
    <s v="AnyFlatAny45038"/>
    <e v="#REF!"/>
    <e v="#REF!"/>
    <d v="2023-04-22T00:00:00"/>
    <s v="Saturday"/>
    <x v="14"/>
    <s v="Evening"/>
    <s v="ARC"/>
    <s v="South"/>
    <s v="Flat"/>
    <s v="Turf"/>
    <s v="Racecourse/Normal"/>
    <n v="2"/>
    <n v="3"/>
    <e v="#REF!"/>
    <e v="#REF!"/>
    <s v="BRIGHTON †"/>
    <n v="0"/>
    <s v="South"/>
    <n v="2023"/>
  </r>
  <r>
    <s v=""/>
    <s v=""/>
    <s v="Afternoon45048"/>
    <s v="AnyFlatAny45048"/>
    <e v="#REF!"/>
    <e v="#REF!"/>
    <d v="2023-05-02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Evening45049"/>
    <s v="AnyFlatAny45049"/>
    <e v="#REF!"/>
    <e v="#REF!"/>
    <d v="2023-05-03T00:00:00"/>
    <s v="Wednesday"/>
    <x v="14"/>
    <s v="Evening"/>
    <s v="ARC"/>
    <s v="South"/>
    <s v="Flat"/>
    <s v="Turf"/>
    <s v="Racecourse/Normal"/>
    <n v="2"/>
    <n v="3"/>
    <e v="#REF!"/>
    <e v="#REF!"/>
    <s v="BRIGHTON †"/>
    <n v="0"/>
    <s v="Midlands"/>
    <n v="2023"/>
  </r>
  <r>
    <s v=""/>
    <s v=""/>
    <s v="Afternoon45069"/>
    <s v="AnyFlatAny45069"/>
    <e v="#REF!"/>
    <e v="#REF!"/>
    <d v="2023-05-23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076"/>
    <s v="AnyFlatAny45076"/>
    <e v="#REF!"/>
    <e v="#REF!"/>
    <d v="2023-05-30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086"/>
    <s v="AnyFlatAny45086"/>
    <e v="#REF!"/>
    <e v="#REF!"/>
    <d v="2023-06-09T00:00:00"/>
    <s v="Fri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090"/>
    <s v="AnyFlatAny45090"/>
    <e v="#REF!"/>
    <e v="#REF!"/>
    <d v="2023-06-13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Evening45097"/>
    <s v="AnyFlatAny45097"/>
    <e v="#REF!"/>
    <e v="#REF!"/>
    <d v="2023-06-20T00:00:00"/>
    <s v="Tuesday"/>
    <x v="14"/>
    <s v="Evening"/>
    <s v="ARC"/>
    <s v="South"/>
    <s v="Flat"/>
    <s v="Turf"/>
    <s v="Racecourse/Normal"/>
    <n v="2"/>
    <n v="2"/>
    <e v="#REF!"/>
    <e v="#REF!"/>
    <s v="BRIGHTON †"/>
    <n v="0"/>
    <s v="Midlands"/>
    <n v="2023"/>
  </r>
  <r>
    <s v=""/>
    <s v=""/>
    <s v="Afternoon45104"/>
    <s v="AnyFlatAny45104"/>
    <e v="#REF!"/>
    <e v="#REF!"/>
    <d v="2023-06-27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111"/>
    <s v="AnyFlatAny45111"/>
    <e v="#REF!"/>
    <e v="#REF!"/>
    <d v="2023-07-04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Evening45118"/>
    <s v="AnyFlatAny45118"/>
    <e v="#REF!"/>
    <e v="#REF!"/>
    <d v="2023-07-11T00:00:00"/>
    <s v="Tuesday"/>
    <x v="14"/>
    <s v="Evening"/>
    <s v="ARC"/>
    <s v="South"/>
    <s v="Flat"/>
    <s v="Turf"/>
    <s v="Racecourse/Normal"/>
    <n v="2"/>
    <n v="2"/>
    <e v="#REF!"/>
    <e v="#REF!"/>
    <s v="BRIGHTON †"/>
    <n v="0"/>
    <s v="North"/>
    <n v="2023"/>
  </r>
  <r>
    <s v=""/>
    <s v=""/>
    <s v="Afternoon45147"/>
    <s v="AnyFlatAny45147"/>
    <e v="#REF!"/>
    <e v="#REF!"/>
    <d v="2023-08-09T00:00:00"/>
    <s v="Wedn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148"/>
    <s v="AnyFlatAny45148"/>
    <e v="#REF!"/>
    <e v="#REF!"/>
    <d v="2023-08-10T00:00:00"/>
    <s v="Thur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149"/>
    <s v="AnyFlatAny45149"/>
    <e v="#REF!"/>
    <e v="#REF!"/>
    <d v="2023-08-11T00:00:00"/>
    <s v="Friday"/>
    <x v="14"/>
    <s v="Afternoon"/>
    <s v="ARC"/>
    <s v="South"/>
    <s v="Flat"/>
    <s v="Turf"/>
    <s v="Racecourse/Normal"/>
    <n v="1"/>
    <n v="1"/>
    <e v="#REF!"/>
    <e v="#REF!"/>
    <s v="BRIGHTON "/>
    <n v="0"/>
    <s v="North"/>
    <n v="2023"/>
  </r>
  <r>
    <s v=""/>
    <s v=""/>
    <s v="Afternoon45159"/>
    <s v="AnyFlatAny45159"/>
    <e v="#REF!"/>
    <e v="#REF!"/>
    <d v="2023-08-21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North"/>
    <n v="2023"/>
  </r>
  <r>
    <s v=""/>
    <s v=""/>
    <s v="Afternoon45172"/>
    <s v="AnyFlatAny45172"/>
    <e v="#REF!"/>
    <e v="#REF!"/>
    <d v="2023-09-03T00:00:00"/>
    <s v="Sun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173"/>
    <s v="AnyFlatAny45173"/>
    <e v="#REF!"/>
    <e v="#REF!"/>
    <d v="2023-09-04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180"/>
    <s v="AnyFlatAny45180"/>
    <e v="#REF!"/>
    <e v="#REF!"/>
    <d v="2023-09-11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North"/>
    <n v="2023"/>
  </r>
  <r>
    <s v=""/>
    <s v=""/>
    <s v="Afternoon45187"/>
    <s v="AnyFlatAny45187"/>
    <e v="#REF!"/>
    <e v="#REF!"/>
    <d v="2023-09-18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209"/>
    <s v="AnyFlatAny45209"/>
    <e v="#REF!"/>
    <e v="#REF!"/>
    <d v="2023-10-10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218"/>
    <s v="AnyFlatAny45218"/>
    <e v="#REF!"/>
    <e v="#REF!"/>
    <d v="2023-10-19T00:00:00"/>
    <s v="Thur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068"/>
    <s v="AnyFlatAny45068"/>
    <e v="#REF!"/>
    <e v="#REF!"/>
    <d v="2023-05-22T00:00:00"/>
    <s v="Monday"/>
    <x v="9"/>
    <s v="Afternoon"/>
    <s v="JCR"/>
    <s v="North"/>
    <s v="Flat"/>
    <s v="Turf"/>
    <s v="Racecourse/Normal"/>
    <n v="1"/>
    <n v="1"/>
    <e v="#REF!"/>
    <e v="#REF!"/>
    <s v="CARLISLE "/>
    <n v="0"/>
    <s v="North"/>
    <n v="2023"/>
  </r>
  <r>
    <s v=""/>
    <s v=""/>
    <s v="Evening45078"/>
    <s v="AnyFlatAny45078"/>
    <e v="#REF!"/>
    <e v="#REF!"/>
    <d v="2023-06-01T00:00:00"/>
    <s v="Thursday"/>
    <x v="9"/>
    <s v="Evening"/>
    <s v="JCR"/>
    <s v="North"/>
    <s v="Flat"/>
    <s v="Turf"/>
    <s v="Racecourse/Normal"/>
    <n v="2"/>
    <n v="3"/>
    <e v="#REF!"/>
    <e v="#REF!"/>
    <s v="CARLISLE †"/>
    <n v="0"/>
    <s v="North"/>
    <n v="2023"/>
  </r>
  <r>
    <s v=""/>
    <s v=""/>
    <s v="Afternoon45079"/>
    <s v="AnyFlatAny45079"/>
    <e v="#REF!"/>
    <e v="#REF!"/>
    <d v="2023-06-02T00:00:00"/>
    <s v="Fri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Afternoon45096"/>
    <s v="AnyFlatAny45096"/>
    <e v="#REF!"/>
    <e v="#REF!"/>
    <d v="2023-06-19T00:00:00"/>
    <s v="Monday"/>
    <x v="9"/>
    <s v="Afternoon"/>
    <s v="JCR"/>
    <s v="North"/>
    <s v="Flat"/>
    <s v="Turf"/>
    <s v="Racecourse/Normal"/>
    <n v="1"/>
    <n v="1"/>
    <e v="#REF!"/>
    <e v="#REF!"/>
    <s v="CARLISLE "/>
    <n v="0"/>
    <s v="South"/>
    <n v="2023"/>
  </r>
  <r>
    <s v=""/>
    <s v=""/>
    <s v="Afternoon45105"/>
    <s v="AnyFlatAny45105"/>
    <e v="#REF!"/>
    <e v="#REF!"/>
    <d v="2023-06-28T00:00:00"/>
    <s v="Wednes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Evening45115"/>
    <s v="AnyFlatAny45115"/>
    <e v="#REF!"/>
    <e v="#REF!"/>
    <d v="2023-07-08T00:00:00"/>
    <s v="Saturday"/>
    <x v="9"/>
    <s v="Evening"/>
    <s v="JCR"/>
    <s v="North"/>
    <s v="Flat"/>
    <s v="Turf"/>
    <s v="Racecourse/Normal"/>
    <n v="2"/>
    <n v="3"/>
    <e v="#REF!"/>
    <e v="#REF!"/>
    <s v="CARLISLE †"/>
    <n v="0"/>
    <s v="Midlands"/>
    <n v="2023"/>
  </r>
  <r>
    <s v=""/>
    <s v=""/>
    <s v="Afternoon45120"/>
    <s v="AnyFlatAny45120"/>
    <e v="#REF!"/>
    <e v="#REF!"/>
    <d v="2023-07-13T00:00:00"/>
    <s v="Thursday"/>
    <x v="9"/>
    <s v="Afternoon"/>
    <s v="JCR"/>
    <s v="North"/>
    <s v="Flat"/>
    <s v="Turf"/>
    <s v="Racecourse/Normal"/>
    <n v="1"/>
    <n v="1"/>
    <e v="#REF!"/>
    <e v="#REF!"/>
    <s v="CARLISLE "/>
    <n v="0"/>
    <s v="North"/>
    <n v="2023"/>
  </r>
  <r>
    <s v=""/>
    <s v=""/>
    <s v="Evening45145"/>
    <s v="AnyFlatAny45145"/>
    <e v="#REF!"/>
    <e v="#REF!"/>
    <d v="2023-08-07T00:00:00"/>
    <s v="Monday"/>
    <x v="9"/>
    <s v="Evening"/>
    <s v="JCR"/>
    <s v="North"/>
    <s v="Flat"/>
    <s v="Turf"/>
    <s v="Racecourse/Normal"/>
    <n v="2"/>
    <n v="1"/>
    <e v="#REF!"/>
    <e v="#REF!"/>
    <s v="CARLISLE †"/>
    <n v="0"/>
    <s v="South"/>
    <n v="2023"/>
  </r>
  <r>
    <s v=""/>
    <s v=""/>
    <s v="Afternoon45161"/>
    <s v="AnyFlatAny45161"/>
    <e v="#REF!"/>
    <e v="#REF!"/>
    <d v="2023-08-23T00:00:00"/>
    <s v="Wednesday"/>
    <x v="9"/>
    <s v="Afternoon"/>
    <s v="JCR"/>
    <s v="North"/>
    <s v="Flat"/>
    <s v="Turf"/>
    <s v="Racecourse/Normal"/>
    <n v="1"/>
    <n v="1"/>
    <e v="#REF!"/>
    <e v="#REF!"/>
    <s v="CARLISLE "/>
    <n v="0"/>
    <s v="South"/>
    <n v="2023"/>
  </r>
  <r>
    <s v=""/>
    <s v=""/>
    <s v="Afternoon45169"/>
    <s v="AnyFlatAny45169"/>
    <e v="#REF!"/>
    <e v="#REF!"/>
    <d v="2023-08-31T00:00:00"/>
    <s v="Thursday"/>
    <x v="9"/>
    <s v="Afternoon"/>
    <s v="JCR"/>
    <s v="North"/>
    <s v="Flat"/>
    <s v="Turf"/>
    <s v="Racecourse/Normal"/>
    <n v="1"/>
    <n v="1"/>
    <e v="#REF!"/>
    <e v="#REF!"/>
    <s v="CARLISLE "/>
    <n v="0"/>
    <s v="North"/>
    <n v="2023"/>
  </r>
  <r>
    <s v=""/>
    <s v=""/>
    <s v="Afternoon45170"/>
    <s v="AnyFlatAny45170"/>
    <e v="#REF!"/>
    <e v="#REF!"/>
    <d v="2023-09-01T00:00:00"/>
    <s v="Fri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Afternoon45182"/>
    <s v="AnyFlatAny45182"/>
    <e v="#REF!"/>
    <e v="#REF!"/>
    <d v="2023-09-13T00:00:00"/>
    <s v="Wednes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Afternoon45062"/>
    <s v="AnyFlatAny45062"/>
    <e v="#REF!"/>
    <e v="#REF!"/>
    <d v="2023-05-16T00:00:00"/>
    <s v="Tues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Afternoon45079"/>
    <s v="AnyFlatAny45079"/>
    <e v="#REF!"/>
    <e v="#REF!"/>
    <d v="2023-06-02T00:00:00"/>
    <s v="Friday"/>
    <x v="15"/>
    <s v="Afternoon"/>
    <s v="ARC"/>
    <s v="South"/>
    <s v="Flat"/>
    <s v="Turf"/>
    <s v="Racecourse/Normal"/>
    <n v="1"/>
    <n v="1"/>
    <e v="#REF!"/>
    <e v="#REF!"/>
    <s v="CHEPSTOW "/>
    <n v="0"/>
    <s v="North"/>
    <n v="2023"/>
  </r>
  <r>
    <s v=""/>
    <s v=""/>
    <s v="Evening45087"/>
    <s v="AnyFlatAny45087"/>
    <e v="#REF!"/>
    <e v="#REF!"/>
    <d v="2023-06-10T00:00:00"/>
    <s v="Saturday"/>
    <x v="15"/>
    <s v="Evening"/>
    <s v="ARC"/>
    <s v="South"/>
    <s v="Flat"/>
    <s v="Turf"/>
    <s v="Racecourse/Normal"/>
    <n v="2"/>
    <n v="3"/>
    <e v="#REF!"/>
    <e v="#REF!"/>
    <s v="CHEPSTOW †"/>
    <n v="0"/>
    <s v="South"/>
    <n v="2023"/>
  </r>
  <r>
    <s v=""/>
    <s v=""/>
    <s v="Afternoon45093"/>
    <s v="AnyFlatAny45093"/>
    <e v="#REF!"/>
    <e v="#REF!"/>
    <d v="2023-06-16T00:00:00"/>
    <s v="Fri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Afternoon45103"/>
    <s v="AnyFlatAny45103"/>
    <e v="#REF!"/>
    <e v="#REF!"/>
    <d v="2023-06-26T00:00:00"/>
    <s v="Mon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Evening45117"/>
    <s v="AnyFlatAny45117"/>
    <e v="#REF!"/>
    <e v="#REF!"/>
    <d v="2023-07-10T00:00:00"/>
    <s v="Monday"/>
    <x v="15"/>
    <s v="Evening"/>
    <s v="ARC"/>
    <s v="South"/>
    <s v="Flat"/>
    <s v="Turf"/>
    <s v="Racecourse/Normal"/>
    <n v="2"/>
    <n v="1"/>
    <e v="#REF!"/>
    <e v="#REF!"/>
    <s v="CHEPSTOW †"/>
    <n v="0"/>
    <s v="Midlands"/>
    <n v="2023"/>
  </r>
  <r>
    <s v=""/>
    <s v=""/>
    <s v="Evening45121"/>
    <s v="AnyFlatAny45121"/>
    <e v="#REF!"/>
    <e v="#REF!"/>
    <d v="2023-07-14T00:00:00"/>
    <s v="Friday"/>
    <x v="15"/>
    <s v="Evening"/>
    <s v="ARC"/>
    <s v="South"/>
    <s v="Flat"/>
    <s v="Turf"/>
    <s v="Racecourse/Normal"/>
    <n v="2"/>
    <n v="3"/>
    <e v="#REF!"/>
    <e v="#REF!"/>
    <s v="CHEPSTOW †"/>
    <n v="0"/>
    <s v="North"/>
    <n v="2023"/>
  </r>
  <r>
    <s v=""/>
    <s v=""/>
    <s v="Afternoon45127"/>
    <s v="AnyFlatAny45127"/>
    <e v="#REF!"/>
    <e v="#REF!"/>
    <d v="2023-07-20T00:00:00"/>
    <s v="Thursday"/>
    <x v="15"/>
    <s v="Afternoon"/>
    <s v="ARC"/>
    <s v="South"/>
    <s v="Flat"/>
    <s v="Turf"/>
    <s v="Racecourse/Normal"/>
    <n v="1"/>
    <n v="1"/>
    <e v="#REF!"/>
    <e v="#REF!"/>
    <s v="CHEPSTOW "/>
    <n v="0"/>
    <s v="South"/>
    <n v="2023"/>
  </r>
  <r>
    <s v=""/>
    <s v=""/>
    <s v="Evening45135"/>
    <s v="AnyFlatAny45135"/>
    <e v="#REF!"/>
    <e v="#REF!"/>
    <d v="2023-07-28T00:00:00"/>
    <s v="Friday"/>
    <x v="15"/>
    <s v="Evening"/>
    <s v="ARC"/>
    <s v="South"/>
    <s v="Flat"/>
    <s v="Turf"/>
    <s v="Racecourse/Normal"/>
    <n v="2"/>
    <n v="3"/>
    <e v="#REF!"/>
    <e v="#REF!"/>
    <s v="CHEPSTOW †"/>
    <n v="1"/>
    <s v="South"/>
    <n v="2023"/>
  </r>
  <r>
    <s v=""/>
    <s v=""/>
    <s v="Afternoon45162"/>
    <s v="AnyFlatAny45162"/>
    <e v="#REF!"/>
    <e v="#REF!"/>
    <d v="2023-08-24T00:00:00"/>
    <s v="Thurs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Afternoon45166"/>
    <s v="AnyFlatAny45166"/>
    <e v="#REF!"/>
    <e v="#REF!"/>
    <d v="2023-08-28T00:00:00"/>
    <s v="Monday"/>
    <x v="15"/>
    <s v="Afternoon"/>
    <s v="ARC"/>
    <s v="South"/>
    <s v="Flat"/>
    <s v="Turf"/>
    <s v="Racecourse/Normal"/>
    <n v="1"/>
    <n v="1"/>
    <e v="#REF!"/>
    <e v="#REF!"/>
    <s v="CHEPSTOW "/>
    <n v="0"/>
    <s v="South"/>
    <n v="2023"/>
  </r>
  <r>
    <s v=""/>
    <s v=""/>
    <s v="Afternoon45173"/>
    <s v="AnyFlatAny45173"/>
    <e v="#REF!"/>
    <e v="#REF!"/>
    <d v="2023-09-04T00:00:00"/>
    <s v="Monday"/>
    <x v="15"/>
    <s v="Afternoon"/>
    <s v="ARC"/>
    <s v="South"/>
    <s v="Flat"/>
    <s v="Turf"/>
    <s v="Racecourse/Normal"/>
    <n v="1"/>
    <n v="1"/>
    <e v="#REF!"/>
    <e v="#REF!"/>
    <s v="CHEPSTOW "/>
    <n v="0"/>
    <s v="South"/>
    <n v="2023"/>
  </r>
  <r>
    <s v=""/>
    <s v=""/>
    <s v="Afternoon45056"/>
    <s v="AnyFlatAny45056"/>
    <e v="#REF!"/>
    <e v="#REF!"/>
    <d v="2023-05-10T00:00:00"/>
    <s v="Wednesday"/>
    <x v="10"/>
    <s v="Afternoon"/>
    <s v="Independent"/>
    <s v="Midlands"/>
    <s v="Flat"/>
    <s v="Turf"/>
    <s v="Racecourse/Normal"/>
    <n v="1"/>
    <n v="1"/>
    <e v="#REF!"/>
    <e v="#REF!"/>
    <s v="CHESTER "/>
    <n v="0"/>
    <s v="Midlands"/>
    <n v="2023"/>
  </r>
  <r>
    <s v=""/>
    <s v=""/>
    <s v="Afternoon45057"/>
    <s v="AnyFlatAny45057"/>
    <e v="#REF!"/>
    <e v="#REF!"/>
    <d v="2023-05-11T00:00:00"/>
    <s v="Thurs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058"/>
    <s v="AnyFlatAny45058"/>
    <e v="#REF!"/>
    <e v="#REF!"/>
    <d v="2023-05-12T00:00:00"/>
    <s v="Friday"/>
    <x v="10"/>
    <s v="Afternoon"/>
    <s v="Independent"/>
    <s v="Midlands"/>
    <s v="Flat"/>
    <s v="Turf"/>
    <s v="Racecourse/Normal"/>
    <n v="1"/>
    <n v="1"/>
    <e v="#REF!"/>
    <e v="#REF!"/>
    <s v="CHESTER "/>
    <n v="0"/>
    <s v="South"/>
    <n v="2023"/>
  </r>
  <r>
    <s v=""/>
    <s v=""/>
    <s v="Afternoon45073"/>
    <s v="AnyFlatAny45073"/>
    <e v="#REF!"/>
    <e v="#REF!"/>
    <d v="2023-05-27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NULL"/>
    <n v="2023"/>
  </r>
  <r>
    <s v=""/>
    <s v=""/>
    <s v="Evening45107"/>
    <s v="AnyFlatAny45107"/>
    <e v="#REF!"/>
    <e v="#REF!"/>
    <d v="2023-06-30T00:00:00"/>
    <s v="Friday"/>
    <x v="10"/>
    <s v="Evening"/>
    <s v="Independent"/>
    <s v="Midlands"/>
    <s v="Flat"/>
    <s v="Turf"/>
    <s v="Racecourse/Normal"/>
    <n v="2"/>
    <n v="3"/>
    <e v="#REF!"/>
    <e v="#REF!"/>
    <s v="CHESTER †"/>
    <n v="0"/>
    <s v="South"/>
    <n v="2023"/>
  </r>
  <r>
    <s v=""/>
    <s v=""/>
    <s v="Afternoon45108"/>
    <s v="AnyFlatAny45108"/>
    <e v="#REF!"/>
    <e v="#REF!"/>
    <d v="2023-07-01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Midlands"/>
    <n v="2023"/>
  </r>
  <r>
    <s v=""/>
    <s v=""/>
    <s v="Evening45121"/>
    <s v="AnyFlatAny45121"/>
    <e v="#REF!"/>
    <e v="#REF!"/>
    <d v="2023-07-14T00:00:00"/>
    <s v="Friday"/>
    <x v="10"/>
    <s v="Evening"/>
    <s v="Independent"/>
    <s v="Midlands"/>
    <s v="Flat"/>
    <s v="Turf"/>
    <s v="Racecourse/Normal"/>
    <n v="2"/>
    <n v="3"/>
    <e v="#REF!"/>
    <e v="#REF!"/>
    <s v="CHESTER †"/>
    <n v="0"/>
    <s v="South"/>
    <n v="2023"/>
  </r>
  <r>
    <s v=""/>
    <s v=""/>
    <s v="Afternoon45122"/>
    <s v="AnyFlatAny45122"/>
    <e v="#REF!"/>
    <e v="#REF!"/>
    <d v="2023-07-15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144"/>
    <s v="AnyFlatAny45144"/>
    <e v="#REF!"/>
    <e v="#REF!"/>
    <d v="2023-08-06T00:00:00"/>
    <s v="Sun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171"/>
    <s v="AnyFlatAny45171"/>
    <e v="#REF!"/>
    <e v="#REF!"/>
    <d v="2023-09-02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NULL"/>
    <n v="2023"/>
  </r>
  <r>
    <s v=""/>
    <s v=""/>
    <s v="Afternoon45184"/>
    <s v="AnyFlatAny45184"/>
    <e v="#REF!"/>
    <e v="#REF!"/>
    <d v="2023-09-15T00:00:00"/>
    <s v="Fri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185"/>
    <s v="AnyFlatAny45185"/>
    <e v="#REF!"/>
    <e v="#REF!"/>
    <d v="2023-09-16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South"/>
    <n v="2023"/>
  </r>
  <r>
    <s v=""/>
    <s v=""/>
    <s v="Afternoon45041"/>
    <s v="AnyFlatAny45041"/>
    <e v="#REF!"/>
    <e v="#REF!"/>
    <d v="2023-04-25T00:00:00"/>
    <s v="Tuesday"/>
    <x v="16"/>
    <s v="Afternoon"/>
    <s v="JCR"/>
    <s v="South"/>
    <s v="Flat"/>
    <s v="Turf"/>
    <s v="Racecourse/Normal"/>
    <n v="1"/>
    <n v="1"/>
    <e v="#REF!"/>
    <e v="#REF!"/>
    <s v="EPSOM DOWNS "/>
    <n v="0"/>
    <s v="Midlands"/>
    <n v="2023"/>
  </r>
  <r>
    <s v=""/>
    <s v=""/>
    <s v="Afternoon45079"/>
    <s v="AnyFlatAny45079"/>
    <e v="#REF!"/>
    <e v="#REF!"/>
    <d v="2023-06-02T00:00:00"/>
    <s v="Friday"/>
    <x v="16"/>
    <s v="Afternoon"/>
    <s v="JCR"/>
    <s v="South"/>
    <s v="Flat"/>
    <s v="Turf"/>
    <s v="Racecourse/Normal"/>
    <n v="1"/>
    <n v="1"/>
    <e v="#REF!"/>
    <e v="#REF!"/>
    <s v="EPSOM DOWNS "/>
    <n v="0"/>
    <s v="North"/>
    <n v="2023"/>
  </r>
  <r>
    <s v=""/>
    <s v=""/>
    <s v="Afternoon45080"/>
    <s v="AnyFlatAny45080"/>
    <e v="#REF!"/>
    <e v="#REF!"/>
    <d v="2023-06-03T00:00:00"/>
    <s v="Saturday"/>
    <x v="16"/>
    <s v="Afternoon"/>
    <s v="JCR"/>
    <s v="South"/>
    <s v="Flat"/>
    <s v="Turf"/>
    <s v="Racecourse/Normal"/>
    <n v="1"/>
    <n v="1"/>
    <e v="#REF!"/>
    <e v="#REF!"/>
    <s v="EPSOM DOWNS "/>
    <n v="0"/>
    <s v="South"/>
    <n v="2023"/>
  </r>
  <r>
    <s v=""/>
    <s v=""/>
    <s v="Evening45112"/>
    <s v="AnyFlatAny45112"/>
    <e v="#REF!"/>
    <e v="#REF!"/>
    <d v="2023-07-05T00:00:00"/>
    <s v="Wednesday"/>
    <x v="16"/>
    <s v="Evening"/>
    <s v="JCR"/>
    <s v="South"/>
    <s v="Flat"/>
    <s v="Turf"/>
    <s v="Racecourse/Normal"/>
    <n v="2"/>
    <n v="1"/>
    <e v="#REF!"/>
    <e v="#REF!"/>
    <s v="EPSOM DOWNS †"/>
    <n v="0"/>
    <s v="North"/>
    <n v="2023"/>
  </r>
  <r>
    <s v=""/>
    <s v=""/>
    <s v="Evening45120"/>
    <s v="AnyFlatAny45120"/>
    <e v="#REF!"/>
    <e v="#REF!"/>
    <d v="2023-07-13T00:00:00"/>
    <s v="Thursday"/>
    <x v="16"/>
    <s v="Evening"/>
    <s v="JCR"/>
    <s v="South"/>
    <s v="Flat"/>
    <s v="Turf"/>
    <s v="Racecourse/Normal"/>
    <n v="2"/>
    <n v="3"/>
    <e v="#REF!"/>
    <e v="#REF!"/>
    <s v="EPSOM DOWNS †"/>
    <n v="0"/>
    <s v="South"/>
    <n v="2023"/>
  </r>
  <r>
    <s v=""/>
    <s v=""/>
    <s v="Evening45127"/>
    <s v="AnyFlatAny45127"/>
    <e v="#REF!"/>
    <e v="#REF!"/>
    <d v="2023-07-20T00:00:00"/>
    <s v="Thursday"/>
    <x v="16"/>
    <s v="Evening"/>
    <s v="JCR"/>
    <s v="South"/>
    <s v="Flat"/>
    <s v="Turf"/>
    <s v="Racecourse/Normal"/>
    <n v="2"/>
    <n v="2"/>
    <e v="#REF!"/>
    <e v="#REF!"/>
    <s v="EPSOM DOWNS †"/>
    <n v="0"/>
    <s v="Midlands"/>
    <n v="2023"/>
  </r>
  <r>
    <s v=""/>
    <s v=""/>
    <s v="Evening45141"/>
    <s v="AnyFlatAny45141"/>
    <e v="#REF!"/>
    <e v="#REF!"/>
    <d v="2023-08-03T00:00:00"/>
    <s v="Thursday"/>
    <x v="16"/>
    <s v="Evening"/>
    <s v="JCR"/>
    <s v="South"/>
    <s v="Flat"/>
    <s v="Turf"/>
    <s v="Racecourse/Normal"/>
    <n v="2"/>
    <n v="3"/>
    <e v="#REF!"/>
    <e v="#REF!"/>
    <s v="EPSOM DOWNS †"/>
    <n v="0"/>
    <s v="North"/>
    <n v="2023"/>
  </r>
  <r>
    <s v=""/>
    <s v=""/>
    <s v="Afternoon45156"/>
    <s v="AnyFlatAny45156"/>
    <e v="#REF!"/>
    <e v="#REF!"/>
    <d v="2023-08-18T00:00:00"/>
    <s v="Friday"/>
    <x v="16"/>
    <s v="Afternoon"/>
    <s v="JCR"/>
    <s v="South"/>
    <s v="Flat"/>
    <s v="Turf"/>
    <s v="Racecourse/Normal"/>
    <n v="1"/>
    <n v="1"/>
    <e v="#REF!"/>
    <e v="#REF!"/>
    <s v="EPSOM DOWNS "/>
    <n v="0"/>
    <s v="North"/>
    <n v="2023"/>
  </r>
  <r>
    <s v=""/>
    <s v=""/>
    <s v="Afternoon45166"/>
    <s v="AnyFlatAny45166"/>
    <e v="#REF!"/>
    <e v="#REF!"/>
    <d v="2023-08-28T00:00:00"/>
    <s v="Monday"/>
    <x v="16"/>
    <s v="Afternoon"/>
    <s v="JCR"/>
    <s v="South"/>
    <s v="Flat"/>
    <s v="Turf"/>
    <s v="Racecourse/Normal"/>
    <n v="1"/>
    <n v="1"/>
    <e v="#REF!"/>
    <e v="#REF!"/>
    <s v="EPSOM DOWNS "/>
    <n v="0"/>
    <s v="South"/>
    <n v="2023"/>
  </r>
  <r>
    <s v=""/>
    <s v=""/>
    <s v="Afternoon45183"/>
    <s v="AnyFlatAny45183"/>
    <e v="#REF!"/>
    <e v="#REF!"/>
    <d v="2023-09-14T00:00:00"/>
    <s v="Thursday"/>
    <x v="16"/>
    <s v="Afternoon"/>
    <s v="JCR"/>
    <s v="South"/>
    <s v="Flat"/>
    <s v="Turf"/>
    <s v="Racecourse/Normal"/>
    <n v="1"/>
    <n v="1"/>
    <e v="#REF!"/>
    <e v="#REF!"/>
    <s v="EPSOM DOWNS "/>
    <n v="0"/>
    <s v="North"/>
    <n v="2023"/>
  </r>
  <r>
    <s v=""/>
    <s v=""/>
    <s v="Afternoon45200"/>
    <s v="AnyFlatAny45200"/>
    <e v="#REF!"/>
    <e v="#REF!"/>
    <d v="2023-10-01T00:00:00"/>
    <s v="Sunday"/>
    <x v="16"/>
    <s v="Afternoon"/>
    <s v="JCR"/>
    <s v="South"/>
    <s v="Flat"/>
    <s v="Turf"/>
    <s v="Racecourse/Normal"/>
    <n v="1"/>
    <n v="1"/>
    <e v="#REF!"/>
    <e v="#REF!"/>
    <s v="EPSOM DOWNS "/>
    <n v="0"/>
    <s v="South"/>
    <n v="2023"/>
  </r>
  <r>
    <s v=""/>
    <s v=""/>
    <s v="Afternoon45102"/>
    <s v="AnyFlatAny45102"/>
    <e v="#REF!"/>
    <e v="#REF!"/>
    <d v="2023-06-25T00:00:00"/>
    <s v="Sunday"/>
    <x v="17"/>
    <s v="Afternoon"/>
    <s v="ARC"/>
    <s v="South"/>
    <s v="Flat"/>
    <s v="Turf"/>
    <s v="Racecourse/Normal"/>
    <n v="1"/>
    <n v="1"/>
    <e v="#REF!"/>
    <e v="#REF!"/>
    <s v="FFOS LAS "/>
    <n v="0"/>
    <s v="Midlands"/>
    <n v="2023"/>
  </r>
  <r>
    <s v=""/>
    <s v=""/>
    <s v="Evening45111"/>
    <s v="AnyFlatAny45111"/>
    <e v="#REF!"/>
    <e v="#REF!"/>
    <d v="2023-07-04T00:00:00"/>
    <s v="Tuesday"/>
    <x v="17"/>
    <s v="Evening"/>
    <s v="ARC"/>
    <s v="South"/>
    <s v="Flat"/>
    <s v="Turf"/>
    <s v="Racecourse/Normal"/>
    <n v="2"/>
    <n v="2"/>
    <e v="#REF!"/>
    <e v="#REF!"/>
    <s v="FFOS LAS †"/>
    <n v="0"/>
    <s v="North"/>
    <n v="2023"/>
  </r>
  <r>
    <s v=""/>
    <s v=""/>
    <s v="Evening45138"/>
    <s v="AnyFlatAny45138"/>
    <e v="#REF!"/>
    <e v="#REF!"/>
    <d v="2023-07-31T00:00:00"/>
    <s v="Monday"/>
    <x v="17"/>
    <s v="Evening"/>
    <s v="ARC"/>
    <s v="South"/>
    <s v="Flat"/>
    <s v="Turf"/>
    <s v="Racecourse/Normal"/>
    <n v="2"/>
    <n v="1"/>
    <e v="#REF!"/>
    <e v="#REF!"/>
    <s v="FFOS LAS †"/>
    <n v="0"/>
    <s v="South"/>
    <n v="2023"/>
  </r>
  <r>
    <s v=""/>
    <s v=""/>
    <s v="Afternoon45146"/>
    <s v="AnyFlatAny45146"/>
    <e v="#REF!"/>
    <e v="#REF!"/>
    <d v="2023-08-08T00:00:00"/>
    <s v="Tuesday"/>
    <x v="17"/>
    <s v="Afternoon"/>
    <s v="ARC"/>
    <s v="South"/>
    <s v="Flat"/>
    <s v="Turf"/>
    <s v="Racecourse/Normal"/>
    <n v="1"/>
    <n v="1"/>
    <e v="#REF!"/>
    <e v="#REF!"/>
    <s v="FFOS LAS "/>
    <n v="0"/>
    <s v="North"/>
    <n v="2023"/>
  </r>
  <r>
    <s v=""/>
    <s v=""/>
    <s v="Evening45154"/>
    <s v="AnyFlatAny45154"/>
    <e v="#REF!"/>
    <e v="#REF!"/>
    <d v="2023-08-16T00:00:00"/>
    <s v="Wednesday"/>
    <x v="17"/>
    <s v="Evening"/>
    <s v="ARC"/>
    <s v="South"/>
    <s v="Flat"/>
    <s v="Turf"/>
    <s v="Racecourse/Normal"/>
    <n v="2"/>
    <n v="2"/>
    <e v="#REF!"/>
    <e v="#REF!"/>
    <s v="FFOS LAS †"/>
    <n v="0"/>
    <s v="South"/>
    <n v="2023"/>
  </r>
  <r>
    <s v=""/>
    <s v=""/>
    <s v="Afternoon45163"/>
    <s v="AnyFlatAny45163"/>
    <e v="#REF!"/>
    <e v="#REF!"/>
    <d v="2023-08-25T00:00:00"/>
    <s v="Friday"/>
    <x v="17"/>
    <s v="Afternoon"/>
    <s v="ARC"/>
    <s v="South"/>
    <s v="Flat"/>
    <s v="Turf"/>
    <s v="Racecourse/Normal"/>
    <n v="1"/>
    <n v="1"/>
    <e v="#REF!"/>
    <e v="#REF!"/>
    <s v="FFOS LAS "/>
    <n v="0"/>
    <s v="North"/>
    <n v="2023"/>
  </r>
  <r>
    <s v=""/>
    <s v=""/>
    <s v="Evening45170"/>
    <s v="AnyFlatAny45170"/>
    <e v="#REF!"/>
    <e v="#REF!"/>
    <d v="2023-09-01T00:00:00"/>
    <s v="Friday"/>
    <x v="17"/>
    <s v="Evening"/>
    <s v="ARC"/>
    <s v="South"/>
    <s v="Flat"/>
    <s v="Turf"/>
    <s v="Racecourse/Normal"/>
    <n v="2"/>
    <n v="3"/>
    <e v="#REF!"/>
    <e v="#REF!"/>
    <s v="FFOS LAS †"/>
    <n v="0"/>
    <s v="Midlands"/>
    <n v="2023"/>
  </r>
  <r>
    <s v=""/>
    <s v=""/>
    <s v="Afternoon45183"/>
    <s v="AnyFlatAny45183"/>
    <e v="#REF!"/>
    <e v="#REF!"/>
    <d v="2023-09-14T00:00:00"/>
    <s v="Thursday"/>
    <x v="17"/>
    <s v="Afternoon"/>
    <s v="ARC"/>
    <s v="South"/>
    <s v="Flat"/>
    <s v="Turf"/>
    <s v="Racecourse/Normal"/>
    <n v="1"/>
    <n v="1"/>
    <e v="#REF!"/>
    <e v="#REF!"/>
    <s v="FFOS LAS "/>
    <n v="0"/>
    <s v="Midlands"/>
    <n v="2023"/>
  </r>
  <r>
    <s v=""/>
    <s v=""/>
    <s v="Afternoon45200"/>
    <s v="AnyFlatAny45200"/>
    <e v="#REF!"/>
    <e v="#REF!"/>
    <d v="2023-10-01T00:00:00"/>
    <s v="Sunday"/>
    <x v="17"/>
    <s v="Afternoon"/>
    <s v="ARC"/>
    <s v="South"/>
    <s v="Flat"/>
    <s v="Turf"/>
    <s v="Racecourse/Normal"/>
    <n v="1"/>
    <n v="1"/>
    <e v="#REF!"/>
    <e v="#REF!"/>
    <s v="FFOS LAS "/>
    <n v="0"/>
    <s v="Midlands"/>
    <n v="2023"/>
  </r>
  <r>
    <s v=""/>
    <s v=""/>
    <s v="Afternoon45051"/>
    <s v="AnyFlatAny45051"/>
    <e v="#REF!"/>
    <e v="#REF!"/>
    <d v="2023-05-05T00:00:00"/>
    <s v="Fri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Afternoon45052"/>
    <s v="AnyFlatAny45052"/>
    <e v="#REF!"/>
    <e v="#REF!"/>
    <d v="2023-05-06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NULL"/>
    <n v="2023"/>
  </r>
  <r>
    <s v=""/>
    <s v=""/>
    <s v="Afternoon45072"/>
    <s v="AnyFlatAny45072"/>
    <e v="#REF!"/>
    <e v="#REF!"/>
    <d v="2023-05-26T00:00:00"/>
    <s v="Friday"/>
    <x v="18"/>
    <s v="Afternoon"/>
    <s v="Independent"/>
    <s v="South"/>
    <s v="Flat"/>
    <s v="Turf"/>
    <s v="Racecourse/Normal"/>
    <n v="1"/>
    <n v="1"/>
    <e v="#REF!"/>
    <e v="#REF!"/>
    <s v="GOODWOOD "/>
    <n v="0"/>
    <s v="NULL"/>
    <n v="2023"/>
  </r>
  <r>
    <s v=""/>
    <s v=""/>
    <s v="Afternoon45073"/>
    <s v="AnyFlatAny45073"/>
    <e v="#REF!"/>
    <e v="#REF!"/>
    <d v="2023-05-27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Evening45086"/>
    <s v="AnyFlatAny45086"/>
    <e v="#REF!"/>
    <e v="#REF!"/>
    <d v="2023-06-09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South"/>
    <n v="2023"/>
  </r>
  <r>
    <s v=""/>
    <s v=""/>
    <s v="Afternoon45088"/>
    <s v="AnyFlatAny45088"/>
    <e v="#REF!"/>
    <e v="#REF!"/>
    <d v="2023-06-11T00:00:00"/>
    <s v="Sun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Evening45093"/>
    <s v="AnyFlatAny45093"/>
    <e v="#REF!"/>
    <e v="#REF!"/>
    <d v="2023-06-16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South"/>
    <n v="2023"/>
  </r>
  <r>
    <s v=""/>
    <s v=""/>
    <s v="Evening45100"/>
    <s v="AnyFlatAny45100"/>
    <e v="#REF!"/>
    <e v="#REF!"/>
    <d v="2023-06-23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North"/>
    <n v="2023"/>
  </r>
  <r>
    <s v=""/>
    <s v=""/>
    <s v="Afternoon45139"/>
    <s v="AnyFlatAny45139"/>
    <e v="#REF!"/>
    <e v="#REF!"/>
    <d v="2023-08-01T00:00:00"/>
    <s v="Tues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Afternoon45140"/>
    <s v="AnyFlatAny45140"/>
    <e v="#REF!"/>
    <e v="#REF!"/>
    <d v="2023-08-02T00:00:00"/>
    <s v="Wednesday"/>
    <x v="18"/>
    <s v="Afternoon"/>
    <s v="Independent"/>
    <s v="South"/>
    <s v="Flat"/>
    <s v="Turf"/>
    <s v="Racecourse/Normal"/>
    <n v="1"/>
    <n v="1"/>
    <e v="#REF!"/>
    <e v="#REF!"/>
    <s v="GOODWOOD "/>
    <n v="0"/>
    <s v="North"/>
    <n v="2023"/>
  </r>
  <r>
    <s v=""/>
    <s v=""/>
    <s v="Afternoon45141"/>
    <s v="AnyFlatAny45141"/>
    <e v="#REF!"/>
    <e v="#REF!"/>
    <d v="2023-08-03T00:00:00"/>
    <s v="Thurs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42"/>
    <s v="AnyFlatAny45142"/>
    <e v="#REF!"/>
    <e v="#REF!"/>
    <d v="2023-08-04T00:00:00"/>
    <s v="Fri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43"/>
    <s v="AnyFlatAny45143"/>
    <e v="#REF!"/>
    <e v="#REF!"/>
    <d v="2023-08-05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Evening45163"/>
    <s v="AnyFlatAny45163"/>
    <e v="#REF!"/>
    <e v="#REF!"/>
    <d v="2023-08-25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North"/>
    <n v="2023"/>
  </r>
  <r>
    <s v=""/>
    <s v=""/>
    <s v="Afternoon45164"/>
    <s v="AnyFlatAny45164"/>
    <e v="#REF!"/>
    <e v="#REF!"/>
    <d v="2023-08-26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65"/>
    <s v="AnyFlatAny45165"/>
    <e v="#REF!"/>
    <e v="#REF!"/>
    <d v="2023-08-27T00:00:00"/>
    <s v="Sun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74"/>
    <s v="AnyFlatAny45174"/>
    <e v="#REF!"/>
    <e v="#REF!"/>
    <d v="2023-09-05T00:00:00"/>
    <s v="Tuesday"/>
    <x v="18"/>
    <s v="Afternoon"/>
    <s v="Independent"/>
    <s v="South"/>
    <s v="Flat"/>
    <s v="Turf"/>
    <s v="Racecourse/Normal"/>
    <n v="1"/>
    <n v="1"/>
    <e v="#REF!"/>
    <e v="#REF!"/>
    <s v="GOODWOOD "/>
    <n v="0"/>
    <s v="North"/>
    <n v="2023"/>
  </r>
  <r>
    <s v=""/>
    <s v=""/>
    <s v="Afternoon45196"/>
    <s v="AnyFlatAny45196"/>
    <e v="#REF!"/>
    <e v="#REF!"/>
    <d v="2023-09-27T00:00:00"/>
    <s v="Wednesday"/>
    <x v="18"/>
    <s v="Afternoon"/>
    <s v="Independent"/>
    <s v="South"/>
    <s v="Flat"/>
    <s v="Turf"/>
    <s v="Racecourse/Normal"/>
    <n v="1"/>
    <n v="1"/>
    <e v="#REF!"/>
    <e v="#REF!"/>
    <s v="GOODWOOD "/>
    <n v="0"/>
    <s v="North"/>
    <n v="2023"/>
  </r>
  <r>
    <s v=""/>
    <s v=""/>
    <s v="Afternoon45214"/>
    <s v="AnyFlatAny45214"/>
    <e v="#REF!"/>
    <e v="#REF!"/>
    <d v="2023-10-15T00:00:00"/>
    <s v="Sun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Afternoon45045"/>
    <s v="AnyFlatAny45045"/>
    <e v="#REF!"/>
    <e v="#REF!"/>
    <d v="2023-04-29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071"/>
    <s v="AnyFlatAny45071"/>
    <e v="#REF!"/>
    <e v="#REF!"/>
    <d v="2023-05-25T00:00:00"/>
    <s v="Thursday"/>
    <x v="6"/>
    <s v="Afternoon"/>
    <s v="JCR"/>
    <s v="North"/>
    <s v="Flat"/>
    <s v="Turf"/>
    <s v="Racecourse/Normal"/>
    <n v="1"/>
    <n v="1"/>
    <e v="#REF!"/>
    <e v="#REF!"/>
    <s v="HAYDOCK PARK "/>
    <n v="0"/>
    <s v="NULL"/>
    <n v="2023"/>
  </r>
  <r>
    <s v=""/>
    <s v=""/>
    <s v="Afternoon45072"/>
    <s v="AnyFlatAny45072"/>
    <e v="#REF!"/>
    <e v="#REF!"/>
    <d v="2023-05-26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073"/>
    <s v="AnyFlatAny45073"/>
    <e v="#REF!"/>
    <e v="#REF!"/>
    <d v="2023-05-27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Evening45086"/>
    <s v="AnyFlatAny45086"/>
    <e v="#REF!"/>
    <e v="#REF!"/>
    <d v="2023-06-09T00:00:00"/>
    <s v="Friday"/>
    <x v="6"/>
    <s v="Evening"/>
    <s v="JCR"/>
    <s v="North"/>
    <s v="Flat"/>
    <s v="Turf"/>
    <s v="Racecourse/Normal"/>
    <n v="2"/>
    <n v="3"/>
    <e v="#REF!"/>
    <e v="#REF!"/>
    <s v="HAYDOCK PARK †"/>
    <n v="0"/>
    <s v="North"/>
    <n v="2023"/>
  </r>
  <r>
    <s v=""/>
    <s v=""/>
    <s v="Afternoon45087"/>
    <s v="AnyFlatAny45087"/>
    <e v="#REF!"/>
    <e v="#REF!"/>
    <d v="2023-06-10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091"/>
    <s v="AnyFlatAny45091"/>
    <e v="#REF!"/>
    <e v="#REF!"/>
    <d v="2023-06-14T00:00:00"/>
    <s v="Wednesday"/>
    <x v="6"/>
    <s v="Afternoon"/>
    <s v="JCR"/>
    <s v="North"/>
    <s v="Flat"/>
    <s v="Turf"/>
    <s v="Racecourse/Normal"/>
    <n v="1"/>
    <n v="1"/>
    <e v="#REF!"/>
    <e v="#REF!"/>
    <s v="HAYDOCK PARK "/>
    <n v="1"/>
    <s v="North"/>
    <n v="2023"/>
  </r>
  <r>
    <s v=""/>
    <s v=""/>
    <s v="Evening45092"/>
    <s v="AnyFlatAny45092"/>
    <e v="#REF!"/>
    <e v="#REF!"/>
    <d v="2023-06-15T00:00:00"/>
    <s v="Thursday"/>
    <x v="6"/>
    <s v="Evening"/>
    <s v="JCR"/>
    <s v="North"/>
    <s v="Flat"/>
    <s v="Turf"/>
    <s v="Racecourse/Normal"/>
    <n v="2"/>
    <n v="4"/>
    <e v="#REF!"/>
    <e v="#REF!"/>
    <s v="HAYDOCK PARK †"/>
    <n v="1"/>
    <s v="North"/>
    <n v="2023"/>
  </r>
  <r>
    <s v=""/>
    <s v=""/>
    <s v="Evening45101"/>
    <s v="AnyFlatAny45101"/>
    <e v="#REF!"/>
    <e v="#REF!"/>
    <d v="2023-06-24T00:00:00"/>
    <s v="Saturday"/>
    <x v="6"/>
    <s v="Evening"/>
    <s v="JCR"/>
    <s v="North"/>
    <s v="Flat"/>
    <s v="Turf"/>
    <s v="Racecourse/Normal"/>
    <n v="2"/>
    <n v="3"/>
    <e v="#REF!"/>
    <e v="#REF!"/>
    <s v="HAYDOCK PARK †"/>
    <n v="0"/>
    <s v="South"/>
    <n v="2023"/>
  </r>
  <r>
    <s v=""/>
    <s v=""/>
    <s v="Afternoon45113"/>
    <s v="AnyFlatAny45113"/>
    <e v="#REF!"/>
    <e v="#REF!"/>
    <d v="2023-07-06T00:00:00"/>
    <s v="Thurs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Evening45114"/>
    <s v="AnyFlatAny45114"/>
    <e v="#REF!"/>
    <e v="#REF!"/>
    <d v="2023-07-07T00:00:00"/>
    <s v="Friday"/>
    <x v="6"/>
    <s v="Evening"/>
    <s v="JCR"/>
    <s v="North"/>
    <s v="Flat"/>
    <s v="Turf"/>
    <s v="Racecourse/Normal"/>
    <n v="2"/>
    <n v="2"/>
    <e v="#REF!"/>
    <e v="#REF!"/>
    <s v="HAYDOCK PARK †"/>
    <n v="0"/>
    <s v="North"/>
    <n v="2023"/>
  </r>
  <r>
    <s v=""/>
    <s v=""/>
    <s v="Afternoon45115"/>
    <s v="AnyFlatAny45115"/>
    <e v="#REF!"/>
    <e v="#REF!"/>
    <d v="2023-07-08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128"/>
    <s v="AnyFlatAny45128"/>
    <e v="#REF!"/>
    <e v="#REF!"/>
    <d v="2023-07-21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North"/>
    <n v="2023"/>
  </r>
  <r>
    <s v=""/>
    <s v=""/>
    <s v="Evening45129"/>
    <s v="AnyFlatAny45129"/>
    <e v="#REF!"/>
    <e v="#REF!"/>
    <d v="2023-07-22T00:00:00"/>
    <s v="Saturday"/>
    <x v="6"/>
    <s v="Evening"/>
    <s v="JCR"/>
    <s v="North"/>
    <s v="Flat"/>
    <s v="Turf"/>
    <s v="Racecourse/Normal"/>
    <n v="2"/>
    <n v="5"/>
    <e v="#REF!"/>
    <e v="#REF!"/>
    <s v="HAYDOCK PARK †"/>
    <n v="0"/>
    <s v="Midlands"/>
    <n v="2023"/>
  </r>
  <r>
    <s v=""/>
    <s v=""/>
    <s v="Evening45149"/>
    <s v="AnyFlatAny45149"/>
    <e v="#REF!"/>
    <e v="#REF!"/>
    <d v="2023-08-11T00:00:00"/>
    <s v="Friday"/>
    <x v="6"/>
    <s v="Evening"/>
    <s v="JCR"/>
    <s v="North"/>
    <s v="Flat"/>
    <s v="Turf"/>
    <s v="Racecourse/Normal"/>
    <n v="2"/>
    <n v="2"/>
    <e v="#REF!"/>
    <e v="#REF!"/>
    <s v="HAYDOCK PARK †"/>
    <n v="0"/>
    <s v="South"/>
    <n v="2023"/>
  </r>
  <r>
    <s v=""/>
    <s v=""/>
    <s v="Afternoon45150"/>
    <s v="AnyFlatAny45150"/>
    <e v="#REF!"/>
    <e v="#REF!"/>
    <d v="2023-08-12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North"/>
    <n v="2023"/>
  </r>
  <r>
    <s v=""/>
    <s v=""/>
    <s v="Afternoon45176"/>
    <s v="AnyFlatAny45176"/>
    <e v="#REF!"/>
    <e v="#REF!"/>
    <d v="2023-09-07T00:00:00"/>
    <s v="Thurs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177"/>
    <s v="AnyFlatAny45177"/>
    <e v="#REF!"/>
    <e v="#REF!"/>
    <d v="2023-09-08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178"/>
    <s v="AnyFlatAny45178"/>
    <e v="#REF!"/>
    <e v="#REF!"/>
    <d v="2023-09-09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198"/>
    <s v="AnyFlatAny45198"/>
    <e v="#REF!"/>
    <e v="#REF!"/>
    <d v="2023-09-29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199"/>
    <s v="AnyFlatAny45199"/>
    <e v="#REF!"/>
    <e v="#REF!"/>
    <d v="2023-09-30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219"/>
    <s v="AnyFlatAny45219"/>
    <e v="#REF!"/>
    <e v="#REF!"/>
    <d v="2023-10-20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059"/>
    <s v="AnyFlatAny45059"/>
    <e v="#REF!"/>
    <e v="#REF!"/>
    <d v="2023-05-13T00:00:00"/>
    <s v="Saturday"/>
    <x v="2"/>
    <s v="Afternoon"/>
    <s v="ARC"/>
    <s v="South"/>
    <s v="Flat"/>
    <s v="Turf"/>
    <s v="Racecourse/Normal"/>
    <n v="1"/>
    <n v="1"/>
    <e v="#REF!"/>
    <e v="#REF!"/>
    <s v="LINGFIELD PARK "/>
    <n v="0"/>
    <s v="North"/>
    <n v="2023"/>
  </r>
  <r>
    <s v=""/>
    <s v=""/>
    <s v="Evening45076"/>
    <s v="AnyFlatAny45076"/>
    <e v="#REF!"/>
    <e v="#REF!"/>
    <d v="2023-05-30T00:00:00"/>
    <s v="Tuesday"/>
    <x v="2"/>
    <s v="Evening"/>
    <s v="ARC"/>
    <s v="South"/>
    <s v="Flat"/>
    <s v="Turf"/>
    <s v="Racecourse/Normal"/>
    <n v="2"/>
    <n v="2"/>
    <e v="#REF!"/>
    <e v="#REF!"/>
    <s v="LINGFIELD PARK †"/>
    <n v="0"/>
    <s v="South"/>
    <n v="2023"/>
  </r>
  <r>
    <s v=""/>
    <s v=""/>
    <s v="Afternoon45078"/>
    <s v="AnyFlatAny45078"/>
    <e v="#REF!"/>
    <e v="#REF!"/>
    <d v="2023-06-01T00:00:00"/>
    <s v="Thurs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Evening45080"/>
    <s v="AnyFlatAny45080"/>
    <e v="#REF!"/>
    <e v="#REF!"/>
    <d v="2023-06-03T00:00:00"/>
    <s v="Saturday"/>
    <x v="2"/>
    <s v="Evening"/>
    <s v="ARC"/>
    <s v="South"/>
    <s v="Flat"/>
    <s v="Turf"/>
    <s v="Racecourse/Normal"/>
    <n v="2"/>
    <n v="2"/>
    <e v="#REF!"/>
    <e v="#REF!"/>
    <s v="LINGFIELD PARK †"/>
    <n v="0"/>
    <s v="North"/>
    <n v="2023"/>
  </r>
  <r>
    <s v=""/>
    <s v=""/>
    <s v="Evening45087"/>
    <s v="AnyFlatAny45087"/>
    <e v="#REF!"/>
    <e v="#REF!"/>
    <d v="2023-06-10T00:00:00"/>
    <s v="Saturday"/>
    <x v="2"/>
    <s v="Evening"/>
    <s v="ARC"/>
    <s v="South"/>
    <s v="Flat"/>
    <s v="Turf"/>
    <s v="Racecourse/Normal"/>
    <n v="2"/>
    <n v="3"/>
    <e v="#REF!"/>
    <e v="#REF!"/>
    <s v="LINGFIELD PARK †"/>
    <n v="0"/>
    <s v="South"/>
    <n v="2023"/>
  </r>
  <r>
    <s v=""/>
    <s v=""/>
    <s v="Afternoon45089"/>
    <s v="AnyFlatAny45089"/>
    <e v="#REF!"/>
    <e v="#REF!"/>
    <d v="2023-06-12T00:00:00"/>
    <s v="Mon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Evening45101"/>
    <s v="AnyFlatAny45101"/>
    <e v="#REF!"/>
    <e v="#REF!"/>
    <d v="2023-06-24T00:00:00"/>
    <s v="Saturday"/>
    <x v="2"/>
    <s v="Evening"/>
    <s v="ARC"/>
    <s v="South"/>
    <s v="Flat"/>
    <s v="Turf"/>
    <s v="Racecourse/Normal"/>
    <n v="2"/>
    <n v="3"/>
    <e v="#REF!"/>
    <e v="#REF!"/>
    <s v="LINGFIELD PARK †"/>
    <n v="0"/>
    <s v="North"/>
    <n v="2023"/>
  </r>
  <r>
    <s v=""/>
    <s v=""/>
    <s v="Evening45108"/>
    <s v="AnyFlatAny45108"/>
    <e v="#REF!"/>
    <e v="#REF!"/>
    <d v="2023-07-01T00:00:00"/>
    <s v="Saturday"/>
    <x v="2"/>
    <s v="Evening"/>
    <s v="ARC"/>
    <s v="South"/>
    <s v="Flat"/>
    <s v="Turf"/>
    <s v="Racecourse/Normal"/>
    <n v="2"/>
    <n v="5"/>
    <e v="#REF!"/>
    <e v="#REF!"/>
    <s v="LINGFIELD PARK †"/>
    <n v="0"/>
    <s v="North"/>
    <n v="2023"/>
  </r>
  <r>
    <s v=""/>
    <s v=""/>
    <s v="Afternoon45119"/>
    <s v="AnyFlatAny45119"/>
    <e v="#REF!"/>
    <e v="#REF!"/>
    <d v="2023-07-12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Afternoon45125"/>
    <s v="AnyFlatAny45125"/>
    <e v="#REF!"/>
    <e v="#REF!"/>
    <d v="2023-07-18T00:00:00"/>
    <s v="Tu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Afternoon45133"/>
    <s v="AnyFlatAny45133"/>
    <e v="#REF!"/>
    <e v="#REF!"/>
    <d v="2023-07-26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Evening45138"/>
    <s v="AnyFlatAny45138"/>
    <e v="#REF!"/>
    <e v="#REF!"/>
    <d v="2023-07-31T00:00:00"/>
    <s v="Monday"/>
    <x v="2"/>
    <s v="Evening"/>
    <s v="ARC"/>
    <s v="South"/>
    <s v="Flat"/>
    <s v="Turf"/>
    <s v="Racecourse/Normal"/>
    <n v="2"/>
    <n v="1"/>
    <e v="#REF!"/>
    <e v="#REF!"/>
    <s v="LINGFIELD PARK †"/>
    <n v="0"/>
    <s v="South"/>
    <n v="2023"/>
  </r>
  <r>
    <s v=""/>
    <s v=""/>
    <s v="Evening45143"/>
    <s v="AnyFlatAny45143"/>
    <e v="#REF!"/>
    <e v="#REF!"/>
    <d v="2023-08-05T00:00:00"/>
    <s v="Saturday"/>
    <x v="2"/>
    <s v="Evening"/>
    <s v="ARC"/>
    <s v="South"/>
    <s v="Flat"/>
    <s v="Turf"/>
    <s v="Racecourse/Normal"/>
    <n v="2"/>
    <n v="3"/>
    <e v="#REF!"/>
    <e v="#REF!"/>
    <s v="LINGFIELD PARK †"/>
    <n v="0"/>
    <s v="South"/>
    <n v="2023"/>
  </r>
  <r>
    <s v=""/>
    <s v=""/>
    <s v="Evening45150"/>
    <s v="AnyFlatAny45150"/>
    <e v="#REF!"/>
    <e v="#REF!"/>
    <d v="2023-08-12T00:00:00"/>
    <s v="Saturday"/>
    <x v="2"/>
    <s v="Evening"/>
    <s v="ARC"/>
    <s v="South"/>
    <s v="Flat"/>
    <s v="Turf"/>
    <s v="Racecourse/Normal"/>
    <n v="2"/>
    <n v="4"/>
    <e v="#REF!"/>
    <e v="#REF!"/>
    <s v="LINGFIELD PARK †"/>
    <n v="0"/>
    <s v="North"/>
    <n v="2023"/>
  </r>
  <r>
    <s v=""/>
    <s v=""/>
    <s v="Afternoon45153"/>
    <s v="AnyFlatAny45153"/>
    <e v="#REF!"/>
    <e v="#REF!"/>
    <d v="2023-08-15T00:00:00"/>
    <s v="Tu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Evening45155"/>
    <s v="AnyFlatAny45155"/>
    <e v="#REF!"/>
    <e v="#REF!"/>
    <d v="2023-08-17T00:00:00"/>
    <s v="Thursday"/>
    <x v="2"/>
    <s v="Evening"/>
    <s v="ARC"/>
    <s v="South"/>
    <s v="Flat"/>
    <s v="Turf"/>
    <s v="Racecourse/Normal"/>
    <n v="2"/>
    <n v="2"/>
    <e v="#REF!"/>
    <e v="#REF!"/>
    <s v="LINGFIELD PARK †"/>
    <n v="0"/>
    <s v="North"/>
    <n v="2023"/>
  </r>
  <r>
    <s v=""/>
    <s v=""/>
    <s v="Afternoon45168"/>
    <s v="AnyFlatAny45168"/>
    <e v="#REF!"/>
    <e v="#REF!"/>
    <d v="2023-08-30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Afternoon45175"/>
    <s v="AnyFlatAny45175"/>
    <e v="#REF!"/>
    <e v="#REF!"/>
    <d v="2023-09-06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Afternoon45185"/>
    <s v="AnyFlatAny45185"/>
    <e v="#REF!"/>
    <e v="#REF!"/>
    <d v="2023-09-16T00:00:00"/>
    <s v="Satur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Afternoon45037"/>
    <s v="AnyFlatAny45037"/>
    <e v="#REF!"/>
    <e v="#REF!"/>
    <d v="2023-04-21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038"/>
    <s v="AnyFlatAny45038"/>
    <e v="#REF!"/>
    <e v="#REF!"/>
    <d v="2023-04-22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065"/>
    <s v="AnyFlatAny45065"/>
    <e v="#REF!"/>
    <e v="#REF!"/>
    <d v="2023-05-19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066"/>
    <s v="AnyFlatAny45066"/>
    <e v="#REF!"/>
    <e v="#REF!"/>
    <d v="2023-05-20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092"/>
    <s v="AnyFlatAny45092"/>
    <e v="#REF!"/>
    <e v="#REF!"/>
    <d v="2023-06-15T00:00:00"/>
    <s v="Thurs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Evening45104"/>
    <s v="AnyFlatAny45104"/>
    <e v="#REF!"/>
    <e v="#REF!"/>
    <d v="2023-06-27T00:00:00"/>
    <s v="Tuesday"/>
    <x v="11"/>
    <s v="Evening"/>
    <s v="Independent"/>
    <s v="South"/>
    <s v="Flat"/>
    <s v="Turf"/>
    <s v="Racecourse/Normal"/>
    <n v="2"/>
    <n v="2"/>
    <e v="#REF!"/>
    <e v="#REF!"/>
    <s v="NEWBURY †"/>
    <n v="0"/>
    <s v="Midlands"/>
    <n v="2023"/>
  </r>
  <r>
    <s v=""/>
    <s v=""/>
    <s v="Evening45113"/>
    <s v="AnyFlatAny45113"/>
    <e v="#REF!"/>
    <e v="#REF!"/>
    <d v="2023-07-06T00:00:00"/>
    <s v="Thursday"/>
    <x v="11"/>
    <s v="Evening"/>
    <s v="Independent"/>
    <s v="South"/>
    <s v="Flat"/>
    <s v="Turf"/>
    <s v="Racecourse/Normal"/>
    <n v="2"/>
    <n v="3"/>
    <e v="#REF!"/>
    <e v="#REF!"/>
    <s v="NEWBURY †"/>
    <n v="0"/>
    <s v="North"/>
    <n v="2023"/>
  </r>
  <r>
    <s v=""/>
    <s v=""/>
    <s v="Evening45120"/>
    <s v="AnyFlatAny45120"/>
    <e v="#REF!"/>
    <e v="#REF!"/>
    <d v="2023-07-13T00:00:00"/>
    <s v="Thursday"/>
    <x v="11"/>
    <s v="Evening"/>
    <s v="Independent"/>
    <s v="South"/>
    <s v="Flat"/>
    <s v="Turf"/>
    <s v="Racecourse/Normal"/>
    <n v="2"/>
    <n v="3"/>
    <e v="#REF!"/>
    <e v="#REF!"/>
    <s v="NEWBURY †"/>
    <n v="0"/>
    <s v="North"/>
    <n v="2023"/>
  </r>
  <r>
    <s v=""/>
    <s v=""/>
    <s v="Afternoon45128"/>
    <s v="AnyFlatAny45128"/>
    <e v="#REF!"/>
    <e v="#REF!"/>
    <d v="2023-07-21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129"/>
    <s v="AnyFlatAny45129"/>
    <e v="#REF!"/>
    <e v="#REF!"/>
    <d v="2023-07-22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Midlands"/>
    <n v="2023"/>
  </r>
  <r>
    <s v=""/>
    <s v=""/>
    <s v="Evening45134"/>
    <s v="AnyFlatAny45134"/>
    <e v="#REF!"/>
    <e v="#REF!"/>
    <d v="2023-07-27T00:00:00"/>
    <s v="Thursday"/>
    <x v="11"/>
    <s v="Evening"/>
    <s v="Independent"/>
    <s v="South"/>
    <s v="Flat"/>
    <s v="Turf"/>
    <s v="Racecourse/Normal"/>
    <n v="2"/>
    <n v="3"/>
    <e v="#REF!"/>
    <e v="#REF!"/>
    <s v="NEWBURY †"/>
    <n v="0"/>
    <s v="South"/>
    <n v="2023"/>
  </r>
  <r>
    <s v=""/>
    <s v=""/>
    <s v="Afternoon45156"/>
    <s v="AnyFlatAny45156"/>
    <e v="#REF!"/>
    <e v="#REF!"/>
    <d v="2023-08-18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Midlands"/>
    <n v="2023"/>
  </r>
  <r>
    <s v=""/>
    <s v=""/>
    <s v="Afternoon45157"/>
    <s v="AnyFlatAny45157"/>
    <e v="#REF!"/>
    <e v="#REF!"/>
    <d v="2023-08-19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191"/>
    <s v="AnyFlatAny45191"/>
    <e v="#REF!"/>
    <e v="#REF!"/>
    <d v="2023-09-22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Midlands"/>
    <n v="2023"/>
  </r>
  <r>
    <s v=""/>
    <s v=""/>
    <s v="Afternoon45192"/>
    <s v="AnyFlatAny45192"/>
    <e v="#REF!"/>
    <e v="#REF!"/>
    <d v="2023-09-23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226"/>
    <s v="AnyFlatAny45226"/>
    <e v="#REF!"/>
    <e v="#REF!"/>
    <d v="2023-10-27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227"/>
    <s v="AnyFlatAny45227"/>
    <e v="#REF!"/>
    <e v="#REF!"/>
    <d v="2023-10-28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034"/>
    <s v="AnyFlatAny45034"/>
    <e v="#REF!"/>
    <e v="#REF!"/>
    <d v="2023-04-18T00:00:00"/>
    <s v="Tues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35"/>
    <s v="AnyFlatAny45035"/>
    <e v="#REF!"/>
    <e v="#REF!"/>
    <d v="2023-04-19T00:00:00"/>
    <s v="Wednes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36"/>
    <s v="AnyFlatAny45036"/>
    <e v="#REF!"/>
    <e v="#REF!"/>
    <d v="2023-04-20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051"/>
    <s v="AnyFlatAny45051"/>
    <e v="#REF!"/>
    <e v="#REF!"/>
    <d v="2023-05-05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52"/>
    <s v="AnyFlatAny45052"/>
    <e v="#REF!"/>
    <e v="#REF!"/>
    <d v="2023-05-06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53"/>
    <s v="AnyFlatAny45053"/>
    <e v="#REF!"/>
    <e v="#REF!"/>
    <d v="2023-05-07T00:00:00"/>
    <s v="Sun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Evening45064"/>
    <s v="AnyFlatAny45064"/>
    <e v="#REF!"/>
    <e v="#REF!"/>
    <d v="2023-05-18T00:00:00"/>
    <s v="Thursday"/>
    <x v="19"/>
    <s v="Evening"/>
    <s v="JCR"/>
    <s v="Midlands"/>
    <s v="Flat"/>
    <s v="Turf"/>
    <s v="Racecourse/Normal"/>
    <n v="2"/>
    <n v="1"/>
    <e v="#REF!"/>
    <e v="#REF!"/>
    <s v="NEWMARKET †"/>
    <n v="0"/>
    <s v="North"/>
    <n v="2023"/>
  </r>
  <r>
    <s v=""/>
    <s v=""/>
    <s v="Afternoon45065"/>
    <s v="AnyFlatAny45065"/>
    <e v="#REF!"/>
    <e v="#REF!"/>
    <d v="2023-05-19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066"/>
    <s v="AnyFlatAny45066"/>
    <e v="#REF!"/>
    <e v="#REF!"/>
    <d v="2023-05-20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00"/>
    <s v="AnyFlatAny45100"/>
    <e v="#REF!"/>
    <e v="#REF!"/>
    <d v="2023-06-23T00:00:00"/>
    <s v="Friday"/>
    <x v="19"/>
    <s v="Evening"/>
    <s v="JCR"/>
    <s v="Midlands"/>
    <s v="Flat"/>
    <s v="Turf"/>
    <s v="Racecourse/Normal"/>
    <n v="2"/>
    <n v="3"/>
    <e v="#REF!"/>
    <e v="#REF!"/>
    <s v="NEWMARKET †"/>
    <n v="0"/>
    <s v="Midlands"/>
    <n v="2023"/>
  </r>
  <r>
    <s v=""/>
    <s v=""/>
    <s v="Afternoon45101"/>
    <s v="AnyFlatAny45101"/>
    <e v="#REF!"/>
    <e v="#REF!"/>
    <d v="2023-06-24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106"/>
    <s v="AnyFlatAny45106"/>
    <e v="#REF!"/>
    <e v="#REF!"/>
    <d v="2023-06-29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07"/>
    <s v="AnyFlatAny45107"/>
    <e v="#REF!"/>
    <e v="#REF!"/>
    <d v="2023-06-30T00:00:00"/>
    <s v="Friday"/>
    <x v="19"/>
    <s v="Evening"/>
    <s v="JCR"/>
    <s v="Midlands"/>
    <s v="Flat"/>
    <s v="Turf"/>
    <s v="Racecourse/Normal"/>
    <n v="2"/>
    <n v="3"/>
    <e v="#REF!"/>
    <e v="#REF!"/>
    <s v="NEWMARKET †"/>
    <n v="0"/>
    <s v="Midlands"/>
    <n v="2023"/>
  </r>
  <r>
    <s v=""/>
    <s v=""/>
    <s v="Afternoon45108"/>
    <s v="AnyFlatAny45108"/>
    <e v="#REF!"/>
    <e v="#REF!"/>
    <d v="2023-07-01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20"/>
    <s v="AnyFlatAny45120"/>
    <e v="#REF!"/>
    <e v="#REF!"/>
    <d v="2023-07-13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21"/>
    <s v="AnyFlatAny45121"/>
    <e v="#REF!"/>
    <e v="#REF!"/>
    <d v="2023-07-14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122"/>
    <s v="AnyFlatAny45122"/>
    <e v="#REF!"/>
    <e v="#REF!"/>
    <d v="2023-07-15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Evening45128"/>
    <s v="AnyFlatAny45128"/>
    <e v="#REF!"/>
    <e v="#REF!"/>
    <d v="2023-07-21T00:00:00"/>
    <s v="Friday"/>
    <x v="19"/>
    <s v="Evening"/>
    <s v="JCR"/>
    <s v="Midlands"/>
    <s v="Flat"/>
    <s v="Turf"/>
    <s v="Racecourse/Normal"/>
    <n v="2"/>
    <n v="4"/>
    <e v="#REF!"/>
    <e v="#REF!"/>
    <s v="NEWMARKET †"/>
    <n v="0"/>
    <s v="Midlands"/>
    <n v="2023"/>
  </r>
  <r>
    <s v=""/>
    <s v=""/>
    <s v="Afternoon45129"/>
    <s v="AnyFlatAny45129"/>
    <e v="#REF!"/>
    <e v="#REF!"/>
    <d v="2023-07-22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35"/>
    <s v="AnyFlatAny45135"/>
    <e v="#REF!"/>
    <e v="#REF!"/>
    <d v="2023-07-28T00:00:00"/>
    <s v="Friday"/>
    <x v="19"/>
    <s v="Evening"/>
    <s v="JCR"/>
    <s v="Midlands"/>
    <s v="Flat"/>
    <s v="Turf"/>
    <s v="Racecourse/Normal"/>
    <n v="2"/>
    <n v="3"/>
    <e v="#REF!"/>
    <e v="#REF!"/>
    <s v="NEWMARKET †"/>
    <n v="0"/>
    <s v="South"/>
    <n v="2023"/>
  </r>
  <r>
    <s v=""/>
    <s v=""/>
    <s v="Afternoon45136"/>
    <s v="AnyFlatAny45136"/>
    <e v="#REF!"/>
    <e v="#REF!"/>
    <d v="2023-07-29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42"/>
    <s v="AnyFlatAny45142"/>
    <e v="#REF!"/>
    <e v="#REF!"/>
    <d v="2023-08-04T00:00:00"/>
    <s v="Friday"/>
    <x v="19"/>
    <s v="Evening"/>
    <s v="JCR"/>
    <s v="Midlands"/>
    <s v="Flat"/>
    <s v="Turf"/>
    <s v="Racecourse/Normal"/>
    <n v="2"/>
    <n v="4"/>
    <e v="#REF!"/>
    <e v="#REF!"/>
    <s v="NEWMARKET †"/>
    <n v="0"/>
    <s v="Midlands"/>
    <n v="2023"/>
  </r>
  <r>
    <s v=""/>
    <s v=""/>
    <s v="Afternoon45143"/>
    <s v="AnyFlatAny45143"/>
    <e v="#REF!"/>
    <e v="#REF!"/>
    <d v="2023-08-05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Evening45149"/>
    <s v="AnyFlatAny45149"/>
    <e v="#REF!"/>
    <e v="#REF!"/>
    <d v="2023-08-11T00:00:00"/>
    <s v="Friday"/>
    <x v="19"/>
    <s v="Evening"/>
    <s v="JCR"/>
    <s v="Midlands"/>
    <s v="Flat"/>
    <s v="Turf"/>
    <s v="Racecourse/Normal"/>
    <n v="2"/>
    <n v="2"/>
    <e v="#REF!"/>
    <e v="#REF!"/>
    <s v="NEWMARKET †"/>
    <n v="0"/>
    <s v="North"/>
    <n v="2023"/>
  </r>
  <r>
    <s v=""/>
    <s v=""/>
    <s v="Afternoon45150"/>
    <s v="AnyFlatAny45150"/>
    <e v="#REF!"/>
    <e v="#REF!"/>
    <d v="2023-08-12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1"/>
    <s v="Midlands"/>
    <n v="2023"/>
  </r>
  <r>
    <s v=""/>
    <s v=""/>
    <s v="Evening45156"/>
    <s v="AnyFlatAny45156"/>
    <e v="#REF!"/>
    <e v="#REF!"/>
    <d v="2023-08-18T00:00:00"/>
    <s v="Friday"/>
    <x v="19"/>
    <s v="Evening"/>
    <s v="JCR"/>
    <s v="Midlands"/>
    <s v="Flat"/>
    <s v="Turf"/>
    <s v="Racecourse/Normal"/>
    <n v="2"/>
    <n v="4"/>
    <e v="#REF!"/>
    <e v="#REF!"/>
    <s v="NEWMARKET †"/>
    <n v="0"/>
    <s v="South"/>
    <n v="2023"/>
  </r>
  <r>
    <s v=""/>
    <s v=""/>
    <s v="Afternoon45157"/>
    <s v="AnyFlatAny45157"/>
    <e v="#REF!"/>
    <e v="#REF!"/>
    <d v="2023-08-19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63"/>
    <s v="AnyFlatAny45163"/>
    <e v="#REF!"/>
    <e v="#REF!"/>
    <d v="2023-08-25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64"/>
    <s v="AnyFlatAny45164"/>
    <e v="#REF!"/>
    <e v="#REF!"/>
    <d v="2023-08-26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192"/>
    <s v="AnyFlatAny45192"/>
    <e v="#REF!"/>
    <e v="#REF!"/>
    <d v="2023-09-23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197"/>
    <s v="AnyFlatAny45197"/>
    <e v="#REF!"/>
    <e v="#REF!"/>
    <d v="2023-09-28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198"/>
    <s v="AnyFlatAny45198"/>
    <e v="#REF!"/>
    <e v="#REF!"/>
    <d v="2023-09-29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199"/>
    <s v="AnyFlatAny45199"/>
    <e v="#REF!"/>
    <e v="#REF!"/>
    <d v="2023-09-30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206"/>
    <s v="AnyFlatAny45206"/>
    <e v="#REF!"/>
    <e v="#REF!"/>
    <d v="2023-10-07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212"/>
    <s v="AnyFlatAny45212"/>
    <e v="#REF!"/>
    <e v="#REF!"/>
    <d v="2023-10-13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213"/>
    <s v="AnyFlatAny45213"/>
    <e v="#REF!"/>
    <e v="#REF!"/>
    <d v="2023-10-14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224"/>
    <s v="AnyFlatAny45224"/>
    <e v="#REF!"/>
    <e v="#REF!"/>
    <d v="2023-10-25T00:00:00"/>
    <s v="Wednes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233"/>
    <s v="AnyFlatAny45233"/>
    <e v="#REF!"/>
    <e v="#REF!"/>
    <d v="2023-11-03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234"/>
    <s v="AnyFlatAny45234"/>
    <e v="#REF!"/>
    <e v="#REF!"/>
    <d v="2023-11-04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21"/>
    <s v="AnyFlatAny45021"/>
    <e v="#REF!"/>
    <e v="#REF!"/>
    <d v="2023-04-05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North"/>
    <n v="2023"/>
  </r>
  <r>
    <s v=""/>
    <s v=""/>
    <s v="Afternoon45028"/>
    <s v="AnyFlatAny45028"/>
    <e v="#REF!"/>
    <e v="#REF!"/>
    <d v="2023-04-12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Evening45038"/>
    <s v="AnyFlatAny45038"/>
    <e v="#REF!"/>
    <e v="#REF!"/>
    <d v="2023-04-22T00:00:00"/>
    <s v="Saturday"/>
    <x v="12"/>
    <s v="Evening"/>
    <s v="JCR"/>
    <s v="Midlands"/>
    <s v="Flat"/>
    <s v="Turf"/>
    <s v="Racecourse/Normal"/>
    <n v="2"/>
    <n v="3"/>
    <e v="#REF!"/>
    <e v="#REF!"/>
    <s v="NOTTINGHAM †"/>
    <n v="0"/>
    <s v="North"/>
    <n v="2023"/>
  </r>
  <r>
    <s v=""/>
    <s v=""/>
    <s v="Afternoon45048"/>
    <s v="AnyFlatAny45048"/>
    <e v="#REF!"/>
    <e v="#REF!"/>
    <d v="2023-05-02T00:00:00"/>
    <s v="Tue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Evening45058"/>
    <s v="AnyFlatAny45058"/>
    <e v="#REF!"/>
    <e v="#REF!"/>
    <d v="2023-05-12T00:00:00"/>
    <s v="Friday"/>
    <x v="12"/>
    <s v="Evening"/>
    <s v="JCR"/>
    <s v="Midlands"/>
    <s v="Flat"/>
    <s v="Turf"/>
    <s v="Racecourse/Normal"/>
    <n v="2"/>
    <n v="4"/>
    <e v="#REF!"/>
    <e v="#REF!"/>
    <s v="NOTTINGHAM †"/>
    <n v="0"/>
    <s v="North"/>
    <n v="2023"/>
  </r>
  <r>
    <s v=""/>
    <s v=""/>
    <s v="Afternoon45059"/>
    <s v="AnyFlatAny45059"/>
    <e v="#REF!"/>
    <e v="#REF!"/>
    <d v="2023-05-13T00:00:00"/>
    <s v="Satur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081"/>
    <s v="AnyFlatAny45081"/>
    <e v="#REF!"/>
    <e v="#REF!"/>
    <d v="2023-06-04T00:00:00"/>
    <s v="Sun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084"/>
    <s v="AnyFlatAny45084"/>
    <e v="#REF!"/>
    <e v="#REF!"/>
    <d v="2023-06-07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North"/>
    <n v="2023"/>
  </r>
  <r>
    <s v=""/>
    <s v=""/>
    <s v="Afternoon45092"/>
    <s v="AnyFlatAny45092"/>
    <e v="#REF!"/>
    <e v="#REF!"/>
    <d v="2023-06-15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Evening45096"/>
    <s v="AnyFlatAny45096"/>
    <e v="#REF!"/>
    <e v="#REF!"/>
    <d v="2023-06-19T00:00:00"/>
    <s v="Monday"/>
    <x v="12"/>
    <s v="Evening"/>
    <s v="JCR"/>
    <s v="Midlands"/>
    <s v="Flat"/>
    <s v="Turf"/>
    <s v="Racecourse/Normal"/>
    <n v="2"/>
    <n v="4"/>
    <e v="#REF!"/>
    <e v="#REF!"/>
    <s v="NOTTINGHAM †"/>
    <n v="0"/>
    <s v="Midlands"/>
    <n v="2023"/>
  </r>
  <r>
    <s v=""/>
    <s v=""/>
    <s v="Afternoon45106"/>
    <s v="AnyFlatAny45106"/>
    <e v="#REF!"/>
    <e v="#REF!"/>
    <d v="2023-06-29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Evening45115"/>
    <s v="AnyFlatAny45115"/>
    <e v="#REF!"/>
    <e v="#REF!"/>
    <d v="2023-07-08T00:00:00"/>
    <s v="Saturday"/>
    <x v="12"/>
    <s v="Evening"/>
    <s v="JCR"/>
    <s v="Midlands"/>
    <s v="Flat"/>
    <s v="Turf"/>
    <s v="Racecourse/Normal"/>
    <n v="2"/>
    <n v="3"/>
    <e v="#REF!"/>
    <e v="#REF!"/>
    <s v="NOTTINGHAM †"/>
    <n v="0"/>
    <s v="North"/>
    <n v="2023"/>
  </r>
  <r>
    <s v=""/>
    <s v=""/>
    <s v="Evening45125"/>
    <s v="AnyFlatAny45125"/>
    <e v="#REF!"/>
    <e v="#REF!"/>
    <d v="2023-07-18T00:00:00"/>
    <s v="Tuesday"/>
    <x v="12"/>
    <s v="Evening"/>
    <s v="JCR"/>
    <s v="Midlands"/>
    <s v="Flat"/>
    <s v="Turf"/>
    <s v="Racecourse/Normal"/>
    <n v="2"/>
    <n v="2"/>
    <e v="#REF!"/>
    <e v="#REF!"/>
    <s v="NOTTINGHAM †"/>
    <n v="0"/>
    <s v="South"/>
    <n v="2023"/>
  </r>
  <r>
    <s v=""/>
    <s v=""/>
    <s v="Afternoon45128"/>
    <s v="AnyFlatAny45128"/>
    <e v="#REF!"/>
    <e v="#REF!"/>
    <d v="2023-07-21T00:00:00"/>
    <s v="Fri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141"/>
    <s v="AnyFlatAny45141"/>
    <e v="#REF!"/>
    <e v="#REF!"/>
    <d v="2023-08-03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NULL"/>
    <n v="2023"/>
  </r>
  <r>
    <s v=""/>
    <s v=""/>
    <s v="Afternoon45148"/>
    <s v="AnyFlatAny45148"/>
    <e v="#REF!"/>
    <e v="#REF!"/>
    <d v="2023-08-10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153"/>
    <s v="AnyFlatAny45153"/>
    <e v="#REF!"/>
    <e v="#REF!"/>
    <d v="2023-08-15T00:00:00"/>
    <s v="Tu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195"/>
    <s v="AnyFlatAny45195"/>
    <e v="#REF!"/>
    <e v="#REF!"/>
    <d v="2023-09-26T00:00:00"/>
    <s v="Tu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203"/>
    <s v="AnyFlatAny45203"/>
    <e v="#REF!"/>
    <e v="#REF!"/>
    <d v="2023-10-04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210"/>
    <s v="AnyFlatAny45210"/>
    <e v="#REF!"/>
    <e v="#REF!"/>
    <d v="2023-10-11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217"/>
    <s v="AnyFlatAny45217"/>
    <e v="#REF!"/>
    <e v="#REF!"/>
    <d v="2023-10-18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231"/>
    <s v="AnyFlatAny45231"/>
    <e v="#REF!"/>
    <e v="#REF!"/>
    <d v="2023-11-01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North"/>
    <n v="2023"/>
  </r>
  <r>
    <s v=""/>
    <s v=""/>
    <s v="Afternoon45044"/>
    <s v="AnyFlatAny45044"/>
    <e v="#REF!"/>
    <e v="#REF!"/>
    <d v="2023-04-28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Evening45062"/>
    <s v="AnyFlatAny45062"/>
    <e v="#REF!"/>
    <e v="#REF!"/>
    <d v="2023-05-16T00:00:00"/>
    <s v="Tuesday"/>
    <x v="20"/>
    <s v="Evening"/>
    <s v="JCR"/>
    <s v="South"/>
    <s v="Flat"/>
    <s v="Turf"/>
    <s v="Racecourse/Normal"/>
    <n v="2"/>
    <n v="3"/>
    <e v="#REF!"/>
    <e v="#REF!"/>
    <s v="SANDOWN PARK †"/>
    <n v="0"/>
    <s v="Midlands"/>
    <n v="2023"/>
  </r>
  <r>
    <s v=""/>
    <s v=""/>
    <s v="Evening45071"/>
    <s v="AnyFlatAny45071"/>
    <e v="#REF!"/>
    <e v="#REF!"/>
    <d v="2023-05-25T00:00:00"/>
    <s v="Thursday"/>
    <x v="20"/>
    <s v="Evening"/>
    <s v="JCR"/>
    <s v="South"/>
    <s v="Flat"/>
    <s v="Turf"/>
    <s v="Racecourse/Normal"/>
    <n v="2"/>
    <n v="3"/>
    <e v="#REF!"/>
    <e v="#REF!"/>
    <s v="SANDOWN PARK †"/>
    <n v="0"/>
    <s v="North"/>
    <n v="2023"/>
  </r>
  <r>
    <s v=""/>
    <s v=""/>
    <s v="Afternoon45093"/>
    <s v="AnyFlatAny45093"/>
    <e v="#REF!"/>
    <e v="#REF!"/>
    <d v="2023-06-16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North"/>
    <n v="2023"/>
  </r>
  <r>
    <s v=""/>
    <s v=""/>
    <s v="Afternoon45094"/>
    <s v="AnyFlatAny45094"/>
    <e v="#REF!"/>
    <e v="#REF!"/>
    <d v="2023-06-17T00:00:00"/>
    <s v="Saturday"/>
    <x v="20"/>
    <s v="Afternoon"/>
    <s v="JCR"/>
    <s v="South"/>
    <s v="Flat"/>
    <s v="Turf"/>
    <s v="Racecourse/Normal"/>
    <n v="1"/>
    <n v="1"/>
    <e v="#REF!"/>
    <e v="#REF!"/>
    <s v="SANDOWN PARK "/>
    <n v="0"/>
    <s v="South"/>
    <n v="2023"/>
  </r>
  <r>
    <s v=""/>
    <s v=""/>
    <s v="Afternoon45114"/>
    <s v="AnyFlatAny45114"/>
    <e v="#REF!"/>
    <e v="#REF!"/>
    <d v="2023-07-07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Afternoon45115"/>
    <s v="AnyFlatAny45115"/>
    <e v="#REF!"/>
    <e v="#REF!"/>
    <d v="2023-07-08T00:00:00"/>
    <s v="Satur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Evening45133"/>
    <s v="AnyFlatAny45133"/>
    <e v="#REF!"/>
    <e v="#REF!"/>
    <d v="2023-07-26T00:00:00"/>
    <s v="Wednesday"/>
    <x v="20"/>
    <s v="Evening"/>
    <s v="JCR"/>
    <s v="South"/>
    <s v="Flat"/>
    <s v="Turf"/>
    <s v="Racecourse/Normal"/>
    <n v="2"/>
    <n v="3"/>
    <e v="#REF!"/>
    <e v="#REF!"/>
    <s v="SANDOWN PARK †"/>
    <n v="0"/>
    <s v="North"/>
    <n v="2023"/>
  </r>
  <r>
    <s v=""/>
    <s v=""/>
    <s v="Afternoon45134"/>
    <s v="AnyFlatAny45134"/>
    <e v="#REF!"/>
    <e v="#REF!"/>
    <d v="2023-07-27T00:00:00"/>
    <s v="Thursday"/>
    <x v="20"/>
    <s v="Afternoon"/>
    <s v="JCR"/>
    <s v="South"/>
    <s v="Flat"/>
    <s v="Turf"/>
    <s v="Racecourse/Normal"/>
    <n v="1"/>
    <n v="1"/>
    <e v="#REF!"/>
    <e v="#REF!"/>
    <s v="SANDOWN PARK "/>
    <n v="0"/>
    <s v="North"/>
    <n v="2023"/>
  </r>
  <r>
    <s v=""/>
    <s v=""/>
    <s v="Evening45140"/>
    <s v="AnyFlatAny45140"/>
    <e v="#REF!"/>
    <e v="#REF!"/>
    <d v="2023-08-02T00:00:00"/>
    <s v="Wednesday"/>
    <x v="20"/>
    <s v="Evening"/>
    <s v="JCR"/>
    <s v="South"/>
    <s v="Flat"/>
    <s v="Turf"/>
    <s v="Racecourse/Normal"/>
    <n v="2"/>
    <n v="2"/>
    <e v="#REF!"/>
    <e v="#REF!"/>
    <s v="SANDOWN PARK †"/>
    <n v="0"/>
    <s v="North"/>
    <n v="2023"/>
  </r>
  <r>
    <s v=""/>
    <s v=""/>
    <s v="Evening45148"/>
    <s v="AnyFlatAny45148"/>
    <e v="#REF!"/>
    <e v="#REF!"/>
    <d v="2023-08-10T00:00:00"/>
    <s v="Thursday"/>
    <x v="20"/>
    <s v="Evening"/>
    <s v="JCR"/>
    <s v="South"/>
    <s v="Flat"/>
    <s v="Turf"/>
    <s v="Racecourse/Normal"/>
    <n v="2"/>
    <n v="4"/>
    <e v="#REF!"/>
    <e v="#REF!"/>
    <s v="SANDOWN PARK †"/>
    <n v="0"/>
    <s v="Midlands"/>
    <n v="2023"/>
  </r>
  <r>
    <s v=""/>
    <s v=""/>
    <s v="Afternoon45171"/>
    <s v="AnyFlatAny45171"/>
    <e v="#REF!"/>
    <e v="#REF!"/>
    <d v="2023-09-02T00:00:00"/>
    <s v="Saturday"/>
    <x v="20"/>
    <s v="Afternoon"/>
    <s v="JCR"/>
    <s v="South"/>
    <s v="Flat"/>
    <s v="Turf"/>
    <s v="Racecourse/Normal"/>
    <n v="1"/>
    <n v="1"/>
    <e v="#REF!"/>
    <e v="#REF!"/>
    <s v="SANDOWN PARK "/>
    <n v="0"/>
    <s v="South"/>
    <n v="2023"/>
  </r>
  <r>
    <s v=""/>
    <s v=""/>
    <s v="Afternoon45184"/>
    <s v="AnyFlatAny45184"/>
    <e v="#REF!"/>
    <e v="#REF!"/>
    <d v="2023-09-15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Afternoon45189"/>
    <s v="AnyFlatAny45189"/>
    <e v="#REF!"/>
    <e v="#REF!"/>
    <d v="2023-09-20T00:00:00"/>
    <s v="Wednesday"/>
    <x v="20"/>
    <s v="Afternoon"/>
    <s v="JCR"/>
    <s v="South"/>
    <s v="Flat"/>
    <s v="Turf"/>
    <s v="Racecourse/Normal"/>
    <n v="1"/>
    <n v="1"/>
    <e v="#REF!"/>
    <e v="#REF!"/>
    <s v="SANDOWN PARK "/>
    <n v="0"/>
    <s v="North"/>
    <n v="2023"/>
  </r>
  <r>
    <s v=""/>
    <s v=""/>
    <s v="Afternoon45033"/>
    <s v="AnyFlatAny45033"/>
    <e v="#REF!"/>
    <e v="#REF!"/>
    <d v="2023-04-17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Afternoon45040"/>
    <s v="AnyFlatAny45040"/>
    <e v="#REF!"/>
    <e v="#REF!"/>
    <d v="2023-04-24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North"/>
    <n v="2023"/>
  </r>
  <r>
    <s v=""/>
    <s v=""/>
    <s v="Afternoon45047"/>
    <s v="AnyFlatAny45047"/>
    <e v="#REF!"/>
    <e v="#REF!"/>
    <d v="2023-05-01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Midlands"/>
    <n v="2023"/>
  </r>
  <r>
    <s v=""/>
    <s v=""/>
    <s v="Evening45054"/>
    <s v="AnyFlatAny45054"/>
    <e v="#REF!"/>
    <e v="#REF!"/>
    <d v="2023-05-08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North"/>
    <n v="2023"/>
  </r>
  <r>
    <s v=""/>
    <s v=""/>
    <s v="Evening45061"/>
    <s v="AnyFlatAny45061"/>
    <e v="#REF!"/>
    <e v="#REF!"/>
    <d v="2023-05-15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North"/>
    <n v="2023"/>
  </r>
  <r>
    <s v=""/>
    <s v=""/>
    <s v="Evening45068"/>
    <s v="AnyFlatAny45068"/>
    <e v="#REF!"/>
    <e v="#REF!"/>
    <d v="2023-05-22T00:00:00"/>
    <s v="Monday"/>
    <x v="13"/>
    <s v="Evening"/>
    <s v="ARC"/>
    <s v="South"/>
    <s v="Flat"/>
    <s v="Turf"/>
    <s v="Racecourse/Normal"/>
    <n v="2"/>
    <n v="3"/>
    <e v="#REF!"/>
    <e v="#REF!"/>
    <s v="WINDSOR †"/>
    <n v="0"/>
    <s v="North"/>
    <n v="2023"/>
  </r>
  <r>
    <s v=""/>
    <s v=""/>
    <s v="Afternoon45075"/>
    <s v="AnyFlatAny45075"/>
    <e v="#REF!"/>
    <e v="#REF!"/>
    <d v="2023-05-29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Evening45082"/>
    <s v="AnyFlatAny45082"/>
    <e v="#REF!"/>
    <e v="#REF!"/>
    <d v="2023-06-05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South"/>
    <n v="2023"/>
  </r>
  <r>
    <s v=""/>
    <s v=""/>
    <s v="Evening45089"/>
    <s v="AnyFlatAny45089"/>
    <e v="#REF!"/>
    <e v="#REF!"/>
    <d v="2023-06-12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North"/>
    <n v="2023"/>
  </r>
  <r>
    <s v=""/>
    <s v=""/>
    <s v="Evening45096"/>
    <s v="AnyFlatAny45096"/>
    <e v="#REF!"/>
    <e v="#REF!"/>
    <d v="2023-06-19T00:00:00"/>
    <s v="Monday"/>
    <x v="13"/>
    <s v="Evening"/>
    <s v="ARC"/>
    <s v="South"/>
    <s v="Flat"/>
    <s v="Turf"/>
    <s v="Racecourse/Normal"/>
    <n v="2"/>
    <n v="4"/>
    <e v="#REF!"/>
    <e v="#REF!"/>
    <s v="WINDSOR †"/>
    <n v="0"/>
    <s v="Midlands"/>
    <n v="2023"/>
  </r>
  <r>
    <s v=""/>
    <s v=""/>
    <s v="Evening45103"/>
    <s v="AnyFlatAny45103"/>
    <e v="#REF!"/>
    <e v="#REF!"/>
    <d v="2023-06-26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Midlands"/>
    <n v="2023"/>
  </r>
  <r>
    <s v=""/>
    <s v=""/>
    <s v="Afternoon45108"/>
    <s v="AnyFlatAny45108"/>
    <e v="#REF!"/>
    <e v="#REF!"/>
    <d v="2023-07-01T00:00:00"/>
    <s v="Satur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Afternoon45109"/>
    <s v="AnyFlatAny45109"/>
    <e v="#REF!"/>
    <e v="#REF!"/>
    <d v="2023-07-02T00:00:00"/>
    <s v="Sunday"/>
    <x v="13"/>
    <s v="Afternoon"/>
    <s v="ARC"/>
    <s v="South"/>
    <s v="Flat"/>
    <s v="Turf"/>
    <s v="Racecourse/Normal"/>
    <n v="1"/>
    <n v="1"/>
    <e v="#REF!"/>
    <e v="#REF!"/>
    <s v="WINDSOR "/>
    <n v="0"/>
    <s v="North"/>
    <n v="2023"/>
  </r>
  <r>
    <s v=""/>
    <s v=""/>
    <s v="Evening45110"/>
    <s v="AnyFlatAny45110"/>
    <e v="#REF!"/>
    <e v="#REF!"/>
    <d v="2023-07-03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Midlands"/>
    <n v="2023"/>
  </r>
  <r>
    <s v=""/>
    <s v=""/>
    <s v="Evening45124"/>
    <s v="AnyFlatAny45124"/>
    <e v="#REF!"/>
    <e v="#REF!"/>
    <d v="2023-07-17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South"/>
    <n v="2023"/>
  </r>
  <r>
    <s v=""/>
    <s v=""/>
    <s v="Evening45131"/>
    <s v="AnyFlatAny45131"/>
    <e v="#REF!"/>
    <e v="#REF!"/>
    <d v="2023-07-24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South"/>
    <n v="2023"/>
  </r>
  <r>
    <s v=""/>
    <s v=""/>
    <s v="Evening45136"/>
    <s v="AnyFlatAny45136"/>
    <e v="#REF!"/>
    <e v="#REF!"/>
    <d v="2023-07-29T00:00:00"/>
    <s v="Saturday"/>
    <x v="13"/>
    <s v="Evening"/>
    <s v="ARC"/>
    <s v="South"/>
    <s v="Flat"/>
    <s v="Turf"/>
    <s v="Racecourse/Normal"/>
    <n v="2"/>
    <n v="4"/>
    <e v="#REF!"/>
    <e v="#REF!"/>
    <s v="WINDSOR †"/>
    <n v="0"/>
    <s v="North"/>
    <n v="2023"/>
  </r>
  <r>
    <s v=""/>
    <s v=""/>
    <s v="Evening45145"/>
    <s v="AnyFlatAny45145"/>
    <e v="#REF!"/>
    <e v="#REF!"/>
    <d v="2023-08-07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South"/>
    <n v="2023"/>
  </r>
  <r>
    <s v=""/>
    <s v=""/>
    <s v="Afternoon45151"/>
    <s v="AnyFlatAny45151"/>
    <e v="#REF!"/>
    <e v="#REF!"/>
    <d v="2023-08-13T00:00:00"/>
    <s v="Su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Evening45152"/>
    <s v="AnyFlatAny45152"/>
    <e v="#REF!"/>
    <e v="#REF!"/>
    <d v="2023-08-14T00:00:00"/>
    <s v="Monday"/>
    <x v="13"/>
    <s v="Evening"/>
    <s v="ARC"/>
    <s v="South"/>
    <s v="Flat"/>
    <s v="Turf"/>
    <s v="Racecourse/Normal"/>
    <n v="2"/>
    <n v="3"/>
    <e v="#REF!"/>
    <e v="#REF!"/>
    <s v="WINDSOR †"/>
    <n v="0"/>
    <s v="Midlands"/>
    <n v="2023"/>
  </r>
  <r>
    <s v=""/>
    <s v=""/>
    <s v="Evening45159"/>
    <s v="AnyFlatAny45159"/>
    <e v="#REF!"/>
    <e v="#REF!"/>
    <d v="2023-08-21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Midlands"/>
    <n v="2023"/>
  </r>
  <r>
    <s v=""/>
    <s v=""/>
    <s v="Evening45164"/>
    <s v="AnyFlatAny45164"/>
    <e v="#REF!"/>
    <e v="#REF!"/>
    <d v="2023-08-26T00:00:00"/>
    <s v="Saturday"/>
    <x v="13"/>
    <s v="Evening"/>
    <s v="ARC"/>
    <s v="South"/>
    <s v="Flat"/>
    <s v="Turf"/>
    <s v="Racecourse/Normal"/>
    <n v="2"/>
    <n v="4"/>
    <e v="#REF!"/>
    <e v="#REF!"/>
    <s v="WINDSOR †"/>
    <n v="0"/>
    <s v="South"/>
    <n v="2023"/>
  </r>
  <r>
    <s v=""/>
    <s v=""/>
    <s v="Afternoon45208"/>
    <s v="AnyFlatAny45208"/>
    <e v="#REF!"/>
    <e v="#REF!"/>
    <d v="2023-10-09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Afternoon45215"/>
    <s v="AnyFlatAny45215"/>
    <e v="#REF!"/>
    <e v="#REF!"/>
    <d v="2023-10-16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Midlands"/>
    <n v="2023"/>
  </r>
  <r>
    <s v=""/>
    <s v=""/>
    <s v="Afternoon45222"/>
    <s v="AnyFlatAny45222"/>
    <e v="#REF!"/>
    <e v="#REF!"/>
    <d v="2023-10-23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North"/>
    <n v="2023"/>
  </r>
  <r>
    <s v=""/>
    <s v=""/>
    <s v="Afternoon45041"/>
    <s v="AnyFlatAny45041"/>
    <e v="#REF!"/>
    <e v="#REF!"/>
    <d v="2023-04-25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048"/>
    <s v="AnyFlatAny45048"/>
    <e v="#REF!"/>
    <e v="#REF!"/>
    <d v="2023-05-02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070"/>
    <s v="AnyFlatAny45070"/>
    <e v="#REF!"/>
    <e v="#REF!"/>
    <d v="2023-05-24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078"/>
    <s v="AnyFlatAny45078"/>
    <e v="#REF!"/>
    <e v="#REF!"/>
    <d v="2023-06-01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091"/>
    <s v="AnyFlatAny45091"/>
    <e v="#REF!"/>
    <e v="#REF!"/>
    <d v="2023-06-14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092"/>
    <s v="AnyFlatAny45092"/>
    <e v="#REF!"/>
    <e v="#REF!"/>
    <d v="2023-06-15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107"/>
    <s v="AnyFlatAny45107"/>
    <e v="#REF!"/>
    <e v="#REF!"/>
    <d v="2023-06-30T00:00:00"/>
    <s v="Fri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113"/>
    <s v="AnyFlatAny45113"/>
    <e v="#REF!"/>
    <e v="#REF!"/>
    <d v="2023-07-06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119"/>
    <s v="AnyFlatAny45119"/>
    <e v="#REF!"/>
    <e v="#REF!"/>
    <d v="2023-07-12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Evening45126"/>
    <s v="AnyFlatAny45126"/>
    <e v="#REF!"/>
    <e v="#REF!"/>
    <d v="2023-07-19T00:00:00"/>
    <s v="Wednesday"/>
    <x v="5"/>
    <s v="Evening"/>
    <s v="ARC"/>
    <s v="Midlands"/>
    <s v="Flat"/>
    <s v="Turf"/>
    <s v="Racecourse/Normal"/>
    <n v="2"/>
    <n v="3"/>
    <e v="#REF!"/>
    <e v="#REF!"/>
    <s v="YARMOUTH †"/>
    <n v="0"/>
    <s v="Midlands"/>
    <n v="2023"/>
  </r>
  <r>
    <s v=""/>
    <s v=""/>
    <s v="Afternoon45134"/>
    <s v="AnyFlatAny45134"/>
    <e v="#REF!"/>
    <e v="#REF!"/>
    <d v="2023-07-27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139"/>
    <s v="AnyFlatAny45139"/>
    <e v="#REF!"/>
    <e v="#REF!"/>
    <d v="2023-08-01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Evening45147"/>
    <s v="AnyFlatAny45147"/>
    <e v="#REF!"/>
    <e v="#REF!"/>
    <d v="2023-08-09T00:00:00"/>
    <s v="Wednesday"/>
    <x v="5"/>
    <s v="Evening"/>
    <s v="ARC"/>
    <s v="Midlands"/>
    <s v="Flat"/>
    <s v="Turf"/>
    <s v="Racecourse/Normal"/>
    <n v="2"/>
    <n v="3"/>
    <e v="#REF!"/>
    <e v="#REF!"/>
    <s v="YARMOUTH †"/>
    <n v="0"/>
    <s v="South"/>
    <n v="2023"/>
  </r>
  <r>
    <s v=""/>
    <s v=""/>
    <s v="Afternoon45148"/>
    <s v="AnyFlatAny45148"/>
    <e v="#REF!"/>
    <e v="#REF!"/>
    <d v="2023-08-10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154"/>
    <s v="AnyFlatAny45154"/>
    <e v="#REF!"/>
    <e v="#REF!"/>
    <d v="2023-08-16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165"/>
    <s v="AnyFlatAny45165"/>
    <e v="#REF!"/>
    <e v="#REF!"/>
    <d v="2023-08-27T00:00:00"/>
    <s v="Sun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188"/>
    <s v="AnyFlatAny45188"/>
    <e v="#REF!"/>
    <e v="#REF!"/>
    <d v="2023-09-19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NULL"/>
    <n v="2023"/>
  </r>
  <r>
    <s v=""/>
    <s v=""/>
    <s v="Afternoon45189"/>
    <s v="AnyFlatAny45189"/>
    <e v="#REF!"/>
    <e v="#REF!"/>
    <d v="2023-09-20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190"/>
    <s v="AnyFlatAny45190"/>
    <e v="#REF!"/>
    <e v="#REF!"/>
    <d v="2023-09-21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215"/>
    <s v="AnyFlatAny45215"/>
    <e v="#REF!"/>
    <e v="#REF!"/>
    <d v="2023-10-16T00:00:00"/>
    <s v="Mon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223"/>
    <s v="AnyFlatAny45223"/>
    <e v="#REF!"/>
    <e v="#REF!"/>
    <d v="2023-10-24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4938"/>
    <s v="AnyJumpAny44938"/>
    <e v="#REF!"/>
    <e v="#REF!"/>
    <d v="2023-01-12T00:00:00"/>
    <s v="Thursday"/>
    <x v="21"/>
    <s v="Afternoon"/>
    <s v="Independent"/>
    <s v="Midlands"/>
    <s v="Jump"/>
    <s v="Turf"/>
    <s v="National/BHA"/>
    <n v="1"/>
    <n v="1"/>
    <e v="#REF!"/>
    <e v="#REF!"/>
    <s v="Bangor-On-Dee "/>
    <n v="0"/>
    <s v="North"/>
    <n v="2023"/>
  </r>
  <r>
    <s v=""/>
    <s v=""/>
    <s v="Afternoon45004"/>
    <s v="AnyJumpAny45004"/>
    <e v="#REF!"/>
    <e v="#REF!"/>
    <d v="2023-03-19T00:00:00"/>
    <s v="Sunday"/>
    <x v="9"/>
    <s v="Afternoon"/>
    <s v="JCR"/>
    <s v="North"/>
    <s v="Jump"/>
    <s v="Turf"/>
    <s v="National/BHA"/>
    <n v="1"/>
    <n v="1"/>
    <e v="#REF!"/>
    <e v="#REF!"/>
    <s v="Carlisle "/>
    <n v="0"/>
    <s v="NULL"/>
    <n v="2023"/>
  </r>
  <r>
    <s v=""/>
    <s v=""/>
    <s v="Afternoon45073"/>
    <s v="AnyJumpAny45073"/>
    <e v="#REF!"/>
    <e v="#REF!"/>
    <d v="2023-05-27T00:00:00"/>
    <s v="Saturday"/>
    <x v="22"/>
    <s v="Afternoon"/>
    <s v="Independent"/>
    <s v="North"/>
    <s v="Jump"/>
    <s v="Turf"/>
    <s v="National/BHA"/>
    <n v="1"/>
    <n v="1"/>
    <e v="#REF!"/>
    <e v="#REF!"/>
    <s v="Cartmel "/>
    <n v="0"/>
    <s v="South"/>
    <n v="2023"/>
  </r>
  <r>
    <s v=""/>
    <s v=""/>
    <s v="Afternoon45107"/>
    <s v="AnyJumpAny45107"/>
    <e v="#REF!"/>
    <e v="#REF!"/>
    <d v="2023-06-30T00:00:00"/>
    <s v="Friday"/>
    <x v="22"/>
    <s v="Afternoon"/>
    <s v="Independent"/>
    <s v="North"/>
    <s v="Jump"/>
    <s v="Turf"/>
    <s v="National/BHA"/>
    <n v="1"/>
    <n v="1"/>
    <e v="#REF!"/>
    <e v="#REF!"/>
    <s v="Cartmel "/>
    <n v="0"/>
    <s v="NULL"/>
    <n v="2023"/>
  </r>
  <r>
    <s v=""/>
    <s v=""/>
    <s v="Afternoon45129"/>
    <s v="AnyJumpAny45129"/>
    <e v="#REF!"/>
    <e v="#REF!"/>
    <d v="2023-07-22T00:00:00"/>
    <s v="Saturday"/>
    <x v="22"/>
    <s v="Afternoon"/>
    <s v="Independent"/>
    <s v="North"/>
    <s v="Jump"/>
    <s v="Turf"/>
    <s v="National/BHA"/>
    <n v="1"/>
    <n v="1"/>
    <e v="#REF!"/>
    <e v="#REF!"/>
    <s v="Cartmel "/>
    <n v="0"/>
    <s v="South"/>
    <n v="2023"/>
  </r>
  <r>
    <s v=""/>
    <s v=""/>
    <s v="Afternoon45131"/>
    <s v="AnyJumpAny45131"/>
    <e v="#REF!"/>
    <e v="#REF!"/>
    <d v="2023-07-24T00:00:00"/>
    <s v="Monday"/>
    <x v="22"/>
    <s v="Afternoon"/>
    <s v="Independent"/>
    <s v="North"/>
    <s v="Jump"/>
    <s v="Turf"/>
    <s v="National/BHA"/>
    <n v="1"/>
    <n v="1"/>
    <e v="#REF!"/>
    <e v="#REF!"/>
    <s v="Cartmel "/>
    <n v="0"/>
    <s v="South"/>
    <n v="2023"/>
  </r>
  <r>
    <s v=""/>
    <s v=""/>
    <s v="Afternoon44934"/>
    <s v="AnyJumpAny44934"/>
    <e v="#REF!"/>
    <e v="#REF!"/>
    <d v="2023-01-08T00:00:00"/>
    <s v="Sunday"/>
    <x v="15"/>
    <s v="Afternoon"/>
    <s v="ARC"/>
    <s v="South"/>
    <s v="Jump"/>
    <s v="Turf"/>
    <s v="National/BHA"/>
    <n v="1"/>
    <n v="1"/>
    <e v="#REF!"/>
    <e v="#REF!"/>
    <s v="Chepstow "/>
    <n v="0"/>
    <s v="Midlands"/>
    <n v="2023"/>
  </r>
  <r>
    <s v=""/>
    <s v=""/>
    <s v="Afternoon44943"/>
    <s v="AnyJumpAny44943"/>
    <e v="#REF!"/>
    <e v="#REF!"/>
    <d v="2023-01-17T00:00:00"/>
    <s v="Tuesday"/>
    <x v="15"/>
    <s v="Afternoon"/>
    <s v="ARC"/>
    <s v="South"/>
    <s v="Jump"/>
    <s v="Turf"/>
    <s v="National/BHA"/>
    <n v="1"/>
    <n v="1"/>
    <e v="#REF!"/>
    <e v="#REF!"/>
    <s v="Chepstow "/>
    <n v="0"/>
    <s v="Midlands"/>
    <n v="2023"/>
  </r>
  <r>
    <s v=""/>
    <s v=""/>
    <s v="Afternoon44936"/>
    <s v="AnyJumpAny44936"/>
    <e v="#REF!"/>
    <e v="#REF!"/>
    <d v="2023-01-10T00:00:00"/>
    <s v="Tuesday"/>
    <x v="23"/>
    <s v="Afternoon"/>
    <s v="JCR"/>
    <s v="South"/>
    <s v="Jump"/>
    <s v="Turf"/>
    <s v="National/BHA"/>
    <n v="1"/>
    <n v="1"/>
    <e v="#REF!"/>
    <e v="#REF!"/>
    <s v="Exeter "/>
    <n v="0"/>
    <s v="Midlands"/>
    <n v="2023"/>
  </r>
  <r>
    <s v=""/>
    <s v=""/>
    <s v="Afternoon44950"/>
    <s v="AnyJumpAny44950"/>
    <e v="#REF!"/>
    <e v="#REF!"/>
    <d v="2023-01-24T00:00:00"/>
    <s v="Tuesday"/>
    <x v="23"/>
    <s v="Afternoon"/>
    <s v="JCR"/>
    <s v="South"/>
    <s v="Jump"/>
    <s v="Turf"/>
    <s v="National/BHA"/>
    <n v="1"/>
    <n v="1"/>
    <e v="#REF!"/>
    <e v="#REF!"/>
    <s v="Exeter "/>
    <n v="0"/>
    <s v="South"/>
    <n v="2023"/>
  </r>
  <r>
    <s v=""/>
    <s v=""/>
    <s v="Afternoon44931"/>
    <s v="AnyJumpAny44931"/>
    <e v="#REF!"/>
    <e v="#REF!"/>
    <d v="2023-01-05T00:00:00"/>
    <s v="Thursday"/>
    <x v="17"/>
    <s v="Afternoon"/>
    <s v="ARC"/>
    <s v="South"/>
    <s v="Jump"/>
    <s v="Turf"/>
    <s v="National/BHA"/>
    <n v="1"/>
    <n v="1"/>
    <e v="#REF!"/>
    <e v="#REF!"/>
    <s v="Ffos Las "/>
    <n v="0"/>
    <s v="South"/>
    <n v="2023"/>
  </r>
  <r>
    <s v=""/>
    <s v=""/>
    <s v="Afternoon45013"/>
    <s v="AnyJumpAny45013"/>
    <e v="#REF!"/>
    <e v="#REF!"/>
    <d v="2023-03-28T00:00:00"/>
    <s v="Tuesday"/>
    <x v="24"/>
    <s v="Afternoon"/>
    <s v="JCR"/>
    <s v="Midlands"/>
    <s v="Jump"/>
    <s v="Turf"/>
    <s v="National/BHA"/>
    <n v="1"/>
    <n v="1"/>
    <e v="#REF!"/>
    <e v="#REF!"/>
    <s v="Huntingdon "/>
    <n v="0"/>
    <s v="North"/>
    <n v="2023"/>
  </r>
  <r>
    <s v=""/>
    <s v=""/>
    <s v="Afternoon45032"/>
    <s v="AnyJumpAny45032"/>
    <e v="#REF!"/>
    <e v="#REF!"/>
    <d v="2023-04-16T00:00:00"/>
    <s v="Sunday"/>
    <x v="24"/>
    <s v="Afternoon"/>
    <s v="JCR"/>
    <s v="Midlands"/>
    <s v="Jump"/>
    <s v="Turf"/>
    <s v="National/BHA"/>
    <n v="1"/>
    <n v="1"/>
    <e v="#REF!"/>
    <e v="#REF!"/>
    <s v="Huntingdon "/>
    <n v="0"/>
    <s v="Midlands"/>
    <n v="2023"/>
  </r>
  <r>
    <s v=""/>
    <s v=""/>
    <s v="Afternoon45231"/>
    <s v="AnyJumpAny45231"/>
    <e v="#REF!"/>
    <e v="#REF!"/>
    <d v="2023-11-01T00:00:00"/>
    <s v="Wednesday"/>
    <x v="2"/>
    <s v="Afternoon"/>
    <s v="ARC"/>
    <s v="South"/>
    <s v="Jump"/>
    <s v="Turf"/>
    <s v="National/BHA"/>
    <n v="1"/>
    <n v="1"/>
    <e v="#REF!"/>
    <e v="#REF!"/>
    <s v="Lingfield Park "/>
    <n v="0"/>
    <s v="Midlands"/>
    <n v="2023"/>
  </r>
  <r>
    <s v=""/>
    <s v=""/>
    <s v="Afternoon45006"/>
    <s v="AnyJumpAny45006"/>
    <e v="#REF!"/>
    <e v="#REF!"/>
    <d v="2023-03-21T00:00:00"/>
    <s v="Tuesday"/>
    <x v="25"/>
    <s v="Afternoon"/>
    <s v="JCR"/>
    <s v="Midlands"/>
    <s v="Jump"/>
    <s v="Turf"/>
    <s v="National/BHA"/>
    <n v="1"/>
    <n v="1"/>
    <e v="#REF!"/>
    <e v="#REF!"/>
    <s v="Market Rasen "/>
    <n v="1"/>
    <s v="North"/>
    <n v="2023"/>
  </r>
  <r>
    <s v=""/>
    <s v=""/>
    <s v="Evening45068"/>
    <s v="AnyJumpAny45068"/>
    <e v="#REF!"/>
    <e v="#REF!"/>
    <d v="2023-05-22T00:00:00"/>
    <s v="Monday"/>
    <x v="25"/>
    <s v="Evening"/>
    <s v="JCR"/>
    <s v="Midlands"/>
    <s v="Jump"/>
    <s v="Turf"/>
    <s v="National/BHA"/>
    <n v="2"/>
    <n v="3"/>
    <e v="#REF!"/>
    <e v="#REF!"/>
    <s v="Market Rasen †"/>
    <n v="0"/>
    <s v="South"/>
    <n v="2023"/>
  </r>
  <r>
    <s v=""/>
    <s v=""/>
    <s v="Afternoon44976"/>
    <s v="AnyJumpAny44976"/>
    <e v="#REF!"/>
    <e v="#REF!"/>
    <d v="2023-02-19T00:00:00"/>
    <s v="Sunday"/>
    <x v="11"/>
    <s v="Afternoon"/>
    <s v="Independent"/>
    <s v="South"/>
    <s v="Jump"/>
    <s v="Turf"/>
    <s v="National/BHA"/>
    <n v="1"/>
    <n v="1"/>
    <e v="#REF!"/>
    <e v="#REF!"/>
    <s v="Newbury "/>
    <n v="0"/>
    <s v="North"/>
    <n v="2023"/>
  </r>
  <r>
    <s v=""/>
    <s v=""/>
    <s v="Afternoon44973"/>
    <s v="AnyJumpAny44973"/>
    <e v="#REF!"/>
    <e v="#REF!"/>
    <d v="2023-02-16T00:00:00"/>
    <s v="Thursday"/>
    <x v="3"/>
    <s v="Afternoon"/>
    <s v="ARC"/>
    <s v="North"/>
    <s v="Jump"/>
    <s v="Turf"/>
    <s v="National/BHA"/>
    <n v="1"/>
    <n v="1"/>
    <e v="#REF!"/>
    <e v="#REF!"/>
    <s v="Newcastle "/>
    <n v="0"/>
    <s v="South"/>
    <n v="2023"/>
  </r>
  <r>
    <s v=""/>
    <s v=""/>
    <s v="Afternoon45014"/>
    <s v="AnyJumpAny45014"/>
    <e v="#REF!"/>
    <e v="#REF!"/>
    <d v="2023-03-29T00:00:00"/>
    <s v="Wednesday"/>
    <x v="3"/>
    <s v="Afternoon"/>
    <s v="ARC"/>
    <s v="North"/>
    <s v="Jump"/>
    <s v="Turf"/>
    <s v="National/BHA"/>
    <n v="1"/>
    <n v="1"/>
    <e v="#REF!"/>
    <e v="#REF!"/>
    <s v="Newcastle "/>
    <n v="0"/>
    <s v="Midlands"/>
    <n v="2023"/>
  </r>
  <r>
    <s v=""/>
    <s v=""/>
    <s v="Afternoon44939"/>
    <s v="AnyJumpAny44939"/>
    <e v="#REF!"/>
    <e v="#REF!"/>
    <d v="2023-01-13T00:00:00"/>
    <s v="Friday"/>
    <x v="26"/>
    <s v="Afternoon"/>
    <s v="ARC"/>
    <s v="North"/>
    <s v="Jump"/>
    <s v="Turf"/>
    <s v="National/BHA"/>
    <n v="1"/>
    <n v="1"/>
    <e v="#REF!"/>
    <e v="#REF!"/>
    <s v="Sedgefield "/>
    <n v="1"/>
    <s v="North"/>
    <n v="2023"/>
  </r>
  <r>
    <s v=""/>
    <s v=""/>
    <s v="Afternoon44951"/>
    <s v="AnyJumpAny44951"/>
    <e v="#REF!"/>
    <e v="#REF!"/>
    <d v="2023-01-25T00:00:00"/>
    <s v="Wednesday"/>
    <x v="27"/>
    <s v="Afternoon"/>
    <s v="JCR"/>
    <s v="Midlands"/>
    <s v="Jump"/>
    <s v="Turf"/>
    <s v="National/BHA"/>
    <n v="1"/>
    <n v="1"/>
    <e v="#REF!"/>
    <e v="#REF!"/>
    <s v="Warwick "/>
    <n v="0"/>
    <s v="Midlands"/>
    <n v="2023"/>
  </r>
  <r>
    <s v=""/>
    <s v=""/>
    <s v="Afternoon45007"/>
    <s v="AnyJumpAny45007"/>
    <e v="#REF!"/>
    <e v="#REF!"/>
    <d v="2023-03-22T00:00:00"/>
    <s v="Wednesday"/>
    <x v="27"/>
    <s v="Afternoon"/>
    <s v="JCR"/>
    <s v="Midlands"/>
    <s v="Jump"/>
    <s v="Turf"/>
    <s v="National/BHA"/>
    <n v="1"/>
    <n v="1"/>
    <e v="#REF!"/>
    <e v="#REF!"/>
    <s v="Warwick "/>
    <n v="0"/>
    <s v="Midlands"/>
    <n v="2023"/>
  </r>
  <r>
    <s v=""/>
    <s v=""/>
    <s v="Afternoon45029"/>
    <s v="AnyJumpAny45029"/>
    <e v="#REF!"/>
    <e v="#REF!"/>
    <d v="2023-04-13T00:00:00"/>
    <s v="Thurs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Afternoon45030"/>
    <s v="AnyJumpAny45030"/>
    <e v="#REF!"/>
    <e v="#REF!"/>
    <d v="2023-04-14T00:00:00"/>
    <s v="Fri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Afternoon45031"/>
    <s v="AnyJumpAny45031"/>
    <e v="#REF!"/>
    <e v="#REF!"/>
    <d v="2023-04-15T00:00:00"/>
    <s v="Satur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Evening45065"/>
    <s v="AnyJumpAny45065"/>
    <e v="#REF!"/>
    <e v="#REF!"/>
    <d v="2023-05-19T00:00:00"/>
    <s v="Friday"/>
    <x v="28"/>
    <s v="Evening"/>
    <s v="JCR"/>
    <s v="North"/>
    <s v="Jump"/>
    <s v="Turf"/>
    <s v="Racecourse/Normal"/>
    <n v="2"/>
    <n v="3"/>
    <e v="#REF!"/>
    <e v="#REF!"/>
    <s v="Aintree †"/>
    <n v="0"/>
    <s v="South"/>
    <n v="2023"/>
  </r>
  <r>
    <s v=""/>
    <s v=""/>
    <s v="Evening45093"/>
    <s v="AnyJumpAny45093"/>
    <e v="#REF!"/>
    <e v="#REF!"/>
    <d v="2023-06-16T00:00:00"/>
    <s v="Friday"/>
    <x v="28"/>
    <s v="Evening"/>
    <s v="JCR"/>
    <s v="North"/>
    <s v="Jump"/>
    <s v="Turf"/>
    <s v="Racecourse/Normal"/>
    <n v="2"/>
    <n v="3"/>
    <e v="#REF!"/>
    <e v="#REF!"/>
    <s v="Aintree †"/>
    <n v="0"/>
    <s v="NULL"/>
    <n v="2023"/>
  </r>
  <r>
    <s v=""/>
    <s v=""/>
    <s v="Afternoon45228"/>
    <s v="AnyJumpAny45228"/>
    <e v="#REF!"/>
    <e v="#REF!"/>
    <d v="2023-10-29T00:00:00"/>
    <s v="Sun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Afternoon45241"/>
    <s v="AnyJumpAny45241"/>
    <e v="#REF!"/>
    <e v="#REF!"/>
    <d v="2023-11-11T00:00:00"/>
    <s v="Saturday"/>
    <x v="28"/>
    <s v="Afternoon"/>
    <s v="JCR"/>
    <s v="North"/>
    <s v="Jump"/>
    <s v="Turf"/>
    <s v="Racecourse/Normal"/>
    <n v="1"/>
    <n v="1"/>
    <e v="#REF!"/>
    <e v="#REF!"/>
    <s v="Aintree "/>
    <n v="0"/>
    <s v="South"/>
    <n v="2023"/>
  </r>
  <r>
    <s v=""/>
    <s v=""/>
    <s v="Afternoon45269"/>
    <s v="AnyJumpAny45269"/>
    <e v="#REF!"/>
    <e v="#REF!"/>
    <d v="2023-12-09T00:00:00"/>
    <s v="Saturday"/>
    <x v="28"/>
    <s v="Afternoon"/>
    <s v="JCR"/>
    <s v="North"/>
    <s v="Jump"/>
    <s v="Turf"/>
    <s v="Racecourse/Normal"/>
    <n v="1"/>
    <n v="1"/>
    <e v="#REF!"/>
    <e v="#REF!"/>
    <s v="Aintree "/>
    <n v="0"/>
    <s v="South"/>
    <n v="2023"/>
  </r>
  <r>
    <s v=""/>
    <s v=""/>
    <s v="Afternoon45286"/>
    <s v="AnyJumpAny45286"/>
    <e v="#REF!"/>
    <e v="#REF!"/>
    <d v="2023-12-26T00:00:00"/>
    <s v="Tuesday"/>
    <x v="28"/>
    <s v="Afternoon"/>
    <s v="JCR"/>
    <s v="North"/>
    <s v="Jump"/>
    <s v="Turf"/>
    <s v="Racecourse/Normal"/>
    <n v="1"/>
    <n v="1"/>
    <e v="#REF!"/>
    <e v="#REF!"/>
    <s v="Aintree "/>
    <n v="0"/>
    <s v="South"/>
    <n v="2023"/>
  </r>
  <r>
    <s v=""/>
    <s v=""/>
    <s v="Afternoon44947"/>
    <s v="AnyJumpAny44947"/>
    <e v="#REF!"/>
    <e v="#REF!"/>
    <d v="2023-01-21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4975"/>
    <s v="AnyJumpAny44975"/>
    <e v="#REF!"/>
    <e v="#REF!"/>
    <d v="2023-02-18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5018"/>
    <s v="AnyJumpAny45018"/>
    <e v="#REF!"/>
    <e v="#REF!"/>
    <d v="2023-04-02T00:00:00"/>
    <s v="Sunday"/>
    <x v="7"/>
    <s v="Afternoon"/>
    <s v="Independent"/>
    <s v="South"/>
    <s v="Jump"/>
    <s v="Turf"/>
    <s v="Racecourse/Normal"/>
    <n v="1"/>
    <n v="1"/>
    <e v="#REF!"/>
    <e v="#REF!"/>
    <s v="Ascot "/>
    <n v="0"/>
    <s v="North"/>
    <n v="2023"/>
  </r>
  <r>
    <s v=""/>
    <s v=""/>
    <s v="Afternoon45234"/>
    <s v="AnyJumpAny45234"/>
    <e v="#REF!"/>
    <e v="#REF!"/>
    <d v="2023-11-04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Midlands"/>
    <n v="2023"/>
  </r>
  <r>
    <s v=""/>
    <s v=""/>
    <s v="Afternoon45254"/>
    <s v="AnyJumpAny45254"/>
    <e v="#REF!"/>
    <e v="#REF!"/>
    <d v="2023-11-24T00:00:00"/>
    <s v="Fri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5255"/>
    <s v="AnyJumpAny45255"/>
    <e v="#REF!"/>
    <e v="#REF!"/>
    <d v="2023-11-25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North"/>
    <n v="2023"/>
  </r>
  <r>
    <s v=""/>
    <s v=""/>
    <s v="Afternoon45282"/>
    <s v="AnyJumpAny45282"/>
    <e v="#REF!"/>
    <e v="#REF!"/>
    <d v="2023-12-22T00:00:00"/>
    <s v="Friday"/>
    <x v="7"/>
    <s v="Afternoon"/>
    <s v="Independent"/>
    <s v="South"/>
    <s v="Jump"/>
    <s v="Turf"/>
    <s v="Racecourse/Normal"/>
    <n v="1"/>
    <n v="1"/>
    <e v="#REF!"/>
    <e v="#REF!"/>
    <s v="Ascot "/>
    <n v="0"/>
    <s v="North"/>
    <n v="2023"/>
  </r>
  <r>
    <s v=""/>
    <s v=""/>
    <s v="Afternoon45283"/>
    <s v="AnyJumpAny45283"/>
    <e v="#REF!"/>
    <e v="#REF!"/>
    <d v="2023-12-23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4967"/>
    <s v="AnyJumpAny44967"/>
    <e v="#REF!"/>
    <e v="#REF!"/>
    <d v="2023-02-10T00:00:00"/>
    <s v="Fri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5010"/>
    <s v="AnyJumpAny45010"/>
    <e v="#REF!"/>
    <e v="#REF!"/>
    <d v="2023-03-25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South"/>
    <n v="2023"/>
  </r>
  <r>
    <s v=""/>
    <s v=""/>
    <s v="Afternoon45038"/>
    <s v="AnyJumpAny45038"/>
    <e v="#REF!"/>
    <e v="#REF!"/>
    <d v="2023-04-22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066"/>
    <s v="AnyJumpAny45066"/>
    <e v="#REF!"/>
    <e v="#REF!"/>
    <d v="2023-05-20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087"/>
    <s v="AnyJumpAny45087"/>
    <e v="#REF!"/>
    <e v="#REF!"/>
    <d v="2023-06-10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5142"/>
    <s v="AnyJumpAny45142"/>
    <e v="#REF!"/>
    <e v="#REF!"/>
    <d v="2023-08-04T00:00:00"/>
    <s v="Fri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Evening45159"/>
    <s v="AnyJumpAny45159"/>
    <e v="#REF!"/>
    <e v="#REF!"/>
    <d v="2023-08-21T00:00:00"/>
    <s v="Monday"/>
    <x v="21"/>
    <s v="Evening"/>
    <s v="Independent"/>
    <s v="Midlands"/>
    <s v="Jump"/>
    <s v="Turf"/>
    <s v="Racecourse/Normal"/>
    <n v="2"/>
    <n v="2"/>
    <e v="#REF!"/>
    <e v="#REF!"/>
    <s v="Bangor-On-Dee †"/>
    <n v="0"/>
    <s v="South"/>
    <n v="2023"/>
  </r>
  <r>
    <s v=""/>
    <s v=""/>
    <s v="Afternoon45174"/>
    <s v="AnyJumpAny45174"/>
    <e v="#REF!"/>
    <e v="#REF!"/>
    <d v="2023-09-05T00:00:00"/>
    <s v="Tu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203"/>
    <s v="AnyJumpAny45203"/>
    <e v="#REF!"/>
    <e v="#REF!"/>
    <d v="2023-10-04T00:00:00"/>
    <s v="Wedn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230"/>
    <s v="AnyJumpAny45230"/>
    <e v="#REF!"/>
    <e v="#REF!"/>
    <d v="2023-10-31T00:00:00"/>
    <s v="Tu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South"/>
    <n v="2023"/>
  </r>
  <r>
    <s v=""/>
    <s v=""/>
    <s v="Afternoon45245"/>
    <s v="AnyJumpAny45245"/>
    <e v="#REF!"/>
    <e v="#REF!"/>
    <d v="2023-11-15T00:00:00"/>
    <s v="Wedn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5262"/>
    <s v="AnyJumpAny45262"/>
    <e v="#REF!"/>
    <e v="#REF!"/>
    <d v="2023-12-02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275"/>
    <s v="AnyJumpAny45275"/>
    <e v="#REF!"/>
    <e v="#REF!"/>
    <d v="2023-12-15T00:00:00"/>
    <s v="Fri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4963"/>
    <s v="AnyJumpAny44963"/>
    <e v="#REF!"/>
    <e v="#REF!"/>
    <d v="2023-02-06T00:00:00"/>
    <s v="Mo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4977"/>
    <s v="AnyJumpAny44977"/>
    <e v="#REF!"/>
    <e v="#REF!"/>
    <d v="2023-02-20T00:00:00"/>
    <s v="Monday"/>
    <x v="9"/>
    <s v="Afternoon"/>
    <s v="JCR"/>
    <s v="North"/>
    <s v="Jump"/>
    <s v="Turf"/>
    <s v="Racecourse/Normal"/>
    <n v="1"/>
    <n v="1"/>
    <e v="#REF!"/>
    <e v="#REF!"/>
    <s v="Carlisle "/>
    <n v="0"/>
    <s v="NULL"/>
    <n v="2023"/>
  </r>
  <r>
    <s v=""/>
    <s v=""/>
    <s v="Afternoon44994"/>
    <s v="AnyJumpAny44994"/>
    <e v="#REF!"/>
    <e v="#REF!"/>
    <d v="2023-03-09T00:00:00"/>
    <s v="Thurs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011"/>
    <s v="AnyJumpAny45011"/>
    <e v="#REF!"/>
    <e v="#REF!"/>
    <d v="2023-03-26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024"/>
    <s v="AnyJumpAny45024"/>
    <e v="#REF!"/>
    <e v="#REF!"/>
    <d v="2023-04-08T00:00:00"/>
    <s v="Saturday"/>
    <x v="9"/>
    <s v="Afternoon"/>
    <s v="JCR"/>
    <s v="North"/>
    <s v="Jump"/>
    <s v="Turf"/>
    <s v="Racecourse/Normal"/>
    <n v="1"/>
    <n v="1"/>
    <e v="#REF!"/>
    <e v="#REF!"/>
    <s v="Carlisle "/>
    <n v="0"/>
    <s v="Midlands"/>
    <n v="2023"/>
  </r>
  <r>
    <s v=""/>
    <s v=""/>
    <s v="Afternoon45218"/>
    <s v="AnyJumpAny45218"/>
    <e v="#REF!"/>
    <e v="#REF!"/>
    <d v="2023-10-19T00:00:00"/>
    <s v="Thursday"/>
    <x v="9"/>
    <s v="Afternoon"/>
    <s v="JCR"/>
    <s v="North"/>
    <s v="Jump"/>
    <s v="Turf"/>
    <s v="Racecourse/Normal"/>
    <n v="1"/>
    <n v="1"/>
    <e v="#REF!"/>
    <e v="#REF!"/>
    <s v="Carlisle "/>
    <n v="0"/>
    <s v="NULL"/>
    <n v="2023"/>
  </r>
  <r>
    <s v=""/>
    <s v=""/>
    <s v="Afternoon45225"/>
    <s v="AnyJumpAny45225"/>
    <e v="#REF!"/>
    <e v="#REF!"/>
    <d v="2023-10-26T00:00:00"/>
    <s v="Thurs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235"/>
    <s v="AnyJumpAny45235"/>
    <e v="#REF!"/>
    <e v="#REF!"/>
    <d v="2023-11-05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243"/>
    <s v="AnyJumpAny45243"/>
    <e v="#REF!"/>
    <e v="#REF!"/>
    <d v="2023-11-13T00:00:00"/>
    <s v="Monday"/>
    <x v="9"/>
    <s v="Afternoon"/>
    <s v="JCR"/>
    <s v="North"/>
    <s v="Jump"/>
    <s v="Turf"/>
    <s v="Racecourse/Normal"/>
    <n v="1"/>
    <n v="1"/>
    <e v="#REF!"/>
    <e v="#REF!"/>
    <s v="Carlisle "/>
    <n v="0"/>
    <s v="Midlands"/>
    <n v="2023"/>
  </r>
  <r>
    <s v=""/>
    <s v=""/>
    <s v="Afternoon45263"/>
    <s v="AnyJumpAny45263"/>
    <e v="#REF!"/>
    <e v="#REF!"/>
    <d v="2023-12-03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North"/>
    <n v="2023"/>
  </r>
  <r>
    <s v=""/>
    <s v=""/>
    <s v="Afternoon45277"/>
    <s v="AnyJumpAny45277"/>
    <e v="#REF!"/>
    <e v="#REF!"/>
    <d v="2023-12-17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075"/>
    <s v="AnyJumpAny45075"/>
    <e v="#REF!"/>
    <e v="#REF!"/>
    <d v="2023-05-29T00:00:00"/>
    <s v="Monday"/>
    <x v="22"/>
    <s v="Afternoon"/>
    <s v="Independent"/>
    <s v="North"/>
    <s v="Jump"/>
    <s v="Turf"/>
    <s v="Racecourse/Normal"/>
    <n v="1"/>
    <n v="1"/>
    <e v="#REF!"/>
    <e v="#REF!"/>
    <s v="Cartmel "/>
    <n v="0"/>
    <s v="South"/>
    <n v="2023"/>
  </r>
  <r>
    <s v=""/>
    <s v=""/>
    <s v="Evening45077"/>
    <s v="AnyJumpAny45077"/>
    <e v="#REF!"/>
    <e v="#REF!"/>
    <d v="2023-05-31T00:00:00"/>
    <s v="Wednesday"/>
    <x v="22"/>
    <s v="Evening"/>
    <s v="Independent"/>
    <s v="North"/>
    <s v="Jump"/>
    <s v="Turf"/>
    <s v="Racecourse/Normal"/>
    <n v="2"/>
    <n v="1"/>
    <e v="#REF!"/>
    <e v="#REF!"/>
    <s v="Cartmel †"/>
    <n v="0"/>
    <s v="South"/>
    <n v="2023"/>
  </r>
  <r>
    <s v=""/>
    <s v=""/>
    <s v="Afternoon45109"/>
    <s v="AnyJumpAny45109"/>
    <e v="#REF!"/>
    <e v="#REF!"/>
    <d v="2023-07-02T00:00:00"/>
    <s v="Sunday"/>
    <x v="22"/>
    <s v="Afternoon"/>
    <s v="Independent"/>
    <s v="North"/>
    <s v="Jump"/>
    <s v="Turf"/>
    <s v="Racecourse/Normal"/>
    <n v="1"/>
    <n v="1"/>
    <e v="#REF!"/>
    <e v="#REF!"/>
    <s v="Cartmel "/>
    <n v="0"/>
    <s v="Midlands"/>
    <n v="2023"/>
  </r>
  <r>
    <s v=""/>
    <s v=""/>
    <s v="Afternoon45164"/>
    <s v="AnyJumpAny45164"/>
    <e v="#REF!"/>
    <e v="#REF!"/>
    <d v="2023-08-26T00:00:00"/>
    <s v="Saturday"/>
    <x v="22"/>
    <s v="Afternoon"/>
    <s v="Independent"/>
    <s v="North"/>
    <s v="Jump"/>
    <s v="Turf"/>
    <s v="Racecourse/Normal"/>
    <n v="1"/>
    <n v="1"/>
    <e v="#REF!"/>
    <e v="#REF!"/>
    <s v="Cartmel "/>
    <n v="0"/>
    <s v="North"/>
    <n v="2023"/>
  </r>
  <r>
    <s v=""/>
    <s v=""/>
    <s v="Afternoon45166"/>
    <s v="AnyJumpAny45166"/>
    <e v="#REF!"/>
    <e v="#REF!"/>
    <d v="2023-08-28T00:00:00"/>
    <s v="Monday"/>
    <x v="22"/>
    <s v="Afternoon"/>
    <s v="Independent"/>
    <s v="North"/>
    <s v="Jump"/>
    <s v="Turf"/>
    <s v="Racecourse/Normal"/>
    <n v="1"/>
    <n v="1"/>
    <e v="#REF!"/>
    <e v="#REF!"/>
    <s v="Cartmel "/>
    <n v="0"/>
    <s v="South"/>
    <n v="2023"/>
  </r>
  <r>
    <s v=""/>
    <s v=""/>
    <s v="Afternoon44927"/>
    <s v="AnyJumpAny44927"/>
    <e v="#REF!"/>
    <e v="#REF!"/>
    <d v="2023-01-01T00:00:00"/>
    <s v="Sunday"/>
    <x v="29"/>
    <s v="Afternoon"/>
    <s v="JCR"/>
    <s v="Midlands"/>
    <s v="Jump"/>
    <s v="Turf"/>
    <s v="Racecourse/Normal"/>
    <n v="1"/>
    <n v="1"/>
    <e v="#REF!"/>
    <e v="#REF!"/>
    <s v="Cheltenham "/>
    <n v="1"/>
    <s v="South"/>
    <n v="2023"/>
  </r>
  <r>
    <s v=""/>
    <s v=""/>
    <s v="Afternoon44954"/>
    <s v="AnyJumpAny44954"/>
    <e v="#REF!"/>
    <e v="#REF!"/>
    <d v="2023-01-28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4999"/>
    <s v="AnyJumpAny44999"/>
    <e v="#REF!"/>
    <e v="#REF!"/>
    <d v="2023-03-14T00:00:00"/>
    <s v="Tuesday"/>
    <x v="29"/>
    <s v="Afternoon"/>
    <s v="JCR"/>
    <s v="Midlands"/>
    <s v="Jump"/>
    <s v="Turf"/>
    <s v="Racecourse/Normal"/>
    <n v="1"/>
    <n v="1"/>
    <e v="#REF!"/>
    <e v="#REF!"/>
    <s v="Cheltenham "/>
    <n v="0"/>
    <s v="NULL"/>
    <n v="2023"/>
  </r>
  <r>
    <s v=""/>
    <s v=""/>
    <s v="Afternoon45000"/>
    <s v="AnyJumpAny45000"/>
    <e v="#REF!"/>
    <e v="#REF!"/>
    <d v="2023-03-15T00:00:00"/>
    <s v="Wednesday"/>
    <x v="29"/>
    <s v="Afternoon"/>
    <s v="JCR"/>
    <s v="Midlands"/>
    <s v="Jump"/>
    <s v="Turf"/>
    <s v="Racecourse/Normal"/>
    <n v="1"/>
    <n v="1"/>
    <e v="#REF!"/>
    <e v="#REF!"/>
    <s v="Cheltenham "/>
    <n v="0"/>
    <s v="NULL"/>
    <n v="2023"/>
  </r>
  <r>
    <s v=""/>
    <s v=""/>
    <s v="Afternoon45001"/>
    <s v="AnyJumpAny45001"/>
    <e v="#REF!"/>
    <e v="#REF!"/>
    <d v="2023-03-16T00:00:00"/>
    <s v="Thurs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002"/>
    <s v="AnyJumpAny45002"/>
    <e v="#REF!"/>
    <e v="#REF!"/>
    <d v="2023-03-17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North"/>
    <n v="2023"/>
  </r>
  <r>
    <s v=""/>
    <s v=""/>
    <s v="Afternoon45035"/>
    <s v="AnyJumpAny45035"/>
    <e v="#REF!"/>
    <e v="#REF!"/>
    <d v="2023-04-19T00:00:00"/>
    <s v="Wednes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036"/>
    <s v="AnyJumpAny45036"/>
    <e v="#REF!"/>
    <e v="#REF!"/>
    <d v="2023-04-20T00:00:00"/>
    <s v="Thurs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Evening45051"/>
    <s v="AnyJumpAny45051"/>
    <e v="#REF!"/>
    <e v="#REF!"/>
    <d v="2023-05-05T00:00:00"/>
    <s v="Friday"/>
    <x v="29"/>
    <s v="Evening"/>
    <s v="JCR"/>
    <s v="Midlands"/>
    <s v="Jump"/>
    <s v="Turf"/>
    <s v="Racecourse/Normal"/>
    <n v="2"/>
    <n v="3"/>
    <e v="#REF!"/>
    <e v="#REF!"/>
    <s v="Cheltenham †"/>
    <n v="0"/>
    <s v="North"/>
    <n v="2023"/>
  </r>
  <r>
    <s v=""/>
    <s v=""/>
    <s v="Afternoon45226"/>
    <s v="AnyJumpAny45226"/>
    <e v="#REF!"/>
    <e v="#REF!"/>
    <d v="2023-10-27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227"/>
    <s v="AnyJumpAny45227"/>
    <e v="#REF!"/>
    <e v="#REF!"/>
    <d v="2023-10-28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Midlands"/>
    <n v="2023"/>
  </r>
  <r>
    <s v=""/>
    <s v=""/>
    <s v="Afternoon45247"/>
    <s v="AnyJumpAny45247"/>
    <e v="#REF!"/>
    <e v="#REF!"/>
    <d v="2023-11-17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North"/>
    <n v="2023"/>
  </r>
  <r>
    <s v=""/>
    <s v=""/>
    <s v="Afternoon45248"/>
    <s v="AnyJumpAny45248"/>
    <e v="#REF!"/>
    <e v="#REF!"/>
    <d v="2023-11-18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249"/>
    <s v="AnyJumpAny45249"/>
    <e v="#REF!"/>
    <e v="#REF!"/>
    <d v="2023-11-19T00:00:00"/>
    <s v="Sun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275"/>
    <s v="AnyJumpAny45275"/>
    <e v="#REF!"/>
    <e v="#REF!"/>
    <d v="2023-12-15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North"/>
    <n v="2023"/>
  </r>
  <r>
    <s v=""/>
    <s v=""/>
    <s v="Afternoon45276"/>
    <s v="AnyJumpAny45276"/>
    <e v="#REF!"/>
    <e v="#REF!"/>
    <d v="2023-12-16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4960"/>
    <s v="AnyJumpAny44960"/>
    <e v="#REF!"/>
    <s v="449602"/>
    <d v="2023-02-03T00:00:00"/>
    <s v="Friday"/>
    <x v="15"/>
    <s v="Afternoon"/>
    <s v="ARC"/>
    <s v="South"/>
    <s v="Jump"/>
    <s v="Turf"/>
    <s v="Racecourse/Normal"/>
    <n v="1"/>
    <n v="1"/>
    <e v="#REF!"/>
    <n v="2"/>
    <s v="Chepstow "/>
    <n v="0"/>
    <s v="NULL"/>
    <n v="2023"/>
  </r>
  <r>
    <s v=""/>
    <s v=""/>
    <s v="Afternoon44982"/>
    <s v="AnyJumpAny44982"/>
    <e v="#REF!"/>
    <e v="#REF!"/>
    <d v="2023-02-25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004"/>
    <s v="AnyJumpAny45004"/>
    <e v="#REF!"/>
    <e v="#REF!"/>
    <d v="2023-03-19T00:00:00"/>
    <s v="Sun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008"/>
    <s v="AnyJumpAny45008"/>
    <e v="#REF!"/>
    <e v="#REF!"/>
    <d v="2023-03-23T00:00:00"/>
    <s v="Thurs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026"/>
    <s v="AnyJumpAny45026"/>
    <e v="#REF!"/>
    <e v="#REF!"/>
    <d v="2023-04-10T00:00:00"/>
    <s v="Mon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031"/>
    <s v="AnyJumpAny45031"/>
    <e v="#REF!"/>
    <e v="#REF!"/>
    <d v="2023-04-15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Evening45044"/>
    <s v="AnyJumpAny45044"/>
    <e v="#REF!"/>
    <e v="#REF!"/>
    <d v="2023-04-28T00:00:00"/>
    <s v="Friday"/>
    <x v="15"/>
    <s v="Evening"/>
    <s v="ARC"/>
    <s v="South"/>
    <s v="Jump"/>
    <s v="Turf"/>
    <s v="Racecourse/Normal"/>
    <n v="2"/>
    <n v="2"/>
    <e v="#REF!"/>
    <e v="#REF!"/>
    <s v="Chepstow †"/>
    <n v="0"/>
    <s v="North"/>
    <n v="2023"/>
  </r>
  <r>
    <s v=""/>
    <s v=""/>
    <s v="Afternoon45212"/>
    <s v="AnyJumpAny45212"/>
    <e v="#REF!"/>
    <e v="#REF!"/>
    <d v="2023-10-13T00:00:00"/>
    <s v="Fri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213"/>
    <s v="AnyJumpAny45213"/>
    <e v="#REF!"/>
    <e v="#REF!"/>
    <d v="2023-10-14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230"/>
    <s v="AnyJumpAny45230"/>
    <e v="#REF!"/>
    <e v="#REF!"/>
    <d v="2023-10-31T00:00:00"/>
    <s v="Tuesday"/>
    <x v="15"/>
    <s v="Afternoon"/>
    <s v="ARC"/>
    <s v="South"/>
    <s v="Jump"/>
    <s v="Turf"/>
    <s v="Racecourse/Normal"/>
    <n v="1"/>
    <n v="1"/>
    <e v="#REF!"/>
    <e v="#REF!"/>
    <s v="Chepstow "/>
    <n v="0"/>
    <s v="NULL"/>
    <n v="2023"/>
  </r>
  <r>
    <s v=""/>
    <s v=""/>
    <s v="Afternoon45238"/>
    <s v="AnyJumpAny45238"/>
    <e v="#REF!"/>
    <e v="#REF!"/>
    <d v="2023-11-08T00:00:00"/>
    <s v="Wednes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254"/>
    <s v="AnyJumpAny45254"/>
    <e v="#REF!"/>
    <e v="#REF!"/>
    <d v="2023-11-24T00:00:00"/>
    <s v="Fri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269"/>
    <s v="AnyJumpAny45269"/>
    <e v="#REF!"/>
    <e v="#REF!"/>
    <d v="2023-12-09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287"/>
    <s v="AnyJumpAny45287"/>
    <e v="#REF!"/>
    <e v="#REF!"/>
    <d v="2023-12-27T00:00:00"/>
    <s v="Wednes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4927"/>
    <s v="AnyJumpAny44927"/>
    <e v="#REF!"/>
    <e v="#REF!"/>
    <d v="2023-01-01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4958"/>
    <s v="AnyJumpAny44958"/>
    <e v="#REF!"/>
    <e v="#REF!"/>
    <d v="2023-02-01T00:00:00"/>
    <s v="Wednes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4969"/>
    <s v="AnyJumpAny44969"/>
    <e v="#REF!"/>
    <e v="#REF!"/>
    <d v="2023-02-12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Midlands"/>
    <n v="2023"/>
  </r>
  <r>
    <s v=""/>
    <s v=""/>
    <s v="Afternoon44981"/>
    <s v="AnyJumpAny44981"/>
    <e v="#REF!"/>
    <e v="#REF!"/>
    <d v="2023-02-24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4995"/>
    <s v="AnyJumpAny44995"/>
    <e v="#REF!"/>
    <e v="#REF!"/>
    <d v="2023-03-10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NULL"/>
    <n v="2023"/>
  </r>
  <r>
    <s v=""/>
    <s v=""/>
    <s v="Afternoon45011"/>
    <s v="AnyJumpAny45011"/>
    <e v="#REF!"/>
    <e v="#REF!"/>
    <d v="2023-03-26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5027"/>
    <s v="AnyJumpAny45027"/>
    <e v="#REF!"/>
    <e v="#REF!"/>
    <d v="2023-04-11T00:00:00"/>
    <s v="Tuesday"/>
    <x v="23"/>
    <s v="Afternoon"/>
    <s v="JCR"/>
    <s v="South"/>
    <s v="Jump"/>
    <s v="Turf"/>
    <s v="Racecourse/Normal"/>
    <n v="1"/>
    <n v="1"/>
    <e v="#REF!"/>
    <e v="#REF!"/>
    <s v="Exeter "/>
    <n v="0"/>
    <s v="Midlands"/>
    <n v="2023"/>
  </r>
  <r>
    <s v=""/>
    <s v=""/>
    <s v="Evening45037"/>
    <s v="AnyJumpAny45037"/>
    <e v="#REF!"/>
    <e v="#REF!"/>
    <d v="2023-04-21T00:00:00"/>
    <s v="Friday"/>
    <x v="23"/>
    <s v="Evening"/>
    <s v="JCR"/>
    <s v="South"/>
    <s v="Jump"/>
    <s v="Turf"/>
    <s v="Racecourse/Normal"/>
    <n v="2"/>
    <n v="3"/>
    <e v="#REF!"/>
    <e v="#REF!"/>
    <s v="Exeter †"/>
    <n v="0"/>
    <s v="North"/>
    <n v="2023"/>
  </r>
  <r>
    <s v=""/>
    <s v=""/>
    <s v="Afternoon45211"/>
    <s v="AnyJumpAny45211"/>
    <e v="#REF!"/>
    <e v="#REF!"/>
    <d v="2023-10-12T00:00:00"/>
    <s v="Thursday"/>
    <x v="23"/>
    <s v="Afternoon"/>
    <s v="JCR"/>
    <s v="South"/>
    <s v="Jump"/>
    <s v="Turf"/>
    <s v="Racecourse/Normal"/>
    <n v="1"/>
    <n v="1"/>
    <e v="#REF!"/>
    <e v="#REF!"/>
    <s v="Exeter "/>
    <n v="0"/>
    <s v="NULL"/>
    <n v="2023"/>
  </r>
  <r>
    <s v=""/>
    <s v=""/>
    <s v="Afternoon45223"/>
    <s v="AnyJumpAny45223"/>
    <e v="#REF!"/>
    <e v="#REF!"/>
    <d v="2023-10-24T00:00:00"/>
    <s v="Tues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5240"/>
    <s v="AnyJumpAny45240"/>
    <e v="#REF!"/>
    <e v="#REF!"/>
    <d v="2023-11-10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5250"/>
    <s v="AnyJumpAny45250"/>
    <e v="#REF!"/>
    <e v="#REF!"/>
    <d v="2023-11-20T00:00:00"/>
    <s v="Mo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5256"/>
    <s v="AnyJumpAny45256"/>
    <e v="#REF!"/>
    <e v="#REF!"/>
    <d v="2023-11-26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5268"/>
    <s v="AnyJumpAny45268"/>
    <e v="#REF!"/>
    <e v="#REF!"/>
    <d v="2023-12-08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5281"/>
    <s v="AnyJumpAny45281"/>
    <e v="#REF!"/>
    <e v="#REF!"/>
    <d v="2023-12-21T00:00:00"/>
    <s v="Thursday"/>
    <x v="23"/>
    <s v="Afternoon"/>
    <s v="JCR"/>
    <s v="South"/>
    <s v="Jump"/>
    <s v="Turf"/>
    <s v="Racecourse/Normal"/>
    <n v="1"/>
    <n v="1"/>
    <e v="#REF!"/>
    <e v="#REF!"/>
    <s v="Exeter "/>
    <n v="0"/>
    <s v="Midlands"/>
    <n v="2023"/>
  </r>
  <r>
    <s v=""/>
    <s v=""/>
    <s v="Afternoon44957"/>
    <s v="AnyJumpAny44957"/>
    <e v="#REF!"/>
    <e v="#REF!"/>
    <d v="2023-01-31T00:00:00"/>
    <s v="Tues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4966"/>
    <s v="AnyJumpAny44966"/>
    <e v="#REF!"/>
    <e v="#REF!"/>
    <d v="2023-02-09T00:00:00"/>
    <s v="Thurs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Afternoon44990"/>
    <s v="AnyJumpAny44990"/>
    <e v="#REF!"/>
    <e v="#REF!"/>
    <d v="2023-03-05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South"/>
    <n v="2023"/>
  </r>
  <r>
    <s v=""/>
    <s v=""/>
    <s v="Afternoon45007"/>
    <s v="AnyJumpAny45007"/>
    <e v="#REF!"/>
    <e v="#REF!"/>
    <d v="2023-03-22T00:00:00"/>
    <s v="Wednesday"/>
    <x v="17"/>
    <s v="Afternoon"/>
    <s v="ARC"/>
    <s v="South"/>
    <s v="Jump"/>
    <s v="Turf"/>
    <s v="Racecourse/Normal"/>
    <n v="1"/>
    <n v="1"/>
    <e v="#REF!"/>
    <e v="#REF!"/>
    <s v="Ffos Las "/>
    <n v="0"/>
    <s v="NULL"/>
    <n v="2023"/>
  </r>
  <r>
    <s v=""/>
    <s v=""/>
    <s v="Afternoon45025"/>
    <s v="AnyJumpAny45025"/>
    <e v="#REF!"/>
    <e v="#REF!"/>
    <d v="2023-04-09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Afternoon45041"/>
    <s v="AnyJumpAny45041"/>
    <e v="#REF!"/>
    <e v="#REF!"/>
    <d v="2023-04-25T00:00:00"/>
    <s v="Tues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5055"/>
    <s v="AnyJumpAny45055"/>
    <e v="#REF!"/>
    <e v="#REF!"/>
    <d v="2023-05-09T00:00:00"/>
    <s v="Tues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5068"/>
    <s v="AnyJumpAny45068"/>
    <e v="#REF!"/>
    <e v="#REF!"/>
    <d v="2023-05-22T00:00:00"/>
    <s v="Mon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Evening45073"/>
    <s v="AnyJumpAny45073"/>
    <e v="#REF!"/>
    <e v="#REF!"/>
    <d v="2023-05-27T00:00:00"/>
    <s v="Saturday"/>
    <x v="17"/>
    <s v="Evening"/>
    <s v="ARC"/>
    <s v="South"/>
    <s v="Jump"/>
    <s v="Turf"/>
    <s v="Racecourse/Normal"/>
    <n v="2"/>
    <n v="5"/>
    <e v="#REF!"/>
    <e v="#REF!"/>
    <s v="Ffos Las †"/>
    <n v="0"/>
    <s v="NULL"/>
    <n v="2023"/>
  </r>
  <r>
    <s v=""/>
    <s v=""/>
    <s v="Afternoon45085"/>
    <s v="AnyJumpAny45085"/>
    <e v="#REF!"/>
    <e v="#REF!"/>
    <d v="2023-06-08T00:00:00"/>
    <s v="Thursday"/>
    <x v="17"/>
    <s v="Afternoon"/>
    <s v="ARC"/>
    <s v="South"/>
    <s v="Jump"/>
    <s v="Turf"/>
    <s v="Racecourse/Normal"/>
    <n v="1"/>
    <n v="1"/>
    <e v="#REF!"/>
    <e v="#REF!"/>
    <s v="Ffos Las "/>
    <n v="0"/>
    <s v="South"/>
    <n v="2023"/>
  </r>
  <r>
    <s v=""/>
    <s v=""/>
    <s v="Afternoon45214"/>
    <s v="AnyJumpAny45214"/>
    <e v="#REF!"/>
    <e v="#REF!"/>
    <d v="2023-10-15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5242"/>
    <s v="AnyJumpAny45242"/>
    <e v="#REF!"/>
    <e v="#REF!"/>
    <d v="2023-11-12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NULL"/>
    <n v="2023"/>
  </r>
  <r>
    <s v=""/>
    <s v=""/>
    <s v="Afternoon45252"/>
    <s v="AnyJumpAny45252"/>
    <e v="#REF!"/>
    <e v="#REF!"/>
    <d v="2023-11-22T00:00:00"/>
    <s v="Wednesday"/>
    <x v="17"/>
    <s v="Afternoon"/>
    <s v="ARC"/>
    <s v="South"/>
    <s v="Jump"/>
    <s v="Turf"/>
    <s v="Racecourse/Normal"/>
    <n v="1"/>
    <n v="1"/>
    <e v="#REF!"/>
    <e v="#REF!"/>
    <s v="Ffos Las "/>
    <n v="0"/>
    <s v="South"/>
    <n v="2023"/>
  </r>
  <r>
    <s v=""/>
    <s v=""/>
    <s v="Afternoon45281"/>
    <s v="AnyJumpAny45281"/>
    <e v="#REF!"/>
    <e v="#REF!"/>
    <d v="2023-12-21T00:00:00"/>
    <s v="Thurs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Afternoon44942"/>
    <s v="AnyJumpAny44942"/>
    <e v="#REF!"/>
    <e v="#REF!"/>
    <d v="2023-01-16T00:00:00"/>
    <s v="Mon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4955"/>
    <s v="AnyJumpAny44955"/>
    <e v="#REF!"/>
    <e v="#REF!"/>
    <d v="2023-01-29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4963"/>
    <s v="AnyJumpAny44963"/>
    <e v="#REF!"/>
    <e v="#REF!"/>
    <d v="2023-02-06T00:00:00"/>
    <s v="Mon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4983"/>
    <s v="AnyJumpAny44983"/>
    <e v="#REF!"/>
    <e v="#REF!"/>
    <d v="2023-02-26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4993"/>
    <s v="AnyJumpAny44993"/>
    <e v="#REF!"/>
    <e v="#REF!"/>
    <d v="2023-03-08T00:00:00"/>
    <s v="Wednes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003"/>
    <s v="AnyJumpAny45003"/>
    <e v="#REF!"/>
    <e v="#REF!"/>
    <d v="2023-03-18T00:00:00"/>
    <s v="Satur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020"/>
    <s v="AnyJumpAny45020"/>
    <e v="#REF!"/>
    <e v="#REF!"/>
    <d v="2023-04-04T00:00:00"/>
    <s v="Tues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037"/>
    <s v="AnyJumpAny45037"/>
    <e v="#REF!"/>
    <e v="#REF!"/>
    <d v="2023-04-21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Evening45056"/>
    <s v="AnyJumpAny45056"/>
    <e v="#REF!"/>
    <e v="#REF!"/>
    <d v="2023-05-10T00:00:00"/>
    <s v="Wednesday"/>
    <x v="30"/>
    <s v="Evening"/>
    <s v="ARC"/>
    <s v="South"/>
    <s v="Jump"/>
    <s v="Turf"/>
    <s v="Racecourse/Normal"/>
    <n v="2"/>
    <n v="2"/>
    <e v="#REF!"/>
    <e v="#REF!"/>
    <s v="Fontwell Park †"/>
    <n v="0"/>
    <s v="North"/>
    <n v="2023"/>
  </r>
  <r>
    <s v=""/>
    <s v=""/>
    <s v="Evening45064"/>
    <s v="AnyJumpAny45064"/>
    <e v="#REF!"/>
    <e v="#REF!"/>
    <d v="2023-05-18T00:00:00"/>
    <s v="Thursday"/>
    <x v="30"/>
    <s v="Evening"/>
    <s v="ARC"/>
    <s v="South"/>
    <s v="Jump"/>
    <s v="Turf"/>
    <s v="Racecourse/Normal"/>
    <n v="2"/>
    <n v="1"/>
    <e v="#REF!"/>
    <e v="#REF!"/>
    <s v="Fontwell Park †"/>
    <n v="0"/>
    <s v="South"/>
    <n v="2023"/>
  </r>
  <r>
    <s v=""/>
    <s v=""/>
    <s v="Afternoon45074"/>
    <s v="AnyJumpAny45074"/>
    <e v="#REF!"/>
    <e v="#REF!"/>
    <d v="2023-05-28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Evening45093"/>
    <s v="AnyJumpAny45093"/>
    <e v="#REF!"/>
    <e v="#REF!"/>
    <d v="2023-06-16T00:00:00"/>
    <s v="Friday"/>
    <x v="30"/>
    <s v="Evening"/>
    <s v="ARC"/>
    <s v="South"/>
    <s v="Jump"/>
    <s v="Turf"/>
    <s v="Racecourse/Normal"/>
    <n v="2"/>
    <n v="3"/>
    <e v="#REF!"/>
    <e v="#REF!"/>
    <s v="Fontwell Park †"/>
    <n v="0"/>
    <s v="South"/>
    <n v="2023"/>
  </r>
  <r>
    <s v=""/>
    <s v=""/>
    <s v="Evening45162"/>
    <s v="AnyJumpAny45162"/>
    <e v="#REF!"/>
    <e v="#REF!"/>
    <d v="2023-08-24T00:00:00"/>
    <s v="Thursday"/>
    <x v="30"/>
    <s v="Evening"/>
    <s v="ARC"/>
    <s v="South"/>
    <s v="Jump"/>
    <s v="Turf"/>
    <s v="Racecourse/Normal"/>
    <n v="2"/>
    <n v="2"/>
    <e v="#REF!"/>
    <e v="#REF!"/>
    <s v="Fontwell Park †"/>
    <n v="0"/>
    <s v="North"/>
    <n v="2023"/>
  </r>
  <r>
    <s v=""/>
    <s v=""/>
    <s v="Afternoon45170"/>
    <s v="AnyJumpAny45170"/>
    <e v="#REF!"/>
    <e v="#REF!"/>
    <d v="2023-09-01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179"/>
    <s v="AnyJumpAny45179"/>
    <e v="#REF!"/>
    <e v="#REF!"/>
    <d v="2023-09-10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5205"/>
    <s v="AnyJumpAny45205"/>
    <e v="#REF!"/>
    <e v="#REF!"/>
    <d v="2023-10-06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206"/>
    <s v="AnyJumpAny45206"/>
    <e v="#REF!"/>
    <e v="#REF!"/>
    <d v="2023-10-07T00:00:00"/>
    <s v="Satur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5224"/>
    <s v="AnyJumpAny45224"/>
    <e v="#REF!"/>
    <e v="#REF!"/>
    <d v="2023-10-25T00:00:00"/>
    <s v="Wednes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240"/>
    <s v="AnyJumpAny45240"/>
    <e v="#REF!"/>
    <e v="#REF!"/>
    <d v="2023-11-10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249"/>
    <s v="AnyJumpAny45249"/>
    <e v="#REF!"/>
    <e v="#REF!"/>
    <d v="2023-11-19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South"/>
    <n v="2023"/>
  </r>
  <r>
    <s v=""/>
    <s v=""/>
    <s v="Afternoon45272"/>
    <s v="AnyJumpAny45272"/>
    <e v="#REF!"/>
    <e v="#REF!"/>
    <d v="2023-12-12T00:00:00"/>
    <s v="Tues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286"/>
    <s v="AnyJumpAny45286"/>
    <e v="#REF!"/>
    <e v="#REF!"/>
    <d v="2023-12-26T00:00:00"/>
    <s v="Tues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4947"/>
    <s v="AnyJumpAny44947"/>
    <e v="#REF!"/>
    <e v="#REF!"/>
    <d v="2023-01-21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Midlands"/>
    <n v="2023"/>
  </r>
  <r>
    <s v=""/>
    <s v=""/>
    <s v="Afternoon44975"/>
    <s v="AnyJumpAny44975"/>
    <e v="#REF!"/>
    <e v="#REF!"/>
    <d v="2023-02-18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South"/>
    <n v="2023"/>
  </r>
  <r>
    <s v=""/>
    <s v=""/>
    <s v="Afternoon45007"/>
    <s v="AnyJumpAny45007"/>
    <e v="#REF!"/>
    <e v="#REF!"/>
    <d v="2023-03-22T00:00:00"/>
    <s v="Wednesday"/>
    <x v="6"/>
    <s v="Afternoon"/>
    <s v="JCR"/>
    <s v="North"/>
    <s v="Jump"/>
    <s v="Turf"/>
    <s v="Racecourse/Normal"/>
    <n v="1"/>
    <n v="1"/>
    <e v="#REF!"/>
    <e v="#REF!"/>
    <s v="Haydock Park "/>
    <n v="0"/>
    <s v="NULL"/>
    <n v="2023"/>
  </r>
  <r>
    <s v=""/>
    <s v=""/>
    <s v="Afternoon45024"/>
    <s v="AnyJumpAny45024"/>
    <e v="#REF!"/>
    <e v="#REF!"/>
    <d v="2023-04-08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South"/>
    <n v="2023"/>
  </r>
  <r>
    <s v=""/>
    <s v=""/>
    <s v="Afternoon45255"/>
    <s v="AnyJumpAny45255"/>
    <e v="#REF!"/>
    <e v="#REF!"/>
    <d v="2023-11-25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1"/>
    <s v="Midlands"/>
    <n v="2023"/>
  </r>
  <r>
    <s v=""/>
    <s v=""/>
    <s v="Afternoon45266"/>
    <s v="AnyJumpAny45266"/>
    <e v="#REF!"/>
    <e v="#REF!"/>
    <d v="2023-12-06T00:00:00"/>
    <s v="Wednesday"/>
    <x v="6"/>
    <s v="Afternoon"/>
    <s v="JCR"/>
    <s v="North"/>
    <s v="Jump"/>
    <s v="Turf"/>
    <s v="Racecourse/Normal"/>
    <n v="1"/>
    <n v="1"/>
    <e v="#REF!"/>
    <e v="#REF!"/>
    <s v="Haydock Park "/>
    <n v="1"/>
    <s v="Midlands"/>
    <n v="2023"/>
  </r>
  <r>
    <s v=""/>
    <s v=""/>
    <s v="Afternoon45283"/>
    <s v="AnyJumpAny45283"/>
    <e v="#REF!"/>
    <e v="#REF!"/>
    <d v="2023-12-23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NULL"/>
    <n v="2023"/>
  </r>
  <r>
    <s v=""/>
    <s v=""/>
    <s v="Afternoon45290"/>
    <s v="AnyJumpAny45290"/>
    <e v="#REF!"/>
    <e v="#REF!"/>
    <d v="2023-12-30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Midlands"/>
    <n v="2023"/>
  </r>
  <r>
    <s v=""/>
    <s v=""/>
    <s v="Afternoon44939"/>
    <s v="AnyJumpAny44939"/>
    <e v="#REF!"/>
    <e v="#REF!"/>
    <d v="2023-01-13T00:00:00"/>
    <s v="Fri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4953"/>
    <s v="AnyJumpAny44953"/>
    <e v="#REF!"/>
    <e v="#REF!"/>
    <d v="2023-01-27T00:00:00"/>
    <s v="Friday"/>
    <x v="24"/>
    <s v="Afternoon"/>
    <s v="JCR"/>
    <s v="Midlands"/>
    <s v="Jump"/>
    <s v="Turf"/>
    <s v="Racecourse/Normal"/>
    <n v="1"/>
    <n v="1"/>
    <e v="#REF!"/>
    <e v="#REF!"/>
    <s v="Huntingdon "/>
    <n v="0"/>
    <s v="South"/>
    <n v="2023"/>
  </r>
  <r>
    <s v=""/>
    <s v=""/>
    <s v="Afternoon44966"/>
    <s v="AnyJumpAny44966"/>
    <e v="#REF!"/>
    <e v="#REF!"/>
    <d v="2023-02-09T00:00:00"/>
    <s v="Thursday"/>
    <x v="24"/>
    <s v="Afternoon"/>
    <s v="JCR"/>
    <s v="Midlands"/>
    <s v="Jump"/>
    <s v="Turf"/>
    <s v="Racecourse/Normal"/>
    <n v="1"/>
    <n v="1"/>
    <e v="#REF!"/>
    <e v="#REF!"/>
    <s v="Huntingdon "/>
    <n v="1"/>
    <s v="North"/>
    <n v="2023"/>
  </r>
  <r>
    <s v=""/>
    <s v=""/>
    <s v="Afternoon44980"/>
    <s v="AnyJumpAny44980"/>
    <e v="#REF!"/>
    <e v="#REF!"/>
    <d v="2023-02-23T00:00:00"/>
    <s v="Thurs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4990"/>
    <s v="AnyJumpAny44990"/>
    <e v="#REF!"/>
    <e v="#REF!"/>
    <d v="2023-03-05T00:00:00"/>
    <s v="Sun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000"/>
    <s v="AnyJumpAny45000"/>
    <e v="#REF!"/>
    <e v="#REF!"/>
    <d v="2023-03-15T00:00:00"/>
    <s v="Wednesday"/>
    <x v="24"/>
    <s v="Afternoon"/>
    <s v="JCR"/>
    <s v="Midlands"/>
    <s v="Jump"/>
    <s v="Turf"/>
    <s v="Racecourse/Normal"/>
    <n v="1"/>
    <n v="1"/>
    <e v="#REF!"/>
    <e v="#REF!"/>
    <s v="Huntingdon "/>
    <n v="1"/>
    <s v="North"/>
    <n v="2023"/>
  </r>
  <r>
    <s v=""/>
    <s v=""/>
    <s v="Afternoon45026"/>
    <s v="AnyJumpAny45026"/>
    <e v="#REF!"/>
    <e v="#REF!"/>
    <d v="2023-04-10T00:00:00"/>
    <s v="Monday"/>
    <x v="24"/>
    <s v="Afternoon"/>
    <s v="JCR"/>
    <s v="Midlands"/>
    <s v="Jump"/>
    <s v="Turf"/>
    <s v="Racecourse/Normal"/>
    <n v="1"/>
    <n v="1"/>
    <e v="#REF!"/>
    <e v="#REF!"/>
    <s v="Huntingdon "/>
    <n v="0"/>
    <s v="North"/>
    <n v="2023"/>
  </r>
  <r>
    <s v=""/>
    <s v=""/>
    <s v="Afternoon45057"/>
    <s v="AnyJumpAny45057"/>
    <e v="#REF!"/>
    <e v="#REF!"/>
    <d v="2023-05-11T00:00:00"/>
    <s v="Thurs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069"/>
    <s v="AnyJumpAny45069"/>
    <e v="#REF!"/>
    <e v="#REF!"/>
    <d v="2023-05-23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5075"/>
    <s v="AnyJumpAny45075"/>
    <e v="#REF!"/>
    <e v="#REF!"/>
    <d v="2023-05-29T00:00:00"/>
    <s v="Mon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209"/>
    <s v="AnyJumpAny45209"/>
    <e v="#REF!"/>
    <e v="#REF!"/>
    <d v="2023-10-10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South"/>
    <n v="2023"/>
  </r>
  <r>
    <s v=""/>
    <s v=""/>
    <s v="Afternoon45216"/>
    <s v="AnyJumpAny45216"/>
    <e v="#REF!"/>
    <e v="#REF!"/>
    <d v="2023-10-17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South"/>
    <n v="2023"/>
  </r>
  <r>
    <s v=""/>
    <s v=""/>
    <s v="Afternoon45229"/>
    <s v="AnyJumpAny45229"/>
    <e v="#REF!"/>
    <e v="#REF!"/>
    <d v="2023-10-30T00:00:00"/>
    <s v="Mon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5235"/>
    <s v="AnyJumpAny45235"/>
    <e v="#REF!"/>
    <e v="#REF!"/>
    <d v="2023-11-05T00:00:00"/>
    <s v="Sunday"/>
    <x v="24"/>
    <s v="Afternoon"/>
    <s v="JCR"/>
    <s v="Midlands"/>
    <s v="Jump"/>
    <s v="Turf"/>
    <s v="Racecourse/Normal"/>
    <n v="1"/>
    <n v="1"/>
    <e v="#REF!"/>
    <e v="#REF!"/>
    <s v="Huntingdon "/>
    <n v="0"/>
    <s v="North"/>
    <n v="2023"/>
  </r>
  <r>
    <s v=""/>
    <s v=""/>
    <s v="Afternoon45244"/>
    <s v="AnyJumpAny45244"/>
    <e v="#REF!"/>
    <e v="#REF!"/>
    <d v="2023-11-14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255"/>
    <s v="AnyJumpAny45255"/>
    <e v="#REF!"/>
    <e v="#REF!"/>
    <d v="2023-11-25T00:00:00"/>
    <s v="Satur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270"/>
    <s v="AnyJumpAny45270"/>
    <e v="#REF!"/>
    <e v="#REF!"/>
    <d v="2023-12-10T00:00:00"/>
    <s v="Sun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4940"/>
    <s v="AnyJumpAny44940"/>
    <e v="#REF!"/>
    <e v="#REF!"/>
    <d v="2023-01-14T00:00:00"/>
    <s v="Saturday"/>
    <x v="1"/>
    <s v="Afternoon"/>
    <s v="JCR"/>
    <s v="South"/>
    <s v="Jump"/>
    <s v="Turf"/>
    <s v="Racecourse/Normal"/>
    <n v="1"/>
    <n v="1"/>
    <e v="#REF!"/>
    <e v="#REF!"/>
    <s v="Kempton Park "/>
    <n v="0"/>
    <s v="South"/>
    <n v="2023"/>
  </r>
  <r>
    <s v=""/>
    <s v=""/>
    <s v="Afternoon44967"/>
    <s v="AnyJumpAny44967"/>
    <e v="#REF!"/>
    <e v="#REF!"/>
    <d v="2023-02-10T00:00:00"/>
    <s v="Friday"/>
    <x v="1"/>
    <s v="Afternoon"/>
    <s v="JCR"/>
    <s v="South"/>
    <s v="Jump"/>
    <s v="Turf"/>
    <s v="Racecourse/Normal"/>
    <n v="1"/>
    <n v="1"/>
    <e v="#REF!"/>
    <e v="#REF!"/>
    <s v="Kempton Park "/>
    <n v="0"/>
    <s v="North"/>
    <n v="2023"/>
  </r>
  <r>
    <s v=""/>
    <s v=""/>
    <s v="Afternoon44982"/>
    <s v="AnyJumpAny44982"/>
    <e v="#REF!"/>
    <e v="#REF!"/>
    <d v="2023-02-25T00:00:00"/>
    <s v="Saturday"/>
    <x v="1"/>
    <s v="Afternoon"/>
    <s v="JCR"/>
    <s v="South"/>
    <s v="Jump"/>
    <s v="Turf"/>
    <s v="Racecourse/Normal"/>
    <n v="1"/>
    <n v="1"/>
    <e v="#REF!"/>
    <e v="#REF!"/>
    <s v="Kempton Park "/>
    <n v="0"/>
    <s v="Midlands"/>
    <n v="2023"/>
  </r>
  <r>
    <s v=""/>
    <s v=""/>
    <s v="Afternoon45003"/>
    <s v="AnyJumpAny45003"/>
    <e v="#REF!"/>
    <e v="#REF!"/>
    <d v="2023-03-18T00:00:00"/>
    <s v="Saturday"/>
    <x v="1"/>
    <s v="Afternoon"/>
    <s v="JCR"/>
    <s v="South"/>
    <s v="Jump"/>
    <s v="Turf"/>
    <s v="Racecourse/Normal"/>
    <n v="1"/>
    <n v="1"/>
    <e v="#REF!"/>
    <e v="#REF!"/>
    <s v="Kempton Park "/>
    <n v="0"/>
    <s v="NULL"/>
    <n v="2023"/>
  </r>
  <r>
    <s v=""/>
    <s v=""/>
    <s v="Evening45040"/>
    <s v="AnyJumpAny45040"/>
    <e v="#REF!"/>
    <e v="#REF!"/>
    <d v="2023-04-24T00:00:00"/>
    <s v="Monday"/>
    <x v="1"/>
    <s v="Evening"/>
    <s v="JCR"/>
    <s v="South"/>
    <s v="Jump"/>
    <s v="Turf"/>
    <s v="Racecourse/Normal"/>
    <n v="2"/>
    <n v="2"/>
    <e v="#REF!"/>
    <e v="#REF!"/>
    <s v="Kempton Park †"/>
    <n v="0"/>
    <s v="Midlands"/>
    <n v="2023"/>
  </r>
  <r>
    <s v=""/>
    <s v=""/>
    <s v="Afternoon45047"/>
    <s v="AnyJumpAny45047"/>
    <e v="#REF!"/>
    <e v="#REF!"/>
    <d v="2023-05-01T00:00:00"/>
    <s v="Monday"/>
    <x v="1"/>
    <s v="Afternoon"/>
    <s v="JCR"/>
    <s v="South"/>
    <s v="Jump"/>
    <s v="Turf"/>
    <s v="Racecourse/Normal"/>
    <n v="1"/>
    <n v="1"/>
    <e v="#REF!"/>
    <e v="#REF!"/>
    <s v="Kempton Park "/>
    <n v="0"/>
    <s v="North"/>
    <n v="2023"/>
  </r>
  <r>
    <s v=""/>
    <s v=""/>
    <s v="Afternoon45221"/>
    <s v="AnyJumpAny45221"/>
    <e v="#REF!"/>
    <e v="#REF!"/>
    <d v="2023-10-22T00:00:00"/>
    <s v="Sunday"/>
    <x v="1"/>
    <s v="Afternoon"/>
    <s v="JCR"/>
    <s v="South"/>
    <s v="Jump"/>
    <s v="Turf"/>
    <s v="Racecourse/Normal"/>
    <n v="1"/>
    <n v="1"/>
    <e v="#REF!"/>
    <e v="#REF!"/>
    <s v="Kempton Park "/>
    <n v="0"/>
    <s v="Midlands"/>
    <n v="2023"/>
  </r>
  <r>
    <s v=""/>
    <s v=""/>
    <s v="Afternoon45243"/>
    <s v="AnyJumpAny45243"/>
    <e v="#REF!"/>
    <e v="#REF!"/>
    <d v="2023-11-13T00:00:00"/>
    <s v="Monday"/>
    <x v="1"/>
    <s v="Afternoon"/>
    <s v="JCR"/>
    <s v="South"/>
    <s v="Jump"/>
    <s v="Turf"/>
    <s v="Racecourse/Normal"/>
    <n v="1"/>
    <n v="1"/>
    <e v="#REF!"/>
    <e v="#REF!"/>
    <s v="Kempton Park "/>
    <n v="0"/>
    <s v="NULL"/>
    <n v="2023"/>
  </r>
  <r>
    <s v=""/>
    <s v=""/>
    <s v="Afternoon45257"/>
    <s v="AnyJumpAny45257"/>
    <e v="#REF!"/>
    <e v="#REF!"/>
    <d v="2023-11-27T00:00:00"/>
    <s v="Monday"/>
    <x v="1"/>
    <s v="Afternoon"/>
    <s v="JCR"/>
    <s v="South"/>
    <s v="Jump"/>
    <s v="Turf"/>
    <s v="Racecourse/Normal"/>
    <n v="1"/>
    <n v="1"/>
    <e v="#REF!"/>
    <e v="#REF!"/>
    <s v="Kempton Park "/>
    <n v="0"/>
    <s v="South"/>
    <n v="2023"/>
  </r>
  <r>
    <s v=""/>
    <s v=""/>
    <s v="Afternoon45286"/>
    <s v="AnyJumpAny45286"/>
    <e v="#REF!"/>
    <e v="#REF!"/>
    <d v="2023-12-26T00:00:00"/>
    <s v="Tuesday"/>
    <x v="1"/>
    <s v="Afternoon"/>
    <s v="JCR"/>
    <s v="South"/>
    <s v="Jump"/>
    <s v="Turf"/>
    <s v="Racecourse/Normal"/>
    <n v="1"/>
    <n v="1"/>
    <e v="#REF!"/>
    <e v="#REF!"/>
    <s v="Kempton Park "/>
    <n v="0"/>
    <s v="NULL"/>
    <n v="2023"/>
  </r>
  <r>
    <s v=""/>
    <s v=""/>
    <s v="Afternoon45287"/>
    <s v="AnyJumpAny45287"/>
    <e v="#REF!"/>
    <e v="#REF!"/>
    <d v="2023-12-27T00:00:00"/>
    <s v="Wednesday"/>
    <x v="1"/>
    <s v="Afternoon"/>
    <s v="JCR"/>
    <s v="South"/>
    <s v="Jump"/>
    <s v="Turf"/>
    <s v="Racecourse/Normal"/>
    <n v="1"/>
    <n v="1"/>
    <e v="#REF!"/>
    <e v="#REF!"/>
    <s v="Kempton Park "/>
    <n v="0"/>
    <s v="Midlands"/>
    <n v="2023"/>
  </r>
  <r>
    <s v=""/>
    <s v=""/>
    <s v="Afternoon44946"/>
    <s v="AnyJumpAny44946"/>
    <e v="#REF!"/>
    <e v="#REF!"/>
    <d v="2023-01-20T00:00:00"/>
    <s v="Friday"/>
    <x v="2"/>
    <s v="Afternoon"/>
    <s v="ARC"/>
    <s v="South"/>
    <s v="Jump"/>
    <s v="Turf"/>
    <s v="Racecourse/Normal"/>
    <n v="1"/>
    <n v="1"/>
    <e v="#REF!"/>
    <e v="#REF!"/>
    <s v="Lingfield Park "/>
    <n v="0"/>
    <s v="North"/>
    <n v="2023"/>
  </r>
  <r>
    <s v=""/>
    <s v=""/>
    <s v="Afternoon44948"/>
    <s v="AnyJumpAny44948"/>
    <e v="#REF!"/>
    <e v="#REF!"/>
    <d v="2023-01-22T00:00:00"/>
    <s v="Sunday"/>
    <x v="2"/>
    <s v="Afternoon"/>
    <s v="ARC"/>
    <s v="South"/>
    <s v="Jump"/>
    <s v="Turf"/>
    <s v="Racecourse/Normal"/>
    <n v="1"/>
    <n v="1"/>
    <e v="#REF!"/>
    <e v="#REF!"/>
    <s v="Lingfield Park "/>
    <n v="0"/>
    <s v="South"/>
    <n v="2023"/>
  </r>
  <r>
    <s v=""/>
    <s v=""/>
    <s v="Afternoon44971"/>
    <s v="AnyJumpAny44971"/>
    <e v="#REF!"/>
    <e v="#REF!"/>
    <d v="2023-02-14T00:00:00"/>
    <s v="Tuesday"/>
    <x v="2"/>
    <s v="Afternoon"/>
    <s v="ARC"/>
    <s v="South"/>
    <s v="Jump"/>
    <s v="Turf"/>
    <s v="Racecourse/Normal"/>
    <n v="1"/>
    <n v="1"/>
    <e v="#REF!"/>
    <e v="#REF!"/>
    <s v="Lingfield Park "/>
    <n v="0"/>
    <s v="NULL"/>
    <n v="2023"/>
  </r>
  <r>
    <s v=""/>
    <s v=""/>
    <s v="Afternoon44977"/>
    <s v="AnyJumpAny44977"/>
    <e v="#REF!"/>
    <e v="#REF!"/>
    <d v="2023-02-20T00:00:00"/>
    <s v="Monday"/>
    <x v="2"/>
    <s v="Afternoon"/>
    <s v="ARC"/>
    <s v="South"/>
    <s v="Jump"/>
    <s v="Turf"/>
    <s v="Racecourse/Normal"/>
    <n v="1"/>
    <n v="1"/>
    <e v="#REF!"/>
    <e v="#REF!"/>
    <s v="Lingfield Park "/>
    <n v="0"/>
    <s v="Midlands"/>
    <n v="2023"/>
  </r>
  <r>
    <s v=""/>
    <s v=""/>
    <s v="Afternoon45244"/>
    <s v="AnyJumpAny45244"/>
    <e v="#REF!"/>
    <e v="#REF!"/>
    <d v="2023-11-14T00:00:00"/>
    <s v="Tuesday"/>
    <x v="2"/>
    <s v="Afternoon"/>
    <s v="ARC"/>
    <s v="South"/>
    <s v="Jump"/>
    <s v="Turf"/>
    <s v="Racecourse/Normal"/>
    <n v="1"/>
    <n v="1"/>
    <e v="#REF!"/>
    <e v="#REF!"/>
    <s v="Lingfield Park "/>
    <n v="0"/>
    <s v="North"/>
    <n v="2023"/>
  </r>
  <r>
    <s v=""/>
    <s v=""/>
    <s v="Afternoon45251"/>
    <s v="AnyJumpAny45251"/>
    <e v="#REF!"/>
    <e v="#REF!"/>
    <d v="2023-11-21T00:00:00"/>
    <s v="Tuesday"/>
    <x v="2"/>
    <s v="Afternoon"/>
    <s v="ARC"/>
    <s v="South"/>
    <s v="Jump"/>
    <s v="Turf"/>
    <s v="Racecourse/Normal"/>
    <n v="1"/>
    <n v="1"/>
    <e v="#REF!"/>
    <e v="#REF!"/>
    <s v="Lingfield Park "/>
    <n v="0"/>
    <s v="Midlands"/>
    <n v="2023"/>
  </r>
  <r>
    <s v=""/>
    <s v=""/>
    <s v="Afternoon45260"/>
    <s v="AnyJumpAny45260"/>
    <e v="#REF!"/>
    <e v="#REF!"/>
    <d v="2023-11-30T00:00:00"/>
    <s v="Thursday"/>
    <x v="2"/>
    <s v="Afternoon"/>
    <s v="ARC"/>
    <s v="South"/>
    <s v="Jump"/>
    <s v="Turf"/>
    <s v="Racecourse/Normal"/>
    <n v="1"/>
    <n v="1"/>
    <e v="#REF!"/>
    <e v="#REF!"/>
    <s v="Lingfield Park "/>
    <n v="0"/>
    <s v="Midlands"/>
    <n v="2023"/>
  </r>
  <r>
    <s v=""/>
    <s v=""/>
    <s v="Afternoon45271"/>
    <s v="AnyJumpAny45271"/>
    <e v="#REF!"/>
    <e v="#REF!"/>
    <d v="2023-12-11T00:00:00"/>
    <s v="Monday"/>
    <x v="2"/>
    <s v="Afternoon"/>
    <s v="ARC"/>
    <s v="South"/>
    <s v="Jump"/>
    <s v="Turf"/>
    <s v="Racecourse/Normal"/>
    <n v="1"/>
    <n v="1"/>
    <e v="#REF!"/>
    <e v="#REF!"/>
    <s v="Lingfield Park "/>
    <n v="0"/>
    <s v="South"/>
    <n v="2023"/>
  </r>
  <r>
    <s v=""/>
    <s v=""/>
    <s v="Afternoon44946"/>
    <s v="AnyJumpAny44946"/>
    <e v="#REF!"/>
    <e v="#REF!"/>
    <d v="2023-01-20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4964"/>
    <s v="AnyJumpAny44964"/>
    <e v="#REF!"/>
    <e v="#REF!"/>
    <d v="2023-02-07T00:00:00"/>
    <s v="Tuesday"/>
    <x v="25"/>
    <s v="Afternoon"/>
    <s v="JCR"/>
    <s v="Midlands"/>
    <s v="Jump"/>
    <s v="Turf"/>
    <s v="Racecourse/Normal"/>
    <n v="1"/>
    <n v="1"/>
    <e v="#REF!"/>
    <e v="#REF!"/>
    <s v="Market Rasen "/>
    <n v="0"/>
    <s v="North"/>
    <n v="2023"/>
  </r>
  <r>
    <s v=""/>
    <s v=""/>
    <s v="Afternoon44978"/>
    <s v="AnyJumpAny44978"/>
    <e v="#REF!"/>
    <e v="#REF!"/>
    <d v="2023-02-21T00:00:00"/>
    <s v="Tues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4997"/>
    <s v="AnyJumpAny44997"/>
    <e v="#REF!"/>
    <e v="#REF!"/>
    <d v="2023-03-12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014"/>
    <s v="AnyJumpAny45014"/>
    <e v="#REF!"/>
    <e v="#REF!"/>
    <d v="2023-03-29T00:00:00"/>
    <s v="Wednes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Afternoon45025"/>
    <s v="AnyJumpAny45025"/>
    <e v="#REF!"/>
    <e v="#REF!"/>
    <d v="2023-04-09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NULL"/>
    <n v="2023"/>
  </r>
  <r>
    <s v=""/>
    <s v=""/>
    <s v="Afternoon45058"/>
    <s v="AnyJumpAny45058"/>
    <e v="#REF!"/>
    <e v="#REF!"/>
    <d v="2023-05-12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Evening45078"/>
    <s v="AnyJumpAny45078"/>
    <e v="#REF!"/>
    <e v="#REF!"/>
    <d v="2023-06-01T00:00:00"/>
    <s v="Thursday"/>
    <x v="25"/>
    <s v="Evening"/>
    <s v="JCR"/>
    <s v="Midlands"/>
    <s v="Jump"/>
    <s v="Turf"/>
    <s v="Racecourse/Normal"/>
    <n v="2"/>
    <n v="3"/>
    <e v="#REF!"/>
    <e v="#REF!"/>
    <s v="Market Rasen †"/>
    <n v="0"/>
    <s v="South"/>
    <n v="2023"/>
  </r>
  <r>
    <s v=""/>
    <s v=""/>
    <s v="Afternoon45086"/>
    <s v="AnyJumpAny45086"/>
    <e v="#REF!"/>
    <e v="#REF!"/>
    <d v="2023-06-09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100"/>
    <s v="AnyJumpAny45100"/>
    <e v="#REF!"/>
    <e v="#REF!"/>
    <d v="2023-06-23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116"/>
    <s v="AnyJumpAny45116"/>
    <e v="#REF!"/>
    <e v="#REF!"/>
    <d v="2023-07-09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Afternoon45129"/>
    <s v="AnyJumpAny45129"/>
    <e v="#REF!"/>
    <e v="#REF!"/>
    <d v="2023-07-22T00:00:00"/>
    <s v="Satur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144"/>
    <s v="AnyJumpAny45144"/>
    <e v="#REF!"/>
    <e v="#REF!"/>
    <d v="2023-08-06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Evening45157"/>
    <s v="AnyJumpAny45157"/>
    <e v="#REF!"/>
    <e v="#REF!"/>
    <d v="2023-08-19T00:00:00"/>
    <s v="Saturday"/>
    <x v="25"/>
    <s v="Evening"/>
    <s v="JCR"/>
    <s v="Midlands"/>
    <s v="Jump"/>
    <s v="Turf"/>
    <s v="Racecourse/Normal"/>
    <n v="2"/>
    <n v="3"/>
    <e v="#REF!"/>
    <e v="#REF!"/>
    <s v="Market Rasen †"/>
    <n v="0"/>
    <s v="North"/>
    <n v="2023"/>
  </r>
  <r>
    <s v=""/>
    <s v=""/>
    <s v="Afternoon45199"/>
    <s v="AnyJumpAny45199"/>
    <e v="#REF!"/>
    <e v="#REF!"/>
    <d v="2023-09-30T00:00:00"/>
    <s v="Satur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220"/>
    <s v="AnyJumpAny45220"/>
    <e v="#REF!"/>
    <e v="#REF!"/>
    <d v="2023-10-21T00:00:00"/>
    <s v="Satur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246"/>
    <s v="AnyJumpAny45246"/>
    <e v="#REF!"/>
    <e v="#REF!"/>
    <d v="2023-11-16T00:00:00"/>
    <s v="Thurs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253"/>
    <s v="AnyJumpAny45253"/>
    <e v="#REF!"/>
    <e v="#REF!"/>
    <d v="2023-11-23T00:00:00"/>
    <s v="Thursday"/>
    <x v="25"/>
    <s v="Afternoon"/>
    <s v="JCR"/>
    <s v="Midlands"/>
    <s v="Jump"/>
    <s v="Turf"/>
    <s v="Racecourse/Normal"/>
    <n v="1"/>
    <n v="1"/>
    <e v="#REF!"/>
    <e v="#REF!"/>
    <s v="Market Rasen "/>
    <n v="0"/>
    <s v="North"/>
    <n v="2023"/>
  </r>
  <r>
    <s v=""/>
    <s v=""/>
    <s v="Afternoon45267"/>
    <s v="AnyJumpAny45267"/>
    <e v="#REF!"/>
    <e v="#REF!"/>
    <d v="2023-12-07T00:00:00"/>
    <s v="Thurs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Afternoon45286"/>
    <s v="AnyJumpAny45286"/>
    <e v="#REF!"/>
    <e v="#REF!"/>
    <d v="2023-12-26T00:00:00"/>
    <s v="Tues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4944"/>
    <s v="AnyJumpAny44944"/>
    <e v="#REF!"/>
    <e v="#REF!"/>
    <d v="2023-01-18T00:00:00"/>
    <s v="Wednes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4968"/>
    <s v="AnyJumpAny44968"/>
    <e v="#REF!"/>
    <e v="#REF!"/>
    <d v="2023-02-11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North"/>
    <n v="2023"/>
  </r>
  <r>
    <s v=""/>
    <s v=""/>
    <s v="Afternoon44988"/>
    <s v="AnyJumpAny44988"/>
    <e v="#REF!"/>
    <e v="#REF!"/>
    <d v="2023-03-03T00:00:00"/>
    <s v="Fri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4989"/>
    <s v="AnyJumpAny44989"/>
    <e v="#REF!"/>
    <e v="#REF!"/>
    <d v="2023-03-04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5009"/>
    <s v="AnyJumpAny45009"/>
    <e v="#REF!"/>
    <e v="#REF!"/>
    <d v="2023-03-24T00:00:00"/>
    <s v="Fri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5010"/>
    <s v="AnyJumpAny45010"/>
    <e v="#REF!"/>
    <e v="#REF!"/>
    <d v="2023-03-25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North"/>
    <n v="2023"/>
  </r>
  <r>
    <s v=""/>
    <s v=""/>
    <s v="Afternoon45239"/>
    <s v="AnyJumpAny45239"/>
    <e v="#REF!"/>
    <e v="#REF!"/>
    <d v="2023-11-09T00:00:00"/>
    <s v="Thurs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5261"/>
    <s v="AnyJumpAny45261"/>
    <e v="#REF!"/>
    <e v="#REF!"/>
    <d v="2023-12-01T00:00:00"/>
    <s v="Fri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5262"/>
    <s v="AnyJumpAny45262"/>
    <e v="#REF!"/>
    <e v="#REF!"/>
    <d v="2023-12-02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5280"/>
    <s v="AnyJumpAny45280"/>
    <e v="#REF!"/>
    <e v="#REF!"/>
    <d v="2023-12-20T00:00:00"/>
    <s v="Wednes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5290"/>
    <s v="AnyJumpAny45290"/>
    <e v="#REF!"/>
    <e v="#REF!"/>
    <d v="2023-12-30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4933"/>
    <s v="AnyJumpAny44933"/>
    <e v="#REF!"/>
    <e v="#REF!"/>
    <d v="2023-01-07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South"/>
    <n v="2023"/>
  </r>
  <r>
    <s v=""/>
    <s v=""/>
    <s v="Afternoon44945"/>
    <s v="AnyJumpAny44945"/>
    <e v="#REF!"/>
    <e v="#REF!"/>
    <d v="2023-01-19T00:00:00"/>
    <s v="Thursday"/>
    <x v="3"/>
    <s v="Afternoon"/>
    <s v="ARC"/>
    <s v="North"/>
    <s v="Jump"/>
    <s v="Turf"/>
    <s v="Racecourse/Normal"/>
    <n v="1"/>
    <n v="1"/>
    <e v="#REF!"/>
    <e v="#REF!"/>
    <s v="Newcastle "/>
    <n v="0"/>
    <s v="Midlands"/>
    <n v="2023"/>
  </r>
  <r>
    <s v=""/>
    <s v=""/>
    <s v="Afternoon44957"/>
    <s v="AnyJumpAny44957"/>
    <e v="#REF!"/>
    <e v="#REF!"/>
    <d v="2023-01-31T00:00:00"/>
    <s v="Tuesday"/>
    <x v="3"/>
    <s v="Afternoon"/>
    <s v="ARC"/>
    <s v="North"/>
    <s v="Jump"/>
    <s v="Turf"/>
    <s v="Racecourse/Normal"/>
    <n v="1"/>
    <n v="1"/>
    <e v="#REF!"/>
    <e v="#REF!"/>
    <s v="Newcastle "/>
    <n v="0"/>
    <s v="North"/>
    <n v="2023"/>
  </r>
  <r>
    <s v=""/>
    <s v=""/>
    <s v="Afternoon44982"/>
    <s v="AnyJumpAny44982"/>
    <e v="#REF!"/>
    <e v="#REF!"/>
    <d v="2023-02-25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NULL"/>
    <n v="2023"/>
  </r>
  <r>
    <s v=""/>
    <s v=""/>
    <s v="Afternoon44992"/>
    <s v="AnyJumpAny44992"/>
    <e v="#REF!"/>
    <e v="#REF!"/>
    <d v="2023-03-07T00:00:00"/>
    <s v="Tuesday"/>
    <x v="3"/>
    <s v="Afternoon"/>
    <s v="ARC"/>
    <s v="North"/>
    <s v="Jump"/>
    <s v="Turf"/>
    <s v="Racecourse/Normal"/>
    <n v="1"/>
    <n v="1"/>
    <e v="#REF!"/>
    <e v="#REF!"/>
    <s v="Newcastle "/>
    <n v="0"/>
    <s v="North"/>
    <n v="2023"/>
  </r>
  <r>
    <s v=""/>
    <s v=""/>
    <s v="Afternoon45003"/>
    <s v="AnyJumpAny45003"/>
    <e v="#REF!"/>
    <e v="#REF!"/>
    <d v="2023-03-18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Midlands"/>
    <n v="2023"/>
  </r>
  <r>
    <s v=""/>
    <s v=""/>
    <s v="Afternoon45031"/>
    <s v="AnyJumpAny45031"/>
    <e v="#REF!"/>
    <e v="#REF!"/>
    <d v="2023-04-15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NULL"/>
    <n v="2023"/>
  </r>
  <r>
    <s v=""/>
    <s v=""/>
    <s v="Afternoon45253"/>
    <s v="AnyJumpAny45253"/>
    <e v="#REF!"/>
    <e v="#REF!"/>
    <d v="2023-11-23T00:00:00"/>
    <s v="Thursday"/>
    <x v="3"/>
    <s v="Afternoon"/>
    <s v="ARC"/>
    <s v="North"/>
    <s v="Jump"/>
    <s v="Turf"/>
    <s v="Racecourse/Normal"/>
    <n v="1"/>
    <n v="1"/>
    <e v="#REF!"/>
    <e v="#REF!"/>
    <s v="Newcastle "/>
    <n v="0"/>
    <s v="Midlands"/>
    <n v="2023"/>
  </r>
  <r>
    <s v=""/>
    <s v=""/>
    <s v="Afternoon45262"/>
    <s v="AnyJumpAny45262"/>
    <e v="#REF!"/>
    <e v="#REF!"/>
    <d v="2023-12-02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North"/>
    <n v="2023"/>
  </r>
  <r>
    <s v=""/>
    <s v=""/>
    <s v="Afternoon45274"/>
    <s v="AnyJumpAny45274"/>
    <e v="#REF!"/>
    <e v="#REF!"/>
    <d v="2023-12-14T00:00:00"/>
    <s v="Thursday"/>
    <x v="3"/>
    <s v="Afternoon"/>
    <s v="ARC"/>
    <s v="North"/>
    <s v="Jump"/>
    <s v="Turf"/>
    <s v="Racecourse/Normal"/>
    <n v="1"/>
    <n v="1"/>
    <e v="#REF!"/>
    <e v="#REF!"/>
    <s v="Newcastle "/>
    <n v="0"/>
    <s v="NULL"/>
    <n v="2023"/>
  </r>
  <r>
    <s v=""/>
    <s v=""/>
    <s v="Afternoon45283"/>
    <s v="AnyJumpAny45283"/>
    <e v="#REF!"/>
    <e v="#REF!"/>
    <d v="2023-12-23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South"/>
    <n v="2023"/>
  </r>
  <r>
    <s v=""/>
    <s v=""/>
    <s v="Afternoon44933"/>
    <s v="AnyJumpAny44933"/>
    <e v="#REF!"/>
    <e v="#REF!"/>
    <d v="2023-01-07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South"/>
    <n v="2023"/>
  </r>
  <r>
    <s v=""/>
    <s v=""/>
    <s v="Afternoon44961"/>
    <s v="AnyJumpAny44961"/>
    <e v="#REF!"/>
    <e v="#REF!"/>
    <d v="2023-02-04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North"/>
    <n v="2023"/>
  </r>
  <r>
    <s v=""/>
    <s v=""/>
    <s v="Afternoon44973"/>
    <s v="AnyJumpAny44973"/>
    <e v="#REF!"/>
    <e v="#REF!"/>
    <d v="2023-02-16T00:00:00"/>
    <s v="Thursday"/>
    <x v="20"/>
    <s v="Afternoon"/>
    <s v="JCR"/>
    <s v="South"/>
    <s v="Jump"/>
    <s v="Turf"/>
    <s v="Racecourse/Normal"/>
    <n v="1"/>
    <n v="1"/>
    <e v="#REF!"/>
    <e v="#REF!"/>
    <s v="Sandown Park "/>
    <n v="1"/>
    <s v="North"/>
    <n v="2023"/>
  </r>
  <r>
    <s v=""/>
    <s v=""/>
    <s v="Afternoon44992"/>
    <s v="AnyJumpAny44992"/>
    <e v="#REF!"/>
    <e v="#REF!"/>
    <d v="2023-03-07T00:00:00"/>
    <s v="Tuesday"/>
    <x v="20"/>
    <s v="Afternoon"/>
    <s v="JCR"/>
    <s v="South"/>
    <s v="Jump"/>
    <s v="Turf"/>
    <s v="Racecourse/Normal"/>
    <n v="1"/>
    <n v="1"/>
    <e v="#REF!"/>
    <e v="#REF!"/>
    <s v="Sandown Park "/>
    <n v="0"/>
    <s v="South"/>
    <n v="2023"/>
  </r>
  <r>
    <s v=""/>
    <s v=""/>
    <s v="Afternoon44996"/>
    <s v="AnyJumpAny44996"/>
    <e v="#REF!"/>
    <e v="#REF!"/>
    <d v="2023-03-11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Midlands"/>
    <n v="2023"/>
  </r>
  <r>
    <s v=""/>
    <s v=""/>
    <s v="Afternoon45045"/>
    <s v="AnyJumpAny45045"/>
    <e v="#REF!"/>
    <e v="#REF!"/>
    <d v="2023-04-29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North"/>
    <n v="2023"/>
  </r>
  <r>
    <s v=""/>
    <s v=""/>
    <s v="Afternoon45242"/>
    <s v="AnyJumpAny45242"/>
    <e v="#REF!"/>
    <e v="#REF!"/>
    <d v="2023-11-12T00:00:00"/>
    <s v="Sunday"/>
    <x v="20"/>
    <s v="Afternoon"/>
    <s v="JCR"/>
    <s v="South"/>
    <s v="Jump"/>
    <s v="Turf"/>
    <s v="Racecourse/Normal"/>
    <n v="1"/>
    <n v="1"/>
    <e v="#REF!"/>
    <e v="#REF!"/>
    <s v="Sandown Park "/>
    <n v="0"/>
    <s v="Midlands"/>
    <n v="2023"/>
  </r>
  <r>
    <s v=""/>
    <s v=""/>
    <s v="Afternoon45268"/>
    <s v="AnyJumpAny45268"/>
    <e v="#REF!"/>
    <e v="#REF!"/>
    <d v="2023-12-08T00:00:00"/>
    <s v="Friday"/>
    <x v="20"/>
    <s v="Afternoon"/>
    <s v="JCR"/>
    <s v="South"/>
    <s v="Jump"/>
    <s v="Turf"/>
    <s v="Racecourse/Normal"/>
    <n v="1"/>
    <n v="1"/>
    <e v="#REF!"/>
    <e v="#REF!"/>
    <s v="Sandown Park "/>
    <n v="0"/>
    <s v="NULL"/>
    <n v="2023"/>
  </r>
  <r>
    <s v=""/>
    <s v=""/>
    <s v="Afternoon45269"/>
    <s v="AnyJumpAny45269"/>
    <e v="#REF!"/>
    <e v="#REF!"/>
    <d v="2023-12-09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South"/>
    <n v="2023"/>
  </r>
  <r>
    <s v=""/>
    <s v=""/>
    <s v="Afternoon44955"/>
    <s v="AnyJumpAny44955"/>
    <e v="#REF!"/>
    <e v="#REF!"/>
    <d v="2023-01-29T00:00:00"/>
    <s v="Sun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4965"/>
    <s v="AnyJumpAny44965"/>
    <e v="#REF!"/>
    <e v="#REF!"/>
    <d v="2023-02-08T00:00:00"/>
    <s v="Wedne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4980"/>
    <s v="AnyJumpAny44980"/>
    <e v="#REF!"/>
    <e v="#REF!"/>
    <d v="2023-02-23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4999"/>
    <s v="AnyJumpAny44999"/>
    <e v="#REF!"/>
    <e v="#REF!"/>
    <d v="2023-03-14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5008"/>
    <s v="AnyJumpAny45008"/>
    <e v="#REF!"/>
    <e v="#REF!"/>
    <d v="2023-03-23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NULL"/>
    <n v="2023"/>
  </r>
  <r>
    <s v=""/>
    <s v=""/>
    <s v="Afternoon45015"/>
    <s v="AnyJumpAny45015"/>
    <e v="#REF!"/>
    <e v="#REF!"/>
    <d v="2023-03-30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North"/>
    <n v="2023"/>
  </r>
  <r>
    <s v=""/>
    <s v=""/>
    <s v="Afternoon45030"/>
    <s v="AnyJumpAny45030"/>
    <e v="#REF!"/>
    <e v="#REF!"/>
    <d v="2023-04-14T00:00:00"/>
    <s v="Fri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062"/>
    <s v="AnyJumpAny45062"/>
    <e v="#REF!"/>
    <e v="#REF!"/>
    <d v="2023-05-16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Evening45168"/>
    <s v="AnyJumpAny45168"/>
    <e v="#REF!"/>
    <e v="#REF!"/>
    <d v="2023-08-30T00:00:00"/>
    <s v="Wednesday"/>
    <x v="26"/>
    <s v="Evening"/>
    <s v="ARC"/>
    <s v="North"/>
    <s v="Jump"/>
    <s v="Turf"/>
    <s v="Racecourse/Normal"/>
    <n v="2"/>
    <n v="2"/>
    <e v="#REF!"/>
    <e v="#REF!"/>
    <s v="Sedgefield †"/>
    <n v="0"/>
    <s v="NULL"/>
    <n v="2023"/>
  </r>
  <r>
    <s v=""/>
    <s v=""/>
    <s v="Afternoon45176"/>
    <s v="AnyJumpAny45176"/>
    <e v="#REF!"/>
    <e v="#REF!"/>
    <d v="2023-09-07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5202"/>
    <s v="AnyJumpAny45202"/>
    <e v="#REF!"/>
    <e v="#REF!"/>
    <d v="2023-10-03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5210"/>
    <s v="AnyJumpAny45210"/>
    <e v="#REF!"/>
    <e v="#REF!"/>
    <d v="2023-10-11T00:00:00"/>
    <s v="Wedne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221"/>
    <s v="AnyJumpAny45221"/>
    <e v="#REF!"/>
    <e v="#REF!"/>
    <d v="2023-10-22T00:00:00"/>
    <s v="Sunday"/>
    <x v="26"/>
    <s v="Afternoon"/>
    <s v="ARC"/>
    <s v="North"/>
    <s v="Jump"/>
    <s v="Turf"/>
    <s v="Racecourse/Normal"/>
    <n v="1"/>
    <n v="1"/>
    <e v="#REF!"/>
    <e v="#REF!"/>
    <s v="Sedgefield "/>
    <n v="0"/>
    <s v="NULL"/>
    <n v="2023"/>
  </r>
  <r>
    <s v=""/>
    <s v=""/>
    <s v="Afternoon45239"/>
    <s v="AnyJumpAny45239"/>
    <e v="#REF!"/>
    <e v="#REF!"/>
    <d v="2023-11-09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246"/>
    <s v="AnyJumpAny45246"/>
    <e v="#REF!"/>
    <e v="#REF!"/>
    <d v="2023-11-16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258"/>
    <s v="AnyJumpAny45258"/>
    <e v="#REF!"/>
    <e v="#REF!"/>
    <d v="2023-11-28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North"/>
    <n v="2023"/>
  </r>
  <r>
    <s v=""/>
    <s v=""/>
    <s v="Afternoon45268"/>
    <s v="AnyJumpAny45268"/>
    <e v="#REF!"/>
    <e v="#REF!"/>
    <d v="2023-12-08T00:00:00"/>
    <s v="Friday"/>
    <x v="26"/>
    <s v="Afternoon"/>
    <s v="ARC"/>
    <s v="North"/>
    <s v="Jump"/>
    <s v="Turf"/>
    <s v="Racecourse/Normal"/>
    <n v="1"/>
    <n v="1"/>
    <e v="#REF!"/>
    <e v="#REF!"/>
    <s v="Sedgefield "/>
    <n v="0"/>
    <s v="North"/>
    <n v="2023"/>
  </r>
  <r>
    <s v=""/>
    <s v=""/>
    <s v="Afternoon45286"/>
    <s v="AnyJumpAny45286"/>
    <e v="#REF!"/>
    <e v="#REF!"/>
    <d v="2023-12-26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4954"/>
    <s v="AnyJumpAny44954"/>
    <e v="#REF!"/>
    <e v="#REF!"/>
    <d v="2023-01-28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4968"/>
    <s v="AnyJumpAny44968"/>
    <e v="#REF!"/>
    <e v="#REF!"/>
    <d v="2023-02-11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003"/>
    <s v="AnyJumpAny45003"/>
    <e v="#REF!"/>
    <e v="#REF!"/>
    <d v="2023-03-18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017"/>
    <s v="AnyJumpAny45017"/>
    <e v="#REF!"/>
    <e v="#REF!"/>
    <d v="2023-04-01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052"/>
    <s v="AnyJumpAny45052"/>
    <e v="#REF!"/>
    <e v="#REF!"/>
    <d v="2023-05-06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Evening45066"/>
    <s v="AnyJumpAny45066"/>
    <e v="#REF!"/>
    <e v="#REF!"/>
    <d v="2023-05-20T00:00:00"/>
    <s v="Saturday"/>
    <x v="31"/>
    <s v="Evening"/>
    <s v="ARC"/>
    <s v="Midlands"/>
    <s v="Jump"/>
    <s v="Turf"/>
    <s v="Racecourse/Normal"/>
    <n v="2"/>
    <n v="4"/>
    <e v="#REF!"/>
    <e v="#REF!"/>
    <s v="Uttoxeter †"/>
    <n v="0"/>
    <s v="NULL"/>
    <n v="2023"/>
  </r>
  <r>
    <s v=""/>
    <s v=""/>
    <s v="Afternoon45074"/>
    <s v="AnyJumpAny45074"/>
    <e v="#REF!"/>
    <e v="#REF!"/>
    <d v="2023-05-28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5085"/>
    <s v="AnyJumpAny45085"/>
    <e v="#REF!"/>
    <e v="#REF!"/>
    <d v="2023-06-08T00:00:00"/>
    <s v="Thur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Evening45094"/>
    <s v="AnyJumpAny45094"/>
    <e v="#REF!"/>
    <e v="#REF!"/>
    <d v="2023-06-17T00:00:00"/>
    <s v="Saturday"/>
    <x v="31"/>
    <s v="Evening"/>
    <s v="ARC"/>
    <s v="Midlands"/>
    <s v="Jump"/>
    <s v="Turf"/>
    <s v="Racecourse/Normal"/>
    <n v="2"/>
    <n v="4"/>
    <e v="#REF!"/>
    <e v="#REF!"/>
    <s v="Uttoxeter †"/>
    <n v="0"/>
    <s v="South"/>
    <n v="2023"/>
  </r>
  <r>
    <s v=""/>
    <s v=""/>
    <s v="Evening45099"/>
    <s v="AnyJumpAny45099"/>
    <e v="#REF!"/>
    <e v="#REF!"/>
    <d v="2023-06-22T00:00:00"/>
    <s v="Thursday"/>
    <x v="31"/>
    <s v="Evening"/>
    <s v="ARC"/>
    <s v="Midlands"/>
    <s v="Jump"/>
    <s v="Turf"/>
    <s v="Racecourse/Normal"/>
    <n v="2"/>
    <n v="3"/>
    <e v="#REF!"/>
    <e v="#REF!"/>
    <s v="Uttoxeter †"/>
    <n v="0"/>
    <s v="Midlands"/>
    <n v="2023"/>
  </r>
  <r>
    <s v=""/>
    <s v=""/>
    <s v="Afternoon45109"/>
    <s v="AnyJumpAny45109"/>
    <e v="#REF!"/>
    <e v="#REF!"/>
    <d v="2023-07-02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Evening45118"/>
    <s v="AnyJumpAny45118"/>
    <e v="#REF!"/>
    <e v="#REF!"/>
    <d v="2023-07-11T00:00:00"/>
    <s v="Tuesday"/>
    <x v="31"/>
    <s v="Evening"/>
    <s v="ARC"/>
    <s v="Midlands"/>
    <s v="Jump"/>
    <s v="Turf"/>
    <s v="Racecourse/Normal"/>
    <n v="2"/>
    <n v="2"/>
    <e v="#REF!"/>
    <e v="#REF!"/>
    <s v="Uttoxeter †"/>
    <n v="0"/>
    <s v="NULL"/>
    <n v="2023"/>
  </r>
  <r>
    <s v=""/>
    <s v=""/>
    <s v="Afternoon45126"/>
    <s v="AnyJumpAny45126"/>
    <e v="#REF!"/>
    <e v="#REF!"/>
    <d v="2023-07-19T00:00:00"/>
    <s v="Wedne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135"/>
    <s v="AnyJumpAny45135"/>
    <e v="#REF!"/>
    <e v="#REF!"/>
    <d v="2023-07-28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137"/>
    <s v="AnyJumpAny45137"/>
    <e v="#REF!"/>
    <e v="#REF!"/>
    <d v="2023-07-30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5182"/>
    <s v="AnyJumpAny45182"/>
    <e v="#REF!"/>
    <e v="#REF!"/>
    <d v="2023-09-13T00:00:00"/>
    <s v="Wednesday"/>
    <x v="31"/>
    <s v="Afternoon"/>
    <s v="ARC"/>
    <s v="Midlands"/>
    <s v="Jump"/>
    <s v="Turf"/>
    <s v="Racecourse/Normal"/>
    <n v="1"/>
    <n v="1"/>
    <e v="#REF!"/>
    <e v="#REF!"/>
    <s v="Uttoxeter "/>
    <n v="0"/>
    <s v="NULL"/>
    <n v="2023"/>
  </r>
  <r>
    <s v=""/>
    <s v=""/>
    <s v="Afternoon45188"/>
    <s v="AnyJumpAny45188"/>
    <e v="#REF!"/>
    <e v="#REF!"/>
    <d v="2023-09-19T00:00:00"/>
    <s v="Tue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207"/>
    <s v="AnyJumpAny45207"/>
    <e v="#REF!"/>
    <e v="#REF!"/>
    <d v="2023-10-08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5219"/>
    <s v="AnyJumpAny45219"/>
    <e v="#REF!"/>
    <e v="#REF!"/>
    <d v="2023-10-20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33"/>
    <s v="AnyJumpAny45233"/>
    <e v="#REF!"/>
    <e v="#REF!"/>
    <d v="2023-11-03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48"/>
    <s v="AnyJumpAny45248"/>
    <e v="#REF!"/>
    <e v="#REF!"/>
    <d v="2023-11-18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NULL"/>
    <n v="2023"/>
  </r>
  <r>
    <s v=""/>
    <s v=""/>
    <s v="Afternoon45256"/>
    <s v="AnyJumpAny45256"/>
    <e v="#REF!"/>
    <e v="#REF!"/>
    <d v="2023-11-26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72"/>
    <s v="AnyJumpAny45272"/>
    <e v="#REF!"/>
    <e v="#REF!"/>
    <d v="2023-12-12T00:00:00"/>
    <s v="Tue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282"/>
    <s v="AnyJumpAny45282"/>
    <e v="#REF!"/>
    <e v="#REF!"/>
    <d v="2023-12-22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91"/>
    <s v="AnyJumpAny45291"/>
    <e v="#REF!"/>
    <e v="#REF!"/>
    <d v="2023-12-31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4940"/>
    <s v="AnyJumpAny44940"/>
    <e v="#REF!"/>
    <e v="#REF!"/>
    <d v="2023-01-14T00:00:00"/>
    <s v="Satur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4968"/>
    <s v="AnyJumpAny44968"/>
    <e v="#REF!"/>
    <e v="#REF!"/>
    <d v="2023-02-11T00:00:00"/>
    <s v="Saturday"/>
    <x v="27"/>
    <s v="Afternoon"/>
    <s v="JCR"/>
    <s v="Midlands"/>
    <s v="Jump"/>
    <s v="Turf"/>
    <s v="Racecourse/Normal"/>
    <n v="1"/>
    <n v="1"/>
    <e v="#REF!"/>
    <e v="#REF!"/>
    <s v="Warwick "/>
    <n v="0"/>
    <s v="North"/>
    <n v="2023"/>
  </r>
  <r>
    <s v=""/>
    <s v=""/>
    <s v="Afternoon44981"/>
    <s v="AnyJumpAny44981"/>
    <e v="#REF!"/>
    <e v="#REF!"/>
    <d v="2023-02-24T00:00:00"/>
    <s v="Fri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4997"/>
    <s v="AnyJumpAny44997"/>
    <e v="#REF!"/>
    <e v="#REF!"/>
    <d v="2023-03-12T00:00:00"/>
    <s v="Sunday"/>
    <x v="27"/>
    <s v="Afternoon"/>
    <s v="JCR"/>
    <s v="Midlands"/>
    <s v="Jump"/>
    <s v="Turf"/>
    <s v="Racecourse/Normal"/>
    <n v="1"/>
    <n v="1"/>
    <e v="#REF!"/>
    <e v="#REF!"/>
    <s v="Warwick "/>
    <n v="0"/>
    <s v="North"/>
    <n v="2023"/>
  </r>
  <r>
    <s v=""/>
    <s v=""/>
    <s v="Afternoon45015"/>
    <s v="AnyJumpAny45015"/>
    <e v="#REF!"/>
    <e v="#REF!"/>
    <d v="2023-03-30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5043"/>
    <s v="AnyJumpAny45043"/>
    <e v="#REF!"/>
    <e v="#REF!"/>
    <d v="2023-04-27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0"/>
    <s v="NULL"/>
    <n v="2023"/>
  </r>
  <r>
    <s v=""/>
    <s v=""/>
    <s v="Afternoon45047"/>
    <s v="AnyJumpAny45047"/>
    <e v="#REF!"/>
    <e v="#REF!"/>
    <d v="2023-05-01T00:00:00"/>
    <s v="Mon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Evening45059"/>
    <s v="AnyJumpAny45059"/>
    <e v="#REF!"/>
    <e v="#REF!"/>
    <d v="2023-05-13T00:00:00"/>
    <s v="Saturday"/>
    <x v="27"/>
    <s v="Evening"/>
    <s v="JCR"/>
    <s v="Midlands"/>
    <s v="Jump"/>
    <s v="Turf"/>
    <s v="Racecourse/Normal"/>
    <n v="2"/>
    <n v="5"/>
    <e v="#REF!"/>
    <e v="#REF!"/>
    <s v="Warwick †"/>
    <n v="0"/>
    <s v="Midlands"/>
    <n v="2023"/>
  </r>
  <r>
    <s v=""/>
    <s v=""/>
    <s v="Afternoon45070"/>
    <s v="AnyJumpAny45070"/>
    <e v="#REF!"/>
    <e v="#REF!"/>
    <d v="2023-05-24T00:00:00"/>
    <s v="Wednesday"/>
    <x v="27"/>
    <s v="Afternoon"/>
    <s v="JCR"/>
    <s v="Midlands"/>
    <s v="Jump"/>
    <s v="Turf"/>
    <s v="Racecourse/Normal"/>
    <n v="1"/>
    <n v="1"/>
    <e v="#REF!"/>
    <e v="#REF!"/>
    <s v="Warwick "/>
    <n v="0"/>
    <s v="North"/>
    <n v="2023"/>
  </r>
  <r>
    <s v=""/>
    <s v=""/>
    <s v="Evening45077"/>
    <s v="AnyJumpAny45077"/>
    <e v="#REF!"/>
    <e v="#REF!"/>
    <d v="2023-05-31T00:00:00"/>
    <s v="Wednesday"/>
    <x v="27"/>
    <s v="Evening"/>
    <s v="JCR"/>
    <s v="Midlands"/>
    <s v="Jump"/>
    <s v="Turf"/>
    <s v="Racecourse/Normal"/>
    <n v="2"/>
    <n v="1"/>
    <e v="#REF!"/>
    <e v="#REF!"/>
    <s v="Warwick †"/>
    <n v="0"/>
    <s v="Midlands"/>
    <n v="2023"/>
  </r>
  <r>
    <s v=""/>
    <s v=""/>
    <s v="Afternoon45194"/>
    <s v="AnyJumpAny45194"/>
    <e v="#REF!"/>
    <e v="#REF!"/>
    <d v="2023-09-25T00:00:00"/>
    <s v="Mon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5204"/>
    <s v="AnyJumpAny45204"/>
    <e v="#REF!"/>
    <e v="#REF!"/>
    <d v="2023-10-05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1"/>
    <s v="North"/>
    <n v="2023"/>
  </r>
  <r>
    <s v=""/>
    <s v=""/>
    <s v="Afternoon45237"/>
    <s v="AnyJumpAny45237"/>
    <e v="#REF!"/>
    <e v="#REF!"/>
    <d v="2023-11-07T00:00:00"/>
    <s v="Tuesday"/>
    <x v="27"/>
    <s v="Afternoon"/>
    <s v="JCR"/>
    <s v="Midlands"/>
    <s v="Jump"/>
    <s v="Turf"/>
    <s v="Racecourse/Normal"/>
    <n v="1"/>
    <n v="1"/>
    <e v="#REF!"/>
    <e v="#REF!"/>
    <s v="Warwick "/>
    <n v="1"/>
    <s v="North"/>
    <n v="2023"/>
  </r>
  <r>
    <s v=""/>
    <s v=""/>
    <s v="Afternoon45238"/>
    <s v="AnyJumpAny45238"/>
    <e v="#REF!"/>
    <e v="#REF!"/>
    <d v="2023-11-08T00:00:00"/>
    <s v="Wednes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5252"/>
    <s v="AnyJumpAny45252"/>
    <e v="#REF!"/>
    <e v="#REF!"/>
    <d v="2023-11-22T00:00:00"/>
    <s v="Wednes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5274"/>
    <s v="AnyJumpAny45274"/>
    <e v="#REF!"/>
    <e v="#REF!"/>
    <d v="2023-12-14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5291"/>
    <s v="AnyJumpAny45291"/>
    <e v="#REF!"/>
    <e v="#REF!"/>
    <d v="2023-12-31T00:00:00"/>
    <s v="Sun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4933"/>
    <s v="AnyJumpAny44933"/>
    <e v="#REF!"/>
    <e v="#REF!"/>
    <d v="2023-01-07T00:00:00"/>
    <s v="Saturday"/>
    <x v="32"/>
    <s v="Afternoon"/>
    <s v="JCR"/>
    <s v="South"/>
    <s v="Jump"/>
    <s v="Turf"/>
    <s v="Racecourse/Normal"/>
    <n v="1"/>
    <n v="1"/>
    <e v="#REF!"/>
    <e v="#REF!"/>
    <s v="Wincanton "/>
    <n v="0"/>
    <s v="North"/>
    <n v="2023"/>
  </r>
  <r>
    <s v=""/>
    <s v=""/>
    <s v="Afternoon44945"/>
    <s v="AnyJumpAny44945"/>
    <e v="#REF!"/>
    <e v="#REF!"/>
    <d v="2023-01-19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4952"/>
    <s v="AnyJumpAny44952"/>
    <e v="#REF!"/>
    <e v="#REF!"/>
    <d v="2023-01-26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North"/>
    <n v="2023"/>
  </r>
  <r>
    <s v=""/>
    <s v=""/>
    <s v="Afternoon44959"/>
    <s v="AnyJumpAny44959"/>
    <e v="#REF!"/>
    <e v="#REF!"/>
    <d v="2023-02-02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4975"/>
    <s v="AnyJumpAny44975"/>
    <e v="#REF!"/>
    <e v="#REF!"/>
    <d v="2023-02-18T00:00:00"/>
    <s v="Satur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4986"/>
    <s v="AnyJumpAny44986"/>
    <e v="#REF!"/>
    <e v="#REF!"/>
    <d v="2023-03-01T00:00:00"/>
    <s v="Wednesday"/>
    <x v="32"/>
    <s v="Afternoon"/>
    <s v="JCR"/>
    <s v="South"/>
    <s v="Jump"/>
    <s v="Turf"/>
    <s v="Racecourse/Normal"/>
    <n v="1"/>
    <n v="1"/>
    <e v="#REF!"/>
    <e v="#REF!"/>
    <s v="Wincanton "/>
    <n v="1"/>
    <s v="North"/>
    <n v="2023"/>
  </r>
  <r>
    <s v=""/>
    <s v=""/>
    <s v="Afternoon44994"/>
    <s v="AnyJumpAny44994"/>
    <e v="#REF!"/>
    <e v="#REF!"/>
    <d v="2023-03-09T00:00:00"/>
    <s v="Thursday"/>
    <x v="32"/>
    <s v="Afternoon"/>
    <s v="JCR"/>
    <s v="South"/>
    <s v="Jump"/>
    <s v="Turf"/>
    <s v="Racecourse/Normal"/>
    <n v="1"/>
    <n v="1"/>
    <e v="#REF!"/>
    <e v="#REF!"/>
    <s v="Wincanton "/>
    <n v="1"/>
    <s v="North"/>
    <n v="2023"/>
  </r>
  <r>
    <s v=""/>
    <s v=""/>
    <s v="Afternoon45012"/>
    <s v="AnyJumpAny45012"/>
    <e v="#REF!"/>
    <e v="#REF!"/>
    <d v="2023-03-27T00:00:00"/>
    <s v="Mon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5021"/>
    <s v="AnyJumpAny45021"/>
    <e v="#REF!"/>
    <e v="#REF!"/>
    <d v="2023-04-05T00:00:00"/>
    <s v="Wednesday"/>
    <x v="32"/>
    <s v="Afternoon"/>
    <s v="JCR"/>
    <s v="South"/>
    <s v="Jump"/>
    <s v="Turf"/>
    <s v="Racecourse/Normal"/>
    <n v="1"/>
    <n v="1"/>
    <e v="#REF!"/>
    <e v="#REF!"/>
    <s v="Wincanton "/>
    <n v="0"/>
    <s v="North"/>
    <n v="2023"/>
  </r>
  <r>
    <s v=""/>
    <s v=""/>
    <s v="Afternoon45032"/>
    <s v="AnyJumpAny45032"/>
    <e v="#REF!"/>
    <e v="#REF!"/>
    <d v="2023-04-16T00:00:00"/>
    <s v="Sun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18"/>
    <s v="AnyJumpAny45218"/>
    <e v="#REF!"/>
    <e v="#REF!"/>
    <d v="2023-10-19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28"/>
    <s v="AnyJumpAny45228"/>
    <e v="#REF!"/>
    <e v="#REF!"/>
    <d v="2023-10-29T00:00:00"/>
    <s v="Sun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5241"/>
    <s v="AnyJumpAny45241"/>
    <e v="#REF!"/>
    <e v="#REF!"/>
    <d v="2023-11-11T00:00:00"/>
    <s v="Satur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53"/>
    <s v="AnyJumpAny45253"/>
    <e v="#REF!"/>
    <e v="#REF!"/>
    <d v="2023-11-23T00:00:00"/>
    <s v="Thursday"/>
    <x v="32"/>
    <s v="Afternoon"/>
    <s v="JCR"/>
    <s v="South"/>
    <s v="Jump"/>
    <s v="Turf"/>
    <s v="Racecourse/Normal"/>
    <n v="1"/>
    <n v="1"/>
    <e v="#REF!"/>
    <e v="#REF!"/>
    <s v="Wincanton "/>
    <n v="1"/>
    <s v="Midlands"/>
    <n v="2023"/>
  </r>
  <r>
    <s v=""/>
    <s v=""/>
    <s v="Afternoon45267"/>
    <s v="AnyJumpAny45267"/>
    <e v="#REF!"/>
    <e v="#REF!"/>
    <d v="2023-12-07T00:00:00"/>
    <s v="Thursday"/>
    <x v="32"/>
    <s v="Afternoon"/>
    <s v="JCR"/>
    <s v="South"/>
    <s v="Jump"/>
    <s v="Turf"/>
    <s v="Racecourse/Normal"/>
    <n v="1"/>
    <n v="1"/>
    <e v="#REF!"/>
    <e v="#REF!"/>
    <s v="Wincanton "/>
    <n v="1"/>
    <s v="Midlands"/>
    <n v="2023"/>
  </r>
  <r>
    <s v=""/>
    <s v=""/>
    <s v="Afternoon45279"/>
    <s v="AnyJumpAny45279"/>
    <e v="#REF!"/>
    <e v="#REF!"/>
    <d v="2023-12-19T00:00:00"/>
    <s v="Tues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86"/>
    <s v="AnyJumpAny45286"/>
    <e v="#REF!"/>
    <e v="#REF!"/>
    <d v="2023-12-26T00:00:00"/>
    <s v="Tues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78DF0-3B33-404A-A171-D5A1B3A3DB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/>
  <pivotFields count="23"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5">
        <item x="28"/>
        <item x="7"/>
        <item x="21"/>
        <item x="8"/>
        <item x="14"/>
        <item x="9"/>
        <item x="22"/>
        <item x="0"/>
        <item x="29"/>
        <item x="15"/>
        <item x="10"/>
        <item x="16"/>
        <item x="23"/>
        <item x="17"/>
        <item x="30"/>
        <item x="18"/>
        <item x="6"/>
        <item x="24"/>
        <item x="1"/>
        <item x="2"/>
        <item x="25"/>
        <item x="11"/>
        <item x="3"/>
        <item x="19"/>
        <item x="12"/>
        <item x="20"/>
        <item x="26"/>
        <item x="31"/>
        <item x="27"/>
        <item x="32"/>
        <item x="13"/>
        <item x="4"/>
        <item x="5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2024 lu" fld="0" subtotal="count" baseField="0" baseItem="0"/>
    <dataField name="Count of 2025 lu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775"/>
  <sheetViews>
    <sheetView tabSelected="1" topLeftCell="G1" zoomScaleNormal="100" workbookViewId="0">
      <pane ySplit="1" topLeftCell="A2" activePane="bottomLeft" state="frozen"/>
      <selection activeCell="B1" sqref="B1"/>
      <selection pane="bottomLeft" activeCell="N331" sqref="N331:N1479"/>
    </sheetView>
  </sheetViews>
  <sheetFormatPr defaultColWidth="8.85546875"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" si="0">J2&amp;G2</f>
        <v>Afternoon44927</v>
      </c>
      <c r="D2" s="5" t="str">
        <f>IF('by region'!$C$2="Any","Any",List!V2)&amp;M2&amp;IF('by region'!$I$2="Any","Any",N2)&amp;G2</f>
        <v>AnyFlatAny44927</v>
      </c>
      <c r="E2" s="5" t="e">
        <f>IF(I2=#REF!,List!G2,"")</f>
        <v>#REF!</v>
      </c>
      <c r="F2" s="5" t="e">
        <f t="shared" ref="F2:F65" si="1">G2&amp;S2</f>
        <v>#REF!</v>
      </c>
      <c r="G2" s="15">
        <v>44927</v>
      </c>
      <c r="H2" s="16" t="s">
        <v>40</v>
      </c>
      <c r="I2" s="16" t="s">
        <v>23</v>
      </c>
      <c r="J2" s="16" t="s">
        <v>9</v>
      </c>
      <c r="K2" s="14" t="s">
        <v>24</v>
      </c>
      <c r="L2" s="14" t="s">
        <v>17</v>
      </c>
      <c r="M2" s="16" t="s">
        <v>25</v>
      </c>
      <c r="N2" s="16" t="s">
        <v>26</v>
      </c>
      <c r="O2" s="16" t="s">
        <v>14</v>
      </c>
      <c r="P2" s="12">
        <f t="shared" ref="P2:P65" si="2">IF(J2="Afternoon",1,IF(J2="Evening",2,IF(J2="Floodlit",3,4)))</f>
        <v>1</v>
      </c>
      <c r="Q2" s="12" cm="1">
        <f t="array" ref="Q2">SUMPRODUCT(($G$2:$G$3094=G2)*(P2&gt;$P$2:$P$3094))+1</f>
        <v>1</v>
      </c>
      <c r="R2" s="12" t="e">
        <f>(Q2*100000)+#REF!</f>
        <v>#REF!</v>
      </c>
      <c r="S2" t="e" cm="1">
        <f t="array" ref="S2">SUMPRODUCT(($G$2:$G$3094=G2)*(R2&gt;$R$2:$R$3094))+1</f>
        <v>#REF!</v>
      </c>
      <c r="T2" t="str">
        <f t="shared" ref="T2:T65" si="3">_xlfn.CONCAT(IF(M2="Flat",UPPER(I2),I2)," ",IF(J2="Evening","†",IF(J2="Floodlit","#","")))</f>
        <v xml:space="preserve">SOUTHWELL </v>
      </c>
      <c r="U2">
        <v>0</v>
      </c>
      <c r="V2" t="s">
        <v>11</v>
      </c>
      <c r="W2">
        <f t="shared" ref="W2:W65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ref="C3:C54" si="5">J3&amp;G3</f>
        <v>Afternoon44928</v>
      </c>
      <c r="D3" s="5" t="str">
        <f>IF('by region'!$C$2="Any","Any",List!V3)&amp;M3&amp;IF('by region'!$I$2="Any","Any",N3)&amp;G3</f>
        <v>AnyFlatAny44928</v>
      </c>
      <c r="E3" s="5" t="e">
        <f>IF(I3=#REF!,List!G3,"")</f>
        <v>#REF!</v>
      </c>
      <c r="F3" s="5" t="e">
        <f t="shared" si="1"/>
        <v>#REF!</v>
      </c>
      <c r="G3" s="15">
        <v>44928</v>
      </c>
      <c r="H3" s="16" t="s">
        <v>42</v>
      </c>
      <c r="I3" s="16" t="s">
        <v>36</v>
      </c>
      <c r="J3" s="16" t="s">
        <v>9</v>
      </c>
      <c r="K3" s="14" t="s">
        <v>24</v>
      </c>
      <c r="L3" s="14" t="s">
        <v>19</v>
      </c>
      <c r="M3" s="16" t="s">
        <v>25</v>
      </c>
      <c r="N3" s="16" t="s">
        <v>26</v>
      </c>
      <c r="O3" s="16" t="s">
        <v>21</v>
      </c>
      <c r="P3" s="12">
        <f t="shared" si="2"/>
        <v>1</v>
      </c>
      <c r="Q3" s="12" cm="1">
        <f t="array" ref="Q3">SUMPRODUCT(($G$2:$G$3094=G3)*(P3&gt;$P$2:$P$3094))+1</f>
        <v>1</v>
      </c>
      <c r="R3" s="12" t="e">
        <f>(Q3*100000)+#REF!</f>
        <v>#REF!</v>
      </c>
      <c r="S3" t="e" cm="1">
        <f t="array" ref="S3">SUMPRODUCT(($G$2:$G$3094=G3)*(R3&gt;$R$2:$R$3094))+1</f>
        <v>#REF!</v>
      </c>
      <c r="T3" t="str">
        <f t="shared" si="3"/>
        <v xml:space="preserve">LINGFIELD PARK </v>
      </c>
      <c r="U3">
        <v>0</v>
      </c>
      <c r="V3" t="s">
        <v>30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5"/>
        <v>Floodlit44928</v>
      </c>
      <c r="D4" s="5" t="str">
        <f>IF('by region'!$C$2="Any","Any",List!V4)&amp;M4&amp;IF('by region'!$I$2="Any","Any",N4)&amp;G4</f>
        <v>AnyFlatAny44928</v>
      </c>
      <c r="E4" s="5" t="e">
        <f>IF(I4=#REF!,List!G4,"")</f>
        <v>#REF!</v>
      </c>
      <c r="F4" s="5" t="e">
        <f t="shared" si="1"/>
        <v>#REF!</v>
      </c>
      <c r="G4" s="15">
        <v>44928</v>
      </c>
      <c r="H4" s="16" t="s">
        <v>42</v>
      </c>
      <c r="I4" s="16" t="s">
        <v>31</v>
      </c>
      <c r="J4" s="16" t="s">
        <v>32</v>
      </c>
      <c r="K4" s="14" t="s">
        <v>24</v>
      </c>
      <c r="L4" s="14" t="s">
        <v>11</v>
      </c>
      <c r="M4" s="16" t="s">
        <v>25</v>
      </c>
      <c r="N4" s="16" t="s">
        <v>26</v>
      </c>
      <c r="O4" s="16" t="s">
        <v>14</v>
      </c>
      <c r="P4" s="12">
        <f t="shared" si="2"/>
        <v>3</v>
      </c>
      <c r="Q4" s="12" cm="1">
        <f t="array" ref="Q4">SUMPRODUCT(($G$2:$G$3094=G4)*(P4&gt;$P$2:$P$3094))+1</f>
        <v>4</v>
      </c>
      <c r="R4" s="12" t="e">
        <f>(Q4*100000)+#REF!</f>
        <v>#REF!</v>
      </c>
      <c r="S4" t="e" cm="1">
        <f t="array" ref="S4">SUMPRODUCT(($G$2:$G$3094=G4)*(R4&gt;$R$2:$R$3094))+1</f>
        <v>#REF!</v>
      </c>
      <c r="T4" t="str">
        <f t="shared" si="3"/>
        <v>NEWCASTLE #</v>
      </c>
      <c r="U4">
        <v>0</v>
      </c>
      <c r="V4" t="s">
        <v>30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5"/>
        <v>Afternoon44929</v>
      </c>
      <c r="D5" s="5" t="str">
        <f>IF('by region'!$C$2="Any","Any",List!V5)&amp;M5&amp;IF('by region'!$I$2="Any","Any",N5)&amp;G5</f>
        <v>AnyFlatAny44929</v>
      </c>
      <c r="E5" s="5" t="e">
        <f>IF(I5=#REF!,List!G5,"")</f>
        <v>#REF!</v>
      </c>
      <c r="F5" s="5" t="e">
        <f t="shared" si="1"/>
        <v>#REF!</v>
      </c>
      <c r="G5" s="15">
        <v>44929</v>
      </c>
      <c r="H5" s="16" t="s">
        <v>7</v>
      </c>
      <c r="I5" s="16" t="s">
        <v>73</v>
      </c>
      <c r="J5" s="16" t="s">
        <v>9</v>
      </c>
      <c r="K5" s="14" t="s">
        <v>10</v>
      </c>
      <c r="L5" s="14" t="s">
        <v>19</v>
      </c>
      <c r="M5" s="16" t="s">
        <v>25</v>
      </c>
      <c r="N5" s="16" t="s">
        <v>26</v>
      </c>
      <c r="O5" s="16" t="s">
        <v>21</v>
      </c>
      <c r="P5" s="12">
        <f t="shared" si="2"/>
        <v>1</v>
      </c>
      <c r="Q5" s="12" cm="1">
        <f t="array" ref="Q5">SUMPRODUCT(($G$2:$G$3094=G5)*(P5&gt;$P$2:$P$3094))+1</f>
        <v>1</v>
      </c>
      <c r="R5" s="12" t="e">
        <f>(Q5*100000)+#REF!</f>
        <v>#REF!</v>
      </c>
      <c r="S5" t="e" cm="1">
        <f t="array" ref="S5">SUMPRODUCT(($G$2:$G$3094=G5)*(R5&gt;$R$2:$R$3094))+1</f>
        <v>#REF!</v>
      </c>
      <c r="T5" t="str">
        <f t="shared" si="3"/>
        <v xml:space="preserve">CHELMSFORD CITY </v>
      </c>
      <c r="U5">
        <v>0</v>
      </c>
      <c r="V5" t="s">
        <v>30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5"/>
        <v>Floodlit44929</v>
      </c>
      <c r="D6" s="5" t="str">
        <f>IF('by region'!$C$2="Any","Any",List!V6)&amp;M6&amp;IF('by region'!$I$2="Any","Any",N6)&amp;G6</f>
        <v>AnyFlatAny44929</v>
      </c>
      <c r="E6" s="5" t="e">
        <f>IF(I6=#REF!,List!G6,"")</f>
        <v>#REF!</v>
      </c>
      <c r="F6" s="5" t="e">
        <f t="shared" si="1"/>
        <v>#REF!</v>
      </c>
      <c r="G6" s="15">
        <v>44929</v>
      </c>
      <c r="H6" s="16" t="s">
        <v>7</v>
      </c>
      <c r="I6" s="16" t="s">
        <v>43</v>
      </c>
      <c r="J6" s="16" t="s">
        <v>32</v>
      </c>
      <c r="K6" s="14" t="s">
        <v>24</v>
      </c>
      <c r="L6" s="14" t="s">
        <v>17</v>
      </c>
      <c r="M6" s="16" t="s">
        <v>25</v>
      </c>
      <c r="N6" s="16" t="s">
        <v>26</v>
      </c>
      <c r="O6" s="16" t="s">
        <v>33</v>
      </c>
      <c r="P6" s="12">
        <f t="shared" si="2"/>
        <v>3</v>
      </c>
      <c r="Q6" s="12" cm="1">
        <f t="array" ref="Q6">SUMPRODUCT(($G$2:$G$3094=G6)*(P6&gt;$P$2:$P$3094))+1</f>
        <v>3</v>
      </c>
      <c r="R6" s="12" t="e">
        <f>(Q6*100000)+#REF!</f>
        <v>#REF!</v>
      </c>
      <c r="S6" t="e" cm="1">
        <f t="array" ref="S6">SUMPRODUCT(($G$2:$G$3094=G6)*(R6&gt;$R$2:$R$3094))+1</f>
        <v>#REF!</v>
      </c>
      <c r="T6" t="str">
        <f t="shared" si="3"/>
        <v>WOLVERHAMPTON #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5"/>
        <v>Afternoon44930</v>
      </c>
      <c r="D7" s="5" t="str">
        <f>IF('by region'!$C$2="Any","Any",List!V7)&amp;M7&amp;IF('by region'!$I$2="Any","Any",N7)&amp;G7</f>
        <v>AnyFlatAny44930</v>
      </c>
      <c r="E7" s="5" t="e">
        <f>IF(I7=#REF!,List!G7,"")</f>
        <v>#REF!</v>
      </c>
      <c r="F7" s="5" t="e">
        <f t="shared" si="1"/>
        <v>#REF!</v>
      </c>
      <c r="G7" s="15">
        <v>44930</v>
      </c>
      <c r="H7" s="16" t="s">
        <v>27</v>
      </c>
      <c r="I7" s="16" t="s">
        <v>31</v>
      </c>
      <c r="J7" s="16" t="s">
        <v>9</v>
      </c>
      <c r="K7" s="14" t="s">
        <v>24</v>
      </c>
      <c r="L7" s="14" t="s">
        <v>11</v>
      </c>
      <c r="M7" s="16" t="s">
        <v>25</v>
      </c>
      <c r="N7" s="16" t="s">
        <v>26</v>
      </c>
      <c r="O7" s="16" t="s">
        <v>21</v>
      </c>
      <c r="P7" s="12">
        <f t="shared" si="2"/>
        <v>1</v>
      </c>
      <c r="Q7" s="12" cm="1">
        <f t="array" ref="Q7">SUMPRODUCT(($G$2:$G$3094=G7)*(P7&gt;$P$2:$P$3094))+1</f>
        <v>1</v>
      </c>
      <c r="R7" s="12" t="e">
        <f>(Q7*100000)+#REF!</f>
        <v>#REF!</v>
      </c>
      <c r="S7" t="e" cm="1">
        <f t="array" ref="S7">SUMPRODUCT(($G$2:$G$3094=G7)*(R7&gt;$R$2:$R$3094))+1</f>
        <v>#REF!</v>
      </c>
      <c r="T7" t="str">
        <f t="shared" si="3"/>
        <v xml:space="preserve">NEWCASTLE </v>
      </c>
      <c r="U7">
        <v>0</v>
      </c>
      <c r="V7" t="s">
        <v>30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5"/>
        <v>Floodlit44930</v>
      </c>
      <c r="D8" s="5" t="str">
        <f>IF('by region'!$C$2="Any","Any",List!V8)&amp;M8&amp;IF('by region'!$I$2="Any","Any",N8)&amp;G8</f>
        <v>AnyFlatAny44930</v>
      </c>
      <c r="E8" s="5" t="e">
        <f>IF(I8=#REF!,List!G8,"")</f>
        <v>#REF!</v>
      </c>
      <c r="F8" s="5" t="e">
        <f t="shared" si="1"/>
        <v>#REF!</v>
      </c>
      <c r="G8" s="15">
        <v>44930</v>
      </c>
      <c r="H8" s="16" t="s">
        <v>27</v>
      </c>
      <c r="I8" s="16" t="s">
        <v>47</v>
      </c>
      <c r="J8" s="16" t="s">
        <v>32</v>
      </c>
      <c r="K8" s="14" t="s">
        <v>16</v>
      </c>
      <c r="L8" s="14" t="s">
        <v>19</v>
      </c>
      <c r="M8" s="16" t="s">
        <v>25</v>
      </c>
      <c r="N8" s="16" t="s">
        <v>26</v>
      </c>
      <c r="O8" s="16" t="s">
        <v>33</v>
      </c>
      <c r="P8" s="12">
        <f t="shared" si="2"/>
        <v>3</v>
      </c>
      <c r="Q8" s="12" cm="1">
        <f t="array" ref="Q8">SUMPRODUCT(($G$2:$G$3094=G8)*(P8&gt;$P$2:$P$3094))+1</f>
        <v>3</v>
      </c>
      <c r="R8" s="12" t="e">
        <f>(Q8*100000)+#REF!</f>
        <v>#REF!</v>
      </c>
      <c r="S8" t="e" cm="1">
        <f t="array" ref="S8">SUMPRODUCT(($G$2:$G$3094=G8)*(R8&gt;$R$2:$R$3094))+1</f>
        <v>#REF!</v>
      </c>
      <c r="T8" t="str">
        <f t="shared" si="3"/>
        <v>KEMPTON PARK #</v>
      </c>
      <c r="U8">
        <v>0</v>
      </c>
      <c r="V8" t="s">
        <v>30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5"/>
        <v>Afternoon44931</v>
      </c>
      <c r="D9" s="5" t="str">
        <f>IF('by region'!$C$2="Any","Any",List!V9)&amp;M9&amp;IF('by region'!$I$2="Any","Any",N9)&amp;G9</f>
        <v>AnyFlatAny44931</v>
      </c>
      <c r="E9" s="5" t="e">
        <f>IF(I9=#REF!,List!G9,"")</f>
        <v>#REF!</v>
      </c>
      <c r="F9" s="5" t="e">
        <f t="shared" si="1"/>
        <v>#REF!</v>
      </c>
      <c r="G9" s="15">
        <v>44931</v>
      </c>
      <c r="H9" s="16" t="s">
        <v>34</v>
      </c>
      <c r="I9" s="16" t="s">
        <v>43</v>
      </c>
      <c r="J9" s="16" t="s">
        <v>9</v>
      </c>
      <c r="K9" s="14" t="s">
        <v>24</v>
      </c>
      <c r="L9" s="14" t="s">
        <v>17</v>
      </c>
      <c r="M9" s="16" t="s">
        <v>25</v>
      </c>
      <c r="N9" s="16" t="s">
        <v>26</v>
      </c>
      <c r="O9" s="16" t="s">
        <v>21</v>
      </c>
      <c r="P9" s="12">
        <f t="shared" si="2"/>
        <v>1</v>
      </c>
      <c r="Q9" s="12" cm="1">
        <f t="array" ref="Q9">SUMPRODUCT(($G$2:$G$3094=G9)*(P9&gt;$P$2:$P$3094))+1</f>
        <v>1</v>
      </c>
      <c r="R9" s="12" t="e">
        <f>(Q9*100000)+#REF!</f>
        <v>#REF!</v>
      </c>
      <c r="S9" t="e" cm="1">
        <f t="array" ref="S9">SUMPRODUCT(($G$2:$G$3094=G9)*(R9&gt;$R$2:$R$3094))+1</f>
        <v>#REF!</v>
      </c>
      <c r="T9" t="str">
        <f t="shared" si="3"/>
        <v xml:space="preserve">WOLVERHAMPTON </v>
      </c>
      <c r="U9">
        <v>0</v>
      </c>
      <c r="V9" t="s">
        <v>30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5"/>
        <v>Floodlit44931</v>
      </c>
      <c r="D10" s="5" t="str">
        <f>IF('by region'!$C$2="Any","Any",List!V10)&amp;M10&amp;IF('by region'!$I$2="Any","Any",N10)&amp;G10</f>
        <v>AnyFlatAny44931</v>
      </c>
      <c r="E10" s="5" t="e">
        <f>IF(I10=#REF!,List!G10,"")</f>
        <v>#REF!</v>
      </c>
      <c r="F10" s="5" t="e">
        <f t="shared" si="1"/>
        <v>#REF!</v>
      </c>
      <c r="G10" s="15">
        <v>44931</v>
      </c>
      <c r="H10" s="16" t="s">
        <v>34</v>
      </c>
      <c r="I10" s="16" t="s">
        <v>73</v>
      </c>
      <c r="J10" s="16" t="s">
        <v>32</v>
      </c>
      <c r="K10" s="14" t="s">
        <v>10</v>
      </c>
      <c r="L10" s="14" t="s">
        <v>19</v>
      </c>
      <c r="M10" s="16" t="s">
        <v>25</v>
      </c>
      <c r="N10" s="16" t="s">
        <v>26</v>
      </c>
      <c r="O10" s="16" t="s">
        <v>33</v>
      </c>
      <c r="P10" s="12">
        <f t="shared" si="2"/>
        <v>3</v>
      </c>
      <c r="Q10" s="12" cm="1">
        <f t="array" ref="Q10">SUMPRODUCT(($G$2:$G$3094=G10)*(P10&gt;$P$2:$P$3094))+1</f>
        <v>3</v>
      </c>
      <c r="R10" s="12" t="e">
        <f>(Q10*100000)+#REF!</f>
        <v>#REF!</v>
      </c>
      <c r="S10" t="e" cm="1">
        <f t="array" ref="S10">SUMPRODUCT(($G$2:$G$3094=G10)*(R10&gt;$R$2:$R$3094))+1</f>
        <v>#REF!</v>
      </c>
      <c r="T10" t="str">
        <f t="shared" si="3"/>
        <v>CHELMSFORD CITY #</v>
      </c>
      <c r="U10">
        <v>0</v>
      </c>
      <c r="V10" t="s">
        <v>30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5"/>
        <v>Afternoon44932</v>
      </c>
      <c r="D11" s="5" t="str">
        <f>IF('by region'!$C$2="Any","Any",List!V11)&amp;M11&amp;IF('by region'!$I$2="Any","Any",N11)&amp;G11</f>
        <v>AnyFlatAny44932</v>
      </c>
      <c r="E11" s="5" t="e">
        <f>IF(I11=#REF!,List!G11,"")</f>
        <v>#REF!</v>
      </c>
      <c r="F11" s="5" t="e">
        <f t="shared" si="1"/>
        <v>#REF!</v>
      </c>
      <c r="G11" s="15">
        <v>44932</v>
      </c>
      <c r="H11" s="16" t="s">
        <v>35</v>
      </c>
      <c r="I11" s="16" t="s">
        <v>47</v>
      </c>
      <c r="J11" s="16" t="s">
        <v>9</v>
      </c>
      <c r="K11" s="14" t="s">
        <v>16</v>
      </c>
      <c r="L11" s="14" t="s">
        <v>19</v>
      </c>
      <c r="M11" s="16" t="s">
        <v>25</v>
      </c>
      <c r="N11" s="16" t="s">
        <v>26</v>
      </c>
      <c r="O11" s="16" t="s">
        <v>21</v>
      </c>
      <c r="P11" s="12">
        <f t="shared" si="2"/>
        <v>1</v>
      </c>
      <c r="Q11" s="12" cm="1">
        <f t="array" ref="Q11">SUMPRODUCT(($G$2:$G$3094=G11)*(P11&gt;$P$2:$P$3094))+1</f>
        <v>1</v>
      </c>
      <c r="R11" s="12" t="e">
        <f>(Q11*100000)+#REF!</f>
        <v>#REF!</v>
      </c>
      <c r="S11" t="e" cm="1">
        <f t="array" ref="S11">SUMPRODUCT(($G$2:$G$3094=G11)*(R11&gt;$R$2:$R$3094))+1</f>
        <v>#REF!</v>
      </c>
      <c r="T11" t="str">
        <f t="shared" si="3"/>
        <v xml:space="preserve">KEMPTON PARK </v>
      </c>
      <c r="U11">
        <v>0</v>
      </c>
      <c r="V11" t="s">
        <v>30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5"/>
        <v>Floodlit44932</v>
      </c>
      <c r="D12" s="5" t="str">
        <f>IF('by region'!$C$2="Any","Any",List!V12)&amp;M12&amp;IF('by region'!$I$2="Any","Any",N12)&amp;G12</f>
        <v>AnyFlatAny44932</v>
      </c>
      <c r="E12" s="5" t="e">
        <f>IF(I12=#REF!,List!G12,"")</f>
        <v>#REF!</v>
      </c>
      <c r="F12" s="5" t="e">
        <f t="shared" si="1"/>
        <v>#REF!</v>
      </c>
      <c r="G12" s="15">
        <v>44932</v>
      </c>
      <c r="H12" s="16" t="s">
        <v>35</v>
      </c>
      <c r="I12" s="16" t="s">
        <v>23</v>
      </c>
      <c r="J12" s="16" t="s">
        <v>32</v>
      </c>
      <c r="K12" s="14" t="s">
        <v>24</v>
      </c>
      <c r="L12" s="14" t="s">
        <v>17</v>
      </c>
      <c r="M12" s="16" t="s">
        <v>25</v>
      </c>
      <c r="N12" s="16" t="s">
        <v>26</v>
      </c>
      <c r="O12" s="16" t="s">
        <v>33</v>
      </c>
      <c r="P12" s="12">
        <f t="shared" si="2"/>
        <v>3</v>
      </c>
      <c r="Q12" s="12" cm="1">
        <f t="array" ref="Q12">SUMPRODUCT(($G$2:$G$3094=G12)*(P12&gt;$P$2:$P$3094))+1</f>
        <v>3</v>
      </c>
      <c r="R12" s="12" t="e">
        <f>(Q12*100000)+#REF!</f>
        <v>#REF!</v>
      </c>
      <c r="S12" t="e" cm="1">
        <f t="array" ref="S12">SUMPRODUCT(($G$2:$G$3094=G12)*(R12&gt;$R$2:$R$3094))+1</f>
        <v>#REF!</v>
      </c>
      <c r="T12" t="str">
        <f t="shared" si="3"/>
        <v>SOUTHWELL #</v>
      </c>
      <c r="U12">
        <v>0</v>
      </c>
      <c r="V12" t="s">
        <v>30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5"/>
        <v>Floodlit44933</v>
      </c>
      <c r="D13" s="5" t="str">
        <f>IF('by region'!$C$2="Any","Any",List!V13)&amp;M13&amp;IF('by region'!$I$2="Any","Any",N13)&amp;G13</f>
        <v>AnyFlatAny44933</v>
      </c>
      <c r="E13" s="5" t="e">
        <f>IF(I13=#REF!,List!G13,"")</f>
        <v>#REF!</v>
      </c>
      <c r="F13" s="5" t="e">
        <f t="shared" si="1"/>
        <v>#REF!</v>
      </c>
      <c r="G13" s="15">
        <v>44933</v>
      </c>
      <c r="H13" s="16" t="s">
        <v>37</v>
      </c>
      <c r="I13" s="16" t="s">
        <v>47</v>
      </c>
      <c r="J13" s="16" t="s">
        <v>32</v>
      </c>
      <c r="K13" s="14" t="s">
        <v>16</v>
      </c>
      <c r="L13" s="14" t="s">
        <v>19</v>
      </c>
      <c r="M13" s="16" t="s">
        <v>25</v>
      </c>
      <c r="N13" s="16" t="s">
        <v>26</v>
      </c>
      <c r="O13" s="16" t="s">
        <v>33</v>
      </c>
      <c r="P13" s="12">
        <f t="shared" si="2"/>
        <v>3</v>
      </c>
      <c r="Q13" s="12" cm="1">
        <f t="array" ref="Q13">SUMPRODUCT(($G$2:$G$3094=G13)*(P13&gt;$P$2:$P$3094))+1</f>
        <v>5</v>
      </c>
      <c r="R13" s="12" t="e">
        <f>(Q13*100000)+#REF!</f>
        <v>#REF!</v>
      </c>
      <c r="S13" t="e" cm="1">
        <f t="array" ref="S13">SUMPRODUCT(($G$2:$G$3094=G13)*(R13&gt;$R$2:$R$3094))+1</f>
        <v>#REF!</v>
      </c>
      <c r="T13" t="str">
        <f t="shared" si="3"/>
        <v>KEMPTON PARK #</v>
      </c>
      <c r="U13">
        <v>0</v>
      </c>
      <c r="V13" t="s">
        <v>19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5"/>
        <v>Afternoon44933</v>
      </c>
      <c r="D14" s="5" t="str">
        <f>IF('by region'!$C$2="Any","Any",List!V14)&amp;M14&amp;IF('by region'!$I$2="Any","Any",N14)&amp;G14</f>
        <v>AnyFlatAny44933</v>
      </c>
      <c r="E14" s="5" t="e">
        <f>IF(I14=#REF!,List!G14,"")</f>
        <v>#REF!</v>
      </c>
      <c r="F14" s="5" t="e">
        <f t="shared" si="1"/>
        <v>#REF!</v>
      </c>
      <c r="G14" s="15">
        <v>44933</v>
      </c>
      <c r="H14" s="16" t="s">
        <v>37</v>
      </c>
      <c r="I14" s="16" t="s">
        <v>36</v>
      </c>
      <c r="J14" s="16" t="s">
        <v>9</v>
      </c>
      <c r="K14" s="14" t="s">
        <v>24</v>
      </c>
      <c r="L14" s="14" t="s">
        <v>19</v>
      </c>
      <c r="M14" s="16" t="s">
        <v>25</v>
      </c>
      <c r="N14" s="16" t="s">
        <v>26</v>
      </c>
      <c r="O14" s="16" t="s">
        <v>14</v>
      </c>
      <c r="P14" s="12">
        <f t="shared" si="2"/>
        <v>1</v>
      </c>
      <c r="Q14" s="12" cm="1">
        <f t="array" ref="Q14">SUMPRODUCT(($G$2:$G$3094=G14)*(P14&gt;$P$2:$P$3094))+1</f>
        <v>1</v>
      </c>
      <c r="R14" s="12" t="e">
        <f>(Q14*100000)+#REF!</f>
        <v>#REF!</v>
      </c>
      <c r="S14" t="e" cm="1">
        <f t="array" ref="S14">SUMPRODUCT(($G$2:$G$3094=G14)*(R14&gt;$R$2:$R$3094))+1</f>
        <v>#REF!</v>
      </c>
      <c r="T14" t="str">
        <f t="shared" si="3"/>
        <v xml:space="preserve">LINGFIELD PARK </v>
      </c>
      <c r="U14">
        <v>0</v>
      </c>
      <c r="V14" t="s">
        <v>11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5"/>
        <v>Afternoon44934</v>
      </c>
      <c r="D15" s="5" t="str">
        <f>IF('by region'!$C$2="Any","Any",List!V15)&amp;M15&amp;IF('by region'!$I$2="Any","Any",N15)&amp;G15</f>
        <v>AnyFlatAny44934</v>
      </c>
      <c r="E15" s="5" t="e">
        <f>IF(I15=#REF!,List!G15,"")</f>
        <v>#REF!</v>
      </c>
      <c r="F15" s="5" t="e">
        <f t="shared" si="1"/>
        <v>#REF!</v>
      </c>
      <c r="G15" s="15">
        <v>44934</v>
      </c>
      <c r="H15" s="16" t="s">
        <v>40</v>
      </c>
      <c r="I15" s="16" t="s">
        <v>23</v>
      </c>
      <c r="J15" s="16" t="s">
        <v>9</v>
      </c>
      <c r="K15" s="14" t="s">
        <v>24</v>
      </c>
      <c r="L15" s="14" t="s">
        <v>17</v>
      </c>
      <c r="M15" s="16" t="s">
        <v>25</v>
      </c>
      <c r="N15" s="16" t="s">
        <v>26</v>
      </c>
      <c r="O15" s="16" t="s">
        <v>14</v>
      </c>
      <c r="P15" s="12">
        <f t="shared" si="2"/>
        <v>1</v>
      </c>
      <c r="Q15" s="12" cm="1">
        <f t="array" ref="Q15">SUMPRODUCT(($G$2:$G$3094=G15)*(P15&gt;$P$2:$P$3094))+1</f>
        <v>1</v>
      </c>
      <c r="R15" s="12" t="e">
        <f>(Q15*100000)+#REF!</f>
        <v>#REF!</v>
      </c>
      <c r="S15" t="e" cm="1">
        <f t="array" ref="S15">SUMPRODUCT(($G$2:$G$3094=G15)*(R15&gt;$R$2:$R$3094))+1</f>
        <v>#REF!</v>
      </c>
      <c r="T15" t="str">
        <f t="shared" si="3"/>
        <v xml:space="preserve">SOUTHWELL </v>
      </c>
      <c r="U15">
        <v>0</v>
      </c>
      <c r="V15" t="s">
        <v>19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5"/>
        <v>Floodlit44935</v>
      </c>
      <c r="D16" s="5" t="str">
        <f>IF('by region'!$C$2="Any","Any",List!V16)&amp;M16&amp;IF('by region'!$I$2="Any","Any",N16)&amp;G16</f>
        <v>AnyFlatAny44935</v>
      </c>
      <c r="E16" s="5" t="e">
        <f>IF(I16=#REF!,List!G16,"")</f>
        <v>#REF!</v>
      </c>
      <c r="F16" s="5" t="e">
        <f t="shared" si="1"/>
        <v>#REF!</v>
      </c>
      <c r="G16" s="15">
        <v>44935</v>
      </c>
      <c r="H16" s="16" t="s">
        <v>42</v>
      </c>
      <c r="I16" s="16" t="s">
        <v>43</v>
      </c>
      <c r="J16" s="16" t="s">
        <v>32</v>
      </c>
      <c r="K16" s="14" t="s">
        <v>24</v>
      </c>
      <c r="L16" s="14" t="s">
        <v>17</v>
      </c>
      <c r="M16" s="16" t="s">
        <v>25</v>
      </c>
      <c r="N16" s="16" t="s">
        <v>26</v>
      </c>
      <c r="O16" s="16" t="s">
        <v>14</v>
      </c>
      <c r="P16" s="12">
        <f t="shared" si="2"/>
        <v>3</v>
      </c>
      <c r="Q16" s="12" cm="1">
        <f t="array" ref="Q16">SUMPRODUCT(($G$2:$G$3094=G16)*(P16&gt;$P$2:$P$3094))+1</f>
        <v>3</v>
      </c>
      <c r="R16" s="12" t="e">
        <f>(Q16*100000)+#REF!</f>
        <v>#REF!</v>
      </c>
      <c r="S16" t="e" cm="1">
        <f t="array" ref="S16">SUMPRODUCT(($G$2:$G$3094=G16)*(R16&gt;$R$2:$R$3094))+1</f>
        <v>#REF!</v>
      </c>
      <c r="T16" t="str">
        <f t="shared" si="3"/>
        <v>WOLVERHAMPTON #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5"/>
        <v>Floodlit44936</v>
      </c>
      <c r="D17" s="5" t="str">
        <f>IF('by region'!$C$2="Any","Any",List!V17)&amp;M17&amp;IF('by region'!$I$2="Any","Any",N17)&amp;G17</f>
        <v>AnyFlatAny44936</v>
      </c>
      <c r="E17" s="5" t="e">
        <f>IF(I17=#REF!,List!G17,"")</f>
        <v>#REF!</v>
      </c>
      <c r="F17" s="5" t="e">
        <f t="shared" si="1"/>
        <v>#REF!</v>
      </c>
      <c r="G17" s="15">
        <v>44936</v>
      </c>
      <c r="H17" s="16" t="s">
        <v>7</v>
      </c>
      <c r="I17" s="16" t="s">
        <v>23</v>
      </c>
      <c r="J17" s="16" t="s">
        <v>32</v>
      </c>
      <c r="K17" s="14" t="s">
        <v>24</v>
      </c>
      <c r="L17" s="14" t="s">
        <v>17</v>
      </c>
      <c r="M17" s="16" t="s">
        <v>25</v>
      </c>
      <c r="N17" s="16" t="s">
        <v>26</v>
      </c>
      <c r="O17" s="16" t="s">
        <v>14</v>
      </c>
      <c r="P17" s="12">
        <f t="shared" si="2"/>
        <v>3</v>
      </c>
      <c r="Q17" s="12" cm="1">
        <f t="array" ref="Q17">SUMPRODUCT(($G$2:$G$3094=G17)*(P17&gt;$P$2:$P$3094))+1</f>
        <v>3</v>
      </c>
      <c r="R17" s="12" t="e">
        <f>(Q17*100000)+#REF!</f>
        <v>#REF!</v>
      </c>
      <c r="S17" t="e" cm="1">
        <f t="array" ref="S17">SUMPRODUCT(($G$2:$G$3094=G17)*(R17&gt;$R$2:$R$3094))+1</f>
        <v>#REF!</v>
      </c>
      <c r="T17" t="str">
        <f t="shared" si="3"/>
        <v>SOUTHWELL #</v>
      </c>
      <c r="U17">
        <v>0</v>
      </c>
      <c r="V17" t="s">
        <v>30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5"/>
        <v>Floodlit44937</v>
      </c>
      <c r="D18" s="5" t="str">
        <f>IF('by region'!$C$2="Any","Any",List!V18)&amp;M18&amp;IF('by region'!$I$2="Any","Any",N18)&amp;G18</f>
        <v>AnyFlatAny44937</v>
      </c>
      <c r="E18" s="5" t="e">
        <f>IF(I18=#REF!,List!G18,"")</f>
        <v>#REF!</v>
      </c>
      <c r="F18" s="5" t="e">
        <f t="shared" si="1"/>
        <v>#REF!</v>
      </c>
      <c r="G18" s="15">
        <v>44937</v>
      </c>
      <c r="H18" s="16" t="s">
        <v>27</v>
      </c>
      <c r="I18" s="16" t="s">
        <v>47</v>
      </c>
      <c r="J18" s="16" t="s">
        <v>32</v>
      </c>
      <c r="K18" s="14" t="s">
        <v>16</v>
      </c>
      <c r="L18" s="14" t="s">
        <v>19</v>
      </c>
      <c r="M18" s="16" t="s">
        <v>25</v>
      </c>
      <c r="N18" s="16" t="s">
        <v>26</v>
      </c>
      <c r="O18" s="16" t="s">
        <v>33</v>
      </c>
      <c r="P18" s="12">
        <f t="shared" si="2"/>
        <v>3</v>
      </c>
      <c r="Q18" s="12" cm="1">
        <f t="array" ref="Q18">SUMPRODUCT(($G$2:$G$3094=G18)*(P18&gt;$P$2:$P$3094))+1</f>
        <v>3</v>
      </c>
      <c r="R18" s="12" t="e">
        <f>(Q18*100000)+#REF!</f>
        <v>#REF!</v>
      </c>
      <c r="S18" t="e" cm="1">
        <f t="array" ref="S18">SUMPRODUCT(($G$2:$G$3094=G18)*(R18&gt;$R$2:$R$3094))+1</f>
        <v>#REF!</v>
      </c>
      <c r="T18" t="str">
        <f t="shared" si="3"/>
        <v>KEMPTON PARK #</v>
      </c>
      <c r="U18">
        <v>0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5"/>
        <v>Afternoon44937</v>
      </c>
      <c r="D19" s="5" t="str">
        <f>IF('by region'!$C$2="Any","Any",List!V19)&amp;M19&amp;IF('by region'!$I$2="Any","Any",N19)&amp;G19</f>
        <v>AnyFlatAny44937</v>
      </c>
      <c r="E19" s="5" t="e">
        <f>IF(I19=#REF!,List!G19,"")</f>
        <v>#REF!</v>
      </c>
      <c r="F19" s="5" t="e">
        <f t="shared" si="1"/>
        <v>#REF!</v>
      </c>
      <c r="G19" s="15">
        <v>44937</v>
      </c>
      <c r="H19" s="16" t="s">
        <v>27</v>
      </c>
      <c r="I19" s="16" t="s">
        <v>36</v>
      </c>
      <c r="J19" s="16" t="s">
        <v>9</v>
      </c>
      <c r="K19" s="14" t="s">
        <v>24</v>
      </c>
      <c r="L19" s="14" t="s">
        <v>19</v>
      </c>
      <c r="M19" s="16" t="s">
        <v>25</v>
      </c>
      <c r="N19" s="16" t="s">
        <v>26</v>
      </c>
      <c r="O19" s="16" t="s">
        <v>14</v>
      </c>
      <c r="P19" s="12">
        <f t="shared" si="2"/>
        <v>1</v>
      </c>
      <c r="Q19" s="12" cm="1">
        <f t="array" ref="Q19">SUMPRODUCT(($G$2:$G$3094=G19)*(P19&gt;$P$2:$P$3094))+1</f>
        <v>1</v>
      </c>
      <c r="R19" s="12" t="e">
        <f>(Q19*100000)+#REF!</f>
        <v>#REF!</v>
      </c>
      <c r="S19" t="e" cm="1">
        <f t="array" ref="S19">SUMPRODUCT(($G$2:$G$3094=G19)*(R19&gt;$R$2:$R$3094))+1</f>
        <v>#REF!</v>
      </c>
      <c r="T19" t="str">
        <f t="shared" si="3"/>
        <v xml:space="preserve">LINGFIELD PARK </v>
      </c>
      <c r="U19">
        <v>0</v>
      </c>
      <c r="V19" t="s">
        <v>30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5"/>
        <v>Floodlit44938</v>
      </c>
      <c r="D20" s="5" t="str">
        <f>IF('by region'!$C$2="Any","Any",List!V20)&amp;M20&amp;IF('by region'!$I$2="Any","Any",N20)&amp;G20</f>
        <v>AnyFlatAny44938</v>
      </c>
      <c r="E20" s="5" t="e">
        <f>IF(I20=#REF!,List!G20,"")</f>
        <v>#REF!</v>
      </c>
      <c r="F20" s="5" t="e">
        <f t="shared" si="1"/>
        <v>#REF!</v>
      </c>
      <c r="G20" s="15">
        <v>44938</v>
      </c>
      <c r="H20" s="16" t="s">
        <v>34</v>
      </c>
      <c r="I20" s="16" t="s">
        <v>73</v>
      </c>
      <c r="J20" s="16" t="s">
        <v>32</v>
      </c>
      <c r="K20" s="14" t="s">
        <v>10</v>
      </c>
      <c r="L20" s="14" t="s">
        <v>19</v>
      </c>
      <c r="M20" s="16" t="s">
        <v>25</v>
      </c>
      <c r="N20" s="16" t="s">
        <v>26</v>
      </c>
      <c r="O20" s="16" t="s">
        <v>33</v>
      </c>
      <c r="P20" s="12">
        <f t="shared" si="2"/>
        <v>3</v>
      </c>
      <c r="Q20" s="12" cm="1">
        <f t="array" ref="Q20">SUMPRODUCT(($G$2:$G$3094=G20)*(P20&gt;$P$2:$P$3094))+1</f>
        <v>4</v>
      </c>
      <c r="R20" s="12" t="e">
        <f>(Q20*100000)+#REF!</f>
        <v>#REF!</v>
      </c>
      <c r="S20" t="e" cm="1">
        <f t="array" ref="S20">SUMPRODUCT(($G$2:$G$3094=G20)*(R20&gt;$R$2:$R$3094))+1</f>
        <v>#REF!</v>
      </c>
      <c r="T20" t="str">
        <f t="shared" si="3"/>
        <v>CHELMSFORD CITY #</v>
      </c>
      <c r="U20">
        <v>0</v>
      </c>
      <c r="V20" t="s">
        <v>30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5"/>
        <v>Afternoon44938</v>
      </c>
      <c r="D21" s="5" t="str">
        <f>IF('by region'!$C$2="Any","Any",List!V21)&amp;M21&amp;IF('by region'!$I$2="Any","Any",N21)&amp;G21</f>
        <v>AnyFlatAny44938</v>
      </c>
      <c r="E21" s="5" t="e">
        <f>IF(I21=#REF!,List!G21,"")</f>
        <v>#REF!</v>
      </c>
      <c r="F21" s="5" t="e">
        <f t="shared" si="1"/>
        <v>#REF!</v>
      </c>
      <c r="G21" s="15">
        <v>44938</v>
      </c>
      <c r="H21" s="16" t="s">
        <v>34</v>
      </c>
      <c r="I21" s="16" t="s">
        <v>31</v>
      </c>
      <c r="J21" s="16" t="s">
        <v>9</v>
      </c>
      <c r="K21" s="14" t="s">
        <v>24</v>
      </c>
      <c r="L21" s="14" t="s">
        <v>11</v>
      </c>
      <c r="M21" s="16" t="s">
        <v>25</v>
      </c>
      <c r="N21" s="16" t="s">
        <v>26</v>
      </c>
      <c r="O21" s="16" t="s">
        <v>14</v>
      </c>
      <c r="P21" s="12">
        <f t="shared" si="2"/>
        <v>1</v>
      </c>
      <c r="Q21" s="12" cm="1">
        <f t="array" ref="Q21">SUMPRODUCT(($G$2:$G$3094=G21)*(P21&gt;$P$2:$P$3094))+1</f>
        <v>1</v>
      </c>
      <c r="R21" s="12" t="e">
        <f>(Q21*100000)+#REF!</f>
        <v>#REF!</v>
      </c>
      <c r="S21" t="e" cm="1">
        <f t="array" ref="S21">SUMPRODUCT(($G$2:$G$3094=G21)*(R21&gt;$R$2:$R$3094))+1</f>
        <v>#REF!</v>
      </c>
      <c r="T21" t="str">
        <f t="shared" si="3"/>
        <v xml:space="preserve">NEWCASTLE </v>
      </c>
      <c r="U21">
        <v>0</v>
      </c>
      <c r="V21" t="s">
        <v>17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5"/>
        <v>Floodlit44939</v>
      </c>
      <c r="D22" s="5" t="str">
        <f>IF('by region'!$C$2="Any","Any",List!V22)&amp;M22&amp;IF('by region'!$I$2="Any","Any",N22)&amp;G22</f>
        <v>AnyFlatAny44939</v>
      </c>
      <c r="E22" s="5" t="e">
        <f>IF(I22=#REF!,List!G22,"")</f>
        <v>#REF!</v>
      </c>
      <c r="F22" s="5" t="e">
        <f t="shared" si="1"/>
        <v>#REF!</v>
      </c>
      <c r="G22" s="15">
        <v>44939</v>
      </c>
      <c r="H22" s="16" t="s">
        <v>35</v>
      </c>
      <c r="I22" s="16" t="s">
        <v>31</v>
      </c>
      <c r="J22" s="16" t="s">
        <v>32</v>
      </c>
      <c r="K22" s="14" t="s">
        <v>24</v>
      </c>
      <c r="L22" s="14" t="s">
        <v>11</v>
      </c>
      <c r="M22" s="16" t="s">
        <v>25</v>
      </c>
      <c r="N22" s="16" t="s">
        <v>26</v>
      </c>
      <c r="O22" s="16" t="s">
        <v>33</v>
      </c>
      <c r="P22" s="12">
        <f t="shared" si="2"/>
        <v>3</v>
      </c>
      <c r="Q22" s="12" cm="1">
        <f t="array" ref="Q22">SUMPRODUCT(($G$2:$G$3094=G22)*(P22&gt;$P$2:$P$3094))+1</f>
        <v>4</v>
      </c>
      <c r="R22" s="12" t="e">
        <f>(Q22*100000)+#REF!</f>
        <v>#REF!</v>
      </c>
      <c r="S22" t="e" cm="1">
        <f t="array" ref="S22">SUMPRODUCT(($G$2:$G$3094=G22)*(R22&gt;$R$2:$R$3094))+1</f>
        <v>#REF!</v>
      </c>
      <c r="T22" t="str">
        <f t="shared" si="3"/>
        <v>NEWCASTLE #</v>
      </c>
      <c r="U22">
        <v>0</v>
      </c>
      <c r="V22" t="s">
        <v>30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5"/>
        <v>Afternoon44939</v>
      </c>
      <c r="D23" s="5" t="str">
        <f>IF('by region'!$C$2="Any","Any",List!V23)&amp;M23&amp;IF('by region'!$I$2="Any","Any",N23)&amp;G23</f>
        <v>AnyFlatAny44939</v>
      </c>
      <c r="E23" s="5" t="e">
        <f>IF(I23=#REF!,List!G23,"")</f>
        <v>#REF!</v>
      </c>
      <c r="F23" s="5" t="e">
        <f t="shared" si="1"/>
        <v>#REF!</v>
      </c>
      <c r="G23" s="15">
        <v>44939</v>
      </c>
      <c r="H23" s="16" t="s">
        <v>35</v>
      </c>
      <c r="I23" s="16" t="s">
        <v>36</v>
      </c>
      <c r="J23" s="16" t="s">
        <v>9</v>
      </c>
      <c r="K23" s="14" t="s">
        <v>24</v>
      </c>
      <c r="L23" s="14" t="s">
        <v>19</v>
      </c>
      <c r="M23" s="16" t="s">
        <v>25</v>
      </c>
      <c r="N23" s="16" t="s">
        <v>26</v>
      </c>
      <c r="O23" s="16" t="s">
        <v>14</v>
      </c>
      <c r="P23" s="12">
        <f t="shared" si="2"/>
        <v>1</v>
      </c>
      <c r="Q23" s="12" cm="1">
        <f t="array" ref="Q23">SUMPRODUCT(($G$2:$G$3094=G23)*(P23&gt;$P$2:$P$3094))+1</f>
        <v>1</v>
      </c>
      <c r="R23" s="12" t="e">
        <f>(Q23*100000)+#REF!</f>
        <v>#REF!</v>
      </c>
      <c r="S23" t="e" cm="1">
        <f t="array" ref="S23">SUMPRODUCT(($G$2:$G$3094=G23)*(R23&gt;$R$2:$R$3094))+1</f>
        <v>#REF!</v>
      </c>
      <c r="T23" t="str">
        <f t="shared" si="3"/>
        <v xml:space="preserve">LINGFIELD PARK </v>
      </c>
      <c r="U23">
        <v>0</v>
      </c>
      <c r="V23" t="s">
        <v>30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5"/>
        <v>Floodlit44940</v>
      </c>
      <c r="D24" s="5" t="str">
        <f>IF('by region'!$C$2="Any","Any",List!V24)&amp;M24&amp;IF('by region'!$I$2="Any","Any",N24)&amp;G24</f>
        <v>AnyFlatAny44940</v>
      </c>
      <c r="E24" s="5" t="e">
        <f>IF(I24=#REF!,List!G24,"")</f>
        <v>#REF!</v>
      </c>
      <c r="F24" s="5" t="e">
        <f t="shared" si="1"/>
        <v>#REF!</v>
      </c>
      <c r="G24" s="15">
        <v>44940</v>
      </c>
      <c r="H24" s="16" t="s">
        <v>37</v>
      </c>
      <c r="I24" s="16" t="s">
        <v>73</v>
      </c>
      <c r="J24" s="16" t="s">
        <v>32</v>
      </c>
      <c r="K24" s="14" t="s">
        <v>10</v>
      </c>
      <c r="L24" s="14" t="s">
        <v>19</v>
      </c>
      <c r="M24" s="16" t="s">
        <v>25</v>
      </c>
      <c r="N24" s="16" t="s">
        <v>26</v>
      </c>
      <c r="O24" s="16" t="s">
        <v>33</v>
      </c>
      <c r="P24" s="12">
        <f t="shared" si="2"/>
        <v>3</v>
      </c>
      <c r="Q24" s="12" cm="1">
        <f t="array" ref="Q24">SUMPRODUCT(($G$2:$G$3094=G24)*(P24&gt;$P$2:$P$3094))+1</f>
        <v>5</v>
      </c>
      <c r="R24" s="12" t="e">
        <f>(Q24*100000)+#REF!</f>
        <v>#REF!</v>
      </c>
      <c r="S24" t="e" cm="1">
        <f t="array" ref="S24">SUMPRODUCT(($G$2:$G$3094=G24)*(R24&gt;$R$2:$R$3094))+1</f>
        <v>#REF!</v>
      </c>
      <c r="T24" t="str">
        <f t="shared" si="3"/>
        <v>CHELMSFORD CITY #</v>
      </c>
      <c r="U24">
        <v>0</v>
      </c>
      <c r="V24" t="s">
        <v>17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5"/>
        <v>Afternoon44940</v>
      </c>
      <c r="D25" s="5" t="str">
        <f>IF('by region'!$C$2="Any","Any",List!V25)&amp;M25&amp;IF('by region'!$I$2="Any","Any",N25)&amp;G25</f>
        <v>AnyFlatAny44940</v>
      </c>
      <c r="E25" s="5" t="e">
        <f>IF(I25=#REF!,List!G25,"")</f>
        <v>#REF!</v>
      </c>
      <c r="F25" s="5" t="e">
        <f t="shared" si="1"/>
        <v>#REF!</v>
      </c>
      <c r="G25" s="15">
        <v>44940</v>
      </c>
      <c r="H25" s="16" t="s">
        <v>37</v>
      </c>
      <c r="I25" s="16" t="s">
        <v>36</v>
      </c>
      <c r="J25" s="16" t="s">
        <v>9</v>
      </c>
      <c r="K25" s="14" t="s">
        <v>24</v>
      </c>
      <c r="L25" s="14" t="s">
        <v>19</v>
      </c>
      <c r="M25" s="16" t="s">
        <v>25</v>
      </c>
      <c r="N25" s="16" t="s">
        <v>26</v>
      </c>
      <c r="O25" s="16" t="s">
        <v>14</v>
      </c>
      <c r="P25" s="12">
        <f t="shared" si="2"/>
        <v>1</v>
      </c>
      <c r="Q25" s="12" cm="1">
        <f t="array" ref="Q25">SUMPRODUCT(($G$2:$G$3094=G25)*(P25&gt;$P$2:$P$3094))+1</f>
        <v>1</v>
      </c>
      <c r="R25" s="12" t="e">
        <f>(Q25*100000)+#REF!</f>
        <v>#REF!</v>
      </c>
      <c r="S25" t="e" cm="1">
        <f t="array" ref="S25">SUMPRODUCT(($G$2:$G$3094=G25)*(R25&gt;$R$2:$R$3094))+1</f>
        <v>#REF!</v>
      </c>
      <c r="T25" t="str">
        <f t="shared" si="3"/>
        <v xml:space="preserve">LINGFIELD PARK </v>
      </c>
      <c r="U25">
        <v>0</v>
      </c>
      <c r="V25" t="s">
        <v>30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5"/>
        <v>Afternoon44941</v>
      </c>
      <c r="D26" s="5" t="str">
        <f>IF('by region'!$C$2="Any","Any",List!V26)&amp;M26&amp;IF('by region'!$I$2="Any","Any",N26)&amp;G26</f>
        <v>AnyFlatAny44941</v>
      </c>
      <c r="E26" s="5" t="e">
        <f>IF(I26=#REF!,List!G26,"")</f>
        <v>#REF!</v>
      </c>
      <c r="F26" s="5" t="e">
        <f t="shared" si="1"/>
        <v>#REF!</v>
      </c>
      <c r="G26" s="15">
        <v>44941</v>
      </c>
      <c r="H26" s="16" t="s">
        <v>40</v>
      </c>
      <c r="I26" s="16" t="s">
        <v>23</v>
      </c>
      <c r="J26" s="16" t="s">
        <v>9</v>
      </c>
      <c r="K26" s="14" t="s">
        <v>24</v>
      </c>
      <c r="L26" s="14" t="s">
        <v>17</v>
      </c>
      <c r="M26" s="16" t="s">
        <v>25</v>
      </c>
      <c r="N26" s="16" t="s">
        <v>26</v>
      </c>
      <c r="O26" s="16" t="s">
        <v>14</v>
      </c>
      <c r="P26" s="12">
        <f t="shared" si="2"/>
        <v>1</v>
      </c>
      <c r="Q26" s="12" cm="1">
        <f t="array" ref="Q26">SUMPRODUCT(($G$2:$G$3094=G26)*(P26&gt;$P$2:$P$3094))+1</f>
        <v>1</v>
      </c>
      <c r="R26" s="12" t="e">
        <f>(Q26*100000)+#REF!</f>
        <v>#REF!</v>
      </c>
      <c r="S26" t="e" cm="1">
        <f t="array" ref="S26">SUMPRODUCT(($G$2:$G$3094=G26)*(R26&gt;$R$2:$R$3094))+1</f>
        <v>#REF!</v>
      </c>
      <c r="T26" t="str">
        <f t="shared" si="3"/>
        <v xml:space="preserve">SOUTHWELL 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5"/>
        <v>Floodlit44942</v>
      </c>
      <c r="D27" s="5" t="str">
        <f>IF('by region'!$C$2="Any","Any",List!V27)&amp;M27&amp;IF('by region'!$I$2="Any","Any",N27)&amp;G27</f>
        <v>AnyFlatAny44942</v>
      </c>
      <c r="E27" s="5" t="e">
        <f>IF(I27=#REF!,List!G27,"")</f>
        <v>#REF!</v>
      </c>
      <c r="F27" s="5" t="e">
        <f t="shared" si="1"/>
        <v>#REF!</v>
      </c>
      <c r="G27" s="15">
        <v>44942</v>
      </c>
      <c r="H27" s="16" t="s">
        <v>42</v>
      </c>
      <c r="I27" s="16" t="s">
        <v>43</v>
      </c>
      <c r="J27" s="16" t="s">
        <v>32</v>
      </c>
      <c r="K27" s="14" t="s">
        <v>24</v>
      </c>
      <c r="L27" s="14" t="s">
        <v>17</v>
      </c>
      <c r="M27" s="16" t="s">
        <v>25</v>
      </c>
      <c r="N27" s="16" t="s">
        <v>26</v>
      </c>
      <c r="O27" s="16" t="s">
        <v>14</v>
      </c>
      <c r="P27" s="12">
        <f t="shared" si="2"/>
        <v>3</v>
      </c>
      <c r="Q27" s="12" cm="1">
        <f t="array" ref="Q27">SUMPRODUCT(($G$2:$G$3094=G27)*(P27&gt;$P$2:$P$3094))+1</f>
        <v>3</v>
      </c>
      <c r="R27" s="12" t="e">
        <f>(Q27*100000)+#REF!</f>
        <v>#REF!</v>
      </c>
      <c r="S27" t="e" cm="1">
        <f t="array" ref="S27">SUMPRODUCT(($G$2:$G$3094=G27)*(R27&gt;$R$2:$R$3094))+1</f>
        <v>#REF!</v>
      </c>
      <c r="T27" t="str">
        <f t="shared" si="3"/>
        <v>WOLVERHAMPTON #</v>
      </c>
      <c r="U27">
        <v>0</v>
      </c>
      <c r="V27" t="s">
        <v>30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5"/>
        <v>Afternoon44943</v>
      </c>
      <c r="D28" s="5" t="str">
        <f>IF('by region'!$C$2="Any","Any",List!V28)&amp;M28&amp;IF('by region'!$I$2="Any","Any",N28)&amp;G28</f>
        <v>AnyFlatAny44943</v>
      </c>
      <c r="E28" s="5" t="e">
        <f>IF(I28=#REF!,List!G28,"")</f>
        <v>#REF!</v>
      </c>
      <c r="F28" s="5" t="e">
        <f t="shared" si="1"/>
        <v>#REF!</v>
      </c>
      <c r="G28" s="15">
        <v>44943</v>
      </c>
      <c r="H28" s="16" t="s">
        <v>7</v>
      </c>
      <c r="I28" s="16" t="s">
        <v>47</v>
      </c>
      <c r="J28" s="16" t="s">
        <v>9</v>
      </c>
      <c r="K28" s="14" t="s">
        <v>16</v>
      </c>
      <c r="L28" s="14" t="s">
        <v>19</v>
      </c>
      <c r="M28" s="16" t="s">
        <v>25</v>
      </c>
      <c r="N28" s="16" t="s">
        <v>26</v>
      </c>
      <c r="O28" s="16" t="s">
        <v>21</v>
      </c>
      <c r="P28" s="12">
        <f t="shared" si="2"/>
        <v>1</v>
      </c>
      <c r="Q28" s="12" cm="1">
        <f t="array" ref="Q28">SUMPRODUCT(($G$2:$G$3094=G28)*(P28&gt;$P$2:$P$3094))+1</f>
        <v>1</v>
      </c>
      <c r="R28" s="12" t="e">
        <f>(Q28*100000)+#REF!</f>
        <v>#REF!</v>
      </c>
      <c r="S28" t="e" cm="1">
        <f t="array" ref="S28">SUMPRODUCT(($G$2:$G$3094=G28)*(R28&gt;$R$2:$R$3094))+1</f>
        <v>#REF!</v>
      </c>
      <c r="T28" t="str">
        <f t="shared" si="3"/>
        <v xml:space="preserve">KEMPTON PARK </v>
      </c>
      <c r="U28">
        <v>0</v>
      </c>
      <c r="V28" t="s">
        <v>19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5"/>
        <v>Floodlit44943</v>
      </c>
      <c r="D29" s="5" t="str">
        <f>IF('by region'!$C$2="Any","Any",List!V29)&amp;M29&amp;IF('by region'!$I$2="Any","Any",N29)&amp;G29</f>
        <v>AnyFlatAny44943</v>
      </c>
      <c r="E29" s="5" t="e">
        <f>IF(I29=#REF!,List!G29,"")</f>
        <v>#REF!</v>
      </c>
      <c r="F29" s="5" t="e">
        <f t="shared" si="1"/>
        <v>#REF!</v>
      </c>
      <c r="G29" s="15">
        <v>44943</v>
      </c>
      <c r="H29" s="16" t="s">
        <v>7</v>
      </c>
      <c r="I29" s="16" t="s">
        <v>23</v>
      </c>
      <c r="J29" s="16" t="s">
        <v>32</v>
      </c>
      <c r="K29" s="14" t="s">
        <v>24</v>
      </c>
      <c r="L29" s="14" t="s">
        <v>17</v>
      </c>
      <c r="M29" s="16" t="s">
        <v>25</v>
      </c>
      <c r="N29" s="16" t="s">
        <v>26</v>
      </c>
      <c r="O29" s="16" t="s">
        <v>14</v>
      </c>
      <c r="P29" s="12">
        <f t="shared" si="2"/>
        <v>3</v>
      </c>
      <c r="Q29" s="12" cm="1">
        <f t="array" ref="Q29">SUMPRODUCT(($G$2:$G$3094=G29)*(P29&gt;$P$2:$P$3094))+1</f>
        <v>3</v>
      </c>
      <c r="R29" s="12" t="e">
        <f>(Q29*100000)+#REF!</f>
        <v>#REF!</v>
      </c>
      <c r="S29" t="e" cm="1">
        <f t="array" ref="S29">SUMPRODUCT(($G$2:$G$3094=G29)*(R29&gt;$R$2:$R$3094))+1</f>
        <v>#REF!</v>
      </c>
      <c r="T29" t="str">
        <f t="shared" si="3"/>
        <v>SOUTHWELL #</v>
      </c>
      <c r="U29">
        <v>0</v>
      </c>
      <c r="V29" t="s">
        <v>30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5"/>
        <v>Floodlit44944</v>
      </c>
      <c r="D30" s="5" t="str">
        <f>IF('by region'!$C$2="Any","Any",List!V30)&amp;M30&amp;IF('by region'!$I$2="Any","Any",N30)&amp;G30</f>
        <v>AnyFlatAny44944</v>
      </c>
      <c r="E30" s="5" t="e">
        <f>IF(I30=#REF!,List!G30,"")</f>
        <v>#REF!</v>
      </c>
      <c r="F30" s="5" t="e">
        <f t="shared" si="1"/>
        <v>#REF!</v>
      </c>
      <c r="G30" s="15">
        <v>44944</v>
      </c>
      <c r="H30" s="16" t="s">
        <v>27</v>
      </c>
      <c r="I30" s="16" t="s">
        <v>23</v>
      </c>
      <c r="J30" s="16" t="s">
        <v>32</v>
      </c>
      <c r="K30" s="14" t="s">
        <v>24</v>
      </c>
      <c r="L30" s="14" t="s">
        <v>17</v>
      </c>
      <c r="M30" s="16" t="s">
        <v>25</v>
      </c>
      <c r="N30" s="16" t="s">
        <v>26</v>
      </c>
      <c r="O30" s="16" t="s">
        <v>33</v>
      </c>
      <c r="P30" s="12">
        <f t="shared" si="2"/>
        <v>3</v>
      </c>
      <c r="Q30" s="12" cm="1">
        <f t="array" ref="Q30">SUMPRODUCT(($G$2:$G$3094=G30)*(P30&gt;$P$2:$P$3094))+1</f>
        <v>3</v>
      </c>
      <c r="R30" s="12" t="e">
        <f>(Q30*100000)+#REF!</f>
        <v>#REF!</v>
      </c>
      <c r="S30" t="e" cm="1">
        <f t="array" ref="S30">SUMPRODUCT(($G$2:$G$3094=G30)*(R30&gt;$R$2:$R$3094))+1</f>
        <v>#REF!</v>
      </c>
      <c r="T30" t="str">
        <f t="shared" si="3"/>
        <v>SOUTHWELL #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5"/>
        <v>Floodlit44945</v>
      </c>
      <c r="D31" s="5" t="str">
        <f>IF('by region'!$C$2="Any","Any",List!V31)&amp;M31&amp;IF('by region'!$I$2="Any","Any",N31)&amp;G31</f>
        <v>AnyFlatAny44945</v>
      </c>
      <c r="E31" s="5" t="e">
        <f>IF(I31=#REF!,List!G31,"")</f>
        <v>#REF!</v>
      </c>
      <c r="F31" s="5" t="e">
        <f t="shared" si="1"/>
        <v>#REF!</v>
      </c>
      <c r="G31" s="15">
        <v>44945</v>
      </c>
      <c r="H31" s="16" t="s">
        <v>34</v>
      </c>
      <c r="I31" s="16" t="s">
        <v>47</v>
      </c>
      <c r="J31" s="16" t="s">
        <v>32</v>
      </c>
      <c r="K31" s="14" t="s">
        <v>16</v>
      </c>
      <c r="L31" s="14" t="s">
        <v>19</v>
      </c>
      <c r="M31" s="16" t="s">
        <v>25</v>
      </c>
      <c r="N31" s="16" t="s">
        <v>26</v>
      </c>
      <c r="O31" s="16" t="s">
        <v>33</v>
      </c>
      <c r="P31" s="12">
        <f t="shared" si="2"/>
        <v>3</v>
      </c>
      <c r="Q31" s="12" cm="1">
        <f t="array" ref="Q31">SUMPRODUCT(($G$2:$G$3094=G31)*(P31&gt;$P$2:$P$3094))+1</f>
        <v>4</v>
      </c>
      <c r="R31" s="12" t="e">
        <f>(Q31*100000)+#REF!</f>
        <v>#REF!</v>
      </c>
      <c r="S31" t="e" cm="1">
        <f t="array" ref="S31">SUMPRODUCT(($G$2:$G$3094=G31)*(R31&gt;$R$2:$R$3094))+1</f>
        <v>#REF!</v>
      </c>
      <c r="T31" t="str">
        <f t="shared" si="3"/>
        <v>KEMPTON PARK #</v>
      </c>
      <c r="U31">
        <v>0</v>
      </c>
      <c r="V31" t="s">
        <v>17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5"/>
        <v>Floodlit44946</v>
      </c>
      <c r="D32" s="5" t="str">
        <f>IF('by region'!$C$2="Any","Any",List!V32)&amp;M32&amp;IF('by region'!$I$2="Any","Any",N32)&amp;G32</f>
        <v>AnyFlatAny44946</v>
      </c>
      <c r="E32" s="5" t="e">
        <f>IF(I32=#REF!,List!G32,"")</f>
        <v>#REF!</v>
      </c>
      <c r="F32" s="5" t="e">
        <f t="shared" si="1"/>
        <v>#REF!</v>
      </c>
      <c r="G32" s="15">
        <v>44946</v>
      </c>
      <c r="H32" s="16" t="s">
        <v>35</v>
      </c>
      <c r="I32" s="16" t="s">
        <v>31</v>
      </c>
      <c r="J32" s="16" t="s">
        <v>32</v>
      </c>
      <c r="K32" s="14" t="s">
        <v>24</v>
      </c>
      <c r="L32" s="14" t="s">
        <v>11</v>
      </c>
      <c r="M32" s="16" t="s">
        <v>25</v>
      </c>
      <c r="N32" s="16" t="s">
        <v>26</v>
      </c>
      <c r="O32" s="16" t="s">
        <v>33</v>
      </c>
      <c r="P32" s="12">
        <f t="shared" si="2"/>
        <v>3</v>
      </c>
      <c r="Q32" s="12" cm="1">
        <f t="array" ref="Q32">SUMPRODUCT(($G$2:$G$3094=G32)*(P32&gt;$P$2:$P$3094))+1</f>
        <v>4</v>
      </c>
      <c r="R32" s="12" t="e">
        <f>(Q32*100000)+#REF!</f>
        <v>#REF!</v>
      </c>
      <c r="S32" t="e" cm="1">
        <f t="array" ref="S32">SUMPRODUCT(($G$2:$G$3094=G32)*(R32&gt;$R$2:$R$3094))+1</f>
        <v>#REF!</v>
      </c>
      <c r="T32" t="str">
        <f t="shared" si="3"/>
        <v>NEWCASTLE #</v>
      </c>
      <c r="U32">
        <v>0</v>
      </c>
      <c r="V32" t="s">
        <v>11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5"/>
        <v>Afternoon44946</v>
      </c>
      <c r="D33" s="5" t="str">
        <f>IF('by region'!$C$2="Any","Any",List!V33)&amp;M33&amp;IF('by region'!$I$2="Any","Any",N33)&amp;G33</f>
        <v>AnyFlatAny44946</v>
      </c>
      <c r="E33" s="5" t="e">
        <f>IF(I33=#REF!,List!G33,"")</f>
        <v>#REF!</v>
      </c>
      <c r="F33" s="5" t="e">
        <f t="shared" si="1"/>
        <v>#REF!</v>
      </c>
      <c r="G33" s="15">
        <v>44946</v>
      </c>
      <c r="H33" s="16" t="s">
        <v>35</v>
      </c>
      <c r="I33" s="16" t="s">
        <v>23</v>
      </c>
      <c r="J33" s="16" t="s">
        <v>9</v>
      </c>
      <c r="K33" s="14" t="s">
        <v>24</v>
      </c>
      <c r="L33" s="14" t="s">
        <v>17</v>
      </c>
      <c r="M33" s="16" t="s">
        <v>25</v>
      </c>
      <c r="N33" s="16" t="s">
        <v>26</v>
      </c>
      <c r="O33" s="16" t="s">
        <v>14</v>
      </c>
      <c r="P33" s="12">
        <f t="shared" si="2"/>
        <v>1</v>
      </c>
      <c r="Q33" s="12" cm="1">
        <f t="array" ref="Q33">SUMPRODUCT(($G$2:$G$3094=G33)*(P33&gt;$P$2:$P$3094))+1</f>
        <v>1</v>
      </c>
      <c r="R33" s="12" t="e">
        <f>(Q33*100000)+#REF!</f>
        <v>#REF!</v>
      </c>
      <c r="S33" t="e" cm="1">
        <f t="array" ref="S33">SUMPRODUCT(($G$2:$G$3094=G33)*(R33&gt;$R$2:$R$3094))+1</f>
        <v>#REF!</v>
      </c>
      <c r="T33" t="str">
        <f t="shared" si="3"/>
        <v xml:space="preserve">SOUTHWELL </v>
      </c>
      <c r="U33">
        <v>0</v>
      </c>
      <c r="V33" t="s">
        <v>30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5"/>
        <v>Floodlit44947</v>
      </c>
      <c r="D34" s="5" t="str">
        <f>IF('by region'!$C$2="Any","Any",List!V34)&amp;M34&amp;IF('by region'!$I$2="Any","Any",N34)&amp;G34</f>
        <v>AnyFlatAny44947</v>
      </c>
      <c r="E34" s="5" t="e">
        <f>IF(I34=#REF!,List!G34,"")</f>
        <v>#REF!</v>
      </c>
      <c r="F34" s="5" t="e">
        <f t="shared" si="1"/>
        <v>#REF!</v>
      </c>
      <c r="G34" s="15">
        <v>44947</v>
      </c>
      <c r="H34" s="16" t="s">
        <v>37</v>
      </c>
      <c r="I34" s="16" t="s">
        <v>43</v>
      </c>
      <c r="J34" s="16" t="s">
        <v>32</v>
      </c>
      <c r="K34" s="14" t="s">
        <v>24</v>
      </c>
      <c r="L34" s="14" t="s">
        <v>17</v>
      </c>
      <c r="M34" s="16" t="s">
        <v>25</v>
      </c>
      <c r="N34" s="16" t="s">
        <v>26</v>
      </c>
      <c r="O34" s="16" t="s">
        <v>33</v>
      </c>
      <c r="P34" s="12">
        <f t="shared" si="2"/>
        <v>3</v>
      </c>
      <c r="Q34" s="12" cm="1">
        <f t="array" ref="Q34">SUMPRODUCT(($G$2:$G$3094=G34)*(P34&gt;$P$2:$P$3094))+1</f>
        <v>5</v>
      </c>
      <c r="R34" s="12" t="e">
        <f>(Q34*100000)+#REF!</f>
        <v>#REF!</v>
      </c>
      <c r="S34" t="e" cm="1">
        <f t="array" ref="S34">SUMPRODUCT(($G$2:$G$3094=G34)*(R34&gt;$R$2:$R$3094))+1</f>
        <v>#REF!</v>
      </c>
      <c r="T34" t="str">
        <f t="shared" si="3"/>
        <v>WOLVERHAMPTON #</v>
      </c>
      <c r="U34">
        <v>0</v>
      </c>
      <c r="V34" t="s">
        <v>17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5"/>
        <v>Afternoon44947</v>
      </c>
      <c r="D35" s="5" t="str">
        <f>IF('by region'!$C$2="Any","Any",List!V35)&amp;M35&amp;IF('by region'!$I$2="Any","Any",N35)&amp;G35</f>
        <v>AnyFlatAny44947</v>
      </c>
      <c r="E35" s="5" t="e">
        <f>IF(I35=#REF!,List!G35,"")</f>
        <v>#REF!</v>
      </c>
      <c r="F35" s="5" t="e">
        <f t="shared" si="1"/>
        <v>#REF!</v>
      </c>
      <c r="G35" s="15">
        <v>44947</v>
      </c>
      <c r="H35" s="16" t="s">
        <v>37</v>
      </c>
      <c r="I35" s="16" t="s">
        <v>36</v>
      </c>
      <c r="J35" s="16" t="s">
        <v>9</v>
      </c>
      <c r="K35" s="14" t="s">
        <v>24</v>
      </c>
      <c r="L35" s="14" t="s">
        <v>19</v>
      </c>
      <c r="M35" s="16" t="s">
        <v>25</v>
      </c>
      <c r="N35" s="16" t="s">
        <v>26</v>
      </c>
      <c r="O35" s="16" t="s">
        <v>14</v>
      </c>
      <c r="P35" s="12">
        <f t="shared" si="2"/>
        <v>1</v>
      </c>
      <c r="Q35" s="12" cm="1">
        <f t="array" ref="Q35">SUMPRODUCT(($G$2:$G$3094=G35)*(P35&gt;$P$2:$P$3094))+1</f>
        <v>1</v>
      </c>
      <c r="R35" s="12" t="e">
        <f>(Q35*100000)+#REF!</f>
        <v>#REF!</v>
      </c>
      <c r="S35" t="e" cm="1">
        <f t="array" ref="S35">SUMPRODUCT(($G$2:$G$3094=G35)*(R35&gt;$R$2:$R$3094))+1</f>
        <v>#REF!</v>
      </c>
      <c r="T35" t="str">
        <f t="shared" si="3"/>
        <v xml:space="preserve">LINGFIELD PARK </v>
      </c>
      <c r="U35">
        <v>0</v>
      </c>
      <c r="V35" t="s">
        <v>19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5"/>
        <v>Afternoon44949</v>
      </c>
      <c r="D36" s="5" t="str">
        <f>IF('by region'!$C$2="Any","Any",List!V36)&amp;M36&amp;IF('by region'!$I$2="Any","Any",N36)&amp;G36</f>
        <v>AnyFlatAny44949</v>
      </c>
      <c r="E36" s="5" t="e">
        <f>IF(I36=#REF!,List!G36,"")</f>
        <v>#REF!</v>
      </c>
      <c r="F36" s="5" t="e">
        <f t="shared" si="1"/>
        <v>#REF!</v>
      </c>
      <c r="G36" s="15">
        <v>44949</v>
      </c>
      <c r="H36" s="16" t="s">
        <v>42</v>
      </c>
      <c r="I36" s="16" t="s">
        <v>47</v>
      </c>
      <c r="J36" s="16" t="s">
        <v>9</v>
      </c>
      <c r="K36" s="14" t="s">
        <v>16</v>
      </c>
      <c r="L36" s="14" t="s">
        <v>19</v>
      </c>
      <c r="M36" s="16" t="s">
        <v>25</v>
      </c>
      <c r="N36" s="16" t="s">
        <v>26</v>
      </c>
      <c r="O36" s="16" t="s">
        <v>14</v>
      </c>
      <c r="P36" s="12">
        <f t="shared" si="2"/>
        <v>1</v>
      </c>
      <c r="Q36" s="12" cm="1">
        <f t="array" ref="Q36">SUMPRODUCT(($G$2:$G$3094=G36)*(P36&gt;$P$2:$P$3094))+1</f>
        <v>1</v>
      </c>
      <c r="R36" s="12" t="e">
        <f>(Q36*100000)+#REF!</f>
        <v>#REF!</v>
      </c>
      <c r="S36" t="e" cm="1">
        <f t="array" ref="S36">SUMPRODUCT(($G$2:$G$3094=G36)*(R36&gt;$R$2:$R$3094))+1</f>
        <v>#REF!</v>
      </c>
      <c r="T36" t="str">
        <f t="shared" si="3"/>
        <v xml:space="preserve">KEMPTON PARK </v>
      </c>
      <c r="U36">
        <v>0</v>
      </c>
      <c r="V36" t="s">
        <v>11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5"/>
        <v>Afternoon44949</v>
      </c>
      <c r="D37" s="5" t="str">
        <f>IF('by region'!$C$2="Any","Any",List!V37)&amp;M37&amp;IF('by region'!$I$2="Any","Any",N37)&amp;G37</f>
        <v>AnyFlatAny44949</v>
      </c>
      <c r="E37" s="5" t="e">
        <f>IF(I37=#REF!,List!G37,"")</f>
        <v>#REF!</v>
      </c>
      <c r="F37" s="5" t="e">
        <f t="shared" si="1"/>
        <v>#REF!</v>
      </c>
      <c r="G37" s="15">
        <v>44949</v>
      </c>
      <c r="H37" s="16" t="s">
        <v>42</v>
      </c>
      <c r="I37" s="16" t="s">
        <v>23</v>
      </c>
      <c r="J37" s="16" t="s">
        <v>9</v>
      </c>
      <c r="K37" s="14" t="s">
        <v>24</v>
      </c>
      <c r="L37" s="14" t="s">
        <v>17</v>
      </c>
      <c r="M37" s="16" t="s">
        <v>25</v>
      </c>
      <c r="N37" s="16" t="s">
        <v>26</v>
      </c>
      <c r="O37" s="16" t="s">
        <v>14</v>
      </c>
      <c r="P37" s="12">
        <f t="shared" si="2"/>
        <v>1</v>
      </c>
      <c r="Q37" s="12" cm="1">
        <f t="array" ref="Q37">SUMPRODUCT(($G$2:$G$3094=G37)*(P37&gt;$P$2:$P$3094))+1</f>
        <v>1</v>
      </c>
      <c r="R37" s="12" t="e">
        <f>(Q37*100000)+#REF!</f>
        <v>#REF!</v>
      </c>
      <c r="S37" t="e" cm="1">
        <f t="array" ref="S37">SUMPRODUCT(($G$2:$G$3094=G37)*(R37&gt;$R$2:$R$3094))+1</f>
        <v>#REF!</v>
      </c>
      <c r="T37" t="str">
        <f t="shared" si="3"/>
        <v xml:space="preserve">SOUTHWELL </v>
      </c>
      <c r="U37">
        <v>0</v>
      </c>
      <c r="V37" t="s">
        <v>30</v>
      </c>
      <c r="W37">
        <f t="shared" si="4"/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5"/>
        <v>Floodlit44949</v>
      </c>
      <c r="D38" s="5" t="str">
        <f>IF('by region'!$C$2="Any","Any",List!V38)&amp;M38&amp;IF('by region'!$I$2="Any","Any",N38)&amp;G38</f>
        <v>AnyFlatAny44949</v>
      </c>
      <c r="E38" s="5" t="e">
        <f>IF(I38=#REF!,List!G38,"")</f>
        <v>#REF!</v>
      </c>
      <c r="F38" s="5" t="e">
        <f t="shared" si="1"/>
        <v>#REF!</v>
      </c>
      <c r="G38" s="15">
        <v>44949</v>
      </c>
      <c r="H38" s="16" t="s">
        <v>42</v>
      </c>
      <c r="I38" s="16" t="s">
        <v>43</v>
      </c>
      <c r="J38" s="16" t="s">
        <v>32</v>
      </c>
      <c r="K38" s="14" t="s">
        <v>24</v>
      </c>
      <c r="L38" s="14" t="s">
        <v>17</v>
      </c>
      <c r="M38" s="16" t="s">
        <v>25</v>
      </c>
      <c r="N38" s="16" t="s">
        <v>26</v>
      </c>
      <c r="O38" s="16" t="s">
        <v>14</v>
      </c>
      <c r="P38" s="12">
        <f t="shared" si="2"/>
        <v>3</v>
      </c>
      <c r="Q38" s="12" cm="1">
        <f t="array" ref="Q38">SUMPRODUCT(($G$2:$G$3094=G38)*(P38&gt;$P$2:$P$3094))+1</f>
        <v>3</v>
      </c>
      <c r="R38" s="12" t="e">
        <f>(Q38*100000)+#REF!</f>
        <v>#REF!</v>
      </c>
      <c r="S38" t="e" cm="1">
        <f t="array" ref="S38">SUMPRODUCT(($G$2:$G$3094=G38)*(R38&gt;$R$2:$R$3094))+1</f>
        <v>#REF!</v>
      </c>
      <c r="T38" t="str">
        <f t="shared" si="3"/>
        <v>WOLVERHAMPTON #</v>
      </c>
      <c r="U38">
        <v>0</v>
      </c>
      <c r="V38" t="s">
        <v>19</v>
      </c>
      <c r="W38">
        <f t="shared" si="4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5"/>
        <v>Floodlit44950</v>
      </c>
      <c r="D39" s="5" t="str">
        <f>IF('by region'!$C$2="Any","Any",List!V39)&amp;M39&amp;IF('by region'!$I$2="Any","Any",N39)&amp;G39</f>
        <v>AnyFlatAny44950</v>
      </c>
      <c r="E39" s="5" t="e">
        <f>IF(I39=#REF!,List!G39,"")</f>
        <v>#REF!</v>
      </c>
      <c r="F39" s="5" t="e">
        <f t="shared" si="1"/>
        <v>#REF!</v>
      </c>
      <c r="G39" s="15">
        <v>44950</v>
      </c>
      <c r="H39" s="16" t="s">
        <v>7</v>
      </c>
      <c r="I39" s="16" t="s">
        <v>23</v>
      </c>
      <c r="J39" s="16" t="s">
        <v>32</v>
      </c>
      <c r="K39" s="14" t="s">
        <v>24</v>
      </c>
      <c r="L39" s="14" t="s">
        <v>17</v>
      </c>
      <c r="M39" s="16" t="s">
        <v>25</v>
      </c>
      <c r="N39" s="16" t="s">
        <v>26</v>
      </c>
      <c r="O39" s="16" t="s">
        <v>33</v>
      </c>
      <c r="P39" s="12">
        <f t="shared" si="2"/>
        <v>3</v>
      </c>
      <c r="Q39" s="12" cm="1">
        <f t="array" ref="Q39">SUMPRODUCT(($G$2:$G$3094=G39)*(P39&gt;$P$2:$P$3094))+1</f>
        <v>3</v>
      </c>
      <c r="R39" s="12" t="e">
        <f>(Q39*100000)+#REF!</f>
        <v>#REF!</v>
      </c>
      <c r="S39" t="e" cm="1">
        <f t="array" ref="S39">SUMPRODUCT(($G$2:$G$3094=G39)*(R39&gt;$R$2:$R$3094))+1</f>
        <v>#REF!</v>
      </c>
      <c r="T39" t="str">
        <f t="shared" si="3"/>
        <v>SOUTHWELL #</v>
      </c>
      <c r="U39">
        <v>0</v>
      </c>
      <c r="V39" t="s">
        <v>19</v>
      </c>
      <c r="W39">
        <f t="shared" si="4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5"/>
        <v>Floodlit44951</v>
      </c>
      <c r="D40" s="5" t="str">
        <f>IF('by region'!$C$2="Any","Any",List!V40)&amp;M40&amp;IF('by region'!$I$2="Any","Any",N40)&amp;G40</f>
        <v>AnyFlatAny44951</v>
      </c>
      <c r="E40" s="5" t="e">
        <f>IF(I40=#REF!,List!G40,"")</f>
        <v>#REF!</v>
      </c>
      <c r="F40" s="5" t="e">
        <f t="shared" si="1"/>
        <v>#REF!</v>
      </c>
      <c r="G40" s="15">
        <v>44951</v>
      </c>
      <c r="H40" s="16" t="s">
        <v>27</v>
      </c>
      <c r="I40" s="16" t="s">
        <v>47</v>
      </c>
      <c r="J40" s="16" t="s">
        <v>32</v>
      </c>
      <c r="K40" s="14" t="s">
        <v>16</v>
      </c>
      <c r="L40" s="14" t="s">
        <v>19</v>
      </c>
      <c r="M40" s="16" t="s">
        <v>25</v>
      </c>
      <c r="N40" s="16" t="s">
        <v>26</v>
      </c>
      <c r="O40" s="16" t="s">
        <v>33</v>
      </c>
      <c r="P40" s="12">
        <f t="shared" si="2"/>
        <v>3</v>
      </c>
      <c r="Q40" s="12" cm="1">
        <f t="array" ref="Q40">SUMPRODUCT(($G$2:$G$3094=G40)*(P40&gt;$P$2:$P$3094))+1</f>
        <v>4</v>
      </c>
      <c r="R40" s="12" t="e">
        <f>(Q40*100000)+#REF!</f>
        <v>#REF!</v>
      </c>
      <c r="S40" t="e" cm="1">
        <f t="array" ref="S40">SUMPRODUCT(($G$2:$G$3094=G40)*(R40&gt;$R$2:$R$3094))+1</f>
        <v>#REF!</v>
      </c>
      <c r="T40" t="str">
        <f t="shared" si="3"/>
        <v>KEMPTON PARK #</v>
      </c>
      <c r="U40">
        <v>0</v>
      </c>
      <c r="V40" t="s">
        <v>17</v>
      </c>
      <c r="W40">
        <f t="shared" si="4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5"/>
        <v>Afternoon44951</v>
      </c>
      <c r="D41" s="5" t="str">
        <f>IF('by region'!$C$2="Any","Any",List!V41)&amp;M41&amp;IF('by region'!$I$2="Any","Any",N41)&amp;G41</f>
        <v>AnyFlatAny44951</v>
      </c>
      <c r="E41" s="5" t="e">
        <f>IF(I41=#REF!,List!G41,"")</f>
        <v>#REF!</v>
      </c>
      <c r="F41" s="5" t="e">
        <f t="shared" si="1"/>
        <v>#REF!</v>
      </c>
      <c r="G41" s="15">
        <v>44951</v>
      </c>
      <c r="H41" s="16" t="s">
        <v>27</v>
      </c>
      <c r="I41" s="16" t="s">
        <v>31</v>
      </c>
      <c r="J41" s="16" t="s">
        <v>9</v>
      </c>
      <c r="K41" s="14" t="s">
        <v>24</v>
      </c>
      <c r="L41" s="14" t="s">
        <v>11</v>
      </c>
      <c r="M41" s="16" t="s">
        <v>25</v>
      </c>
      <c r="N41" s="16" t="s">
        <v>26</v>
      </c>
      <c r="O41" s="16" t="s">
        <v>14</v>
      </c>
      <c r="P41" s="12">
        <f t="shared" si="2"/>
        <v>1</v>
      </c>
      <c r="Q41" s="12" cm="1">
        <f t="array" ref="Q41">SUMPRODUCT(($G$2:$G$3094=G41)*(P41&gt;$P$2:$P$3094))+1</f>
        <v>1</v>
      </c>
      <c r="R41" s="12" t="e">
        <f>(Q41*100000)+#REF!</f>
        <v>#REF!</v>
      </c>
      <c r="S41" t="e" cm="1">
        <f t="array" ref="S41">SUMPRODUCT(($G$2:$G$3094=G41)*(R41&gt;$R$2:$R$3094))+1</f>
        <v>#REF!</v>
      </c>
      <c r="T41" t="str">
        <f t="shared" si="3"/>
        <v xml:space="preserve">NEWCASTLE </v>
      </c>
      <c r="U41">
        <v>0</v>
      </c>
      <c r="V41" t="s">
        <v>11</v>
      </c>
      <c r="W41">
        <f t="shared" si="4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5"/>
        <v>Floodlit44952</v>
      </c>
      <c r="D42" s="5" t="str">
        <f>IF('by region'!$C$2="Any","Any",List!V42)&amp;M42&amp;IF('by region'!$I$2="Any","Any",N42)&amp;G42</f>
        <v>AnyFlatAny44952</v>
      </c>
      <c r="E42" s="5" t="e">
        <f>IF(I42=#REF!,List!G42,"")</f>
        <v>#REF!</v>
      </c>
      <c r="F42" s="5" t="e">
        <f t="shared" si="1"/>
        <v>#REF!</v>
      </c>
      <c r="G42" s="15">
        <v>44952</v>
      </c>
      <c r="H42" s="16" t="s">
        <v>34</v>
      </c>
      <c r="I42" s="16" t="s">
        <v>31</v>
      </c>
      <c r="J42" s="16" t="s">
        <v>32</v>
      </c>
      <c r="K42" s="14" t="s">
        <v>24</v>
      </c>
      <c r="L42" s="14" t="s">
        <v>11</v>
      </c>
      <c r="M42" s="16" t="s">
        <v>25</v>
      </c>
      <c r="N42" s="16" t="s">
        <v>26</v>
      </c>
      <c r="O42" s="16" t="s">
        <v>33</v>
      </c>
      <c r="P42" s="12">
        <f t="shared" si="2"/>
        <v>3</v>
      </c>
      <c r="Q42" s="12" cm="1">
        <f t="array" ref="Q42">SUMPRODUCT(($G$2:$G$3094=G42)*(P42&gt;$P$2:$P$3094))+1</f>
        <v>4</v>
      </c>
      <c r="R42" s="12" t="e">
        <f>(Q42*100000)+#REF!</f>
        <v>#REF!</v>
      </c>
      <c r="S42" t="e" cm="1">
        <f t="array" ref="S42">SUMPRODUCT(($G$2:$G$3094=G42)*(R42&gt;$R$2:$R$3094))+1</f>
        <v>#REF!</v>
      </c>
      <c r="T42" t="str">
        <f t="shared" si="3"/>
        <v>NEWCASTLE #</v>
      </c>
      <c r="U42">
        <v>0</v>
      </c>
      <c r="V42" t="s">
        <v>11</v>
      </c>
      <c r="W42">
        <f t="shared" si="4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5"/>
        <v>Afternoon44952</v>
      </c>
      <c r="D43" s="5" t="str">
        <f>IF('by region'!$C$2="Any","Any",List!V43)&amp;M43&amp;IF('by region'!$I$2="Any","Any",N43)&amp;G43</f>
        <v>AnyFlatAny44952</v>
      </c>
      <c r="E43" s="5" t="e">
        <f>IF(I43=#REF!,List!G43,"")</f>
        <v>#REF!</v>
      </c>
      <c r="F43" s="5" t="e">
        <f t="shared" si="1"/>
        <v>#REF!</v>
      </c>
      <c r="G43" s="15">
        <v>44952</v>
      </c>
      <c r="H43" s="16" t="s">
        <v>34</v>
      </c>
      <c r="I43" s="16" t="s">
        <v>23</v>
      </c>
      <c r="J43" s="16" t="s">
        <v>9</v>
      </c>
      <c r="K43" s="14" t="s">
        <v>24</v>
      </c>
      <c r="L43" s="14" t="s">
        <v>17</v>
      </c>
      <c r="M43" s="16" t="s">
        <v>25</v>
      </c>
      <c r="N43" s="16" t="s">
        <v>26</v>
      </c>
      <c r="O43" s="16" t="s">
        <v>14</v>
      </c>
      <c r="P43" s="12">
        <f t="shared" si="2"/>
        <v>1</v>
      </c>
      <c r="Q43" s="12" cm="1">
        <f t="array" ref="Q43">SUMPRODUCT(($G$2:$G$3094=G43)*(P43&gt;$P$2:$P$3094))+1</f>
        <v>1</v>
      </c>
      <c r="R43" s="12" t="e">
        <f>(Q43*100000)+#REF!</f>
        <v>#REF!</v>
      </c>
      <c r="S43" t="e" cm="1">
        <f t="array" ref="S43">SUMPRODUCT(($G$2:$G$3094=G43)*(R43&gt;$R$2:$R$3094))+1</f>
        <v>#REF!</v>
      </c>
      <c r="T43" t="str">
        <f t="shared" si="3"/>
        <v xml:space="preserve">SOUTHWELL </v>
      </c>
      <c r="U43">
        <v>0</v>
      </c>
      <c r="V43" t="s">
        <v>17</v>
      </c>
      <c r="W43">
        <f t="shared" si="4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5"/>
        <v>Floodlit44953</v>
      </c>
      <c r="D44" s="5" t="str">
        <f>IF('by region'!$C$2="Any","Any",List!V44)&amp;M44&amp;IF('by region'!$I$2="Any","Any",N44)&amp;G44</f>
        <v>AnyFlatAny44953</v>
      </c>
      <c r="E44" s="5" t="e">
        <f>IF(I44=#REF!,List!G44,"")</f>
        <v>#REF!</v>
      </c>
      <c r="F44" s="5" t="e">
        <f t="shared" si="1"/>
        <v>#REF!</v>
      </c>
      <c r="G44" s="15">
        <v>44953</v>
      </c>
      <c r="H44" s="16" t="s">
        <v>35</v>
      </c>
      <c r="I44" s="16" t="s">
        <v>43</v>
      </c>
      <c r="J44" s="16" t="s">
        <v>32</v>
      </c>
      <c r="K44" s="14" t="s">
        <v>24</v>
      </c>
      <c r="L44" s="14" t="s">
        <v>17</v>
      </c>
      <c r="M44" s="16" t="s">
        <v>25</v>
      </c>
      <c r="N44" s="16" t="s">
        <v>26</v>
      </c>
      <c r="O44" s="16" t="s">
        <v>33</v>
      </c>
      <c r="P44" s="12">
        <f t="shared" si="2"/>
        <v>3</v>
      </c>
      <c r="Q44" s="12" cm="1">
        <f t="array" ref="Q44">SUMPRODUCT(($G$2:$G$3094=G44)*(P44&gt;$P$2:$P$3094))+1</f>
        <v>4</v>
      </c>
      <c r="R44" s="12" t="e">
        <f>(Q44*100000)+#REF!</f>
        <v>#REF!</v>
      </c>
      <c r="S44" t="e" cm="1">
        <f t="array" ref="S44">SUMPRODUCT(($G$2:$G$3094=G44)*(R44&gt;$R$2:$R$3094))+1</f>
        <v>#REF!</v>
      </c>
      <c r="T44" t="str">
        <f t="shared" si="3"/>
        <v>WOLVERHAMPTON #</v>
      </c>
      <c r="U44">
        <v>0</v>
      </c>
      <c r="V44" t="s">
        <v>30</v>
      </c>
      <c r="W44">
        <f t="shared" si="4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5"/>
        <v>Afternoon44953</v>
      </c>
      <c r="D45" s="5" t="str">
        <f>IF('by region'!$C$2="Any","Any",List!V45)&amp;M45&amp;IF('by region'!$I$2="Any","Any",N45)&amp;G45</f>
        <v>AnyFlatAny44953</v>
      </c>
      <c r="E45" s="5" t="e">
        <f>IF(I45=#REF!,List!G45,"")</f>
        <v>#REF!</v>
      </c>
      <c r="F45" s="5" t="e">
        <f t="shared" si="1"/>
        <v>#REF!</v>
      </c>
      <c r="G45" s="15">
        <v>44953</v>
      </c>
      <c r="H45" s="16" t="s">
        <v>35</v>
      </c>
      <c r="I45" s="16" t="s">
        <v>36</v>
      </c>
      <c r="J45" s="16" t="s">
        <v>9</v>
      </c>
      <c r="K45" s="14" t="s">
        <v>24</v>
      </c>
      <c r="L45" s="14" t="s">
        <v>19</v>
      </c>
      <c r="M45" s="16" t="s">
        <v>25</v>
      </c>
      <c r="N45" s="16" t="s">
        <v>26</v>
      </c>
      <c r="O45" s="16" t="s">
        <v>14</v>
      </c>
      <c r="P45" s="12">
        <f t="shared" si="2"/>
        <v>1</v>
      </c>
      <c r="Q45" s="12" cm="1">
        <f t="array" ref="Q45">SUMPRODUCT(($G$2:$G$3094=G45)*(P45&gt;$P$2:$P$3094))+1</f>
        <v>1</v>
      </c>
      <c r="R45" s="12" t="e">
        <f>(Q45*100000)+#REF!</f>
        <v>#REF!</v>
      </c>
      <c r="S45" t="e" cm="1">
        <f t="array" ref="S45">SUMPRODUCT(($G$2:$G$3094=G45)*(R45&gt;$R$2:$R$3094))+1</f>
        <v>#REF!</v>
      </c>
      <c r="T45" t="str">
        <f t="shared" si="3"/>
        <v xml:space="preserve">LINGFIELD PARK </v>
      </c>
      <c r="U45">
        <v>0</v>
      </c>
      <c r="V45" t="s">
        <v>19</v>
      </c>
      <c r="W45">
        <f t="shared" si="4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5"/>
        <v>Floodlit44954</v>
      </c>
      <c r="D46" s="5" t="str">
        <f>IF('by region'!$C$2="Any","Any",List!V46)&amp;M46&amp;IF('by region'!$I$2="Any","Any",N46)&amp;G46</f>
        <v>AnyFlatAny44954</v>
      </c>
      <c r="E46" s="5" t="e">
        <f>IF(I46=#REF!,List!G46,"")</f>
        <v>#REF!</v>
      </c>
      <c r="F46" s="5" t="e">
        <f t="shared" si="1"/>
        <v>#REF!</v>
      </c>
      <c r="G46" s="15">
        <v>44954</v>
      </c>
      <c r="H46" s="16" t="s">
        <v>37</v>
      </c>
      <c r="I46" s="16" t="s">
        <v>47</v>
      </c>
      <c r="J46" s="16" t="s">
        <v>32</v>
      </c>
      <c r="K46" s="14" t="s">
        <v>16</v>
      </c>
      <c r="L46" s="14" t="s">
        <v>19</v>
      </c>
      <c r="M46" s="16" t="s">
        <v>25</v>
      </c>
      <c r="N46" s="16" t="s">
        <v>26</v>
      </c>
      <c r="O46" s="16" t="s">
        <v>33</v>
      </c>
      <c r="P46" s="12">
        <f t="shared" si="2"/>
        <v>3</v>
      </c>
      <c r="Q46" s="12" cm="1">
        <f t="array" ref="Q46">SUMPRODUCT(($G$2:$G$3094=G46)*(P46&gt;$P$2:$P$3094))+1</f>
        <v>5</v>
      </c>
      <c r="R46" s="12" t="e">
        <f>(Q46*100000)+#REF!</f>
        <v>#REF!</v>
      </c>
      <c r="S46" t="e" cm="1">
        <f t="array" ref="S46">SUMPRODUCT(($G$2:$G$3094=G46)*(R46&gt;$R$2:$R$3094))+1</f>
        <v>#REF!</v>
      </c>
      <c r="T46" t="str">
        <f t="shared" si="3"/>
        <v>KEMPTON PARK #</v>
      </c>
      <c r="U46">
        <v>0</v>
      </c>
      <c r="V46" t="s">
        <v>17</v>
      </c>
      <c r="W46">
        <f t="shared" si="4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5"/>
        <v>Afternoon44954</v>
      </c>
      <c r="D47" s="5" t="str">
        <f>IF('by region'!$C$2="Any","Any",List!V47)&amp;M47&amp;IF('by region'!$I$2="Any","Any",N47)&amp;G47</f>
        <v>AnyFlatAny44954</v>
      </c>
      <c r="E47" s="5" t="e">
        <f>IF(I47=#REF!,List!G47,"")</f>
        <v>#REF!</v>
      </c>
      <c r="F47" s="5" t="e">
        <f t="shared" si="1"/>
        <v>#REF!</v>
      </c>
      <c r="G47" s="15">
        <v>44954</v>
      </c>
      <c r="H47" s="16" t="s">
        <v>37</v>
      </c>
      <c r="I47" s="16" t="s">
        <v>36</v>
      </c>
      <c r="J47" s="16" t="s">
        <v>9</v>
      </c>
      <c r="K47" s="14" t="s">
        <v>24</v>
      </c>
      <c r="L47" s="14" t="s">
        <v>19</v>
      </c>
      <c r="M47" s="16" t="s">
        <v>25</v>
      </c>
      <c r="N47" s="16" t="s">
        <v>26</v>
      </c>
      <c r="O47" s="16" t="s">
        <v>14</v>
      </c>
      <c r="P47" s="12">
        <f t="shared" si="2"/>
        <v>1</v>
      </c>
      <c r="Q47" s="12" cm="1">
        <f t="array" ref="Q47">SUMPRODUCT(($G$2:$G$3094=G47)*(P47&gt;$P$2:$P$3094))+1</f>
        <v>1</v>
      </c>
      <c r="R47" s="12" t="e">
        <f>(Q47*100000)+#REF!</f>
        <v>#REF!</v>
      </c>
      <c r="S47" t="e" cm="1">
        <f t="array" ref="S47">SUMPRODUCT(($G$2:$G$3094=G47)*(R47&gt;$R$2:$R$3094))+1</f>
        <v>#REF!</v>
      </c>
      <c r="T47" t="str">
        <f t="shared" si="3"/>
        <v xml:space="preserve">LINGFIELD PARK </v>
      </c>
      <c r="U47">
        <v>0</v>
      </c>
      <c r="V47" t="s">
        <v>30</v>
      </c>
      <c r="W47">
        <f t="shared" si="4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5"/>
        <v>Floodlit44956</v>
      </c>
      <c r="D48" s="5" t="str">
        <f>IF('by region'!$C$2="Any","Any",List!V48)&amp;M48&amp;IF('by region'!$I$2="Any","Any",N48)&amp;G48</f>
        <v>AnyFlatAny44956</v>
      </c>
      <c r="E48" s="5" t="e">
        <f>IF(I48=#REF!,List!G48,"")</f>
        <v>#REF!</v>
      </c>
      <c r="F48" s="5" t="e">
        <f t="shared" si="1"/>
        <v>#REF!</v>
      </c>
      <c r="G48" s="15">
        <v>44956</v>
      </c>
      <c r="H48" s="16" t="s">
        <v>42</v>
      </c>
      <c r="I48" s="16" t="s">
        <v>43</v>
      </c>
      <c r="J48" s="16" t="s">
        <v>32</v>
      </c>
      <c r="K48" s="14" t="s">
        <v>24</v>
      </c>
      <c r="L48" s="14" t="s">
        <v>17</v>
      </c>
      <c r="M48" s="16" t="s">
        <v>25</v>
      </c>
      <c r="N48" s="16" t="s">
        <v>26</v>
      </c>
      <c r="O48" s="16" t="s">
        <v>14</v>
      </c>
      <c r="P48" s="12">
        <f t="shared" si="2"/>
        <v>3</v>
      </c>
      <c r="Q48" s="12" cm="1">
        <f t="array" ref="Q48">SUMPRODUCT(($G$2:$G$3094=G48)*(P48&gt;$P$2:$P$3094))+1</f>
        <v>3</v>
      </c>
      <c r="R48" s="12" t="e">
        <f>(Q48*100000)+#REF!</f>
        <v>#REF!</v>
      </c>
      <c r="S48" t="e" cm="1">
        <f t="array" ref="S48">SUMPRODUCT(($G$2:$G$3094=G48)*(R48&gt;$R$2:$R$3094))+1</f>
        <v>#REF!</v>
      </c>
      <c r="T48" t="str">
        <f t="shared" si="3"/>
        <v>WOLVERHAMPTON #</v>
      </c>
      <c r="U48">
        <v>0</v>
      </c>
      <c r="V48" t="s">
        <v>30</v>
      </c>
      <c r="W48">
        <f t="shared" si="4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5"/>
        <v>Floodlit44957</v>
      </c>
      <c r="D49" s="5" t="str">
        <f>IF('by region'!$C$2="Any","Any",List!V49)&amp;M49&amp;IF('by region'!$I$2="Any","Any",N49)&amp;G49</f>
        <v>AnyFlatAny44957</v>
      </c>
      <c r="E49" s="5" t="e">
        <f>IF(I49=#REF!,List!G49,"")</f>
        <v>#REF!</v>
      </c>
      <c r="F49" s="5" t="e">
        <f t="shared" si="1"/>
        <v>#REF!</v>
      </c>
      <c r="G49" s="15">
        <v>44957</v>
      </c>
      <c r="H49" s="16" t="s">
        <v>7</v>
      </c>
      <c r="I49" s="16" t="s">
        <v>23</v>
      </c>
      <c r="J49" s="16" t="s">
        <v>32</v>
      </c>
      <c r="K49" s="14" t="s">
        <v>24</v>
      </c>
      <c r="L49" s="14" t="s">
        <v>17</v>
      </c>
      <c r="M49" s="16" t="s">
        <v>25</v>
      </c>
      <c r="N49" s="16" t="s">
        <v>26</v>
      </c>
      <c r="O49" s="16" t="s">
        <v>14</v>
      </c>
      <c r="P49" s="12">
        <f t="shared" si="2"/>
        <v>3</v>
      </c>
      <c r="Q49" s="12" cm="1">
        <f t="array" ref="Q49">SUMPRODUCT(($G$2:$G$3094=G49)*(P49&gt;$P$2:$P$3094))+1</f>
        <v>3</v>
      </c>
      <c r="R49" s="12" t="e">
        <f>(Q49*100000)+#REF!</f>
        <v>#REF!</v>
      </c>
      <c r="S49" t="e" cm="1">
        <f t="array" ref="S49">SUMPRODUCT(($G$2:$G$3094=G49)*(R49&gt;$R$2:$R$3094))+1</f>
        <v>#REF!</v>
      </c>
      <c r="T49" t="str">
        <f t="shared" si="3"/>
        <v>SOUTHWELL #</v>
      </c>
      <c r="U49">
        <v>0</v>
      </c>
      <c r="V49" t="s">
        <v>17</v>
      </c>
      <c r="W49">
        <f t="shared" si="4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5"/>
        <v>Floodlit44958</v>
      </c>
      <c r="D50" s="5" t="str">
        <f>IF('by region'!$C$2="Any","Any",List!V50)&amp;M50&amp;IF('by region'!$I$2="Any","Any",N50)&amp;G50</f>
        <v>AnyFlatAny44958</v>
      </c>
      <c r="E50" s="5" t="e">
        <f>IF(I50=#REF!,List!G50,"")</f>
        <v>#REF!</v>
      </c>
      <c r="F50" s="5" t="e">
        <f t="shared" si="1"/>
        <v>#REF!</v>
      </c>
      <c r="G50" s="15">
        <v>44958</v>
      </c>
      <c r="H50" s="16" t="s">
        <v>27</v>
      </c>
      <c r="I50" s="16" t="s">
        <v>47</v>
      </c>
      <c r="J50" s="16" t="s">
        <v>32</v>
      </c>
      <c r="K50" s="14" t="s">
        <v>16</v>
      </c>
      <c r="L50" s="14" t="s">
        <v>19</v>
      </c>
      <c r="M50" s="16" t="s">
        <v>25</v>
      </c>
      <c r="N50" s="16" t="s">
        <v>26</v>
      </c>
      <c r="O50" s="16" t="s">
        <v>33</v>
      </c>
      <c r="P50" s="12">
        <f t="shared" si="2"/>
        <v>3</v>
      </c>
      <c r="Q50" s="12" cm="1">
        <f t="array" ref="Q50">SUMPRODUCT(($G$2:$G$3094=G50)*(P50&gt;$P$2:$P$3094))+1</f>
        <v>4</v>
      </c>
      <c r="R50" s="12" t="e">
        <f>(Q50*100000)+#REF!</f>
        <v>#REF!</v>
      </c>
      <c r="S50" t="e" cm="1">
        <f t="array" ref="S50">SUMPRODUCT(($G$2:$G$3094=G50)*(R50&gt;$R$2:$R$3094))+1</f>
        <v>#REF!</v>
      </c>
      <c r="T50" t="str">
        <f t="shared" si="3"/>
        <v>KEMPTON PARK #</v>
      </c>
      <c r="U50">
        <v>0</v>
      </c>
      <c r="V50" t="s">
        <v>30</v>
      </c>
      <c r="W50">
        <f t="shared" si="4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5"/>
        <v>Floodlit44959</v>
      </c>
      <c r="D51" s="5" t="str">
        <f>IF('by region'!$C$2="Any","Any",List!V51)&amp;M51&amp;IF('by region'!$I$2="Any","Any",N51)&amp;G51</f>
        <v>AnyFlatAny44959</v>
      </c>
      <c r="E51" s="5" t="e">
        <f>IF(I51=#REF!,List!G51,"")</f>
        <v>#REF!</v>
      </c>
      <c r="F51" s="5" t="e">
        <f t="shared" si="1"/>
        <v>#REF!</v>
      </c>
      <c r="G51" s="15">
        <v>44959</v>
      </c>
      <c r="H51" s="16" t="s">
        <v>34</v>
      </c>
      <c r="I51" s="16" t="s">
        <v>73</v>
      </c>
      <c r="J51" s="16" t="s">
        <v>32</v>
      </c>
      <c r="K51" s="14" t="s">
        <v>10</v>
      </c>
      <c r="L51" s="14" t="s">
        <v>19</v>
      </c>
      <c r="M51" s="16" t="s">
        <v>25</v>
      </c>
      <c r="N51" s="16" t="s">
        <v>26</v>
      </c>
      <c r="O51" s="16" t="s">
        <v>33</v>
      </c>
      <c r="P51" s="12">
        <f t="shared" si="2"/>
        <v>3</v>
      </c>
      <c r="Q51" s="12" cm="1">
        <f t="array" ref="Q51">SUMPRODUCT(($G$2:$G$3094=G51)*(P51&gt;$P$2:$P$3094))+1</f>
        <v>4</v>
      </c>
      <c r="R51" s="12" t="e">
        <f>(Q51*100000)+#REF!</f>
        <v>#REF!</v>
      </c>
      <c r="S51" t="e" cm="1">
        <f t="array" ref="S51">SUMPRODUCT(($G$2:$G$3094=G51)*(R51&gt;$R$2:$R$3094))+1</f>
        <v>#REF!</v>
      </c>
      <c r="T51" t="str">
        <f t="shared" si="3"/>
        <v>CHELMSFORD CITY #</v>
      </c>
      <c r="U51">
        <v>0</v>
      </c>
      <c r="V51" t="s">
        <v>30</v>
      </c>
      <c r="W51">
        <f t="shared" si="4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5"/>
        <v>Afternoon44959</v>
      </c>
      <c r="D52" s="5" t="str">
        <f>IF('by region'!$C$2="Any","Any",List!V52)&amp;M52&amp;IF('by region'!$I$2="Any","Any",N52)&amp;G52</f>
        <v>AnyFlatAny44959</v>
      </c>
      <c r="E52" s="5" t="e">
        <f>IF(I52=#REF!,List!G52,"")</f>
        <v>#REF!</v>
      </c>
      <c r="F52" s="5" t="e">
        <f t="shared" si="1"/>
        <v>#REF!</v>
      </c>
      <c r="G52" s="15">
        <v>44959</v>
      </c>
      <c r="H52" s="16" t="s">
        <v>34</v>
      </c>
      <c r="I52" s="16" t="s">
        <v>23</v>
      </c>
      <c r="J52" s="16" t="s">
        <v>9</v>
      </c>
      <c r="K52" s="14" t="s">
        <v>24</v>
      </c>
      <c r="L52" s="14" t="s">
        <v>17</v>
      </c>
      <c r="M52" s="16" t="s">
        <v>25</v>
      </c>
      <c r="N52" s="16" t="s">
        <v>26</v>
      </c>
      <c r="O52" s="16" t="s">
        <v>14</v>
      </c>
      <c r="P52" s="12">
        <f t="shared" si="2"/>
        <v>1</v>
      </c>
      <c r="Q52" s="12" cm="1">
        <f t="array" ref="Q52">SUMPRODUCT(($G$2:$G$3094=G52)*(P52&gt;$P$2:$P$3094))+1</f>
        <v>1</v>
      </c>
      <c r="R52" s="12" t="e">
        <f>(Q52*100000)+#REF!</f>
        <v>#REF!</v>
      </c>
      <c r="S52" t="e" cm="1">
        <f t="array" ref="S52">SUMPRODUCT(($G$2:$G$3094=G52)*(R52&gt;$R$2:$R$3094))+1</f>
        <v>#REF!</v>
      </c>
      <c r="T52" t="str">
        <f t="shared" si="3"/>
        <v xml:space="preserve">SOUTHWELL </v>
      </c>
      <c r="U52">
        <v>0</v>
      </c>
      <c r="V52" t="s">
        <v>19</v>
      </c>
      <c r="W52">
        <f t="shared" si="4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5"/>
        <v>Floodlit44960</v>
      </c>
      <c r="D53" s="5" t="str">
        <f>IF('by region'!$C$2="Any","Any",List!V53)&amp;M53&amp;IF('by region'!$I$2="Any","Any",N53)&amp;G53</f>
        <v>AnyFlatAny44960</v>
      </c>
      <c r="E53" s="5" t="e">
        <f>IF(I53=#REF!,List!G53,"")</f>
        <v>#REF!</v>
      </c>
      <c r="F53" s="5" t="e">
        <f t="shared" si="1"/>
        <v>#REF!</v>
      </c>
      <c r="G53" s="15">
        <v>44960</v>
      </c>
      <c r="H53" s="16" t="s">
        <v>35</v>
      </c>
      <c r="I53" s="16" t="s">
        <v>31</v>
      </c>
      <c r="J53" s="16" t="s">
        <v>32</v>
      </c>
      <c r="K53" s="14" t="s">
        <v>24</v>
      </c>
      <c r="L53" s="14" t="s">
        <v>11</v>
      </c>
      <c r="M53" s="16" t="s">
        <v>25</v>
      </c>
      <c r="N53" s="16" t="s">
        <v>26</v>
      </c>
      <c r="O53" s="16" t="s">
        <v>33</v>
      </c>
      <c r="P53" s="12">
        <f t="shared" si="2"/>
        <v>3</v>
      </c>
      <c r="Q53" s="12" cm="1">
        <f t="array" ref="Q53">SUMPRODUCT(($G$2:$G$3094=G53)*(P53&gt;$P$2:$P$3094))+1</f>
        <v>4</v>
      </c>
      <c r="R53" s="12" t="e">
        <f>(Q53*100000)+#REF!</f>
        <v>#REF!</v>
      </c>
      <c r="S53" t="e" cm="1">
        <f t="array" ref="S53">SUMPRODUCT(($G$2:$G$3094=G53)*(R53&gt;$R$2:$R$3094))+1</f>
        <v>#REF!</v>
      </c>
      <c r="T53" t="str">
        <f t="shared" si="3"/>
        <v>NEWCASTLE #</v>
      </c>
      <c r="U53">
        <v>0</v>
      </c>
      <c r="V53" t="s">
        <v>19</v>
      </c>
      <c r="W53">
        <f t="shared" si="4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5"/>
        <v>Afternoon44960</v>
      </c>
      <c r="D54" s="5" t="str">
        <f>IF('by region'!$C$2="Any","Any",List!V54)&amp;M54&amp;IF('by region'!$I$2="Any","Any",N54)&amp;G54</f>
        <v>AnyFlatAny44960</v>
      </c>
      <c r="E54" s="5" t="e">
        <f>IF(I54=#REF!,List!G54,"")</f>
        <v>#REF!</v>
      </c>
      <c r="F54" s="5" t="e">
        <f t="shared" si="1"/>
        <v>#REF!</v>
      </c>
      <c r="G54" s="15">
        <v>44960</v>
      </c>
      <c r="H54" s="16" t="s">
        <v>35</v>
      </c>
      <c r="I54" s="16" t="s">
        <v>36</v>
      </c>
      <c r="J54" s="16" t="s">
        <v>9</v>
      </c>
      <c r="K54" s="14" t="s">
        <v>24</v>
      </c>
      <c r="L54" s="14" t="s">
        <v>19</v>
      </c>
      <c r="M54" s="16" t="s">
        <v>25</v>
      </c>
      <c r="N54" s="16" t="s">
        <v>26</v>
      </c>
      <c r="O54" s="16" t="s">
        <v>14</v>
      </c>
      <c r="P54" s="12">
        <f t="shared" si="2"/>
        <v>1</v>
      </c>
      <c r="Q54" s="12" cm="1">
        <f t="array" ref="Q54">SUMPRODUCT(($G$2:$G$3094=G54)*(P54&gt;$P$2:$P$3094))+1</f>
        <v>1</v>
      </c>
      <c r="R54" s="12" t="e">
        <f>(Q54*100000)+#REF!</f>
        <v>#REF!</v>
      </c>
      <c r="S54" t="e" cm="1">
        <f t="array" ref="S54">SUMPRODUCT(($G$2:$G$3094=G54)*(R54&gt;$R$2:$R$3094))+1</f>
        <v>#REF!</v>
      </c>
      <c r="T54" t="str">
        <f t="shared" si="3"/>
        <v xml:space="preserve">LINGFIELD PARK </v>
      </c>
      <c r="U54">
        <v>0</v>
      </c>
      <c r="V54" t="s">
        <v>30</v>
      </c>
      <c r="W54">
        <f t="shared" si="4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ref="C55:C118" si="6">J55&amp;G55</f>
        <v>Floodlit44961</v>
      </c>
      <c r="D55" s="5" t="str">
        <f>IF('by region'!$C$2="Any","Any",List!V55)&amp;M55&amp;IF('by region'!$I$2="Any","Any",N55)&amp;G55</f>
        <v>AnyFlatAny44961</v>
      </c>
      <c r="E55" s="5" t="e">
        <f>IF(I55=#REF!,List!G55,"")</f>
        <v>#REF!</v>
      </c>
      <c r="F55" s="5" t="e">
        <f t="shared" si="1"/>
        <v>#REF!</v>
      </c>
      <c r="G55" s="15">
        <v>44961</v>
      </c>
      <c r="H55" s="16" t="s">
        <v>37</v>
      </c>
      <c r="I55" s="16" t="s">
        <v>47</v>
      </c>
      <c r="J55" s="16" t="s">
        <v>32</v>
      </c>
      <c r="K55" s="14" t="s">
        <v>16</v>
      </c>
      <c r="L55" s="14" t="s">
        <v>19</v>
      </c>
      <c r="M55" s="16" t="s">
        <v>25</v>
      </c>
      <c r="N55" s="16" t="s">
        <v>26</v>
      </c>
      <c r="O55" s="16" t="s">
        <v>33</v>
      </c>
      <c r="P55" s="12">
        <f t="shared" si="2"/>
        <v>3</v>
      </c>
      <c r="Q55" s="12" cm="1">
        <f t="array" ref="Q55">SUMPRODUCT(($G$2:$G$3094=G55)*(P55&gt;$P$2:$P$3094))+1</f>
        <v>5</v>
      </c>
      <c r="R55" s="12" t="e">
        <f>(Q55*100000)+#REF!</f>
        <v>#REF!</v>
      </c>
      <c r="S55" t="e" cm="1">
        <f t="array" ref="S55">SUMPRODUCT(($G$2:$G$3094=G55)*(R55&gt;$R$2:$R$3094))+1</f>
        <v>#REF!</v>
      </c>
      <c r="T55" t="str">
        <f t="shared" si="3"/>
        <v>KEMPTON PARK #</v>
      </c>
      <c r="U55">
        <v>0</v>
      </c>
      <c r="V55" t="s">
        <v>30</v>
      </c>
      <c r="W55">
        <f t="shared" si="4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6"/>
        <v>Afternoon44961</v>
      </c>
      <c r="D56" s="5" t="str">
        <f>IF('by region'!$C$2="Any","Any",List!V56)&amp;M56&amp;IF('by region'!$I$2="Any","Any",N56)&amp;G56</f>
        <v>AnyFlatAny44961</v>
      </c>
      <c r="E56" s="5" t="e">
        <f>IF(I56=#REF!,List!G56,"")</f>
        <v>#REF!</v>
      </c>
      <c r="F56" s="5" t="e">
        <f t="shared" si="1"/>
        <v>#REF!</v>
      </c>
      <c r="G56" s="15">
        <v>44961</v>
      </c>
      <c r="H56" s="16" t="s">
        <v>37</v>
      </c>
      <c r="I56" s="16" t="s">
        <v>36</v>
      </c>
      <c r="J56" s="16" t="s">
        <v>9</v>
      </c>
      <c r="K56" s="14" t="s">
        <v>24</v>
      </c>
      <c r="L56" s="14" t="s">
        <v>19</v>
      </c>
      <c r="M56" s="16" t="s">
        <v>25</v>
      </c>
      <c r="N56" s="16" t="s">
        <v>26</v>
      </c>
      <c r="O56" s="16" t="s">
        <v>14</v>
      </c>
      <c r="P56" s="12">
        <f t="shared" si="2"/>
        <v>1</v>
      </c>
      <c r="Q56" s="12" cm="1">
        <f t="array" ref="Q56">SUMPRODUCT(($G$2:$G$3094=G56)*(P56&gt;$P$2:$P$3094))+1</f>
        <v>1</v>
      </c>
      <c r="R56" s="12" t="e">
        <f>(Q56*100000)+#REF!</f>
        <v>#REF!</v>
      </c>
      <c r="S56" t="e" cm="1">
        <f t="array" ref="S56">SUMPRODUCT(($G$2:$G$3094=G56)*(R56&gt;$R$2:$R$3094))+1</f>
        <v>#REF!</v>
      </c>
      <c r="T56" t="str">
        <f t="shared" si="3"/>
        <v xml:space="preserve">LINGFIELD PARK </v>
      </c>
      <c r="U56">
        <v>0</v>
      </c>
      <c r="V56" t="s">
        <v>17</v>
      </c>
      <c r="W56">
        <f t="shared" si="4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si="6"/>
        <v>Floodlit44963</v>
      </c>
      <c r="D57" s="5" t="str">
        <f>IF('by region'!$C$2="Any","Any",List!V57)&amp;M57&amp;IF('by region'!$I$2="Any","Any",N57)&amp;G57</f>
        <v>AnyFlatAny44963</v>
      </c>
      <c r="E57" s="5" t="e">
        <f>IF(I57=#REF!,List!G57,"")</f>
        <v>#REF!</v>
      </c>
      <c r="F57" s="5" t="e">
        <f t="shared" si="1"/>
        <v>#REF!</v>
      </c>
      <c r="G57" s="15">
        <v>44963</v>
      </c>
      <c r="H57" s="16" t="s">
        <v>42</v>
      </c>
      <c r="I57" s="16" t="s">
        <v>43</v>
      </c>
      <c r="J57" s="16" t="s">
        <v>32</v>
      </c>
      <c r="K57" s="14" t="s">
        <v>24</v>
      </c>
      <c r="L57" s="14" t="s">
        <v>17</v>
      </c>
      <c r="M57" s="16" t="s">
        <v>25</v>
      </c>
      <c r="N57" s="16" t="s">
        <v>26</v>
      </c>
      <c r="O57" s="16" t="s">
        <v>14</v>
      </c>
      <c r="P57" s="12">
        <f t="shared" si="2"/>
        <v>3</v>
      </c>
      <c r="Q57" s="12" cm="1">
        <f t="array" ref="Q57">SUMPRODUCT(($G$2:$G$3094=G57)*(P57&gt;$P$2:$P$3094))+1</f>
        <v>3</v>
      </c>
      <c r="R57" s="12" t="e">
        <f>(Q57*100000)+#REF!</f>
        <v>#REF!</v>
      </c>
      <c r="S57" t="e" cm="1">
        <f t="array" ref="S57">SUMPRODUCT(($G$2:$G$3094=G57)*(R57&gt;$R$2:$R$3094))+1</f>
        <v>#REF!</v>
      </c>
      <c r="T57" t="str">
        <f t="shared" si="3"/>
        <v>WOLVERHAMPTON #</v>
      </c>
      <c r="U57">
        <v>0</v>
      </c>
      <c r="V57" t="s">
        <v>19</v>
      </c>
      <c r="W57">
        <f t="shared" si="4"/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6"/>
        <v>Floodlit44964</v>
      </c>
      <c r="D58" s="5" t="str">
        <f>IF('by region'!$C$2="Any","Any",List!V58)&amp;M58&amp;IF('by region'!$I$2="Any","Any",N58)&amp;G58</f>
        <v>AnyFlatAny44964</v>
      </c>
      <c r="E58" s="5" t="e">
        <f>IF(I58=#REF!,List!G58,"")</f>
        <v>#REF!</v>
      </c>
      <c r="F58" s="5" t="e">
        <f t="shared" si="1"/>
        <v>#REF!</v>
      </c>
      <c r="G58" s="15">
        <v>44964</v>
      </c>
      <c r="H58" s="16" t="s">
        <v>7</v>
      </c>
      <c r="I58" s="16" t="s">
        <v>23</v>
      </c>
      <c r="J58" s="16" t="s">
        <v>32</v>
      </c>
      <c r="K58" s="14" t="s">
        <v>24</v>
      </c>
      <c r="L58" s="14" t="s">
        <v>17</v>
      </c>
      <c r="M58" s="16" t="s">
        <v>25</v>
      </c>
      <c r="N58" s="16" t="s">
        <v>26</v>
      </c>
      <c r="O58" s="16" t="s">
        <v>14</v>
      </c>
      <c r="P58" s="12">
        <f t="shared" si="2"/>
        <v>3</v>
      </c>
      <c r="Q58" s="12" cm="1">
        <f t="array" ref="Q58">SUMPRODUCT(($G$2:$G$3094=G58)*(P58&gt;$P$2:$P$3094))+1</f>
        <v>3</v>
      </c>
      <c r="R58" s="12" t="e">
        <f>(Q58*100000)+#REF!</f>
        <v>#REF!</v>
      </c>
      <c r="S58" t="e" cm="1">
        <f t="array" ref="S58">SUMPRODUCT(($G$2:$G$3094=G58)*(R58&gt;$R$2:$R$3094))+1</f>
        <v>#REF!</v>
      </c>
      <c r="T58" t="str">
        <f t="shared" si="3"/>
        <v>SOUTHWELL #</v>
      </c>
      <c r="U58">
        <v>0</v>
      </c>
      <c r="V58" t="s">
        <v>30</v>
      </c>
      <c r="W58">
        <f t="shared" si="4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6"/>
        <v>Floodlit44965</v>
      </c>
      <c r="D59" s="5" t="str">
        <f>IF('by region'!$C$2="Any","Any",List!V59)&amp;M59&amp;IF('by region'!$I$2="Any","Any",N59)&amp;G59</f>
        <v>AnyFlatAny44965</v>
      </c>
      <c r="E59" s="5" t="e">
        <f>IF(I59=#REF!,List!G59,"")</f>
        <v>#REF!</v>
      </c>
      <c r="F59" s="5" t="e">
        <f t="shared" si="1"/>
        <v>#REF!</v>
      </c>
      <c r="G59" s="15">
        <v>44965</v>
      </c>
      <c r="H59" s="16" t="s">
        <v>27</v>
      </c>
      <c r="I59" s="16" t="s">
        <v>47</v>
      </c>
      <c r="J59" s="16" t="s">
        <v>32</v>
      </c>
      <c r="K59" s="14" t="s">
        <v>16</v>
      </c>
      <c r="L59" s="14" t="s">
        <v>19</v>
      </c>
      <c r="M59" s="16" t="s">
        <v>25</v>
      </c>
      <c r="N59" s="16" t="s">
        <v>26</v>
      </c>
      <c r="O59" s="16" t="s">
        <v>33</v>
      </c>
      <c r="P59" s="12">
        <f t="shared" si="2"/>
        <v>3</v>
      </c>
      <c r="Q59" s="12" cm="1">
        <f t="array" ref="Q59">SUMPRODUCT(($G$2:$G$3094=G59)*(P59&gt;$P$2:$P$3094))+1</f>
        <v>3</v>
      </c>
      <c r="R59" s="12" t="e">
        <f>(Q59*100000)+#REF!</f>
        <v>#REF!</v>
      </c>
      <c r="S59" t="e" cm="1">
        <f t="array" ref="S59">SUMPRODUCT(($G$2:$G$3094=G59)*(R59&gt;$R$2:$R$3094))+1</f>
        <v>#REF!</v>
      </c>
      <c r="T59" t="str">
        <f t="shared" si="3"/>
        <v>KEMPTON PARK #</v>
      </c>
      <c r="U59">
        <v>0</v>
      </c>
      <c r="V59" t="s">
        <v>19</v>
      </c>
      <c r="W59">
        <f t="shared" si="4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6"/>
        <v>Floodlit44966</v>
      </c>
      <c r="D60" s="5" t="str">
        <f>IF('by region'!$C$2="Any","Any",List!V60)&amp;M60&amp;IF('by region'!$I$2="Any","Any",N60)&amp;G60</f>
        <v>AnyFlatAny44966</v>
      </c>
      <c r="E60" s="5" t="e">
        <f>IF(I60=#REF!,List!G60,"")</f>
        <v>#REF!</v>
      </c>
      <c r="F60" s="5" t="e">
        <f t="shared" si="1"/>
        <v>#REF!</v>
      </c>
      <c r="G60" s="15">
        <v>44966</v>
      </c>
      <c r="H60" s="16" t="s">
        <v>34</v>
      </c>
      <c r="I60" s="16" t="s">
        <v>31</v>
      </c>
      <c r="J60" s="16" t="s">
        <v>32</v>
      </c>
      <c r="K60" s="14" t="s">
        <v>24</v>
      </c>
      <c r="L60" s="14" t="s">
        <v>11</v>
      </c>
      <c r="M60" s="16" t="s">
        <v>25</v>
      </c>
      <c r="N60" s="16" t="s">
        <v>26</v>
      </c>
      <c r="O60" s="16" t="s">
        <v>33</v>
      </c>
      <c r="P60" s="12">
        <f t="shared" si="2"/>
        <v>3</v>
      </c>
      <c r="Q60" s="12" cm="1">
        <f t="array" ref="Q60">SUMPRODUCT(($G$2:$G$3094=G60)*(P60&gt;$P$2:$P$3094))+1</f>
        <v>4</v>
      </c>
      <c r="R60" s="12" t="e">
        <f>(Q60*100000)+#REF!</f>
        <v>#REF!</v>
      </c>
      <c r="S60" t="e" cm="1">
        <f t="array" ref="S60">SUMPRODUCT(($G$2:$G$3094=G60)*(R60&gt;$R$2:$R$3094))+1</f>
        <v>#REF!</v>
      </c>
      <c r="T60" t="str">
        <f t="shared" si="3"/>
        <v>NEWCASTLE #</v>
      </c>
      <c r="U60">
        <v>0</v>
      </c>
      <c r="V60" t="s">
        <v>19</v>
      </c>
      <c r="W60">
        <f t="shared" si="4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6"/>
        <v>Floodlit44967</v>
      </c>
      <c r="D61" s="5" t="str">
        <f>IF('by region'!$C$2="Any","Any",List!V61)&amp;M61&amp;IF('by region'!$I$2="Any","Any",N61)&amp;G61</f>
        <v>AnyFlatAny44967</v>
      </c>
      <c r="E61" s="5" t="e">
        <f>IF(I61=#REF!,List!G61,"")</f>
        <v>#REF!</v>
      </c>
      <c r="F61" s="5" t="e">
        <f t="shared" si="1"/>
        <v>#REF!</v>
      </c>
      <c r="G61" s="15">
        <v>44967</v>
      </c>
      <c r="H61" s="16" t="s">
        <v>35</v>
      </c>
      <c r="I61" s="16" t="s">
        <v>73</v>
      </c>
      <c r="J61" s="16" t="s">
        <v>32</v>
      </c>
      <c r="K61" s="14" t="s">
        <v>10</v>
      </c>
      <c r="L61" s="14" t="s">
        <v>19</v>
      </c>
      <c r="M61" s="16" t="s">
        <v>25</v>
      </c>
      <c r="N61" s="16" t="s">
        <v>26</v>
      </c>
      <c r="O61" s="16" t="s">
        <v>33</v>
      </c>
      <c r="P61" s="12">
        <f t="shared" si="2"/>
        <v>3</v>
      </c>
      <c r="Q61" s="12" cm="1">
        <f t="array" ref="Q61">SUMPRODUCT(($G$2:$G$3094=G61)*(P61&gt;$P$2:$P$3094))+1</f>
        <v>4</v>
      </c>
      <c r="R61" s="12" t="e">
        <f>(Q61*100000)+#REF!</f>
        <v>#REF!</v>
      </c>
      <c r="S61" t="e" cm="1">
        <f t="array" ref="S61">SUMPRODUCT(($G$2:$G$3094=G61)*(R61&gt;$R$2:$R$3094))+1</f>
        <v>#REF!</v>
      </c>
      <c r="T61" t="str">
        <f t="shared" si="3"/>
        <v>CHELMSFORD CITY #</v>
      </c>
      <c r="U61">
        <v>0</v>
      </c>
      <c r="V61" t="s">
        <v>17</v>
      </c>
      <c r="W61">
        <f t="shared" si="4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6"/>
        <v>Afternoon44967</v>
      </c>
      <c r="D62" s="5" t="str">
        <f>IF('by region'!$C$2="Any","Any",List!V62)&amp;M62&amp;IF('by region'!$I$2="Any","Any",N62)&amp;G62</f>
        <v>AnyFlatAny44967</v>
      </c>
      <c r="E62" s="5" t="e">
        <f>IF(I62=#REF!,List!G62,"")</f>
        <v>#REF!</v>
      </c>
      <c r="F62" s="5" t="e">
        <f t="shared" si="1"/>
        <v>#REF!</v>
      </c>
      <c r="G62" s="15">
        <v>44967</v>
      </c>
      <c r="H62" s="16" t="s">
        <v>35</v>
      </c>
      <c r="I62" s="16" t="s">
        <v>23</v>
      </c>
      <c r="J62" s="16" t="s">
        <v>9</v>
      </c>
      <c r="K62" s="14" t="s">
        <v>24</v>
      </c>
      <c r="L62" s="14" t="s">
        <v>17</v>
      </c>
      <c r="M62" s="16" t="s">
        <v>25</v>
      </c>
      <c r="N62" s="16" t="s">
        <v>26</v>
      </c>
      <c r="O62" s="16" t="s">
        <v>14</v>
      </c>
      <c r="P62" s="12">
        <f t="shared" si="2"/>
        <v>1</v>
      </c>
      <c r="Q62" s="12" cm="1">
        <f t="array" ref="Q62">SUMPRODUCT(($G$2:$G$3094=G62)*(P62&gt;$P$2:$P$3094))+1</f>
        <v>1</v>
      </c>
      <c r="R62" s="12" t="e">
        <f>(Q62*100000)+#REF!</f>
        <v>#REF!</v>
      </c>
      <c r="S62" t="e" cm="1">
        <f t="array" ref="S62">SUMPRODUCT(($G$2:$G$3094=G62)*(R62&gt;$R$2:$R$3094))+1</f>
        <v>#REF!</v>
      </c>
      <c r="T62" t="str">
        <f t="shared" si="3"/>
        <v xml:space="preserve">SOUTHWELL </v>
      </c>
      <c r="U62">
        <v>0</v>
      </c>
      <c r="V62" t="s">
        <v>19</v>
      </c>
      <c r="W62">
        <f t="shared" si="4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6"/>
        <v>Afternoon44968</v>
      </c>
      <c r="D63" s="5" t="str">
        <f>IF('by region'!$C$2="Any","Any",List!V63)&amp;M63&amp;IF('by region'!$I$2="Any","Any",N63)&amp;G63</f>
        <v>AnyFlatAny44968</v>
      </c>
      <c r="E63" s="5" t="e">
        <f>IF(I63=#REF!,List!G63,"")</f>
        <v>#REF!</v>
      </c>
      <c r="F63" s="5" t="e">
        <f t="shared" si="1"/>
        <v>#REF!</v>
      </c>
      <c r="G63" s="15">
        <v>44968</v>
      </c>
      <c r="H63" s="16" t="s">
        <v>37</v>
      </c>
      <c r="I63" s="16" t="s">
        <v>36</v>
      </c>
      <c r="J63" s="16" t="s">
        <v>9</v>
      </c>
      <c r="K63" s="14" t="s">
        <v>24</v>
      </c>
      <c r="L63" s="14" t="s">
        <v>19</v>
      </c>
      <c r="M63" s="16" t="s">
        <v>25</v>
      </c>
      <c r="N63" s="16" t="s">
        <v>26</v>
      </c>
      <c r="O63" s="16" t="s">
        <v>14</v>
      </c>
      <c r="P63" s="12">
        <f t="shared" si="2"/>
        <v>1</v>
      </c>
      <c r="Q63" s="12" cm="1">
        <f t="array" ref="Q63">SUMPRODUCT(($G$2:$G$3094=G63)*(P63&gt;$P$2:$P$3094))+1</f>
        <v>1</v>
      </c>
      <c r="R63" s="12" t="e">
        <f>(Q63*100000)+#REF!</f>
        <v>#REF!</v>
      </c>
      <c r="S63" t="e" cm="1">
        <f t="array" ref="S63">SUMPRODUCT(($G$2:$G$3094=G63)*(R63&gt;$R$2:$R$3094))+1</f>
        <v>#REF!</v>
      </c>
      <c r="T63" t="str">
        <f t="shared" si="3"/>
        <v xml:space="preserve">LINGFIELD PARK </v>
      </c>
      <c r="U63">
        <v>0</v>
      </c>
      <c r="V63" t="s">
        <v>30</v>
      </c>
      <c r="W63">
        <f t="shared" si="4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6"/>
        <v>Floodlit44968</v>
      </c>
      <c r="D64" s="5" t="str">
        <f>IF('by region'!$C$2="Any","Any",List!V64)&amp;M64&amp;IF('by region'!$I$2="Any","Any",N64)&amp;G64</f>
        <v>AnyFlatAny44968</v>
      </c>
      <c r="E64" s="5" t="e">
        <f>IF(I64=#REF!,List!G64,"")</f>
        <v>#REF!</v>
      </c>
      <c r="F64" s="5" t="e">
        <f t="shared" si="1"/>
        <v>#REF!</v>
      </c>
      <c r="G64" s="15">
        <v>44968</v>
      </c>
      <c r="H64" s="16" t="s">
        <v>37</v>
      </c>
      <c r="I64" s="16" t="s">
        <v>43</v>
      </c>
      <c r="J64" s="16" t="s">
        <v>32</v>
      </c>
      <c r="K64" s="14" t="s">
        <v>24</v>
      </c>
      <c r="L64" s="14" t="s">
        <v>17</v>
      </c>
      <c r="M64" s="16" t="s">
        <v>25</v>
      </c>
      <c r="N64" s="16" t="s">
        <v>26</v>
      </c>
      <c r="O64" s="16" t="s">
        <v>14</v>
      </c>
      <c r="P64" s="12">
        <f t="shared" si="2"/>
        <v>3</v>
      </c>
      <c r="Q64" s="12" cm="1">
        <f t="array" ref="Q64">SUMPRODUCT(($G$2:$G$3094=G64)*(P64&gt;$P$2:$P$3094))+1</f>
        <v>5</v>
      </c>
      <c r="R64" s="12" t="e">
        <f>(Q64*100000)+#REF!</f>
        <v>#REF!</v>
      </c>
      <c r="S64" t="e" cm="1">
        <f t="array" ref="S64">SUMPRODUCT(($G$2:$G$3094=G64)*(R64&gt;$R$2:$R$3094))+1</f>
        <v>#REF!</v>
      </c>
      <c r="T64" t="str">
        <f t="shared" si="3"/>
        <v>WOLVERHAMPTON #</v>
      </c>
      <c r="U64">
        <v>0</v>
      </c>
      <c r="V64" t="s">
        <v>11</v>
      </c>
      <c r="W64">
        <f t="shared" si="4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6"/>
        <v>Afternoon44969</v>
      </c>
      <c r="D65" s="5" t="str">
        <f>IF('by region'!$C$2="Any","Any",List!V65)&amp;M65&amp;IF('by region'!$I$2="Any","Any",N65)&amp;G65</f>
        <v>AnyFlatAny44969</v>
      </c>
      <c r="E65" s="5" t="e">
        <f>IF(I65=#REF!,List!G65,"")</f>
        <v>#REF!</v>
      </c>
      <c r="F65" s="5" t="e">
        <f t="shared" si="1"/>
        <v>#REF!</v>
      </c>
      <c r="G65" s="15">
        <v>44969</v>
      </c>
      <c r="H65" s="16" t="s">
        <v>40</v>
      </c>
      <c r="I65" s="16" t="s">
        <v>23</v>
      </c>
      <c r="J65" s="16" t="s">
        <v>9</v>
      </c>
      <c r="K65" s="14" t="s">
        <v>24</v>
      </c>
      <c r="L65" s="14" t="s">
        <v>17</v>
      </c>
      <c r="M65" s="16" t="s">
        <v>25</v>
      </c>
      <c r="N65" s="16" t="s">
        <v>26</v>
      </c>
      <c r="O65" s="16" t="s">
        <v>14</v>
      </c>
      <c r="P65" s="12">
        <f t="shared" si="2"/>
        <v>1</v>
      </c>
      <c r="Q65" s="12" cm="1">
        <f t="array" ref="Q65">SUMPRODUCT(($G$2:$G$3094=G65)*(P65&gt;$P$2:$P$3094))+1</f>
        <v>1</v>
      </c>
      <c r="R65" s="12" t="e">
        <f>(Q65*100000)+#REF!</f>
        <v>#REF!</v>
      </c>
      <c r="S65" t="e" cm="1">
        <f t="array" ref="S65">SUMPRODUCT(($G$2:$G$3094=G65)*(R65&gt;$R$2:$R$3094))+1</f>
        <v>#REF!</v>
      </c>
      <c r="T65" t="str">
        <f t="shared" si="3"/>
        <v xml:space="preserve">SOUTHWELL </v>
      </c>
      <c r="U65">
        <v>0</v>
      </c>
      <c r="V65" t="s">
        <v>19</v>
      </c>
      <c r="W65">
        <f t="shared" si="4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si="6"/>
        <v>Floodlit44970</v>
      </c>
      <c r="D66" s="5" t="str">
        <f>IF('by region'!$C$2="Any","Any",List!V66)&amp;M66&amp;IF('by region'!$I$2="Any","Any",N66)&amp;G66</f>
        <v>AnyFlatAny44970</v>
      </c>
      <c r="E66" s="5" t="e">
        <f>IF(I66=#REF!,List!G66,"")</f>
        <v>#REF!</v>
      </c>
      <c r="F66" s="5" t="e">
        <f t="shared" ref="F66:F129" si="7">G66&amp;S66</f>
        <v>#REF!</v>
      </c>
      <c r="G66" s="15">
        <v>44970</v>
      </c>
      <c r="H66" s="16" t="s">
        <v>42</v>
      </c>
      <c r="I66" s="16" t="s">
        <v>43</v>
      </c>
      <c r="J66" s="16" t="s">
        <v>32</v>
      </c>
      <c r="K66" s="14" t="s">
        <v>24</v>
      </c>
      <c r="L66" s="14" t="s">
        <v>17</v>
      </c>
      <c r="M66" s="16" t="s">
        <v>25</v>
      </c>
      <c r="N66" s="16" t="s">
        <v>26</v>
      </c>
      <c r="O66" s="16" t="s">
        <v>14</v>
      </c>
      <c r="P66" s="12">
        <f t="shared" ref="P66:P129" si="8">IF(J66="Afternoon",1,IF(J66="Evening",2,IF(J66="Floodlit",3,4)))</f>
        <v>3</v>
      </c>
      <c r="Q66" s="12" cm="1">
        <f t="array" ref="Q66">SUMPRODUCT(($G$2:$G$3094=G66)*(P66&gt;$P$2:$P$3094))+1</f>
        <v>3</v>
      </c>
      <c r="R66" s="12" t="e">
        <f>(Q66*100000)+#REF!</f>
        <v>#REF!</v>
      </c>
      <c r="S66" t="e" cm="1">
        <f t="array" ref="S66">SUMPRODUCT(($G$2:$G$3094=G66)*(R66&gt;$R$2:$R$3094))+1</f>
        <v>#REF!</v>
      </c>
      <c r="T66" t="str">
        <f t="shared" ref="T66:T129" si="9">_xlfn.CONCAT(IF(M66="Flat",UPPER(I66),I66)," ",IF(J66="Evening","†",IF(J66="Floodlit","#","")))</f>
        <v>WOLVERHAMPTON #</v>
      </c>
      <c r="U66">
        <v>0</v>
      </c>
      <c r="V66" t="s">
        <v>19</v>
      </c>
      <c r="W66">
        <f t="shared" ref="W66:W129" si="10">YEAR(G66)</f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6"/>
        <v>Floodlit44971</v>
      </c>
      <c r="D67" s="5" t="str">
        <f>IF('by region'!$C$2="Any","Any",List!V67)&amp;M67&amp;IF('by region'!$I$2="Any","Any",N67)&amp;G67</f>
        <v>AnyFlatAny44971</v>
      </c>
      <c r="E67" s="5" t="e">
        <f>IF(I67=#REF!,List!G67,"")</f>
        <v>#REF!</v>
      </c>
      <c r="F67" s="5" t="e">
        <f t="shared" si="7"/>
        <v>#REF!</v>
      </c>
      <c r="G67" s="15">
        <v>44971</v>
      </c>
      <c r="H67" s="16" t="s">
        <v>7</v>
      </c>
      <c r="I67" s="16" t="s">
        <v>31</v>
      </c>
      <c r="J67" s="16" t="s">
        <v>32</v>
      </c>
      <c r="K67" s="14" t="s">
        <v>24</v>
      </c>
      <c r="L67" s="14" t="s">
        <v>11</v>
      </c>
      <c r="M67" s="16" t="s">
        <v>25</v>
      </c>
      <c r="N67" s="16" t="s">
        <v>26</v>
      </c>
      <c r="O67" s="16" t="s">
        <v>14</v>
      </c>
      <c r="P67" s="12">
        <f t="shared" si="8"/>
        <v>3</v>
      </c>
      <c r="Q67" s="12" cm="1">
        <f t="array" ref="Q67">SUMPRODUCT(($G$2:$G$3094=G67)*(P67&gt;$P$2:$P$3094))+1</f>
        <v>3</v>
      </c>
      <c r="R67" s="12" t="e">
        <f>(Q67*100000)+#REF!</f>
        <v>#REF!</v>
      </c>
      <c r="S67" t="e" cm="1">
        <f t="array" ref="S67">SUMPRODUCT(($G$2:$G$3094=G67)*(R67&gt;$R$2:$R$3094))+1</f>
        <v>#REF!</v>
      </c>
      <c r="T67" t="str">
        <f t="shared" si="9"/>
        <v>NEWCASTLE #</v>
      </c>
      <c r="U67">
        <v>0</v>
      </c>
      <c r="V67" t="s">
        <v>30</v>
      </c>
      <c r="W67">
        <f t="shared" si="10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6"/>
        <v>Floodlit44972</v>
      </c>
      <c r="D68" s="5" t="str">
        <f>IF('by region'!$C$2="Any","Any",List!V68)&amp;M68&amp;IF('by region'!$I$2="Any","Any",N68)&amp;G68</f>
        <v>AnyFlatAny44972</v>
      </c>
      <c r="E68" s="5" t="e">
        <f>IF(I68=#REF!,List!G68,"")</f>
        <v>#REF!</v>
      </c>
      <c r="F68" s="5" t="e">
        <f t="shared" si="7"/>
        <v>#REF!</v>
      </c>
      <c r="G68" s="15">
        <v>44972</v>
      </c>
      <c r="H68" s="16" t="s">
        <v>27</v>
      </c>
      <c r="I68" s="16" t="s">
        <v>47</v>
      </c>
      <c r="J68" s="16" t="s">
        <v>32</v>
      </c>
      <c r="K68" s="14" t="s">
        <v>16</v>
      </c>
      <c r="L68" s="14" t="s">
        <v>19</v>
      </c>
      <c r="M68" s="16" t="s">
        <v>25</v>
      </c>
      <c r="N68" s="16" t="s">
        <v>26</v>
      </c>
      <c r="O68" s="16" t="s">
        <v>33</v>
      </c>
      <c r="P68" s="12">
        <f t="shared" si="8"/>
        <v>3</v>
      </c>
      <c r="Q68" s="12" cm="1">
        <f t="array" ref="Q68">SUMPRODUCT(($G$2:$G$3094=G68)*(P68&gt;$P$2:$P$3094))+1</f>
        <v>3</v>
      </c>
      <c r="R68" s="12" t="e">
        <f>(Q68*100000)+#REF!</f>
        <v>#REF!</v>
      </c>
      <c r="S68" t="e" cm="1">
        <f t="array" ref="S68">SUMPRODUCT(($G$2:$G$3094=G68)*(R68&gt;$R$2:$R$3094))+1</f>
        <v>#REF!</v>
      </c>
      <c r="T68" t="str">
        <f t="shared" si="9"/>
        <v>KEMPTON PARK #</v>
      </c>
      <c r="U68">
        <v>0</v>
      </c>
      <c r="V68" t="s">
        <v>17</v>
      </c>
      <c r="W68">
        <f t="shared" si="10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6"/>
        <v>Floodlit44973</v>
      </c>
      <c r="D69" s="5" t="str">
        <f>IF('by region'!$C$2="Any","Any",List!V69)&amp;M69&amp;IF('by region'!$I$2="Any","Any",N69)&amp;G69</f>
        <v>AnyFlatAny44973</v>
      </c>
      <c r="E69" s="5" t="e">
        <f>IF(I69=#REF!,List!G69,"")</f>
        <v>#REF!</v>
      </c>
      <c r="F69" s="5" t="e">
        <f t="shared" si="7"/>
        <v>#REF!</v>
      </c>
      <c r="G69" s="15">
        <v>44973</v>
      </c>
      <c r="H69" s="16" t="s">
        <v>34</v>
      </c>
      <c r="I69" s="16" t="s">
        <v>73</v>
      </c>
      <c r="J69" s="16" t="s">
        <v>32</v>
      </c>
      <c r="K69" s="14" t="s">
        <v>10</v>
      </c>
      <c r="L69" s="14" t="s">
        <v>19</v>
      </c>
      <c r="M69" s="16" t="s">
        <v>25</v>
      </c>
      <c r="N69" s="16" t="s">
        <v>26</v>
      </c>
      <c r="O69" s="16" t="s">
        <v>33</v>
      </c>
      <c r="P69" s="12">
        <f t="shared" si="8"/>
        <v>3</v>
      </c>
      <c r="Q69" s="12" cm="1">
        <f t="array" ref="Q69">SUMPRODUCT(($G$2:$G$3094=G69)*(P69&gt;$P$2:$P$3094))+1</f>
        <v>4</v>
      </c>
      <c r="R69" s="12" t="e">
        <f>(Q69*100000)+#REF!</f>
        <v>#REF!</v>
      </c>
      <c r="S69" t="e" cm="1">
        <f t="array" ref="S69">SUMPRODUCT(($G$2:$G$3094=G69)*(R69&gt;$R$2:$R$3094))+1</f>
        <v>#REF!</v>
      </c>
      <c r="T69" t="str">
        <f t="shared" si="9"/>
        <v>CHELMSFORD CITY #</v>
      </c>
      <c r="U69">
        <v>0</v>
      </c>
      <c r="V69" t="s">
        <v>19</v>
      </c>
      <c r="W69">
        <f t="shared" si="10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6"/>
        <v>Floodlit44974</v>
      </c>
      <c r="D70" s="5" t="str">
        <f>IF('by region'!$C$2="Any","Any",List!V70)&amp;M70&amp;IF('by region'!$I$2="Any","Any",N70)&amp;G70</f>
        <v>AnyFlatAny44974</v>
      </c>
      <c r="E70" s="5" t="e">
        <f>IF(I70=#REF!,List!G70,"")</f>
        <v>#REF!</v>
      </c>
      <c r="F70" s="5" t="e">
        <f t="shared" si="7"/>
        <v>#REF!</v>
      </c>
      <c r="G70" s="15">
        <v>44974</v>
      </c>
      <c r="H70" s="16" t="s">
        <v>35</v>
      </c>
      <c r="I70" s="16" t="s">
        <v>23</v>
      </c>
      <c r="J70" s="16" t="s">
        <v>32</v>
      </c>
      <c r="K70" s="14" t="s">
        <v>24</v>
      </c>
      <c r="L70" s="14" t="s">
        <v>17</v>
      </c>
      <c r="M70" s="16" t="s">
        <v>25</v>
      </c>
      <c r="N70" s="16" t="s">
        <v>26</v>
      </c>
      <c r="O70" s="16" t="s">
        <v>33</v>
      </c>
      <c r="P70" s="12">
        <f t="shared" si="8"/>
        <v>3</v>
      </c>
      <c r="Q70" s="12" cm="1">
        <f t="array" ref="Q70">SUMPRODUCT(($G$2:$G$3094=G70)*(P70&gt;$P$2:$P$3094))+1</f>
        <v>4</v>
      </c>
      <c r="R70" s="12" t="e">
        <f>(Q70*100000)+#REF!</f>
        <v>#REF!</v>
      </c>
      <c r="S70" t="e" cm="1">
        <f t="array" ref="S70">SUMPRODUCT(($G$2:$G$3094=G70)*(R70&gt;$R$2:$R$3094))+1</f>
        <v>#REF!</v>
      </c>
      <c r="T70" t="str">
        <f t="shared" si="9"/>
        <v>SOUTHWELL #</v>
      </c>
      <c r="U70">
        <v>0</v>
      </c>
      <c r="V70" t="s">
        <v>17</v>
      </c>
      <c r="W70">
        <f t="shared" si="10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6"/>
        <v>Afternoon44974</v>
      </c>
      <c r="D71" s="5" t="str">
        <f>IF('by region'!$C$2="Any","Any",List!V71)&amp;M71&amp;IF('by region'!$I$2="Any","Any",N71)&amp;G71</f>
        <v>AnyFlatAny44974</v>
      </c>
      <c r="E71" s="5" t="e">
        <f>IF(I71=#REF!,List!G71,"")</f>
        <v>#REF!</v>
      </c>
      <c r="F71" s="5" t="e">
        <f t="shared" si="7"/>
        <v>#REF!</v>
      </c>
      <c r="G71" s="15">
        <v>44974</v>
      </c>
      <c r="H71" s="16" t="s">
        <v>35</v>
      </c>
      <c r="I71" s="16" t="s">
        <v>36</v>
      </c>
      <c r="J71" s="16" t="s">
        <v>9</v>
      </c>
      <c r="K71" s="14" t="s">
        <v>24</v>
      </c>
      <c r="L71" s="14" t="s">
        <v>19</v>
      </c>
      <c r="M71" s="16" t="s">
        <v>25</v>
      </c>
      <c r="N71" s="16" t="s">
        <v>26</v>
      </c>
      <c r="O71" s="16" t="s">
        <v>14</v>
      </c>
      <c r="P71" s="12">
        <f t="shared" si="8"/>
        <v>1</v>
      </c>
      <c r="Q71" s="12" cm="1">
        <f t="array" ref="Q71">SUMPRODUCT(($G$2:$G$3094=G71)*(P71&gt;$P$2:$P$3094))+1</f>
        <v>1</v>
      </c>
      <c r="R71" s="12" t="e">
        <f>(Q71*100000)+#REF!</f>
        <v>#REF!</v>
      </c>
      <c r="S71" t="e" cm="1">
        <f t="array" ref="S71">SUMPRODUCT(($G$2:$G$3094=G71)*(R71&gt;$R$2:$R$3094))+1</f>
        <v>#REF!</v>
      </c>
      <c r="T71" t="str">
        <f t="shared" si="9"/>
        <v xml:space="preserve">LINGFIELD PARK </v>
      </c>
      <c r="U71">
        <v>0</v>
      </c>
      <c r="V71" t="s">
        <v>17</v>
      </c>
      <c r="W71">
        <f t="shared" si="10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6"/>
        <v>Floodlit44975</v>
      </c>
      <c r="D72" s="5" t="str">
        <f>IF('by region'!$C$2="Any","Any",List!V72)&amp;M72&amp;IF('by region'!$I$2="Any","Any",N72)&amp;G72</f>
        <v>AnyFlatAny44975</v>
      </c>
      <c r="E72" s="5" t="e">
        <f>IF(I72=#REF!,List!G72,"")</f>
        <v>#REF!</v>
      </c>
      <c r="F72" s="5" t="e">
        <f t="shared" si="7"/>
        <v>#REF!</v>
      </c>
      <c r="G72" s="15">
        <v>44975</v>
      </c>
      <c r="H72" s="16" t="s">
        <v>37</v>
      </c>
      <c r="I72" s="16" t="s">
        <v>31</v>
      </c>
      <c r="J72" s="16" t="s">
        <v>32</v>
      </c>
      <c r="K72" s="14" t="s">
        <v>24</v>
      </c>
      <c r="L72" s="14" t="s">
        <v>11</v>
      </c>
      <c r="M72" s="16" t="s">
        <v>25</v>
      </c>
      <c r="N72" s="16" t="s">
        <v>26</v>
      </c>
      <c r="O72" s="16" t="s">
        <v>33</v>
      </c>
      <c r="P72" s="12">
        <f t="shared" si="8"/>
        <v>3</v>
      </c>
      <c r="Q72" s="12" cm="1">
        <f t="array" ref="Q72">SUMPRODUCT(($G$2:$G$3094=G72)*(P72&gt;$P$2:$P$3094))+1</f>
        <v>5</v>
      </c>
      <c r="R72" s="12" t="e">
        <f>(Q72*100000)+#REF!</f>
        <v>#REF!</v>
      </c>
      <c r="S72" t="e" cm="1">
        <f t="array" ref="S72">SUMPRODUCT(($G$2:$G$3094=G72)*(R72&gt;$R$2:$R$3094))+1</f>
        <v>#REF!</v>
      </c>
      <c r="T72" t="str">
        <f t="shared" si="9"/>
        <v>NEWCASTLE #</v>
      </c>
      <c r="U72">
        <v>0</v>
      </c>
      <c r="V72" t="s">
        <v>30</v>
      </c>
      <c r="W72">
        <f t="shared" si="10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6"/>
        <v>Afternoon44975</v>
      </c>
      <c r="D73" s="5" t="str">
        <f>IF('by region'!$C$2="Any","Any",List!V73)&amp;M73&amp;IF('by region'!$I$2="Any","Any",N73)&amp;G73</f>
        <v>AnyFlatAny44975</v>
      </c>
      <c r="E73" s="5" t="e">
        <f>IF(I73=#REF!,List!G73,"")</f>
        <v>#REF!</v>
      </c>
      <c r="F73" s="5" t="e">
        <f t="shared" si="7"/>
        <v>#REF!</v>
      </c>
      <c r="G73" s="15">
        <v>44975</v>
      </c>
      <c r="H73" s="16" t="s">
        <v>37</v>
      </c>
      <c r="I73" s="16" t="s">
        <v>36</v>
      </c>
      <c r="J73" s="16" t="s">
        <v>9</v>
      </c>
      <c r="K73" s="14" t="s">
        <v>24</v>
      </c>
      <c r="L73" s="14" t="s">
        <v>19</v>
      </c>
      <c r="M73" s="16" t="s">
        <v>25</v>
      </c>
      <c r="N73" s="16" t="s">
        <v>26</v>
      </c>
      <c r="O73" s="16" t="s">
        <v>14</v>
      </c>
      <c r="P73" s="12">
        <f t="shared" si="8"/>
        <v>1</v>
      </c>
      <c r="Q73" s="12" cm="1">
        <f t="array" ref="Q73">SUMPRODUCT(($G$2:$G$3094=G73)*(P73&gt;$P$2:$P$3094))+1</f>
        <v>1</v>
      </c>
      <c r="R73" s="12" t="e">
        <f>(Q73*100000)+#REF!</f>
        <v>#REF!</v>
      </c>
      <c r="S73" t="e" cm="1">
        <f t="array" ref="S73">SUMPRODUCT(($G$2:$G$3094=G73)*(R73&gt;$R$2:$R$3094))+1</f>
        <v>#REF!</v>
      </c>
      <c r="T73" t="str">
        <f t="shared" si="9"/>
        <v xml:space="preserve">LINGFIELD PARK </v>
      </c>
      <c r="U73">
        <v>0</v>
      </c>
      <c r="V73" t="s">
        <v>30</v>
      </c>
      <c r="W73">
        <f t="shared" si="10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6"/>
        <v>Floodlit44977</v>
      </c>
      <c r="D74" s="5" t="str">
        <f>IF('by region'!$C$2="Any","Any",List!V74)&amp;M74&amp;IF('by region'!$I$2="Any","Any",N74)&amp;G74</f>
        <v>AnyFlatAny44977</v>
      </c>
      <c r="E74" s="5" t="e">
        <f>IF(I74=#REF!,List!G74,"")</f>
        <v>#REF!</v>
      </c>
      <c r="F74" s="5" t="e">
        <f t="shared" si="7"/>
        <v>#REF!</v>
      </c>
      <c r="G74" s="15">
        <v>44977</v>
      </c>
      <c r="H74" s="16" t="s">
        <v>42</v>
      </c>
      <c r="I74" s="16" t="s">
        <v>31</v>
      </c>
      <c r="J74" s="16" t="s">
        <v>32</v>
      </c>
      <c r="K74" s="14" t="s">
        <v>24</v>
      </c>
      <c r="L74" s="14" t="s">
        <v>11</v>
      </c>
      <c r="M74" s="16" t="s">
        <v>25</v>
      </c>
      <c r="N74" s="16" t="s">
        <v>26</v>
      </c>
      <c r="O74" s="16" t="s">
        <v>33</v>
      </c>
      <c r="P74" s="12">
        <f t="shared" si="8"/>
        <v>3</v>
      </c>
      <c r="Q74" s="12" cm="1">
        <f t="array" ref="Q74">SUMPRODUCT(($G$2:$G$3094=G74)*(P74&gt;$P$2:$P$3094))+1</f>
        <v>3</v>
      </c>
      <c r="R74" s="12" t="e">
        <f>(Q74*100000)+#REF!</f>
        <v>#REF!</v>
      </c>
      <c r="S74" t="e" cm="1">
        <f t="array" ref="S74">SUMPRODUCT(($G$2:$G$3094=G74)*(R74&gt;$R$2:$R$3094))+1</f>
        <v>#REF!</v>
      </c>
      <c r="T74" t="str">
        <f t="shared" si="9"/>
        <v>NEWCASTLE #</v>
      </c>
      <c r="U74">
        <v>0</v>
      </c>
      <c r="V74" t="s">
        <v>17</v>
      </c>
      <c r="W74">
        <f t="shared" si="10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6"/>
        <v>Floodlit44978</v>
      </c>
      <c r="D75" s="5" t="str">
        <f>IF('by region'!$C$2="Any","Any",List!V75)&amp;M75&amp;IF('by region'!$I$2="Any","Any",N75)&amp;G75</f>
        <v>AnyFlatAny44978</v>
      </c>
      <c r="E75" s="5" t="e">
        <f>IF(I75=#REF!,List!G75,"")</f>
        <v>#REF!</v>
      </c>
      <c r="F75" s="5" t="e">
        <f t="shared" si="7"/>
        <v>#REF!</v>
      </c>
      <c r="G75" s="15">
        <v>44978</v>
      </c>
      <c r="H75" s="16" t="s">
        <v>7</v>
      </c>
      <c r="I75" s="16" t="s">
        <v>23</v>
      </c>
      <c r="J75" s="16" t="s">
        <v>32</v>
      </c>
      <c r="K75" s="14" t="s">
        <v>24</v>
      </c>
      <c r="L75" s="14" t="s">
        <v>17</v>
      </c>
      <c r="M75" s="16" t="s">
        <v>25</v>
      </c>
      <c r="N75" s="16" t="s">
        <v>26</v>
      </c>
      <c r="O75" s="16" t="s">
        <v>14</v>
      </c>
      <c r="P75" s="12">
        <f t="shared" si="8"/>
        <v>3</v>
      </c>
      <c r="Q75" s="12" cm="1">
        <f t="array" ref="Q75">SUMPRODUCT(($G$2:$G$3094=G75)*(P75&gt;$P$2:$P$3094))+1</f>
        <v>3</v>
      </c>
      <c r="R75" s="12" t="e">
        <f>(Q75*100000)+#REF!</f>
        <v>#REF!</v>
      </c>
      <c r="S75" t="e" cm="1">
        <f t="array" ref="S75">SUMPRODUCT(($G$2:$G$3094=G75)*(R75&gt;$R$2:$R$3094))+1</f>
        <v>#REF!</v>
      </c>
      <c r="T75" t="str">
        <f t="shared" si="9"/>
        <v>SOUTHWELL #</v>
      </c>
      <c r="U75">
        <v>0</v>
      </c>
      <c r="V75" t="s">
        <v>30</v>
      </c>
      <c r="W75">
        <f t="shared" si="10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6"/>
        <v>Floodlit44979</v>
      </c>
      <c r="D76" s="5" t="str">
        <f>IF('by region'!$C$2="Any","Any",List!V76)&amp;M76&amp;IF('by region'!$I$2="Any","Any",N76)&amp;G76</f>
        <v>AnyFlatAny44979</v>
      </c>
      <c r="E76" s="5" t="e">
        <f>IF(I76=#REF!,List!G76,"")</f>
        <v>#REF!</v>
      </c>
      <c r="F76" s="5" t="e">
        <f t="shared" si="7"/>
        <v>#REF!</v>
      </c>
      <c r="G76" s="15">
        <v>44979</v>
      </c>
      <c r="H76" s="16" t="s">
        <v>27</v>
      </c>
      <c r="I76" s="16" t="s">
        <v>47</v>
      </c>
      <c r="J76" s="16" t="s">
        <v>32</v>
      </c>
      <c r="K76" s="14" t="s">
        <v>16</v>
      </c>
      <c r="L76" s="14" t="s">
        <v>19</v>
      </c>
      <c r="M76" s="16" t="s">
        <v>25</v>
      </c>
      <c r="N76" s="16" t="s">
        <v>26</v>
      </c>
      <c r="O76" s="16" t="s">
        <v>33</v>
      </c>
      <c r="P76" s="12">
        <f t="shared" si="8"/>
        <v>3</v>
      </c>
      <c r="Q76" s="12" cm="1">
        <f t="array" ref="Q76">SUMPRODUCT(($G$2:$G$3094=G76)*(P76&gt;$P$2:$P$3094))+1</f>
        <v>4</v>
      </c>
      <c r="R76" s="12" t="e">
        <f>(Q76*100000)+#REF!</f>
        <v>#REF!</v>
      </c>
      <c r="S76" t="e" cm="1">
        <f t="array" ref="S76">SUMPRODUCT(($G$2:$G$3094=G76)*(R76&gt;$R$2:$R$3094))+1</f>
        <v>#REF!</v>
      </c>
      <c r="T76" t="str">
        <f t="shared" si="9"/>
        <v>KEMPTON PARK #</v>
      </c>
      <c r="U76">
        <v>0</v>
      </c>
      <c r="V76" t="s">
        <v>30</v>
      </c>
      <c r="W76">
        <f t="shared" si="10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6"/>
        <v>Afternoon44979</v>
      </c>
      <c r="D77" s="5" t="str">
        <f>IF('by region'!$C$2="Any","Any",List!V77)&amp;M77&amp;IF('by region'!$I$2="Any","Any",N77)&amp;G77</f>
        <v>AnyFlatAny44979</v>
      </c>
      <c r="E77" s="5" t="e">
        <f>IF(I77=#REF!,List!G77,"")</f>
        <v>#REF!</v>
      </c>
      <c r="F77" s="5" t="e">
        <f t="shared" si="7"/>
        <v>#REF!</v>
      </c>
      <c r="G77" s="15">
        <v>44979</v>
      </c>
      <c r="H77" s="16" t="s">
        <v>27</v>
      </c>
      <c r="I77" s="16" t="s">
        <v>31</v>
      </c>
      <c r="J77" s="16" t="s">
        <v>9</v>
      </c>
      <c r="K77" s="14" t="s">
        <v>24</v>
      </c>
      <c r="L77" s="14" t="s">
        <v>11</v>
      </c>
      <c r="M77" s="16" t="s">
        <v>25</v>
      </c>
      <c r="N77" s="16" t="s">
        <v>26</v>
      </c>
      <c r="O77" s="16" t="s">
        <v>14</v>
      </c>
      <c r="P77" s="12">
        <f t="shared" si="8"/>
        <v>1</v>
      </c>
      <c r="Q77" s="12" cm="1">
        <f t="array" ref="Q77">SUMPRODUCT(($G$2:$G$3094=G77)*(P77&gt;$P$2:$P$3094))+1</f>
        <v>1</v>
      </c>
      <c r="R77" s="12" t="e">
        <f>(Q77*100000)+#REF!</f>
        <v>#REF!</v>
      </c>
      <c r="S77" t="e" cm="1">
        <f t="array" ref="S77">SUMPRODUCT(($G$2:$G$3094=G77)*(R77&gt;$R$2:$R$3094))+1</f>
        <v>#REF!</v>
      </c>
      <c r="T77" t="str">
        <f t="shared" si="9"/>
        <v xml:space="preserve">NEWCASTLE </v>
      </c>
      <c r="U77">
        <v>0</v>
      </c>
      <c r="V77" t="s">
        <v>11</v>
      </c>
      <c r="W77">
        <f t="shared" si="10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6"/>
        <v>Floodlit44980</v>
      </c>
      <c r="D78" s="5" t="str">
        <f>IF('by region'!$C$2="Any","Any",List!V78)&amp;M78&amp;IF('by region'!$I$2="Any","Any",N78)&amp;G78</f>
        <v>AnyFlatAny44980</v>
      </c>
      <c r="E78" s="5" t="e">
        <f>IF(I78=#REF!,List!G78,"")</f>
        <v>#REF!</v>
      </c>
      <c r="F78" s="5" t="e">
        <f t="shared" si="7"/>
        <v>#REF!</v>
      </c>
      <c r="G78" s="15">
        <v>44980</v>
      </c>
      <c r="H78" s="16" t="s">
        <v>34</v>
      </c>
      <c r="I78" s="16" t="s">
        <v>31</v>
      </c>
      <c r="J78" s="16" t="s">
        <v>32</v>
      </c>
      <c r="K78" s="14" t="s">
        <v>24</v>
      </c>
      <c r="L78" s="14" t="s">
        <v>11</v>
      </c>
      <c r="M78" s="16" t="s">
        <v>25</v>
      </c>
      <c r="N78" s="16" t="s">
        <v>26</v>
      </c>
      <c r="O78" s="16" t="s">
        <v>33</v>
      </c>
      <c r="P78" s="12">
        <f t="shared" si="8"/>
        <v>3</v>
      </c>
      <c r="Q78" s="12" cm="1">
        <f t="array" ref="Q78">SUMPRODUCT(($G$2:$G$3094=G78)*(P78&gt;$P$2:$P$3094))+1</f>
        <v>4</v>
      </c>
      <c r="R78" s="12" t="e">
        <f>(Q78*100000)+#REF!</f>
        <v>#REF!</v>
      </c>
      <c r="S78" t="e" cm="1">
        <f t="array" ref="S78">SUMPRODUCT(($G$2:$G$3094=G78)*(R78&gt;$R$2:$R$3094))+1</f>
        <v>#REF!</v>
      </c>
      <c r="T78" t="str">
        <f t="shared" si="9"/>
        <v>NEWCASTLE #</v>
      </c>
      <c r="U78">
        <v>0</v>
      </c>
      <c r="V78" t="s">
        <v>19</v>
      </c>
      <c r="W78">
        <f t="shared" si="10"/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6"/>
        <v>Afternoon44980</v>
      </c>
      <c r="D79" s="5" t="str">
        <f>IF('by region'!$C$2="Any","Any",List!V79)&amp;M79&amp;IF('by region'!$I$2="Any","Any",N79)&amp;G79</f>
        <v>AnyFlatAny44980</v>
      </c>
      <c r="E79" s="5" t="e">
        <f>IF(I79=#REF!,List!G79,"")</f>
        <v>#REF!</v>
      </c>
      <c r="F79" s="5" t="e">
        <f t="shared" si="7"/>
        <v>#REF!</v>
      </c>
      <c r="G79" s="15">
        <v>44980</v>
      </c>
      <c r="H79" s="16" t="s">
        <v>34</v>
      </c>
      <c r="I79" s="16" t="s">
        <v>23</v>
      </c>
      <c r="J79" s="16" t="s">
        <v>9</v>
      </c>
      <c r="K79" s="14" t="s">
        <v>24</v>
      </c>
      <c r="L79" s="14" t="s">
        <v>17</v>
      </c>
      <c r="M79" s="16" t="s">
        <v>25</v>
      </c>
      <c r="N79" s="16" t="s">
        <v>26</v>
      </c>
      <c r="O79" s="16" t="s">
        <v>14</v>
      </c>
      <c r="P79" s="12">
        <f t="shared" si="8"/>
        <v>1</v>
      </c>
      <c r="Q79" s="12" cm="1">
        <f t="array" ref="Q79">SUMPRODUCT(($G$2:$G$3094=G79)*(P79&gt;$P$2:$P$3094))+1</f>
        <v>1</v>
      </c>
      <c r="R79" s="12" t="e">
        <f>(Q79*100000)+#REF!</f>
        <v>#REF!</v>
      </c>
      <c r="S79" t="e" cm="1">
        <f t="array" ref="S79">SUMPRODUCT(($G$2:$G$3094=G79)*(R79&gt;$R$2:$R$3094))+1</f>
        <v>#REF!</v>
      </c>
      <c r="T79" t="str">
        <f t="shared" si="9"/>
        <v xml:space="preserve">SOUTHWELL </v>
      </c>
      <c r="U79">
        <v>0</v>
      </c>
      <c r="V79" t="s">
        <v>30</v>
      </c>
      <c r="W79">
        <f t="shared" si="10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6"/>
        <v>Floodlit44981</v>
      </c>
      <c r="D80" s="5" t="str">
        <f>IF('by region'!$C$2="Any","Any",List!V80)&amp;M80&amp;IF('by region'!$I$2="Any","Any",N80)&amp;G80</f>
        <v>AnyFlatAny44981</v>
      </c>
      <c r="E80" s="5" t="e">
        <f>IF(I80=#REF!,List!G80,"")</f>
        <v>#REF!</v>
      </c>
      <c r="F80" s="5" t="e">
        <f t="shared" si="7"/>
        <v>#REF!</v>
      </c>
      <c r="G80" s="15">
        <v>44981</v>
      </c>
      <c r="H80" s="16" t="s">
        <v>35</v>
      </c>
      <c r="I80" s="16" t="s">
        <v>43</v>
      </c>
      <c r="J80" s="16" t="s">
        <v>32</v>
      </c>
      <c r="K80" s="14" t="s">
        <v>24</v>
      </c>
      <c r="L80" s="14" t="s">
        <v>17</v>
      </c>
      <c r="M80" s="16" t="s">
        <v>25</v>
      </c>
      <c r="N80" s="16" t="s">
        <v>26</v>
      </c>
      <c r="O80" s="16" t="s">
        <v>33</v>
      </c>
      <c r="P80" s="12">
        <f t="shared" si="8"/>
        <v>3</v>
      </c>
      <c r="Q80" s="12" cm="1">
        <f t="array" ref="Q80">SUMPRODUCT(($G$2:$G$3094=G80)*(P80&gt;$P$2:$P$3094))+1</f>
        <v>4</v>
      </c>
      <c r="R80" s="12" t="e">
        <f>(Q80*100000)+#REF!</f>
        <v>#REF!</v>
      </c>
      <c r="S80" t="e" cm="1">
        <f t="array" ref="S80">SUMPRODUCT(($G$2:$G$3094=G80)*(R80&gt;$R$2:$R$3094))+1</f>
        <v>#REF!</v>
      </c>
      <c r="T80" t="str">
        <f t="shared" si="9"/>
        <v>WOLVERHAMPTON #</v>
      </c>
      <c r="U80">
        <v>0</v>
      </c>
      <c r="V80" t="s">
        <v>30</v>
      </c>
      <c r="W80">
        <f t="shared" si="10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6"/>
        <v>Afternoon44981</v>
      </c>
      <c r="D81" s="5" t="str">
        <f>IF('by region'!$C$2="Any","Any",List!V81)&amp;M81&amp;IF('by region'!$I$2="Any","Any",N81)&amp;G81</f>
        <v>AnyFlatAny44981</v>
      </c>
      <c r="E81" s="5" t="e">
        <f>IF(I81=#REF!,List!G81,"")</f>
        <v>#REF!</v>
      </c>
      <c r="F81" s="5" t="e">
        <f t="shared" si="7"/>
        <v>#REF!</v>
      </c>
      <c r="G81" s="15">
        <v>44981</v>
      </c>
      <c r="H81" s="16" t="s">
        <v>35</v>
      </c>
      <c r="I81" s="16" t="s">
        <v>36</v>
      </c>
      <c r="J81" s="16" t="s">
        <v>9</v>
      </c>
      <c r="K81" s="14" t="s">
        <v>24</v>
      </c>
      <c r="L81" s="14" t="s">
        <v>19</v>
      </c>
      <c r="M81" s="16" t="s">
        <v>25</v>
      </c>
      <c r="N81" s="16" t="s">
        <v>26</v>
      </c>
      <c r="O81" s="16" t="s">
        <v>14</v>
      </c>
      <c r="P81" s="12">
        <f t="shared" si="8"/>
        <v>1</v>
      </c>
      <c r="Q81" s="12" cm="1">
        <f t="array" ref="Q81">SUMPRODUCT(($G$2:$G$3094=G81)*(P81&gt;$P$2:$P$3094))+1</f>
        <v>1</v>
      </c>
      <c r="R81" s="12" t="e">
        <f>(Q81*100000)+#REF!</f>
        <v>#REF!</v>
      </c>
      <c r="S81" t="e" cm="1">
        <f t="array" ref="S81">SUMPRODUCT(($G$2:$G$3094=G81)*(R81&gt;$R$2:$R$3094))+1</f>
        <v>#REF!</v>
      </c>
      <c r="T81" t="str">
        <f t="shared" si="9"/>
        <v xml:space="preserve">LINGFIELD PARK </v>
      </c>
      <c r="U81">
        <v>0</v>
      </c>
      <c r="V81" t="s">
        <v>17</v>
      </c>
      <c r="W81">
        <f t="shared" si="10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6"/>
        <v>Floodlit44982</v>
      </c>
      <c r="D82" s="5" t="str">
        <f>IF('by region'!$C$2="Any","Any",List!V82)&amp;M82&amp;IF('by region'!$I$2="Any","Any",N82)&amp;G82</f>
        <v>AnyFlatAny44982</v>
      </c>
      <c r="E82" s="5" t="e">
        <f>IF(I82=#REF!,List!G82,"")</f>
        <v>#REF!</v>
      </c>
      <c r="F82" s="5" t="e">
        <f t="shared" si="7"/>
        <v>#REF!</v>
      </c>
      <c r="G82" s="15">
        <v>44982</v>
      </c>
      <c r="H82" s="16" t="s">
        <v>37</v>
      </c>
      <c r="I82" s="16" t="s">
        <v>73</v>
      </c>
      <c r="J82" s="16" t="s">
        <v>32</v>
      </c>
      <c r="K82" s="14" t="s">
        <v>10</v>
      </c>
      <c r="L82" s="14" t="s">
        <v>19</v>
      </c>
      <c r="M82" s="16" t="s">
        <v>25</v>
      </c>
      <c r="N82" s="16" t="s">
        <v>26</v>
      </c>
      <c r="O82" s="16" t="s">
        <v>33</v>
      </c>
      <c r="P82" s="12">
        <f t="shared" si="8"/>
        <v>3</v>
      </c>
      <c r="Q82" s="12" cm="1">
        <f t="array" ref="Q82">SUMPRODUCT(($G$2:$G$3094=G82)*(P82&gt;$P$2:$P$3094))+1</f>
        <v>5</v>
      </c>
      <c r="R82" s="12" t="e">
        <f>(Q82*100000)+#REF!</f>
        <v>#REF!</v>
      </c>
      <c r="S82" t="e" cm="1">
        <f t="array" ref="S82">SUMPRODUCT(($G$2:$G$3094=G82)*(R82&gt;$R$2:$R$3094))+1</f>
        <v>#REF!</v>
      </c>
      <c r="T82" t="str">
        <f t="shared" si="9"/>
        <v>CHELMSFORD CITY #</v>
      </c>
      <c r="U82">
        <v>0</v>
      </c>
      <c r="V82" t="s">
        <v>11</v>
      </c>
      <c r="W82">
        <f t="shared" si="10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6"/>
        <v>Afternoon44982</v>
      </c>
      <c r="D83" s="5" t="str">
        <f>IF('by region'!$C$2="Any","Any",List!V83)&amp;M83&amp;IF('by region'!$I$2="Any","Any",N83)&amp;G83</f>
        <v>AnyFlatAny44982</v>
      </c>
      <c r="E83" s="5" t="e">
        <f>IF(I83=#REF!,List!G83,"")</f>
        <v>#REF!</v>
      </c>
      <c r="F83" s="5" t="e">
        <f t="shared" si="7"/>
        <v>#REF!</v>
      </c>
      <c r="G83" s="15">
        <v>44982</v>
      </c>
      <c r="H83" s="16" t="s">
        <v>37</v>
      </c>
      <c r="I83" s="16" t="s">
        <v>36</v>
      </c>
      <c r="J83" s="16" t="s">
        <v>9</v>
      </c>
      <c r="K83" s="14" t="s">
        <v>24</v>
      </c>
      <c r="L83" s="14" t="s">
        <v>19</v>
      </c>
      <c r="M83" s="16" t="s">
        <v>25</v>
      </c>
      <c r="N83" s="16" t="s">
        <v>26</v>
      </c>
      <c r="O83" s="16" t="s">
        <v>14</v>
      </c>
      <c r="P83" s="12">
        <f t="shared" si="8"/>
        <v>1</v>
      </c>
      <c r="Q83" s="12" cm="1">
        <f t="array" ref="Q83">SUMPRODUCT(($G$2:$G$3094=G83)*(P83&gt;$P$2:$P$3094))+1</f>
        <v>1</v>
      </c>
      <c r="R83" s="12" t="e">
        <f>(Q83*100000)+#REF!</f>
        <v>#REF!</v>
      </c>
      <c r="S83" t="e" cm="1">
        <f t="array" ref="S83">SUMPRODUCT(($G$2:$G$3094=G83)*(R83&gt;$R$2:$R$3094))+1</f>
        <v>#REF!</v>
      </c>
      <c r="T83" t="str">
        <f t="shared" si="9"/>
        <v xml:space="preserve">LINGFIELD PARK </v>
      </c>
      <c r="U83">
        <v>0</v>
      </c>
      <c r="V83" t="s">
        <v>30</v>
      </c>
      <c r="W83">
        <f t="shared" si="10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6"/>
        <v>Floodlit44984</v>
      </c>
      <c r="D84" s="5" t="str">
        <f>IF('by region'!$C$2="Any","Any",List!V84)&amp;M84&amp;IF('by region'!$I$2="Any","Any",N84)&amp;G84</f>
        <v>AnyFlatAny44984</v>
      </c>
      <c r="E84" s="5" t="e">
        <f>IF(I84=#REF!,List!G84,"")</f>
        <v>#REF!</v>
      </c>
      <c r="F84" s="5" t="e">
        <f t="shared" si="7"/>
        <v>#REF!</v>
      </c>
      <c r="G84" s="15">
        <v>44984</v>
      </c>
      <c r="H84" s="16" t="s">
        <v>42</v>
      </c>
      <c r="I84" s="16" t="s">
        <v>43</v>
      </c>
      <c r="J84" s="16" t="s">
        <v>32</v>
      </c>
      <c r="K84" s="14" t="s">
        <v>24</v>
      </c>
      <c r="L84" s="14" t="s">
        <v>17</v>
      </c>
      <c r="M84" s="16" t="s">
        <v>25</v>
      </c>
      <c r="N84" s="16" t="s">
        <v>26</v>
      </c>
      <c r="O84" s="16" t="s">
        <v>14</v>
      </c>
      <c r="P84" s="12">
        <f t="shared" si="8"/>
        <v>3</v>
      </c>
      <c r="Q84" s="12" cm="1">
        <f t="array" ref="Q84">SUMPRODUCT(($G$2:$G$3094=G84)*(P84&gt;$P$2:$P$3094))+1</f>
        <v>3</v>
      </c>
      <c r="R84" s="12" t="e">
        <f>(Q84*100000)+#REF!</f>
        <v>#REF!</v>
      </c>
      <c r="S84" t="e" cm="1">
        <f t="array" ref="S84">SUMPRODUCT(($G$2:$G$3094=G84)*(R84&gt;$R$2:$R$3094))+1</f>
        <v>#REF!</v>
      </c>
      <c r="T84" t="str">
        <f t="shared" si="9"/>
        <v>WOLVERHAMPTON #</v>
      </c>
      <c r="U84">
        <v>0</v>
      </c>
      <c r="V84" t="s">
        <v>11</v>
      </c>
      <c r="W84">
        <f t="shared" si="10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6"/>
        <v>Floodlit44985</v>
      </c>
      <c r="D85" s="5" t="str">
        <f>IF('by region'!$C$2="Any","Any",List!V85)&amp;M85&amp;IF('by region'!$I$2="Any","Any",N85)&amp;G85</f>
        <v>AnyFlatAny44985</v>
      </c>
      <c r="E85" s="5" t="e">
        <f>IF(I85=#REF!,List!G85,"")</f>
        <v>#REF!</v>
      </c>
      <c r="F85" s="5" t="e">
        <f t="shared" si="7"/>
        <v>#REF!</v>
      </c>
      <c r="G85" s="15">
        <v>44985</v>
      </c>
      <c r="H85" s="16" t="s">
        <v>7</v>
      </c>
      <c r="I85" s="16" t="s">
        <v>23</v>
      </c>
      <c r="J85" s="16" t="s">
        <v>32</v>
      </c>
      <c r="K85" s="14" t="s">
        <v>24</v>
      </c>
      <c r="L85" s="14" t="s">
        <v>17</v>
      </c>
      <c r="M85" s="16" t="s">
        <v>25</v>
      </c>
      <c r="N85" s="16" t="s">
        <v>26</v>
      </c>
      <c r="O85" s="16" t="s">
        <v>14</v>
      </c>
      <c r="P85" s="12">
        <f t="shared" si="8"/>
        <v>3</v>
      </c>
      <c r="Q85" s="12" cm="1">
        <f t="array" ref="Q85">SUMPRODUCT(($G$2:$G$3094=G85)*(P85&gt;$P$2:$P$3094))+1</f>
        <v>3</v>
      </c>
      <c r="R85" s="12" t="e">
        <f>(Q85*100000)+#REF!</f>
        <v>#REF!</v>
      </c>
      <c r="S85" t="e" cm="1">
        <f t="array" ref="S85">SUMPRODUCT(($G$2:$G$3094=G85)*(R85&gt;$R$2:$R$3094))+1</f>
        <v>#REF!</v>
      </c>
      <c r="T85" t="str">
        <f t="shared" si="9"/>
        <v>SOUTHWELL #</v>
      </c>
      <c r="U85">
        <v>0</v>
      </c>
      <c r="V85" t="s">
        <v>17</v>
      </c>
      <c r="W85">
        <f t="shared" si="10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6"/>
        <v>Floodlit44986</v>
      </c>
      <c r="D86" s="5" t="str">
        <f>IF('by region'!$C$2="Any","Any",List!V86)&amp;M86&amp;IF('by region'!$I$2="Any","Any",N86)&amp;G86</f>
        <v>AnyFlatAny44986</v>
      </c>
      <c r="E86" s="5" t="e">
        <f>IF(I86=#REF!,List!G86,"")</f>
        <v>#REF!</v>
      </c>
      <c r="F86" s="5" t="e">
        <f t="shared" si="7"/>
        <v>#REF!</v>
      </c>
      <c r="G86" s="15">
        <v>44986</v>
      </c>
      <c r="H86" s="16" t="s">
        <v>27</v>
      </c>
      <c r="I86" s="16" t="s">
        <v>47</v>
      </c>
      <c r="J86" s="16" t="s">
        <v>32</v>
      </c>
      <c r="K86" s="14" t="s">
        <v>16</v>
      </c>
      <c r="L86" s="14" t="s">
        <v>19</v>
      </c>
      <c r="M86" s="16" t="s">
        <v>25</v>
      </c>
      <c r="N86" s="16" t="s">
        <v>26</v>
      </c>
      <c r="O86" s="16" t="s">
        <v>33</v>
      </c>
      <c r="P86" s="12">
        <f t="shared" si="8"/>
        <v>3</v>
      </c>
      <c r="Q86" s="12" cm="1">
        <f t="array" ref="Q86">SUMPRODUCT(($G$2:$G$3094=G86)*(P86&gt;$P$2:$P$3094))+1</f>
        <v>4</v>
      </c>
      <c r="R86" s="12" t="e">
        <f>(Q86*100000)+#REF!</f>
        <v>#REF!</v>
      </c>
      <c r="S86" t="e" cm="1">
        <f t="array" ref="S86">SUMPRODUCT(($G$2:$G$3094=G86)*(R86&gt;$R$2:$R$3094))+1</f>
        <v>#REF!</v>
      </c>
      <c r="T86" t="str">
        <f t="shared" si="9"/>
        <v>KEMPTON PARK #</v>
      </c>
      <c r="U86">
        <v>0</v>
      </c>
      <c r="V86" t="s">
        <v>19</v>
      </c>
      <c r="W86">
        <f t="shared" si="10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6"/>
        <v>Afternoon44986</v>
      </c>
      <c r="D87" s="5" t="str">
        <f>IF('by region'!$C$2="Any","Any",List!V87)&amp;M87&amp;IF('by region'!$I$2="Any","Any",N87)&amp;G87</f>
        <v>AnyFlatAny44986</v>
      </c>
      <c r="E87" s="5" t="e">
        <f>IF(I87=#REF!,List!G87,"")</f>
        <v>#REF!</v>
      </c>
      <c r="F87" s="5" t="e">
        <f t="shared" si="7"/>
        <v>#REF!</v>
      </c>
      <c r="G87" s="15">
        <v>44986</v>
      </c>
      <c r="H87" s="16" t="s">
        <v>27</v>
      </c>
      <c r="I87" s="16" t="s">
        <v>36</v>
      </c>
      <c r="J87" s="16" t="s">
        <v>9</v>
      </c>
      <c r="K87" s="14" t="s">
        <v>24</v>
      </c>
      <c r="L87" s="14" t="s">
        <v>19</v>
      </c>
      <c r="M87" s="16" t="s">
        <v>25</v>
      </c>
      <c r="N87" s="16" t="s">
        <v>26</v>
      </c>
      <c r="O87" s="16" t="s">
        <v>14</v>
      </c>
      <c r="P87" s="12">
        <f t="shared" si="8"/>
        <v>1</v>
      </c>
      <c r="Q87" s="12" cm="1">
        <f t="array" ref="Q87">SUMPRODUCT(($G$2:$G$3094=G87)*(P87&gt;$P$2:$P$3094))+1</f>
        <v>1</v>
      </c>
      <c r="R87" s="12" t="e">
        <f>(Q87*100000)+#REF!</f>
        <v>#REF!</v>
      </c>
      <c r="S87" t="e" cm="1">
        <f t="array" ref="S87">SUMPRODUCT(($G$2:$G$3094=G87)*(R87&gt;$R$2:$R$3094))+1</f>
        <v>#REF!</v>
      </c>
      <c r="T87" t="str">
        <f t="shared" si="9"/>
        <v xml:space="preserve">LINGFIELD PARK </v>
      </c>
      <c r="U87">
        <v>0</v>
      </c>
      <c r="V87" t="s">
        <v>30</v>
      </c>
      <c r="W87">
        <f t="shared" si="10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6"/>
        <v>Floodlit44987</v>
      </c>
      <c r="D88" s="5" t="str">
        <f>IF('by region'!$C$2="Any","Any",List!V88)&amp;M88&amp;IF('by region'!$I$2="Any","Any",N88)&amp;G88</f>
        <v>AnyFlatAny44987</v>
      </c>
      <c r="E88" s="5" t="e">
        <f>IF(I88=#REF!,List!G88,"")</f>
        <v>#REF!</v>
      </c>
      <c r="F88" s="5" t="e">
        <f t="shared" si="7"/>
        <v>#REF!</v>
      </c>
      <c r="G88" s="15">
        <v>44987</v>
      </c>
      <c r="H88" s="16" t="s">
        <v>34</v>
      </c>
      <c r="I88" s="16" t="s">
        <v>73</v>
      </c>
      <c r="J88" s="16" t="s">
        <v>32</v>
      </c>
      <c r="K88" s="14" t="s">
        <v>10</v>
      </c>
      <c r="L88" s="14" t="s">
        <v>19</v>
      </c>
      <c r="M88" s="16" t="s">
        <v>25</v>
      </c>
      <c r="N88" s="16" t="s">
        <v>26</v>
      </c>
      <c r="O88" s="16" t="s">
        <v>33</v>
      </c>
      <c r="P88" s="12">
        <f t="shared" si="8"/>
        <v>3</v>
      </c>
      <c r="Q88" s="12" cm="1">
        <f t="array" ref="Q88">SUMPRODUCT(($G$2:$G$3094=G88)*(P88&gt;$P$2:$P$3094))+1</f>
        <v>4</v>
      </c>
      <c r="R88" s="12" t="e">
        <f>(Q88*100000)+#REF!</f>
        <v>#REF!</v>
      </c>
      <c r="S88" t="e" cm="1">
        <f t="array" ref="S88">SUMPRODUCT(($G$2:$G$3094=G88)*(R88&gt;$R$2:$R$3094))+1</f>
        <v>#REF!</v>
      </c>
      <c r="T88" t="str">
        <f t="shared" si="9"/>
        <v>CHELMSFORD CITY #</v>
      </c>
      <c r="U88">
        <v>0</v>
      </c>
      <c r="V88" t="s">
        <v>17</v>
      </c>
      <c r="W88">
        <f t="shared" si="10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6"/>
        <v>Afternoon44987</v>
      </c>
      <c r="D89" s="5" t="str">
        <f>IF('by region'!$C$2="Any","Any",List!V89)&amp;M89&amp;IF('by region'!$I$2="Any","Any",N89)&amp;G89</f>
        <v>AnyFlatAny44987</v>
      </c>
      <c r="E89" s="5" t="e">
        <f>IF(I89=#REF!,List!G89,"")</f>
        <v>#REF!</v>
      </c>
      <c r="F89" s="5" t="e">
        <f t="shared" si="7"/>
        <v>#REF!</v>
      </c>
      <c r="G89" s="15">
        <v>44987</v>
      </c>
      <c r="H89" s="16" t="s">
        <v>34</v>
      </c>
      <c r="I89" s="16" t="s">
        <v>31</v>
      </c>
      <c r="J89" s="16" t="s">
        <v>9</v>
      </c>
      <c r="K89" s="14" t="s">
        <v>24</v>
      </c>
      <c r="L89" s="14" t="s">
        <v>11</v>
      </c>
      <c r="M89" s="16" t="s">
        <v>25</v>
      </c>
      <c r="N89" s="16" t="s">
        <v>26</v>
      </c>
      <c r="O89" s="16" t="s">
        <v>14</v>
      </c>
      <c r="P89" s="12">
        <f t="shared" si="8"/>
        <v>1</v>
      </c>
      <c r="Q89" s="12" cm="1">
        <f t="array" ref="Q89">SUMPRODUCT(($G$2:$G$3094=G89)*(P89&gt;$P$2:$P$3094))+1</f>
        <v>1</v>
      </c>
      <c r="R89" s="12" t="e">
        <f>(Q89*100000)+#REF!</f>
        <v>#REF!</v>
      </c>
      <c r="S89" t="e" cm="1">
        <f t="array" ref="S89">SUMPRODUCT(($G$2:$G$3094=G89)*(R89&gt;$R$2:$R$3094))+1</f>
        <v>#REF!</v>
      </c>
      <c r="T89" t="str">
        <f t="shared" si="9"/>
        <v xml:space="preserve">NEWCASTLE </v>
      </c>
      <c r="U89">
        <v>0</v>
      </c>
      <c r="V89" t="s">
        <v>11</v>
      </c>
      <c r="W89">
        <f t="shared" si="10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6"/>
        <v>Floodlit44988</v>
      </c>
      <c r="D90" s="5" t="str">
        <f>IF('by region'!$C$2="Any","Any",List!V90)&amp;M90&amp;IF('by region'!$I$2="Any","Any",N90)&amp;G90</f>
        <v>AnyFlatAny44988</v>
      </c>
      <c r="E90" s="5" t="e">
        <f>IF(I90=#REF!,List!G90,"")</f>
        <v>#REF!</v>
      </c>
      <c r="F90" s="5" t="e">
        <f t="shared" si="7"/>
        <v>#REF!</v>
      </c>
      <c r="G90" s="15">
        <v>44988</v>
      </c>
      <c r="H90" s="16" t="s">
        <v>35</v>
      </c>
      <c r="I90" s="16" t="s">
        <v>31</v>
      </c>
      <c r="J90" s="16" t="s">
        <v>32</v>
      </c>
      <c r="K90" s="14" t="s">
        <v>24</v>
      </c>
      <c r="L90" s="14" t="s">
        <v>11</v>
      </c>
      <c r="M90" s="16" t="s">
        <v>25</v>
      </c>
      <c r="N90" s="16" t="s">
        <v>26</v>
      </c>
      <c r="O90" s="16" t="s">
        <v>33</v>
      </c>
      <c r="P90" s="12">
        <f t="shared" si="8"/>
        <v>3</v>
      </c>
      <c r="Q90" s="12" cm="1">
        <f t="array" ref="Q90">SUMPRODUCT(($G$2:$G$3094=G90)*(P90&gt;$P$2:$P$3094))+1</f>
        <v>4</v>
      </c>
      <c r="R90" s="12" t="e">
        <f>(Q90*100000)+#REF!</f>
        <v>#REF!</v>
      </c>
      <c r="S90" t="e" cm="1">
        <f t="array" ref="S90">SUMPRODUCT(($G$2:$G$3094=G90)*(R90&gt;$R$2:$R$3094))+1</f>
        <v>#REF!</v>
      </c>
      <c r="T90" t="str">
        <f t="shared" si="9"/>
        <v>NEWCASTLE #</v>
      </c>
      <c r="U90">
        <v>0</v>
      </c>
      <c r="V90" t="s">
        <v>19</v>
      </c>
      <c r="W90">
        <f t="shared" si="10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6"/>
        <v>Afternoon44988</v>
      </c>
      <c r="D91" s="5" t="str">
        <f>IF('by region'!$C$2="Any","Any",List!V91)&amp;M91&amp;IF('by region'!$I$2="Any","Any",N91)&amp;G91</f>
        <v>AnyFlatAny44988</v>
      </c>
      <c r="E91" s="5" t="e">
        <f>IF(I91=#REF!,List!G91,"")</f>
        <v>#REF!</v>
      </c>
      <c r="F91" s="5" t="e">
        <f t="shared" si="7"/>
        <v>#REF!</v>
      </c>
      <c r="G91" s="15">
        <v>44988</v>
      </c>
      <c r="H91" s="16" t="s">
        <v>35</v>
      </c>
      <c r="I91" s="16" t="s">
        <v>36</v>
      </c>
      <c r="J91" s="16" t="s">
        <v>9</v>
      </c>
      <c r="K91" s="14" t="s">
        <v>24</v>
      </c>
      <c r="L91" s="14" t="s">
        <v>19</v>
      </c>
      <c r="M91" s="16" t="s">
        <v>25</v>
      </c>
      <c r="N91" s="16" t="s">
        <v>26</v>
      </c>
      <c r="O91" s="16" t="s">
        <v>14</v>
      </c>
      <c r="P91" s="12">
        <f t="shared" si="8"/>
        <v>1</v>
      </c>
      <c r="Q91" s="12" cm="1">
        <f t="array" ref="Q91">SUMPRODUCT(($G$2:$G$3094=G91)*(P91&gt;$P$2:$P$3094))+1</f>
        <v>1</v>
      </c>
      <c r="R91" s="12" t="e">
        <f>(Q91*100000)+#REF!</f>
        <v>#REF!</v>
      </c>
      <c r="S91" t="e" cm="1">
        <f t="array" ref="S91">SUMPRODUCT(($G$2:$G$3094=G91)*(R91&gt;$R$2:$R$3094))+1</f>
        <v>#REF!</v>
      </c>
      <c r="T91" t="str">
        <f t="shared" si="9"/>
        <v xml:space="preserve">LINGFIELD PARK </v>
      </c>
      <c r="U91">
        <v>0</v>
      </c>
      <c r="V91" t="s">
        <v>17</v>
      </c>
      <c r="W91">
        <f t="shared" si="10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6"/>
        <v>Floodlit44989</v>
      </c>
      <c r="D92" s="5" t="str">
        <f>IF('by region'!$C$2="Any","Any",List!V92)&amp;M92&amp;IF('by region'!$I$2="Any","Any",N92)&amp;G92</f>
        <v>AnyFlatAny44989</v>
      </c>
      <c r="E92" s="5" t="e">
        <f>IF(I92=#REF!,List!G92,"")</f>
        <v>#REF!</v>
      </c>
      <c r="F92" s="5" t="e">
        <f t="shared" si="7"/>
        <v>#REF!</v>
      </c>
      <c r="G92" s="15">
        <v>44989</v>
      </c>
      <c r="H92" s="16" t="s">
        <v>37</v>
      </c>
      <c r="I92" s="16" t="s">
        <v>43</v>
      </c>
      <c r="J92" s="16" t="s">
        <v>32</v>
      </c>
      <c r="K92" s="14" t="s">
        <v>24</v>
      </c>
      <c r="L92" s="14" t="s">
        <v>17</v>
      </c>
      <c r="M92" s="16" t="s">
        <v>25</v>
      </c>
      <c r="N92" s="16" t="s">
        <v>26</v>
      </c>
      <c r="O92" s="16" t="s">
        <v>33</v>
      </c>
      <c r="P92" s="12">
        <f t="shared" si="8"/>
        <v>3</v>
      </c>
      <c r="Q92" s="12" cm="1">
        <f t="array" ref="Q92">SUMPRODUCT(($G$2:$G$3094=G92)*(P92&gt;$P$2:$P$3094))+1</f>
        <v>5</v>
      </c>
      <c r="R92" s="12" t="e">
        <f>(Q92*100000)+#REF!</f>
        <v>#REF!</v>
      </c>
      <c r="S92" t="e" cm="1">
        <f t="array" ref="S92">SUMPRODUCT(($G$2:$G$3094=G92)*(R92&gt;$R$2:$R$3094))+1</f>
        <v>#REF!</v>
      </c>
      <c r="T92" t="str">
        <f t="shared" si="9"/>
        <v>WOLVERHAMPTON #</v>
      </c>
      <c r="U92">
        <v>0</v>
      </c>
      <c r="V92" t="s">
        <v>19</v>
      </c>
      <c r="W92">
        <f t="shared" si="10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6"/>
        <v>Afternoon44989</v>
      </c>
      <c r="D93" s="5" t="str">
        <f>IF('by region'!$C$2="Any","Any",List!V93)&amp;M93&amp;IF('by region'!$I$2="Any","Any",N93)&amp;G93</f>
        <v>AnyFlatAny44989</v>
      </c>
      <c r="E93" s="5" t="e">
        <f>IF(I93=#REF!,List!G93,"")</f>
        <v>#REF!</v>
      </c>
      <c r="F93" s="5" t="e">
        <f t="shared" si="7"/>
        <v>#REF!</v>
      </c>
      <c r="G93" s="15">
        <v>44989</v>
      </c>
      <c r="H93" s="16" t="s">
        <v>37</v>
      </c>
      <c r="I93" s="16" t="s">
        <v>36</v>
      </c>
      <c r="J93" s="16" t="s">
        <v>9</v>
      </c>
      <c r="K93" s="14" t="s">
        <v>24</v>
      </c>
      <c r="L93" s="14" t="s">
        <v>19</v>
      </c>
      <c r="M93" s="16" t="s">
        <v>25</v>
      </c>
      <c r="N93" s="16" t="s">
        <v>26</v>
      </c>
      <c r="O93" s="16" t="s">
        <v>14</v>
      </c>
      <c r="P93" s="12">
        <f t="shared" si="8"/>
        <v>1</v>
      </c>
      <c r="Q93" s="12" cm="1">
        <f t="array" ref="Q93">SUMPRODUCT(($G$2:$G$3094=G93)*(P93&gt;$P$2:$P$3094))+1</f>
        <v>1</v>
      </c>
      <c r="R93" s="12" t="e">
        <f>(Q93*100000)+#REF!</f>
        <v>#REF!</v>
      </c>
      <c r="S93" t="e" cm="1">
        <f t="array" ref="S93">SUMPRODUCT(($G$2:$G$3094=G93)*(R93&gt;$R$2:$R$3094))+1</f>
        <v>#REF!</v>
      </c>
      <c r="T93" t="str">
        <f t="shared" si="9"/>
        <v xml:space="preserve">LINGFIELD PARK </v>
      </c>
      <c r="U93">
        <v>0</v>
      </c>
      <c r="V93" t="s">
        <v>11</v>
      </c>
      <c r="W93">
        <f t="shared" si="10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6"/>
        <v>Floodlit44991</v>
      </c>
      <c r="D94" s="5" t="str">
        <f>IF('by region'!$C$2="Any","Any",List!V94)&amp;M94&amp;IF('by region'!$I$2="Any","Any",N94)&amp;G94</f>
        <v>AnyFlatAny44991</v>
      </c>
      <c r="E94" s="5" t="e">
        <f>IF(I94=#REF!,List!G94,"")</f>
        <v>#REF!</v>
      </c>
      <c r="F94" s="5" t="e">
        <f t="shared" si="7"/>
        <v>#REF!</v>
      </c>
      <c r="G94" s="15">
        <v>44991</v>
      </c>
      <c r="H94" s="16" t="s">
        <v>42</v>
      </c>
      <c r="I94" s="16" t="s">
        <v>43</v>
      </c>
      <c r="J94" s="16" t="s">
        <v>32</v>
      </c>
      <c r="K94" s="14" t="s">
        <v>24</v>
      </c>
      <c r="L94" s="14" t="s">
        <v>17</v>
      </c>
      <c r="M94" s="16" t="s">
        <v>25</v>
      </c>
      <c r="N94" s="16" t="s">
        <v>26</v>
      </c>
      <c r="O94" s="16" t="s">
        <v>14</v>
      </c>
      <c r="P94" s="12">
        <f t="shared" si="8"/>
        <v>3</v>
      </c>
      <c r="Q94" s="12" cm="1">
        <f t="array" ref="Q94">SUMPRODUCT(($G$2:$G$3094=G94)*(P94&gt;$P$2:$P$3094))+1</f>
        <v>3</v>
      </c>
      <c r="R94" s="12" t="e">
        <f>(Q94*100000)+#REF!</f>
        <v>#REF!</v>
      </c>
      <c r="S94" t="e" cm="1">
        <f t="array" ref="S94">SUMPRODUCT(($G$2:$G$3094=G94)*(R94&gt;$R$2:$R$3094))+1</f>
        <v>#REF!</v>
      </c>
      <c r="T94" t="str">
        <f t="shared" si="9"/>
        <v>WOLVERHAMPTON #</v>
      </c>
      <c r="U94">
        <v>0</v>
      </c>
      <c r="V94" t="s">
        <v>17</v>
      </c>
      <c r="W94">
        <f t="shared" si="10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6"/>
        <v>Floodlit44992</v>
      </c>
      <c r="D95" s="5" t="str">
        <f>IF('by region'!$C$2="Any","Any",List!V95)&amp;M95&amp;IF('by region'!$I$2="Any","Any",N95)&amp;G95</f>
        <v>AnyFlatAny44992</v>
      </c>
      <c r="E95" s="5" t="e">
        <f>IF(I95=#REF!,List!G95,"")</f>
        <v>#REF!</v>
      </c>
      <c r="F95" s="5" t="e">
        <f t="shared" si="7"/>
        <v>#REF!</v>
      </c>
      <c r="G95" s="15">
        <v>44992</v>
      </c>
      <c r="H95" s="16" t="s">
        <v>7</v>
      </c>
      <c r="I95" s="16" t="s">
        <v>23</v>
      </c>
      <c r="J95" s="16" t="s">
        <v>32</v>
      </c>
      <c r="K95" s="14" t="s">
        <v>24</v>
      </c>
      <c r="L95" s="14" t="s">
        <v>17</v>
      </c>
      <c r="M95" s="16" t="s">
        <v>25</v>
      </c>
      <c r="N95" s="16" t="s">
        <v>26</v>
      </c>
      <c r="O95" s="16" t="s">
        <v>14</v>
      </c>
      <c r="P95" s="12">
        <f t="shared" si="8"/>
        <v>3</v>
      </c>
      <c r="Q95" s="12" cm="1">
        <f t="array" ref="Q95">SUMPRODUCT(($G$2:$G$3094=G95)*(P95&gt;$P$2:$P$3094))+1</f>
        <v>3</v>
      </c>
      <c r="R95" s="12" t="e">
        <f>(Q95*100000)+#REF!</f>
        <v>#REF!</v>
      </c>
      <c r="S95" t="e" cm="1">
        <f t="array" ref="S95">SUMPRODUCT(($G$2:$G$3094=G95)*(R95&gt;$R$2:$R$3094))+1</f>
        <v>#REF!</v>
      </c>
      <c r="T95" t="str">
        <f t="shared" si="9"/>
        <v>SOUTHWELL #</v>
      </c>
      <c r="U95">
        <v>0</v>
      </c>
      <c r="V95" t="s">
        <v>19</v>
      </c>
      <c r="W95">
        <f t="shared" si="10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6"/>
        <v>Floodlit44993</v>
      </c>
      <c r="D96" s="5" t="str">
        <f>IF('by region'!$C$2="Any","Any",List!V96)&amp;M96&amp;IF('by region'!$I$2="Any","Any",N96)&amp;G96</f>
        <v>AnyFlatAny44993</v>
      </c>
      <c r="E96" s="5" t="e">
        <f>IF(I96=#REF!,List!G96,"")</f>
        <v>#REF!</v>
      </c>
      <c r="F96" s="5" t="e">
        <f t="shared" si="7"/>
        <v>#REF!</v>
      </c>
      <c r="G96" s="15">
        <v>44993</v>
      </c>
      <c r="H96" s="16" t="s">
        <v>27</v>
      </c>
      <c r="I96" s="16" t="s">
        <v>47</v>
      </c>
      <c r="J96" s="16" t="s">
        <v>32</v>
      </c>
      <c r="K96" s="14" t="s">
        <v>16</v>
      </c>
      <c r="L96" s="14" t="s">
        <v>19</v>
      </c>
      <c r="M96" s="16" t="s">
        <v>25</v>
      </c>
      <c r="N96" s="16" t="s">
        <v>26</v>
      </c>
      <c r="O96" s="16" t="s">
        <v>33</v>
      </c>
      <c r="P96" s="12">
        <f t="shared" si="8"/>
        <v>3</v>
      </c>
      <c r="Q96" s="12" cm="1">
        <f t="array" ref="Q96">SUMPRODUCT(($G$2:$G$3094=G96)*(P96&gt;$P$2:$P$3094))+1</f>
        <v>4</v>
      </c>
      <c r="R96" s="12" t="e">
        <f>(Q96*100000)+#REF!</f>
        <v>#REF!</v>
      </c>
      <c r="S96" t="e" cm="1">
        <f t="array" ref="S96">SUMPRODUCT(($G$2:$G$3094=G96)*(R96&gt;$R$2:$R$3094))+1</f>
        <v>#REF!</v>
      </c>
      <c r="T96" t="str">
        <f t="shared" si="9"/>
        <v>KEMPTON PARK #</v>
      </c>
      <c r="U96">
        <v>0</v>
      </c>
      <c r="V96" t="s">
        <v>17</v>
      </c>
      <c r="W96">
        <f t="shared" si="10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6"/>
        <v>Afternoon44993</v>
      </c>
      <c r="D97" s="5" t="str">
        <f>IF('by region'!$C$2="Any","Any",List!V97)&amp;M97&amp;IF('by region'!$I$2="Any","Any",N97)&amp;G97</f>
        <v>AnyFlatAny44993</v>
      </c>
      <c r="E97" s="5" t="e">
        <f>IF(I97=#REF!,List!G97,"")</f>
        <v>#REF!</v>
      </c>
      <c r="F97" s="5" t="e">
        <f t="shared" si="7"/>
        <v>#REF!</v>
      </c>
      <c r="G97" s="15">
        <v>44993</v>
      </c>
      <c r="H97" s="16" t="s">
        <v>27</v>
      </c>
      <c r="I97" s="16" t="s">
        <v>36</v>
      </c>
      <c r="J97" s="16" t="s">
        <v>9</v>
      </c>
      <c r="K97" s="14" t="s">
        <v>24</v>
      </c>
      <c r="L97" s="14" t="s">
        <v>19</v>
      </c>
      <c r="M97" s="16" t="s">
        <v>25</v>
      </c>
      <c r="N97" s="16" t="s">
        <v>26</v>
      </c>
      <c r="O97" s="16" t="s">
        <v>14</v>
      </c>
      <c r="P97" s="12">
        <f t="shared" si="8"/>
        <v>1</v>
      </c>
      <c r="Q97" s="12" cm="1">
        <f t="array" ref="Q97">SUMPRODUCT(($G$2:$G$3094=G97)*(P97&gt;$P$2:$P$3094))+1</f>
        <v>1</v>
      </c>
      <c r="R97" s="12" t="e">
        <f>(Q97*100000)+#REF!</f>
        <v>#REF!</v>
      </c>
      <c r="S97" t="e" cm="1">
        <f t="array" ref="S97">SUMPRODUCT(($G$2:$G$3094=G97)*(R97&gt;$R$2:$R$3094))+1</f>
        <v>#REF!</v>
      </c>
      <c r="T97" t="str">
        <f t="shared" si="9"/>
        <v xml:space="preserve">LINGFIELD PARK </v>
      </c>
      <c r="U97">
        <v>0</v>
      </c>
      <c r="V97" t="s">
        <v>19</v>
      </c>
      <c r="W97">
        <f t="shared" si="10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6"/>
        <v>Floodlit44994</v>
      </c>
      <c r="D98" s="5" t="str">
        <f>IF('by region'!$C$2="Any","Any",List!V98)&amp;M98&amp;IF('by region'!$I$2="Any","Any",N98)&amp;G98</f>
        <v>AnyFlatAny44994</v>
      </c>
      <c r="E98" s="5" t="e">
        <f>IF(I98=#REF!,List!G98,"")</f>
        <v>#REF!</v>
      </c>
      <c r="F98" s="5" t="e">
        <f t="shared" si="7"/>
        <v>#REF!</v>
      </c>
      <c r="G98" s="15">
        <v>44994</v>
      </c>
      <c r="H98" s="16" t="s">
        <v>34</v>
      </c>
      <c r="I98" s="16" t="s">
        <v>31</v>
      </c>
      <c r="J98" s="16" t="s">
        <v>32</v>
      </c>
      <c r="K98" s="14" t="s">
        <v>24</v>
      </c>
      <c r="L98" s="14" t="s">
        <v>11</v>
      </c>
      <c r="M98" s="16" t="s">
        <v>25</v>
      </c>
      <c r="N98" s="16" t="s">
        <v>26</v>
      </c>
      <c r="O98" s="16" t="s">
        <v>33</v>
      </c>
      <c r="P98" s="12">
        <f t="shared" si="8"/>
        <v>3</v>
      </c>
      <c r="Q98" s="12" cm="1">
        <f t="array" ref="Q98">SUMPRODUCT(($G$2:$G$3094=G98)*(P98&gt;$P$2:$P$3094))+1</f>
        <v>4</v>
      </c>
      <c r="R98" s="12" t="e">
        <f>(Q98*100000)+#REF!</f>
        <v>#REF!</v>
      </c>
      <c r="S98" t="e" cm="1">
        <f t="array" ref="S98">SUMPRODUCT(($G$2:$G$3094=G98)*(R98&gt;$R$2:$R$3094))+1</f>
        <v>#REF!</v>
      </c>
      <c r="T98" t="str">
        <f t="shared" si="9"/>
        <v>NEWCASTLE #</v>
      </c>
      <c r="U98">
        <v>0</v>
      </c>
      <c r="V98" t="s">
        <v>11</v>
      </c>
      <c r="W98">
        <f t="shared" si="10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6"/>
        <v>Afternoon44994</v>
      </c>
      <c r="D99" s="5" t="str">
        <f>IF('by region'!$C$2="Any","Any",List!V99)&amp;M99&amp;IF('by region'!$I$2="Any","Any",N99)&amp;G99</f>
        <v>AnyFlatAny44994</v>
      </c>
      <c r="E99" s="5" t="e">
        <f>IF(I99=#REF!,List!G99,"")</f>
        <v>#REF!</v>
      </c>
      <c r="F99" s="5" t="e">
        <f t="shared" si="7"/>
        <v>#REF!</v>
      </c>
      <c r="G99" s="15">
        <v>44994</v>
      </c>
      <c r="H99" s="16" t="s">
        <v>34</v>
      </c>
      <c r="I99" s="16" t="s">
        <v>23</v>
      </c>
      <c r="J99" s="16" t="s">
        <v>9</v>
      </c>
      <c r="K99" s="14" t="s">
        <v>24</v>
      </c>
      <c r="L99" s="14" t="s">
        <v>17</v>
      </c>
      <c r="M99" s="16" t="s">
        <v>25</v>
      </c>
      <c r="N99" s="16" t="s">
        <v>26</v>
      </c>
      <c r="O99" s="16" t="s">
        <v>14</v>
      </c>
      <c r="P99" s="12">
        <f t="shared" si="8"/>
        <v>1</v>
      </c>
      <c r="Q99" s="12" cm="1">
        <f t="array" ref="Q99">SUMPRODUCT(($G$2:$G$3094=G99)*(P99&gt;$P$2:$P$3094))+1</f>
        <v>1</v>
      </c>
      <c r="R99" s="12" t="e">
        <f>(Q99*100000)+#REF!</f>
        <v>#REF!</v>
      </c>
      <c r="S99" t="e" cm="1">
        <f t="array" ref="S99">SUMPRODUCT(($G$2:$G$3094=G99)*(R99&gt;$R$2:$R$3094))+1</f>
        <v>#REF!</v>
      </c>
      <c r="T99" t="str">
        <f t="shared" si="9"/>
        <v xml:space="preserve">SOUTHWELL </v>
      </c>
      <c r="U99">
        <v>0</v>
      </c>
      <c r="V99" t="s">
        <v>17</v>
      </c>
      <c r="W99">
        <f t="shared" si="10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6"/>
        <v>Floodlit44995</v>
      </c>
      <c r="D100" s="5" t="str">
        <f>IF('by region'!$C$2="Any","Any",List!V100)&amp;M100&amp;IF('by region'!$I$2="Any","Any",N100)&amp;G100</f>
        <v>AnyFlatAny44995</v>
      </c>
      <c r="E100" s="5" t="e">
        <f>IF(I100=#REF!,List!G100,"")</f>
        <v>#REF!</v>
      </c>
      <c r="F100" s="5" t="e">
        <f t="shared" si="7"/>
        <v>#REF!</v>
      </c>
      <c r="G100" s="15">
        <v>44995</v>
      </c>
      <c r="H100" s="16" t="s">
        <v>35</v>
      </c>
      <c r="I100" s="16" t="s">
        <v>47</v>
      </c>
      <c r="J100" s="16" t="s">
        <v>32</v>
      </c>
      <c r="K100" s="14" t="s">
        <v>16</v>
      </c>
      <c r="L100" s="14" t="s">
        <v>19</v>
      </c>
      <c r="M100" s="16" t="s">
        <v>25</v>
      </c>
      <c r="N100" s="16" t="s">
        <v>26</v>
      </c>
      <c r="O100" s="16" t="s">
        <v>33</v>
      </c>
      <c r="P100" s="12">
        <f t="shared" si="8"/>
        <v>3</v>
      </c>
      <c r="Q100" s="12" cm="1">
        <f t="array" ref="Q100">SUMPRODUCT(($G$2:$G$3094=G100)*(P100&gt;$P$2:$P$3094))+1</f>
        <v>4</v>
      </c>
      <c r="R100" s="12" t="e">
        <f>(Q100*100000)+#REF!</f>
        <v>#REF!</v>
      </c>
      <c r="S100" t="e" cm="1">
        <f t="array" ref="S100">SUMPRODUCT(($G$2:$G$3094=G100)*(R100&gt;$R$2:$R$3094))+1</f>
        <v>#REF!</v>
      </c>
      <c r="T100" t="str">
        <f t="shared" si="9"/>
        <v>KEMPTON PARK #</v>
      </c>
      <c r="U100">
        <v>0</v>
      </c>
      <c r="V100" t="s">
        <v>30</v>
      </c>
      <c r="W100">
        <f t="shared" si="10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6"/>
        <v>Floodlit44996</v>
      </c>
      <c r="D101" s="5" t="str">
        <f>IF('by region'!$C$2="Any","Any",List!V101)&amp;M101&amp;IF('by region'!$I$2="Any","Any",N101)&amp;G101</f>
        <v>AnyFlatAny44996</v>
      </c>
      <c r="E101" s="5" t="e">
        <f>IF(I101=#REF!,List!G101,"")</f>
        <v>#REF!</v>
      </c>
      <c r="F101" s="5" t="e">
        <f t="shared" si="7"/>
        <v>#REF!</v>
      </c>
      <c r="G101" s="15">
        <v>44996</v>
      </c>
      <c r="H101" s="16" t="s">
        <v>37</v>
      </c>
      <c r="I101" s="16" t="s">
        <v>73</v>
      </c>
      <c r="J101" s="16" t="s">
        <v>32</v>
      </c>
      <c r="K101" s="14" t="s">
        <v>10</v>
      </c>
      <c r="L101" s="14" t="s">
        <v>19</v>
      </c>
      <c r="M101" s="16" t="s">
        <v>25</v>
      </c>
      <c r="N101" s="16" t="s">
        <v>26</v>
      </c>
      <c r="O101" s="16" t="s">
        <v>33</v>
      </c>
      <c r="P101" s="12">
        <f t="shared" si="8"/>
        <v>3</v>
      </c>
      <c r="Q101" s="12" cm="1">
        <f t="array" ref="Q101">SUMPRODUCT(($G$2:$G$3094=G101)*(P101&gt;$P$2:$P$3094))+1</f>
        <v>5</v>
      </c>
      <c r="R101" s="12" t="e">
        <f>(Q101*100000)+#REF!</f>
        <v>#REF!</v>
      </c>
      <c r="S101" t="e" cm="1">
        <f t="array" ref="S101">SUMPRODUCT(($G$2:$G$3094=G101)*(R101&gt;$R$2:$R$3094))+1</f>
        <v>#REF!</v>
      </c>
      <c r="T101" t="str">
        <f t="shared" si="9"/>
        <v>CHELMSFORD CITY #</v>
      </c>
      <c r="U101">
        <v>0</v>
      </c>
      <c r="V101" t="s">
        <v>30</v>
      </c>
      <c r="W101">
        <f t="shared" si="10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6"/>
        <v>Afternoon44996</v>
      </c>
      <c r="D102" s="5" t="str">
        <f>IF('by region'!$C$2="Any","Any",List!V102)&amp;M102&amp;IF('by region'!$I$2="Any","Any",N102)&amp;G102</f>
        <v>AnyFlatAny44996</v>
      </c>
      <c r="E102" s="5" t="e">
        <f>IF(I102=#REF!,List!G102,"")</f>
        <v>#REF!</v>
      </c>
      <c r="F102" s="5" t="e">
        <f t="shared" si="7"/>
        <v>#REF!</v>
      </c>
      <c r="G102" s="15">
        <v>44996</v>
      </c>
      <c r="H102" s="16" t="s">
        <v>37</v>
      </c>
      <c r="I102" s="16" t="s">
        <v>43</v>
      </c>
      <c r="J102" s="16" t="s">
        <v>9</v>
      </c>
      <c r="K102" s="14" t="s">
        <v>24</v>
      </c>
      <c r="L102" s="14" t="s">
        <v>17</v>
      </c>
      <c r="M102" s="16" t="s">
        <v>25</v>
      </c>
      <c r="N102" s="16" t="s">
        <v>26</v>
      </c>
      <c r="O102" s="16" t="s">
        <v>14</v>
      </c>
      <c r="P102" s="12">
        <f t="shared" si="8"/>
        <v>1</v>
      </c>
      <c r="Q102" s="12" cm="1">
        <f t="array" ref="Q102">SUMPRODUCT(($G$2:$G$3094=G102)*(P102&gt;$P$2:$P$3094))+1</f>
        <v>1</v>
      </c>
      <c r="R102" s="12" t="e">
        <f>(Q102*100000)+#REF!</f>
        <v>#REF!</v>
      </c>
      <c r="S102" t="e" cm="1">
        <f t="array" ref="S102">SUMPRODUCT(($G$2:$G$3094=G102)*(R102&gt;$R$2:$R$3094))+1</f>
        <v>#REF!</v>
      </c>
      <c r="T102" t="str">
        <f t="shared" si="9"/>
        <v xml:space="preserve">WOLVERHAMPTON </v>
      </c>
      <c r="U102">
        <v>0</v>
      </c>
      <c r="V102" t="s">
        <v>19</v>
      </c>
      <c r="W102">
        <f t="shared" si="10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6"/>
        <v>Floodlit44998</v>
      </c>
      <c r="D103" s="5" t="str">
        <f>IF('by region'!$C$2="Any","Any",List!V103)&amp;M103&amp;IF('by region'!$I$2="Any","Any",N103)&amp;G103</f>
        <v>AnyFlatAny44998</v>
      </c>
      <c r="E103" s="5" t="e">
        <f>IF(I103=#REF!,List!G103,"")</f>
        <v>#REF!</v>
      </c>
      <c r="F103" s="5" t="e">
        <f t="shared" si="7"/>
        <v>#REF!</v>
      </c>
      <c r="G103" s="15">
        <v>44998</v>
      </c>
      <c r="H103" s="16" t="s">
        <v>42</v>
      </c>
      <c r="I103" s="16" t="s">
        <v>43</v>
      </c>
      <c r="J103" s="16" t="s">
        <v>32</v>
      </c>
      <c r="K103" s="14" t="s">
        <v>24</v>
      </c>
      <c r="L103" s="14" t="s">
        <v>17</v>
      </c>
      <c r="M103" s="16" t="s">
        <v>25</v>
      </c>
      <c r="N103" s="16" t="s">
        <v>26</v>
      </c>
      <c r="O103" s="16" t="s">
        <v>33</v>
      </c>
      <c r="P103" s="12">
        <f t="shared" si="8"/>
        <v>3</v>
      </c>
      <c r="Q103" s="12" cm="1">
        <f t="array" ref="Q103">SUMPRODUCT(($G$2:$G$3094=G103)*(P103&gt;$P$2:$P$3094))+1</f>
        <v>4</v>
      </c>
      <c r="R103" s="12" t="e">
        <f>(Q103*100000)+#REF!</f>
        <v>#REF!</v>
      </c>
      <c r="S103" t="e" cm="1">
        <f t="array" ref="S103">SUMPRODUCT(($G$2:$G$3094=G103)*(R103&gt;$R$2:$R$3094))+1</f>
        <v>#REF!</v>
      </c>
      <c r="T103" t="str">
        <f t="shared" si="9"/>
        <v>WOLVERHAMPTON #</v>
      </c>
      <c r="U103">
        <v>0</v>
      </c>
      <c r="V103" t="s">
        <v>17</v>
      </c>
      <c r="W103">
        <f t="shared" si="10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6"/>
        <v>Floodlit44999</v>
      </c>
      <c r="D104" s="5" t="str">
        <f>IF('by region'!$C$2="Any","Any",List!V104)&amp;M104&amp;IF('by region'!$I$2="Any","Any",N104)&amp;G104</f>
        <v>AnyFlatAny44999</v>
      </c>
      <c r="E104" s="5" t="e">
        <f>IF(I104=#REF!,List!G104,"")</f>
        <v>#REF!</v>
      </c>
      <c r="F104" s="5" t="e">
        <f t="shared" si="7"/>
        <v>#REF!</v>
      </c>
      <c r="G104" s="15">
        <v>44999</v>
      </c>
      <c r="H104" s="16" t="s">
        <v>7</v>
      </c>
      <c r="I104" s="16" t="s">
        <v>31</v>
      </c>
      <c r="J104" s="16" t="s">
        <v>32</v>
      </c>
      <c r="K104" s="14" t="s">
        <v>24</v>
      </c>
      <c r="L104" s="14" t="s">
        <v>11</v>
      </c>
      <c r="M104" s="16" t="s">
        <v>25</v>
      </c>
      <c r="N104" s="16" t="s">
        <v>26</v>
      </c>
      <c r="O104" s="16" t="s">
        <v>33</v>
      </c>
      <c r="P104" s="12">
        <f t="shared" si="8"/>
        <v>3</v>
      </c>
      <c r="Q104" s="12" cm="1">
        <f t="array" ref="Q104">SUMPRODUCT(($G$2:$G$3094=G104)*(P104&gt;$P$2:$P$3094))+1</f>
        <v>3</v>
      </c>
      <c r="R104" s="12" t="e">
        <f>(Q104*100000)+#REF!</f>
        <v>#REF!</v>
      </c>
      <c r="S104" t="e" cm="1">
        <f t="array" ref="S104">SUMPRODUCT(($G$2:$G$3094=G104)*(R104&gt;$R$2:$R$3094))+1</f>
        <v>#REF!</v>
      </c>
      <c r="T104" t="str">
        <f t="shared" si="9"/>
        <v>NEWCASTLE #</v>
      </c>
      <c r="U104">
        <v>0</v>
      </c>
      <c r="V104" t="s">
        <v>30</v>
      </c>
      <c r="W104">
        <f t="shared" si="10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6"/>
        <v>Floodlit44999</v>
      </c>
      <c r="D105" s="5" t="str">
        <f>IF('by region'!$C$2="Any","Any",List!V105)&amp;M105&amp;IF('by region'!$I$2="Any","Any",N105)&amp;G105</f>
        <v>AnyFlatAny44999</v>
      </c>
      <c r="E105" s="5" t="e">
        <f>IF(I105=#REF!,List!G105,"")</f>
        <v>#REF!</v>
      </c>
      <c r="F105" s="5" t="e">
        <f t="shared" si="7"/>
        <v>#REF!</v>
      </c>
      <c r="G105" s="15">
        <v>44999</v>
      </c>
      <c r="H105" s="16" t="s">
        <v>7</v>
      </c>
      <c r="I105" s="16" t="s">
        <v>23</v>
      </c>
      <c r="J105" s="16" t="s">
        <v>32</v>
      </c>
      <c r="K105" s="14" t="s">
        <v>24</v>
      </c>
      <c r="L105" s="14" t="s">
        <v>17</v>
      </c>
      <c r="M105" s="16" t="s">
        <v>25</v>
      </c>
      <c r="N105" s="16" t="s">
        <v>26</v>
      </c>
      <c r="O105" s="16" t="s">
        <v>14</v>
      </c>
      <c r="P105" s="12">
        <f t="shared" si="8"/>
        <v>3</v>
      </c>
      <c r="Q105" s="12" cm="1">
        <f t="array" ref="Q105">SUMPRODUCT(($G$2:$G$3094=G105)*(P105&gt;$P$2:$P$3094))+1</f>
        <v>3</v>
      </c>
      <c r="R105" s="12" t="e">
        <f>(Q105*100000)+#REF!</f>
        <v>#REF!</v>
      </c>
      <c r="S105" t="e" cm="1">
        <f t="array" ref="S105">SUMPRODUCT(($G$2:$G$3094=G105)*(R105&gt;$R$2:$R$3094))+1</f>
        <v>#REF!</v>
      </c>
      <c r="T105" t="str">
        <f t="shared" si="9"/>
        <v>SOUTHWELL #</v>
      </c>
      <c r="U105">
        <v>0</v>
      </c>
      <c r="V105" t="s">
        <v>30</v>
      </c>
      <c r="W105">
        <f t="shared" si="10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6"/>
        <v>Floodlit45000</v>
      </c>
      <c r="D106" s="5" t="str">
        <f>IF('by region'!$C$2="Any","Any",List!V106)&amp;M106&amp;IF('by region'!$I$2="Any","Any",N106)&amp;G106</f>
        <v>AnyFlatAny45000</v>
      </c>
      <c r="E106" s="5" t="e">
        <f>IF(I106=#REF!,List!G106,"")</f>
        <v>#REF!</v>
      </c>
      <c r="F106" s="5" t="e">
        <f t="shared" si="7"/>
        <v>#REF!</v>
      </c>
      <c r="G106" s="15">
        <v>45000</v>
      </c>
      <c r="H106" s="16" t="s">
        <v>27</v>
      </c>
      <c r="I106" s="16" t="s">
        <v>47</v>
      </c>
      <c r="J106" s="16" t="s">
        <v>32</v>
      </c>
      <c r="K106" s="14" t="s">
        <v>16</v>
      </c>
      <c r="L106" s="14" t="s">
        <v>19</v>
      </c>
      <c r="M106" s="16" t="s">
        <v>25</v>
      </c>
      <c r="N106" s="16" t="s">
        <v>26</v>
      </c>
      <c r="O106" s="16" t="s">
        <v>33</v>
      </c>
      <c r="P106" s="12">
        <f t="shared" si="8"/>
        <v>3</v>
      </c>
      <c r="Q106" s="12" cm="1">
        <f t="array" ref="Q106">SUMPRODUCT(($G$2:$G$3094=G106)*(P106&gt;$P$2:$P$3094))+1</f>
        <v>3</v>
      </c>
      <c r="R106" s="12" t="e">
        <f>(Q106*100000)+#REF!</f>
        <v>#REF!</v>
      </c>
      <c r="S106" t="e" cm="1">
        <f t="array" ref="S106">SUMPRODUCT(($G$2:$G$3094=G106)*(R106&gt;$R$2:$R$3094))+1</f>
        <v>#REF!</v>
      </c>
      <c r="T106" t="str">
        <f t="shared" si="9"/>
        <v>KEMPTON PARK #</v>
      </c>
      <c r="U106">
        <v>0</v>
      </c>
      <c r="V106" t="s">
        <v>17</v>
      </c>
      <c r="W106">
        <f t="shared" si="10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6"/>
        <v>Floodlit45000</v>
      </c>
      <c r="D107" s="5" t="str">
        <f>IF('by region'!$C$2="Any","Any",List!V107)&amp;M107&amp;IF('by region'!$I$2="Any","Any",N107)&amp;G107</f>
        <v>AnyFlatAny45000</v>
      </c>
      <c r="E107" s="5" t="e">
        <f>IF(I107=#REF!,List!G107,"")</f>
        <v>#REF!</v>
      </c>
      <c r="F107" s="5" t="e">
        <f t="shared" si="7"/>
        <v>#REF!</v>
      </c>
      <c r="G107" s="15">
        <v>45000</v>
      </c>
      <c r="H107" s="16" t="s">
        <v>27</v>
      </c>
      <c r="I107" s="16" t="s">
        <v>31</v>
      </c>
      <c r="J107" s="16" t="s">
        <v>32</v>
      </c>
      <c r="K107" s="14" t="s">
        <v>24</v>
      </c>
      <c r="L107" s="14" t="s">
        <v>11</v>
      </c>
      <c r="M107" s="16" t="s">
        <v>25</v>
      </c>
      <c r="N107" s="16" t="s">
        <v>26</v>
      </c>
      <c r="O107" s="16" t="s">
        <v>14</v>
      </c>
      <c r="P107" s="12">
        <f t="shared" si="8"/>
        <v>3</v>
      </c>
      <c r="Q107" s="12" cm="1">
        <f t="array" ref="Q107">SUMPRODUCT(($G$2:$G$3094=G107)*(P107&gt;$P$2:$P$3094))+1</f>
        <v>3</v>
      </c>
      <c r="R107" s="12" t="e">
        <f>(Q107*100000)+#REF!</f>
        <v>#REF!</v>
      </c>
      <c r="S107" t="e" cm="1">
        <f t="array" ref="S107">SUMPRODUCT(($G$2:$G$3094=G107)*(R107&gt;$R$2:$R$3094))+1</f>
        <v>#REF!</v>
      </c>
      <c r="T107" t="str">
        <f t="shared" si="9"/>
        <v>NEWCASTLE #</v>
      </c>
      <c r="U107">
        <v>0</v>
      </c>
      <c r="V107" t="s">
        <v>19</v>
      </c>
      <c r="W107">
        <f t="shared" si="10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6"/>
        <v>Floodlit45001</v>
      </c>
      <c r="D108" s="5" t="str">
        <f>IF('by region'!$C$2="Any","Any",List!V108)&amp;M108&amp;IF('by region'!$I$2="Any","Any",N108)&amp;G108</f>
        <v>AnyFlatAny45001</v>
      </c>
      <c r="E108" s="5" t="e">
        <f>IF(I108=#REF!,List!G108,"")</f>
        <v>#REF!</v>
      </c>
      <c r="F108" s="5" t="e">
        <f t="shared" si="7"/>
        <v>#REF!</v>
      </c>
      <c r="G108" s="15">
        <v>45001</v>
      </c>
      <c r="H108" s="16" t="s">
        <v>34</v>
      </c>
      <c r="I108" s="16" t="s">
        <v>73</v>
      </c>
      <c r="J108" s="16" t="s">
        <v>32</v>
      </c>
      <c r="K108" s="14" t="s">
        <v>10</v>
      </c>
      <c r="L108" s="14" t="s">
        <v>19</v>
      </c>
      <c r="M108" s="16" t="s">
        <v>25</v>
      </c>
      <c r="N108" s="16" t="s">
        <v>26</v>
      </c>
      <c r="O108" s="16" t="s">
        <v>33</v>
      </c>
      <c r="P108" s="12">
        <f t="shared" si="8"/>
        <v>3</v>
      </c>
      <c r="Q108" s="12" cm="1">
        <f t="array" ref="Q108">SUMPRODUCT(($G$2:$G$3094=G108)*(P108&gt;$P$2:$P$3094))+1</f>
        <v>3</v>
      </c>
      <c r="R108" s="12" t="e">
        <f>(Q108*100000)+#REF!</f>
        <v>#REF!</v>
      </c>
      <c r="S108" t="e" cm="1">
        <f t="array" ref="S108">SUMPRODUCT(($G$2:$G$3094=G108)*(R108&gt;$R$2:$R$3094))+1</f>
        <v>#REF!</v>
      </c>
      <c r="T108" t="str">
        <f t="shared" si="9"/>
        <v>CHELMSFORD CITY #</v>
      </c>
      <c r="U108">
        <v>0</v>
      </c>
      <c r="V108" t="s">
        <v>30</v>
      </c>
      <c r="W108">
        <f t="shared" si="10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6"/>
        <v>Floodlit45001</v>
      </c>
      <c r="D109" s="5" t="str">
        <f>IF('by region'!$C$2="Any","Any",List!V109)&amp;M109&amp;IF('by region'!$I$2="Any","Any",N109)&amp;G109</f>
        <v>AnyFlatAny45001</v>
      </c>
      <c r="E109" s="5" t="e">
        <f>IF(I109=#REF!,List!G109,"")</f>
        <v>#REF!</v>
      </c>
      <c r="F109" s="5" t="e">
        <f t="shared" si="7"/>
        <v>#REF!</v>
      </c>
      <c r="G109" s="15">
        <v>45001</v>
      </c>
      <c r="H109" s="16" t="s">
        <v>34</v>
      </c>
      <c r="I109" s="16" t="s">
        <v>23</v>
      </c>
      <c r="J109" s="16" t="s">
        <v>32</v>
      </c>
      <c r="K109" s="14" t="s">
        <v>24</v>
      </c>
      <c r="L109" s="14" t="s">
        <v>17</v>
      </c>
      <c r="M109" s="16" t="s">
        <v>25</v>
      </c>
      <c r="N109" s="16" t="s">
        <v>26</v>
      </c>
      <c r="O109" s="16" t="s">
        <v>14</v>
      </c>
      <c r="P109" s="12">
        <f t="shared" si="8"/>
        <v>3</v>
      </c>
      <c r="Q109" s="12" cm="1">
        <f t="array" ref="Q109">SUMPRODUCT(($G$2:$G$3094=G109)*(P109&gt;$P$2:$P$3094))+1</f>
        <v>3</v>
      </c>
      <c r="R109" s="12" t="e">
        <f>(Q109*100000)+#REF!</f>
        <v>#REF!</v>
      </c>
      <c r="S109" t="e" cm="1">
        <f t="array" ref="S109">SUMPRODUCT(($G$2:$G$3094=G109)*(R109&gt;$R$2:$R$3094))+1</f>
        <v>#REF!</v>
      </c>
      <c r="T109" t="str">
        <f t="shared" si="9"/>
        <v>SOUTHWELL #</v>
      </c>
      <c r="U109">
        <v>0</v>
      </c>
      <c r="V109" t="s">
        <v>11</v>
      </c>
      <c r="W109">
        <f t="shared" si="10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6"/>
        <v>Floodlit45002</v>
      </c>
      <c r="D110" s="5" t="str">
        <f>IF('by region'!$C$2="Any","Any",List!V110)&amp;M110&amp;IF('by region'!$I$2="Any","Any",N110)&amp;G110</f>
        <v>AnyFlatAny45002</v>
      </c>
      <c r="E110" s="5" t="e">
        <f>IF(I110=#REF!,List!G110,"")</f>
        <v>#REF!</v>
      </c>
      <c r="F110" s="5" t="e">
        <f t="shared" si="7"/>
        <v>#REF!</v>
      </c>
      <c r="G110" s="15">
        <v>45002</v>
      </c>
      <c r="H110" s="16" t="s">
        <v>35</v>
      </c>
      <c r="I110" s="16" t="s">
        <v>31</v>
      </c>
      <c r="J110" s="16" t="s">
        <v>32</v>
      </c>
      <c r="K110" s="14" t="s">
        <v>24</v>
      </c>
      <c r="L110" s="14" t="s">
        <v>11</v>
      </c>
      <c r="M110" s="16" t="s">
        <v>25</v>
      </c>
      <c r="N110" s="16" t="s">
        <v>26</v>
      </c>
      <c r="O110" s="16" t="s">
        <v>33</v>
      </c>
      <c r="P110" s="12">
        <f t="shared" si="8"/>
        <v>3</v>
      </c>
      <c r="Q110" s="12" cm="1">
        <f t="array" ref="Q110">SUMPRODUCT(($G$2:$G$3094=G110)*(P110&gt;$P$2:$P$3094))+1</f>
        <v>4</v>
      </c>
      <c r="R110" s="12" t="e">
        <f>(Q110*100000)+#REF!</f>
        <v>#REF!</v>
      </c>
      <c r="S110" t="e" cm="1">
        <f t="array" ref="S110">SUMPRODUCT(($G$2:$G$3094=G110)*(R110&gt;$R$2:$R$3094))+1</f>
        <v>#REF!</v>
      </c>
      <c r="T110" t="str">
        <f t="shared" si="9"/>
        <v>NEWCASTLE #</v>
      </c>
      <c r="U110">
        <v>0</v>
      </c>
      <c r="V110" t="s">
        <v>19</v>
      </c>
      <c r="W110">
        <f t="shared" si="10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6"/>
        <v>Floodlit45002</v>
      </c>
      <c r="D111" s="5" t="str">
        <f>IF('by region'!$C$2="Any","Any",List!V111)&amp;M111&amp;IF('by region'!$I$2="Any","Any",N111)&amp;G111</f>
        <v>AnyFlatAny45002</v>
      </c>
      <c r="E111" s="5" t="e">
        <f>IF(I111=#REF!,List!G111,"")</f>
        <v>#REF!</v>
      </c>
      <c r="F111" s="5" t="e">
        <f t="shared" si="7"/>
        <v>#REF!</v>
      </c>
      <c r="G111" s="15">
        <v>45002</v>
      </c>
      <c r="H111" s="16" t="s">
        <v>35</v>
      </c>
      <c r="I111" s="16" t="s">
        <v>43</v>
      </c>
      <c r="J111" s="16" t="s">
        <v>32</v>
      </c>
      <c r="K111" s="14" t="s">
        <v>24</v>
      </c>
      <c r="L111" s="14" t="s">
        <v>17</v>
      </c>
      <c r="M111" s="16" t="s">
        <v>25</v>
      </c>
      <c r="N111" s="16" t="s">
        <v>26</v>
      </c>
      <c r="O111" s="16" t="s">
        <v>33</v>
      </c>
      <c r="P111" s="12">
        <f t="shared" si="8"/>
        <v>3</v>
      </c>
      <c r="Q111" s="12" cm="1">
        <f t="array" ref="Q111">SUMPRODUCT(($G$2:$G$3094=G111)*(P111&gt;$P$2:$P$3094))+1</f>
        <v>4</v>
      </c>
      <c r="R111" s="12" t="e">
        <f>(Q111*100000)+#REF!</f>
        <v>#REF!</v>
      </c>
      <c r="S111" t="e" cm="1">
        <f t="array" ref="S111">SUMPRODUCT(($G$2:$G$3094=G111)*(R111&gt;$R$2:$R$3094))+1</f>
        <v>#REF!</v>
      </c>
      <c r="T111" t="str">
        <f t="shared" si="9"/>
        <v>WOLVERHAMPTON #</v>
      </c>
      <c r="U111">
        <v>0</v>
      </c>
      <c r="V111" t="s">
        <v>19</v>
      </c>
      <c r="W111">
        <f t="shared" si="10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6"/>
        <v>Floodlit45003</v>
      </c>
      <c r="D112" s="5" t="str">
        <f>IF('by region'!$C$2="Any","Any",List!V112)&amp;M112&amp;IF('by region'!$I$2="Any","Any",N112)&amp;G112</f>
        <v>AnyFlatAny45003</v>
      </c>
      <c r="E112" s="5" t="e">
        <f>IF(I112=#REF!,List!G112,"")</f>
        <v>#REF!</v>
      </c>
      <c r="F112" s="5" t="e">
        <f t="shared" si="7"/>
        <v>#REF!</v>
      </c>
      <c r="G112" s="15">
        <v>45003</v>
      </c>
      <c r="H112" s="16" t="s">
        <v>37</v>
      </c>
      <c r="I112" s="16" t="s">
        <v>43</v>
      </c>
      <c r="J112" s="16" t="s">
        <v>32</v>
      </c>
      <c r="K112" s="14" t="s">
        <v>24</v>
      </c>
      <c r="L112" s="14" t="s">
        <v>17</v>
      </c>
      <c r="M112" s="16" t="s">
        <v>25</v>
      </c>
      <c r="N112" s="16" t="s">
        <v>26</v>
      </c>
      <c r="O112" s="16" t="s">
        <v>14</v>
      </c>
      <c r="P112" s="12">
        <f t="shared" si="8"/>
        <v>3</v>
      </c>
      <c r="Q112" s="12" cm="1">
        <f t="array" ref="Q112">SUMPRODUCT(($G$2:$G$3094=G112)*(P112&gt;$P$2:$P$3094))+1</f>
        <v>5</v>
      </c>
      <c r="R112" s="12" t="e">
        <f>(Q112*100000)+#REF!</f>
        <v>#REF!</v>
      </c>
      <c r="S112" t="e" cm="1">
        <f t="array" ref="S112">SUMPRODUCT(($G$2:$G$3094=G112)*(R112&gt;$R$2:$R$3094))+1</f>
        <v>#REF!</v>
      </c>
      <c r="T112" t="str">
        <f t="shared" si="9"/>
        <v>WOLVERHAMPTON #</v>
      </c>
      <c r="U112">
        <v>0</v>
      </c>
      <c r="V112" t="s">
        <v>30</v>
      </c>
      <c r="W112">
        <f t="shared" si="10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6"/>
        <v>Floodlit45009</v>
      </c>
      <c r="D113" s="5" t="str">
        <f>IF('by region'!$C$2="Any","Any",List!V113)&amp;M113&amp;IF('by region'!$I$2="Any","Any",N113)&amp;G113</f>
        <v>AnyFlatAny45009</v>
      </c>
      <c r="E113" s="5" t="e">
        <f>IF(I113=#REF!,List!G113,"")</f>
        <v>#REF!</v>
      </c>
      <c r="F113" s="5" t="e">
        <f t="shared" si="7"/>
        <v>#REF!</v>
      </c>
      <c r="G113" s="15">
        <v>45009</v>
      </c>
      <c r="H113" s="16" t="s">
        <v>35</v>
      </c>
      <c r="I113" s="16" t="s">
        <v>31</v>
      </c>
      <c r="J113" s="16" t="s">
        <v>32</v>
      </c>
      <c r="K113" s="14" t="s">
        <v>24</v>
      </c>
      <c r="L113" s="14" t="s">
        <v>11</v>
      </c>
      <c r="M113" s="16" t="s">
        <v>25</v>
      </c>
      <c r="N113" s="16" t="s">
        <v>26</v>
      </c>
      <c r="O113" s="16" t="s">
        <v>33</v>
      </c>
      <c r="P113" s="12">
        <f t="shared" si="8"/>
        <v>3</v>
      </c>
      <c r="Q113" s="12" cm="1">
        <f t="array" ref="Q113">SUMPRODUCT(($G$2:$G$3094=G113)*(P113&gt;$P$2:$P$3094))+1</f>
        <v>4</v>
      </c>
      <c r="R113" s="12" t="e">
        <f>(Q113*100000)+#REF!</f>
        <v>#REF!</v>
      </c>
      <c r="S113" t="e" cm="1">
        <f t="array" ref="S113">SUMPRODUCT(($G$2:$G$3094=G113)*(R113&gt;$R$2:$R$3094))+1</f>
        <v>#REF!</v>
      </c>
      <c r="T113" t="str">
        <f t="shared" si="9"/>
        <v>NEWCASTLE #</v>
      </c>
      <c r="U113">
        <v>0</v>
      </c>
      <c r="V113" t="s">
        <v>19</v>
      </c>
      <c r="W113">
        <f t="shared" si="10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6"/>
        <v>Floodlit45010</v>
      </c>
      <c r="D114" s="5" t="str">
        <f>IF('by region'!$C$2="Any","Any",List!V114)&amp;M114&amp;IF('by region'!$I$2="Any","Any",N114)&amp;G114</f>
        <v>AnyFlatAny45010</v>
      </c>
      <c r="E114" s="5" t="e">
        <f>IF(I114=#REF!,List!G114,"")</f>
        <v>#REF!</v>
      </c>
      <c r="F114" s="5" t="e">
        <f t="shared" si="7"/>
        <v>#REF!</v>
      </c>
      <c r="G114" s="15">
        <v>45010</v>
      </c>
      <c r="H114" s="16" t="s">
        <v>37</v>
      </c>
      <c r="I114" s="16" t="s">
        <v>43</v>
      </c>
      <c r="J114" s="16" t="s">
        <v>32</v>
      </c>
      <c r="K114" s="14" t="s">
        <v>24</v>
      </c>
      <c r="L114" s="14" t="s">
        <v>17</v>
      </c>
      <c r="M114" s="16" t="s">
        <v>25</v>
      </c>
      <c r="N114" s="16" t="s">
        <v>26</v>
      </c>
      <c r="O114" s="16" t="s">
        <v>33</v>
      </c>
      <c r="P114" s="12">
        <f t="shared" si="8"/>
        <v>3</v>
      </c>
      <c r="Q114" s="12" cm="1">
        <f t="array" ref="Q114">SUMPRODUCT(($G$2:$G$3094=G114)*(P114&gt;$P$2:$P$3094))+1</f>
        <v>5</v>
      </c>
      <c r="R114" s="12" t="e">
        <f>(Q114*100000)+#REF!</f>
        <v>#REF!</v>
      </c>
      <c r="S114" t="e" cm="1">
        <f t="array" ref="S114">SUMPRODUCT(($G$2:$G$3094=G114)*(R114&gt;$R$2:$R$3094))+1</f>
        <v>#REF!</v>
      </c>
      <c r="T114" t="str">
        <f t="shared" si="9"/>
        <v>WOLVERHAMPTON #</v>
      </c>
      <c r="U114">
        <v>1</v>
      </c>
      <c r="V114" t="s">
        <v>11</v>
      </c>
      <c r="W114">
        <f t="shared" si="10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6"/>
        <v>Afternoon45010</v>
      </c>
      <c r="D115" s="5" t="str">
        <f>IF('by region'!$C$2="Any","Any",List!V115)&amp;M115&amp;IF('by region'!$I$2="Any","Any",N115)&amp;G115</f>
        <v>AnyFlatAny45010</v>
      </c>
      <c r="E115" s="5" t="e">
        <f>IF(I115=#REF!,List!G115,"")</f>
        <v>#REF!</v>
      </c>
      <c r="F115" s="5" t="e">
        <f t="shared" si="7"/>
        <v>#REF!</v>
      </c>
      <c r="G115" s="15">
        <v>45010</v>
      </c>
      <c r="H115" s="16" t="s">
        <v>37</v>
      </c>
      <c r="I115" s="16" t="s">
        <v>36</v>
      </c>
      <c r="J115" s="16" t="s">
        <v>9</v>
      </c>
      <c r="K115" s="14" t="s">
        <v>24</v>
      </c>
      <c r="L115" s="14" t="s">
        <v>19</v>
      </c>
      <c r="M115" s="16" t="s">
        <v>25</v>
      </c>
      <c r="N115" s="16" t="s">
        <v>26</v>
      </c>
      <c r="O115" s="16" t="s">
        <v>14</v>
      </c>
      <c r="P115" s="12">
        <f t="shared" si="8"/>
        <v>1</v>
      </c>
      <c r="Q115" s="12" cm="1">
        <f t="array" ref="Q115">SUMPRODUCT(($G$2:$G$3094=G115)*(P115&gt;$P$2:$P$3094))+1</f>
        <v>1</v>
      </c>
      <c r="R115" s="12" t="e">
        <f>(Q115*100000)+#REF!</f>
        <v>#REF!</v>
      </c>
      <c r="S115" t="e" cm="1">
        <f t="array" ref="S115">SUMPRODUCT(($G$2:$G$3094=G115)*(R115&gt;$R$2:$R$3094))+1</f>
        <v>#REF!</v>
      </c>
      <c r="T115" t="str">
        <f t="shared" si="9"/>
        <v xml:space="preserve">LINGFIELD PARK </v>
      </c>
      <c r="U115">
        <v>0</v>
      </c>
      <c r="V115" t="s">
        <v>19</v>
      </c>
      <c r="W115">
        <f t="shared" si="10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6"/>
        <v>Afternoon45012</v>
      </c>
      <c r="D116" s="5" t="str">
        <f>IF('by region'!$C$2="Any","Any",List!V116)&amp;M116&amp;IF('by region'!$I$2="Any","Any",N116)&amp;G116</f>
        <v>AnyFlatAny45012</v>
      </c>
      <c r="E116" s="5" t="e">
        <f>IF(I116=#REF!,List!G116,"")</f>
        <v>#REF!</v>
      </c>
      <c r="F116" s="5" t="e">
        <f t="shared" si="7"/>
        <v>#REF!</v>
      </c>
      <c r="G116" s="15">
        <v>45012</v>
      </c>
      <c r="H116" s="16" t="s">
        <v>42</v>
      </c>
      <c r="I116" s="16" t="s">
        <v>36</v>
      </c>
      <c r="J116" s="16" t="s">
        <v>9</v>
      </c>
      <c r="K116" s="14" t="s">
        <v>24</v>
      </c>
      <c r="L116" s="14" t="s">
        <v>19</v>
      </c>
      <c r="M116" s="16" t="s">
        <v>25</v>
      </c>
      <c r="N116" s="16" t="s">
        <v>26</v>
      </c>
      <c r="O116" s="16" t="s">
        <v>14</v>
      </c>
      <c r="P116" s="12">
        <f t="shared" si="8"/>
        <v>1</v>
      </c>
      <c r="Q116" s="12" cm="1">
        <f t="array" ref="Q116">SUMPRODUCT(($G$2:$G$3094=G116)*(P116&gt;$P$2:$P$3094))+1</f>
        <v>1</v>
      </c>
      <c r="R116" s="12" t="e">
        <f>(Q116*100000)+#REF!</f>
        <v>#REF!</v>
      </c>
      <c r="S116" t="e" cm="1">
        <f t="array" ref="S116">SUMPRODUCT(($G$2:$G$3094=G116)*(R116&gt;$R$2:$R$3094))+1</f>
        <v>#REF!</v>
      </c>
      <c r="T116" t="str">
        <f t="shared" si="9"/>
        <v xml:space="preserve">LINGFIELD PARK </v>
      </c>
      <c r="U116">
        <v>1</v>
      </c>
      <c r="V116" t="s">
        <v>11</v>
      </c>
      <c r="W116">
        <f t="shared" si="10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6"/>
        <v>Floodlit45012</v>
      </c>
      <c r="D117" s="5" t="str">
        <f>IF('by region'!$C$2="Any","Any",List!V117)&amp;M117&amp;IF('by region'!$I$2="Any","Any",N117)&amp;G117</f>
        <v>AnyFlatAny45012</v>
      </c>
      <c r="E117" s="5" t="e">
        <f>IF(I117=#REF!,List!G117,"")</f>
        <v>#REF!</v>
      </c>
      <c r="F117" s="5" t="e">
        <f t="shared" si="7"/>
        <v>#REF!</v>
      </c>
      <c r="G117" s="15">
        <v>45012</v>
      </c>
      <c r="H117" s="16" t="s">
        <v>42</v>
      </c>
      <c r="I117" s="16" t="s">
        <v>43</v>
      </c>
      <c r="J117" s="16" t="s">
        <v>32</v>
      </c>
      <c r="K117" s="14" t="s">
        <v>24</v>
      </c>
      <c r="L117" s="14" t="s">
        <v>17</v>
      </c>
      <c r="M117" s="16" t="s">
        <v>25</v>
      </c>
      <c r="N117" s="16" t="s">
        <v>26</v>
      </c>
      <c r="O117" s="16" t="s">
        <v>14</v>
      </c>
      <c r="P117" s="12">
        <f t="shared" si="8"/>
        <v>3</v>
      </c>
      <c r="Q117" s="12" cm="1">
        <f t="array" ref="Q117">SUMPRODUCT(($G$2:$G$3094=G117)*(P117&gt;$P$2:$P$3094))+1</f>
        <v>3</v>
      </c>
      <c r="R117" s="12" t="e">
        <f>(Q117*100000)+#REF!</f>
        <v>#REF!</v>
      </c>
      <c r="S117" t="e" cm="1">
        <f t="array" ref="S117">SUMPRODUCT(($G$2:$G$3094=G117)*(R117&gt;$R$2:$R$3094))+1</f>
        <v>#REF!</v>
      </c>
      <c r="T117" t="str">
        <f t="shared" si="9"/>
        <v>WOLVERHAMPTON #</v>
      </c>
      <c r="U117">
        <v>0</v>
      </c>
      <c r="V117" t="s">
        <v>30</v>
      </c>
      <c r="W117">
        <f t="shared" si="10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6"/>
        <v>Floodlit45013</v>
      </c>
      <c r="D118" s="5" t="str">
        <f>IF('by region'!$C$2="Any","Any",List!V118)&amp;M118&amp;IF('by region'!$I$2="Any","Any",N118)&amp;G118</f>
        <v>AnyFlatAny45013</v>
      </c>
      <c r="E118" s="5" t="e">
        <f>IF(I118=#REF!,List!G118,"")</f>
        <v>#REF!</v>
      </c>
      <c r="F118" s="5" t="e">
        <f t="shared" si="7"/>
        <v>#REF!</v>
      </c>
      <c r="G118" s="15">
        <v>45013</v>
      </c>
      <c r="H118" s="16" t="s">
        <v>7</v>
      </c>
      <c r="I118" s="16" t="s">
        <v>43</v>
      </c>
      <c r="J118" s="16" t="s">
        <v>32</v>
      </c>
      <c r="K118" s="14" t="s">
        <v>24</v>
      </c>
      <c r="L118" s="14" t="s">
        <v>17</v>
      </c>
      <c r="M118" s="16" t="s">
        <v>25</v>
      </c>
      <c r="N118" s="16" t="s">
        <v>26</v>
      </c>
      <c r="O118" s="16" t="s">
        <v>14</v>
      </c>
      <c r="P118" s="12">
        <f t="shared" si="8"/>
        <v>3</v>
      </c>
      <c r="Q118" s="12" cm="1">
        <f t="array" ref="Q118">SUMPRODUCT(($G$2:$G$3094=G118)*(P118&gt;$P$2:$P$3094))+1</f>
        <v>3</v>
      </c>
      <c r="R118" s="12" t="e">
        <f>(Q118*100000)+#REF!</f>
        <v>#REF!</v>
      </c>
      <c r="S118" t="e" cm="1">
        <f t="array" ref="S118">SUMPRODUCT(($G$2:$G$3094=G118)*(R118&gt;$R$2:$R$3094))+1</f>
        <v>#REF!</v>
      </c>
      <c r="T118" t="str">
        <f t="shared" si="9"/>
        <v>WOLVERHAMPTON #</v>
      </c>
      <c r="U118">
        <v>0</v>
      </c>
      <c r="V118" t="s">
        <v>11</v>
      </c>
      <c r="W118">
        <f t="shared" si="10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ref="C119:C182" si="11">J119&amp;G119</f>
        <v>Floodlit45014</v>
      </c>
      <c r="D119" s="5" t="str">
        <f>IF('by region'!$C$2="Any","Any",List!V119)&amp;M119&amp;IF('by region'!$I$2="Any","Any",N119)&amp;G119</f>
        <v>AnyFlatAny45014</v>
      </c>
      <c r="E119" s="5" t="e">
        <f>IF(I119=#REF!,List!G119,"")</f>
        <v>#REF!</v>
      </c>
      <c r="F119" s="5" t="e">
        <f t="shared" si="7"/>
        <v>#REF!</v>
      </c>
      <c r="G119" s="15">
        <v>45014</v>
      </c>
      <c r="H119" s="16" t="s">
        <v>27</v>
      </c>
      <c r="I119" s="16" t="s">
        <v>47</v>
      </c>
      <c r="J119" s="16" t="s">
        <v>32</v>
      </c>
      <c r="K119" s="14" t="s">
        <v>16</v>
      </c>
      <c r="L119" s="14" t="s">
        <v>19</v>
      </c>
      <c r="M119" s="16" t="s">
        <v>25</v>
      </c>
      <c r="N119" s="16" t="s">
        <v>26</v>
      </c>
      <c r="O119" s="16" t="s">
        <v>33</v>
      </c>
      <c r="P119" s="12">
        <f t="shared" si="8"/>
        <v>3</v>
      </c>
      <c r="Q119" s="12" cm="1">
        <f t="array" ref="Q119">SUMPRODUCT(($G$2:$G$3094=G119)*(P119&gt;$P$2:$P$3094))+1</f>
        <v>4</v>
      </c>
      <c r="R119" s="12" t="e">
        <f>(Q119*100000)+#REF!</f>
        <v>#REF!</v>
      </c>
      <c r="S119" t="e" cm="1">
        <f t="array" ref="S119">SUMPRODUCT(($G$2:$G$3094=G119)*(R119&gt;$R$2:$R$3094))+1</f>
        <v>#REF!</v>
      </c>
      <c r="T119" t="str">
        <f t="shared" si="9"/>
        <v>KEMPTON PARK #</v>
      </c>
      <c r="U119">
        <v>0</v>
      </c>
      <c r="V119" t="s">
        <v>11</v>
      </c>
      <c r="W119">
        <f t="shared" si="10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11"/>
        <v>Afternoon45014</v>
      </c>
      <c r="D120" s="5" t="str">
        <f>IF('by region'!$C$2="Any","Any",List!V120)&amp;M120&amp;IF('by region'!$I$2="Any","Any",N120)&amp;G120</f>
        <v>AnyFlatAny45014</v>
      </c>
      <c r="E120" s="5" t="e">
        <f>IF(I120=#REF!,List!G120,"")</f>
        <v>#REF!</v>
      </c>
      <c r="F120" s="5" t="e">
        <f t="shared" si="7"/>
        <v>#REF!</v>
      </c>
      <c r="G120" s="15">
        <v>45014</v>
      </c>
      <c r="H120" s="16" t="s">
        <v>27</v>
      </c>
      <c r="I120" s="16" t="s">
        <v>36</v>
      </c>
      <c r="J120" s="16" t="s">
        <v>9</v>
      </c>
      <c r="K120" s="14" t="s">
        <v>24</v>
      </c>
      <c r="L120" s="14" t="s">
        <v>19</v>
      </c>
      <c r="M120" s="16" t="s">
        <v>25</v>
      </c>
      <c r="N120" s="16" t="s">
        <v>26</v>
      </c>
      <c r="O120" s="16" t="s">
        <v>14</v>
      </c>
      <c r="P120" s="12">
        <f t="shared" si="8"/>
        <v>1</v>
      </c>
      <c r="Q120" s="12" cm="1">
        <f t="array" ref="Q120">SUMPRODUCT(($G$2:$G$3094=G120)*(P120&gt;$P$2:$P$3094))+1</f>
        <v>1</v>
      </c>
      <c r="R120" s="12" t="e">
        <f>(Q120*100000)+#REF!</f>
        <v>#REF!</v>
      </c>
      <c r="S120" t="e" cm="1">
        <f t="array" ref="S120">SUMPRODUCT(($G$2:$G$3094=G120)*(R120&gt;$R$2:$R$3094))+1</f>
        <v>#REF!</v>
      </c>
      <c r="T120" t="str">
        <f t="shared" si="9"/>
        <v xml:space="preserve">LINGFIELD PARK </v>
      </c>
      <c r="U120">
        <v>0</v>
      </c>
      <c r="V120" t="s">
        <v>19</v>
      </c>
      <c r="W120">
        <f t="shared" si="10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si="11"/>
        <v>Floodlit45015</v>
      </c>
      <c r="D121" s="5" t="str">
        <f>IF('by region'!$C$2="Any","Any",List!V121)&amp;M121&amp;IF('by region'!$I$2="Any","Any",N121)&amp;G121</f>
        <v>AnyFlatAny45015</v>
      </c>
      <c r="E121" s="5" t="e">
        <f>IF(I121=#REF!,List!G121,"")</f>
        <v>#REF!</v>
      </c>
      <c r="F121" s="5" t="e">
        <f t="shared" si="7"/>
        <v>#REF!</v>
      </c>
      <c r="G121" s="15">
        <v>45015</v>
      </c>
      <c r="H121" s="16" t="s">
        <v>34</v>
      </c>
      <c r="I121" s="16" t="s">
        <v>43</v>
      </c>
      <c r="J121" s="16" t="s">
        <v>32</v>
      </c>
      <c r="K121" s="14" t="s">
        <v>24</v>
      </c>
      <c r="L121" s="14" t="s">
        <v>17</v>
      </c>
      <c r="M121" s="16" t="s">
        <v>25</v>
      </c>
      <c r="N121" s="16" t="s">
        <v>26</v>
      </c>
      <c r="O121" s="16" t="s">
        <v>14</v>
      </c>
      <c r="P121" s="12">
        <f t="shared" si="8"/>
        <v>3</v>
      </c>
      <c r="Q121" s="12" cm="1">
        <f t="array" ref="Q121">SUMPRODUCT(($G$2:$G$3094=G121)*(P121&gt;$P$2:$P$3094))+1</f>
        <v>4</v>
      </c>
      <c r="R121" s="12" t="e">
        <f>(Q121*100000)+#REF!</f>
        <v>#REF!</v>
      </c>
      <c r="S121" t="e" cm="1">
        <f t="array" ref="S121">SUMPRODUCT(($G$2:$G$3094=G121)*(R121&gt;$R$2:$R$3094))+1</f>
        <v>#REF!</v>
      </c>
      <c r="T121" t="str">
        <f t="shared" si="9"/>
        <v>WOLVERHAMPTON #</v>
      </c>
      <c r="U121">
        <v>0</v>
      </c>
      <c r="V121" t="s">
        <v>17</v>
      </c>
      <c r="W121">
        <f t="shared" si="10"/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11"/>
        <v>Afternoon45016</v>
      </c>
      <c r="D122" s="5" t="str">
        <f>IF('by region'!$C$2="Any","Any",List!V122)&amp;M122&amp;IF('by region'!$I$2="Any","Any",N122)&amp;G122</f>
        <v>AnyFlatAny45016</v>
      </c>
      <c r="E122" s="5" t="e">
        <f>IF(I122=#REF!,List!G122,"")</f>
        <v>#REF!</v>
      </c>
      <c r="F122" s="5" t="e">
        <f t="shared" si="7"/>
        <v>#REF!</v>
      </c>
      <c r="G122" s="15">
        <v>45016</v>
      </c>
      <c r="H122" s="16" t="s">
        <v>35</v>
      </c>
      <c r="I122" s="16" t="s">
        <v>23</v>
      </c>
      <c r="J122" s="16" t="s">
        <v>9</v>
      </c>
      <c r="K122" s="14" t="s">
        <v>24</v>
      </c>
      <c r="L122" s="14" t="s">
        <v>17</v>
      </c>
      <c r="M122" s="16" t="s">
        <v>25</v>
      </c>
      <c r="N122" s="16" t="s">
        <v>26</v>
      </c>
      <c r="O122" s="16" t="s">
        <v>14</v>
      </c>
      <c r="P122" s="12">
        <f t="shared" si="8"/>
        <v>1</v>
      </c>
      <c r="Q122" s="12" cm="1">
        <f t="array" ref="Q122">SUMPRODUCT(($G$2:$G$3094=G122)*(P122&gt;$P$2:$P$3094))+1</f>
        <v>1</v>
      </c>
      <c r="R122" s="12" t="e">
        <f>(Q122*100000)+#REF!</f>
        <v>#REF!</v>
      </c>
      <c r="S122" t="e" cm="1">
        <f t="array" ref="S122">SUMPRODUCT(($G$2:$G$3094=G122)*(R122&gt;$R$2:$R$3094))+1</f>
        <v>#REF!</v>
      </c>
      <c r="T122" t="str">
        <f t="shared" si="9"/>
        <v xml:space="preserve">SOUTHWELL </v>
      </c>
      <c r="U122">
        <v>0</v>
      </c>
      <c r="V122" t="s">
        <v>17</v>
      </c>
      <c r="W122">
        <f t="shared" si="10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11"/>
        <v>Floodlit45016</v>
      </c>
      <c r="D123" s="5" t="str">
        <f>IF('by region'!$C$2="Any","Any",List!V123)&amp;M123&amp;IF('by region'!$I$2="Any","Any",N123)&amp;G123</f>
        <v>AnyFlatAny45016</v>
      </c>
      <c r="E123" s="5" t="e">
        <f>IF(I123=#REF!,List!G123,"")</f>
        <v>#REF!</v>
      </c>
      <c r="F123" s="5" t="e">
        <f t="shared" si="7"/>
        <v>#REF!</v>
      </c>
      <c r="G123" s="15">
        <v>45016</v>
      </c>
      <c r="H123" s="16" t="s">
        <v>35</v>
      </c>
      <c r="I123" s="16" t="s">
        <v>31</v>
      </c>
      <c r="J123" s="16" t="s">
        <v>32</v>
      </c>
      <c r="K123" s="14" t="s">
        <v>24</v>
      </c>
      <c r="L123" s="14" t="s">
        <v>11</v>
      </c>
      <c r="M123" s="16" t="s">
        <v>25</v>
      </c>
      <c r="N123" s="16" t="s">
        <v>26</v>
      </c>
      <c r="O123" s="16" t="s">
        <v>33</v>
      </c>
      <c r="P123" s="12">
        <f t="shared" si="8"/>
        <v>3</v>
      </c>
      <c r="Q123" s="12" cm="1">
        <f t="array" ref="Q123">SUMPRODUCT(($G$2:$G$3094=G123)*(P123&gt;$P$2:$P$3094))+1</f>
        <v>4</v>
      </c>
      <c r="R123" s="12" t="e">
        <f>(Q123*100000)+#REF!</f>
        <v>#REF!</v>
      </c>
      <c r="S123" t="e" cm="1">
        <f t="array" ref="S123">SUMPRODUCT(($G$2:$G$3094=G123)*(R123&gt;$R$2:$R$3094))+1</f>
        <v>#REF!</v>
      </c>
      <c r="T123" t="str">
        <f t="shared" si="9"/>
        <v>NEWCASTLE #</v>
      </c>
      <c r="U123">
        <v>0</v>
      </c>
      <c r="V123" t="s">
        <v>17</v>
      </c>
      <c r="W123">
        <f t="shared" si="10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11"/>
        <v>Afternoon45016</v>
      </c>
      <c r="D124" s="5" t="str">
        <f>IF('by region'!$C$2="Any","Any",List!V124)&amp;M124&amp;IF('by region'!$I$2="Any","Any",N124)&amp;G124</f>
        <v>AnyFlatAny45016</v>
      </c>
      <c r="E124" s="5" t="e">
        <f>IF(I124=#REF!,List!G124,"")</f>
        <v>#REF!</v>
      </c>
      <c r="F124" s="5" t="e">
        <f t="shared" si="7"/>
        <v>#REF!</v>
      </c>
      <c r="G124" s="15">
        <v>45016</v>
      </c>
      <c r="H124" s="16" t="s">
        <v>35</v>
      </c>
      <c r="I124" s="16" t="s">
        <v>36</v>
      </c>
      <c r="J124" s="16" t="s">
        <v>9</v>
      </c>
      <c r="K124" s="14" t="s">
        <v>24</v>
      </c>
      <c r="L124" s="14" t="s">
        <v>19</v>
      </c>
      <c r="M124" s="16" t="s">
        <v>25</v>
      </c>
      <c r="N124" s="16" t="s">
        <v>26</v>
      </c>
      <c r="O124" s="16" t="s">
        <v>14</v>
      </c>
      <c r="P124" s="12">
        <f t="shared" si="8"/>
        <v>1</v>
      </c>
      <c r="Q124" s="12" cm="1">
        <f t="array" ref="Q124">SUMPRODUCT(($G$2:$G$3094=G124)*(P124&gt;$P$2:$P$3094))+1</f>
        <v>1</v>
      </c>
      <c r="R124" s="12" t="e">
        <f>(Q124*100000)+#REF!</f>
        <v>#REF!</v>
      </c>
      <c r="S124" t="e" cm="1">
        <f t="array" ref="S124">SUMPRODUCT(($G$2:$G$3094=G124)*(R124&gt;$R$2:$R$3094))+1</f>
        <v>#REF!</v>
      </c>
      <c r="T124" t="str">
        <f t="shared" si="9"/>
        <v xml:space="preserve">LINGFIELD PARK </v>
      </c>
      <c r="U124">
        <v>0</v>
      </c>
      <c r="V124" t="s">
        <v>19</v>
      </c>
      <c r="W124">
        <f t="shared" si="10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11"/>
        <v>Floodlit45017</v>
      </c>
      <c r="D125" s="5" t="str">
        <f>IF('by region'!$C$2="Any","Any",List!V125)&amp;M125&amp;IF('by region'!$I$2="Any","Any",N125)&amp;G125</f>
        <v>AnyFlatAny45017</v>
      </c>
      <c r="E125" s="5" t="e">
        <f>IF(I125=#REF!,List!G125,"")</f>
        <v>#REF!</v>
      </c>
      <c r="F125" s="5" t="e">
        <f t="shared" si="7"/>
        <v>#REF!</v>
      </c>
      <c r="G125" s="15">
        <v>45017</v>
      </c>
      <c r="H125" s="16" t="s">
        <v>37</v>
      </c>
      <c r="I125" s="16" t="s">
        <v>73</v>
      </c>
      <c r="J125" s="16" t="s">
        <v>32</v>
      </c>
      <c r="K125" s="14" t="s">
        <v>10</v>
      </c>
      <c r="L125" s="14" t="s">
        <v>19</v>
      </c>
      <c r="M125" s="16" t="s">
        <v>25</v>
      </c>
      <c r="N125" s="16" t="s">
        <v>26</v>
      </c>
      <c r="O125" s="16" t="s">
        <v>33</v>
      </c>
      <c r="P125" s="12">
        <f t="shared" si="8"/>
        <v>3</v>
      </c>
      <c r="Q125" s="12" cm="1">
        <f t="array" ref="Q125">SUMPRODUCT(($G$2:$G$3094=G125)*(P125&gt;$P$2:$P$3094))+1</f>
        <v>5</v>
      </c>
      <c r="R125" s="12" t="e">
        <f>(Q125*100000)+#REF!</f>
        <v>#REF!</v>
      </c>
      <c r="S125" t="e" cm="1">
        <f t="array" ref="S125">SUMPRODUCT(($G$2:$G$3094=G125)*(R125&gt;$R$2:$R$3094))+1</f>
        <v>#REF!</v>
      </c>
      <c r="T125" t="str">
        <f t="shared" si="9"/>
        <v>CHELMSFORD CITY #</v>
      </c>
      <c r="U125">
        <v>0</v>
      </c>
      <c r="V125" t="s">
        <v>30</v>
      </c>
      <c r="W125">
        <f t="shared" si="10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11"/>
        <v>Afternoon45017</v>
      </c>
      <c r="D126" s="5" t="str">
        <f>IF('by region'!$C$2="Any","Any",List!V126)&amp;M126&amp;IF('by region'!$I$2="Any","Any",N126)&amp;G126</f>
        <v>AnyFlatAny45017</v>
      </c>
      <c r="E126" s="5" t="e">
        <f>IF(I126=#REF!,List!G126,"")</f>
        <v>#REF!</v>
      </c>
      <c r="F126" s="5" t="e">
        <f t="shared" si="7"/>
        <v>#REF!</v>
      </c>
      <c r="G126" s="15">
        <v>45017</v>
      </c>
      <c r="H126" s="16" t="s">
        <v>37</v>
      </c>
      <c r="I126" s="16" t="s">
        <v>47</v>
      </c>
      <c r="J126" s="16" t="s">
        <v>9</v>
      </c>
      <c r="K126" s="14" t="s">
        <v>16</v>
      </c>
      <c r="L126" s="14" t="s">
        <v>19</v>
      </c>
      <c r="M126" s="16" t="s">
        <v>25</v>
      </c>
      <c r="N126" s="16" t="s">
        <v>26</v>
      </c>
      <c r="O126" s="16" t="s">
        <v>14</v>
      </c>
      <c r="P126" s="12">
        <f t="shared" si="8"/>
        <v>1</v>
      </c>
      <c r="Q126" s="12" cm="1">
        <f t="array" ref="Q126">SUMPRODUCT(($G$2:$G$3094=G126)*(P126&gt;$P$2:$P$3094))+1</f>
        <v>1</v>
      </c>
      <c r="R126" s="12" t="e">
        <f>(Q126*100000)+#REF!</f>
        <v>#REF!</v>
      </c>
      <c r="S126" t="e" cm="1">
        <f t="array" ref="S126">SUMPRODUCT(($G$2:$G$3094=G126)*(R126&gt;$R$2:$R$3094))+1</f>
        <v>#REF!</v>
      </c>
      <c r="T126" t="str">
        <f t="shared" si="9"/>
        <v xml:space="preserve">KEMPTON PARK </v>
      </c>
      <c r="U126">
        <v>0</v>
      </c>
      <c r="V126" t="s">
        <v>30</v>
      </c>
      <c r="W126">
        <f t="shared" si="10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11"/>
        <v>Floodlit45019</v>
      </c>
      <c r="D127" s="5" t="str">
        <f>IF('by region'!$C$2="Any","Any",List!V127)&amp;M127&amp;IF('by region'!$I$2="Any","Any",N127)&amp;G127</f>
        <v>AnyFlatAny45019</v>
      </c>
      <c r="E127" s="5" t="e">
        <f>IF(I127=#REF!,List!G127,"")</f>
        <v>#REF!</v>
      </c>
      <c r="F127" s="5" t="e">
        <f t="shared" si="7"/>
        <v>#REF!</v>
      </c>
      <c r="G127" s="15">
        <v>45019</v>
      </c>
      <c r="H127" s="16" t="s">
        <v>42</v>
      </c>
      <c r="I127" s="16" t="s">
        <v>31</v>
      </c>
      <c r="J127" s="16" t="s">
        <v>32</v>
      </c>
      <c r="K127" s="14" t="s">
        <v>24</v>
      </c>
      <c r="L127" s="14" t="s">
        <v>11</v>
      </c>
      <c r="M127" s="16" t="s">
        <v>25</v>
      </c>
      <c r="N127" s="16" t="s">
        <v>26</v>
      </c>
      <c r="O127" s="16" t="s">
        <v>14</v>
      </c>
      <c r="P127" s="12">
        <f t="shared" si="8"/>
        <v>3</v>
      </c>
      <c r="Q127" s="12" cm="1">
        <f t="array" ref="Q127">SUMPRODUCT(($G$2:$G$3094=G127)*(P127&gt;$P$2:$P$3094))+1</f>
        <v>3</v>
      </c>
      <c r="R127" s="12" t="e">
        <f>(Q127*100000)+#REF!</f>
        <v>#REF!</v>
      </c>
      <c r="S127" t="e" cm="1">
        <f t="array" ref="S127">SUMPRODUCT(($G$2:$G$3094=G127)*(R127&gt;$R$2:$R$3094))+1</f>
        <v>#REF!</v>
      </c>
      <c r="T127" t="str">
        <f t="shared" si="9"/>
        <v>NEWCASTLE #</v>
      </c>
      <c r="U127">
        <v>0</v>
      </c>
      <c r="V127" t="s">
        <v>17</v>
      </c>
      <c r="W127">
        <f t="shared" si="10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11"/>
        <v>Afternoon45019</v>
      </c>
      <c r="D128" s="5" t="str">
        <f>IF('by region'!$C$2="Any","Any",List!V128)&amp;M128&amp;IF('by region'!$I$2="Any","Any",N128)&amp;G128</f>
        <v>AnyFlatAny45019</v>
      </c>
      <c r="E128" s="5" t="e">
        <f>IF(I128=#REF!,List!G128,"")</f>
        <v>#REF!</v>
      </c>
      <c r="F128" s="5" t="e">
        <f t="shared" si="7"/>
        <v>#REF!</v>
      </c>
      <c r="G128" s="15">
        <v>45019</v>
      </c>
      <c r="H128" s="16" t="s">
        <v>42</v>
      </c>
      <c r="I128" s="16" t="s">
        <v>36</v>
      </c>
      <c r="J128" s="16" t="s">
        <v>9</v>
      </c>
      <c r="K128" s="14" t="s">
        <v>24</v>
      </c>
      <c r="L128" s="14" t="s">
        <v>19</v>
      </c>
      <c r="M128" s="16" t="s">
        <v>25</v>
      </c>
      <c r="N128" s="16" t="s">
        <v>26</v>
      </c>
      <c r="O128" s="16" t="s">
        <v>14</v>
      </c>
      <c r="P128" s="12">
        <f t="shared" si="8"/>
        <v>1</v>
      </c>
      <c r="Q128" s="12" cm="1">
        <f t="array" ref="Q128">SUMPRODUCT(($G$2:$G$3094=G128)*(P128&gt;$P$2:$P$3094))+1</f>
        <v>1</v>
      </c>
      <c r="R128" s="12" t="e">
        <f>(Q128*100000)+#REF!</f>
        <v>#REF!</v>
      </c>
      <c r="S128" t="e" cm="1">
        <f t="array" ref="S128">SUMPRODUCT(($G$2:$G$3094=G128)*(R128&gt;$R$2:$R$3094))+1</f>
        <v>#REF!</v>
      </c>
      <c r="T128" t="str">
        <f t="shared" si="9"/>
        <v xml:space="preserve">LINGFIELD PARK </v>
      </c>
      <c r="U128">
        <v>0</v>
      </c>
      <c r="V128" t="s">
        <v>11</v>
      </c>
      <c r="W128">
        <f t="shared" si="10"/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11"/>
        <v>Floodlit45020</v>
      </c>
      <c r="D129" s="5" t="str">
        <f>IF('by region'!$C$2="Any","Any",List!V129)&amp;M129&amp;IF('by region'!$I$2="Any","Any",N129)&amp;G129</f>
        <v>AnyFlatAny45020</v>
      </c>
      <c r="E129" s="5" t="e">
        <f>IF(I129=#REF!,List!G129,"")</f>
        <v>#REF!</v>
      </c>
      <c r="F129" s="5" t="e">
        <f t="shared" si="7"/>
        <v>#REF!</v>
      </c>
      <c r="G129" s="15">
        <v>45020</v>
      </c>
      <c r="H129" s="16" t="s">
        <v>7</v>
      </c>
      <c r="I129" s="16" t="s">
        <v>23</v>
      </c>
      <c r="J129" s="16" t="s">
        <v>32</v>
      </c>
      <c r="K129" s="14" t="s">
        <v>24</v>
      </c>
      <c r="L129" s="14" t="s">
        <v>17</v>
      </c>
      <c r="M129" s="16" t="s">
        <v>25</v>
      </c>
      <c r="N129" s="16" t="s">
        <v>26</v>
      </c>
      <c r="O129" s="16" t="s">
        <v>14</v>
      </c>
      <c r="P129" s="12">
        <f t="shared" si="8"/>
        <v>3</v>
      </c>
      <c r="Q129" s="12" cm="1">
        <f t="array" ref="Q129">SUMPRODUCT(($G$2:$G$3094=G129)*(P129&gt;$P$2:$P$3094))+1</f>
        <v>3</v>
      </c>
      <c r="R129" s="12" t="e">
        <f>(Q129*100000)+#REF!</f>
        <v>#REF!</v>
      </c>
      <c r="S129" t="e" cm="1">
        <f t="array" ref="S129">SUMPRODUCT(($G$2:$G$3094=G129)*(R129&gt;$R$2:$R$3094))+1</f>
        <v>#REF!</v>
      </c>
      <c r="T129" t="str">
        <f t="shared" si="9"/>
        <v>SOUTHWELL #</v>
      </c>
      <c r="U129">
        <v>0</v>
      </c>
      <c r="V129" t="s">
        <v>30</v>
      </c>
      <c r="W129">
        <f t="shared" si="10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si="11"/>
        <v>Floodlit45021</v>
      </c>
      <c r="D130" s="5" t="str">
        <f>IF('by region'!$C$2="Any","Any",List!V130)&amp;M130&amp;IF('by region'!$I$2="Any","Any",N130)&amp;G130</f>
        <v>AnyFlatAny45021</v>
      </c>
      <c r="E130" s="5" t="e">
        <f>IF(I130=#REF!,List!G130,"")</f>
        <v>#REF!</v>
      </c>
      <c r="F130" s="5" t="e">
        <f t="shared" ref="F130:F193" si="12">G130&amp;S130</f>
        <v>#REF!</v>
      </c>
      <c r="G130" s="15">
        <v>45021</v>
      </c>
      <c r="H130" s="16" t="s">
        <v>27</v>
      </c>
      <c r="I130" s="16" t="s">
        <v>47</v>
      </c>
      <c r="J130" s="16" t="s">
        <v>32</v>
      </c>
      <c r="K130" s="14" t="s">
        <v>16</v>
      </c>
      <c r="L130" s="14" t="s">
        <v>19</v>
      </c>
      <c r="M130" s="16" t="s">
        <v>25</v>
      </c>
      <c r="N130" s="16" t="s">
        <v>26</v>
      </c>
      <c r="O130" s="16" t="s">
        <v>33</v>
      </c>
      <c r="P130" s="12">
        <f t="shared" ref="P130:P193" si="13">IF(J130="Afternoon",1,IF(J130="Evening",2,IF(J130="Floodlit",3,4)))</f>
        <v>3</v>
      </c>
      <c r="Q130" s="12" cm="1">
        <f t="array" ref="Q130">SUMPRODUCT(($G$2:$G$3094=G130)*(P130&gt;$P$2:$P$3094))+1</f>
        <v>4</v>
      </c>
      <c r="R130" s="12" t="e">
        <f>(Q130*100000)+#REF!</f>
        <v>#REF!</v>
      </c>
      <c r="S130" t="e" cm="1">
        <f t="array" ref="S130">SUMPRODUCT(($G$2:$G$3094=G130)*(R130&gt;$R$2:$R$3094))+1</f>
        <v>#REF!</v>
      </c>
      <c r="T130" t="str">
        <f t="shared" ref="T130:T193" si="14">_xlfn.CONCAT(IF(M130="Flat",UPPER(I130),I130)," ",IF(J130="Evening","†",IF(J130="Floodlit","#","")))</f>
        <v>KEMPTON PARK #</v>
      </c>
      <c r="U130">
        <v>0</v>
      </c>
      <c r="V130" t="s">
        <v>11</v>
      </c>
      <c r="W130">
        <f t="shared" ref="W130:W193" si="15">YEAR(G130)</f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1"/>
        <v>Afternoon45021</v>
      </c>
      <c r="D131" s="5" t="str">
        <f>IF('by region'!$C$2="Any","Any",List!V131)&amp;M131&amp;IF('by region'!$I$2="Any","Any",N131)&amp;G131</f>
        <v>AnyFlatAny45021</v>
      </c>
      <c r="E131" s="5" t="e">
        <f>IF(I131=#REF!,List!G131,"")</f>
        <v>#REF!</v>
      </c>
      <c r="F131" s="5" t="e">
        <f t="shared" si="12"/>
        <v>#REF!</v>
      </c>
      <c r="G131" s="15">
        <v>45021</v>
      </c>
      <c r="H131" s="16" t="s">
        <v>27</v>
      </c>
      <c r="I131" s="16" t="s">
        <v>43</v>
      </c>
      <c r="J131" s="16" t="s">
        <v>9</v>
      </c>
      <c r="K131" s="14" t="s">
        <v>24</v>
      </c>
      <c r="L131" s="14" t="s">
        <v>17</v>
      </c>
      <c r="M131" s="16" t="s">
        <v>25</v>
      </c>
      <c r="N131" s="16" t="s">
        <v>26</v>
      </c>
      <c r="O131" s="16" t="s">
        <v>14</v>
      </c>
      <c r="P131" s="12">
        <f t="shared" si="13"/>
        <v>1</v>
      </c>
      <c r="Q131" s="12" cm="1">
        <f t="array" ref="Q131">SUMPRODUCT(($G$2:$G$3094=G131)*(P131&gt;$P$2:$P$3094))+1</f>
        <v>1</v>
      </c>
      <c r="R131" s="12" t="e">
        <f>(Q131*100000)+#REF!</f>
        <v>#REF!</v>
      </c>
      <c r="S131" t="e" cm="1">
        <f t="array" ref="S131">SUMPRODUCT(($G$2:$G$3094=G131)*(R131&gt;$R$2:$R$3094))+1</f>
        <v>#REF!</v>
      </c>
      <c r="T131" t="str">
        <f t="shared" si="14"/>
        <v xml:space="preserve">WOLVERHAMPTON </v>
      </c>
      <c r="U131">
        <v>0</v>
      </c>
      <c r="V131" t="s">
        <v>19</v>
      </c>
      <c r="W131">
        <f t="shared" si="15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1"/>
        <v>Floodlit45022</v>
      </c>
      <c r="D132" s="5" t="str">
        <f>IF('by region'!$C$2="Any","Any",List!V132)&amp;M132&amp;IF('by region'!$I$2="Any","Any",N132)&amp;G132</f>
        <v>AnyFlatAny45022</v>
      </c>
      <c r="E132" s="5" t="e">
        <f>IF(I132=#REF!,List!G132,"")</f>
        <v>#REF!</v>
      </c>
      <c r="F132" s="5" t="e">
        <f t="shared" si="12"/>
        <v>#REF!</v>
      </c>
      <c r="G132" s="15">
        <v>45022</v>
      </c>
      <c r="H132" s="16" t="s">
        <v>34</v>
      </c>
      <c r="I132" s="16" t="s">
        <v>23</v>
      </c>
      <c r="J132" s="16" t="s">
        <v>32</v>
      </c>
      <c r="K132" s="14" t="s">
        <v>24</v>
      </c>
      <c r="L132" s="14" t="s">
        <v>17</v>
      </c>
      <c r="M132" s="16" t="s">
        <v>25</v>
      </c>
      <c r="N132" s="16" t="s">
        <v>26</v>
      </c>
      <c r="O132" s="16" t="s">
        <v>33</v>
      </c>
      <c r="P132" s="12">
        <f t="shared" si="13"/>
        <v>3</v>
      </c>
      <c r="Q132" s="12" cm="1">
        <f t="array" ref="Q132">SUMPRODUCT(($G$2:$G$3094=G132)*(P132&gt;$P$2:$P$3094))+1</f>
        <v>4</v>
      </c>
      <c r="R132" s="12" t="e">
        <f>(Q132*100000)+#REF!</f>
        <v>#REF!</v>
      </c>
      <c r="S132" t="e" cm="1">
        <f t="array" ref="S132">SUMPRODUCT(($G$2:$G$3094=G132)*(R132&gt;$R$2:$R$3094))+1</f>
        <v>#REF!</v>
      </c>
      <c r="T132" t="str">
        <f t="shared" si="14"/>
        <v>SOUTHWELL #</v>
      </c>
      <c r="U132">
        <v>0</v>
      </c>
      <c r="V132" t="s">
        <v>17</v>
      </c>
      <c r="W132">
        <f t="shared" si="15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1"/>
        <v>Afternoon45022</v>
      </c>
      <c r="D133" s="5" t="str">
        <f>IF('by region'!$C$2="Any","Any",List!V133)&amp;M133&amp;IF('by region'!$I$2="Any","Any",N133)&amp;G133</f>
        <v>AnyFlatAny45022</v>
      </c>
      <c r="E133" s="5" t="e">
        <f>IF(I133=#REF!,List!G133,"")</f>
        <v>#REF!</v>
      </c>
      <c r="F133" s="5" t="e">
        <f t="shared" si="12"/>
        <v>#REF!</v>
      </c>
      <c r="G133" s="15">
        <v>45022</v>
      </c>
      <c r="H133" s="16" t="s">
        <v>34</v>
      </c>
      <c r="I133" s="16" t="s">
        <v>73</v>
      </c>
      <c r="J133" s="16" t="s">
        <v>9</v>
      </c>
      <c r="K133" s="14" t="s">
        <v>10</v>
      </c>
      <c r="L133" s="14" t="s">
        <v>19</v>
      </c>
      <c r="M133" s="16" t="s">
        <v>25</v>
      </c>
      <c r="N133" s="16" t="s">
        <v>26</v>
      </c>
      <c r="O133" s="16" t="s">
        <v>14</v>
      </c>
      <c r="P133" s="12">
        <f t="shared" si="13"/>
        <v>1</v>
      </c>
      <c r="Q133" s="12" cm="1">
        <f t="array" ref="Q133">SUMPRODUCT(($G$2:$G$3094=G133)*(P133&gt;$P$2:$P$3094))+1</f>
        <v>1</v>
      </c>
      <c r="R133" s="12" t="e">
        <f>(Q133*100000)+#REF!</f>
        <v>#REF!</v>
      </c>
      <c r="S133" t="e" cm="1">
        <f t="array" ref="S133">SUMPRODUCT(($G$2:$G$3094=G133)*(R133&gt;$R$2:$R$3094))+1</f>
        <v>#REF!</v>
      </c>
      <c r="T133" t="str">
        <f t="shared" si="14"/>
        <v xml:space="preserve">CHELMSFORD CITY </v>
      </c>
      <c r="U133">
        <v>0</v>
      </c>
      <c r="V133" t="s">
        <v>17</v>
      </c>
      <c r="W133">
        <f t="shared" si="15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1"/>
        <v>Afternoon45023</v>
      </c>
      <c r="D134" s="5" t="str">
        <f>IF('by region'!$C$2="Any","Any",List!V134)&amp;M134&amp;IF('by region'!$I$2="Any","Any",N134)&amp;G134</f>
        <v>AnyFlatAny45023</v>
      </c>
      <c r="E134" s="5" t="e">
        <f>IF(I134=#REF!,List!G134,"")</f>
        <v>#REF!</v>
      </c>
      <c r="F134" s="5" t="e">
        <f t="shared" si="12"/>
        <v>#REF!</v>
      </c>
      <c r="G134" s="15">
        <v>45023</v>
      </c>
      <c r="H134" s="16" t="s">
        <v>35</v>
      </c>
      <c r="I134" s="16" t="s">
        <v>36</v>
      </c>
      <c r="J134" s="16" t="s">
        <v>9</v>
      </c>
      <c r="K134" s="14" t="s">
        <v>24</v>
      </c>
      <c r="L134" s="14" t="s">
        <v>19</v>
      </c>
      <c r="M134" s="16" t="s">
        <v>25</v>
      </c>
      <c r="N134" s="16" t="s">
        <v>26</v>
      </c>
      <c r="O134" s="16" t="s">
        <v>21</v>
      </c>
      <c r="P134" s="12">
        <f t="shared" si="13"/>
        <v>1</v>
      </c>
      <c r="Q134" s="12" cm="1">
        <f t="array" ref="Q134">SUMPRODUCT(($G$2:$G$3094=G134)*(P134&gt;$P$2:$P$3094))+1</f>
        <v>1</v>
      </c>
      <c r="R134" s="12" t="e">
        <f>(Q134*100000)+#REF!</f>
        <v>#REF!</v>
      </c>
      <c r="S134" t="e" cm="1">
        <f t="array" ref="S134">SUMPRODUCT(($G$2:$G$3094=G134)*(R134&gt;$R$2:$R$3094))+1</f>
        <v>#REF!</v>
      </c>
      <c r="T134" t="str">
        <f t="shared" si="14"/>
        <v xml:space="preserve">LINGFIELD PARK </v>
      </c>
      <c r="U134">
        <v>0</v>
      </c>
      <c r="V134" t="s">
        <v>30</v>
      </c>
      <c r="W134">
        <f t="shared" si="15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1"/>
        <v>Afternoon45023</v>
      </c>
      <c r="D135" s="5" t="str">
        <f>IF('by region'!$C$2="Any","Any",List!V135)&amp;M135&amp;IF('by region'!$I$2="Any","Any",N135)&amp;G135</f>
        <v>AnyFlatAny45023</v>
      </c>
      <c r="E135" s="5" t="e">
        <f>IF(I135=#REF!,List!G135,"")</f>
        <v>#REF!</v>
      </c>
      <c r="F135" s="5" t="e">
        <f t="shared" si="12"/>
        <v>#REF!</v>
      </c>
      <c r="G135" s="15">
        <v>45023</v>
      </c>
      <c r="H135" s="16" t="s">
        <v>35</v>
      </c>
      <c r="I135" s="16" t="s">
        <v>31</v>
      </c>
      <c r="J135" s="16" t="s">
        <v>9</v>
      </c>
      <c r="K135" s="14" t="s">
        <v>24</v>
      </c>
      <c r="L135" s="14" t="s">
        <v>11</v>
      </c>
      <c r="M135" s="16" t="s">
        <v>25</v>
      </c>
      <c r="N135" s="16" t="s">
        <v>26</v>
      </c>
      <c r="O135" s="16" t="s">
        <v>21</v>
      </c>
      <c r="P135" s="12">
        <f t="shared" si="13"/>
        <v>1</v>
      </c>
      <c r="Q135" s="12" cm="1">
        <f t="array" ref="Q135">SUMPRODUCT(($G$2:$G$3094=G135)*(P135&gt;$P$2:$P$3094))+1</f>
        <v>1</v>
      </c>
      <c r="R135" s="12" t="e">
        <f>(Q135*100000)+#REF!</f>
        <v>#REF!</v>
      </c>
      <c r="S135" t="e" cm="1">
        <f t="array" ref="S135">SUMPRODUCT(($G$2:$G$3094=G135)*(R135&gt;$R$2:$R$3094))+1</f>
        <v>#REF!</v>
      </c>
      <c r="T135" t="str">
        <f t="shared" si="14"/>
        <v xml:space="preserve">NEWCASTLE </v>
      </c>
      <c r="U135">
        <v>0</v>
      </c>
      <c r="V135" t="s">
        <v>19</v>
      </c>
      <c r="W135">
        <f t="shared" si="15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1"/>
        <v>Afternoon45024</v>
      </c>
      <c r="D136" s="5" t="str">
        <f>IF('by region'!$C$2="Any","Any",List!V136)&amp;M136&amp;IF('by region'!$I$2="Any","Any",N136)&amp;G136</f>
        <v>AnyFlatAny45024</v>
      </c>
      <c r="E136" s="5" t="e">
        <f>IF(I136=#REF!,List!G136,"")</f>
        <v>#REF!</v>
      </c>
      <c r="F136" s="5" t="e">
        <f t="shared" si="12"/>
        <v>#REF!</v>
      </c>
      <c r="G136" s="15">
        <v>45024</v>
      </c>
      <c r="H136" s="16" t="s">
        <v>37</v>
      </c>
      <c r="I136" s="16" t="s">
        <v>47</v>
      </c>
      <c r="J136" s="16" t="s">
        <v>9</v>
      </c>
      <c r="K136" s="14" t="s">
        <v>16</v>
      </c>
      <c r="L136" s="14" t="s">
        <v>19</v>
      </c>
      <c r="M136" s="16" t="s">
        <v>25</v>
      </c>
      <c r="N136" s="16" t="s">
        <v>26</v>
      </c>
      <c r="O136" s="16" t="s">
        <v>14</v>
      </c>
      <c r="P136" s="12">
        <f t="shared" si="13"/>
        <v>1</v>
      </c>
      <c r="Q136" s="12" cm="1">
        <f t="array" ref="Q136">SUMPRODUCT(($G$2:$G$3094=G136)*(P136&gt;$P$2:$P$3094))+1</f>
        <v>1</v>
      </c>
      <c r="R136" s="12" t="e">
        <f>(Q136*100000)+#REF!</f>
        <v>#REF!</v>
      </c>
      <c r="S136" t="e" cm="1">
        <f t="array" ref="S136">SUMPRODUCT(($G$2:$G$3094=G136)*(R136&gt;$R$2:$R$3094))+1</f>
        <v>#REF!</v>
      </c>
      <c r="T136" t="str">
        <f t="shared" si="14"/>
        <v xml:space="preserve">KEMPTON PARK </v>
      </c>
      <c r="U136">
        <v>0</v>
      </c>
      <c r="V136" t="s">
        <v>17</v>
      </c>
      <c r="W136">
        <f t="shared" si="15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1"/>
        <v>Floodlit45024</v>
      </c>
      <c r="D137" s="5" t="str">
        <f>IF('by region'!$C$2="Any","Any",List!V137)&amp;M137&amp;IF('by region'!$I$2="Any","Any",N137)&amp;G137</f>
        <v>AnyFlatAny45024</v>
      </c>
      <c r="E137" s="5" t="e">
        <f>IF(I137=#REF!,List!G137,"")</f>
        <v>#REF!</v>
      </c>
      <c r="F137" s="5" t="e">
        <f t="shared" si="12"/>
        <v>#REF!</v>
      </c>
      <c r="G137" s="15">
        <v>45024</v>
      </c>
      <c r="H137" s="16" t="s">
        <v>37</v>
      </c>
      <c r="I137" s="16" t="s">
        <v>43</v>
      </c>
      <c r="J137" s="16" t="s">
        <v>32</v>
      </c>
      <c r="K137" s="14" t="s">
        <v>24</v>
      </c>
      <c r="L137" s="14" t="s">
        <v>17</v>
      </c>
      <c r="M137" s="16" t="s">
        <v>25</v>
      </c>
      <c r="N137" s="16" t="s">
        <v>26</v>
      </c>
      <c r="O137" s="16" t="s">
        <v>14</v>
      </c>
      <c r="P137" s="12">
        <f t="shared" si="13"/>
        <v>3</v>
      </c>
      <c r="Q137" s="12" cm="1">
        <f t="array" ref="Q137">SUMPRODUCT(($G$2:$G$3094=G137)*(P137&gt;$P$2:$P$3094))+1</f>
        <v>6</v>
      </c>
      <c r="R137" s="12" t="e">
        <f>(Q137*100000)+#REF!</f>
        <v>#REF!</v>
      </c>
      <c r="S137" t="e" cm="1">
        <f t="array" ref="S137">SUMPRODUCT(($G$2:$G$3094=G137)*(R137&gt;$R$2:$R$3094))+1</f>
        <v>#REF!</v>
      </c>
      <c r="T137" t="str">
        <f t="shared" si="14"/>
        <v>WOLVERHAMPTON #</v>
      </c>
      <c r="U137">
        <v>0</v>
      </c>
      <c r="V137" t="s">
        <v>19</v>
      </c>
      <c r="W137">
        <f t="shared" si="15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1"/>
        <v>Afternoon45025</v>
      </c>
      <c r="D138" s="5" t="str">
        <f>IF('by region'!$C$2="Any","Any",List!V138)&amp;M138&amp;IF('by region'!$I$2="Any","Any",N138)&amp;G138</f>
        <v>AnyFlatAny45025</v>
      </c>
      <c r="E138" s="5" t="e">
        <f>IF(I138=#REF!,List!G138,"")</f>
        <v>#REF!</v>
      </c>
      <c r="F138" s="5" t="e">
        <f t="shared" si="12"/>
        <v>#REF!</v>
      </c>
      <c r="G138" s="15">
        <v>45025</v>
      </c>
      <c r="H138" s="16" t="s">
        <v>40</v>
      </c>
      <c r="I138" s="16" t="s">
        <v>23</v>
      </c>
      <c r="J138" s="16" t="s">
        <v>9</v>
      </c>
      <c r="K138" s="14" t="s">
        <v>24</v>
      </c>
      <c r="L138" s="14" t="s">
        <v>17</v>
      </c>
      <c r="M138" s="16" t="s">
        <v>25</v>
      </c>
      <c r="N138" s="16" t="s">
        <v>26</v>
      </c>
      <c r="O138" s="16" t="s">
        <v>14</v>
      </c>
      <c r="P138" s="12">
        <f t="shared" si="13"/>
        <v>1</v>
      </c>
      <c r="Q138" s="12" cm="1">
        <f t="array" ref="Q138">SUMPRODUCT(($G$2:$G$3094=G138)*(P138&gt;$P$2:$P$3094))+1</f>
        <v>1</v>
      </c>
      <c r="R138" s="12" t="e">
        <f>(Q138*100000)+#REF!</f>
        <v>#REF!</v>
      </c>
      <c r="S138" t="e" cm="1">
        <f t="array" ref="S138">SUMPRODUCT(($G$2:$G$3094=G138)*(R138&gt;$R$2:$R$3094))+1</f>
        <v>#REF!</v>
      </c>
      <c r="T138" t="str">
        <f t="shared" si="14"/>
        <v xml:space="preserve">SOUTHWELL </v>
      </c>
      <c r="U138">
        <v>0</v>
      </c>
      <c r="V138" t="s">
        <v>19</v>
      </c>
      <c r="W138">
        <f t="shared" si="15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1"/>
        <v>Afternoon45026</v>
      </c>
      <c r="D139" s="5" t="str">
        <f>IF('by region'!$C$2="Any","Any",List!V139)&amp;M139&amp;IF('by region'!$I$2="Any","Any",N139)&amp;G139</f>
        <v>AnyFlatAny45026</v>
      </c>
      <c r="E139" s="5" t="e">
        <f>IF(I139=#REF!,List!G139,"")</f>
        <v>#REF!</v>
      </c>
      <c r="F139" s="5" t="e">
        <f t="shared" si="12"/>
        <v>#REF!</v>
      </c>
      <c r="G139" s="15">
        <v>45026</v>
      </c>
      <c r="H139" s="16" t="s">
        <v>42</v>
      </c>
      <c r="I139" s="16" t="s">
        <v>43</v>
      </c>
      <c r="J139" s="16" t="s">
        <v>9</v>
      </c>
      <c r="K139" s="14" t="s">
        <v>24</v>
      </c>
      <c r="L139" s="14" t="s">
        <v>17</v>
      </c>
      <c r="M139" s="16" t="s">
        <v>25</v>
      </c>
      <c r="N139" s="16" t="s">
        <v>26</v>
      </c>
      <c r="O139" s="16" t="s">
        <v>14</v>
      </c>
      <c r="P139" s="12">
        <f t="shared" si="13"/>
        <v>1</v>
      </c>
      <c r="Q139" s="12" cm="1">
        <f t="array" ref="Q139">SUMPRODUCT(($G$2:$G$3094=G139)*(P139&gt;$P$2:$P$3094))+1</f>
        <v>1</v>
      </c>
      <c r="R139" s="12" t="e">
        <f>(Q139*100000)+#REF!</f>
        <v>#REF!</v>
      </c>
      <c r="S139" t="e" cm="1">
        <f t="array" ref="S139">SUMPRODUCT(($G$2:$G$3094=G139)*(R139&gt;$R$2:$R$3094))+1</f>
        <v>#REF!</v>
      </c>
      <c r="T139" t="str">
        <f t="shared" si="14"/>
        <v xml:space="preserve">WOLVERHAMPTON </v>
      </c>
      <c r="U139">
        <v>1</v>
      </c>
      <c r="V139" t="s">
        <v>17</v>
      </c>
      <c r="W139">
        <f t="shared" si="15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1"/>
        <v>Floodlit45027</v>
      </c>
      <c r="D140" s="5" t="str">
        <f>IF('by region'!$C$2="Any","Any",List!V140)&amp;M140&amp;IF('by region'!$I$2="Any","Any",N140)&amp;G140</f>
        <v>AnyFlatAny45027</v>
      </c>
      <c r="E140" s="5" t="e">
        <f>IF(I140=#REF!,List!G140,"")</f>
        <v>#REF!</v>
      </c>
      <c r="F140" s="5" t="e">
        <f t="shared" si="12"/>
        <v>#REF!</v>
      </c>
      <c r="G140" s="15">
        <v>45027</v>
      </c>
      <c r="H140" s="16" t="s">
        <v>7</v>
      </c>
      <c r="I140" s="16" t="s">
        <v>43</v>
      </c>
      <c r="J140" s="16" t="s">
        <v>32</v>
      </c>
      <c r="K140" s="14" t="s">
        <v>24</v>
      </c>
      <c r="L140" s="14" t="s">
        <v>17</v>
      </c>
      <c r="M140" s="16" t="s">
        <v>25</v>
      </c>
      <c r="N140" s="16" t="s">
        <v>26</v>
      </c>
      <c r="O140" s="16" t="s">
        <v>14</v>
      </c>
      <c r="P140" s="12">
        <f t="shared" si="13"/>
        <v>3</v>
      </c>
      <c r="Q140" s="12" cm="1">
        <f t="array" ref="Q140">SUMPRODUCT(($G$2:$G$3094=G140)*(P140&gt;$P$2:$P$3094))+1</f>
        <v>3</v>
      </c>
      <c r="R140" s="12" t="e">
        <f>(Q140*100000)+#REF!</f>
        <v>#REF!</v>
      </c>
      <c r="S140" t="e" cm="1">
        <f t="array" ref="S140">SUMPRODUCT(($G$2:$G$3094=G140)*(R140&gt;$R$2:$R$3094))+1</f>
        <v>#REF!</v>
      </c>
      <c r="T140" t="str">
        <f t="shared" si="14"/>
        <v>WOLVERHAMPTON #</v>
      </c>
      <c r="U140">
        <v>1</v>
      </c>
      <c r="V140" t="s">
        <v>17</v>
      </c>
      <c r="W140">
        <f t="shared" si="15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1"/>
        <v>Floodlit45028</v>
      </c>
      <c r="D141" s="5" t="str">
        <f>IF('by region'!$C$2="Any","Any",List!V141)&amp;M141&amp;IF('by region'!$I$2="Any","Any",N141)&amp;G141</f>
        <v>AnyFlatAny45028</v>
      </c>
      <c r="E141" s="5" t="e">
        <f>IF(I141=#REF!,List!G141,"")</f>
        <v>#REF!</v>
      </c>
      <c r="F141" s="5" t="e">
        <f t="shared" si="12"/>
        <v>#REF!</v>
      </c>
      <c r="G141" s="15">
        <v>45028</v>
      </c>
      <c r="H141" s="16" t="s">
        <v>27</v>
      </c>
      <c r="I141" s="16" t="s">
        <v>47</v>
      </c>
      <c r="J141" s="16" t="s">
        <v>32</v>
      </c>
      <c r="K141" s="14" t="s">
        <v>16</v>
      </c>
      <c r="L141" s="14" t="s">
        <v>19</v>
      </c>
      <c r="M141" s="16" t="s">
        <v>25</v>
      </c>
      <c r="N141" s="16" t="s">
        <v>26</v>
      </c>
      <c r="O141" s="16" t="s">
        <v>33</v>
      </c>
      <c r="P141" s="12">
        <f t="shared" si="13"/>
        <v>3</v>
      </c>
      <c r="Q141" s="12" cm="1">
        <f t="array" ref="Q141">SUMPRODUCT(($G$2:$G$3094=G141)*(P141&gt;$P$2:$P$3094))+1</f>
        <v>4</v>
      </c>
      <c r="R141" s="12" t="e">
        <f>(Q141*100000)+#REF!</f>
        <v>#REF!</v>
      </c>
      <c r="S141" t="e" cm="1">
        <f t="array" ref="S141">SUMPRODUCT(($G$2:$G$3094=G141)*(R141&gt;$R$2:$R$3094))+1</f>
        <v>#REF!</v>
      </c>
      <c r="T141" t="str">
        <f t="shared" si="14"/>
        <v>KEMPTON PARK #</v>
      </c>
      <c r="U141">
        <v>0</v>
      </c>
      <c r="V141" t="s">
        <v>17</v>
      </c>
      <c r="W141">
        <f t="shared" si="15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1"/>
        <v>Floodlit45029</v>
      </c>
      <c r="D142" s="5" t="str">
        <f>IF('by region'!$C$2="Any","Any",List!V142)&amp;M142&amp;IF('by region'!$I$2="Any","Any",N142)&amp;G142</f>
        <v>AnyFlatAny45029</v>
      </c>
      <c r="E142" s="5" t="e">
        <f>IF(I142=#REF!,List!G142,"")</f>
        <v>#REF!</v>
      </c>
      <c r="F142" s="5" t="e">
        <f t="shared" si="12"/>
        <v>#REF!</v>
      </c>
      <c r="G142" s="15">
        <v>45029</v>
      </c>
      <c r="H142" s="16" t="s">
        <v>34</v>
      </c>
      <c r="I142" s="16" t="s">
        <v>73</v>
      </c>
      <c r="J142" s="16" t="s">
        <v>32</v>
      </c>
      <c r="K142" s="14" t="s">
        <v>10</v>
      </c>
      <c r="L142" s="14" t="s">
        <v>19</v>
      </c>
      <c r="M142" s="16" t="s">
        <v>25</v>
      </c>
      <c r="N142" s="16" t="s">
        <v>26</v>
      </c>
      <c r="O142" s="16" t="s">
        <v>33</v>
      </c>
      <c r="P142" s="12">
        <f t="shared" si="13"/>
        <v>3</v>
      </c>
      <c r="Q142" s="12" cm="1">
        <f t="array" ref="Q142">SUMPRODUCT(($G$2:$G$3094=G142)*(P142&gt;$P$2:$P$3094))+1</f>
        <v>4</v>
      </c>
      <c r="R142" s="12" t="e">
        <f>(Q142*100000)+#REF!</f>
        <v>#REF!</v>
      </c>
      <c r="S142" t="e" cm="1">
        <f t="array" ref="S142">SUMPRODUCT(($G$2:$G$3094=G142)*(R142&gt;$R$2:$R$3094))+1</f>
        <v>#REF!</v>
      </c>
      <c r="T142" t="str">
        <f t="shared" si="14"/>
        <v>CHELMSFORD CITY #</v>
      </c>
      <c r="U142">
        <v>0</v>
      </c>
      <c r="V142" t="s">
        <v>19</v>
      </c>
      <c r="W142">
        <f t="shared" si="15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1"/>
        <v>Afternoon45029</v>
      </c>
      <c r="D143" s="5" t="str">
        <f>IF('by region'!$C$2="Any","Any",List!V143)&amp;M143&amp;IF('by region'!$I$2="Any","Any",N143)&amp;G143</f>
        <v>AnyFlatAny45029</v>
      </c>
      <c r="E143" s="5" t="e">
        <f>IF(I143=#REF!,List!G143,"")</f>
        <v>#REF!</v>
      </c>
      <c r="F143" s="5" t="e">
        <f t="shared" si="12"/>
        <v>#REF!</v>
      </c>
      <c r="G143" s="15">
        <v>45029</v>
      </c>
      <c r="H143" s="16" t="s">
        <v>34</v>
      </c>
      <c r="I143" s="16" t="s">
        <v>31</v>
      </c>
      <c r="J143" s="16" t="s">
        <v>9</v>
      </c>
      <c r="K143" s="14" t="s">
        <v>24</v>
      </c>
      <c r="L143" s="14" t="s">
        <v>11</v>
      </c>
      <c r="M143" s="16" t="s">
        <v>25</v>
      </c>
      <c r="N143" s="16" t="s">
        <v>26</v>
      </c>
      <c r="O143" s="16" t="s">
        <v>14</v>
      </c>
      <c r="P143" s="12">
        <f t="shared" si="13"/>
        <v>1</v>
      </c>
      <c r="Q143" s="12" cm="1">
        <f t="array" ref="Q143">SUMPRODUCT(($G$2:$G$3094=G143)*(P143&gt;$P$2:$P$3094))+1</f>
        <v>1</v>
      </c>
      <c r="R143" s="12" t="e">
        <f>(Q143*100000)+#REF!</f>
        <v>#REF!</v>
      </c>
      <c r="S143" t="e" cm="1">
        <f t="array" ref="S143">SUMPRODUCT(($G$2:$G$3094=G143)*(R143&gt;$R$2:$R$3094))+1</f>
        <v>#REF!</v>
      </c>
      <c r="T143" t="str">
        <f t="shared" si="14"/>
        <v xml:space="preserve">NEWCASTLE </v>
      </c>
      <c r="U143">
        <v>0</v>
      </c>
      <c r="V143" t="s">
        <v>17</v>
      </c>
      <c r="W143">
        <f t="shared" si="15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1"/>
        <v>Floodlit45030</v>
      </c>
      <c r="D144" s="5" t="str">
        <f>IF('by region'!$C$2="Any","Any",List!V144)&amp;M144&amp;IF('by region'!$I$2="Any","Any",N144)&amp;G144</f>
        <v>AnyFlatAny45030</v>
      </c>
      <c r="E144" s="5" t="e">
        <f>IF(I144=#REF!,List!G144,"")</f>
        <v>#REF!</v>
      </c>
      <c r="F144" s="5" t="e">
        <f t="shared" si="12"/>
        <v>#REF!</v>
      </c>
      <c r="G144" s="15">
        <v>45030</v>
      </c>
      <c r="H144" s="16" t="s">
        <v>35</v>
      </c>
      <c r="I144" s="16" t="s">
        <v>23</v>
      </c>
      <c r="J144" s="16" t="s">
        <v>32</v>
      </c>
      <c r="K144" s="14" t="s">
        <v>24</v>
      </c>
      <c r="L144" s="14" t="s">
        <v>17</v>
      </c>
      <c r="M144" s="16" t="s">
        <v>25</v>
      </c>
      <c r="N144" s="16" t="s">
        <v>26</v>
      </c>
      <c r="O144" s="16" t="s">
        <v>33</v>
      </c>
      <c r="P144" s="12">
        <f t="shared" si="13"/>
        <v>3</v>
      </c>
      <c r="Q144" s="12" cm="1">
        <f t="array" ref="Q144">SUMPRODUCT(($G$2:$G$3094=G144)*(P144&gt;$P$2:$P$3094))+1</f>
        <v>4</v>
      </c>
      <c r="R144" s="12" t="e">
        <f>(Q144*100000)+#REF!</f>
        <v>#REF!</v>
      </c>
      <c r="S144" t="e" cm="1">
        <f t="array" ref="S144">SUMPRODUCT(($G$2:$G$3094=G144)*(R144&gt;$R$2:$R$3094))+1</f>
        <v>#REF!</v>
      </c>
      <c r="T144" t="str">
        <f t="shared" si="14"/>
        <v>SOUTHWELL #</v>
      </c>
      <c r="U144">
        <v>0</v>
      </c>
      <c r="V144" t="s">
        <v>11</v>
      </c>
      <c r="W144">
        <f t="shared" si="15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1"/>
        <v>Afternoon45031</v>
      </c>
      <c r="D145" s="5" t="str">
        <f>IF('by region'!$C$2="Any","Any",List!V145)&amp;M145&amp;IF('by region'!$I$2="Any","Any",N145)&amp;G145</f>
        <v>AnyFlatAny45031</v>
      </c>
      <c r="E145" s="5" t="e">
        <f>IF(I145=#REF!,List!G145,"")</f>
        <v>#REF!</v>
      </c>
      <c r="F145" s="5" t="e">
        <f t="shared" si="12"/>
        <v>#REF!</v>
      </c>
      <c r="G145" s="15">
        <v>45031</v>
      </c>
      <c r="H145" s="16" t="s">
        <v>37</v>
      </c>
      <c r="I145" s="16" t="s">
        <v>81</v>
      </c>
      <c r="J145" s="16" t="s">
        <v>9</v>
      </c>
      <c r="K145" s="14" t="s">
        <v>24</v>
      </c>
      <c r="L145" s="14" t="s">
        <v>17</v>
      </c>
      <c r="M145" s="16" t="s">
        <v>25</v>
      </c>
      <c r="N145" s="16" t="s">
        <v>26</v>
      </c>
      <c r="O145" s="16" t="s">
        <v>14</v>
      </c>
      <c r="P145" s="12">
        <f t="shared" si="13"/>
        <v>1</v>
      </c>
      <c r="Q145" s="12" cm="1">
        <f t="array" ref="Q145">SUMPRODUCT(($G$2:$G$3094=G145)*(P145&gt;$P$2:$P$3094))+1</f>
        <v>1</v>
      </c>
      <c r="R145" s="12" t="e">
        <f>(Q145*100000)+#REF!</f>
        <v>#REF!</v>
      </c>
      <c r="S145" t="e" cm="1">
        <f t="array" ref="S145">SUMPRODUCT(($G$2:$G$3094=G145)*(R145&gt;$R$2:$R$3094))+1</f>
        <v>#REF!</v>
      </c>
      <c r="T145" t="str">
        <f t="shared" si="14"/>
        <v xml:space="preserve">YARMOUTH </v>
      </c>
      <c r="U145">
        <v>0</v>
      </c>
      <c r="V145" t="s">
        <v>19</v>
      </c>
      <c r="W145">
        <f t="shared" si="15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1"/>
        <v>Floodlit45031</v>
      </c>
      <c r="D146" s="5" t="str">
        <f>IF('by region'!$C$2="Any","Any",List!V146)&amp;M146&amp;IF('by region'!$I$2="Any","Any",N146)&amp;G146</f>
        <v>AnyFlatAny45031</v>
      </c>
      <c r="E146" s="5" t="e">
        <f>IF(I146=#REF!,List!G146,"")</f>
        <v>#REF!</v>
      </c>
      <c r="F146" s="5" t="e">
        <f t="shared" si="12"/>
        <v>#REF!</v>
      </c>
      <c r="G146" s="15">
        <v>45031</v>
      </c>
      <c r="H146" s="16" t="s">
        <v>37</v>
      </c>
      <c r="I146" s="16" t="s">
        <v>43</v>
      </c>
      <c r="J146" s="16" t="s">
        <v>32</v>
      </c>
      <c r="K146" s="14" t="s">
        <v>24</v>
      </c>
      <c r="L146" s="14" t="s">
        <v>17</v>
      </c>
      <c r="M146" s="16" t="s">
        <v>25</v>
      </c>
      <c r="N146" s="16" t="s">
        <v>26</v>
      </c>
      <c r="O146" s="16" t="s">
        <v>14</v>
      </c>
      <c r="P146" s="12">
        <f t="shared" si="13"/>
        <v>3</v>
      </c>
      <c r="Q146" s="12" cm="1">
        <f t="array" ref="Q146">SUMPRODUCT(($G$2:$G$3094=G146)*(P146&gt;$P$2:$P$3094))+1</f>
        <v>5</v>
      </c>
      <c r="R146" s="12" t="e">
        <f>(Q146*100000)+#REF!</f>
        <v>#REF!</v>
      </c>
      <c r="S146" t="e" cm="1">
        <f t="array" ref="S146">SUMPRODUCT(($G$2:$G$3094=G146)*(R146&gt;$R$2:$R$3094))+1</f>
        <v>#REF!</v>
      </c>
      <c r="T146" t="str">
        <f t="shared" si="14"/>
        <v>WOLVERHAMPTON #</v>
      </c>
      <c r="U146">
        <v>0</v>
      </c>
      <c r="V146" t="s">
        <v>17</v>
      </c>
      <c r="W146">
        <f t="shared" si="15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1"/>
        <v>Floodlit45033</v>
      </c>
      <c r="D147" s="5" t="str">
        <f>IF('by region'!$C$2="Any","Any",List!V147)&amp;M147&amp;IF('by region'!$I$2="Any","Any",N147)&amp;G147</f>
        <v>AnyFlatAny45033</v>
      </c>
      <c r="E147" s="5" t="e">
        <f>IF(I147=#REF!,List!G147,"")</f>
        <v>#REF!</v>
      </c>
      <c r="F147" s="5" t="e">
        <f t="shared" si="12"/>
        <v>#REF!</v>
      </c>
      <c r="G147" s="15">
        <v>45033</v>
      </c>
      <c r="H147" s="16" t="s">
        <v>42</v>
      </c>
      <c r="I147" s="16" t="s">
        <v>47</v>
      </c>
      <c r="J147" s="16" t="s">
        <v>32</v>
      </c>
      <c r="K147" s="14" t="s">
        <v>16</v>
      </c>
      <c r="L147" s="14" t="s">
        <v>19</v>
      </c>
      <c r="M147" s="16" t="s">
        <v>25</v>
      </c>
      <c r="N147" s="16" t="s">
        <v>26</v>
      </c>
      <c r="O147" s="16" t="s">
        <v>33</v>
      </c>
      <c r="P147" s="12">
        <f t="shared" si="13"/>
        <v>3</v>
      </c>
      <c r="Q147" s="12" cm="1">
        <f t="array" ref="Q147">SUMPRODUCT(($G$2:$G$3094=G147)*(P147&gt;$P$2:$P$3094))+1</f>
        <v>4</v>
      </c>
      <c r="R147" s="12" t="e">
        <f>(Q147*100000)+#REF!</f>
        <v>#REF!</v>
      </c>
      <c r="S147" t="e" cm="1">
        <f t="array" ref="S147">SUMPRODUCT(($G$2:$G$3094=G147)*(R147&gt;$R$2:$R$3094))+1</f>
        <v>#REF!</v>
      </c>
      <c r="T147" t="str">
        <f t="shared" si="14"/>
        <v>KEMPTON PARK #</v>
      </c>
      <c r="U147">
        <v>0</v>
      </c>
      <c r="V147" t="s">
        <v>11</v>
      </c>
      <c r="W147">
        <f t="shared" si="15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1"/>
        <v>Floodlit45034</v>
      </c>
      <c r="D148" s="5" t="str">
        <f>IF('by region'!$C$2="Any","Any",List!V148)&amp;M148&amp;IF('by region'!$I$2="Any","Any",N148)&amp;G148</f>
        <v>AnyFlatAny45034</v>
      </c>
      <c r="E148" s="5" t="e">
        <f>IF(I148=#REF!,List!G148,"")</f>
        <v>#REF!</v>
      </c>
      <c r="F148" s="5" t="e">
        <f t="shared" si="12"/>
        <v>#REF!</v>
      </c>
      <c r="G148" s="15">
        <v>45034</v>
      </c>
      <c r="H148" s="16" t="s">
        <v>7</v>
      </c>
      <c r="I148" s="16" t="s">
        <v>23</v>
      </c>
      <c r="J148" s="16" t="s">
        <v>32</v>
      </c>
      <c r="K148" s="14" t="s">
        <v>24</v>
      </c>
      <c r="L148" s="14" t="s">
        <v>17</v>
      </c>
      <c r="M148" s="16" t="s">
        <v>25</v>
      </c>
      <c r="N148" s="16" t="s">
        <v>26</v>
      </c>
      <c r="O148" s="16" t="s">
        <v>33</v>
      </c>
      <c r="P148" s="12">
        <f t="shared" si="13"/>
        <v>3</v>
      </c>
      <c r="Q148" s="12" cm="1">
        <f t="array" ref="Q148">SUMPRODUCT(($G$2:$G$3094=G148)*(P148&gt;$P$2:$P$3094))+1</f>
        <v>4</v>
      </c>
      <c r="R148" s="12" t="e">
        <f>(Q148*100000)+#REF!</f>
        <v>#REF!</v>
      </c>
      <c r="S148" t="e" cm="1">
        <f t="array" ref="S148">SUMPRODUCT(($G$2:$G$3094=G148)*(R148&gt;$R$2:$R$3094))+1</f>
        <v>#REF!</v>
      </c>
      <c r="T148" t="str">
        <f t="shared" si="14"/>
        <v>SOUTHWELL #</v>
      </c>
      <c r="U148">
        <v>0</v>
      </c>
      <c r="V148" t="s">
        <v>19</v>
      </c>
      <c r="W148">
        <f t="shared" si="15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1"/>
        <v>Afternoon45034</v>
      </c>
      <c r="D149" s="5" t="str">
        <f>IF('by region'!$C$2="Any","Any",List!V149)&amp;M149&amp;IF('by region'!$I$2="Any","Any",N149)&amp;G149</f>
        <v>AnyFlatAny45034</v>
      </c>
      <c r="E149" s="5" t="e">
        <f>IF(I149=#REF!,List!G149,"")</f>
        <v>#REF!</v>
      </c>
      <c r="F149" s="5" t="e">
        <f t="shared" si="12"/>
        <v>#REF!</v>
      </c>
      <c r="G149" s="15">
        <v>45034</v>
      </c>
      <c r="H149" s="16" t="s">
        <v>7</v>
      </c>
      <c r="I149" s="16" t="s">
        <v>36</v>
      </c>
      <c r="J149" s="16" t="s">
        <v>9</v>
      </c>
      <c r="K149" s="14" t="s">
        <v>24</v>
      </c>
      <c r="L149" s="14" t="s">
        <v>19</v>
      </c>
      <c r="M149" s="16" t="s">
        <v>25</v>
      </c>
      <c r="N149" s="16" t="s">
        <v>26</v>
      </c>
      <c r="O149" s="16" t="s">
        <v>14</v>
      </c>
      <c r="P149" s="12">
        <f t="shared" si="13"/>
        <v>1</v>
      </c>
      <c r="Q149" s="12" cm="1">
        <f t="array" ref="Q149">SUMPRODUCT(($G$2:$G$3094=G149)*(P149&gt;$P$2:$P$3094))+1</f>
        <v>1</v>
      </c>
      <c r="R149" s="12" t="e">
        <f>(Q149*100000)+#REF!</f>
        <v>#REF!</v>
      </c>
      <c r="S149" t="e" cm="1">
        <f t="array" ref="S149">SUMPRODUCT(($G$2:$G$3094=G149)*(R149&gt;$R$2:$R$3094))+1</f>
        <v>#REF!</v>
      </c>
      <c r="T149" t="str">
        <f t="shared" si="14"/>
        <v xml:space="preserve">LINGFIELD PARK </v>
      </c>
      <c r="U149">
        <v>0</v>
      </c>
      <c r="V149" t="s">
        <v>11</v>
      </c>
      <c r="W149">
        <f t="shared" si="15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1"/>
        <v>Floodlit45035</v>
      </c>
      <c r="D150" s="5" t="str">
        <f>IF('by region'!$C$2="Any","Any",List!V150)&amp;M150&amp;IF('by region'!$I$2="Any","Any",N150)&amp;G150</f>
        <v>AnyFlatAny45035</v>
      </c>
      <c r="E150" s="5" t="e">
        <f>IF(I150=#REF!,List!G150,"")</f>
        <v>#REF!</v>
      </c>
      <c r="F150" s="5" t="e">
        <f t="shared" si="12"/>
        <v>#REF!</v>
      </c>
      <c r="G150" s="15">
        <v>45035</v>
      </c>
      <c r="H150" s="16" t="s">
        <v>27</v>
      </c>
      <c r="I150" s="16" t="s">
        <v>47</v>
      </c>
      <c r="J150" s="16" t="s">
        <v>32</v>
      </c>
      <c r="K150" s="14" t="s">
        <v>16</v>
      </c>
      <c r="L150" s="14" t="s">
        <v>19</v>
      </c>
      <c r="M150" s="16" t="s">
        <v>25</v>
      </c>
      <c r="N150" s="16" t="s">
        <v>26</v>
      </c>
      <c r="O150" s="16" t="s">
        <v>33</v>
      </c>
      <c r="P150" s="12">
        <f t="shared" si="13"/>
        <v>3</v>
      </c>
      <c r="Q150" s="12" cm="1">
        <f t="array" ref="Q150">SUMPRODUCT(($G$2:$G$3094=G150)*(P150&gt;$P$2:$P$3094))+1</f>
        <v>4</v>
      </c>
      <c r="R150" s="12" t="e">
        <f>(Q150*100000)+#REF!</f>
        <v>#REF!</v>
      </c>
      <c r="S150" t="e" cm="1">
        <f t="array" ref="S150">SUMPRODUCT(($G$2:$G$3094=G150)*(R150&gt;$R$2:$R$3094))+1</f>
        <v>#REF!</v>
      </c>
      <c r="T150" t="str">
        <f t="shared" si="14"/>
        <v>KEMPTON PARK #</v>
      </c>
      <c r="U150">
        <v>0</v>
      </c>
      <c r="V150" t="s">
        <v>30</v>
      </c>
      <c r="W150">
        <f t="shared" si="15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1"/>
        <v>Floodlit45036</v>
      </c>
      <c r="D151" s="5" t="str">
        <f>IF('by region'!$C$2="Any","Any",List!V151)&amp;M151&amp;IF('by region'!$I$2="Any","Any",N151)&amp;G151</f>
        <v>AnyFlatAny45036</v>
      </c>
      <c r="E151" s="5" t="e">
        <f>IF(I151=#REF!,List!G151,"")</f>
        <v>#REF!</v>
      </c>
      <c r="F151" s="5" t="e">
        <f t="shared" si="12"/>
        <v>#REF!</v>
      </c>
      <c r="G151" s="15">
        <v>45036</v>
      </c>
      <c r="H151" s="16" t="s">
        <v>34</v>
      </c>
      <c r="I151" s="16" t="s">
        <v>73</v>
      </c>
      <c r="J151" s="16" t="s">
        <v>32</v>
      </c>
      <c r="K151" s="14" t="s">
        <v>10</v>
      </c>
      <c r="L151" s="14" t="s">
        <v>19</v>
      </c>
      <c r="M151" s="16" t="s">
        <v>25</v>
      </c>
      <c r="N151" s="16" t="s">
        <v>26</v>
      </c>
      <c r="O151" s="16" t="s">
        <v>33</v>
      </c>
      <c r="P151" s="12">
        <f t="shared" si="13"/>
        <v>3</v>
      </c>
      <c r="Q151" s="12" cm="1">
        <f t="array" ref="Q151">SUMPRODUCT(($G$2:$G$3094=G151)*(P151&gt;$P$2:$P$3094))+1</f>
        <v>4</v>
      </c>
      <c r="R151" s="12" t="e">
        <f>(Q151*100000)+#REF!</f>
        <v>#REF!</v>
      </c>
      <c r="S151" t="e" cm="1">
        <f t="array" ref="S151">SUMPRODUCT(($G$2:$G$3094=G151)*(R151&gt;$R$2:$R$3094))+1</f>
        <v>#REF!</v>
      </c>
      <c r="T151" t="str">
        <f t="shared" si="14"/>
        <v>CHELMSFORD CITY #</v>
      </c>
      <c r="U151">
        <v>0</v>
      </c>
      <c r="V151" t="s">
        <v>30</v>
      </c>
      <c r="W151">
        <f t="shared" si="15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1"/>
        <v>Evening45041</v>
      </c>
      <c r="D152" s="5" t="str">
        <f>IF('by region'!$C$2="Any","Any",List!V152)&amp;M152&amp;IF('by region'!$I$2="Any","Any",N152)&amp;G152</f>
        <v>AnyFlatAny45041</v>
      </c>
      <c r="E152" s="5" t="e">
        <f>IF(I152=#REF!,List!G152,"")</f>
        <v>#REF!</v>
      </c>
      <c r="F152" s="5" t="e">
        <f t="shared" si="12"/>
        <v>#REF!</v>
      </c>
      <c r="G152" s="15">
        <v>45041</v>
      </c>
      <c r="H152" s="16" t="s">
        <v>7</v>
      </c>
      <c r="I152" s="16" t="s">
        <v>43</v>
      </c>
      <c r="J152" s="16" t="s">
        <v>80</v>
      </c>
      <c r="K152" s="14" t="s">
        <v>24</v>
      </c>
      <c r="L152" s="14" t="s">
        <v>17</v>
      </c>
      <c r="M152" s="16" t="s">
        <v>25</v>
      </c>
      <c r="N152" s="16" t="s">
        <v>26</v>
      </c>
      <c r="O152" s="16" t="s">
        <v>14</v>
      </c>
      <c r="P152" s="12">
        <f t="shared" si="13"/>
        <v>2</v>
      </c>
      <c r="Q152" s="12" cm="1">
        <f t="array" ref="Q152">SUMPRODUCT(($G$2:$G$3094=G152)*(P152&gt;$P$2:$P$3094))+1</f>
        <v>4</v>
      </c>
      <c r="R152" s="12" t="e">
        <f>(Q152*100000)+#REF!</f>
        <v>#REF!</v>
      </c>
      <c r="S152" t="e" cm="1">
        <f t="array" ref="S152">SUMPRODUCT(($G$2:$G$3094=G152)*(R152&gt;$R$2:$R$3094))+1</f>
        <v>#REF!</v>
      </c>
      <c r="T152" t="str">
        <f t="shared" si="14"/>
        <v>WOLVERHAMPTON †</v>
      </c>
      <c r="U152">
        <v>0</v>
      </c>
      <c r="V152" t="s">
        <v>17</v>
      </c>
      <c r="W152">
        <f t="shared" si="15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1"/>
        <v>Evening45042</v>
      </c>
      <c r="D153" s="5" t="str">
        <f>IF('by region'!$C$2="Any","Any",List!V153)&amp;M153&amp;IF('by region'!$I$2="Any","Any",N153)&amp;G153</f>
        <v>AnyFlatAny45042</v>
      </c>
      <c r="E153" s="5" t="e">
        <f>IF(I153=#REF!,List!G153,"")</f>
        <v>#REF!</v>
      </c>
      <c r="F153" s="5" t="e">
        <f t="shared" si="12"/>
        <v>#REF!</v>
      </c>
      <c r="G153" s="15">
        <v>45042</v>
      </c>
      <c r="H153" s="16" t="s">
        <v>27</v>
      </c>
      <c r="I153" s="16" t="s">
        <v>36</v>
      </c>
      <c r="J153" s="16" t="s">
        <v>80</v>
      </c>
      <c r="K153" s="14" t="s">
        <v>24</v>
      </c>
      <c r="L153" s="14" t="s">
        <v>19</v>
      </c>
      <c r="M153" s="16" t="s">
        <v>25</v>
      </c>
      <c r="N153" s="16" t="s">
        <v>26</v>
      </c>
      <c r="O153" s="16" t="s">
        <v>14</v>
      </c>
      <c r="P153" s="12">
        <f t="shared" si="13"/>
        <v>2</v>
      </c>
      <c r="Q153" s="12" cm="1">
        <f t="array" ref="Q153">SUMPRODUCT(($G$2:$G$3094=G153)*(P153&gt;$P$2:$P$3094))+1</f>
        <v>4</v>
      </c>
      <c r="R153" s="12" t="e">
        <f>(Q153*100000)+#REF!</f>
        <v>#REF!</v>
      </c>
      <c r="S153" t="e" cm="1">
        <f t="array" ref="S153">SUMPRODUCT(($G$2:$G$3094=G153)*(R153&gt;$R$2:$R$3094))+1</f>
        <v>#REF!</v>
      </c>
      <c r="T153" t="str">
        <f t="shared" si="14"/>
        <v>LINGFIELD PARK †</v>
      </c>
      <c r="U153">
        <v>0</v>
      </c>
      <c r="V153" t="s">
        <v>11</v>
      </c>
      <c r="W153">
        <f t="shared" si="15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1"/>
        <v>Evening45043</v>
      </c>
      <c r="D154" s="5" t="str">
        <f>IF('by region'!$C$2="Any","Any",List!V154)&amp;M154&amp;IF('by region'!$I$2="Any","Any",N154)&amp;G154</f>
        <v>AnyFlatAny45043</v>
      </c>
      <c r="E154" s="5" t="e">
        <f>IF(I154=#REF!,List!G154,"")</f>
        <v>#REF!</v>
      </c>
      <c r="F154" s="5" t="e">
        <f t="shared" si="12"/>
        <v>#REF!</v>
      </c>
      <c r="G154" s="15">
        <v>45043</v>
      </c>
      <c r="H154" s="16" t="s">
        <v>34</v>
      </c>
      <c r="I154" s="16" t="s">
        <v>73</v>
      </c>
      <c r="J154" s="16" t="s">
        <v>80</v>
      </c>
      <c r="K154" s="14" t="s">
        <v>10</v>
      </c>
      <c r="L154" s="14" t="s">
        <v>19</v>
      </c>
      <c r="M154" s="16" t="s">
        <v>25</v>
      </c>
      <c r="N154" s="16" t="s">
        <v>26</v>
      </c>
      <c r="O154" s="16" t="s">
        <v>14</v>
      </c>
      <c r="P154" s="12">
        <f t="shared" si="13"/>
        <v>2</v>
      </c>
      <c r="Q154" s="12" cm="1">
        <f t="array" ref="Q154">SUMPRODUCT(($G$2:$G$3094=G154)*(P154&gt;$P$2:$P$3094))+1</f>
        <v>4</v>
      </c>
      <c r="R154" s="12" t="e">
        <f>(Q154*100000)+#REF!</f>
        <v>#REF!</v>
      </c>
      <c r="S154" t="e" cm="1">
        <f t="array" ref="S154">SUMPRODUCT(($G$2:$G$3094=G154)*(R154&gt;$R$2:$R$3094))+1</f>
        <v>#REF!</v>
      </c>
      <c r="T154" t="str">
        <f t="shared" si="14"/>
        <v>CHELMSFORD CITY †</v>
      </c>
      <c r="U154">
        <v>0</v>
      </c>
      <c r="V154" t="s">
        <v>30</v>
      </c>
      <c r="W154">
        <f t="shared" si="15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1"/>
        <v>Afternoon45044</v>
      </c>
      <c r="D155" s="5" t="str">
        <f>IF('by region'!$C$2="Any","Any",List!V155)&amp;M155&amp;IF('by region'!$I$2="Any","Any",N155)&amp;G155</f>
        <v>AnyFlatAny45044</v>
      </c>
      <c r="E155" s="5" t="e">
        <f>IF(I155=#REF!,List!G155,"")</f>
        <v>#REF!</v>
      </c>
      <c r="F155" s="5" t="e">
        <f t="shared" si="12"/>
        <v>#REF!</v>
      </c>
      <c r="G155" s="15">
        <v>45044</v>
      </c>
      <c r="H155" s="16" t="s">
        <v>35</v>
      </c>
      <c r="I155" s="16" t="s">
        <v>59</v>
      </c>
      <c r="J155" s="16" t="s">
        <v>9</v>
      </c>
      <c r="K155" s="14" t="s">
        <v>24</v>
      </c>
      <c r="L155" s="14" t="s">
        <v>11</v>
      </c>
      <c r="M155" s="16" t="s">
        <v>25</v>
      </c>
      <c r="N155" s="16" t="s">
        <v>26</v>
      </c>
      <c r="O155" s="16" t="s">
        <v>14</v>
      </c>
      <c r="P155" s="12">
        <f t="shared" si="13"/>
        <v>1</v>
      </c>
      <c r="Q155" s="12" cm="1">
        <f t="array" ref="Q155">SUMPRODUCT(($G$2:$G$3094=G155)*(P155&gt;$P$2:$P$3094))+1</f>
        <v>1</v>
      </c>
      <c r="R155" s="12" t="e">
        <f>(Q155*100000)+#REF!</f>
        <v>#REF!</v>
      </c>
      <c r="S155" t="e" cm="1">
        <f t="array" ref="S155">SUMPRODUCT(($G$2:$G$3094=G155)*(R155&gt;$R$2:$R$3094))+1</f>
        <v>#REF!</v>
      </c>
      <c r="T155" t="str">
        <f t="shared" si="14"/>
        <v xml:space="preserve">DONCASTER </v>
      </c>
      <c r="U155">
        <v>0</v>
      </c>
      <c r="V155" t="s">
        <v>19</v>
      </c>
      <c r="W155">
        <f t="shared" si="15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1"/>
        <v>Evening45045</v>
      </c>
      <c r="D156" s="5" t="str">
        <f>IF('by region'!$C$2="Any","Any",List!V156)&amp;M156&amp;IF('by region'!$I$2="Any","Any",N156)&amp;G156</f>
        <v>AnyFlatAny45045</v>
      </c>
      <c r="E156" s="5" t="e">
        <f>IF(I156=#REF!,List!G156,"")</f>
        <v>#REF!</v>
      </c>
      <c r="F156" s="5" t="e">
        <f t="shared" si="12"/>
        <v>#REF!</v>
      </c>
      <c r="G156" s="15">
        <v>45045</v>
      </c>
      <c r="H156" s="16" t="s">
        <v>37</v>
      </c>
      <c r="I156" s="16" t="s">
        <v>43</v>
      </c>
      <c r="J156" s="16" t="s">
        <v>80</v>
      </c>
      <c r="K156" s="14" t="s">
        <v>24</v>
      </c>
      <c r="L156" s="14" t="s">
        <v>17</v>
      </c>
      <c r="M156" s="16" t="s">
        <v>25</v>
      </c>
      <c r="N156" s="16" t="s">
        <v>26</v>
      </c>
      <c r="O156" s="16" t="s">
        <v>14</v>
      </c>
      <c r="P156" s="12">
        <f t="shared" si="13"/>
        <v>2</v>
      </c>
      <c r="Q156" s="12" cm="1">
        <f t="array" ref="Q156">SUMPRODUCT(($G$2:$G$3094=G156)*(P156&gt;$P$2:$P$3094))+1</f>
        <v>5</v>
      </c>
      <c r="R156" s="12" t="e">
        <f>(Q156*100000)+#REF!</f>
        <v>#REF!</v>
      </c>
      <c r="S156" t="e" cm="1">
        <f t="array" ref="S156">SUMPRODUCT(($G$2:$G$3094=G156)*(R156&gt;$R$2:$R$3094))+1</f>
        <v>#REF!</v>
      </c>
      <c r="T156" t="str">
        <f t="shared" si="14"/>
        <v>WOLVERHAMPTON †</v>
      </c>
      <c r="U156">
        <v>0</v>
      </c>
      <c r="V156" t="s">
        <v>17</v>
      </c>
      <c r="W156">
        <f t="shared" si="15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1"/>
        <v>Evening45048</v>
      </c>
      <c r="D157" s="5" t="str">
        <f>IF('by region'!$C$2="Any","Any",List!V157)&amp;M157&amp;IF('by region'!$I$2="Any","Any",N157)&amp;G157</f>
        <v>AnyFlatAny45048</v>
      </c>
      <c r="E157" s="5" t="e">
        <f>IF(I157=#REF!,List!G157,"")</f>
        <v>#REF!</v>
      </c>
      <c r="F157" s="5" t="e">
        <f t="shared" si="12"/>
        <v>#REF!</v>
      </c>
      <c r="G157" s="15">
        <v>45048</v>
      </c>
      <c r="H157" s="16" t="s">
        <v>7</v>
      </c>
      <c r="I157" s="16" t="s">
        <v>31</v>
      </c>
      <c r="J157" s="16" t="s">
        <v>80</v>
      </c>
      <c r="K157" s="14" t="s">
        <v>24</v>
      </c>
      <c r="L157" s="14" t="s">
        <v>11</v>
      </c>
      <c r="M157" s="16" t="s">
        <v>25</v>
      </c>
      <c r="N157" s="16" t="s">
        <v>26</v>
      </c>
      <c r="O157" s="16" t="s">
        <v>21</v>
      </c>
      <c r="P157" s="12">
        <f t="shared" si="13"/>
        <v>2</v>
      </c>
      <c r="Q157" s="12" cm="1">
        <f t="array" ref="Q157">SUMPRODUCT(($G$2:$G$3094=G157)*(P157&gt;$P$2:$P$3094))+1</f>
        <v>4</v>
      </c>
      <c r="R157" s="12" t="e">
        <f>(Q157*100000)+#REF!</f>
        <v>#REF!</v>
      </c>
      <c r="S157" t="e" cm="1">
        <f t="array" ref="S157">SUMPRODUCT(($G$2:$G$3094=G157)*(R157&gt;$R$2:$R$3094))+1</f>
        <v>#REF!</v>
      </c>
      <c r="T157" t="str">
        <f t="shared" si="14"/>
        <v>NEWCASTLE †</v>
      </c>
      <c r="U157">
        <v>0</v>
      </c>
      <c r="V157" t="s">
        <v>19</v>
      </c>
      <c r="W157">
        <f t="shared" si="15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1"/>
        <v>Evening45049</v>
      </c>
      <c r="D158" s="5" t="str">
        <f>IF('by region'!$C$2="Any","Any",List!V158)&amp;M158&amp;IF('by region'!$I$2="Any","Any",N158)&amp;G158</f>
        <v>AnyFlatAny45049</v>
      </c>
      <c r="E158" s="5" t="e">
        <f>IF(I158=#REF!,List!G158,"")</f>
        <v>#REF!</v>
      </c>
      <c r="F158" s="5" t="e">
        <f t="shared" si="12"/>
        <v>#REF!</v>
      </c>
      <c r="G158" s="15">
        <v>45049</v>
      </c>
      <c r="H158" s="16" t="s">
        <v>27</v>
      </c>
      <c r="I158" s="16" t="s">
        <v>47</v>
      </c>
      <c r="J158" s="16" t="s">
        <v>80</v>
      </c>
      <c r="K158" s="14" t="s">
        <v>16</v>
      </c>
      <c r="L158" s="14" t="s">
        <v>19</v>
      </c>
      <c r="M158" s="16" t="s">
        <v>25</v>
      </c>
      <c r="N158" s="16" t="s">
        <v>26</v>
      </c>
      <c r="O158" s="16" t="s">
        <v>21</v>
      </c>
      <c r="P158" s="12">
        <f t="shared" si="13"/>
        <v>2</v>
      </c>
      <c r="Q158" s="12" cm="1">
        <f t="array" ref="Q158">SUMPRODUCT(($G$2:$G$3094=G158)*(P158&gt;$P$2:$P$3094))+1</f>
        <v>4</v>
      </c>
      <c r="R158" s="12" t="e">
        <f>(Q158*100000)+#REF!</f>
        <v>#REF!</v>
      </c>
      <c r="S158" t="e" cm="1">
        <f t="array" ref="S158">SUMPRODUCT(($G$2:$G$3094=G158)*(R158&gt;$R$2:$R$3094))+1</f>
        <v>#REF!</v>
      </c>
      <c r="T158" t="str">
        <f t="shared" si="14"/>
        <v>KEMPTON PARK †</v>
      </c>
      <c r="U158">
        <v>0</v>
      </c>
      <c r="V158" t="s">
        <v>30</v>
      </c>
      <c r="W158">
        <f t="shared" si="15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1"/>
        <v>Afternoon45049</v>
      </c>
      <c r="D159" s="5" t="str">
        <f>IF('by region'!$C$2="Any","Any",List!V159)&amp;M159&amp;IF('by region'!$I$2="Any","Any",N159)&amp;G159</f>
        <v>AnyFlatAny45049</v>
      </c>
      <c r="E159" s="5" t="e">
        <f>IF(I159=#REF!,List!G159,"")</f>
        <v>#REF!</v>
      </c>
      <c r="F159" s="5" t="e">
        <f t="shared" si="12"/>
        <v>#REF!</v>
      </c>
      <c r="G159" s="15">
        <v>45049</v>
      </c>
      <c r="H159" s="16" t="s">
        <v>27</v>
      </c>
      <c r="I159" s="16" t="s">
        <v>43</v>
      </c>
      <c r="J159" s="16" t="s">
        <v>9</v>
      </c>
      <c r="K159" s="14" t="s">
        <v>24</v>
      </c>
      <c r="L159" s="14" t="s">
        <v>17</v>
      </c>
      <c r="M159" s="16" t="s">
        <v>25</v>
      </c>
      <c r="N159" s="16" t="s">
        <v>26</v>
      </c>
      <c r="O159" s="16" t="s">
        <v>14</v>
      </c>
      <c r="P159" s="12">
        <f t="shared" si="13"/>
        <v>1</v>
      </c>
      <c r="Q159" s="12" cm="1">
        <f t="array" ref="Q159">SUMPRODUCT(($G$2:$G$3094=G159)*(P159&gt;$P$2:$P$3094))+1</f>
        <v>1</v>
      </c>
      <c r="R159" s="12" t="e">
        <f>(Q159*100000)+#REF!</f>
        <v>#REF!</v>
      </c>
      <c r="S159" t="e" cm="1">
        <f t="array" ref="S159">SUMPRODUCT(($G$2:$G$3094=G159)*(R159&gt;$R$2:$R$3094))+1</f>
        <v>#REF!</v>
      </c>
      <c r="T159" t="str">
        <f t="shared" si="14"/>
        <v xml:space="preserve">WOLVERHAMPTON </v>
      </c>
      <c r="U159">
        <v>0</v>
      </c>
      <c r="V159" t="s">
        <v>17</v>
      </c>
      <c r="W159">
        <f t="shared" si="15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1"/>
        <v>Evening45050</v>
      </c>
      <c r="D160" s="5" t="str">
        <f>IF('by region'!$C$2="Any","Any",List!V160)&amp;M160&amp;IF('by region'!$I$2="Any","Any",N160)&amp;G160</f>
        <v>AnyFlatAny45050</v>
      </c>
      <c r="E160" s="5" t="e">
        <f>IF(I160=#REF!,List!G160,"")</f>
        <v>#REF!</v>
      </c>
      <c r="F160" s="5" t="e">
        <f t="shared" si="12"/>
        <v>#REF!</v>
      </c>
      <c r="G160" s="15">
        <v>45050</v>
      </c>
      <c r="H160" s="16" t="s">
        <v>34</v>
      </c>
      <c r="I160" s="16" t="s">
        <v>73</v>
      </c>
      <c r="J160" s="16" t="s">
        <v>80</v>
      </c>
      <c r="K160" s="14" t="s">
        <v>10</v>
      </c>
      <c r="L160" s="14" t="s">
        <v>19</v>
      </c>
      <c r="M160" s="16" t="s">
        <v>25</v>
      </c>
      <c r="N160" s="16" t="s">
        <v>26</v>
      </c>
      <c r="O160" s="16" t="s">
        <v>21</v>
      </c>
      <c r="P160" s="12">
        <f t="shared" si="13"/>
        <v>2</v>
      </c>
      <c r="Q160" s="12" cm="1">
        <f t="array" ref="Q160">SUMPRODUCT(($G$2:$G$3094=G160)*(P160&gt;$P$2:$P$3094))+1</f>
        <v>4</v>
      </c>
      <c r="R160" s="12" t="e">
        <f>(Q160*100000)+#REF!</f>
        <v>#REF!</v>
      </c>
      <c r="S160" t="e" cm="1">
        <f t="array" ref="S160">SUMPRODUCT(($G$2:$G$3094=G160)*(R160&gt;$R$2:$R$3094))+1</f>
        <v>#REF!</v>
      </c>
      <c r="T160" t="str">
        <f t="shared" si="14"/>
        <v>CHELMSFORD CITY †</v>
      </c>
      <c r="U160">
        <v>0</v>
      </c>
      <c r="V160" t="s">
        <v>11</v>
      </c>
      <c r="W160">
        <f t="shared" si="15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1"/>
        <v>Evening45050</v>
      </c>
      <c r="D161" s="5" t="str">
        <f>IF('by region'!$C$2="Any","Any",List!V161)&amp;M161&amp;IF('by region'!$I$2="Any","Any",N161)&amp;G161</f>
        <v>AnyFlatAny45050</v>
      </c>
      <c r="E161" s="5" t="e">
        <f>IF(I161=#REF!,List!G161,"")</f>
        <v>#REF!</v>
      </c>
      <c r="F161" s="5" t="e">
        <f t="shared" si="12"/>
        <v>#REF!</v>
      </c>
      <c r="G161" s="15">
        <v>45050</v>
      </c>
      <c r="H161" s="16" t="s">
        <v>34</v>
      </c>
      <c r="I161" s="16" t="s">
        <v>36</v>
      </c>
      <c r="J161" s="16" t="s">
        <v>80</v>
      </c>
      <c r="K161" s="14" t="s">
        <v>24</v>
      </c>
      <c r="L161" s="14" t="s">
        <v>19</v>
      </c>
      <c r="M161" s="16" t="s">
        <v>25</v>
      </c>
      <c r="N161" s="16" t="s">
        <v>26</v>
      </c>
      <c r="O161" s="16" t="s">
        <v>14</v>
      </c>
      <c r="P161" s="12">
        <f t="shared" si="13"/>
        <v>2</v>
      </c>
      <c r="Q161" s="12" cm="1">
        <f t="array" ref="Q161">SUMPRODUCT(($G$2:$G$3094=G161)*(P161&gt;$P$2:$P$3094))+1</f>
        <v>4</v>
      </c>
      <c r="R161" s="12" t="e">
        <f>(Q161*100000)+#REF!</f>
        <v>#REF!</v>
      </c>
      <c r="S161" t="e" cm="1">
        <f t="array" ref="S161">SUMPRODUCT(($G$2:$G$3094=G161)*(R161&gt;$R$2:$R$3094))+1</f>
        <v>#REF!</v>
      </c>
      <c r="T161" t="str">
        <f t="shared" si="14"/>
        <v>LINGFIELD PARK †</v>
      </c>
      <c r="U161">
        <v>0</v>
      </c>
      <c r="V161" t="s">
        <v>19</v>
      </c>
      <c r="W161">
        <f t="shared" si="15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1"/>
        <v>Evening45051</v>
      </c>
      <c r="D162" s="5" t="str">
        <f>IF('by region'!$C$2="Any","Any",List!V162)&amp;M162&amp;IF('by region'!$I$2="Any","Any",N162)&amp;G162</f>
        <v>AnyFlatAny45051</v>
      </c>
      <c r="E162" s="5" t="e">
        <f>IF(I162=#REF!,List!G162,"")</f>
        <v>#REF!</v>
      </c>
      <c r="F162" s="5" t="e">
        <f t="shared" si="12"/>
        <v>#REF!</v>
      </c>
      <c r="G162" s="15">
        <v>45051</v>
      </c>
      <c r="H162" s="16" t="s">
        <v>35</v>
      </c>
      <c r="I162" s="16" t="s">
        <v>31</v>
      </c>
      <c r="J162" s="16" t="s">
        <v>80</v>
      </c>
      <c r="K162" s="14" t="s">
        <v>24</v>
      </c>
      <c r="L162" s="14" t="s">
        <v>11</v>
      </c>
      <c r="M162" s="16" t="s">
        <v>25</v>
      </c>
      <c r="N162" s="16" t="s">
        <v>26</v>
      </c>
      <c r="O162" s="16" t="s">
        <v>14</v>
      </c>
      <c r="P162" s="12">
        <f t="shared" si="13"/>
        <v>2</v>
      </c>
      <c r="Q162" s="12" cm="1">
        <f t="array" ref="Q162">SUMPRODUCT(($G$2:$G$3094=G162)*(P162&gt;$P$2:$P$3094))+1</f>
        <v>4</v>
      </c>
      <c r="R162" s="12" t="e">
        <f>(Q162*100000)+#REF!</f>
        <v>#REF!</v>
      </c>
      <c r="S162" t="e" cm="1">
        <f t="array" ref="S162">SUMPRODUCT(($G$2:$G$3094=G162)*(R162&gt;$R$2:$R$3094))+1</f>
        <v>#REF!</v>
      </c>
      <c r="T162" t="str">
        <f t="shared" si="14"/>
        <v>NEWCASTLE †</v>
      </c>
      <c r="U162">
        <v>0</v>
      </c>
      <c r="V162" t="s">
        <v>19</v>
      </c>
      <c r="W162">
        <f t="shared" si="15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1"/>
        <v>Afternoon45054</v>
      </c>
      <c r="D163" s="5" t="str">
        <f>IF('by region'!$C$2="Any","Any",List!V163)&amp;M163&amp;IF('by region'!$I$2="Any","Any",N163)&amp;G163</f>
        <v>AnyFlatAny45054</v>
      </c>
      <c r="E163" s="5" t="e">
        <f>IF(I163=#REF!,List!G163,"")</f>
        <v>#REF!</v>
      </c>
      <c r="F163" s="5" t="e">
        <f t="shared" si="12"/>
        <v>#REF!</v>
      </c>
      <c r="G163" s="15">
        <v>45054</v>
      </c>
      <c r="H163" s="16" t="s">
        <v>42</v>
      </c>
      <c r="I163" s="16" t="s">
        <v>23</v>
      </c>
      <c r="J163" s="16" t="s">
        <v>9</v>
      </c>
      <c r="K163" s="14" t="s">
        <v>24</v>
      </c>
      <c r="L163" s="14" t="s">
        <v>17</v>
      </c>
      <c r="M163" s="16" t="s">
        <v>25</v>
      </c>
      <c r="N163" s="16" t="s">
        <v>26</v>
      </c>
      <c r="O163" s="16" t="s">
        <v>14</v>
      </c>
      <c r="P163" s="12">
        <f t="shared" si="13"/>
        <v>1</v>
      </c>
      <c r="Q163" s="12" cm="1">
        <f t="array" ref="Q163">SUMPRODUCT(($G$2:$G$3094=G163)*(P163&gt;$P$2:$P$3094))+1</f>
        <v>1</v>
      </c>
      <c r="R163" s="12" t="e">
        <f>(Q163*100000)+#REF!</f>
        <v>#REF!</v>
      </c>
      <c r="S163" t="e" cm="1">
        <f t="array" ref="S163">SUMPRODUCT(($G$2:$G$3094=G163)*(R163&gt;$R$2:$R$3094))+1</f>
        <v>#REF!</v>
      </c>
      <c r="T163" t="str">
        <f t="shared" si="14"/>
        <v xml:space="preserve">SOUTHWELL </v>
      </c>
      <c r="U163">
        <v>0</v>
      </c>
      <c r="V163" t="s">
        <v>30</v>
      </c>
      <c r="W163">
        <f t="shared" si="15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1"/>
        <v>Afternoon45055</v>
      </c>
      <c r="D164" s="5" t="str">
        <f>IF('by region'!$C$2="Any","Any",List!V164)&amp;M164&amp;IF('by region'!$I$2="Any","Any",N164)&amp;G164</f>
        <v>AnyFlatAny45055</v>
      </c>
      <c r="E164" s="5" t="e">
        <f>IF(I164=#REF!,List!G164,"")</f>
        <v>#REF!</v>
      </c>
      <c r="F164" s="5" t="e">
        <f t="shared" si="12"/>
        <v>#REF!</v>
      </c>
      <c r="G164" s="15">
        <v>45055</v>
      </c>
      <c r="H164" s="16" t="s">
        <v>7</v>
      </c>
      <c r="I164" s="16" t="s">
        <v>36</v>
      </c>
      <c r="J164" s="16" t="s">
        <v>9</v>
      </c>
      <c r="K164" s="14" t="s">
        <v>24</v>
      </c>
      <c r="L164" s="14" t="s">
        <v>19</v>
      </c>
      <c r="M164" s="16" t="s">
        <v>25</v>
      </c>
      <c r="N164" s="16" t="s">
        <v>26</v>
      </c>
      <c r="O164" s="16" t="s">
        <v>14</v>
      </c>
      <c r="P164" s="12">
        <f t="shared" si="13"/>
        <v>1</v>
      </c>
      <c r="Q164" s="12" cm="1">
        <f t="array" ref="Q164">SUMPRODUCT(($G$2:$G$3094=G164)*(P164&gt;$P$2:$P$3094))+1</f>
        <v>1</v>
      </c>
      <c r="R164" s="12" t="e">
        <f>(Q164*100000)+#REF!</f>
        <v>#REF!</v>
      </c>
      <c r="S164" t="e" cm="1">
        <f t="array" ref="S164">SUMPRODUCT(($G$2:$G$3094=G164)*(R164&gt;$R$2:$R$3094))+1</f>
        <v>#REF!</v>
      </c>
      <c r="T164" t="str">
        <f t="shared" si="14"/>
        <v xml:space="preserve">LINGFIELD PARK </v>
      </c>
      <c r="U164">
        <v>0</v>
      </c>
      <c r="V164" t="s">
        <v>11</v>
      </c>
      <c r="W164">
        <f t="shared" si="15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1"/>
        <v>Evening45056</v>
      </c>
      <c r="D165" s="5" t="str">
        <f>IF('by region'!$C$2="Any","Any",List!V165)&amp;M165&amp;IF('by region'!$I$2="Any","Any",N165)&amp;G165</f>
        <v>AnyFlatAny45056</v>
      </c>
      <c r="E165" s="5" t="e">
        <f>IF(I165=#REF!,List!G165,"")</f>
        <v>#REF!</v>
      </c>
      <c r="F165" s="5" t="e">
        <f t="shared" si="12"/>
        <v>#REF!</v>
      </c>
      <c r="G165" s="15">
        <v>45056</v>
      </c>
      <c r="H165" s="16" t="s">
        <v>27</v>
      </c>
      <c r="I165" s="16" t="s">
        <v>47</v>
      </c>
      <c r="J165" s="16" t="s">
        <v>80</v>
      </c>
      <c r="K165" s="14" t="s">
        <v>16</v>
      </c>
      <c r="L165" s="14" t="s">
        <v>19</v>
      </c>
      <c r="M165" s="16" t="s">
        <v>25</v>
      </c>
      <c r="N165" s="16" t="s">
        <v>26</v>
      </c>
      <c r="O165" s="16" t="s">
        <v>14</v>
      </c>
      <c r="P165" s="12">
        <f t="shared" si="13"/>
        <v>2</v>
      </c>
      <c r="Q165" s="12" cm="1">
        <f t="array" ref="Q165">SUMPRODUCT(($G$2:$G$3094=G165)*(P165&gt;$P$2:$P$3094))+1</f>
        <v>4</v>
      </c>
      <c r="R165" s="12" t="e">
        <f>(Q165*100000)+#REF!</f>
        <v>#REF!</v>
      </c>
      <c r="S165" t="e" cm="1">
        <f t="array" ref="S165">SUMPRODUCT(($G$2:$G$3094=G165)*(R165&gt;$R$2:$R$3094))+1</f>
        <v>#REF!</v>
      </c>
      <c r="T165" t="str">
        <f t="shared" si="14"/>
        <v>KEMPTON PARK †</v>
      </c>
      <c r="U165">
        <v>0</v>
      </c>
      <c r="V165" t="s">
        <v>19</v>
      </c>
      <c r="W165">
        <f t="shared" si="15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1"/>
        <v>Evening45057</v>
      </c>
      <c r="D166" s="5" t="str">
        <f>IF('by region'!$C$2="Any","Any",List!V166)&amp;M166&amp;IF('by region'!$I$2="Any","Any",N166)&amp;G166</f>
        <v>AnyFlatAny45057</v>
      </c>
      <c r="E166" s="5" t="e">
        <f>IF(I166=#REF!,List!G166,"")</f>
        <v>#REF!</v>
      </c>
      <c r="F166" s="5" t="e">
        <f t="shared" si="12"/>
        <v>#REF!</v>
      </c>
      <c r="G166" s="15">
        <v>45057</v>
      </c>
      <c r="H166" s="16" t="s">
        <v>34</v>
      </c>
      <c r="I166" s="16" t="s">
        <v>73</v>
      </c>
      <c r="J166" s="16" t="s">
        <v>80</v>
      </c>
      <c r="K166" s="14" t="s">
        <v>10</v>
      </c>
      <c r="L166" s="14" t="s">
        <v>19</v>
      </c>
      <c r="M166" s="16" t="s">
        <v>25</v>
      </c>
      <c r="N166" s="16" t="s">
        <v>26</v>
      </c>
      <c r="O166" s="16" t="s">
        <v>14</v>
      </c>
      <c r="P166" s="12">
        <f t="shared" si="13"/>
        <v>2</v>
      </c>
      <c r="Q166" s="12" cm="1">
        <f t="array" ref="Q166">SUMPRODUCT(($G$2:$G$3094=G166)*(P166&gt;$P$2:$P$3094))+1</f>
        <v>4</v>
      </c>
      <c r="R166" s="12" t="e">
        <f>(Q166*100000)+#REF!</f>
        <v>#REF!</v>
      </c>
      <c r="S166" t="e" cm="1">
        <f t="array" ref="S166">SUMPRODUCT(($G$2:$G$3094=G166)*(R166&gt;$R$2:$R$3094))+1</f>
        <v>#REF!</v>
      </c>
      <c r="T166" t="str">
        <f t="shared" si="14"/>
        <v>CHELMSFORD CITY †</v>
      </c>
      <c r="U166">
        <v>0</v>
      </c>
      <c r="V166" t="s">
        <v>19</v>
      </c>
      <c r="W166">
        <f t="shared" si="15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1"/>
        <v>Afternoon45057</v>
      </c>
      <c r="D167" s="5" t="str">
        <f>IF('by region'!$C$2="Any","Any",List!V167)&amp;M167&amp;IF('by region'!$I$2="Any","Any",N167)&amp;G167</f>
        <v>AnyFlatAny45057</v>
      </c>
      <c r="E167" s="5" t="e">
        <f>IF(I167=#REF!,List!G167,"")</f>
        <v>#REF!</v>
      </c>
      <c r="F167" s="5" t="e">
        <f t="shared" si="12"/>
        <v>#REF!</v>
      </c>
      <c r="G167" s="15">
        <v>45057</v>
      </c>
      <c r="H167" s="16" t="s">
        <v>34</v>
      </c>
      <c r="I167" s="16" t="s">
        <v>23</v>
      </c>
      <c r="J167" s="16" t="s">
        <v>9</v>
      </c>
      <c r="K167" s="14" t="s">
        <v>24</v>
      </c>
      <c r="L167" s="14" t="s">
        <v>17</v>
      </c>
      <c r="M167" s="16" t="s">
        <v>25</v>
      </c>
      <c r="N167" s="16" t="s">
        <v>26</v>
      </c>
      <c r="O167" s="16" t="s">
        <v>14</v>
      </c>
      <c r="P167" s="12">
        <f t="shared" si="13"/>
        <v>1</v>
      </c>
      <c r="Q167" s="12" cm="1">
        <f t="array" ref="Q167">SUMPRODUCT(($G$2:$G$3094=G167)*(P167&gt;$P$2:$P$3094))+1</f>
        <v>1</v>
      </c>
      <c r="R167" s="12" t="e">
        <f>(Q167*100000)+#REF!</f>
        <v>#REF!</v>
      </c>
      <c r="S167" t="e" cm="1">
        <f t="array" ref="S167">SUMPRODUCT(($G$2:$G$3094=G167)*(R167&gt;$R$2:$R$3094))+1</f>
        <v>#REF!</v>
      </c>
      <c r="T167" t="str">
        <f t="shared" si="14"/>
        <v xml:space="preserve">SOUTHWELL </v>
      </c>
      <c r="U167">
        <v>0</v>
      </c>
      <c r="V167" t="s">
        <v>30</v>
      </c>
      <c r="W167">
        <f t="shared" si="15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1"/>
        <v>Evening45058</v>
      </c>
      <c r="D168" s="5" t="str">
        <f>IF('by region'!$C$2="Any","Any",List!V168)&amp;M168&amp;IF('by region'!$I$2="Any","Any",N168)&amp;G168</f>
        <v>AnyFlatAny45058</v>
      </c>
      <c r="E168" s="5" t="e">
        <f>IF(I168=#REF!,List!G168,"")</f>
        <v>#REF!</v>
      </c>
      <c r="F168" s="5" t="e">
        <f t="shared" si="12"/>
        <v>#REF!</v>
      </c>
      <c r="G168" s="15">
        <v>45058</v>
      </c>
      <c r="H168" s="16" t="s">
        <v>35</v>
      </c>
      <c r="I168" s="16" t="s">
        <v>43</v>
      </c>
      <c r="J168" s="16" t="s">
        <v>80</v>
      </c>
      <c r="K168" s="14" t="s">
        <v>24</v>
      </c>
      <c r="L168" s="14" t="s">
        <v>17</v>
      </c>
      <c r="M168" s="16" t="s">
        <v>25</v>
      </c>
      <c r="N168" s="16" t="s">
        <v>26</v>
      </c>
      <c r="O168" s="16" t="s">
        <v>14</v>
      </c>
      <c r="P168" s="12">
        <f t="shared" si="13"/>
        <v>2</v>
      </c>
      <c r="Q168" s="12" cm="1">
        <f t="array" ref="Q168">SUMPRODUCT(($G$2:$G$3094=G168)*(P168&gt;$P$2:$P$3094))+1</f>
        <v>4</v>
      </c>
      <c r="R168" s="12" t="e">
        <f>(Q168*100000)+#REF!</f>
        <v>#REF!</v>
      </c>
      <c r="S168" t="e" cm="1">
        <f t="array" ref="S168">SUMPRODUCT(($G$2:$G$3094=G168)*(R168&gt;$R$2:$R$3094))+1</f>
        <v>#REF!</v>
      </c>
      <c r="T168" t="str">
        <f t="shared" si="14"/>
        <v>WOLVERHAMPTON †</v>
      </c>
      <c r="U168">
        <v>0</v>
      </c>
      <c r="V168" t="s">
        <v>11</v>
      </c>
      <c r="W168">
        <f t="shared" si="15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1"/>
        <v>Afternoon45061</v>
      </c>
      <c r="D169" s="5" t="str">
        <f>IF('by region'!$C$2="Any","Any",List!V169)&amp;M169&amp;IF('by region'!$I$2="Any","Any",N169)&amp;G169</f>
        <v>AnyFlatAny45061</v>
      </c>
      <c r="E169" s="5" t="e">
        <f>IF(I169=#REF!,List!G169,"")</f>
        <v>#REF!</v>
      </c>
      <c r="F169" s="5" t="e">
        <f t="shared" si="12"/>
        <v>#REF!</v>
      </c>
      <c r="G169" s="15">
        <v>45061</v>
      </c>
      <c r="H169" s="16" t="s">
        <v>42</v>
      </c>
      <c r="I169" s="16" t="s">
        <v>43</v>
      </c>
      <c r="J169" s="16" t="s">
        <v>9</v>
      </c>
      <c r="K169" s="14" t="s">
        <v>24</v>
      </c>
      <c r="L169" s="14" t="s">
        <v>17</v>
      </c>
      <c r="M169" s="16" t="s">
        <v>25</v>
      </c>
      <c r="N169" s="16" t="s">
        <v>26</v>
      </c>
      <c r="O169" s="16" t="s">
        <v>14</v>
      </c>
      <c r="P169" s="12">
        <f t="shared" si="13"/>
        <v>1</v>
      </c>
      <c r="Q169" s="12" cm="1">
        <f t="array" ref="Q169">SUMPRODUCT(($G$2:$G$3094=G169)*(P169&gt;$P$2:$P$3094))+1</f>
        <v>1</v>
      </c>
      <c r="R169" s="12" t="e">
        <f>(Q169*100000)+#REF!</f>
        <v>#REF!</v>
      </c>
      <c r="S169" t="e" cm="1">
        <f t="array" ref="S169">SUMPRODUCT(($G$2:$G$3094=G169)*(R169&gt;$R$2:$R$3094))+1</f>
        <v>#REF!</v>
      </c>
      <c r="T169" t="str">
        <f t="shared" si="14"/>
        <v xml:space="preserve">WOLVERHAMPTON </v>
      </c>
      <c r="U169">
        <v>0</v>
      </c>
      <c r="V169" t="s">
        <v>30</v>
      </c>
      <c r="W169">
        <f t="shared" si="15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1"/>
        <v>Afternoon45069</v>
      </c>
      <c r="D170" s="5" t="str">
        <f>IF('by region'!$C$2="Any","Any",List!V170)&amp;M170&amp;IF('by region'!$I$2="Any","Any",N170)&amp;G170</f>
        <v>AnyFlatAny45069</v>
      </c>
      <c r="E170" s="5" t="e">
        <f>IF(I170=#REF!,List!G170,"")</f>
        <v>#REF!</v>
      </c>
      <c r="F170" s="5" t="e">
        <f t="shared" si="12"/>
        <v>#REF!</v>
      </c>
      <c r="G170" s="15">
        <v>45069</v>
      </c>
      <c r="H170" s="16" t="s">
        <v>7</v>
      </c>
      <c r="I170" s="16" t="s">
        <v>43</v>
      </c>
      <c r="J170" s="16" t="s">
        <v>9</v>
      </c>
      <c r="K170" s="14" t="s">
        <v>24</v>
      </c>
      <c r="L170" s="14" t="s">
        <v>17</v>
      </c>
      <c r="M170" s="16" t="s">
        <v>25</v>
      </c>
      <c r="N170" s="16" t="s">
        <v>26</v>
      </c>
      <c r="O170" s="16" t="s">
        <v>14</v>
      </c>
      <c r="P170" s="12">
        <f t="shared" si="13"/>
        <v>1</v>
      </c>
      <c r="Q170" s="12" cm="1">
        <f t="array" ref="Q170">SUMPRODUCT(($G$2:$G$3094=G170)*(P170&gt;$P$2:$P$3094))+1</f>
        <v>1</v>
      </c>
      <c r="R170" s="12" t="e">
        <f>(Q170*100000)+#REF!</f>
        <v>#REF!</v>
      </c>
      <c r="S170" t="e" cm="1">
        <f t="array" ref="S170">SUMPRODUCT(($G$2:$G$3094=G170)*(R170&gt;$R$2:$R$3094))+1</f>
        <v>#REF!</v>
      </c>
      <c r="T170" t="str">
        <f t="shared" si="14"/>
        <v xml:space="preserve">WOLVERHAMPTON </v>
      </c>
      <c r="U170">
        <v>0</v>
      </c>
      <c r="V170" t="s">
        <v>11</v>
      </c>
      <c r="W170">
        <f t="shared" si="15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1"/>
        <v>Evening45070</v>
      </c>
      <c r="D171" s="5" t="str">
        <f>IF('by region'!$C$2="Any","Any",List!V171)&amp;M171&amp;IF('by region'!$I$2="Any","Any",N171)&amp;G171</f>
        <v>AnyFlatAny45070</v>
      </c>
      <c r="E171" s="5" t="e">
        <f>IF(I171=#REF!,List!G171,"")</f>
        <v>#REF!</v>
      </c>
      <c r="F171" s="5" t="e">
        <f t="shared" si="12"/>
        <v>#REF!</v>
      </c>
      <c r="G171" s="15">
        <v>45070</v>
      </c>
      <c r="H171" s="16" t="s">
        <v>27</v>
      </c>
      <c r="I171" s="16" t="s">
        <v>47</v>
      </c>
      <c r="J171" s="16" t="s">
        <v>80</v>
      </c>
      <c r="K171" s="14" t="s">
        <v>16</v>
      </c>
      <c r="L171" s="14" t="s">
        <v>19</v>
      </c>
      <c r="M171" s="16" t="s">
        <v>25</v>
      </c>
      <c r="N171" s="16" t="s">
        <v>26</v>
      </c>
      <c r="O171" s="16" t="s">
        <v>14</v>
      </c>
      <c r="P171" s="12">
        <f t="shared" si="13"/>
        <v>2</v>
      </c>
      <c r="Q171" s="12" cm="1">
        <f t="array" ref="Q171">SUMPRODUCT(($G$2:$G$3094=G171)*(P171&gt;$P$2:$P$3094))+1</f>
        <v>4</v>
      </c>
      <c r="R171" s="12" t="e">
        <f>(Q171*100000)+#REF!</f>
        <v>#REF!</v>
      </c>
      <c r="S171" t="e" cm="1">
        <f t="array" ref="S171">SUMPRODUCT(($G$2:$G$3094=G171)*(R171&gt;$R$2:$R$3094))+1</f>
        <v>#REF!</v>
      </c>
      <c r="T171" t="str">
        <f t="shared" si="14"/>
        <v>KEMPTON PARK †</v>
      </c>
      <c r="U171">
        <v>0</v>
      </c>
      <c r="V171" t="s">
        <v>19</v>
      </c>
      <c r="W171">
        <f t="shared" si="15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1"/>
        <v>Evening45071</v>
      </c>
      <c r="D172" s="5" t="str">
        <f>IF('by region'!$C$2="Any","Any",List!V172)&amp;M172&amp;IF('by region'!$I$2="Any","Any",N172)&amp;G172</f>
        <v>AnyFlatAny45071</v>
      </c>
      <c r="E172" s="5" t="e">
        <f>IF(I172=#REF!,List!G172,"")</f>
        <v>#REF!</v>
      </c>
      <c r="F172" s="5" t="e">
        <f t="shared" si="12"/>
        <v>#REF!</v>
      </c>
      <c r="G172" s="15">
        <v>45071</v>
      </c>
      <c r="H172" s="16" t="s">
        <v>34</v>
      </c>
      <c r="I172" s="16" t="s">
        <v>73</v>
      </c>
      <c r="J172" s="16" t="s">
        <v>80</v>
      </c>
      <c r="K172" s="14" t="s">
        <v>10</v>
      </c>
      <c r="L172" s="14" t="s">
        <v>19</v>
      </c>
      <c r="M172" s="16" t="s">
        <v>25</v>
      </c>
      <c r="N172" s="16" t="s">
        <v>26</v>
      </c>
      <c r="O172" s="16" t="s">
        <v>14</v>
      </c>
      <c r="P172" s="12">
        <f t="shared" si="13"/>
        <v>2</v>
      </c>
      <c r="Q172" s="12" cm="1">
        <f t="array" ref="Q172">SUMPRODUCT(($G$2:$G$3094=G172)*(P172&gt;$P$2:$P$3094))+1</f>
        <v>4</v>
      </c>
      <c r="R172" s="12" t="e">
        <f>(Q172*100000)+#REF!</f>
        <v>#REF!</v>
      </c>
      <c r="S172" t="e" cm="1">
        <f t="array" ref="S172">SUMPRODUCT(($G$2:$G$3094=G172)*(R172&gt;$R$2:$R$3094))+1</f>
        <v>#REF!</v>
      </c>
      <c r="T172" t="str">
        <f t="shared" si="14"/>
        <v>CHELMSFORD CITY †</v>
      </c>
      <c r="U172">
        <v>0</v>
      </c>
      <c r="V172" t="s">
        <v>17</v>
      </c>
      <c r="W172">
        <f t="shared" si="15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1"/>
        <v>Afternoon45071</v>
      </c>
      <c r="D173" s="5" t="str">
        <f>IF('by region'!$C$2="Any","Any",List!V173)&amp;M173&amp;IF('by region'!$I$2="Any","Any",N173)&amp;G173</f>
        <v>AnyFlatAny45071</v>
      </c>
      <c r="E173" s="5" t="e">
        <f>IF(I173=#REF!,List!G173,"")</f>
        <v>#REF!</v>
      </c>
      <c r="F173" s="5" t="e">
        <f t="shared" si="12"/>
        <v>#REF!</v>
      </c>
      <c r="G173" s="15">
        <v>45071</v>
      </c>
      <c r="H173" s="16" t="s">
        <v>34</v>
      </c>
      <c r="I173" s="16" t="s">
        <v>43</v>
      </c>
      <c r="J173" s="16" t="s">
        <v>9</v>
      </c>
      <c r="K173" s="14" t="s">
        <v>24</v>
      </c>
      <c r="L173" s="14" t="s">
        <v>17</v>
      </c>
      <c r="M173" s="16" t="s">
        <v>25</v>
      </c>
      <c r="N173" s="16" t="s">
        <v>26</v>
      </c>
      <c r="O173" s="16" t="s">
        <v>14</v>
      </c>
      <c r="P173" s="12">
        <f t="shared" si="13"/>
        <v>1</v>
      </c>
      <c r="Q173" s="12" cm="1">
        <f t="array" ref="Q173">SUMPRODUCT(($G$2:$G$3094=G173)*(P173&gt;$P$2:$P$3094))+1</f>
        <v>1</v>
      </c>
      <c r="R173" s="12" t="e">
        <f>(Q173*100000)+#REF!</f>
        <v>#REF!</v>
      </c>
      <c r="S173" t="e" cm="1">
        <f t="array" ref="S173">SUMPRODUCT(($G$2:$G$3094=G173)*(R173&gt;$R$2:$R$3094))+1</f>
        <v>#REF!</v>
      </c>
      <c r="T173" t="str">
        <f t="shared" si="14"/>
        <v xml:space="preserve">WOLVERHAMPTON </v>
      </c>
      <c r="U173">
        <v>0</v>
      </c>
      <c r="V173" t="s">
        <v>17</v>
      </c>
      <c r="W173">
        <f t="shared" si="15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1"/>
        <v>Evening45082</v>
      </c>
      <c r="D174" s="5" t="str">
        <f>IF('by region'!$C$2="Any","Any",List!V174)&amp;M174&amp;IF('by region'!$I$2="Any","Any",N174)&amp;G174</f>
        <v>AnyFlatAny45082</v>
      </c>
      <c r="E174" s="5" t="e">
        <f>IF(I174=#REF!,List!G174,"")</f>
        <v>#REF!</v>
      </c>
      <c r="F174" s="5" t="e">
        <f t="shared" si="12"/>
        <v>#REF!</v>
      </c>
      <c r="G174" s="15">
        <v>45082</v>
      </c>
      <c r="H174" s="16" t="s">
        <v>42</v>
      </c>
      <c r="I174" s="16" t="s">
        <v>43</v>
      </c>
      <c r="J174" s="16" t="s">
        <v>80</v>
      </c>
      <c r="K174" s="14" t="s">
        <v>24</v>
      </c>
      <c r="L174" s="14" t="s">
        <v>17</v>
      </c>
      <c r="M174" s="16" t="s">
        <v>25</v>
      </c>
      <c r="N174" s="16" t="s">
        <v>26</v>
      </c>
      <c r="O174" s="16" t="s">
        <v>14</v>
      </c>
      <c r="P174" s="12">
        <f t="shared" si="13"/>
        <v>2</v>
      </c>
      <c r="Q174" s="12" cm="1">
        <f t="array" ref="Q174">SUMPRODUCT(($G$2:$G$3094=G174)*(P174&gt;$P$2:$P$3094))+1</f>
        <v>3</v>
      </c>
      <c r="R174" s="12" t="e">
        <f>(Q174*100000)+#REF!</f>
        <v>#REF!</v>
      </c>
      <c r="S174" t="e" cm="1">
        <f t="array" ref="S174">SUMPRODUCT(($G$2:$G$3094=G174)*(R174&gt;$R$2:$R$3094))+1</f>
        <v>#REF!</v>
      </c>
      <c r="T174" t="str">
        <f t="shared" si="14"/>
        <v>WOLVERHAMPTON †</v>
      </c>
      <c r="U174">
        <v>0</v>
      </c>
      <c r="V174" t="s">
        <v>19</v>
      </c>
      <c r="W174">
        <f t="shared" si="15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1"/>
        <v>Evening45083</v>
      </c>
      <c r="D175" s="5" t="str">
        <f>IF('by region'!$C$2="Any","Any",List!V175)&amp;M175&amp;IF('by region'!$I$2="Any","Any",N175)&amp;G175</f>
        <v>AnyFlatAny45083</v>
      </c>
      <c r="E175" s="5" t="e">
        <f>IF(I175=#REF!,List!G175,"")</f>
        <v>#REF!</v>
      </c>
      <c r="F175" s="5" t="e">
        <f t="shared" si="12"/>
        <v>#REF!</v>
      </c>
      <c r="G175" s="15">
        <v>45083</v>
      </c>
      <c r="H175" s="16" t="s">
        <v>7</v>
      </c>
      <c r="I175" s="16" t="s">
        <v>36</v>
      </c>
      <c r="J175" s="16" t="s">
        <v>80</v>
      </c>
      <c r="K175" s="14" t="s">
        <v>24</v>
      </c>
      <c r="L175" s="14" t="s">
        <v>19</v>
      </c>
      <c r="M175" s="16" t="s">
        <v>25</v>
      </c>
      <c r="N175" s="16" t="s">
        <v>26</v>
      </c>
      <c r="O175" s="16" t="s">
        <v>14</v>
      </c>
      <c r="P175" s="12">
        <f t="shared" si="13"/>
        <v>2</v>
      </c>
      <c r="Q175" s="12" cm="1">
        <f t="array" ref="Q175">SUMPRODUCT(($G$2:$G$3094=G175)*(P175&gt;$P$2:$P$3094))+1</f>
        <v>3</v>
      </c>
      <c r="R175" s="12" t="e">
        <f>(Q175*100000)+#REF!</f>
        <v>#REF!</v>
      </c>
      <c r="S175" t="e" cm="1">
        <f t="array" ref="S175">SUMPRODUCT(($G$2:$G$3094=G175)*(R175&gt;$R$2:$R$3094))+1</f>
        <v>#REF!</v>
      </c>
      <c r="T175" t="str">
        <f t="shared" si="14"/>
        <v>LINGFIELD PARK †</v>
      </c>
      <c r="U175">
        <v>0</v>
      </c>
      <c r="V175" t="s">
        <v>30</v>
      </c>
      <c r="W175">
        <f t="shared" si="15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1"/>
        <v>Evening45084</v>
      </c>
      <c r="D176" s="5" t="str">
        <f>IF('by region'!$C$2="Any","Any",List!V176)&amp;M176&amp;IF('by region'!$I$2="Any","Any",N176)&amp;G176</f>
        <v>AnyFlatAny45084</v>
      </c>
      <c r="E176" s="5" t="e">
        <f>IF(I176=#REF!,List!G176,"")</f>
        <v>#REF!</v>
      </c>
      <c r="F176" s="5" t="e">
        <f t="shared" si="12"/>
        <v>#REF!</v>
      </c>
      <c r="G176" s="15">
        <v>45084</v>
      </c>
      <c r="H176" s="16" t="s">
        <v>27</v>
      </c>
      <c r="I176" s="16" t="s">
        <v>47</v>
      </c>
      <c r="J176" s="16" t="s">
        <v>80</v>
      </c>
      <c r="K176" s="14" t="s">
        <v>16</v>
      </c>
      <c r="L176" s="14" t="s">
        <v>19</v>
      </c>
      <c r="M176" s="16" t="s">
        <v>25</v>
      </c>
      <c r="N176" s="16" t="s">
        <v>26</v>
      </c>
      <c r="O176" s="16" t="s">
        <v>14</v>
      </c>
      <c r="P176" s="12">
        <f t="shared" si="13"/>
        <v>2</v>
      </c>
      <c r="Q176" s="12" cm="1">
        <f t="array" ref="Q176">SUMPRODUCT(($G$2:$G$3094=G176)*(P176&gt;$P$2:$P$3094))+1</f>
        <v>4</v>
      </c>
      <c r="R176" s="12" t="e">
        <f>(Q176*100000)+#REF!</f>
        <v>#REF!</v>
      </c>
      <c r="S176" t="e" cm="1">
        <f t="array" ref="S176">SUMPRODUCT(($G$2:$G$3094=G176)*(R176&gt;$R$2:$R$3094))+1</f>
        <v>#REF!</v>
      </c>
      <c r="T176" t="str">
        <f t="shared" si="14"/>
        <v>KEMPTON PARK †</v>
      </c>
      <c r="U176">
        <v>0</v>
      </c>
      <c r="V176" t="s">
        <v>11</v>
      </c>
      <c r="W176">
        <f t="shared" si="15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1"/>
        <v>Evening45085</v>
      </c>
      <c r="D177" s="5" t="str">
        <f>IF('by region'!$C$2="Any","Any",List!V177)&amp;M177&amp;IF('by region'!$I$2="Any","Any",N177)&amp;G177</f>
        <v>AnyFlatAny45085</v>
      </c>
      <c r="E177" s="5" t="e">
        <f>IF(I177=#REF!,List!G177,"")</f>
        <v>#REF!</v>
      </c>
      <c r="F177" s="5" t="e">
        <f t="shared" si="12"/>
        <v>#REF!</v>
      </c>
      <c r="G177" s="15">
        <v>45085</v>
      </c>
      <c r="H177" s="16" t="s">
        <v>34</v>
      </c>
      <c r="I177" s="16" t="s">
        <v>73</v>
      </c>
      <c r="J177" s="16" t="s">
        <v>80</v>
      </c>
      <c r="K177" s="14" t="s">
        <v>10</v>
      </c>
      <c r="L177" s="14" t="s">
        <v>19</v>
      </c>
      <c r="M177" s="16" t="s">
        <v>25</v>
      </c>
      <c r="N177" s="16" t="s">
        <v>26</v>
      </c>
      <c r="O177" s="16" t="s">
        <v>14</v>
      </c>
      <c r="P177" s="12">
        <f t="shared" si="13"/>
        <v>2</v>
      </c>
      <c r="Q177" s="12" cm="1">
        <f t="array" ref="Q177">SUMPRODUCT(($G$2:$G$3094=G177)*(P177&gt;$P$2:$P$3094))+1</f>
        <v>4</v>
      </c>
      <c r="R177" s="12" t="e">
        <f>(Q177*100000)+#REF!</f>
        <v>#REF!</v>
      </c>
      <c r="S177" t="e" cm="1">
        <f t="array" ref="S177">SUMPRODUCT(($G$2:$G$3094=G177)*(R177&gt;$R$2:$R$3094))+1</f>
        <v>#REF!</v>
      </c>
      <c r="T177" t="str">
        <f t="shared" si="14"/>
        <v>CHELMSFORD CITY †</v>
      </c>
      <c r="U177">
        <v>0</v>
      </c>
      <c r="V177" t="s">
        <v>17</v>
      </c>
      <c r="W177">
        <f t="shared" si="15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1"/>
        <v>Evening45091</v>
      </c>
      <c r="D178" s="5" t="str">
        <f>IF('by region'!$C$2="Any","Any",List!V178)&amp;M178&amp;IF('by region'!$I$2="Any","Any",N178)&amp;G178</f>
        <v>AnyFlatAny45091</v>
      </c>
      <c r="E178" s="5" t="e">
        <f>IF(I178=#REF!,List!G178,"")</f>
        <v>#REF!</v>
      </c>
      <c r="F178" s="5" t="e">
        <f t="shared" si="12"/>
        <v>#REF!</v>
      </c>
      <c r="G178" s="15">
        <v>45091</v>
      </c>
      <c r="H178" s="16" t="s">
        <v>27</v>
      </c>
      <c r="I178" s="16" t="s">
        <v>47</v>
      </c>
      <c r="J178" s="16" t="s">
        <v>80</v>
      </c>
      <c r="K178" s="14" t="s">
        <v>16</v>
      </c>
      <c r="L178" s="14" t="s">
        <v>19</v>
      </c>
      <c r="M178" s="16" t="s">
        <v>25</v>
      </c>
      <c r="N178" s="16" t="s">
        <v>26</v>
      </c>
      <c r="O178" s="16" t="s">
        <v>14</v>
      </c>
      <c r="P178" s="12">
        <f t="shared" si="13"/>
        <v>2</v>
      </c>
      <c r="Q178" s="12" cm="1">
        <f t="array" ref="Q178">SUMPRODUCT(($G$2:$G$3094=G178)*(P178&gt;$P$2:$P$3094))+1</f>
        <v>4</v>
      </c>
      <c r="R178" s="12" t="e">
        <f>(Q178*100000)+#REF!</f>
        <v>#REF!</v>
      </c>
      <c r="S178" t="e" cm="1">
        <f t="array" ref="S178">SUMPRODUCT(($G$2:$G$3094=G178)*(R178&gt;$R$2:$R$3094))+1</f>
        <v>#REF!</v>
      </c>
      <c r="T178" t="str">
        <f t="shared" si="14"/>
        <v>KEMPTON PARK †</v>
      </c>
      <c r="U178">
        <v>0</v>
      </c>
      <c r="V178" t="s">
        <v>11</v>
      </c>
      <c r="W178">
        <f t="shared" si="15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1"/>
        <v>Afternoon45096</v>
      </c>
      <c r="D179" s="5" t="str">
        <f>IF('by region'!$C$2="Any","Any",List!V179)&amp;M179&amp;IF('by region'!$I$2="Any","Any",N179)&amp;G179</f>
        <v>AnyFlatAny45096</v>
      </c>
      <c r="E179" s="5" t="e">
        <f>IF(I179=#REF!,List!G179,"")</f>
        <v>#REF!</v>
      </c>
      <c r="F179" s="5" t="e">
        <f t="shared" si="12"/>
        <v>#REF!</v>
      </c>
      <c r="G179" s="15">
        <v>45096</v>
      </c>
      <c r="H179" s="16" t="s">
        <v>42</v>
      </c>
      <c r="I179" s="16" t="s">
        <v>36</v>
      </c>
      <c r="J179" s="16" t="s">
        <v>9</v>
      </c>
      <c r="K179" s="14" t="s">
        <v>24</v>
      </c>
      <c r="L179" s="14" t="s">
        <v>19</v>
      </c>
      <c r="M179" s="16" t="s">
        <v>25</v>
      </c>
      <c r="N179" s="16" t="s">
        <v>26</v>
      </c>
      <c r="O179" s="16" t="s">
        <v>14</v>
      </c>
      <c r="P179" s="12">
        <f t="shared" si="13"/>
        <v>1</v>
      </c>
      <c r="Q179" s="12" cm="1">
        <f t="array" ref="Q179">SUMPRODUCT(($G$2:$G$3094=G179)*(P179&gt;$P$2:$P$3094))+1</f>
        <v>1</v>
      </c>
      <c r="R179" s="12" t="e">
        <f>(Q179*100000)+#REF!</f>
        <v>#REF!</v>
      </c>
      <c r="S179" t="e" cm="1">
        <f t="array" ref="S179">SUMPRODUCT(($G$2:$G$3094=G179)*(R179&gt;$R$2:$R$3094))+1</f>
        <v>#REF!</v>
      </c>
      <c r="T179" t="str">
        <f t="shared" si="14"/>
        <v xml:space="preserve">LINGFIELD PARK </v>
      </c>
      <c r="U179">
        <v>0</v>
      </c>
      <c r="V179" t="s">
        <v>30</v>
      </c>
      <c r="W179">
        <f t="shared" si="15"/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1"/>
        <v>Afternoon45096</v>
      </c>
      <c r="D180" s="5" t="str">
        <f>IF('by region'!$C$2="Any","Any",List!V180)&amp;M180&amp;IF('by region'!$I$2="Any","Any",N180)&amp;G180</f>
        <v>AnyFlatAny45096</v>
      </c>
      <c r="E180" s="5" t="e">
        <f>IF(I180=#REF!,List!G180,"")</f>
        <v>#REF!</v>
      </c>
      <c r="F180" s="5" t="e">
        <f t="shared" si="12"/>
        <v>#REF!</v>
      </c>
      <c r="G180" s="15">
        <v>45096</v>
      </c>
      <c r="H180" s="16" t="s">
        <v>42</v>
      </c>
      <c r="I180" s="16" t="s">
        <v>43</v>
      </c>
      <c r="J180" s="16" t="s">
        <v>9</v>
      </c>
      <c r="K180" s="14" t="s">
        <v>24</v>
      </c>
      <c r="L180" s="14" t="s">
        <v>17</v>
      </c>
      <c r="M180" s="16" t="s">
        <v>25</v>
      </c>
      <c r="N180" s="16" t="s">
        <v>26</v>
      </c>
      <c r="O180" s="16" t="s">
        <v>14</v>
      </c>
      <c r="P180" s="12">
        <f t="shared" si="13"/>
        <v>1</v>
      </c>
      <c r="Q180" s="12" cm="1">
        <f t="array" ref="Q180">SUMPRODUCT(($G$2:$G$3094=G180)*(P180&gt;$P$2:$P$3094))+1</f>
        <v>1</v>
      </c>
      <c r="R180" s="12" t="e">
        <f>(Q180*100000)+#REF!</f>
        <v>#REF!</v>
      </c>
      <c r="S180" t="e" cm="1">
        <f t="array" ref="S180">SUMPRODUCT(($G$2:$G$3094=G180)*(R180&gt;$R$2:$R$3094))+1</f>
        <v>#REF!</v>
      </c>
      <c r="T180" t="str">
        <f t="shared" si="14"/>
        <v xml:space="preserve">WOLVERHAMPTON </v>
      </c>
      <c r="U180">
        <v>0</v>
      </c>
      <c r="V180" t="s">
        <v>17</v>
      </c>
      <c r="W180">
        <f t="shared" si="15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1"/>
        <v>Evening45098</v>
      </c>
      <c r="D181" s="5" t="str">
        <f>IF('by region'!$C$2="Any","Any",List!V181)&amp;M181&amp;IF('by region'!$I$2="Any","Any",N181)&amp;G181</f>
        <v>AnyFlatAny45098</v>
      </c>
      <c r="E181" s="5" t="e">
        <f>IF(I181=#REF!,List!G181,"")</f>
        <v>#REF!</v>
      </c>
      <c r="F181" s="5" t="e">
        <f t="shared" si="12"/>
        <v>#REF!</v>
      </c>
      <c r="G181" s="15">
        <v>45098</v>
      </c>
      <c r="H181" s="16" t="s">
        <v>27</v>
      </c>
      <c r="I181" s="16" t="s">
        <v>31</v>
      </c>
      <c r="J181" s="16" t="s">
        <v>80</v>
      </c>
      <c r="K181" s="14" t="s">
        <v>24</v>
      </c>
      <c r="L181" s="14" t="s">
        <v>11</v>
      </c>
      <c r="M181" s="16" t="s">
        <v>25</v>
      </c>
      <c r="N181" s="16" t="s">
        <v>26</v>
      </c>
      <c r="O181" s="16" t="s">
        <v>14</v>
      </c>
      <c r="P181" s="12">
        <f t="shared" si="13"/>
        <v>2</v>
      </c>
      <c r="Q181" s="12" cm="1">
        <f t="array" ref="Q181">SUMPRODUCT(($G$2:$G$3094=G181)*(P181&gt;$P$2:$P$3094))+1</f>
        <v>4</v>
      </c>
      <c r="R181" s="12" t="e">
        <f>(Q181*100000)+#REF!</f>
        <v>#REF!</v>
      </c>
      <c r="S181" t="e" cm="1">
        <f t="array" ref="S181">SUMPRODUCT(($G$2:$G$3094=G181)*(R181&gt;$R$2:$R$3094))+1</f>
        <v>#REF!</v>
      </c>
      <c r="T181" t="str">
        <f t="shared" si="14"/>
        <v>NEWCASTLE †</v>
      </c>
      <c r="U181">
        <v>0</v>
      </c>
      <c r="V181" t="s">
        <v>11</v>
      </c>
      <c r="W181">
        <f t="shared" si="15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1"/>
        <v>Afternoon45099</v>
      </c>
      <c r="D182" s="5" t="str">
        <f>IF('by region'!$C$2="Any","Any",List!V182)&amp;M182&amp;IF('by region'!$I$2="Any","Any",N182)&amp;G182</f>
        <v>AnyFlatAny45099</v>
      </c>
      <c r="E182" s="5" t="e">
        <f>IF(I182=#REF!,List!G182,"")</f>
        <v>#REF!</v>
      </c>
      <c r="F182" s="5" t="e">
        <f t="shared" si="12"/>
        <v>#REF!</v>
      </c>
      <c r="G182" s="15">
        <v>45099</v>
      </c>
      <c r="H182" s="16" t="s">
        <v>34</v>
      </c>
      <c r="I182" s="16" t="s">
        <v>73</v>
      </c>
      <c r="J182" s="16" t="s">
        <v>9</v>
      </c>
      <c r="K182" s="14" t="s">
        <v>10</v>
      </c>
      <c r="L182" s="14" t="s">
        <v>19</v>
      </c>
      <c r="M182" s="16" t="s">
        <v>25</v>
      </c>
      <c r="N182" s="16" t="s">
        <v>26</v>
      </c>
      <c r="O182" s="16" t="s">
        <v>14</v>
      </c>
      <c r="P182" s="12">
        <f t="shared" si="13"/>
        <v>1</v>
      </c>
      <c r="Q182" s="12" cm="1">
        <f t="array" ref="Q182">SUMPRODUCT(($G$2:$G$3094=G182)*(P182&gt;$P$2:$P$3094))+1</f>
        <v>1</v>
      </c>
      <c r="R182" s="12" t="e">
        <f>(Q182*100000)+#REF!</f>
        <v>#REF!</v>
      </c>
      <c r="S182" t="e" cm="1">
        <f t="array" ref="S182">SUMPRODUCT(($G$2:$G$3094=G182)*(R182&gt;$R$2:$R$3094))+1</f>
        <v>#REF!</v>
      </c>
      <c r="T182" t="str">
        <f t="shared" si="14"/>
        <v xml:space="preserve">CHELMSFORD CITY </v>
      </c>
      <c r="U182">
        <v>0</v>
      </c>
      <c r="V182" t="s">
        <v>17</v>
      </c>
      <c r="W182">
        <f t="shared" si="15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ref="C183:C246" si="16">J183&amp;G183</f>
        <v>Evening45099</v>
      </c>
      <c r="D183" s="5" t="str">
        <f>IF('by region'!$C$2="Any","Any",List!V183)&amp;M183&amp;IF('by region'!$I$2="Any","Any",N183)&amp;G183</f>
        <v>AnyFlatAny45099</v>
      </c>
      <c r="E183" s="5" t="e">
        <f>IF(I183=#REF!,List!G183,"")</f>
        <v>#REF!</v>
      </c>
      <c r="F183" s="5" t="e">
        <f t="shared" si="12"/>
        <v>#REF!</v>
      </c>
      <c r="G183" s="15">
        <v>45099</v>
      </c>
      <c r="H183" s="16" t="s">
        <v>34</v>
      </c>
      <c r="I183" s="16" t="s">
        <v>36</v>
      </c>
      <c r="J183" s="16" t="s">
        <v>80</v>
      </c>
      <c r="K183" s="14" t="s">
        <v>24</v>
      </c>
      <c r="L183" s="14" t="s">
        <v>19</v>
      </c>
      <c r="M183" s="16" t="s">
        <v>25</v>
      </c>
      <c r="N183" s="16" t="s">
        <v>26</v>
      </c>
      <c r="O183" s="16" t="s">
        <v>14</v>
      </c>
      <c r="P183" s="12">
        <f t="shared" si="13"/>
        <v>2</v>
      </c>
      <c r="Q183" s="12" cm="1">
        <f t="array" ref="Q183">SUMPRODUCT(($G$2:$G$3094=G183)*(P183&gt;$P$2:$P$3094))+1</f>
        <v>4</v>
      </c>
      <c r="R183" s="12" t="e">
        <f>(Q183*100000)+#REF!</f>
        <v>#REF!</v>
      </c>
      <c r="S183" t="e" cm="1">
        <f t="array" ref="S183">SUMPRODUCT(($G$2:$G$3094=G183)*(R183&gt;$R$2:$R$3094))+1</f>
        <v>#REF!</v>
      </c>
      <c r="T183" t="str">
        <f t="shared" si="14"/>
        <v>LINGFIELD PARK †</v>
      </c>
      <c r="U183">
        <v>0</v>
      </c>
      <c r="V183" t="s">
        <v>30</v>
      </c>
      <c r="W183">
        <f t="shared" si="15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6"/>
        <v>Evening45103</v>
      </c>
      <c r="D184" s="5" t="str">
        <f>IF('by region'!$C$2="Any","Any",List!V184)&amp;M184&amp;IF('by region'!$I$2="Any","Any",N184)&amp;G184</f>
        <v>AnyFlatAny45103</v>
      </c>
      <c r="E184" s="5" t="e">
        <f>IF(I184=#REF!,List!G184,"")</f>
        <v>#REF!</v>
      </c>
      <c r="F184" s="5" t="e">
        <f t="shared" si="12"/>
        <v>#REF!</v>
      </c>
      <c r="G184" s="15">
        <v>45103</v>
      </c>
      <c r="H184" s="16" t="s">
        <v>42</v>
      </c>
      <c r="I184" s="16" t="s">
        <v>43</v>
      </c>
      <c r="J184" s="16" t="s">
        <v>80</v>
      </c>
      <c r="K184" s="14" t="s">
        <v>24</v>
      </c>
      <c r="L184" s="14" t="s">
        <v>17</v>
      </c>
      <c r="M184" s="16" t="s">
        <v>25</v>
      </c>
      <c r="N184" s="16" t="s">
        <v>26</v>
      </c>
      <c r="O184" s="16" t="s">
        <v>14</v>
      </c>
      <c r="P184" s="12">
        <f t="shared" si="13"/>
        <v>2</v>
      </c>
      <c r="Q184" s="12" cm="1">
        <f t="array" ref="Q184">SUMPRODUCT(($G$2:$G$3094=G184)*(P184&gt;$P$2:$P$3094))+1</f>
        <v>3</v>
      </c>
      <c r="R184" s="12" t="e">
        <f>(Q184*100000)+#REF!</f>
        <v>#REF!</v>
      </c>
      <c r="S184" t="e" cm="1">
        <f t="array" ref="S184">SUMPRODUCT(($G$2:$G$3094=G184)*(R184&gt;$R$2:$R$3094))+1</f>
        <v>#REF!</v>
      </c>
      <c r="T184" t="str">
        <f t="shared" si="14"/>
        <v>WOLVERHAMPTON †</v>
      </c>
      <c r="U184">
        <v>0</v>
      </c>
      <c r="V184" t="s">
        <v>19</v>
      </c>
      <c r="W184">
        <f t="shared" si="15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si="16"/>
        <v>Evening45105</v>
      </c>
      <c r="D185" s="5" t="str">
        <f>IF('by region'!$C$2="Any","Any",List!V185)&amp;M185&amp;IF('by region'!$I$2="Any","Any",N185)&amp;G185</f>
        <v>AnyFlatAny45105</v>
      </c>
      <c r="E185" s="5" t="e">
        <f>IF(I185=#REF!,List!G185,"")</f>
        <v>#REF!</v>
      </c>
      <c r="F185" s="5" t="e">
        <f t="shared" si="12"/>
        <v>#REF!</v>
      </c>
      <c r="G185" s="15">
        <v>45105</v>
      </c>
      <c r="H185" s="16" t="s">
        <v>27</v>
      </c>
      <c r="I185" s="16" t="s">
        <v>47</v>
      </c>
      <c r="J185" s="16" t="s">
        <v>80</v>
      </c>
      <c r="K185" s="14" t="s">
        <v>16</v>
      </c>
      <c r="L185" s="14" t="s">
        <v>19</v>
      </c>
      <c r="M185" s="16" t="s">
        <v>25</v>
      </c>
      <c r="N185" s="16" t="s">
        <v>26</v>
      </c>
      <c r="O185" s="16" t="s">
        <v>14</v>
      </c>
      <c r="P185" s="12">
        <f t="shared" si="13"/>
        <v>2</v>
      </c>
      <c r="Q185" s="12" cm="1">
        <f t="array" ref="Q185">SUMPRODUCT(($G$2:$G$3094=G185)*(P185&gt;$P$2:$P$3094))+1</f>
        <v>4</v>
      </c>
      <c r="R185" s="12" t="e">
        <f>(Q185*100000)+#REF!</f>
        <v>#REF!</v>
      </c>
      <c r="S185" t="e" cm="1">
        <f t="array" ref="S185">SUMPRODUCT(($G$2:$G$3094=G185)*(R185&gt;$R$2:$R$3094))+1</f>
        <v>#REF!</v>
      </c>
      <c r="T185" t="str">
        <f t="shared" si="14"/>
        <v>KEMPTON PARK †</v>
      </c>
      <c r="U185">
        <v>0</v>
      </c>
      <c r="V185" t="s">
        <v>19</v>
      </c>
      <c r="W185">
        <f t="shared" si="15"/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6"/>
        <v>Afternoon45106</v>
      </c>
      <c r="D186" s="5" t="str">
        <f>IF('by region'!$C$2="Any","Any",List!V186)&amp;M186&amp;IF('by region'!$I$2="Any","Any",N186)&amp;G186</f>
        <v>AnyFlatAny45106</v>
      </c>
      <c r="E186" s="5" t="e">
        <f>IF(I186=#REF!,List!G186,"")</f>
        <v>#REF!</v>
      </c>
      <c r="F186" s="5" t="e">
        <f t="shared" si="12"/>
        <v>#REF!</v>
      </c>
      <c r="G186" s="15">
        <v>45106</v>
      </c>
      <c r="H186" s="16" t="s">
        <v>34</v>
      </c>
      <c r="I186" s="16" t="s">
        <v>31</v>
      </c>
      <c r="J186" s="16" t="s">
        <v>9</v>
      </c>
      <c r="K186" s="14" t="s">
        <v>24</v>
      </c>
      <c r="L186" s="14" t="s">
        <v>11</v>
      </c>
      <c r="M186" s="16" t="s">
        <v>25</v>
      </c>
      <c r="N186" s="16" t="s">
        <v>26</v>
      </c>
      <c r="O186" s="16" t="s">
        <v>14</v>
      </c>
      <c r="P186" s="12">
        <f t="shared" si="13"/>
        <v>1</v>
      </c>
      <c r="Q186" s="12" cm="1">
        <f t="array" ref="Q186">SUMPRODUCT(($G$2:$G$3094=G186)*(P186&gt;$P$2:$P$3094))+1</f>
        <v>1</v>
      </c>
      <c r="R186" s="12" t="e">
        <f>(Q186*100000)+#REF!</f>
        <v>#REF!</v>
      </c>
      <c r="S186" t="e" cm="1">
        <f t="array" ref="S186">SUMPRODUCT(($G$2:$G$3094=G186)*(R186&gt;$R$2:$R$3094))+1</f>
        <v>#REF!</v>
      </c>
      <c r="T186" t="str">
        <f t="shared" si="14"/>
        <v xml:space="preserve">NEWCASTLE </v>
      </c>
      <c r="U186">
        <v>0</v>
      </c>
      <c r="V186" t="s">
        <v>17</v>
      </c>
      <c r="W186">
        <f t="shared" si="15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6"/>
        <v>Evening45107</v>
      </c>
      <c r="D187" s="5" t="str">
        <f>IF('by region'!$C$2="Any","Any",List!V187)&amp;M187&amp;IF('by region'!$I$2="Any","Any",N187)&amp;G187</f>
        <v>AnyFlatAny45107</v>
      </c>
      <c r="E187" s="5" t="e">
        <f>IF(I187=#REF!,List!G187,"")</f>
        <v>#REF!</v>
      </c>
      <c r="F187" s="5" t="e">
        <f t="shared" si="12"/>
        <v>#REF!</v>
      </c>
      <c r="G187" s="15">
        <v>45107</v>
      </c>
      <c r="H187" s="16" t="s">
        <v>35</v>
      </c>
      <c r="I187" s="16" t="s">
        <v>31</v>
      </c>
      <c r="J187" s="16" t="s">
        <v>80</v>
      </c>
      <c r="K187" s="14" t="s">
        <v>24</v>
      </c>
      <c r="L187" s="14" t="s">
        <v>11</v>
      </c>
      <c r="M187" s="16" t="s">
        <v>25</v>
      </c>
      <c r="N187" s="16" t="s">
        <v>26</v>
      </c>
      <c r="O187" s="16" t="s">
        <v>14</v>
      </c>
      <c r="P187" s="12">
        <f t="shared" si="13"/>
        <v>2</v>
      </c>
      <c r="Q187" s="12" cm="1">
        <f t="array" ref="Q187">SUMPRODUCT(($G$2:$G$3094=G187)*(P187&gt;$P$2:$P$3094))+1</f>
        <v>4</v>
      </c>
      <c r="R187" s="12" t="e">
        <f>(Q187*100000)+#REF!</f>
        <v>#REF!</v>
      </c>
      <c r="S187" t="e" cm="1">
        <f t="array" ref="S187">SUMPRODUCT(($G$2:$G$3094=G187)*(R187&gt;$R$2:$R$3094))+1</f>
        <v>#REF!</v>
      </c>
      <c r="T187" t="str">
        <f t="shared" si="14"/>
        <v>NEWCASTLE †</v>
      </c>
      <c r="U187">
        <v>0</v>
      </c>
      <c r="V187" t="s">
        <v>30</v>
      </c>
      <c r="W187">
        <f t="shared" si="15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6"/>
        <v>Afternoon45108</v>
      </c>
      <c r="D188" s="5" t="str">
        <f>IF('by region'!$C$2="Any","Any",List!V188)&amp;M188&amp;IF('by region'!$I$2="Any","Any",N188)&amp;G188</f>
        <v>AnyFlatAny45108</v>
      </c>
      <c r="E188" s="5" t="e">
        <f>IF(I188=#REF!,List!G188,"")</f>
        <v>#REF!</v>
      </c>
      <c r="F188" s="5" t="e">
        <f t="shared" si="12"/>
        <v>#REF!</v>
      </c>
      <c r="G188" s="15">
        <v>45108</v>
      </c>
      <c r="H188" s="16" t="s">
        <v>37</v>
      </c>
      <c r="I188" s="16" t="s">
        <v>31</v>
      </c>
      <c r="J188" s="16" t="s">
        <v>9</v>
      </c>
      <c r="K188" s="14" t="s">
        <v>24</v>
      </c>
      <c r="L188" s="14" t="s">
        <v>11</v>
      </c>
      <c r="M188" s="16" t="s">
        <v>25</v>
      </c>
      <c r="N188" s="16" t="s">
        <v>26</v>
      </c>
      <c r="O188" s="16" t="s">
        <v>14</v>
      </c>
      <c r="P188" s="12">
        <f t="shared" si="13"/>
        <v>1</v>
      </c>
      <c r="Q188" s="12" cm="1">
        <f t="array" ref="Q188">SUMPRODUCT(($G$2:$G$3094=G188)*(P188&gt;$P$2:$P$3094))+1</f>
        <v>1</v>
      </c>
      <c r="R188" s="12" t="e">
        <f>(Q188*100000)+#REF!</f>
        <v>#REF!</v>
      </c>
      <c r="S188" t="e" cm="1">
        <f t="array" ref="S188">SUMPRODUCT(($G$2:$G$3094=G188)*(R188&gt;$R$2:$R$3094))+1</f>
        <v>#REF!</v>
      </c>
      <c r="T188" t="str">
        <f t="shared" si="14"/>
        <v xml:space="preserve">NEWCASTLE </v>
      </c>
      <c r="U188">
        <v>0</v>
      </c>
      <c r="V188" t="s">
        <v>19</v>
      </c>
      <c r="W188">
        <f t="shared" si="15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6"/>
        <v>Evening45113</v>
      </c>
      <c r="D189" s="5" t="str">
        <f>IF('by region'!$C$2="Any","Any",List!V189)&amp;M189&amp;IF('by region'!$I$2="Any","Any",N189)&amp;G189</f>
        <v>AnyFlatAny45113</v>
      </c>
      <c r="E189" s="5" t="e">
        <f>IF(I189=#REF!,List!G189,"")</f>
        <v>#REF!</v>
      </c>
      <c r="F189" s="5" t="e">
        <f t="shared" si="12"/>
        <v>#REF!</v>
      </c>
      <c r="G189" s="15">
        <v>45113</v>
      </c>
      <c r="H189" s="16" t="s">
        <v>34</v>
      </c>
      <c r="I189" s="16" t="s">
        <v>47</v>
      </c>
      <c r="J189" s="16" t="s">
        <v>80</v>
      </c>
      <c r="K189" s="14" t="s">
        <v>16</v>
      </c>
      <c r="L189" s="14" t="s">
        <v>19</v>
      </c>
      <c r="M189" s="16" t="s">
        <v>25</v>
      </c>
      <c r="N189" s="16" t="s">
        <v>26</v>
      </c>
      <c r="O189" s="16" t="s">
        <v>14</v>
      </c>
      <c r="P189" s="12">
        <f t="shared" si="13"/>
        <v>2</v>
      </c>
      <c r="Q189" s="12" cm="1">
        <f t="array" ref="Q189">SUMPRODUCT(($G$2:$G$3094=G189)*(P189&gt;$P$2:$P$3094))+1</f>
        <v>4</v>
      </c>
      <c r="R189" s="12" t="e">
        <f>(Q189*100000)+#REF!</f>
        <v>#REF!</v>
      </c>
      <c r="S189" t="e" cm="1">
        <f t="array" ref="S189">SUMPRODUCT(($G$2:$G$3094=G189)*(R189&gt;$R$2:$R$3094))+1</f>
        <v>#REF!</v>
      </c>
      <c r="T189" t="str">
        <f t="shared" si="14"/>
        <v>KEMPTON PARK †</v>
      </c>
      <c r="U189">
        <v>0</v>
      </c>
      <c r="V189" t="s">
        <v>19</v>
      </c>
      <c r="W189">
        <f t="shared" si="15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6"/>
        <v>Afternoon45116</v>
      </c>
      <c r="D190" s="5" t="str">
        <f>IF('by region'!$C$2="Any","Any",List!V190)&amp;M190&amp;IF('by region'!$I$2="Any","Any",N190)&amp;G190</f>
        <v>AnyFlatAny45116</v>
      </c>
      <c r="E190" s="5" t="e">
        <f>IF(I190=#REF!,List!G190,"")</f>
        <v>#REF!</v>
      </c>
      <c r="F190" s="5" t="e">
        <f t="shared" si="12"/>
        <v>#REF!</v>
      </c>
      <c r="G190" s="15">
        <v>45116</v>
      </c>
      <c r="H190" s="16" t="s">
        <v>40</v>
      </c>
      <c r="I190" s="16" t="s">
        <v>73</v>
      </c>
      <c r="J190" s="16" t="s">
        <v>9</v>
      </c>
      <c r="K190" s="14" t="s">
        <v>10</v>
      </c>
      <c r="L190" s="14" t="s">
        <v>19</v>
      </c>
      <c r="M190" s="16" t="s">
        <v>25</v>
      </c>
      <c r="N190" s="16" t="s">
        <v>26</v>
      </c>
      <c r="O190" s="16" t="s">
        <v>21</v>
      </c>
      <c r="P190" s="12">
        <f t="shared" si="13"/>
        <v>1</v>
      </c>
      <c r="Q190" s="12" cm="1">
        <f t="array" ref="Q190">SUMPRODUCT(($G$2:$G$3094=G190)*(P190&gt;$P$2:$P$3094))+1</f>
        <v>1</v>
      </c>
      <c r="R190" s="12" t="e">
        <f>(Q190*100000)+#REF!</f>
        <v>#REF!</v>
      </c>
      <c r="S190" t="e" cm="1">
        <f t="array" ref="S190">SUMPRODUCT(($G$2:$G$3094=G190)*(R190&gt;$R$2:$R$3094))+1</f>
        <v>#REF!</v>
      </c>
      <c r="T190" t="str">
        <f t="shared" si="14"/>
        <v xml:space="preserve">CHELMSFORD CITY </v>
      </c>
      <c r="U190">
        <v>0</v>
      </c>
      <c r="V190" t="s">
        <v>19</v>
      </c>
      <c r="W190">
        <f t="shared" si="15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6"/>
        <v>Afternoon45118</v>
      </c>
      <c r="D191" s="5" t="str">
        <f>IF('by region'!$C$2="Any","Any",List!V191)&amp;M191&amp;IF('by region'!$I$2="Any","Any",N191)&amp;G191</f>
        <v>AnyFlatAny45118</v>
      </c>
      <c r="E191" s="5" t="e">
        <f>IF(I191=#REF!,List!G191,"")</f>
        <v>#REF!</v>
      </c>
      <c r="F191" s="5" t="e">
        <f t="shared" si="12"/>
        <v>#REF!</v>
      </c>
      <c r="G191" s="15">
        <v>45118</v>
      </c>
      <c r="H191" s="16" t="s">
        <v>7</v>
      </c>
      <c r="I191" s="16" t="s">
        <v>43</v>
      </c>
      <c r="J191" s="16" t="s">
        <v>9</v>
      </c>
      <c r="K191" s="14" t="s">
        <v>24</v>
      </c>
      <c r="L191" s="14" t="s">
        <v>17</v>
      </c>
      <c r="M191" s="16" t="s">
        <v>25</v>
      </c>
      <c r="N191" s="16" t="s">
        <v>26</v>
      </c>
      <c r="O191" s="16" t="s">
        <v>14</v>
      </c>
      <c r="P191" s="12">
        <f t="shared" si="13"/>
        <v>1</v>
      </c>
      <c r="Q191" s="12" cm="1">
        <f t="array" ref="Q191">SUMPRODUCT(($G$2:$G$3094=G191)*(P191&gt;$P$2:$P$3094))+1</f>
        <v>1</v>
      </c>
      <c r="R191" s="12" t="e">
        <f>(Q191*100000)+#REF!</f>
        <v>#REF!</v>
      </c>
      <c r="S191" t="e" cm="1">
        <f t="array" ref="S191">SUMPRODUCT(($G$2:$G$3094=G191)*(R191&gt;$R$2:$R$3094))+1</f>
        <v>#REF!</v>
      </c>
      <c r="T191" t="str">
        <f t="shared" si="14"/>
        <v xml:space="preserve">WOLVERHAMPTON </v>
      </c>
      <c r="U191">
        <v>0</v>
      </c>
      <c r="V191" t="s">
        <v>11</v>
      </c>
      <c r="W191">
        <f t="shared" si="15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6"/>
        <v>Evening45119</v>
      </c>
      <c r="D192" s="5" t="str">
        <f>IF('by region'!$C$2="Any","Any",List!V192)&amp;M192&amp;IF('by region'!$I$2="Any","Any",N192)&amp;G192</f>
        <v>AnyFlatAny45119</v>
      </c>
      <c r="E192" s="5" t="e">
        <f>IF(I192=#REF!,List!G192,"")</f>
        <v>#REF!</v>
      </c>
      <c r="F192" s="5" t="e">
        <f t="shared" si="12"/>
        <v>#REF!</v>
      </c>
      <c r="G192" s="15">
        <v>45119</v>
      </c>
      <c r="H192" s="16" t="s">
        <v>27</v>
      </c>
      <c r="I192" s="16" t="s">
        <v>47</v>
      </c>
      <c r="J192" s="16" t="s">
        <v>80</v>
      </c>
      <c r="K192" s="14" t="s">
        <v>16</v>
      </c>
      <c r="L192" s="14" t="s">
        <v>19</v>
      </c>
      <c r="M192" s="16" t="s">
        <v>25</v>
      </c>
      <c r="N192" s="16" t="s">
        <v>26</v>
      </c>
      <c r="O192" s="16" t="s">
        <v>14</v>
      </c>
      <c r="P192" s="12">
        <f t="shared" si="13"/>
        <v>2</v>
      </c>
      <c r="Q192" s="12" cm="1">
        <f t="array" ref="Q192">SUMPRODUCT(($G$2:$G$3094=G192)*(P192&gt;$P$2:$P$3094))+1</f>
        <v>4</v>
      </c>
      <c r="R192" s="12" t="e">
        <f>(Q192*100000)+#REF!</f>
        <v>#REF!</v>
      </c>
      <c r="S192" t="e" cm="1">
        <f t="array" ref="S192">SUMPRODUCT(($G$2:$G$3094=G192)*(R192&gt;$R$2:$R$3094))+1</f>
        <v>#REF!</v>
      </c>
      <c r="T192" t="str">
        <f t="shared" si="14"/>
        <v>KEMPTON PARK †</v>
      </c>
      <c r="U192">
        <v>0</v>
      </c>
      <c r="V192" t="s">
        <v>19</v>
      </c>
      <c r="W192">
        <f t="shared" si="15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6"/>
        <v>Evening45124</v>
      </c>
      <c r="D193" s="5" t="str">
        <f>IF('by region'!$C$2="Any","Any",List!V193)&amp;M193&amp;IF('by region'!$I$2="Any","Any",N193)&amp;G193</f>
        <v>AnyFlatAny45124</v>
      </c>
      <c r="E193" s="5" t="e">
        <f>IF(I193=#REF!,List!G193,"")</f>
        <v>#REF!</v>
      </c>
      <c r="F193" s="5" t="e">
        <f t="shared" si="12"/>
        <v>#REF!</v>
      </c>
      <c r="G193" s="15">
        <v>45124</v>
      </c>
      <c r="H193" s="16" t="s">
        <v>42</v>
      </c>
      <c r="I193" s="16" t="s">
        <v>43</v>
      </c>
      <c r="J193" s="16" t="s">
        <v>80</v>
      </c>
      <c r="K193" s="14" t="s">
        <v>24</v>
      </c>
      <c r="L193" s="14" t="s">
        <v>17</v>
      </c>
      <c r="M193" s="16" t="s">
        <v>25</v>
      </c>
      <c r="N193" s="16" t="s">
        <v>26</v>
      </c>
      <c r="O193" s="16" t="s">
        <v>14</v>
      </c>
      <c r="P193" s="12">
        <f t="shared" si="13"/>
        <v>2</v>
      </c>
      <c r="Q193" s="12" cm="1">
        <f t="array" ref="Q193">SUMPRODUCT(($G$2:$G$3094=G193)*(P193&gt;$P$2:$P$3094))+1</f>
        <v>3</v>
      </c>
      <c r="R193" s="12" t="e">
        <f>(Q193*100000)+#REF!</f>
        <v>#REF!</v>
      </c>
      <c r="S193" t="e" cm="1">
        <f t="array" ref="S193">SUMPRODUCT(($G$2:$G$3094=G193)*(R193&gt;$R$2:$R$3094))+1</f>
        <v>#REF!</v>
      </c>
      <c r="T193" t="str">
        <f t="shared" si="14"/>
        <v>WOLVERHAMPTON †</v>
      </c>
      <c r="U193">
        <v>0</v>
      </c>
      <c r="V193" t="s">
        <v>17</v>
      </c>
      <c r="W193">
        <f t="shared" si="15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si="16"/>
        <v>Evening45126</v>
      </c>
      <c r="D194" s="5" t="str">
        <f>IF('by region'!$C$2="Any","Any",List!V194)&amp;M194&amp;IF('by region'!$I$2="Any","Any",N194)&amp;G194</f>
        <v>AnyFlatAny45126</v>
      </c>
      <c r="E194" s="5" t="e">
        <f>IF(I194=#REF!,List!G194,"")</f>
        <v>#REF!</v>
      </c>
      <c r="F194" s="5" t="e">
        <f t="shared" ref="F194:F257" si="17">G194&amp;S194</f>
        <v>#REF!</v>
      </c>
      <c r="G194" s="15">
        <v>45126</v>
      </c>
      <c r="H194" s="16" t="s">
        <v>27</v>
      </c>
      <c r="I194" s="16" t="s">
        <v>43</v>
      </c>
      <c r="J194" s="16" t="s">
        <v>80</v>
      </c>
      <c r="K194" s="14" t="s">
        <v>24</v>
      </c>
      <c r="L194" s="14" t="s">
        <v>17</v>
      </c>
      <c r="M194" s="16" t="s">
        <v>25</v>
      </c>
      <c r="N194" s="16" t="s">
        <v>26</v>
      </c>
      <c r="O194" s="16" t="s">
        <v>14</v>
      </c>
      <c r="P194" s="12">
        <f t="shared" ref="P194:P257" si="18">IF(J194="Afternoon",1,IF(J194="Evening",2,IF(J194="Floodlit",3,4)))</f>
        <v>2</v>
      </c>
      <c r="Q194" s="12" cm="1">
        <f t="array" ref="Q194">SUMPRODUCT(($G$2:$G$3094=G194)*(P194&gt;$P$2:$P$3094))+1</f>
        <v>4</v>
      </c>
      <c r="R194" s="12" t="e">
        <f>(Q194*100000)+#REF!</f>
        <v>#REF!</v>
      </c>
      <c r="S194" t="e" cm="1">
        <f t="array" ref="S194">SUMPRODUCT(($G$2:$G$3094=G194)*(R194&gt;$R$2:$R$3094))+1</f>
        <v>#REF!</v>
      </c>
      <c r="T194" t="str">
        <f t="shared" ref="T194:T257" si="19">_xlfn.CONCAT(IF(M194="Flat",UPPER(I194),I194)," ",IF(J194="Evening","†",IF(J194="Floodlit","#","")))</f>
        <v>WOLVERHAMPTON †</v>
      </c>
      <c r="U194">
        <v>0</v>
      </c>
      <c r="V194" t="s">
        <v>11</v>
      </c>
      <c r="W194">
        <f t="shared" ref="W194:W257" si="20">YEAR(G194)</f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16"/>
        <v>Evening45132</v>
      </c>
      <c r="D195" s="5" t="str">
        <f>IF('by region'!$C$2="Any","Any",List!V195)&amp;M195&amp;IF('by region'!$I$2="Any","Any",N195)&amp;G195</f>
        <v>AnyFlatAny45132</v>
      </c>
      <c r="E195" s="5" t="e">
        <f>IF(I195=#REF!,List!G195,"")</f>
        <v>#REF!</v>
      </c>
      <c r="F195" s="5" t="e">
        <f t="shared" si="17"/>
        <v>#REF!</v>
      </c>
      <c r="G195" s="15">
        <v>45132</v>
      </c>
      <c r="H195" s="16" t="s">
        <v>7</v>
      </c>
      <c r="I195" s="16" t="s">
        <v>73</v>
      </c>
      <c r="J195" s="16" t="s">
        <v>80</v>
      </c>
      <c r="K195" s="14" t="s">
        <v>10</v>
      </c>
      <c r="L195" s="14" t="s">
        <v>19</v>
      </c>
      <c r="M195" s="16" t="s">
        <v>25</v>
      </c>
      <c r="N195" s="16" t="s">
        <v>26</v>
      </c>
      <c r="O195" s="16" t="s">
        <v>14</v>
      </c>
      <c r="P195" s="12">
        <f t="shared" si="18"/>
        <v>2</v>
      </c>
      <c r="Q195" s="12" cm="1">
        <f t="array" ref="Q195">SUMPRODUCT(($G$2:$G$3094=G195)*(P195&gt;$P$2:$P$3094))+1</f>
        <v>3</v>
      </c>
      <c r="R195" s="12" t="e">
        <f>(Q195*100000)+#REF!</f>
        <v>#REF!</v>
      </c>
      <c r="S195" t="e" cm="1">
        <f t="array" ref="S195">SUMPRODUCT(($G$2:$G$3094=G195)*(R195&gt;$R$2:$R$3094))+1</f>
        <v>#REF!</v>
      </c>
      <c r="T195" t="str">
        <f t="shared" si="19"/>
        <v>CHELMSFORD CITY †</v>
      </c>
      <c r="U195">
        <v>0</v>
      </c>
      <c r="V195" t="s">
        <v>19</v>
      </c>
      <c r="W195">
        <f t="shared" si="20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16"/>
        <v>Evening45132</v>
      </c>
      <c r="D196" s="5" t="str">
        <f>IF('by region'!$C$2="Any","Any",List!V196)&amp;M196&amp;IF('by region'!$I$2="Any","Any",N196)&amp;G196</f>
        <v>AnyFlatAny45132</v>
      </c>
      <c r="E196" s="5" t="e">
        <f>IF(I196=#REF!,List!G196,"")</f>
        <v>#REF!</v>
      </c>
      <c r="F196" s="5" t="e">
        <f t="shared" si="17"/>
        <v>#REF!</v>
      </c>
      <c r="G196" s="15">
        <v>45132</v>
      </c>
      <c r="H196" s="16" t="s">
        <v>7</v>
      </c>
      <c r="I196" s="16" t="s">
        <v>43</v>
      </c>
      <c r="J196" s="16" t="s">
        <v>80</v>
      </c>
      <c r="K196" s="14" t="s">
        <v>24</v>
      </c>
      <c r="L196" s="14" t="s">
        <v>17</v>
      </c>
      <c r="M196" s="16" t="s">
        <v>25</v>
      </c>
      <c r="N196" s="16" t="s">
        <v>26</v>
      </c>
      <c r="O196" s="16" t="s">
        <v>14</v>
      </c>
      <c r="P196" s="12">
        <f t="shared" si="18"/>
        <v>2</v>
      </c>
      <c r="Q196" s="12" cm="1">
        <f t="array" ref="Q196">SUMPRODUCT(($G$2:$G$3094=G196)*(P196&gt;$P$2:$P$3094))+1</f>
        <v>3</v>
      </c>
      <c r="R196" s="12" t="e">
        <f>(Q196*100000)+#REF!</f>
        <v>#REF!</v>
      </c>
      <c r="S196" t="e" cm="1">
        <f t="array" ref="S196">SUMPRODUCT(($G$2:$G$3094=G196)*(R196&gt;$R$2:$R$3094))+1</f>
        <v>#REF!</v>
      </c>
      <c r="T196" t="str">
        <f t="shared" si="19"/>
        <v>WOLVERHAMPTON †</v>
      </c>
      <c r="U196">
        <v>0</v>
      </c>
      <c r="V196" t="s">
        <v>17</v>
      </c>
      <c r="W196">
        <f t="shared" si="20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16"/>
        <v>Afternoon45136</v>
      </c>
      <c r="D197" s="5" t="str">
        <f>IF('by region'!$C$2="Any","Any",List!V197)&amp;M197&amp;IF('by region'!$I$2="Any","Any",N197)&amp;G197</f>
        <v>AnyFlatAny45136</v>
      </c>
      <c r="E197" s="5" t="e">
        <f>IF(I197=#REF!,List!G197,"")</f>
        <v>#REF!</v>
      </c>
      <c r="F197" s="5" t="e">
        <f t="shared" si="17"/>
        <v>#REF!</v>
      </c>
      <c r="G197" s="15">
        <v>45136</v>
      </c>
      <c r="H197" s="16" t="s">
        <v>37</v>
      </c>
      <c r="I197" s="16" t="s">
        <v>31</v>
      </c>
      <c r="J197" s="16" t="s">
        <v>9</v>
      </c>
      <c r="K197" s="14" t="s">
        <v>24</v>
      </c>
      <c r="L197" s="14" t="s">
        <v>11</v>
      </c>
      <c r="M197" s="16" t="s">
        <v>25</v>
      </c>
      <c r="N197" s="16" t="s">
        <v>26</v>
      </c>
      <c r="O197" s="16" t="s">
        <v>14</v>
      </c>
      <c r="P197" s="12">
        <f t="shared" si="18"/>
        <v>1</v>
      </c>
      <c r="Q197" s="12" cm="1">
        <f t="array" ref="Q197">SUMPRODUCT(($G$2:$G$3094=G197)*(P197&gt;$P$2:$P$3094))+1</f>
        <v>1</v>
      </c>
      <c r="R197" s="12" t="e">
        <f>(Q197*100000)+#REF!</f>
        <v>#REF!</v>
      </c>
      <c r="S197" t="e" cm="1">
        <f t="array" ref="S197">SUMPRODUCT(($G$2:$G$3094=G197)*(R197&gt;$R$2:$R$3094))+1</f>
        <v>#REF!</v>
      </c>
      <c r="T197" t="str">
        <f t="shared" si="19"/>
        <v xml:space="preserve">NEWCASTLE </v>
      </c>
      <c r="U197">
        <v>0</v>
      </c>
      <c r="V197" t="s">
        <v>11</v>
      </c>
      <c r="W197">
        <f t="shared" si="20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16"/>
        <v>Evening45141</v>
      </c>
      <c r="D198" s="5" t="str">
        <f>IF('by region'!$C$2="Any","Any",List!V198)&amp;M198&amp;IF('by region'!$I$2="Any","Any",N198)&amp;G198</f>
        <v>AnyFlatAny45141</v>
      </c>
      <c r="E198" s="5" t="e">
        <f>IF(I198=#REF!,List!G198,"")</f>
        <v>#REF!</v>
      </c>
      <c r="F198" s="5" t="e">
        <f t="shared" si="17"/>
        <v>#REF!</v>
      </c>
      <c r="G198" s="15">
        <v>45141</v>
      </c>
      <c r="H198" s="16" t="s">
        <v>34</v>
      </c>
      <c r="I198" s="16" t="s">
        <v>31</v>
      </c>
      <c r="J198" s="16" t="s">
        <v>80</v>
      </c>
      <c r="K198" s="14" t="s">
        <v>24</v>
      </c>
      <c r="L198" s="14" t="s">
        <v>11</v>
      </c>
      <c r="M198" s="16" t="s">
        <v>25</v>
      </c>
      <c r="N198" s="16" t="s">
        <v>26</v>
      </c>
      <c r="O198" s="16" t="s">
        <v>14</v>
      </c>
      <c r="P198" s="12">
        <f t="shared" si="18"/>
        <v>2</v>
      </c>
      <c r="Q198" s="12" cm="1">
        <f t="array" ref="Q198">SUMPRODUCT(($G$2:$G$3094=G198)*(P198&gt;$P$2:$P$3094))+1</f>
        <v>4</v>
      </c>
      <c r="R198" s="12" t="e">
        <f>(Q198*100000)+#REF!</f>
        <v>#REF!</v>
      </c>
      <c r="S198" t="e" cm="1">
        <f t="array" ref="S198">SUMPRODUCT(($G$2:$G$3094=G198)*(R198&gt;$R$2:$R$3094))+1</f>
        <v>#REF!</v>
      </c>
      <c r="T198" t="str">
        <f t="shared" si="19"/>
        <v>NEWCASTLE †</v>
      </c>
      <c r="U198">
        <v>0</v>
      </c>
      <c r="V198" t="s">
        <v>17</v>
      </c>
      <c r="W198">
        <f t="shared" si="20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16"/>
        <v>Afternoon45142</v>
      </c>
      <c r="D199" s="5" t="str">
        <f>IF('by region'!$C$2="Any","Any",List!V199)&amp;M199&amp;IF('by region'!$I$2="Any","Any",N199)&amp;G199</f>
        <v>AnyFlatAny45142</v>
      </c>
      <c r="E199" s="5" t="e">
        <f>IF(I199=#REF!,List!G199,"")</f>
        <v>#REF!</v>
      </c>
      <c r="F199" s="5" t="e">
        <f t="shared" si="17"/>
        <v>#REF!</v>
      </c>
      <c r="G199" s="15">
        <v>45142</v>
      </c>
      <c r="H199" s="16" t="s">
        <v>35</v>
      </c>
      <c r="I199" s="16" t="s">
        <v>43</v>
      </c>
      <c r="J199" s="16" t="s">
        <v>9</v>
      </c>
      <c r="K199" s="14" t="s">
        <v>24</v>
      </c>
      <c r="L199" s="14" t="s">
        <v>17</v>
      </c>
      <c r="M199" s="16" t="s">
        <v>25</v>
      </c>
      <c r="N199" s="16" t="s">
        <v>26</v>
      </c>
      <c r="O199" s="16" t="s">
        <v>14</v>
      </c>
      <c r="P199" s="12">
        <f t="shared" si="18"/>
        <v>1</v>
      </c>
      <c r="Q199" s="12" cm="1">
        <f t="array" ref="Q199">SUMPRODUCT(($G$2:$G$3094=G199)*(P199&gt;$P$2:$P$3094))+1</f>
        <v>1</v>
      </c>
      <c r="R199" s="12" t="e">
        <f>(Q199*100000)+#REF!</f>
        <v>#REF!</v>
      </c>
      <c r="S199" t="e" cm="1">
        <f t="array" ref="S199">SUMPRODUCT(($G$2:$G$3094=G199)*(R199&gt;$R$2:$R$3094))+1</f>
        <v>#REF!</v>
      </c>
      <c r="T199" t="str">
        <f t="shared" si="19"/>
        <v xml:space="preserve">WOLVERHAMPTON </v>
      </c>
      <c r="U199">
        <v>0</v>
      </c>
      <c r="V199" t="s">
        <v>17</v>
      </c>
      <c r="W199">
        <f t="shared" si="20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16"/>
        <v>Evening45146</v>
      </c>
      <c r="D200" s="5" t="str">
        <f>IF('by region'!$C$2="Any","Any",List!V200)&amp;M200&amp;IF('by region'!$I$2="Any","Any",N200)&amp;G200</f>
        <v>AnyFlatAny45146</v>
      </c>
      <c r="E200" s="5" t="e">
        <f>IF(I200=#REF!,List!G200,"")</f>
        <v>#REF!</v>
      </c>
      <c r="F200" s="5" t="e">
        <f t="shared" si="17"/>
        <v>#REF!</v>
      </c>
      <c r="G200" s="15">
        <v>45146</v>
      </c>
      <c r="H200" s="16" t="s">
        <v>7</v>
      </c>
      <c r="I200" s="16" t="s">
        <v>73</v>
      </c>
      <c r="J200" s="16" t="s">
        <v>80</v>
      </c>
      <c r="K200" s="14" t="s">
        <v>10</v>
      </c>
      <c r="L200" s="14" t="s">
        <v>19</v>
      </c>
      <c r="M200" s="16" t="s">
        <v>25</v>
      </c>
      <c r="N200" s="16" t="s">
        <v>26</v>
      </c>
      <c r="O200" s="16" t="s">
        <v>14</v>
      </c>
      <c r="P200" s="12">
        <f t="shared" si="18"/>
        <v>2</v>
      </c>
      <c r="Q200" s="12" cm="1">
        <f t="array" ref="Q200">SUMPRODUCT(($G$2:$G$3094=G200)*(P200&gt;$P$2:$P$3094))+1</f>
        <v>3</v>
      </c>
      <c r="R200" s="12" t="e">
        <f>(Q200*100000)+#REF!</f>
        <v>#REF!</v>
      </c>
      <c r="S200" t="e" cm="1">
        <f t="array" ref="S200">SUMPRODUCT(($G$2:$G$3094=G200)*(R200&gt;$R$2:$R$3094))+1</f>
        <v>#REF!</v>
      </c>
      <c r="T200" t="str">
        <f t="shared" si="19"/>
        <v>CHELMSFORD CITY †</v>
      </c>
      <c r="U200">
        <v>0</v>
      </c>
      <c r="V200" t="s">
        <v>30</v>
      </c>
      <c r="W200">
        <f t="shared" si="20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16"/>
        <v>Evening45147</v>
      </c>
      <c r="D201" s="5" t="str">
        <f>IF('by region'!$C$2="Any","Any",List!V201)&amp;M201&amp;IF('by region'!$I$2="Any","Any",N201)&amp;G201</f>
        <v>AnyFlatAny45147</v>
      </c>
      <c r="E201" s="5" t="e">
        <f>IF(I201=#REF!,List!G201,"")</f>
        <v>#REF!</v>
      </c>
      <c r="F201" s="5" t="e">
        <f t="shared" si="17"/>
        <v>#REF!</v>
      </c>
      <c r="G201" s="15">
        <v>45147</v>
      </c>
      <c r="H201" s="16" t="s">
        <v>27</v>
      </c>
      <c r="I201" s="16" t="s">
        <v>47</v>
      </c>
      <c r="J201" s="16" t="s">
        <v>80</v>
      </c>
      <c r="K201" s="14" t="s">
        <v>16</v>
      </c>
      <c r="L201" s="14" t="s">
        <v>19</v>
      </c>
      <c r="M201" s="16" t="s">
        <v>25</v>
      </c>
      <c r="N201" s="16" t="s">
        <v>26</v>
      </c>
      <c r="O201" s="16" t="s">
        <v>14</v>
      </c>
      <c r="P201" s="12">
        <f t="shared" si="18"/>
        <v>2</v>
      </c>
      <c r="Q201" s="12" cm="1">
        <f t="array" ref="Q201">SUMPRODUCT(($G$2:$G$3094=G201)*(P201&gt;$P$2:$P$3094))+1</f>
        <v>4</v>
      </c>
      <c r="R201" s="12" t="e">
        <f>(Q201*100000)+#REF!</f>
        <v>#REF!</v>
      </c>
      <c r="S201" t="e" cm="1">
        <f t="array" ref="S201">SUMPRODUCT(($G$2:$G$3094=G201)*(R201&gt;$R$2:$R$3094))+1</f>
        <v>#REF!</v>
      </c>
      <c r="T201" t="str">
        <f t="shared" si="19"/>
        <v>KEMPTON PARK †</v>
      </c>
      <c r="U201">
        <v>0</v>
      </c>
      <c r="V201" t="s">
        <v>19</v>
      </c>
      <c r="W201">
        <f t="shared" si="20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16"/>
        <v>Afternoon45152</v>
      </c>
      <c r="D202" s="5" t="str">
        <f>IF('by region'!$C$2="Any","Any",List!V202)&amp;M202&amp;IF('by region'!$I$2="Any","Any",N202)&amp;G202</f>
        <v>AnyFlatAny45152</v>
      </c>
      <c r="E202" s="5" t="e">
        <f>IF(I202=#REF!,List!G202,"")</f>
        <v>#REF!</v>
      </c>
      <c r="F202" s="5" t="e">
        <f t="shared" si="17"/>
        <v>#REF!</v>
      </c>
      <c r="G202" s="15">
        <v>45152</v>
      </c>
      <c r="H202" s="16" t="s">
        <v>42</v>
      </c>
      <c r="I202" s="16" t="s">
        <v>47</v>
      </c>
      <c r="J202" s="16" t="s">
        <v>9</v>
      </c>
      <c r="K202" s="14" t="s">
        <v>16</v>
      </c>
      <c r="L202" s="14" t="s">
        <v>19</v>
      </c>
      <c r="M202" s="16" t="s">
        <v>25</v>
      </c>
      <c r="N202" s="16" t="s">
        <v>26</v>
      </c>
      <c r="O202" s="16" t="s">
        <v>14</v>
      </c>
      <c r="P202" s="12">
        <f t="shared" si="18"/>
        <v>1</v>
      </c>
      <c r="Q202" s="12" cm="1">
        <f t="array" ref="Q202">SUMPRODUCT(($G$2:$G$3094=G202)*(P202&gt;$P$2:$P$3094))+1</f>
        <v>1</v>
      </c>
      <c r="R202" s="12" t="e">
        <f>(Q202*100000)+#REF!</f>
        <v>#REF!</v>
      </c>
      <c r="S202" t="e" cm="1">
        <f t="array" ref="S202">SUMPRODUCT(($G$2:$G$3094=G202)*(R202&gt;$R$2:$R$3094))+1</f>
        <v>#REF!</v>
      </c>
      <c r="T202" t="str">
        <f t="shared" si="19"/>
        <v xml:space="preserve">KEMPTON PARK </v>
      </c>
      <c r="U202">
        <v>0</v>
      </c>
      <c r="V202" t="s">
        <v>11</v>
      </c>
      <c r="W202">
        <f t="shared" si="20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16"/>
        <v>Afternoon45152</v>
      </c>
      <c r="D203" s="5" t="str">
        <f>IF('by region'!$C$2="Any","Any",List!V203)&amp;M203&amp;IF('by region'!$I$2="Any","Any",N203)&amp;G203</f>
        <v>AnyFlatAny45152</v>
      </c>
      <c r="E203" s="5" t="e">
        <f>IF(I203=#REF!,List!G203,"")</f>
        <v>#REF!</v>
      </c>
      <c r="F203" s="5" t="e">
        <f t="shared" si="17"/>
        <v>#REF!</v>
      </c>
      <c r="G203" s="15">
        <v>45152</v>
      </c>
      <c r="H203" s="16" t="s">
        <v>42</v>
      </c>
      <c r="I203" s="16" t="s">
        <v>43</v>
      </c>
      <c r="J203" s="16" t="s">
        <v>9</v>
      </c>
      <c r="K203" s="14" t="s">
        <v>24</v>
      </c>
      <c r="L203" s="14" t="s">
        <v>17</v>
      </c>
      <c r="M203" s="16" t="s">
        <v>25</v>
      </c>
      <c r="N203" s="16" t="s">
        <v>26</v>
      </c>
      <c r="O203" s="16" t="s">
        <v>14</v>
      </c>
      <c r="P203" s="12">
        <f t="shared" si="18"/>
        <v>1</v>
      </c>
      <c r="Q203" s="12" cm="1">
        <f t="array" ref="Q203">SUMPRODUCT(($G$2:$G$3094=G203)*(P203&gt;$P$2:$P$3094))+1</f>
        <v>1</v>
      </c>
      <c r="R203" s="12" t="e">
        <f>(Q203*100000)+#REF!</f>
        <v>#REF!</v>
      </c>
      <c r="S203" t="e" cm="1">
        <f t="array" ref="S203">SUMPRODUCT(($G$2:$G$3094=G203)*(R203&gt;$R$2:$R$3094))+1</f>
        <v>#REF!</v>
      </c>
      <c r="T203" t="str">
        <f t="shared" si="19"/>
        <v xml:space="preserve">WOLVERHAMPTON </v>
      </c>
      <c r="U203">
        <v>0</v>
      </c>
      <c r="V203" t="s">
        <v>19</v>
      </c>
      <c r="W203">
        <f t="shared" si="20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16"/>
        <v>Evening45153</v>
      </c>
      <c r="D204" s="5" t="str">
        <f>IF('by region'!$C$2="Any","Any",List!V204)&amp;M204&amp;IF('by region'!$I$2="Any","Any",N204)&amp;G204</f>
        <v>AnyFlatAny45153</v>
      </c>
      <c r="E204" s="5" t="e">
        <f>IF(I204=#REF!,List!G204,"")</f>
        <v>#REF!</v>
      </c>
      <c r="F204" s="5" t="e">
        <f t="shared" si="17"/>
        <v>#REF!</v>
      </c>
      <c r="G204" s="15">
        <v>45153</v>
      </c>
      <c r="H204" s="16" t="s">
        <v>7</v>
      </c>
      <c r="I204" s="16" t="s">
        <v>31</v>
      </c>
      <c r="J204" s="16" t="s">
        <v>80</v>
      </c>
      <c r="K204" s="14" t="s">
        <v>24</v>
      </c>
      <c r="L204" s="14" t="s">
        <v>11</v>
      </c>
      <c r="M204" s="16" t="s">
        <v>25</v>
      </c>
      <c r="N204" s="16" t="s">
        <v>26</v>
      </c>
      <c r="O204" s="16" t="s">
        <v>21</v>
      </c>
      <c r="P204" s="12">
        <f t="shared" si="18"/>
        <v>2</v>
      </c>
      <c r="Q204" s="12" cm="1">
        <f t="array" ref="Q204">SUMPRODUCT(($G$2:$G$3094=G204)*(P204&gt;$P$2:$P$3094))+1</f>
        <v>3</v>
      </c>
      <c r="R204" s="12" t="e">
        <f>(Q204*100000)+#REF!</f>
        <v>#REF!</v>
      </c>
      <c r="S204" t="e" cm="1">
        <f t="array" ref="S204">SUMPRODUCT(($G$2:$G$3094=G204)*(R204&gt;$R$2:$R$3094))+1</f>
        <v>#REF!</v>
      </c>
      <c r="T204" t="str">
        <f t="shared" si="19"/>
        <v>NEWCASTLE †</v>
      </c>
      <c r="U204">
        <v>0</v>
      </c>
      <c r="V204" t="s">
        <v>30</v>
      </c>
      <c r="W204">
        <f t="shared" si="20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16"/>
        <v>Evening45153</v>
      </c>
      <c r="D205" s="5" t="str">
        <f>IF('by region'!$C$2="Any","Any",List!V205)&amp;M205&amp;IF('by region'!$I$2="Any","Any",N205)&amp;G205</f>
        <v>AnyFlatAny45153</v>
      </c>
      <c r="E205" s="5" t="e">
        <f>IF(I205=#REF!,List!G205,"")</f>
        <v>#REF!</v>
      </c>
      <c r="F205" s="5" t="e">
        <f t="shared" si="17"/>
        <v>#REF!</v>
      </c>
      <c r="G205" s="15">
        <v>45153</v>
      </c>
      <c r="H205" s="16" t="s">
        <v>7</v>
      </c>
      <c r="I205" s="16" t="s">
        <v>73</v>
      </c>
      <c r="J205" s="16" t="s">
        <v>80</v>
      </c>
      <c r="K205" s="14" t="s">
        <v>10</v>
      </c>
      <c r="L205" s="14" t="s">
        <v>19</v>
      </c>
      <c r="M205" s="16" t="s">
        <v>25</v>
      </c>
      <c r="N205" s="16" t="s">
        <v>26</v>
      </c>
      <c r="O205" s="16" t="s">
        <v>14</v>
      </c>
      <c r="P205" s="12">
        <f t="shared" si="18"/>
        <v>2</v>
      </c>
      <c r="Q205" s="12" cm="1">
        <f t="array" ref="Q205">SUMPRODUCT(($G$2:$G$3094=G205)*(P205&gt;$P$2:$P$3094))+1</f>
        <v>3</v>
      </c>
      <c r="R205" s="12" t="e">
        <f>(Q205*100000)+#REF!</f>
        <v>#REF!</v>
      </c>
      <c r="S205" t="e" cm="1">
        <f t="array" ref="S205">SUMPRODUCT(($G$2:$G$3094=G205)*(R205&gt;$R$2:$R$3094))+1</f>
        <v>#REF!</v>
      </c>
      <c r="T205" t="str">
        <f t="shared" si="19"/>
        <v>CHELMSFORD CITY †</v>
      </c>
      <c r="U205">
        <v>0</v>
      </c>
      <c r="V205" t="s">
        <v>17</v>
      </c>
      <c r="W205">
        <f t="shared" si="20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16"/>
        <v>Evening45154</v>
      </c>
      <c r="D206" s="5" t="str">
        <f>IF('by region'!$C$2="Any","Any",List!V206)&amp;M206&amp;IF('by region'!$I$2="Any","Any",N206)&amp;G206</f>
        <v>AnyFlatAny45154</v>
      </c>
      <c r="E206" s="5" t="e">
        <f>IF(I206=#REF!,List!G206,"")</f>
        <v>#REF!</v>
      </c>
      <c r="F206" s="5" t="e">
        <f t="shared" si="17"/>
        <v>#REF!</v>
      </c>
      <c r="G206" s="15">
        <v>45154</v>
      </c>
      <c r="H206" s="16" t="s">
        <v>27</v>
      </c>
      <c r="I206" s="16" t="s">
        <v>47</v>
      </c>
      <c r="J206" s="16" t="s">
        <v>80</v>
      </c>
      <c r="K206" s="14" t="s">
        <v>16</v>
      </c>
      <c r="L206" s="14" t="s">
        <v>19</v>
      </c>
      <c r="M206" s="16" t="s">
        <v>25</v>
      </c>
      <c r="N206" s="16" t="s">
        <v>26</v>
      </c>
      <c r="O206" s="16" t="s">
        <v>14</v>
      </c>
      <c r="P206" s="12">
        <f t="shared" si="18"/>
        <v>2</v>
      </c>
      <c r="Q206" s="12" cm="1">
        <f t="array" ref="Q206">SUMPRODUCT(($G$2:$G$3094=G206)*(P206&gt;$P$2:$P$3094))+1</f>
        <v>4</v>
      </c>
      <c r="R206" s="12" t="e">
        <f>(Q206*100000)+#REF!</f>
        <v>#REF!</v>
      </c>
      <c r="S206" t="e" cm="1">
        <f t="array" ref="S206">SUMPRODUCT(($G$2:$G$3094=G206)*(R206&gt;$R$2:$R$3094))+1</f>
        <v>#REF!</v>
      </c>
      <c r="T206" t="str">
        <f t="shared" si="19"/>
        <v>KEMPTON PARK †</v>
      </c>
      <c r="U206">
        <v>0</v>
      </c>
      <c r="V206" t="s">
        <v>11</v>
      </c>
      <c r="W206">
        <f t="shared" si="20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16"/>
        <v>Afternoon45155</v>
      </c>
      <c r="D207" s="5" t="str">
        <f>IF('by region'!$C$2="Any","Any",List!V207)&amp;M207&amp;IF('by region'!$I$2="Any","Any",N207)&amp;G207</f>
        <v>AnyFlatAny45155</v>
      </c>
      <c r="E207" s="5" t="e">
        <f>IF(I207=#REF!,List!G207,"")</f>
        <v>#REF!</v>
      </c>
      <c r="F207" s="5" t="e">
        <f t="shared" si="17"/>
        <v>#REF!</v>
      </c>
      <c r="G207" s="15">
        <v>45155</v>
      </c>
      <c r="H207" s="16" t="s">
        <v>34</v>
      </c>
      <c r="I207" s="16" t="s">
        <v>43</v>
      </c>
      <c r="J207" s="16" t="s">
        <v>9</v>
      </c>
      <c r="K207" s="14" t="s">
        <v>24</v>
      </c>
      <c r="L207" s="14" t="s">
        <v>17</v>
      </c>
      <c r="M207" s="16" t="s">
        <v>25</v>
      </c>
      <c r="N207" s="16" t="s">
        <v>26</v>
      </c>
      <c r="O207" s="16" t="s">
        <v>14</v>
      </c>
      <c r="P207" s="12">
        <f t="shared" si="18"/>
        <v>1</v>
      </c>
      <c r="Q207" s="12" cm="1">
        <f t="array" ref="Q207">SUMPRODUCT(($G$2:$G$3094=G207)*(P207&gt;$P$2:$P$3094))+1</f>
        <v>1</v>
      </c>
      <c r="R207" s="12" t="e">
        <f>(Q207*100000)+#REF!</f>
        <v>#REF!</v>
      </c>
      <c r="S207" t="e" cm="1">
        <f t="array" ref="S207">SUMPRODUCT(($G$2:$G$3094=G207)*(R207&gt;$R$2:$R$3094))+1</f>
        <v>#REF!</v>
      </c>
      <c r="T207" t="str">
        <f t="shared" si="19"/>
        <v xml:space="preserve">WOLVERHAMPTON </v>
      </c>
      <c r="U207">
        <v>0</v>
      </c>
      <c r="V207" t="s">
        <v>19</v>
      </c>
      <c r="W207">
        <f t="shared" si="20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16"/>
        <v>Afternoon45156</v>
      </c>
      <c r="D208" s="5" t="str">
        <f>IF('by region'!$C$2="Any","Any",List!V208)&amp;M208&amp;IF('by region'!$I$2="Any","Any",N208)&amp;G208</f>
        <v>AnyFlatAny45156</v>
      </c>
      <c r="E208" s="5" t="e">
        <f>IF(I208=#REF!,List!G208,"")</f>
        <v>#REF!</v>
      </c>
      <c r="F208" s="5" t="e">
        <f t="shared" si="17"/>
        <v>#REF!</v>
      </c>
      <c r="G208" s="15">
        <v>45156</v>
      </c>
      <c r="H208" s="16" t="s">
        <v>35</v>
      </c>
      <c r="I208" s="16" t="s">
        <v>43</v>
      </c>
      <c r="J208" s="16" t="s">
        <v>9</v>
      </c>
      <c r="K208" s="14" t="s">
        <v>24</v>
      </c>
      <c r="L208" s="14" t="s">
        <v>17</v>
      </c>
      <c r="M208" s="16" t="s">
        <v>25</v>
      </c>
      <c r="N208" s="16" t="s">
        <v>26</v>
      </c>
      <c r="O208" s="16" t="s">
        <v>14</v>
      </c>
      <c r="P208" s="12">
        <f t="shared" si="18"/>
        <v>1</v>
      </c>
      <c r="Q208" s="12" cm="1">
        <f t="array" ref="Q208">SUMPRODUCT(($G$2:$G$3094=G208)*(P208&gt;$P$2:$P$3094))+1</f>
        <v>1</v>
      </c>
      <c r="R208" s="12" t="e">
        <f>(Q208*100000)+#REF!</f>
        <v>#REF!</v>
      </c>
      <c r="S208" t="e" cm="1">
        <f t="array" ref="S208">SUMPRODUCT(($G$2:$G$3094=G208)*(R208&gt;$R$2:$R$3094))+1</f>
        <v>#REF!</v>
      </c>
      <c r="T208" t="str">
        <f t="shared" si="19"/>
        <v xml:space="preserve">WOLVERHAMPTON </v>
      </c>
      <c r="U208">
        <v>0</v>
      </c>
      <c r="V208" t="s">
        <v>30</v>
      </c>
      <c r="W208">
        <f t="shared" si="20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16"/>
        <v>Afternoon45158</v>
      </c>
      <c r="D209" s="5" t="str">
        <f>IF('by region'!$C$2="Any","Any",List!V209)&amp;M209&amp;IF('by region'!$I$2="Any","Any",N209)&amp;G209</f>
        <v>AnyFlatAny45158</v>
      </c>
      <c r="E209" s="5" t="e">
        <f>IF(I209=#REF!,List!G209,"")</f>
        <v>#REF!</v>
      </c>
      <c r="F209" s="5" t="e">
        <f t="shared" si="17"/>
        <v>#REF!</v>
      </c>
      <c r="G209" s="15">
        <v>45158</v>
      </c>
      <c r="H209" s="16" t="s">
        <v>40</v>
      </c>
      <c r="I209" s="16" t="s">
        <v>23</v>
      </c>
      <c r="J209" s="16" t="s">
        <v>9</v>
      </c>
      <c r="K209" s="14" t="s">
        <v>24</v>
      </c>
      <c r="L209" s="14" t="s">
        <v>17</v>
      </c>
      <c r="M209" s="16" t="s">
        <v>25</v>
      </c>
      <c r="N209" s="16" t="s">
        <v>26</v>
      </c>
      <c r="O209" s="16" t="s">
        <v>14</v>
      </c>
      <c r="P209" s="12">
        <f t="shared" si="18"/>
        <v>1</v>
      </c>
      <c r="Q209" s="12" cm="1">
        <f t="array" ref="Q209">SUMPRODUCT(($G$2:$G$3094=G209)*(P209&gt;$P$2:$P$3094))+1</f>
        <v>1</v>
      </c>
      <c r="R209" s="12" t="e">
        <f>(Q209*100000)+#REF!</f>
        <v>#REF!</v>
      </c>
      <c r="S209" t="e" cm="1">
        <f t="array" ref="S209">SUMPRODUCT(($G$2:$G$3094=G209)*(R209&gt;$R$2:$R$3094))+1</f>
        <v>#REF!</v>
      </c>
      <c r="T209" t="str">
        <f t="shared" si="19"/>
        <v xml:space="preserve">SOUTHWELL </v>
      </c>
      <c r="U209">
        <v>0</v>
      </c>
      <c r="V209" t="s">
        <v>11</v>
      </c>
      <c r="W209">
        <f t="shared" si="20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16"/>
        <v>Evening45161</v>
      </c>
      <c r="D210" s="5" t="str">
        <f>IF('by region'!$C$2="Any","Any",List!V210)&amp;M210&amp;IF('by region'!$I$2="Any","Any",N210)&amp;G210</f>
        <v>AnyFlatAny45161</v>
      </c>
      <c r="E210" s="5" t="e">
        <f>IF(I210=#REF!,List!G210,"")</f>
        <v>#REF!</v>
      </c>
      <c r="F210" s="5" t="e">
        <f t="shared" si="17"/>
        <v>#REF!</v>
      </c>
      <c r="G210" s="15">
        <v>45161</v>
      </c>
      <c r="H210" s="16" t="s">
        <v>27</v>
      </c>
      <c r="I210" s="16" t="s">
        <v>47</v>
      </c>
      <c r="J210" s="16" t="s">
        <v>80</v>
      </c>
      <c r="K210" s="14" t="s">
        <v>16</v>
      </c>
      <c r="L210" s="14" t="s">
        <v>19</v>
      </c>
      <c r="M210" s="16" t="s">
        <v>25</v>
      </c>
      <c r="N210" s="16" t="s">
        <v>26</v>
      </c>
      <c r="O210" s="16" t="s">
        <v>14</v>
      </c>
      <c r="P210" s="12">
        <f t="shared" si="18"/>
        <v>2</v>
      </c>
      <c r="Q210" s="12" cm="1">
        <f t="array" ref="Q210">SUMPRODUCT(($G$2:$G$3094=G210)*(P210&gt;$P$2:$P$3094))+1</f>
        <v>4</v>
      </c>
      <c r="R210" s="12" t="e">
        <f>(Q210*100000)+#REF!</f>
        <v>#REF!</v>
      </c>
      <c r="S210" t="e" cm="1">
        <f t="array" ref="S210">SUMPRODUCT(($G$2:$G$3094=G210)*(R210&gt;$R$2:$R$3094))+1</f>
        <v>#REF!</v>
      </c>
      <c r="T210" t="str">
        <f t="shared" si="19"/>
        <v>KEMPTON PARK †</v>
      </c>
      <c r="U210">
        <v>0</v>
      </c>
      <c r="V210" t="s">
        <v>19</v>
      </c>
      <c r="W210">
        <f t="shared" si="20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16"/>
        <v>Evening45162</v>
      </c>
      <c r="D211" s="5" t="str">
        <f>IF('by region'!$C$2="Any","Any",List!V211)&amp;M211&amp;IF('by region'!$I$2="Any","Any",N211)&amp;G211</f>
        <v>AnyFlatAny45162</v>
      </c>
      <c r="E211" s="5" t="e">
        <f>IF(I211=#REF!,List!G211,"")</f>
        <v>#REF!</v>
      </c>
      <c r="F211" s="5" t="e">
        <f t="shared" si="17"/>
        <v>#REF!</v>
      </c>
      <c r="G211" s="15">
        <v>45162</v>
      </c>
      <c r="H211" s="16" t="s">
        <v>34</v>
      </c>
      <c r="I211" s="16" t="s">
        <v>73</v>
      </c>
      <c r="J211" s="16" t="s">
        <v>80</v>
      </c>
      <c r="K211" s="14" t="s">
        <v>10</v>
      </c>
      <c r="L211" s="14" t="s">
        <v>19</v>
      </c>
      <c r="M211" s="16" t="s">
        <v>25</v>
      </c>
      <c r="N211" s="16" t="s">
        <v>26</v>
      </c>
      <c r="O211" s="16" t="s">
        <v>14</v>
      </c>
      <c r="P211" s="12">
        <f t="shared" si="18"/>
        <v>2</v>
      </c>
      <c r="Q211" s="12" cm="1">
        <f t="array" ref="Q211">SUMPRODUCT(($G$2:$G$3094=G211)*(P211&gt;$P$2:$P$3094))+1</f>
        <v>4</v>
      </c>
      <c r="R211" s="12" t="e">
        <f>(Q211*100000)+#REF!</f>
        <v>#REF!</v>
      </c>
      <c r="S211" t="e" cm="1">
        <f t="array" ref="S211">SUMPRODUCT(($G$2:$G$3094=G211)*(R211&gt;$R$2:$R$3094))+1</f>
        <v>#REF!</v>
      </c>
      <c r="T211" t="str">
        <f t="shared" si="19"/>
        <v>CHELMSFORD CITY †</v>
      </c>
      <c r="U211">
        <v>0</v>
      </c>
      <c r="V211" t="s">
        <v>19</v>
      </c>
      <c r="W211">
        <f t="shared" si="20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16"/>
        <v>Afternoon45166</v>
      </c>
      <c r="D212" s="5" t="str">
        <f>IF('by region'!$C$2="Any","Any",List!V212)&amp;M212&amp;IF('by region'!$I$2="Any","Any",N212)&amp;G212</f>
        <v>AnyFlatAny45166</v>
      </c>
      <c r="E212" s="5" t="e">
        <f>IF(I212=#REF!,List!G212,"")</f>
        <v>#REF!</v>
      </c>
      <c r="F212" s="5" t="e">
        <f t="shared" si="17"/>
        <v>#REF!</v>
      </c>
      <c r="G212" s="15">
        <v>45166</v>
      </c>
      <c r="H212" s="16" t="s">
        <v>42</v>
      </c>
      <c r="I212" s="16" t="s">
        <v>23</v>
      </c>
      <c r="J212" s="16" t="s">
        <v>9</v>
      </c>
      <c r="K212" s="14" t="s">
        <v>24</v>
      </c>
      <c r="L212" s="14" t="s">
        <v>17</v>
      </c>
      <c r="M212" s="16" t="s">
        <v>25</v>
      </c>
      <c r="N212" s="16" t="s">
        <v>26</v>
      </c>
      <c r="O212" s="16" t="s">
        <v>14</v>
      </c>
      <c r="P212" s="12">
        <f t="shared" si="18"/>
        <v>1</v>
      </c>
      <c r="Q212" s="12" cm="1">
        <f t="array" ref="Q212">SUMPRODUCT(($G$2:$G$3094=G212)*(P212&gt;$P$2:$P$3094))+1</f>
        <v>1</v>
      </c>
      <c r="R212" s="12" t="e">
        <f>(Q212*100000)+#REF!</f>
        <v>#REF!</v>
      </c>
      <c r="S212" t="e" cm="1">
        <f t="array" ref="S212">SUMPRODUCT(($G$2:$G$3094=G212)*(R212&gt;$R$2:$R$3094))+1</f>
        <v>#REF!</v>
      </c>
      <c r="T212" t="str">
        <f t="shared" si="19"/>
        <v xml:space="preserve">SOUTHWELL </v>
      </c>
      <c r="U212">
        <v>0</v>
      </c>
      <c r="V212" t="s">
        <v>30</v>
      </c>
      <c r="W212">
        <f t="shared" si="20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16"/>
        <v>Evening45168</v>
      </c>
      <c r="D213" s="5" t="str">
        <f>IF('by region'!$C$2="Any","Any",List!V213)&amp;M213&amp;IF('by region'!$I$2="Any","Any",N213)&amp;G213</f>
        <v>AnyFlatAny45168</v>
      </c>
      <c r="E213" s="5" t="e">
        <f>IF(I213=#REF!,List!G213,"")</f>
        <v>#REF!</v>
      </c>
      <c r="F213" s="5" t="e">
        <f t="shared" si="17"/>
        <v>#REF!</v>
      </c>
      <c r="G213" s="15">
        <v>45168</v>
      </c>
      <c r="H213" s="16" t="s">
        <v>27</v>
      </c>
      <c r="I213" s="16" t="s">
        <v>47</v>
      </c>
      <c r="J213" s="16" t="s">
        <v>80</v>
      </c>
      <c r="K213" s="14" t="s">
        <v>16</v>
      </c>
      <c r="L213" s="14" t="s">
        <v>19</v>
      </c>
      <c r="M213" s="16" t="s">
        <v>25</v>
      </c>
      <c r="N213" s="16" t="s">
        <v>26</v>
      </c>
      <c r="O213" s="16" t="s">
        <v>14</v>
      </c>
      <c r="P213" s="12">
        <f t="shared" si="18"/>
        <v>2</v>
      </c>
      <c r="Q213" s="12" cm="1">
        <f t="array" ref="Q213">SUMPRODUCT(($G$2:$G$3094=G213)*(P213&gt;$P$2:$P$3094))+1</f>
        <v>4</v>
      </c>
      <c r="R213" s="12" t="e">
        <f>(Q213*100000)+#REF!</f>
        <v>#REF!</v>
      </c>
      <c r="S213" t="e" cm="1">
        <f t="array" ref="S213">SUMPRODUCT(($G$2:$G$3094=G213)*(R213&gt;$R$2:$R$3094))+1</f>
        <v>#REF!</v>
      </c>
      <c r="T213" t="str">
        <f t="shared" si="19"/>
        <v>KEMPTON PARK †</v>
      </c>
      <c r="U213">
        <v>1</v>
      </c>
      <c r="V213" t="s">
        <v>11</v>
      </c>
      <c r="W213">
        <f t="shared" si="20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16"/>
        <v>Afternoon45169</v>
      </c>
      <c r="D214" s="5" t="str">
        <f>IF('by region'!$C$2="Any","Any",List!V214)&amp;M214&amp;IF('by region'!$I$2="Any","Any",N214)&amp;G214</f>
        <v>AnyFlatAny45169</v>
      </c>
      <c r="E214" s="5" t="e">
        <f>IF(I214=#REF!,List!G214,"")</f>
        <v>#REF!</v>
      </c>
      <c r="F214" s="5" t="e">
        <f t="shared" si="17"/>
        <v>#REF!</v>
      </c>
      <c r="G214" s="15">
        <v>45169</v>
      </c>
      <c r="H214" s="16" t="s">
        <v>34</v>
      </c>
      <c r="I214" s="16" t="s">
        <v>73</v>
      </c>
      <c r="J214" s="16" t="s">
        <v>9</v>
      </c>
      <c r="K214" s="14" t="s">
        <v>10</v>
      </c>
      <c r="L214" s="14" t="s">
        <v>19</v>
      </c>
      <c r="M214" s="16" t="s">
        <v>25</v>
      </c>
      <c r="N214" s="16" t="s">
        <v>26</v>
      </c>
      <c r="O214" s="16" t="s">
        <v>14</v>
      </c>
      <c r="P214" s="12">
        <f t="shared" si="18"/>
        <v>1</v>
      </c>
      <c r="Q214" s="12" cm="1">
        <f t="array" ref="Q214">SUMPRODUCT(($G$2:$G$3094=G214)*(P214&gt;$P$2:$P$3094))+1</f>
        <v>1</v>
      </c>
      <c r="R214" s="12" t="e">
        <f>(Q214*100000)+#REF!</f>
        <v>#REF!</v>
      </c>
      <c r="S214" t="e" cm="1">
        <f t="array" ref="S214">SUMPRODUCT(($G$2:$G$3094=G214)*(R214&gt;$R$2:$R$3094))+1</f>
        <v>#REF!</v>
      </c>
      <c r="T214" t="str">
        <f t="shared" si="19"/>
        <v xml:space="preserve">CHELMSFORD CITY </v>
      </c>
      <c r="U214">
        <v>1</v>
      </c>
      <c r="V214" t="s">
        <v>11</v>
      </c>
      <c r="W214">
        <f t="shared" si="20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16"/>
        <v>Evening45169</v>
      </c>
      <c r="D215" s="5" t="str">
        <f>IF('by region'!$C$2="Any","Any",List!V215)&amp;M215&amp;IF('by region'!$I$2="Any","Any",N215)&amp;G215</f>
        <v>AnyFlatAny45169</v>
      </c>
      <c r="E215" s="5" t="e">
        <f>IF(I215=#REF!,List!G215,"")</f>
        <v>#REF!</v>
      </c>
      <c r="F215" s="5" t="e">
        <f t="shared" si="17"/>
        <v>#REF!</v>
      </c>
      <c r="G215" s="15">
        <v>45169</v>
      </c>
      <c r="H215" s="16" t="s">
        <v>34</v>
      </c>
      <c r="I215" s="16" t="s">
        <v>31</v>
      </c>
      <c r="J215" s="16" t="s">
        <v>80</v>
      </c>
      <c r="K215" s="14" t="s">
        <v>24</v>
      </c>
      <c r="L215" s="14" t="s">
        <v>11</v>
      </c>
      <c r="M215" s="16" t="s">
        <v>25</v>
      </c>
      <c r="N215" s="16" t="s">
        <v>26</v>
      </c>
      <c r="O215" s="16" t="s">
        <v>14</v>
      </c>
      <c r="P215" s="12">
        <f t="shared" si="18"/>
        <v>2</v>
      </c>
      <c r="Q215" s="12" cm="1">
        <f t="array" ref="Q215">SUMPRODUCT(($G$2:$G$3094=G215)*(P215&gt;$P$2:$P$3094))+1</f>
        <v>4</v>
      </c>
      <c r="R215" s="12" t="e">
        <f>(Q215*100000)+#REF!</f>
        <v>#REF!</v>
      </c>
      <c r="S215" t="e" cm="1">
        <f t="array" ref="S215">SUMPRODUCT(($G$2:$G$3094=G215)*(R215&gt;$R$2:$R$3094))+1</f>
        <v>#REF!</v>
      </c>
      <c r="T215" t="str">
        <f t="shared" si="19"/>
        <v>NEWCASTLE †</v>
      </c>
      <c r="U215">
        <v>0</v>
      </c>
      <c r="V215" t="s">
        <v>19</v>
      </c>
      <c r="W215">
        <f t="shared" si="20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16"/>
        <v>Evening45170</v>
      </c>
      <c r="D216" s="5" t="str">
        <f>IF('by region'!$C$2="Any","Any",List!V216)&amp;M216&amp;IF('by region'!$I$2="Any","Any",N216)&amp;G216</f>
        <v>AnyFlatAny45170</v>
      </c>
      <c r="E216" s="5" t="e">
        <f>IF(I216=#REF!,List!G216,"")</f>
        <v>#REF!</v>
      </c>
      <c r="F216" s="5" t="e">
        <f t="shared" si="17"/>
        <v>#REF!</v>
      </c>
      <c r="G216" s="15">
        <v>45170</v>
      </c>
      <c r="H216" s="16" t="s">
        <v>35</v>
      </c>
      <c r="I216" s="16" t="s">
        <v>43</v>
      </c>
      <c r="J216" s="16" t="s">
        <v>80</v>
      </c>
      <c r="K216" s="14" t="s">
        <v>24</v>
      </c>
      <c r="L216" s="14" t="s">
        <v>17</v>
      </c>
      <c r="M216" s="16" t="s">
        <v>25</v>
      </c>
      <c r="N216" s="16" t="s">
        <v>26</v>
      </c>
      <c r="O216" s="16" t="s">
        <v>14</v>
      </c>
      <c r="P216" s="12">
        <f t="shared" si="18"/>
        <v>2</v>
      </c>
      <c r="Q216" s="12" cm="1">
        <f t="array" ref="Q216">SUMPRODUCT(($G$2:$G$3094=G216)*(P216&gt;$P$2:$P$3094))+1</f>
        <v>4</v>
      </c>
      <c r="R216" s="12" t="e">
        <f>(Q216*100000)+#REF!</f>
        <v>#REF!</v>
      </c>
      <c r="S216" t="e" cm="1">
        <f t="array" ref="S216">SUMPRODUCT(($G$2:$G$3094=G216)*(R216&gt;$R$2:$R$3094))+1</f>
        <v>#REF!</v>
      </c>
      <c r="T216" t="str">
        <f t="shared" si="19"/>
        <v>WOLVERHAMPTON †</v>
      </c>
      <c r="U216">
        <v>0</v>
      </c>
      <c r="V216" t="s">
        <v>19</v>
      </c>
      <c r="W216">
        <f t="shared" si="20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16"/>
        <v>Evening45171</v>
      </c>
      <c r="D217" s="5" t="str">
        <f>IF('by region'!$C$2="Any","Any",List!V217)&amp;M217&amp;IF('by region'!$I$2="Any","Any",N217)&amp;G217</f>
        <v>AnyFlatAny45171</v>
      </c>
      <c r="E217" s="5" t="e">
        <f>IF(I217=#REF!,List!G217,"")</f>
        <v>#REF!</v>
      </c>
      <c r="F217" s="5" t="e">
        <f t="shared" si="17"/>
        <v>#REF!</v>
      </c>
      <c r="G217" s="15">
        <v>45171</v>
      </c>
      <c r="H217" s="16" t="s">
        <v>37</v>
      </c>
      <c r="I217" s="16" t="s">
        <v>73</v>
      </c>
      <c r="J217" s="16" t="s">
        <v>80</v>
      </c>
      <c r="K217" s="14" t="s">
        <v>10</v>
      </c>
      <c r="L217" s="14" t="s">
        <v>19</v>
      </c>
      <c r="M217" s="16" t="s">
        <v>25</v>
      </c>
      <c r="N217" s="16" t="s">
        <v>26</v>
      </c>
      <c r="O217" s="16" t="s">
        <v>14</v>
      </c>
      <c r="P217" s="12">
        <f t="shared" si="18"/>
        <v>2</v>
      </c>
      <c r="Q217" s="12" cm="1">
        <f t="array" ref="Q217">SUMPRODUCT(($G$2:$G$3094=G217)*(P217&gt;$P$2:$P$3094))+1</f>
        <v>5</v>
      </c>
      <c r="R217" s="12" t="e">
        <f>(Q217*100000)+#REF!</f>
        <v>#REF!</v>
      </c>
      <c r="S217" t="e" cm="1">
        <f t="array" ref="S217">SUMPRODUCT(($G$2:$G$3094=G217)*(R217&gt;$R$2:$R$3094))+1</f>
        <v>#REF!</v>
      </c>
      <c r="T217" t="str">
        <f t="shared" si="19"/>
        <v>CHELMSFORD CITY †</v>
      </c>
      <c r="U217">
        <v>0</v>
      </c>
      <c r="V217" t="s">
        <v>17</v>
      </c>
      <c r="W217">
        <f t="shared" si="20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16"/>
        <v>Evening45171</v>
      </c>
      <c r="D218" s="5" t="str">
        <f>IF('by region'!$C$2="Any","Any",List!V218)&amp;M218&amp;IF('by region'!$I$2="Any","Any",N218)&amp;G218</f>
        <v>AnyFlatAny45171</v>
      </c>
      <c r="E218" s="5" t="e">
        <f>IF(I218=#REF!,List!G218,"")</f>
        <v>#REF!</v>
      </c>
      <c r="F218" s="5" t="e">
        <f t="shared" si="17"/>
        <v>#REF!</v>
      </c>
      <c r="G218" s="15">
        <v>45171</v>
      </c>
      <c r="H218" s="16" t="s">
        <v>37</v>
      </c>
      <c r="I218" s="16" t="s">
        <v>43</v>
      </c>
      <c r="J218" s="16" t="s">
        <v>80</v>
      </c>
      <c r="K218" s="14" t="s">
        <v>24</v>
      </c>
      <c r="L218" s="14" t="s">
        <v>17</v>
      </c>
      <c r="M218" s="16" t="s">
        <v>25</v>
      </c>
      <c r="N218" s="16" t="s">
        <v>26</v>
      </c>
      <c r="O218" s="16" t="s">
        <v>14</v>
      </c>
      <c r="P218" s="12">
        <f t="shared" si="18"/>
        <v>2</v>
      </c>
      <c r="Q218" s="12" cm="1">
        <f t="array" ref="Q218">SUMPRODUCT(($G$2:$G$3094=G218)*(P218&gt;$P$2:$P$3094))+1</f>
        <v>5</v>
      </c>
      <c r="R218" s="12" t="e">
        <f>(Q218*100000)+#REF!</f>
        <v>#REF!</v>
      </c>
      <c r="S218" t="e" cm="1">
        <f t="array" ref="S218">SUMPRODUCT(($G$2:$G$3094=G218)*(R218&gt;$R$2:$R$3094))+1</f>
        <v>#REF!</v>
      </c>
      <c r="T218" t="str">
        <f t="shared" si="19"/>
        <v>WOLVERHAMPTON †</v>
      </c>
      <c r="U218">
        <v>0</v>
      </c>
      <c r="V218" t="s">
        <v>11</v>
      </c>
      <c r="W218">
        <f t="shared" si="20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16"/>
        <v>Evening45173</v>
      </c>
      <c r="D219" s="5" t="str">
        <f>IF('by region'!$C$2="Any","Any",List!V219)&amp;M219&amp;IF('by region'!$I$2="Any","Any",N219)&amp;G219</f>
        <v>AnyFlatAny45173</v>
      </c>
      <c r="E219" s="5" t="e">
        <f>IF(I219=#REF!,List!G219,"")</f>
        <v>#REF!</v>
      </c>
      <c r="F219" s="5" t="e">
        <f t="shared" si="17"/>
        <v>#REF!</v>
      </c>
      <c r="G219" s="15">
        <v>45173</v>
      </c>
      <c r="H219" s="16" t="s">
        <v>42</v>
      </c>
      <c r="I219" s="16" t="s">
        <v>23</v>
      </c>
      <c r="J219" s="16" t="s">
        <v>80</v>
      </c>
      <c r="K219" s="14" t="s">
        <v>24</v>
      </c>
      <c r="L219" s="14" t="s">
        <v>17</v>
      </c>
      <c r="M219" s="16" t="s">
        <v>25</v>
      </c>
      <c r="N219" s="16" t="s">
        <v>26</v>
      </c>
      <c r="O219" s="16" t="s">
        <v>14</v>
      </c>
      <c r="P219" s="12">
        <f t="shared" si="18"/>
        <v>2</v>
      </c>
      <c r="Q219" s="12" cm="1">
        <f t="array" ref="Q219">SUMPRODUCT(($G$2:$G$3094=G219)*(P219&gt;$P$2:$P$3094))+1</f>
        <v>3</v>
      </c>
      <c r="R219" s="12" t="e">
        <f>(Q219*100000)+#REF!</f>
        <v>#REF!</v>
      </c>
      <c r="S219" t="e" cm="1">
        <f t="array" ref="S219">SUMPRODUCT(($G$2:$G$3094=G219)*(R219&gt;$R$2:$R$3094))+1</f>
        <v>#REF!</v>
      </c>
      <c r="T219" t="str">
        <f t="shared" si="19"/>
        <v>SOUTHWELL †</v>
      </c>
      <c r="U219">
        <v>0</v>
      </c>
      <c r="V219" t="s">
        <v>30</v>
      </c>
      <c r="W219">
        <f t="shared" si="20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16"/>
        <v>Evening45175</v>
      </c>
      <c r="D220" s="5" t="str">
        <f>IF('by region'!$C$2="Any","Any",List!V220)&amp;M220&amp;IF('by region'!$I$2="Any","Any",N220)&amp;G220</f>
        <v>AnyFlatAny45175</v>
      </c>
      <c r="E220" s="5" t="e">
        <f>IF(I220=#REF!,List!G220,"")</f>
        <v>#REF!</v>
      </c>
      <c r="F220" s="5" t="e">
        <f t="shared" si="17"/>
        <v>#REF!</v>
      </c>
      <c r="G220" s="15">
        <v>45175</v>
      </c>
      <c r="H220" s="16" t="s">
        <v>27</v>
      </c>
      <c r="I220" s="16" t="s">
        <v>47</v>
      </c>
      <c r="J220" s="16" t="s">
        <v>80</v>
      </c>
      <c r="K220" s="14" t="s">
        <v>16</v>
      </c>
      <c r="L220" s="14" t="s">
        <v>19</v>
      </c>
      <c r="M220" s="16" t="s">
        <v>25</v>
      </c>
      <c r="N220" s="16" t="s">
        <v>26</v>
      </c>
      <c r="O220" s="16" t="s">
        <v>14</v>
      </c>
      <c r="P220" s="12">
        <f t="shared" si="18"/>
        <v>2</v>
      </c>
      <c r="Q220" s="12" cm="1">
        <f t="array" ref="Q220">SUMPRODUCT(($G$2:$G$3094=G220)*(P220&gt;$P$2:$P$3094))+1</f>
        <v>4</v>
      </c>
      <c r="R220" s="12" t="e">
        <f>(Q220*100000)+#REF!</f>
        <v>#REF!</v>
      </c>
      <c r="S220" t="e" cm="1">
        <f t="array" ref="S220">SUMPRODUCT(($G$2:$G$3094=G220)*(R220&gt;$R$2:$R$3094))+1</f>
        <v>#REF!</v>
      </c>
      <c r="T220" t="str">
        <f t="shared" si="19"/>
        <v>KEMPTON PARK †</v>
      </c>
      <c r="U220">
        <v>0</v>
      </c>
      <c r="V220" t="s">
        <v>17</v>
      </c>
      <c r="W220">
        <f t="shared" si="20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16"/>
        <v>Afternoon45175</v>
      </c>
      <c r="D221" s="5" t="str">
        <f>IF('by region'!$C$2="Any","Any",List!V221)&amp;M221&amp;IF('by region'!$I$2="Any","Any",N221)&amp;G221</f>
        <v>AnyFlatAny45175</v>
      </c>
      <c r="E221" s="5" t="e">
        <f>IF(I221=#REF!,List!G221,"")</f>
        <v>#REF!</v>
      </c>
      <c r="F221" s="5" t="e">
        <f t="shared" si="17"/>
        <v>#REF!</v>
      </c>
      <c r="G221" s="15">
        <v>45175</v>
      </c>
      <c r="H221" s="16" t="s">
        <v>27</v>
      </c>
      <c r="I221" s="16" t="s">
        <v>43</v>
      </c>
      <c r="J221" s="16" t="s">
        <v>9</v>
      </c>
      <c r="K221" s="14" t="s">
        <v>24</v>
      </c>
      <c r="L221" s="14" t="s">
        <v>17</v>
      </c>
      <c r="M221" s="16" t="s">
        <v>25</v>
      </c>
      <c r="N221" s="16" t="s">
        <v>26</v>
      </c>
      <c r="O221" s="16" t="s">
        <v>14</v>
      </c>
      <c r="P221" s="12">
        <f t="shared" si="18"/>
        <v>1</v>
      </c>
      <c r="Q221" s="12" cm="1">
        <f t="array" ref="Q221">SUMPRODUCT(($G$2:$G$3094=G221)*(P221&gt;$P$2:$P$3094))+1</f>
        <v>1</v>
      </c>
      <c r="R221" s="12" t="e">
        <f>(Q221*100000)+#REF!</f>
        <v>#REF!</v>
      </c>
      <c r="S221" t="e" cm="1">
        <f t="array" ref="S221">SUMPRODUCT(($G$2:$G$3094=G221)*(R221&gt;$R$2:$R$3094))+1</f>
        <v>#REF!</v>
      </c>
      <c r="T221" t="str">
        <f t="shared" si="19"/>
        <v xml:space="preserve">WOLVERHAMPTON </v>
      </c>
      <c r="U221">
        <v>0</v>
      </c>
      <c r="V221" t="s">
        <v>17</v>
      </c>
      <c r="W221">
        <f t="shared" si="20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16"/>
        <v>Evening45177</v>
      </c>
      <c r="D222" s="5" t="str">
        <f>IF('by region'!$C$2="Any","Any",List!V222)&amp;M222&amp;IF('by region'!$I$2="Any","Any",N222)&amp;G222</f>
        <v>AnyFlatAny45177</v>
      </c>
      <c r="E222" s="5" t="e">
        <f>IF(I222=#REF!,List!G222,"")</f>
        <v>#REF!</v>
      </c>
      <c r="F222" s="5" t="e">
        <f t="shared" si="17"/>
        <v>#REF!</v>
      </c>
      <c r="G222" s="15">
        <v>45177</v>
      </c>
      <c r="H222" s="16" t="s">
        <v>35</v>
      </c>
      <c r="I222" s="16" t="s">
        <v>47</v>
      </c>
      <c r="J222" s="16" t="s">
        <v>80</v>
      </c>
      <c r="K222" s="14" t="s">
        <v>16</v>
      </c>
      <c r="L222" s="14" t="s">
        <v>19</v>
      </c>
      <c r="M222" s="16" t="s">
        <v>25</v>
      </c>
      <c r="N222" s="16" t="s">
        <v>26</v>
      </c>
      <c r="O222" s="16" t="s">
        <v>14</v>
      </c>
      <c r="P222" s="12">
        <f t="shared" si="18"/>
        <v>2</v>
      </c>
      <c r="Q222" s="12" cm="1">
        <f t="array" ref="Q222">SUMPRODUCT(($G$2:$G$3094=G222)*(P222&gt;$P$2:$P$3094))+1</f>
        <v>4</v>
      </c>
      <c r="R222" s="12" t="e">
        <f>(Q222*100000)+#REF!</f>
        <v>#REF!</v>
      </c>
      <c r="S222" t="e" cm="1">
        <f t="array" ref="S222">SUMPRODUCT(($G$2:$G$3094=G222)*(R222&gt;$R$2:$R$3094))+1</f>
        <v>#REF!</v>
      </c>
      <c r="T222" t="str">
        <f t="shared" si="19"/>
        <v>KEMPTON PARK †</v>
      </c>
      <c r="U222">
        <v>0</v>
      </c>
      <c r="V222" t="s">
        <v>11</v>
      </c>
      <c r="W222">
        <f t="shared" si="20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16"/>
        <v>Afternoon45177</v>
      </c>
      <c r="D223" s="5" t="str">
        <f>IF('by region'!$C$2="Any","Any",List!V223)&amp;M223&amp;IF('by region'!$I$2="Any","Any",N223)&amp;G223</f>
        <v>AnyFlatAny45177</v>
      </c>
      <c r="E223" s="5" t="e">
        <f>IF(I223=#REF!,List!G223,"")</f>
        <v>#REF!</v>
      </c>
      <c r="F223" s="5" t="e">
        <f t="shared" si="17"/>
        <v>#REF!</v>
      </c>
      <c r="G223" s="15">
        <v>45177</v>
      </c>
      <c r="H223" s="16" t="s">
        <v>35</v>
      </c>
      <c r="I223" s="16" t="s">
        <v>31</v>
      </c>
      <c r="J223" s="16" t="s">
        <v>9</v>
      </c>
      <c r="K223" s="14" t="s">
        <v>24</v>
      </c>
      <c r="L223" s="14" t="s">
        <v>11</v>
      </c>
      <c r="M223" s="16" t="s">
        <v>25</v>
      </c>
      <c r="N223" s="16" t="s">
        <v>26</v>
      </c>
      <c r="O223" s="16" t="s">
        <v>14</v>
      </c>
      <c r="P223" s="12">
        <f t="shared" si="18"/>
        <v>1</v>
      </c>
      <c r="Q223" s="12" cm="1">
        <f t="array" ref="Q223">SUMPRODUCT(($G$2:$G$3094=G223)*(P223&gt;$P$2:$P$3094))+1</f>
        <v>1</v>
      </c>
      <c r="R223" s="12" t="e">
        <f>(Q223*100000)+#REF!</f>
        <v>#REF!</v>
      </c>
      <c r="S223" t="e" cm="1">
        <f t="array" ref="S223">SUMPRODUCT(($G$2:$G$3094=G223)*(R223&gt;$R$2:$R$3094))+1</f>
        <v>#REF!</v>
      </c>
      <c r="T223" t="str">
        <f t="shared" si="19"/>
        <v xml:space="preserve">NEWCASTLE </v>
      </c>
      <c r="U223">
        <v>0</v>
      </c>
      <c r="V223" t="s">
        <v>19</v>
      </c>
      <c r="W223">
        <f t="shared" si="20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16"/>
        <v>Afternoon45178</v>
      </c>
      <c r="D224" s="5" t="str">
        <f>IF('by region'!$C$2="Any","Any",List!V224)&amp;M224&amp;IF('by region'!$I$2="Any","Any",N224)&amp;G224</f>
        <v>AnyFlatAny45178</v>
      </c>
      <c r="E224" s="5" t="e">
        <f>IF(I224=#REF!,List!G224,"")</f>
        <v>#REF!</v>
      </c>
      <c r="F224" s="5" t="e">
        <f t="shared" si="17"/>
        <v>#REF!</v>
      </c>
      <c r="G224" s="15">
        <v>45178</v>
      </c>
      <c r="H224" s="16" t="s">
        <v>37</v>
      </c>
      <c r="I224" s="16" t="s">
        <v>47</v>
      </c>
      <c r="J224" s="16" t="s">
        <v>9</v>
      </c>
      <c r="K224" s="14" t="s">
        <v>16</v>
      </c>
      <c r="L224" s="14" t="s">
        <v>19</v>
      </c>
      <c r="M224" s="16" t="s">
        <v>25</v>
      </c>
      <c r="N224" s="16" t="s">
        <v>26</v>
      </c>
      <c r="O224" s="16" t="s">
        <v>14</v>
      </c>
      <c r="P224" s="12">
        <f t="shared" si="18"/>
        <v>1</v>
      </c>
      <c r="Q224" s="12" cm="1">
        <f t="array" ref="Q224">SUMPRODUCT(($G$2:$G$3094=G224)*(P224&gt;$P$2:$P$3094))+1</f>
        <v>1</v>
      </c>
      <c r="R224" s="12" t="e">
        <f>(Q224*100000)+#REF!</f>
        <v>#REF!</v>
      </c>
      <c r="S224" t="e" cm="1">
        <f t="array" ref="S224">SUMPRODUCT(($G$2:$G$3094=G224)*(R224&gt;$R$2:$R$3094))+1</f>
        <v>#REF!</v>
      </c>
      <c r="T224" t="str">
        <f t="shared" si="19"/>
        <v xml:space="preserve">KEMPTON PARK </v>
      </c>
      <c r="U224">
        <v>0</v>
      </c>
      <c r="V224" t="s">
        <v>17</v>
      </c>
      <c r="W224">
        <f t="shared" si="20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16"/>
        <v>Floodlit45178</v>
      </c>
      <c r="D225" s="5" t="str">
        <f>IF('by region'!$C$2="Any","Any",List!V225)&amp;M225&amp;IF('by region'!$I$2="Any","Any",N225)&amp;G225</f>
        <v>AnyFlatAny45178</v>
      </c>
      <c r="E225" s="5" t="e">
        <f>IF(I225=#REF!,List!G225,"")</f>
        <v>#REF!</v>
      </c>
      <c r="F225" s="5" t="e">
        <f t="shared" si="17"/>
        <v>#REF!</v>
      </c>
      <c r="G225" s="15">
        <v>45178</v>
      </c>
      <c r="H225" s="16" t="s">
        <v>37</v>
      </c>
      <c r="I225" s="16" t="s">
        <v>43</v>
      </c>
      <c r="J225" s="16" t="s">
        <v>32</v>
      </c>
      <c r="K225" s="14" t="s">
        <v>24</v>
      </c>
      <c r="L225" s="14" t="s">
        <v>17</v>
      </c>
      <c r="M225" s="16" t="s">
        <v>25</v>
      </c>
      <c r="N225" s="16" t="s">
        <v>26</v>
      </c>
      <c r="O225" s="16" t="s">
        <v>14</v>
      </c>
      <c r="P225" s="12">
        <f t="shared" si="18"/>
        <v>3</v>
      </c>
      <c r="Q225" s="12" cm="1">
        <f t="array" ref="Q225">SUMPRODUCT(($G$2:$G$3094=G225)*(P225&gt;$P$2:$P$3094))+1</f>
        <v>6</v>
      </c>
      <c r="R225" s="12" t="e">
        <f>(Q225*100000)+#REF!</f>
        <v>#REF!</v>
      </c>
      <c r="S225" t="e" cm="1">
        <f t="array" ref="S225">SUMPRODUCT(($G$2:$G$3094=G225)*(R225&gt;$R$2:$R$3094))+1</f>
        <v>#REF!</v>
      </c>
      <c r="T225" t="str">
        <f t="shared" si="19"/>
        <v>WOLVERHAMPTON #</v>
      </c>
      <c r="U225">
        <v>0</v>
      </c>
      <c r="V225" t="s">
        <v>30</v>
      </c>
      <c r="W225">
        <f t="shared" si="20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16"/>
        <v>Floodlit45180</v>
      </c>
      <c r="D226" s="5" t="str">
        <f>IF('by region'!$C$2="Any","Any",List!V226)&amp;M226&amp;IF('by region'!$I$2="Any","Any",N226)&amp;G226</f>
        <v>AnyFlatAny45180</v>
      </c>
      <c r="E226" s="5" t="e">
        <f>IF(I226=#REF!,List!G226,"")</f>
        <v>#REF!</v>
      </c>
      <c r="F226" s="5" t="e">
        <f t="shared" si="17"/>
        <v>#REF!</v>
      </c>
      <c r="G226" s="15">
        <v>45180</v>
      </c>
      <c r="H226" s="16" t="s">
        <v>42</v>
      </c>
      <c r="I226" s="16" t="s">
        <v>31</v>
      </c>
      <c r="J226" s="16" t="s">
        <v>32</v>
      </c>
      <c r="K226" s="14" t="s">
        <v>24</v>
      </c>
      <c r="L226" s="14" t="s">
        <v>11</v>
      </c>
      <c r="M226" s="16" t="s">
        <v>25</v>
      </c>
      <c r="N226" s="16" t="s">
        <v>26</v>
      </c>
      <c r="O226" s="16" t="s">
        <v>33</v>
      </c>
      <c r="P226" s="12">
        <f t="shared" si="18"/>
        <v>3</v>
      </c>
      <c r="Q226" s="12" cm="1">
        <f t="array" ref="Q226">SUMPRODUCT(($G$2:$G$3094=G226)*(P226&gt;$P$2:$P$3094))+1</f>
        <v>4</v>
      </c>
      <c r="R226" s="12" t="e">
        <f>(Q226*100000)+#REF!</f>
        <v>#REF!</v>
      </c>
      <c r="S226" t="e" cm="1">
        <f t="array" ref="S226">SUMPRODUCT(($G$2:$G$3094=G226)*(R226&gt;$R$2:$R$3094))+1</f>
        <v>#REF!</v>
      </c>
      <c r="T226" t="str">
        <f t="shared" si="19"/>
        <v>NEWCASTLE #</v>
      </c>
      <c r="U226">
        <v>0</v>
      </c>
      <c r="V226" t="s">
        <v>11</v>
      </c>
      <c r="W226">
        <f t="shared" si="20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16"/>
        <v>Floodlit45182</v>
      </c>
      <c r="D227" s="5" t="str">
        <f>IF('by region'!$C$2="Any","Any",List!V227)&amp;M227&amp;IF('by region'!$I$2="Any","Any",N227)&amp;G227</f>
        <v>AnyFlatAny45182</v>
      </c>
      <c r="E227" s="5" t="e">
        <f>IF(I227=#REF!,List!G227,"")</f>
        <v>#REF!</v>
      </c>
      <c r="F227" s="5" t="e">
        <f t="shared" si="17"/>
        <v>#REF!</v>
      </c>
      <c r="G227" s="15">
        <v>45182</v>
      </c>
      <c r="H227" s="16" t="s">
        <v>27</v>
      </c>
      <c r="I227" s="16" t="s">
        <v>47</v>
      </c>
      <c r="J227" s="16" t="s">
        <v>32</v>
      </c>
      <c r="K227" s="14" t="s">
        <v>16</v>
      </c>
      <c r="L227" s="14" t="s">
        <v>19</v>
      </c>
      <c r="M227" s="16" t="s">
        <v>25</v>
      </c>
      <c r="N227" s="16" t="s">
        <v>26</v>
      </c>
      <c r="O227" s="16" t="s">
        <v>33</v>
      </c>
      <c r="P227" s="12">
        <f t="shared" si="18"/>
        <v>3</v>
      </c>
      <c r="Q227" s="12" cm="1">
        <f t="array" ref="Q227">SUMPRODUCT(($G$2:$G$3094=G227)*(P227&gt;$P$2:$P$3094))+1</f>
        <v>4</v>
      </c>
      <c r="R227" s="12" t="e">
        <f>(Q227*100000)+#REF!</f>
        <v>#REF!</v>
      </c>
      <c r="S227" t="e" cm="1">
        <f t="array" ref="S227">SUMPRODUCT(($G$2:$G$3094=G227)*(R227&gt;$R$2:$R$3094))+1</f>
        <v>#REF!</v>
      </c>
      <c r="T227" t="str">
        <f t="shared" si="19"/>
        <v>KEMPTON PARK #</v>
      </c>
      <c r="U227">
        <v>0</v>
      </c>
      <c r="V227" t="s">
        <v>19</v>
      </c>
      <c r="W227">
        <f t="shared" si="20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16"/>
        <v>Floodlit45183</v>
      </c>
      <c r="D228" s="5" t="str">
        <f>IF('by region'!$C$2="Any","Any",List!V228)&amp;M228&amp;IF('by region'!$I$2="Any","Any",N228)&amp;G228</f>
        <v>AnyFlatAny45183</v>
      </c>
      <c r="E228" s="5" t="e">
        <f>IF(I228=#REF!,List!G228,"")</f>
        <v>#REF!</v>
      </c>
      <c r="F228" s="5" t="e">
        <f t="shared" si="17"/>
        <v>#REF!</v>
      </c>
      <c r="G228" s="15">
        <v>45183</v>
      </c>
      <c r="H228" s="16" t="s">
        <v>34</v>
      </c>
      <c r="I228" s="16" t="s">
        <v>73</v>
      </c>
      <c r="J228" s="16" t="s">
        <v>32</v>
      </c>
      <c r="K228" s="14" t="s">
        <v>10</v>
      </c>
      <c r="L228" s="14" t="s">
        <v>19</v>
      </c>
      <c r="M228" s="16" t="s">
        <v>25</v>
      </c>
      <c r="N228" s="16" t="s">
        <v>26</v>
      </c>
      <c r="O228" s="16" t="s">
        <v>33</v>
      </c>
      <c r="P228" s="12">
        <f t="shared" si="18"/>
        <v>3</v>
      </c>
      <c r="Q228" s="12" cm="1">
        <f t="array" ref="Q228">SUMPRODUCT(($G$2:$G$3094=G228)*(P228&gt;$P$2:$P$3094))+1</f>
        <v>4</v>
      </c>
      <c r="R228" s="12" t="e">
        <f>(Q228*100000)+#REF!</f>
        <v>#REF!</v>
      </c>
      <c r="S228" t="e" cm="1">
        <f t="array" ref="S228">SUMPRODUCT(($G$2:$G$3094=G228)*(R228&gt;$R$2:$R$3094))+1</f>
        <v>#REF!</v>
      </c>
      <c r="T228" t="str">
        <f t="shared" si="19"/>
        <v>CHELMSFORD CITY #</v>
      </c>
      <c r="U228">
        <v>0</v>
      </c>
      <c r="V228" t="s">
        <v>19</v>
      </c>
      <c r="W228">
        <f t="shared" si="20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16"/>
        <v>Floodlit45187</v>
      </c>
      <c r="D229" s="5" t="str">
        <f>IF('by region'!$C$2="Any","Any",List!V229)&amp;M229&amp;IF('by region'!$I$2="Any","Any",N229)&amp;G229</f>
        <v>AnyFlatAny45187</v>
      </c>
      <c r="E229" s="5" t="e">
        <f>IF(I229=#REF!,List!G229,"")</f>
        <v>#REF!</v>
      </c>
      <c r="F229" s="5" t="e">
        <f t="shared" si="17"/>
        <v>#REF!</v>
      </c>
      <c r="G229" s="15">
        <v>45187</v>
      </c>
      <c r="H229" s="16" t="s">
        <v>42</v>
      </c>
      <c r="I229" s="16" t="s">
        <v>47</v>
      </c>
      <c r="J229" s="16" t="s">
        <v>32</v>
      </c>
      <c r="K229" s="14" t="s">
        <v>16</v>
      </c>
      <c r="L229" s="14" t="s">
        <v>19</v>
      </c>
      <c r="M229" s="16" t="s">
        <v>25</v>
      </c>
      <c r="N229" s="16" t="s">
        <v>26</v>
      </c>
      <c r="O229" s="16" t="s">
        <v>33</v>
      </c>
      <c r="P229" s="12">
        <f t="shared" si="18"/>
        <v>3</v>
      </c>
      <c r="Q229" s="12" cm="1">
        <f t="array" ref="Q229">SUMPRODUCT(($G$2:$G$3094=G229)*(P229&gt;$P$2:$P$3094))+1</f>
        <v>4</v>
      </c>
      <c r="R229" s="12" t="e">
        <f>(Q229*100000)+#REF!</f>
        <v>#REF!</v>
      </c>
      <c r="S229" t="e" cm="1">
        <f t="array" ref="S229">SUMPRODUCT(($G$2:$G$3094=G229)*(R229&gt;$R$2:$R$3094))+1</f>
        <v>#REF!</v>
      </c>
      <c r="T229" t="str">
        <f t="shared" si="19"/>
        <v>KEMPTON PARK #</v>
      </c>
      <c r="U229">
        <v>0</v>
      </c>
      <c r="V229" t="s">
        <v>30</v>
      </c>
      <c r="W229">
        <f t="shared" si="20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16"/>
        <v>Floodlit45188</v>
      </c>
      <c r="D230" s="5" t="str">
        <f>IF('by region'!$C$2="Any","Any",List!V230)&amp;M230&amp;IF('by region'!$I$2="Any","Any",N230)&amp;G230</f>
        <v>AnyFlatAny45188</v>
      </c>
      <c r="E230" s="5" t="e">
        <f>IF(I230=#REF!,List!G230,"")</f>
        <v>#REF!</v>
      </c>
      <c r="F230" s="5" t="e">
        <f t="shared" si="17"/>
        <v>#REF!</v>
      </c>
      <c r="G230" s="15">
        <v>45188</v>
      </c>
      <c r="H230" s="16" t="s">
        <v>7</v>
      </c>
      <c r="I230" s="16" t="s">
        <v>31</v>
      </c>
      <c r="J230" s="16" t="s">
        <v>32</v>
      </c>
      <c r="K230" s="14" t="s">
        <v>24</v>
      </c>
      <c r="L230" s="14" t="s">
        <v>11</v>
      </c>
      <c r="M230" s="16" t="s">
        <v>25</v>
      </c>
      <c r="N230" s="16" t="s">
        <v>26</v>
      </c>
      <c r="O230" s="16" t="s">
        <v>33</v>
      </c>
      <c r="P230" s="12">
        <f t="shared" si="18"/>
        <v>3</v>
      </c>
      <c r="Q230" s="12" cm="1">
        <f t="array" ref="Q230">SUMPRODUCT(($G$2:$G$3094=G230)*(P230&gt;$P$2:$P$3094))+1</f>
        <v>4</v>
      </c>
      <c r="R230" s="12" t="e">
        <f>(Q230*100000)+#REF!</f>
        <v>#REF!</v>
      </c>
      <c r="S230" t="e" cm="1">
        <f t="array" ref="S230">SUMPRODUCT(($G$2:$G$3094=G230)*(R230&gt;$R$2:$R$3094))+1</f>
        <v>#REF!</v>
      </c>
      <c r="T230" t="str">
        <f t="shared" si="19"/>
        <v>NEWCASTLE #</v>
      </c>
      <c r="U230">
        <v>0</v>
      </c>
      <c r="V230" t="s">
        <v>11</v>
      </c>
      <c r="W230">
        <f t="shared" si="20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16"/>
        <v>Floodlit45190</v>
      </c>
      <c r="D231" s="5" t="str">
        <f>IF('by region'!$C$2="Any","Any",List!V231)&amp;M231&amp;IF('by region'!$I$2="Any","Any",N231)&amp;G231</f>
        <v>AnyFlatAny45190</v>
      </c>
      <c r="E231" s="5" t="e">
        <f>IF(I231=#REF!,List!G231,"")</f>
        <v>#REF!</v>
      </c>
      <c r="F231" s="5" t="e">
        <f t="shared" si="17"/>
        <v>#REF!</v>
      </c>
      <c r="G231" s="15">
        <v>45190</v>
      </c>
      <c r="H231" s="16" t="s">
        <v>34</v>
      </c>
      <c r="I231" s="16" t="s">
        <v>73</v>
      </c>
      <c r="J231" s="16" t="s">
        <v>32</v>
      </c>
      <c r="K231" s="14" t="s">
        <v>10</v>
      </c>
      <c r="L231" s="14" t="s">
        <v>19</v>
      </c>
      <c r="M231" s="16" t="s">
        <v>25</v>
      </c>
      <c r="N231" s="16" t="s">
        <v>26</v>
      </c>
      <c r="O231" s="16" t="s">
        <v>33</v>
      </c>
      <c r="P231" s="12">
        <f t="shared" si="18"/>
        <v>3</v>
      </c>
      <c r="Q231" s="12" cm="1">
        <f t="array" ref="Q231">SUMPRODUCT(($G$2:$G$3094=G231)*(P231&gt;$P$2:$P$3094))+1</f>
        <v>4</v>
      </c>
      <c r="R231" s="12" t="e">
        <f>(Q231*100000)+#REF!</f>
        <v>#REF!</v>
      </c>
      <c r="S231" t="e" cm="1">
        <f t="array" ref="S231">SUMPRODUCT(($G$2:$G$3094=G231)*(R231&gt;$R$2:$R$3094))+1</f>
        <v>#REF!</v>
      </c>
      <c r="T231" t="str">
        <f t="shared" si="19"/>
        <v>CHELMSFORD CITY #</v>
      </c>
      <c r="U231">
        <v>0</v>
      </c>
      <c r="V231" t="s">
        <v>17</v>
      </c>
      <c r="W231">
        <f t="shared" si="20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16"/>
        <v>Floodlit45191</v>
      </c>
      <c r="D232" s="5" t="str">
        <f>IF('by region'!$C$2="Any","Any",List!V232)&amp;M232&amp;IF('by region'!$I$2="Any","Any",N232)&amp;G232</f>
        <v>AnyFlatAny45191</v>
      </c>
      <c r="E232" s="5" t="e">
        <f>IF(I232=#REF!,List!G232,"")</f>
        <v>#REF!</v>
      </c>
      <c r="F232" s="5" t="e">
        <f t="shared" si="17"/>
        <v>#REF!</v>
      </c>
      <c r="G232" s="15">
        <v>45191</v>
      </c>
      <c r="H232" s="16" t="s">
        <v>35</v>
      </c>
      <c r="I232" s="16" t="s">
        <v>47</v>
      </c>
      <c r="J232" s="16" t="s">
        <v>32</v>
      </c>
      <c r="K232" s="14" t="s">
        <v>16</v>
      </c>
      <c r="L232" s="14" t="s">
        <v>19</v>
      </c>
      <c r="M232" s="16" t="s">
        <v>25</v>
      </c>
      <c r="N232" s="16" t="s">
        <v>26</v>
      </c>
      <c r="O232" s="16" t="s">
        <v>33</v>
      </c>
      <c r="P232" s="12">
        <f t="shared" si="18"/>
        <v>3</v>
      </c>
      <c r="Q232" s="12" cm="1">
        <f t="array" ref="Q232">SUMPRODUCT(($G$2:$G$3094=G232)*(P232&gt;$P$2:$P$3094))+1</f>
        <v>4</v>
      </c>
      <c r="R232" s="12" t="e">
        <f>(Q232*100000)+#REF!</f>
        <v>#REF!</v>
      </c>
      <c r="S232" t="e" cm="1">
        <f t="array" ref="S232">SUMPRODUCT(($G$2:$G$3094=G232)*(R232&gt;$R$2:$R$3094))+1</f>
        <v>#REF!</v>
      </c>
      <c r="T232" t="str">
        <f t="shared" si="19"/>
        <v>KEMPTON PARK #</v>
      </c>
      <c r="U232">
        <v>0</v>
      </c>
      <c r="V232" t="s">
        <v>19</v>
      </c>
      <c r="W232">
        <f t="shared" si="20"/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16"/>
        <v>Floodlit45192</v>
      </c>
      <c r="D233" s="5" t="str">
        <f>IF('by region'!$C$2="Any","Any",List!V233)&amp;M233&amp;IF('by region'!$I$2="Any","Any",N233)&amp;G233</f>
        <v>AnyFlatAny45192</v>
      </c>
      <c r="E233" s="5" t="e">
        <f>IF(I233=#REF!,List!G233,"")</f>
        <v>#REF!</v>
      </c>
      <c r="F233" s="5" t="e">
        <f t="shared" si="17"/>
        <v>#REF!</v>
      </c>
      <c r="G233" s="15">
        <v>45192</v>
      </c>
      <c r="H233" s="16" t="s">
        <v>37</v>
      </c>
      <c r="I233" s="16" t="s">
        <v>43</v>
      </c>
      <c r="J233" s="16" t="s">
        <v>32</v>
      </c>
      <c r="K233" s="14" t="s">
        <v>24</v>
      </c>
      <c r="L233" s="14" t="s">
        <v>17</v>
      </c>
      <c r="M233" s="16" t="s">
        <v>25</v>
      </c>
      <c r="N233" s="16" t="s">
        <v>26</v>
      </c>
      <c r="O233" s="16" t="s">
        <v>14</v>
      </c>
      <c r="P233" s="12">
        <f t="shared" si="18"/>
        <v>3</v>
      </c>
      <c r="Q233" s="12" cm="1">
        <f t="array" ref="Q233">SUMPRODUCT(($G$2:$G$3094=G233)*(P233&gt;$P$2:$P$3094))+1</f>
        <v>6</v>
      </c>
      <c r="R233" s="12" t="e">
        <f>(Q233*100000)+#REF!</f>
        <v>#REF!</v>
      </c>
      <c r="S233" t="e" cm="1">
        <f t="array" ref="S233">SUMPRODUCT(($G$2:$G$3094=G233)*(R233&gt;$R$2:$R$3094))+1</f>
        <v>#REF!</v>
      </c>
      <c r="T233" t="str">
        <f t="shared" si="19"/>
        <v>WOLVERHAMPTON #</v>
      </c>
      <c r="U233">
        <v>0</v>
      </c>
      <c r="V233" t="s">
        <v>11</v>
      </c>
      <c r="W233">
        <f t="shared" si="20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16"/>
        <v>Floodlit45194</v>
      </c>
      <c r="D234" s="5" t="str">
        <f>IF('by region'!$C$2="Any","Any",List!V234)&amp;M234&amp;IF('by region'!$I$2="Any","Any",N234)&amp;G234</f>
        <v>AnyFlatAny45194</v>
      </c>
      <c r="E234" s="5" t="e">
        <f>IF(I234=#REF!,List!G234,"")</f>
        <v>#REF!</v>
      </c>
      <c r="F234" s="5" t="e">
        <f t="shared" si="17"/>
        <v>#REF!</v>
      </c>
      <c r="G234" s="15">
        <v>45194</v>
      </c>
      <c r="H234" s="16" t="s">
        <v>42</v>
      </c>
      <c r="I234" s="16" t="s">
        <v>43</v>
      </c>
      <c r="J234" s="16" t="s">
        <v>32</v>
      </c>
      <c r="K234" s="14" t="s">
        <v>24</v>
      </c>
      <c r="L234" s="14" t="s">
        <v>17</v>
      </c>
      <c r="M234" s="16" t="s">
        <v>25</v>
      </c>
      <c r="N234" s="16" t="s">
        <v>26</v>
      </c>
      <c r="O234" s="16" t="s">
        <v>33</v>
      </c>
      <c r="P234" s="12">
        <f t="shared" si="18"/>
        <v>3</v>
      </c>
      <c r="Q234" s="12" cm="1">
        <f t="array" ref="Q234">SUMPRODUCT(($G$2:$G$3094=G234)*(P234&gt;$P$2:$P$3094))+1</f>
        <v>4</v>
      </c>
      <c r="R234" s="12" t="e">
        <f>(Q234*100000)+#REF!</f>
        <v>#REF!</v>
      </c>
      <c r="S234" t="e" cm="1">
        <f t="array" ref="S234">SUMPRODUCT(($G$2:$G$3094=G234)*(R234&gt;$R$2:$R$3094))+1</f>
        <v>#REF!</v>
      </c>
      <c r="T234" t="str">
        <f t="shared" si="19"/>
        <v>WOLVERHAMPTON #</v>
      </c>
      <c r="U234">
        <v>0</v>
      </c>
      <c r="V234" t="s">
        <v>30</v>
      </c>
      <c r="W234">
        <f t="shared" si="20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16"/>
        <v>Floodlit45195</v>
      </c>
      <c r="D235" s="5" t="str">
        <f>IF('by region'!$C$2="Any","Any",List!V235)&amp;M235&amp;IF('by region'!$I$2="Any","Any",N235)&amp;G235</f>
        <v>AnyFlatAny45195</v>
      </c>
      <c r="E235" s="5" t="e">
        <f>IF(I235=#REF!,List!G235,"")</f>
        <v>#REF!</v>
      </c>
      <c r="F235" s="5" t="e">
        <f t="shared" si="17"/>
        <v>#REF!</v>
      </c>
      <c r="G235" s="15">
        <v>45195</v>
      </c>
      <c r="H235" s="16" t="s">
        <v>7</v>
      </c>
      <c r="I235" s="16" t="s">
        <v>31</v>
      </c>
      <c r="J235" s="16" t="s">
        <v>32</v>
      </c>
      <c r="K235" s="14" t="s">
        <v>24</v>
      </c>
      <c r="L235" s="14" t="s">
        <v>11</v>
      </c>
      <c r="M235" s="16" t="s">
        <v>25</v>
      </c>
      <c r="N235" s="16" t="s">
        <v>26</v>
      </c>
      <c r="O235" s="16" t="s">
        <v>33</v>
      </c>
      <c r="P235" s="12">
        <f t="shared" si="18"/>
        <v>3</v>
      </c>
      <c r="Q235" s="12" cm="1">
        <f t="array" ref="Q235">SUMPRODUCT(($G$2:$G$3094=G235)*(P235&gt;$P$2:$P$3094))+1</f>
        <v>4</v>
      </c>
      <c r="R235" s="12" t="e">
        <f>(Q235*100000)+#REF!</f>
        <v>#REF!</v>
      </c>
      <c r="S235" t="e" cm="1">
        <f t="array" ref="S235">SUMPRODUCT(($G$2:$G$3094=G235)*(R235&gt;$R$2:$R$3094))+1</f>
        <v>#REF!</v>
      </c>
      <c r="T235" t="str">
        <f t="shared" si="19"/>
        <v>NEWCASTLE #</v>
      </c>
      <c r="U235">
        <v>0</v>
      </c>
      <c r="V235" t="s">
        <v>19</v>
      </c>
      <c r="W235">
        <f t="shared" si="20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16"/>
        <v>Afternoon45195</v>
      </c>
      <c r="D236" s="5" t="str">
        <f>IF('by region'!$C$2="Any","Any",List!V236)&amp;M236&amp;IF('by region'!$I$2="Any","Any",N236)&amp;G236</f>
        <v>AnyFlatAny45195</v>
      </c>
      <c r="E236" s="5" t="e">
        <f>IF(I236=#REF!,List!G236,"")</f>
        <v>#REF!</v>
      </c>
      <c r="F236" s="5" t="e">
        <f t="shared" si="17"/>
        <v>#REF!</v>
      </c>
      <c r="G236" s="15">
        <v>45195</v>
      </c>
      <c r="H236" s="16" t="s">
        <v>7</v>
      </c>
      <c r="I236" s="16" t="s">
        <v>36</v>
      </c>
      <c r="J236" s="16" t="s">
        <v>9</v>
      </c>
      <c r="K236" s="14" t="s">
        <v>24</v>
      </c>
      <c r="L236" s="14" t="s">
        <v>19</v>
      </c>
      <c r="M236" s="16" t="s">
        <v>25</v>
      </c>
      <c r="N236" s="16" t="s">
        <v>26</v>
      </c>
      <c r="O236" s="16" t="s">
        <v>14</v>
      </c>
      <c r="P236" s="12">
        <f t="shared" si="18"/>
        <v>1</v>
      </c>
      <c r="Q236" s="12" cm="1">
        <f t="array" ref="Q236">SUMPRODUCT(($G$2:$G$3094=G236)*(P236&gt;$P$2:$P$3094))+1</f>
        <v>1</v>
      </c>
      <c r="R236" s="12" t="e">
        <f>(Q236*100000)+#REF!</f>
        <v>#REF!</v>
      </c>
      <c r="S236" t="e" cm="1">
        <f t="array" ref="S236">SUMPRODUCT(($G$2:$G$3094=G236)*(R236&gt;$R$2:$R$3094))+1</f>
        <v>#REF!</v>
      </c>
      <c r="T236" t="str">
        <f t="shared" si="19"/>
        <v xml:space="preserve">LINGFIELD PARK </v>
      </c>
      <c r="U236">
        <v>0</v>
      </c>
      <c r="V236" t="s">
        <v>17</v>
      </c>
      <c r="W236">
        <f t="shared" si="20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16"/>
        <v>Floodlit45196</v>
      </c>
      <c r="D237" s="5" t="str">
        <f>IF('by region'!$C$2="Any","Any",List!V237)&amp;M237&amp;IF('by region'!$I$2="Any","Any",N237)&amp;G237</f>
        <v>AnyFlatAny45196</v>
      </c>
      <c r="E237" s="5" t="e">
        <f>IF(I237=#REF!,List!G237,"")</f>
        <v>#REF!</v>
      </c>
      <c r="F237" s="5" t="e">
        <f t="shared" si="17"/>
        <v>#REF!</v>
      </c>
      <c r="G237" s="15">
        <v>45196</v>
      </c>
      <c r="H237" s="16" t="s">
        <v>27</v>
      </c>
      <c r="I237" s="16" t="s">
        <v>47</v>
      </c>
      <c r="J237" s="16" t="s">
        <v>32</v>
      </c>
      <c r="K237" s="14" t="s">
        <v>16</v>
      </c>
      <c r="L237" s="14" t="s">
        <v>19</v>
      </c>
      <c r="M237" s="16" t="s">
        <v>25</v>
      </c>
      <c r="N237" s="16" t="s">
        <v>26</v>
      </c>
      <c r="O237" s="16" t="s">
        <v>33</v>
      </c>
      <c r="P237" s="12">
        <f t="shared" si="18"/>
        <v>3</v>
      </c>
      <c r="Q237" s="12" cm="1">
        <f t="array" ref="Q237">SUMPRODUCT(($G$2:$G$3094=G237)*(P237&gt;$P$2:$P$3094))+1</f>
        <v>4</v>
      </c>
      <c r="R237" s="12" t="e">
        <f>(Q237*100000)+#REF!</f>
        <v>#REF!</v>
      </c>
      <c r="S237" t="e" cm="1">
        <f t="array" ref="S237">SUMPRODUCT(($G$2:$G$3094=G237)*(R237&gt;$R$2:$R$3094))+1</f>
        <v>#REF!</v>
      </c>
      <c r="T237" t="str">
        <f t="shared" si="19"/>
        <v>KEMPTON PARK #</v>
      </c>
      <c r="U237">
        <v>0</v>
      </c>
      <c r="V237" t="s">
        <v>11</v>
      </c>
      <c r="W237">
        <f t="shared" si="20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16"/>
        <v>Floodlit45197</v>
      </c>
      <c r="D238" s="5" t="str">
        <f>IF('by region'!$C$2="Any","Any",List!V238)&amp;M238&amp;IF('by region'!$I$2="Any","Any",N238)&amp;G238</f>
        <v>AnyFlatAny45197</v>
      </c>
      <c r="E238" s="5" t="e">
        <f>IF(I238=#REF!,List!G238,"")</f>
        <v>#REF!</v>
      </c>
      <c r="F238" s="5" t="e">
        <f t="shared" si="17"/>
        <v>#REF!</v>
      </c>
      <c r="G238" s="15">
        <v>45197</v>
      </c>
      <c r="H238" s="16" t="s">
        <v>34</v>
      </c>
      <c r="I238" s="16" t="s">
        <v>23</v>
      </c>
      <c r="J238" s="16" t="s">
        <v>32</v>
      </c>
      <c r="K238" s="14" t="s">
        <v>24</v>
      </c>
      <c r="L238" s="14" t="s">
        <v>17</v>
      </c>
      <c r="M238" s="16" t="s">
        <v>25</v>
      </c>
      <c r="N238" s="16" t="s">
        <v>26</v>
      </c>
      <c r="O238" s="16" t="s">
        <v>33</v>
      </c>
      <c r="P238" s="12">
        <f t="shared" si="18"/>
        <v>3</v>
      </c>
      <c r="Q238" s="12" cm="1">
        <f t="array" ref="Q238">SUMPRODUCT(($G$2:$G$3094=G238)*(P238&gt;$P$2:$P$3094))+1</f>
        <v>4</v>
      </c>
      <c r="R238" s="12" t="e">
        <f>(Q238*100000)+#REF!</f>
        <v>#REF!</v>
      </c>
      <c r="S238" t="e" cm="1">
        <f t="array" ref="S238">SUMPRODUCT(($G$2:$G$3094=G238)*(R238&gt;$R$2:$R$3094))+1</f>
        <v>#REF!</v>
      </c>
      <c r="T238" t="str">
        <f t="shared" si="19"/>
        <v>SOUTHWELL #</v>
      </c>
      <c r="U238">
        <v>0</v>
      </c>
      <c r="V238" t="s">
        <v>30</v>
      </c>
      <c r="W238">
        <f t="shared" si="20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16"/>
        <v>Floodlit45198</v>
      </c>
      <c r="D239" s="5" t="str">
        <f>IF('by region'!$C$2="Any","Any",List!V239)&amp;M239&amp;IF('by region'!$I$2="Any","Any",N239)&amp;G239</f>
        <v>AnyFlatAny45198</v>
      </c>
      <c r="E239" s="5" t="e">
        <f>IF(I239=#REF!,List!G239,"")</f>
        <v>#REF!</v>
      </c>
      <c r="F239" s="5" t="e">
        <f t="shared" si="17"/>
        <v>#REF!</v>
      </c>
      <c r="G239" s="15">
        <v>45198</v>
      </c>
      <c r="H239" s="16" t="s">
        <v>35</v>
      </c>
      <c r="I239" s="16" t="s">
        <v>31</v>
      </c>
      <c r="J239" s="16" t="s">
        <v>32</v>
      </c>
      <c r="K239" s="14" t="s">
        <v>24</v>
      </c>
      <c r="L239" s="14" t="s">
        <v>11</v>
      </c>
      <c r="M239" s="16" t="s">
        <v>25</v>
      </c>
      <c r="N239" s="16" t="s">
        <v>26</v>
      </c>
      <c r="O239" s="16" t="s">
        <v>33</v>
      </c>
      <c r="P239" s="12">
        <f t="shared" si="18"/>
        <v>3</v>
      </c>
      <c r="Q239" s="12" cm="1">
        <f t="array" ref="Q239">SUMPRODUCT(($G$2:$G$3094=G239)*(P239&gt;$P$2:$P$3094))+1</f>
        <v>4</v>
      </c>
      <c r="R239" s="12" t="e">
        <f>(Q239*100000)+#REF!</f>
        <v>#REF!</v>
      </c>
      <c r="S239" t="e" cm="1">
        <f t="array" ref="S239">SUMPRODUCT(($G$2:$G$3094=G239)*(R239&gt;$R$2:$R$3094))+1</f>
        <v>#REF!</v>
      </c>
      <c r="T239" t="str">
        <f t="shared" si="19"/>
        <v>NEWCASTLE #</v>
      </c>
      <c r="U239">
        <v>0</v>
      </c>
      <c r="V239" t="s">
        <v>17</v>
      </c>
      <c r="W239">
        <f t="shared" si="20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16"/>
        <v>Floodlit45199</v>
      </c>
      <c r="D240" s="5" t="str">
        <f>IF('by region'!$C$2="Any","Any",List!V240)&amp;M240&amp;IF('by region'!$I$2="Any","Any",N240)&amp;G240</f>
        <v>AnyFlatAny45199</v>
      </c>
      <c r="E240" s="5" t="e">
        <f>IF(I240=#REF!,List!G240,"")</f>
        <v>#REF!</v>
      </c>
      <c r="F240" s="5" t="e">
        <f t="shared" si="17"/>
        <v>#REF!</v>
      </c>
      <c r="G240" s="15">
        <v>45199</v>
      </c>
      <c r="H240" s="16" t="s">
        <v>37</v>
      </c>
      <c r="I240" s="16" t="s">
        <v>73</v>
      </c>
      <c r="J240" s="16" t="s">
        <v>32</v>
      </c>
      <c r="K240" s="14" t="s">
        <v>10</v>
      </c>
      <c r="L240" s="14" t="s">
        <v>19</v>
      </c>
      <c r="M240" s="16" t="s">
        <v>25</v>
      </c>
      <c r="N240" s="16" t="s">
        <v>26</v>
      </c>
      <c r="O240" s="16" t="s">
        <v>33</v>
      </c>
      <c r="P240" s="12">
        <f t="shared" si="18"/>
        <v>3</v>
      </c>
      <c r="Q240" s="12" cm="1">
        <f t="array" ref="Q240">SUMPRODUCT(($G$2:$G$3094=G240)*(P240&gt;$P$2:$P$3094))+1</f>
        <v>6</v>
      </c>
      <c r="R240" s="12" t="e">
        <f>(Q240*100000)+#REF!</f>
        <v>#REF!</v>
      </c>
      <c r="S240" t="e" cm="1">
        <f t="array" ref="S240">SUMPRODUCT(($G$2:$G$3094=G240)*(R240&gt;$R$2:$R$3094))+1</f>
        <v>#REF!</v>
      </c>
      <c r="T240" t="str">
        <f t="shared" si="19"/>
        <v>CHELMSFORD CITY #</v>
      </c>
      <c r="U240">
        <v>0</v>
      </c>
      <c r="V240" t="s">
        <v>19</v>
      </c>
      <c r="W240">
        <f t="shared" si="20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16"/>
        <v>Floodlit45201</v>
      </c>
      <c r="D241" s="5" t="str">
        <f>IF('by region'!$C$2="Any","Any",List!V241)&amp;M241&amp;IF('by region'!$I$2="Any","Any",N241)&amp;G241</f>
        <v>AnyFlatAny45201</v>
      </c>
      <c r="E241" s="5" t="e">
        <f>IF(I241=#REF!,List!G241,"")</f>
        <v>#REF!</v>
      </c>
      <c r="F241" s="5" t="e">
        <f t="shared" si="17"/>
        <v>#REF!</v>
      </c>
      <c r="G241" s="15">
        <v>45201</v>
      </c>
      <c r="H241" s="16" t="s">
        <v>42</v>
      </c>
      <c r="I241" s="16" t="s">
        <v>31</v>
      </c>
      <c r="J241" s="16" t="s">
        <v>32</v>
      </c>
      <c r="K241" s="14" t="s">
        <v>24</v>
      </c>
      <c r="L241" s="14" t="s">
        <v>11</v>
      </c>
      <c r="M241" s="16" t="s">
        <v>25</v>
      </c>
      <c r="N241" s="16" t="s">
        <v>26</v>
      </c>
      <c r="O241" s="16" t="s">
        <v>33</v>
      </c>
      <c r="P241" s="12">
        <f t="shared" si="18"/>
        <v>3</v>
      </c>
      <c r="Q241" s="12" cm="1">
        <f t="array" ref="Q241">SUMPRODUCT(($G$2:$G$3094=G241)*(P241&gt;$P$2:$P$3094))+1</f>
        <v>4</v>
      </c>
      <c r="R241" s="12" t="e">
        <f>(Q241*100000)+#REF!</f>
        <v>#REF!</v>
      </c>
      <c r="S241" t="e" cm="1">
        <f t="array" ref="S241">SUMPRODUCT(($G$2:$G$3094=G241)*(R241&gt;$R$2:$R$3094))+1</f>
        <v>#REF!</v>
      </c>
      <c r="T241" t="str">
        <f t="shared" si="19"/>
        <v>NEWCASTLE #</v>
      </c>
      <c r="U241">
        <v>0</v>
      </c>
      <c r="V241" t="s">
        <v>17</v>
      </c>
      <c r="W241">
        <f t="shared" si="20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16"/>
        <v>Floodlit45202</v>
      </c>
      <c r="D242" s="5" t="str">
        <f>IF('by region'!$C$2="Any","Any",List!V242)&amp;M242&amp;IF('by region'!$I$2="Any","Any",N242)&amp;G242</f>
        <v>AnyFlatAny45202</v>
      </c>
      <c r="E242" s="5" t="e">
        <f>IF(I242=#REF!,List!G242,"")</f>
        <v>#REF!</v>
      </c>
      <c r="F242" s="5" t="e">
        <f t="shared" si="17"/>
        <v>#REF!</v>
      </c>
      <c r="G242" s="15">
        <v>45202</v>
      </c>
      <c r="H242" s="16" t="s">
        <v>7</v>
      </c>
      <c r="I242" s="16" t="s">
        <v>43</v>
      </c>
      <c r="J242" s="16" t="s">
        <v>32</v>
      </c>
      <c r="K242" s="14" t="s">
        <v>24</v>
      </c>
      <c r="L242" s="14" t="s">
        <v>17</v>
      </c>
      <c r="M242" s="16" t="s">
        <v>25</v>
      </c>
      <c r="N242" s="16" t="s">
        <v>26</v>
      </c>
      <c r="O242" s="16" t="s">
        <v>33</v>
      </c>
      <c r="P242" s="12">
        <f t="shared" si="18"/>
        <v>3</v>
      </c>
      <c r="Q242" s="12" cm="1">
        <f t="array" ref="Q242">SUMPRODUCT(($G$2:$G$3094=G242)*(P242&gt;$P$2:$P$3094))+1</f>
        <v>4</v>
      </c>
      <c r="R242" s="12" t="e">
        <f>(Q242*100000)+#REF!</f>
        <v>#REF!</v>
      </c>
      <c r="S242" t="e" cm="1">
        <f t="array" ref="S242">SUMPRODUCT(($G$2:$G$3094=G242)*(R242&gt;$R$2:$R$3094))+1</f>
        <v>#REF!</v>
      </c>
      <c r="T242" t="str">
        <f t="shared" si="19"/>
        <v>WOLVERHAMPTON #</v>
      </c>
      <c r="U242">
        <v>0</v>
      </c>
      <c r="V242" t="s">
        <v>30</v>
      </c>
      <c r="W242">
        <f t="shared" si="20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16"/>
        <v>Floodlit45203</v>
      </c>
      <c r="D243" s="5" t="str">
        <f>IF('by region'!$C$2="Any","Any",List!V243)&amp;M243&amp;IF('by region'!$I$2="Any","Any",N243)&amp;G243</f>
        <v>AnyFlatAny45203</v>
      </c>
      <c r="E243" s="5" t="e">
        <f>IF(I243=#REF!,List!G243,"")</f>
        <v>#REF!</v>
      </c>
      <c r="F243" s="5" t="e">
        <f t="shared" si="17"/>
        <v>#REF!</v>
      </c>
      <c r="G243" s="15">
        <v>45203</v>
      </c>
      <c r="H243" s="16" t="s">
        <v>27</v>
      </c>
      <c r="I243" s="16" t="s">
        <v>47</v>
      </c>
      <c r="J243" s="16" t="s">
        <v>32</v>
      </c>
      <c r="K243" s="14" t="s">
        <v>16</v>
      </c>
      <c r="L243" s="14" t="s">
        <v>19</v>
      </c>
      <c r="M243" s="16" t="s">
        <v>25</v>
      </c>
      <c r="N243" s="16" t="s">
        <v>26</v>
      </c>
      <c r="O243" s="16" t="s">
        <v>33</v>
      </c>
      <c r="P243" s="12">
        <f t="shared" si="18"/>
        <v>3</v>
      </c>
      <c r="Q243" s="12" cm="1">
        <f t="array" ref="Q243">SUMPRODUCT(($G$2:$G$3094=G243)*(P243&gt;$P$2:$P$3094))+1</f>
        <v>4</v>
      </c>
      <c r="R243" s="12" t="e">
        <f>(Q243*100000)+#REF!</f>
        <v>#REF!</v>
      </c>
      <c r="S243" t="e" cm="1">
        <f t="array" ref="S243">SUMPRODUCT(($G$2:$G$3094=G243)*(R243&gt;$R$2:$R$3094))+1</f>
        <v>#REF!</v>
      </c>
      <c r="T243" t="str">
        <f t="shared" si="19"/>
        <v>KEMPTON PARK #</v>
      </c>
      <c r="U243">
        <v>0</v>
      </c>
      <c r="V243" t="s">
        <v>17</v>
      </c>
      <c r="W243">
        <f t="shared" si="20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16"/>
        <v>Floodlit45204</v>
      </c>
      <c r="D244" s="5" t="str">
        <f>IF('by region'!$C$2="Any","Any",List!V244)&amp;M244&amp;IF('by region'!$I$2="Any","Any",N244)&amp;G244</f>
        <v>AnyFlatAny45204</v>
      </c>
      <c r="E244" s="5" t="e">
        <f>IF(I244=#REF!,List!G244,"")</f>
        <v>#REF!</v>
      </c>
      <c r="F244" s="5" t="e">
        <f t="shared" si="17"/>
        <v>#REF!</v>
      </c>
      <c r="G244" s="15">
        <v>45204</v>
      </c>
      <c r="H244" s="16" t="s">
        <v>34</v>
      </c>
      <c r="I244" s="16" t="s">
        <v>73</v>
      </c>
      <c r="J244" s="16" t="s">
        <v>32</v>
      </c>
      <c r="K244" s="14" t="s">
        <v>10</v>
      </c>
      <c r="L244" s="14" t="s">
        <v>19</v>
      </c>
      <c r="M244" s="16" t="s">
        <v>25</v>
      </c>
      <c r="N244" s="16" t="s">
        <v>26</v>
      </c>
      <c r="O244" s="16" t="s">
        <v>33</v>
      </c>
      <c r="P244" s="12">
        <f t="shared" si="18"/>
        <v>3</v>
      </c>
      <c r="Q244" s="12" cm="1">
        <f t="array" ref="Q244">SUMPRODUCT(($G$2:$G$3094=G244)*(P244&gt;$P$2:$P$3094))+1</f>
        <v>4</v>
      </c>
      <c r="R244" s="12" t="e">
        <f>(Q244*100000)+#REF!</f>
        <v>#REF!</v>
      </c>
      <c r="S244" t="e" cm="1">
        <f t="array" ref="S244">SUMPRODUCT(($G$2:$G$3094=G244)*(R244&gt;$R$2:$R$3094))+1</f>
        <v>#REF!</v>
      </c>
      <c r="T244" t="str">
        <f t="shared" si="19"/>
        <v>CHELMSFORD CITY #</v>
      </c>
      <c r="U244">
        <v>0</v>
      </c>
      <c r="V244" t="s">
        <v>30</v>
      </c>
      <c r="W244">
        <f t="shared" si="20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16"/>
        <v>Afternoon45204</v>
      </c>
      <c r="D245" s="5" t="str">
        <f>IF('by region'!$C$2="Any","Any",List!V245)&amp;M245&amp;IF('by region'!$I$2="Any","Any",N245)&amp;G245</f>
        <v>AnyFlatAny45204</v>
      </c>
      <c r="E245" s="5" t="e">
        <f>IF(I245=#REF!,List!G245,"")</f>
        <v>#REF!</v>
      </c>
      <c r="F245" s="5" t="e">
        <f t="shared" si="17"/>
        <v>#REF!</v>
      </c>
      <c r="G245" s="15">
        <v>45204</v>
      </c>
      <c r="H245" s="16" t="s">
        <v>34</v>
      </c>
      <c r="I245" s="16" t="s">
        <v>36</v>
      </c>
      <c r="J245" s="16" t="s">
        <v>9</v>
      </c>
      <c r="K245" s="14" t="s">
        <v>24</v>
      </c>
      <c r="L245" s="14" t="s">
        <v>19</v>
      </c>
      <c r="M245" s="16" t="s">
        <v>25</v>
      </c>
      <c r="N245" s="16" t="s">
        <v>26</v>
      </c>
      <c r="O245" s="16" t="s">
        <v>14</v>
      </c>
      <c r="P245" s="12">
        <f t="shared" si="18"/>
        <v>1</v>
      </c>
      <c r="Q245" s="12" cm="1">
        <f t="array" ref="Q245">SUMPRODUCT(($G$2:$G$3094=G245)*(P245&gt;$P$2:$P$3094))+1</f>
        <v>1</v>
      </c>
      <c r="R245" s="12" t="e">
        <f>(Q245*100000)+#REF!</f>
        <v>#REF!</v>
      </c>
      <c r="S245" t="e" cm="1">
        <f t="array" ref="S245">SUMPRODUCT(($G$2:$G$3094=G245)*(R245&gt;$R$2:$R$3094))+1</f>
        <v>#REF!</v>
      </c>
      <c r="T245" t="str">
        <f t="shared" si="19"/>
        <v xml:space="preserve">LINGFIELD PARK </v>
      </c>
      <c r="U245">
        <v>0</v>
      </c>
      <c r="V245" t="s">
        <v>19</v>
      </c>
      <c r="W245">
        <f t="shared" si="20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16"/>
        <v>Floodlit45205</v>
      </c>
      <c r="D246" s="5" t="str">
        <f>IF('by region'!$C$2="Any","Any",List!V246)&amp;M246&amp;IF('by region'!$I$2="Any","Any",N246)&amp;G246</f>
        <v>AnyFlatAny45205</v>
      </c>
      <c r="E246" s="5" t="e">
        <f>IF(I246=#REF!,List!G246,"")</f>
        <v>#REF!</v>
      </c>
      <c r="F246" s="5" t="e">
        <f t="shared" si="17"/>
        <v>#REF!</v>
      </c>
      <c r="G246" s="15">
        <v>45205</v>
      </c>
      <c r="H246" s="16" t="s">
        <v>35</v>
      </c>
      <c r="I246" s="16" t="s">
        <v>31</v>
      </c>
      <c r="J246" s="16" t="s">
        <v>32</v>
      </c>
      <c r="K246" s="14" t="s">
        <v>24</v>
      </c>
      <c r="L246" s="14" t="s">
        <v>11</v>
      </c>
      <c r="M246" s="16" t="s">
        <v>25</v>
      </c>
      <c r="N246" s="16" t="s">
        <v>26</v>
      </c>
      <c r="O246" s="16" t="s">
        <v>33</v>
      </c>
      <c r="P246" s="12">
        <f t="shared" si="18"/>
        <v>3</v>
      </c>
      <c r="Q246" s="12" cm="1">
        <f t="array" ref="Q246">SUMPRODUCT(($G$2:$G$3094=G246)*(P246&gt;$P$2:$P$3094))+1</f>
        <v>4</v>
      </c>
      <c r="R246" s="12" t="e">
        <f>(Q246*100000)+#REF!</f>
        <v>#REF!</v>
      </c>
      <c r="S246" t="e" cm="1">
        <f t="array" ref="S246">SUMPRODUCT(($G$2:$G$3094=G246)*(R246&gt;$R$2:$R$3094))+1</f>
        <v>#REF!</v>
      </c>
      <c r="T246" t="str">
        <f t="shared" si="19"/>
        <v>NEWCASTLE #</v>
      </c>
      <c r="U246">
        <v>0</v>
      </c>
      <c r="V246" t="s">
        <v>17</v>
      </c>
      <c r="W246">
        <f t="shared" si="20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ref="C247:C310" si="21">J247&amp;G247</f>
        <v>Floodlit45206</v>
      </c>
      <c r="D247" s="5" t="str">
        <f>IF('by region'!$C$2="Any","Any",List!V247)&amp;M247&amp;IF('by region'!$I$2="Any","Any",N247)&amp;G247</f>
        <v>AnyFlatAny45206</v>
      </c>
      <c r="E247" s="5" t="e">
        <f>IF(I247=#REF!,List!G247,"")</f>
        <v>#REF!</v>
      </c>
      <c r="F247" s="5" t="e">
        <f t="shared" si="17"/>
        <v>#REF!</v>
      </c>
      <c r="G247" s="15">
        <v>45206</v>
      </c>
      <c r="H247" s="16" t="s">
        <v>37</v>
      </c>
      <c r="I247" s="16" t="s">
        <v>43</v>
      </c>
      <c r="J247" s="16" t="s">
        <v>32</v>
      </c>
      <c r="K247" s="14" t="s">
        <v>24</v>
      </c>
      <c r="L247" s="14" t="s">
        <v>17</v>
      </c>
      <c r="M247" s="16" t="s">
        <v>25</v>
      </c>
      <c r="N247" s="16" t="s">
        <v>26</v>
      </c>
      <c r="O247" s="16" t="s">
        <v>14</v>
      </c>
      <c r="P247" s="12">
        <f t="shared" si="18"/>
        <v>3</v>
      </c>
      <c r="Q247" s="12" cm="1">
        <f t="array" ref="Q247">SUMPRODUCT(($G$2:$G$3094=G247)*(P247&gt;$P$2:$P$3094))+1</f>
        <v>5</v>
      </c>
      <c r="R247" s="12" t="e">
        <f>(Q247*100000)+#REF!</f>
        <v>#REF!</v>
      </c>
      <c r="S247" t="e" cm="1">
        <f t="array" ref="S247">SUMPRODUCT(($G$2:$G$3094=G247)*(R247&gt;$R$2:$R$3094))+1</f>
        <v>#REF!</v>
      </c>
      <c r="T247" t="str">
        <f t="shared" si="19"/>
        <v>WOLVERHAMPTON #</v>
      </c>
      <c r="U247">
        <v>0</v>
      </c>
      <c r="V247" t="s">
        <v>19</v>
      </c>
      <c r="W247">
        <f t="shared" si="20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21"/>
        <v>Floodlit45208</v>
      </c>
      <c r="D248" s="5" t="str">
        <f>IF('by region'!$C$2="Any","Any",List!V248)&amp;M248&amp;IF('by region'!$I$2="Any","Any",N248)&amp;G248</f>
        <v>AnyFlatAny45208</v>
      </c>
      <c r="E248" s="5" t="e">
        <f>IF(I248=#REF!,List!G248,"")</f>
        <v>#REF!</v>
      </c>
      <c r="F248" s="5" t="e">
        <f t="shared" si="17"/>
        <v>#REF!</v>
      </c>
      <c r="G248" s="15">
        <v>45208</v>
      </c>
      <c r="H248" s="16" t="s">
        <v>42</v>
      </c>
      <c r="I248" s="16" t="s">
        <v>43</v>
      </c>
      <c r="J248" s="16" t="s">
        <v>32</v>
      </c>
      <c r="K248" s="14" t="s">
        <v>24</v>
      </c>
      <c r="L248" s="14" t="s">
        <v>17</v>
      </c>
      <c r="M248" s="16" t="s">
        <v>25</v>
      </c>
      <c r="N248" s="16" t="s">
        <v>26</v>
      </c>
      <c r="O248" s="16" t="s">
        <v>33</v>
      </c>
      <c r="P248" s="12">
        <f t="shared" si="18"/>
        <v>3</v>
      </c>
      <c r="Q248" s="12" cm="1">
        <f t="array" ref="Q248">SUMPRODUCT(($G$2:$G$3094=G248)*(P248&gt;$P$2:$P$3094))+1</f>
        <v>4</v>
      </c>
      <c r="R248" s="12" t="e">
        <f>(Q248*100000)+#REF!</f>
        <v>#REF!</v>
      </c>
      <c r="S248" t="e" cm="1">
        <f t="array" ref="S248">SUMPRODUCT(($G$2:$G$3094=G248)*(R248&gt;$R$2:$R$3094))+1</f>
        <v>#REF!</v>
      </c>
      <c r="T248" t="str">
        <f t="shared" si="19"/>
        <v>WOLVERHAMPTON #</v>
      </c>
      <c r="U248">
        <v>0</v>
      </c>
      <c r="V248" t="s">
        <v>30</v>
      </c>
      <c r="W248">
        <f t="shared" si="20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si="21"/>
        <v>Floodlit45209</v>
      </c>
      <c r="D249" s="5" t="str">
        <f>IF('by region'!$C$2="Any","Any",List!V249)&amp;M249&amp;IF('by region'!$I$2="Any","Any",N249)&amp;G249</f>
        <v>AnyFlatAny45209</v>
      </c>
      <c r="E249" s="5" t="e">
        <f>IF(I249=#REF!,List!G249,"")</f>
        <v>#REF!</v>
      </c>
      <c r="F249" s="5" t="e">
        <f t="shared" si="17"/>
        <v>#REF!</v>
      </c>
      <c r="G249" s="15">
        <v>45209</v>
      </c>
      <c r="H249" s="16" t="s">
        <v>7</v>
      </c>
      <c r="I249" s="16" t="s">
        <v>23</v>
      </c>
      <c r="J249" s="16" t="s">
        <v>32</v>
      </c>
      <c r="K249" s="14" t="s">
        <v>24</v>
      </c>
      <c r="L249" s="14" t="s">
        <v>17</v>
      </c>
      <c r="M249" s="16" t="s">
        <v>25</v>
      </c>
      <c r="N249" s="16" t="s">
        <v>26</v>
      </c>
      <c r="O249" s="16" t="s">
        <v>33</v>
      </c>
      <c r="P249" s="12">
        <f t="shared" si="18"/>
        <v>3</v>
      </c>
      <c r="Q249" s="12" cm="1">
        <f t="array" ref="Q249">SUMPRODUCT(($G$2:$G$3094=G249)*(P249&gt;$P$2:$P$3094))+1</f>
        <v>4</v>
      </c>
      <c r="R249" s="12" t="e">
        <f>(Q249*100000)+#REF!</f>
        <v>#REF!</v>
      </c>
      <c r="S249" t="e" cm="1">
        <f t="array" ref="S249">SUMPRODUCT(($G$2:$G$3094=G249)*(R249&gt;$R$2:$R$3094))+1</f>
        <v>#REF!</v>
      </c>
      <c r="T249" t="str">
        <f t="shared" si="19"/>
        <v>SOUTHWELL #</v>
      </c>
      <c r="U249">
        <v>0</v>
      </c>
      <c r="V249" t="s">
        <v>17</v>
      </c>
      <c r="W249">
        <f t="shared" si="20"/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1"/>
        <v>Floodlit45210</v>
      </c>
      <c r="D250" s="5" t="str">
        <f>IF('by region'!$C$2="Any","Any",List!V250)&amp;M250&amp;IF('by region'!$I$2="Any","Any",N250)&amp;G250</f>
        <v>AnyFlatAny45210</v>
      </c>
      <c r="E250" s="5" t="e">
        <f>IF(I250=#REF!,List!G250,"")</f>
        <v>#REF!</v>
      </c>
      <c r="F250" s="5" t="e">
        <f t="shared" si="17"/>
        <v>#REF!</v>
      </c>
      <c r="G250" s="15">
        <v>45210</v>
      </c>
      <c r="H250" s="16" t="s">
        <v>27</v>
      </c>
      <c r="I250" s="16" t="s">
        <v>47</v>
      </c>
      <c r="J250" s="16" t="s">
        <v>32</v>
      </c>
      <c r="K250" s="14" t="s">
        <v>16</v>
      </c>
      <c r="L250" s="14" t="s">
        <v>19</v>
      </c>
      <c r="M250" s="16" t="s">
        <v>25</v>
      </c>
      <c r="N250" s="16" t="s">
        <v>26</v>
      </c>
      <c r="O250" s="16" t="s">
        <v>33</v>
      </c>
      <c r="P250" s="12">
        <f t="shared" si="18"/>
        <v>3</v>
      </c>
      <c r="Q250" s="12" cm="1">
        <f t="array" ref="Q250">SUMPRODUCT(($G$2:$G$3094=G250)*(P250&gt;$P$2:$P$3094))+1</f>
        <v>4</v>
      </c>
      <c r="R250" s="12" t="e">
        <f>(Q250*100000)+#REF!</f>
        <v>#REF!</v>
      </c>
      <c r="S250" t="e" cm="1">
        <f t="array" ref="S250">SUMPRODUCT(($G$2:$G$3094=G250)*(R250&gt;$R$2:$R$3094))+1</f>
        <v>#REF!</v>
      </c>
      <c r="T250" t="str">
        <f t="shared" si="19"/>
        <v>KEMPTON PARK #</v>
      </c>
      <c r="U250">
        <v>0</v>
      </c>
      <c r="V250" t="s">
        <v>11</v>
      </c>
      <c r="W250">
        <f t="shared" si="20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1"/>
        <v>Floodlit45211</v>
      </c>
      <c r="D251" s="5" t="str">
        <f>IF('by region'!$C$2="Any","Any",List!V251)&amp;M251&amp;IF('by region'!$I$2="Any","Any",N251)&amp;G251</f>
        <v>AnyFlatAny45211</v>
      </c>
      <c r="E251" s="5" t="e">
        <f>IF(I251=#REF!,List!G251,"")</f>
        <v>#REF!</v>
      </c>
      <c r="F251" s="5" t="e">
        <f t="shared" si="17"/>
        <v>#REF!</v>
      </c>
      <c r="G251" s="15">
        <v>45211</v>
      </c>
      <c r="H251" s="16" t="s">
        <v>34</v>
      </c>
      <c r="I251" s="16" t="s">
        <v>73</v>
      </c>
      <c r="J251" s="16" t="s">
        <v>32</v>
      </c>
      <c r="K251" s="14" t="s">
        <v>10</v>
      </c>
      <c r="L251" s="14" t="s">
        <v>19</v>
      </c>
      <c r="M251" s="16" t="s">
        <v>25</v>
      </c>
      <c r="N251" s="16" t="s">
        <v>26</v>
      </c>
      <c r="O251" s="16" t="s">
        <v>33</v>
      </c>
      <c r="P251" s="12">
        <f t="shared" si="18"/>
        <v>3</v>
      </c>
      <c r="Q251" s="12" cm="1">
        <f t="array" ref="Q251">SUMPRODUCT(($G$2:$G$3094=G251)*(P251&gt;$P$2:$P$3094))+1</f>
        <v>4</v>
      </c>
      <c r="R251" s="12" t="e">
        <f>(Q251*100000)+#REF!</f>
        <v>#REF!</v>
      </c>
      <c r="S251" t="e" cm="1">
        <f t="array" ref="S251">SUMPRODUCT(($G$2:$G$3094=G251)*(R251&gt;$R$2:$R$3094))+1</f>
        <v>#REF!</v>
      </c>
      <c r="T251" t="str">
        <f t="shared" si="19"/>
        <v>CHELMSFORD CITY #</v>
      </c>
      <c r="U251">
        <v>0</v>
      </c>
      <c r="V251" t="s">
        <v>17</v>
      </c>
      <c r="W251">
        <f t="shared" si="20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1"/>
        <v>Floodlit45212</v>
      </c>
      <c r="D252" s="5" t="str">
        <f>IF('by region'!$C$2="Any","Any",List!V252)&amp;M252&amp;IF('by region'!$I$2="Any","Any",N252)&amp;G252</f>
        <v>AnyFlatAny45212</v>
      </c>
      <c r="E252" s="5" t="e">
        <f>IF(I252=#REF!,List!G252,"")</f>
        <v>#REF!</v>
      </c>
      <c r="F252" s="5" t="e">
        <f t="shared" si="17"/>
        <v>#REF!</v>
      </c>
      <c r="G252" s="15">
        <v>45212</v>
      </c>
      <c r="H252" s="16" t="s">
        <v>35</v>
      </c>
      <c r="I252" s="16" t="s">
        <v>31</v>
      </c>
      <c r="J252" s="16" t="s">
        <v>32</v>
      </c>
      <c r="K252" s="14" t="s">
        <v>24</v>
      </c>
      <c r="L252" s="14" t="s">
        <v>11</v>
      </c>
      <c r="M252" s="16" t="s">
        <v>25</v>
      </c>
      <c r="N252" s="16" t="s">
        <v>26</v>
      </c>
      <c r="O252" s="16" t="s">
        <v>33</v>
      </c>
      <c r="P252" s="12">
        <f t="shared" si="18"/>
        <v>3</v>
      </c>
      <c r="Q252" s="12" cm="1">
        <f t="array" ref="Q252">SUMPRODUCT(($G$2:$G$3094=G252)*(P252&gt;$P$2:$P$3094))+1</f>
        <v>4</v>
      </c>
      <c r="R252" s="12" t="e">
        <f>(Q252*100000)+#REF!</f>
        <v>#REF!</v>
      </c>
      <c r="S252" t="e" cm="1">
        <f t="array" ref="S252">SUMPRODUCT(($G$2:$G$3094=G252)*(R252&gt;$R$2:$R$3094))+1</f>
        <v>#REF!</v>
      </c>
      <c r="T252" t="str">
        <f t="shared" si="19"/>
        <v>NEWCASTLE #</v>
      </c>
      <c r="U252">
        <v>0</v>
      </c>
      <c r="V252" t="s">
        <v>30</v>
      </c>
      <c r="W252">
        <f t="shared" si="20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1"/>
        <v>Floodlit45213</v>
      </c>
      <c r="D253" s="5" t="str">
        <f>IF('by region'!$C$2="Any","Any",List!V253)&amp;M253&amp;IF('by region'!$I$2="Any","Any",N253)&amp;G253</f>
        <v>AnyFlatAny45213</v>
      </c>
      <c r="E253" s="5" t="e">
        <f>IF(I253=#REF!,List!G253,"")</f>
        <v>#REF!</v>
      </c>
      <c r="F253" s="5" t="e">
        <f t="shared" si="17"/>
        <v>#REF!</v>
      </c>
      <c r="G253" s="15">
        <v>45213</v>
      </c>
      <c r="H253" s="16" t="s">
        <v>37</v>
      </c>
      <c r="I253" s="16" t="s">
        <v>73</v>
      </c>
      <c r="J253" s="16" t="s">
        <v>32</v>
      </c>
      <c r="K253" s="14" t="s">
        <v>10</v>
      </c>
      <c r="L253" s="14" t="s">
        <v>19</v>
      </c>
      <c r="M253" s="16" t="s">
        <v>25</v>
      </c>
      <c r="N253" s="16" t="s">
        <v>26</v>
      </c>
      <c r="O253" s="16" t="s">
        <v>33</v>
      </c>
      <c r="P253" s="12">
        <f t="shared" si="18"/>
        <v>3</v>
      </c>
      <c r="Q253" s="12" cm="1">
        <f t="array" ref="Q253">SUMPRODUCT(($G$2:$G$3094=G253)*(P253&gt;$P$2:$P$3094))+1</f>
        <v>6</v>
      </c>
      <c r="R253" s="12" t="e">
        <f>(Q253*100000)+#REF!</f>
        <v>#REF!</v>
      </c>
      <c r="S253" t="e" cm="1">
        <f t="array" ref="S253">SUMPRODUCT(($G$2:$G$3094=G253)*(R253&gt;$R$2:$R$3094))+1</f>
        <v>#REF!</v>
      </c>
      <c r="T253" t="str">
        <f t="shared" si="19"/>
        <v>CHELMSFORD CITY #</v>
      </c>
      <c r="U253">
        <v>0</v>
      </c>
      <c r="V253" t="s">
        <v>17</v>
      </c>
      <c r="W253">
        <f t="shared" si="20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1"/>
        <v>Floodlit45215</v>
      </c>
      <c r="D254" s="5" t="str">
        <f>IF('by region'!$C$2="Any","Any",List!V254)&amp;M254&amp;IF('by region'!$I$2="Any","Any",N254)&amp;G254</f>
        <v>AnyFlatAny45215</v>
      </c>
      <c r="E254" s="5" t="e">
        <f>IF(I254=#REF!,List!G254,"")</f>
        <v>#REF!</v>
      </c>
      <c r="F254" s="5" t="e">
        <f t="shared" si="17"/>
        <v>#REF!</v>
      </c>
      <c r="G254" s="15">
        <v>45215</v>
      </c>
      <c r="H254" s="16" t="s">
        <v>42</v>
      </c>
      <c r="I254" s="16" t="s">
        <v>47</v>
      </c>
      <c r="J254" s="16" t="s">
        <v>32</v>
      </c>
      <c r="K254" s="14" t="s">
        <v>16</v>
      </c>
      <c r="L254" s="14" t="s">
        <v>19</v>
      </c>
      <c r="M254" s="16" t="s">
        <v>25</v>
      </c>
      <c r="N254" s="16" t="s">
        <v>26</v>
      </c>
      <c r="O254" s="16" t="s">
        <v>33</v>
      </c>
      <c r="P254" s="12">
        <f t="shared" si="18"/>
        <v>3</v>
      </c>
      <c r="Q254" s="12" cm="1">
        <f t="array" ref="Q254">SUMPRODUCT(($G$2:$G$3094=G254)*(P254&gt;$P$2:$P$3094))+1</f>
        <v>4</v>
      </c>
      <c r="R254" s="12" t="e">
        <f>(Q254*100000)+#REF!</f>
        <v>#REF!</v>
      </c>
      <c r="S254" t="e" cm="1">
        <f t="array" ref="S254">SUMPRODUCT(($G$2:$G$3094=G254)*(R254&gt;$R$2:$R$3094))+1</f>
        <v>#REF!</v>
      </c>
      <c r="T254" t="str">
        <f t="shared" si="19"/>
        <v>KEMPTON PARK #</v>
      </c>
      <c r="U254">
        <v>0</v>
      </c>
      <c r="V254" t="s">
        <v>17</v>
      </c>
      <c r="W254">
        <f t="shared" si="20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1"/>
        <v>Floodlit45216</v>
      </c>
      <c r="D255" s="5" t="str">
        <f>IF('by region'!$C$2="Any","Any",List!V255)&amp;M255&amp;IF('by region'!$I$2="Any","Any",N255)&amp;G255</f>
        <v>AnyFlatAny45216</v>
      </c>
      <c r="E255" s="5" t="e">
        <f>IF(I255=#REF!,List!G255,"")</f>
        <v>#REF!</v>
      </c>
      <c r="F255" s="5" t="e">
        <f t="shared" si="17"/>
        <v>#REF!</v>
      </c>
      <c r="G255" s="15">
        <v>45216</v>
      </c>
      <c r="H255" s="16" t="s">
        <v>7</v>
      </c>
      <c r="I255" s="16" t="s">
        <v>31</v>
      </c>
      <c r="J255" s="16" t="s">
        <v>32</v>
      </c>
      <c r="K255" s="14" t="s">
        <v>24</v>
      </c>
      <c r="L255" s="14" t="s">
        <v>11</v>
      </c>
      <c r="M255" s="16" t="s">
        <v>25</v>
      </c>
      <c r="N255" s="16" t="s">
        <v>26</v>
      </c>
      <c r="O255" s="16" t="s">
        <v>33</v>
      </c>
      <c r="P255" s="12">
        <f t="shared" si="18"/>
        <v>3</v>
      </c>
      <c r="Q255" s="12" cm="1">
        <f t="array" ref="Q255">SUMPRODUCT(($G$2:$G$3094=G255)*(P255&gt;$P$2:$P$3094))+1</f>
        <v>4</v>
      </c>
      <c r="R255" s="12" t="e">
        <f>(Q255*100000)+#REF!</f>
        <v>#REF!</v>
      </c>
      <c r="S255" t="e" cm="1">
        <f t="array" ref="S255">SUMPRODUCT(($G$2:$G$3094=G255)*(R255&gt;$R$2:$R$3094))+1</f>
        <v>#REF!</v>
      </c>
      <c r="T255" t="str">
        <f t="shared" si="19"/>
        <v>NEWCASTLE #</v>
      </c>
      <c r="U255">
        <v>0</v>
      </c>
      <c r="V255" t="s">
        <v>19</v>
      </c>
      <c r="W255">
        <f t="shared" si="20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1"/>
        <v>Floodlit45217</v>
      </c>
      <c r="D256" s="5" t="str">
        <f>IF('by region'!$C$2="Any","Any",List!V256)&amp;M256&amp;IF('by region'!$I$2="Any","Any",N256)&amp;G256</f>
        <v>AnyFlatAny45217</v>
      </c>
      <c r="E256" s="5" t="e">
        <f>IF(I256=#REF!,List!G256,"")</f>
        <v>#REF!</v>
      </c>
      <c r="F256" s="5" t="e">
        <f t="shared" si="17"/>
        <v>#REF!</v>
      </c>
      <c r="G256" s="15">
        <v>45217</v>
      </c>
      <c r="H256" s="16" t="s">
        <v>27</v>
      </c>
      <c r="I256" s="16" t="s">
        <v>47</v>
      </c>
      <c r="J256" s="16" t="s">
        <v>32</v>
      </c>
      <c r="K256" s="14" t="s">
        <v>16</v>
      </c>
      <c r="L256" s="14" t="s">
        <v>19</v>
      </c>
      <c r="M256" s="16" t="s">
        <v>25</v>
      </c>
      <c r="N256" s="16" t="s">
        <v>26</v>
      </c>
      <c r="O256" s="16" t="s">
        <v>33</v>
      </c>
      <c r="P256" s="12">
        <f t="shared" si="18"/>
        <v>3</v>
      </c>
      <c r="Q256" s="12" cm="1">
        <f t="array" ref="Q256">SUMPRODUCT(($G$2:$G$3094=G256)*(P256&gt;$P$2:$P$3094))+1</f>
        <v>4</v>
      </c>
      <c r="R256" s="12" t="e">
        <f>(Q256*100000)+#REF!</f>
        <v>#REF!</v>
      </c>
      <c r="S256" t="e" cm="1">
        <f t="array" ref="S256">SUMPRODUCT(($G$2:$G$3094=G256)*(R256&gt;$R$2:$R$3094))+1</f>
        <v>#REF!</v>
      </c>
      <c r="T256" t="str">
        <f t="shared" si="19"/>
        <v>KEMPTON PARK #</v>
      </c>
      <c r="U256">
        <v>0</v>
      </c>
      <c r="V256" t="s">
        <v>30</v>
      </c>
      <c r="W256">
        <f t="shared" si="20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1"/>
        <v>Floodlit45218</v>
      </c>
      <c r="D257" s="5" t="str">
        <f>IF('by region'!$C$2="Any","Any",List!V257)&amp;M257&amp;IF('by region'!$I$2="Any","Any",N257)&amp;G257</f>
        <v>AnyFlatAny45218</v>
      </c>
      <c r="E257" s="5" t="e">
        <f>IF(I257=#REF!,List!G257,"")</f>
        <v>#REF!</v>
      </c>
      <c r="F257" s="5" t="e">
        <f t="shared" si="17"/>
        <v>#REF!</v>
      </c>
      <c r="G257" s="15">
        <v>45218</v>
      </c>
      <c r="H257" s="16" t="s">
        <v>34</v>
      </c>
      <c r="I257" s="16" t="s">
        <v>73</v>
      </c>
      <c r="J257" s="16" t="s">
        <v>32</v>
      </c>
      <c r="K257" s="14" t="s">
        <v>10</v>
      </c>
      <c r="L257" s="14" t="s">
        <v>19</v>
      </c>
      <c r="M257" s="16" t="s">
        <v>25</v>
      </c>
      <c r="N257" s="16" t="s">
        <v>26</v>
      </c>
      <c r="O257" s="16" t="s">
        <v>33</v>
      </c>
      <c r="P257" s="12">
        <f t="shared" si="18"/>
        <v>3</v>
      </c>
      <c r="Q257" s="12" cm="1">
        <f t="array" ref="Q257">SUMPRODUCT(($G$2:$G$3094=G257)*(P257&gt;$P$2:$P$3094))+1</f>
        <v>4</v>
      </c>
      <c r="R257" s="12" t="e">
        <f>(Q257*100000)+#REF!</f>
        <v>#REF!</v>
      </c>
      <c r="S257" t="e" cm="1">
        <f t="array" ref="S257">SUMPRODUCT(($G$2:$G$3094=G257)*(R257&gt;$R$2:$R$3094))+1</f>
        <v>#REF!</v>
      </c>
      <c r="T257" t="str">
        <f t="shared" si="19"/>
        <v>CHELMSFORD CITY #</v>
      </c>
      <c r="U257">
        <v>0</v>
      </c>
      <c r="V257" t="s">
        <v>17</v>
      </c>
      <c r="W257">
        <f t="shared" si="20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si="21"/>
        <v>Floodlit45219</v>
      </c>
      <c r="D258" s="5" t="str">
        <f>IF('by region'!$C$2="Any","Any",List!V258)&amp;M258&amp;IF('by region'!$I$2="Any","Any",N258)&amp;G258</f>
        <v>AnyFlatAny45219</v>
      </c>
      <c r="E258" s="5" t="e">
        <f>IF(I258=#REF!,List!G258,"")</f>
        <v>#REF!</v>
      </c>
      <c r="F258" s="5" t="e">
        <f t="shared" ref="F258:F321" si="22">G258&amp;S258</f>
        <v>#REF!</v>
      </c>
      <c r="G258" s="15">
        <v>45219</v>
      </c>
      <c r="H258" s="16" t="s">
        <v>35</v>
      </c>
      <c r="I258" s="16" t="s">
        <v>31</v>
      </c>
      <c r="J258" s="16" t="s">
        <v>32</v>
      </c>
      <c r="K258" s="14" t="s">
        <v>24</v>
      </c>
      <c r="L258" s="14" t="s">
        <v>11</v>
      </c>
      <c r="M258" s="16" t="s">
        <v>25</v>
      </c>
      <c r="N258" s="16" t="s">
        <v>26</v>
      </c>
      <c r="O258" s="16" t="s">
        <v>33</v>
      </c>
      <c r="P258" s="12">
        <f t="shared" ref="P258:P321" si="23">IF(J258="Afternoon",1,IF(J258="Evening",2,IF(J258="Floodlit",3,4)))</f>
        <v>3</v>
      </c>
      <c r="Q258" s="12" cm="1">
        <f t="array" ref="Q258">SUMPRODUCT(($G$2:$G$3094=G258)*(P258&gt;$P$2:$P$3094))+1</f>
        <v>5</v>
      </c>
      <c r="R258" s="12" t="e">
        <f>(Q258*100000)+#REF!</f>
        <v>#REF!</v>
      </c>
      <c r="S258" t="e" cm="1">
        <f t="array" ref="S258">SUMPRODUCT(($G$2:$G$3094=G258)*(R258&gt;$R$2:$R$3094))+1</f>
        <v>#REF!</v>
      </c>
      <c r="T258" t="str">
        <f t="shared" ref="T258:T321" si="24">_xlfn.CONCAT(IF(M258="Flat",UPPER(I258),I258)," ",IF(J258="Evening","†",IF(J258="Floodlit","#","")))</f>
        <v>NEWCASTLE #</v>
      </c>
      <c r="U258">
        <v>1</v>
      </c>
      <c r="V258" t="s">
        <v>11</v>
      </c>
      <c r="W258">
        <f t="shared" ref="W258:W321" si="25">YEAR(G258)</f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1"/>
        <v>Floodlit45220</v>
      </c>
      <c r="D259" s="5" t="str">
        <f>IF('by region'!$C$2="Any","Any",List!V259)&amp;M259&amp;IF('by region'!$I$2="Any","Any",N259)&amp;G259</f>
        <v>AnyFlatAny45220</v>
      </c>
      <c r="E259" s="5" t="e">
        <f>IF(I259=#REF!,List!G259,"")</f>
        <v>#REF!</v>
      </c>
      <c r="F259" s="5" t="e">
        <f t="shared" si="22"/>
        <v>#REF!</v>
      </c>
      <c r="G259" s="15">
        <v>45220</v>
      </c>
      <c r="H259" s="16" t="s">
        <v>37</v>
      </c>
      <c r="I259" s="16" t="s">
        <v>43</v>
      </c>
      <c r="J259" s="16" t="s">
        <v>32</v>
      </c>
      <c r="K259" s="14" t="s">
        <v>24</v>
      </c>
      <c r="L259" s="14" t="s">
        <v>17</v>
      </c>
      <c r="M259" s="16" t="s">
        <v>25</v>
      </c>
      <c r="N259" s="16" t="s">
        <v>26</v>
      </c>
      <c r="O259" s="16" t="s">
        <v>14</v>
      </c>
      <c r="P259" s="12">
        <f t="shared" si="23"/>
        <v>3</v>
      </c>
      <c r="Q259" s="12" cm="1">
        <f t="array" ref="Q259">SUMPRODUCT(($G$2:$G$3094=G259)*(P259&gt;$P$2:$P$3094))+1</f>
        <v>6</v>
      </c>
      <c r="R259" s="12" t="e">
        <f>(Q259*100000)+#REF!</f>
        <v>#REF!</v>
      </c>
      <c r="S259" t="e" cm="1">
        <f t="array" ref="S259">SUMPRODUCT(($G$2:$G$3094=G259)*(R259&gt;$R$2:$R$3094))+1</f>
        <v>#REF!</v>
      </c>
      <c r="T259" t="str">
        <f t="shared" si="24"/>
        <v>WOLVERHAMPTON #</v>
      </c>
      <c r="U259">
        <v>0</v>
      </c>
      <c r="V259" t="s">
        <v>17</v>
      </c>
      <c r="W259">
        <f t="shared" si="25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1"/>
        <v>Floodlit45222</v>
      </c>
      <c r="D260" s="5" t="str">
        <f>IF('by region'!$C$2="Any","Any",List!V260)&amp;M260&amp;IF('by region'!$I$2="Any","Any",N260)&amp;G260</f>
        <v>AnyFlatAny45222</v>
      </c>
      <c r="E260" s="5" t="e">
        <f>IF(I260=#REF!,List!G260,"")</f>
        <v>#REF!</v>
      </c>
      <c r="F260" s="5" t="e">
        <f t="shared" si="22"/>
        <v>#REF!</v>
      </c>
      <c r="G260" s="15">
        <v>45222</v>
      </c>
      <c r="H260" s="16" t="s">
        <v>42</v>
      </c>
      <c r="I260" s="16" t="s">
        <v>23</v>
      </c>
      <c r="J260" s="16" t="s">
        <v>32</v>
      </c>
      <c r="K260" s="14" t="s">
        <v>24</v>
      </c>
      <c r="L260" s="14" t="s">
        <v>17</v>
      </c>
      <c r="M260" s="16" t="s">
        <v>25</v>
      </c>
      <c r="N260" s="16" t="s">
        <v>26</v>
      </c>
      <c r="O260" s="16" t="s">
        <v>33</v>
      </c>
      <c r="P260" s="12">
        <f t="shared" si="23"/>
        <v>3</v>
      </c>
      <c r="Q260" s="12" cm="1">
        <f t="array" ref="Q260">SUMPRODUCT(($G$2:$G$3094=G260)*(P260&gt;$P$2:$P$3094))+1</f>
        <v>4</v>
      </c>
      <c r="R260" s="12" t="e">
        <f>(Q260*100000)+#REF!</f>
        <v>#REF!</v>
      </c>
      <c r="S260" t="e" cm="1">
        <f t="array" ref="S260">SUMPRODUCT(($G$2:$G$3094=G260)*(R260&gt;$R$2:$R$3094))+1</f>
        <v>#REF!</v>
      </c>
      <c r="T260" t="str">
        <f t="shared" si="24"/>
        <v>SOUTHWELL #</v>
      </c>
      <c r="U260">
        <v>1</v>
      </c>
      <c r="V260" t="s">
        <v>11</v>
      </c>
      <c r="W260">
        <f t="shared" si="25"/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1"/>
        <v>Floodlit45223</v>
      </c>
      <c r="D261" s="5" t="str">
        <f>IF('by region'!$C$2="Any","Any",List!V261)&amp;M261&amp;IF('by region'!$I$2="Any","Any",N261)&amp;G261</f>
        <v>AnyFlatAny45223</v>
      </c>
      <c r="E261" s="5" t="e">
        <f>IF(I261=#REF!,List!G261,"")</f>
        <v>#REF!</v>
      </c>
      <c r="F261" s="5" t="e">
        <f t="shared" si="22"/>
        <v>#REF!</v>
      </c>
      <c r="G261" s="15">
        <v>45223</v>
      </c>
      <c r="H261" s="16" t="s">
        <v>7</v>
      </c>
      <c r="I261" s="16" t="s">
        <v>43</v>
      </c>
      <c r="J261" s="16" t="s">
        <v>32</v>
      </c>
      <c r="K261" s="14" t="s">
        <v>24</v>
      </c>
      <c r="L261" s="14" t="s">
        <v>17</v>
      </c>
      <c r="M261" s="16" t="s">
        <v>25</v>
      </c>
      <c r="N261" s="16" t="s">
        <v>26</v>
      </c>
      <c r="O261" s="16" t="s">
        <v>33</v>
      </c>
      <c r="P261" s="12">
        <f t="shared" si="23"/>
        <v>3</v>
      </c>
      <c r="Q261" s="12" cm="1">
        <f t="array" ref="Q261">SUMPRODUCT(($G$2:$G$3094=G261)*(P261&gt;$P$2:$P$3094))+1</f>
        <v>4</v>
      </c>
      <c r="R261" s="12" t="e">
        <f>(Q261*100000)+#REF!</f>
        <v>#REF!</v>
      </c>
      <c r="S261" t="e" cm="1">
        <f t="array" ref="S261">SUMPRODUCT(($G$2:$G$3094=G261)*(R261&gt;$R$2:$R$3094))+1</f>
        <v>#REF!</v>
      </c>
      <c r="T261" t="str">
        <f t="shared" si="24"/>
        <v>WOLVERHAMPTON #</v>
      </c>
      <c r="U261">
        <v>0</v>
      </c>
      <c r="V261" t="s">
        <v>30</v>
      </c>
      <c r="W261">
        <f t="shared" si="25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1"/>
        <v>Floodlit45224</v>
      </c>
      <c r="D262" s="5" t="str">
        <f>IF('by region'!$C$2="Any","Any",List!V262)&amp;M262&amp;IF('by region'!$I$2="Any","Any",N262)&amp;G262</f>
        <v>AnyFlatAny45224</v>
      </c>
      <c r="E262" s="5" t="e">
        <f>IF(I262=#REF!,List!G262,"")</f>
        <v>#REF!</v>
      </c>
      <c r="F262" s="5" t="e">
        <f t="shared" si="22"/>
        <v>#REF!</v>
      </c>
      <c r="G262" s="15">
        <v>45224</v>
      </c>
      <c r="H262" s="16" t="s">
        <v>27</v>
      </c>
      <c r="I262" s="16" t="s">
        <v>47</v>
      </c>
      <c r="J262" s="16" t="s">
        <v>32</v>
      </c>
      <c r="K262" s="14" t="s">
        <v>16</v>
      </c>
      <c r="L262" s="14" t="s">
        <v>19</v>
      </c>
      <c r="M262" s="16" t="s">
        <v>25</v>
      </c>
      <c r="N262" s="16" t="s">
        <v>26</v>
      </c>
      <c r="O262" s="16" t="s">
        <v>33</v>
      </c>
      <c r="P262" s="12">
        <f t="shared" si="23"/>
        <v>3</v>
      </c>
      <c r="Q262" s="12" cm="1">
        <f t="array" ref="Q262">SUMPRODUCT(($G$2:$G$3094=G262)*(P262&gt;$P$2:$P$3094))+1</f>
        <v>4</v>
      </c>
      <c r="R262" s="12" t="e">
        <f>(Q262*100000)+#REF!</f>
        <v>#REF!</v>
      </c>
      <c r="S262" t="e" cm="1">
        <f t="array" ref="S262">SUMPRODUCT(($G$2:$G$3094=G262)*(R262&gt;$R$2:$R$3094))+1</f>
        <v>#REF!</v>
      </c>
      <c r="T262" t="str">
        <f t="shared" si="24"/>
        <v>KEMPTON PARK #</v>
      </c>
      <c r="U262">
        <v>0</v>
      </c>
      <c r="V262" t="s">
        <v>30</v>
      </c>
      <c r="W262">
        <f t="shared" si="25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1"/>
        <v>Floodlit45225</v>
      </c>
      <c r="D263" s="5" t="str">
        <f>IF('by region'!$C$2="Any","Any",List!V263)&amp;M263&amp;IF('by region'!$I$2="Any","Any",N263)&amp;G263</f>
        <v>AnyFlatAny45225</v>
      </c>
      <c r="E263" s="5" t="e">
        <f>IF(I263=#REF!,List!G263,"")</f>
        <v>#REF!</v>
      </c>
      <c r="F263" s="5" t="e">
        <f t="shared" si="22"/>
        <v>#REF!</v>
      </c>
      <c r="G263" s="15">
        <v>45225</v>
      </c>
      <c r="H263" s="16" t="s">
        <v>34</v>
      </c>
      <c r="I263" s="16" t="s">
        <v>43</v>
      </c>
      <c r="J263" s="16" t="s">
        <v>32</v>
      </c>
      <c r="K263" s="14" t="s">
        <v>24</v>
      </c>
      <c r="L263" s="14" t="s">
        <v>17</v>
      </c>
      <c r="M263" s="16" t="s">
        <v>25</v>
      </c>
      <c r="N263" s="16" t="s">
        <v>26</v>
      </c>
      <c r="O263" s="16" t="s">
        <v>33</v>
      </c>
      <c r="P263" s="12">
        <f t="shared" si="23"/>
        <v>3</v>
      </c>
      <c r="Q263" s="12" cm="1">
        <f t="array" ref="Q263">SUMPRODUCT(($G$2:$G$3094=G263)*(P263&gt;$P$2:$P$3094))+1</f>
        <v>4</v>
      </c>
      <c r="R263" s="12" t="e">
        <f>(Q263*100000)+#REF!</f>
        <v>#REF!</v>
      </c>
      <c r="S263" t="e" cm="1">
        <f t="array" ref="S263">SUMPRODUCT(($G$2:$G$3094=G263)*(R263&gt;$R$2:$R$3094))+1</f>
        <v>#REF!</v>
      </c>
      <c r="T263" t="str">
        <f t="shared" si="24"/>
        <v>WOLVERHAMPTON #</v>
      </c>
      <c r="U263">
        <v>0</v>
      </c>
      <c r="V263" t="s">
        <v>17</v>
      </c>
      <c r="W263">
        <f t="shared" si="25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1"/>
        <v>Afternoon45225</v>
      </c>
      <c r="D264" s="5" t="str">
        <f>IF('by region'!$C$2="Any","Any",List!V264)&amp;M264&amp;IF('by region'!$I$2="Any","Any",N264)&amp;G264</f>
        <v>AnyFlatAny45225</v>
      </c>
      <c r="E264" s="5" t="e">
        <f>IF(I264=#REF!,List!G264,"")</f>
        <v>#REF!</v>
      </c>
      <c r="F264" s="5" t="e">
        <f t="shared" si="22"/>
        <v>#REF!</v>
      </c>
      <c r="G264" s="15">
        <v>45225</v>
      </c>
      <c r="H264" s="16" t="s">
        <v>34</v>
      </c>
      <c r="I264" s="16" t="s">
        <v>23</v>
      </c>
      <c r="J264" s="16" t="s">
        <v>9</v>
      </c>
      <c r="K264" s="14" t="s">
        <v>24</v>
      </c>
      <c r="L264" s="14" t="s">
        <v>17</v>
      </c>
      <c r="M264" s="16" t="s">
        <v>25</v>
      </c>
      <c r="N264" s="16" t="s">
        <v>26</v>
      </c>
      <c r="O264" s="16" t="s">
        <v>14</v>
      </c>
      <c r="P264" s="12">
        <f t="shared" si="23"/>
        <v>1</v>
      </c>
      <c r="Q264" s="12" cm="1">
        <f t="array" ref="Q264">SUMPRODUCT(($G$2:$G$3094=G264)*(P264&gt;$P$2:$P$3094))+1</f>
        <v>1</v>
      </c>
      <c r="R264" s="12" t="e">
        <f>(Q264*100000)+#REF!</f>
        <v>#REF!</v>
      </c>
      <c r="S264" t="e" cm="1">
        <f t="array" ref="S264">SUMPRODUCT(($G$2:$G$3094=G264)*(R264&gt;$R$2:$R$3094))+1</f>
        <v>#REF!</v>
      </c>
      <c r="T264" t="str">
        <f t="shared" si="24"/>
        <v xml:space="preserve">SOUTHWELL </v>
      </c>
      <c r="U264">
        <v>0</v>
      </c>
      <c r="V264" t="s">
        <v>17</v>
      </c>
      <c r="W264">
        <f t="shared" si="25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1"/>
        <v>Floodlit45226</v>
      </c>
      <c r="D265" s="5" t="str">
        <f>IF('by region'!$C$2="Any","Any",List!V265)&amp;M265&amp;IF('by region'!$I$2="Any","Any",N265)&amp;G265</f>
        <v>AnyFlatAny45226</v>
      </c>
      <c r="E265" s="5" t="e">
        <f>IF(I265=#REF!,List!G265,"")</f>
        <v>#REF!</v>
      </c>
      <c r="F265" s="5" t="e">
        <f t="shared" si="22"/>
        <v>#REF!</v>
      </c>
      <c r="G265" s="15">
        <v>45226</v>
      </c>
      <c r="H265" s="16" t="s">
        <v>35</v>
      </c>
      <c r="I265" s="16" t="s">
        <v>43</v>
      </c>
      <c r="J265" s="16" t="s">
        <v>32</v>
      </c>
      <c r="K265" s="14" t="s">
        <v>24</v>
      </c>
      <c r="L265" s="14" t="s">
        <v>17</v>
      </c>
      <c r="M265" s="16" t="s">
        <v>25</v>
      </c>
      <c r="N265" s="16" t="s">
        <v>26</v>
      </c>
      <c r="O265" s="16" t="s">
        <v>14</v>
      </c>
      <c r="P265" s="12">
        <f t="shared" si="23"/>
        <v>3</v>
      </c>
      <c r="Q265" s="12" cm="1">
        <f t="array" ref="Q265">SUMPRODUCT(($G$2:$G$3094=G265)*(P265&gt;$P$2:$P$3094))+1</f>
        <v>4</v>
      </c>
      <c r="R265" s="12" t="e">
        <f>(Q265*100000)+#REF!</f>
        <v>#REF!</v>
      </c>
      <c r="S265" t="e" cm="1">
        <f t="array" ref="S265">SUMPRODUCT(($G$2:$G$3094=G265)*(R265&gt;$R$2:$R$3094))+1</f>
        <v>#REF!</v>
      </c>
      <c r="T265" t="str">
        <f t="shared" si="24"/>
        <v>WOLVERHAMPTON #</v>
      </c>
      <c r="U265">
        <v>0</v>
      </c>
      <c r="V265" t="s">
        <v>19</v>
      </c>
      <c r="W265">
        <f t="shared" si="25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1"/>
        <v>Floodlit45227</v>
      </c>
      <c r="D266" s="5" t="str">
        <f>IF('by region'!$C$2="Any","Any",List!V266)&amp;M266&amp;IF('by region'!$I$2="Any","Any",N266)&amp;G266</f>
        <v>AnyFlatAny45227</v>
      </c>
      <c r="E266" s="5" t="e">
        <f>IF(I266=#REF!,List!G266,"")</f>
        <v>#REF!</v>
      </c>
      <c r="F266" s="5" t="e">
        <f t="shared" si="22"/>
        <v>#REF!</v>
      </c>
      <c r="G266" s="15">
        <v>45227</v>
      </c>
      <c r="H266" s="16" t="s">
        <v>37</v>
      </c>
      <c r="I266" s="16" t="s">
        <v>73</v>
      </c>
      <c r="J266" s="16" t="s">
        <v>32</v>
      </c>
      <c r="K266" s="14" t="s">
        <v>10</v>
      </c>
      <c r="L266" s="14" t="s">
        <v>19</v>
      </c>
      <c r="M266" s="16" t="s">
        <v>25</v>
      </c>
      <c r="N266" s="16" t="s">
        <v>26</v>
      </c>
      <c r="O266" s="16" t="s">
        <v>33</v>
      </c>
      <c r="P266" s="12">
        <f t="shared" si="23"/>
        <v>3</v>
      </c>
      <c r="Q266" s="12" cm="1">
        <f t="array" ref="Q266">SUMPRODUCT(($G$2:$G$3094=G266)*(P266&gt;$P$2:$P$3094))+1</f>
        <v>5</v>
      </c>
      <c r="R266" s="12" t="e">
        <f>(Q266*100000)+#REF!</f>
        <v>#REF!</v>
      </c>
      <c r="S266" t="e" cm="1">
        <f t="array" ref="S266">SUMPRODUCT(($G$2:$G$3094=G266)*(R266&gt;$R$2:$R$3094))+1</f>
        <v>#REF!</v>
      </c>
      <c r="T266" t="str">
        <f t="shared" si="24"/>
        <v>CHELMSFORD CITY #</v>
      </c>
      <c r="U266">
        <v>0</v>
      </c>
      <c r="V266" t="s">
        <v>19</v>
      </c>
      <c r="W266">
        <f t="shared" si="25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1"/>
        <v>Floodlit45229</v>
      </c>
      <c r="D267" s="5" t="str">
        <f>IF('by region'!$C$2="Any","Any",List!V267)&amp;M267&amp;IF('by region'!$I$2="Any","Any",N267)&amp;G267</f>
        <v>AnyFlatAny45229</v>
      </c>
      <c r="E267" s="5" t="e">
        <f>IF(I267=#REF!,List!G267,"")</f>
        <v>#REF!</v>
      </c>
      <c r="F267" s="5" t="e">
        <f t="shared" si="22"/>
        <v>#REF!</v>
      </c>
      <c r="G267" s="15">
        <v>45229</v>
      </c>
      <c r="H267" s="16" t="s">
        <v>42</v>
      </c>
      <c r="I267" s="16" t="s">
        <v>23</v>
      </c>
      <c r="J267" s="16" t="s">
        <v>32</v>
      </c>
      <c r="K267" s="14" t="s">
        <v>24</v>
      </c>
      <c r="L267" s="14" t="s">
        <v>17</v>
      </c>
      <c r="M267" s="16" t="s">
        <v>25</v>
      </c>
      <c r="N267" s="16" t="s">
        <v>26</v>
      </c>
      <c r="O267" s="16" t="s">
        <v>33</v>
      </c>
      <c r="P267" s="12">
        <f t="shared" si="23"/>
        <v>3</v>
      </c>
      <c r="Q267" s="12" cm="1">
        <f t="array" ref="Q267">SUMPRODUCT(($G$2:$G$3094=G267)*(P267&gt;$P$2:$P$3094))+1</f>
        <v>4</v>
      </c>
      <c r="R267" s="12" t="e">
        <f>(Q267*100000)+#REF!</f>
        <v>#REF!</v>
      </c>
      <c r="S267" t="e" cm="1">
        <f t="array" ref="S267">SUMPRODUCT(($G$2:$G$3094=G267)*(R267&gt;$R$2:$R$3094))+1</f>
        <v>#REF!</v>
      </c>
      <c r="T267" t="str">
        <f t="shared" si="24"/>
        <v>SOUTHWELL #</v>
      </c>
      <c r="U267">
        <v>0</v>
      </c>
      <c r="V267" t="s">
        <v>11</v>
      </c>
      <c r="W267">
        <f t="shared" si="25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1"/>
        <v>Floodlit45230</v>
      </c>
      <c r="D268" s="5" t="str">
        <f>IF('by region'!$C$2="Any","Any",List!V268)&amp;M268&amp;IF('by region'!$I$2="Any","Any",N268)&amp;G268</f>
        <v>AnyFlatAny45230</v>
      </c>
      <c r="E268" s="5" t="e">
        <f>IF(I268=#REF!,List!G268,"")</f>
        <v>#REF!</v>
      </c>
      <c r="F268" s="5" t="e">
        <f t="shared" si="22"/>
        <v>#REF!</v>
      </c>
      <c r="G268" s="15">
        <v>45230</v>
      </c>
      <c r="H268" s="16" t="s">
        <v>7</v>
      </c>
      <c r="I268" s="16" t="s">
        <v>31</v>
      </c>
      <c r="J268" s="16" t="s">
        <v>32</v>
      </c>
      <c r="K268" s="14" t="s">
        <v>24</v>
      </c>
      <c r="L268" s="14" t="s">
        <v>11</v>
      </c>
      <c r="M268" s="16" t="s">
        <v>25</v>
      </c>
      <c r="N268" s="16" t="s">
        <v>26</v>
      </c>
      <c r="O268" s="16" t="s">
        <v>33</v>
      </c>
      <c r="P268" s="12">
        <f t="shared" si="23"/>
        <v>3</v>
      </c>
      <c r="Q268" s="12" cm="1">
        <f t="array" ref="Q268">SUMPRODUCT(($G$2:$G$3094=G268)*(P268&gt;$P$2:$P$3094))+1</f>
        <v>4</v>
      </c>
      <c r="R268" s="12" t="e">
        <f>(Q268*100000)+#REF!</f>
        <v>#REF!</v>
      </c>
      <c r="S268" t="e" cm="1">
        <f t="array" ref="S268">SUMPRODUCT(($G$2:$G$3094=G268)*(R268&gt;$R$2:$R$3094))+1</f>
        <v>#REF!</v>
      </c>
      <c r="T268" t="str">
        <f t="shared" si="24"/>
        <v>NEWCASTLE #</v>
      </c>
      <c r="U268">
        <v>0</v>
      </c>
      <c r="V268" t="s">
        <v>17</v>
      </c>
      <c r="W268">
        <f t="shared" si="25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1"/>
        <v>Floodlit45231</v>
      </c>
      <c r="D269" s="5" t="str">
        <f>IF('by region'!$C$2="Any","Any",List!V269)&amp;M269&amp;IF('by region'!$I$2="Any","Any",N269)&amp;G269</f>
        <v>AnyFlatAny45231</v>
      </c>
      <c r="E269" s="5" t="e">
        <f>IF(I269=#REF!,List!G269,"")</f>
        <v>#REF!</v>
      </c>
      <c r="F269" s="5" t="e">
        <f t="shared" si="22"/>
        <v>#REF!</v>
      </c>
      <c r="G269" s="15">
        <v>45231</v>
      </c>
      <c r="H269" s="16" t="s">
        <v>27</v>
      </c>
      <c r="I269" s="16" t="s">
        <v>47</v>
      </c>
      <c r="J269" s="16" t="s">
        <v>32</v>
      </c>
      <c r="K269" s="14" t="s">
        <v>16</v>
      </c>
      <c r="L269" s="14" t="s">
        <v>19</v>
      </c>
      <c r="M269" s="16" t="s">
        <v>25</v>
      </c>
      <c r="N269" s="16" t="s">
        <v>26</v>
      </c>
      <c r="O269" s="16" t="s">
        <v>33</v>
      </c>
      <c r="P269" s="12">
        <f t="shared" si="23"/>
        <v>3</v>
      </c>
      <c r="Q269" s="12" cm="1">
        <f t="array" ref="Q269">SUMPRODUCT(($G$2:$G$3094=G269)*(P269&gt;$P$2:$P$3094))+1</f>
        <v>4</v>
      </c>
      <c r="R269" s="12" t="e">
        <f>(Q269*100000)+#REF!</f>
        <v>#REF!</v>
      </c>
      <c r="S269" t="e" cm="1">
        <f t="array" ref="S269">SUMPRODUCT(($G$2:$G$3094=G269)*(R269&gt;$R$2:$R$3094))+1</f>
        <v>#REF!</v>
      </c>
      <c r="T269" t="str">
        <f t="shared" si="24"/>
        <v>KEMPTON PARK #</v>
      </c>
      <c r="U269">
        <v>0</v>
      </c>
      <c r="V269" t="s">
        <v>17</v>
      </c>
      <c r="W269">
        <f t="shared" si="25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1"/>
        <v>Floodlit45232</v>
      </c>
      <c r="D270" s="5" t="str">
        <f>IF('by region'!$C$2="Any","Any",List!V270)&amp;M270&amp;IF('by region'!$I$2="Any","Any",N270)&amp;G270</f>
        <v>AnyFlatAny45232</v>
      </c>
      <c r="E270" s="5" t="e">
        <f>IF(I270=#REF!,List!G270,"")</f>
        <v>#REF!</v>
      </c>
      <c r="F270" s="5" t="e">
        <f t="shared" si="22"/>
        <v>#REF!</v>
      </c>
      <c r="G270" s="15">
        <v>45232</v>
      </c>
      <c r="H270" s="16" t="s">
        <v>34</v>
      </c>
      <c r="I270" s="16" t="s">
        <v>73</v>
      </c>
      <c r="J270" s="16" t="s">
        <v>32</v>
      </c>
      <c r="K270" s="14" t="s">
        <v>10</v>
      </c>
      <c r="L270" s="14" t="s">
        <v>19</v>
      </c>
      <c r="M270" s="16" t="s">
        <v>25</v>
      </c>
      <c r="N270" s="16" t="s">
        <v>26</v>
      </c>
      <c r="O270" s="16" t="s">
        <v>33</v>
      </c>
      <c r="P270" s="12">
        <f t="shared" si="23"/>
        <v>3</v>
      </c>
      <c r="Q270" s="12" cm="1">
        <f t="array" ref="Q270">SUMPRODUCT(($G$2:$G$3094=G270)*(P270&gt;$P$2:$P$3094))+1</f>
        <v>4</v>
      </c>
      <c r="R270" s="12" t="e">
        <f>(Q270*100000)+#REF!</f>
        <v>#REF!</v>
      </c>
      <c r="S270" t="e" cm="1">
        <f t="array" ref="S270">SUMPRODUCT(($G$2:$G$3094=G270)*(R270&gt;$R$2:$R$3094))+1</f>
        <v>#REF!</v>
      </c>
      <c r="T270" t="str">
        <f t="shared" si="24"/>
        <v>CHELMSFORD CITY #</v>
      </c>
      <c r="U270">
        <v>0</v>
      </c>
      <c r="V270" t="s">
        <v>11</v>
      </c>
      <c r="W270">
        <f t="shared" si="25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1"/>
        <v>Afternoon45232</v>
      </c>
      <c r="D271" s="5" t="str">
        <f>IF('by region'!$C$2="Any","Any",List!V271)&amp;M271&amp;IF('by region'!$I$2="Any","Any",N271)&amp;G271</f>
        <v>AnyFlatAny45232</v>
      </c>
      <c r="E271" s="5" t="e">
        <f>IF(I271=#REF!,List!G271,"")</f>
        <v>#REF!</v>
      </c>
      <c r="F271" s="5" t="e">
        <f t="shared" si="22"/>
        <v>#REF!</v>
      </c>
      <c r="G271" s="15">
        <v>45232</v>
      </c>
      <c r="H271" s="16" t="s">
        <v>34</v>
      </c>
      <c r="I271" s="16" t="s">
        <v>36</v>
      </c>
      <c r="J271" s="16" t="s">
        <v>9</v>
      </c>
      <c r="K271" s="14" t="s">
        <v>24</v>
      </c>
      <c r="L271" s="14" t="s">
        <v>19</v>
      </c>
      <c r="M271" s="16" t="s">
        <v>25</v>
      </c>
      <c r="N271" s="16" t="s">
        <v>26</v>
      </c>
      <c r="O271" s="16" t="s">
        <v>14</v>
      </c>
      <c r="P271" s="12">
        <f t="shared" si="23"/>
        <v>1</v>
      </c>
      <c r="Q271" s="12" cm="1">
        <f t="array" ref="Q271">SUMPRODUCT(($G$2:$G$3094=G271)*(P271&gt;$P$2:$P$3094))+1</f>
        <v>1</v>
      </c>
      <c r="R271" s="12" t="e">
        <f>(Q271*100000)+#REF!</f>
        <v>#REF!</v>
      </c>
      <c r="S271" t="e" cm="1">
        <f t="array" ref="S271">SUMPRODUCT(($G$2:$G$3094=G271)*(R271&gt;$R$2:$R$3094))+1</f>
        <v>#REF!</v>
      </c>
      <c r="T271" t="str">
        <f t="shared" si="24"/>
        <v xml:space="preserve">LINGFIELD PARK </v>
      </c>
      <c r="U271">
        <v>0</v>
      </c>
      <c r="V271" t="s">
        <v>19</v>
      </c>
      <c r="W271">
        <f t="shared" si="25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1"/>
        <v>Floodlit45233</v>
      </c>
      <c r="D272" s="5" t="str">
        <f>IF('by region'!$C$2="Any","Any",List!V272)&amp;M272&amp;IF('by region'!$I$2="Any","Any",N272)&amp;G272</f>
        <v>AnyFlatAny45233</v>
      </c>
      <c r="E272" s="5" t="e">
        <f>IF(I272=#REF!,List!G272,"")</f>
        <v>#REF!</v>
      </c>
      <c r="F272" s="5" t="e">
        <f t="shared" si="22"/>
        <v>#REF!</v>
      </c>
      <c r="G272" s="15">
        <v>45233</v>
      </c>
      <c r="H272" s="16" t="s">
        <v>35</v>
      </c>
      <c r="I272" s="16" t="s">
        <v>31</v>
      </c>
      <c r="J272" s="16" t="s">
        <v>32</v>
      </c>
      <c r="K272" s="14" t="s">
        <v>24</v>
      </c>
      <c r="L272" s="14" t="s">
        <v>11</v>
      </c>
      <c r="M272" s="16" t="s">
        <v>25</v>
      </c>
      <c r="N272" s="16" t="s">
        <v>26</v>
      </c>
      <c r="O272" s="16" t="s">
        <v>33</v>
      </c>
      <c r="P272" s="12">
        <f t="shared" si="23"/>
        <v>3</v>
      </c>
      <c r="Q272" s="12" cm="1">
        <f t="array" ref="Q272">SUMPRODUCT(($G$2:$G$3094=G272)*(P272&gt;$P$2:$P$3094))+1</f>
        <v>4</v>
      </c>
      <c r="R272" s="12" t="e">
        <f>(Q272*100000)+#REF!</f>
        <v>#REF!</v>
      </c>
      <c r="S272" t="e" cm="1">
        <f t="array" ref="S272">SUMPRODUCT(($G$2:$G$3094=G272)*(R272&gt;$R$2:$R$3094))+1</f>
        <v>#REF!</v>
      </c>
      <c r="T272" t="str">
        <f t="shared" si="24"/>
        <v>NEWCASTLE #</v>
      </c>
      <c r="U272">
        <v>0</v>
      </c>
      <c r="V272" t="s">
        <v>30</v>
      </c>
      <c r="W272">
        <f t="shared" si="25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1"/>
        <v>Floodlit45234</v>
      </c>
      <c r="D273" s="5" t="str">
        <f>IF('by region'!$C$2="Any","Any",List!V273)&amp;M273&amp;IF('by region'!$I$2="Any","Any",N273)&amp;G273</f>
        <v>AnyFlatAny45234</v>
      </c>
      <c r="E273" s="5" t="e">
        <f>IF(I273=#REF!,List!G273,"")</f>
        <v>#REF!</v>
      </c>
      <c r="F273" s="5" t="e">
        <f t="shared" si="22"/>
        <v>#REF!</v>
      </c>
      <c r="G273" s="15">
        <v>45234</v>
      </c>
      <c r="H273" s="16" t="s">
        <v>37</v>
      </c>
      <c r="I273" s="16" t="s">
        <v>23</v>
      </c>
      <c r="J273" s="16" t="s">
        <v>32</v>
      </c>
      <c r="K273" s="14" t="s">
        <v>24</v>
      </c>
      <c r="L273" s="14" t="s">
        <v>17</v>
      </c>
      <c r="M273" s="16" t="s">
        <v>25</v>
      </c>
      <c r="N273" s="16" t="s">
        <v>26</v>
      </c>
      <c r="O273" s="16" t="s">
        <v>33</v>
      </c>
      <c r="P273" s="12">
        <f t="shared" si="23"/>
        <v>3</v>
      </c>
      <c r="Q273" s="12" cm="1">
        <f t="array" ref="Q273">SUMPRODUCT(($G$2:$G$3094=G273)*(P273&gt;$P$2:$P$3094))+1</f>
        <v>5</v>
      </c>
      <c r="R273" s="12" t="e">
        <f>(Q273*100000)+#REF!</f>
        <v>#REF!</v>
      </c>
      <c r="S273" t="e" cm="1">
        <f t="array" ref="S273">SUMPRODUCT(($G$2:$G$3094=G273)*(R273&gt;$R$2:$R$3094))+1</f>
        <v>#REF!</v>
      </c>
      <c r="T273" t="str">
        <f t="shared" si="24"/>
        <v>SOUTHWELL #</v>
      </c>
      <c r="U273">
        <v>0</v>
      </c>
      <c r="V273" t="s">
        <v>30</v>
      </c>
      <c r="W273">
        <f t="shared" si="25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1"/>
        <v>Floodlit45236</v>
      </c>
      <c r="D274" s="5" t="str">
        <f>IF('by region'!$C$2="Any","Any",List!V274)&amp;M274&amp;IF('by region'!$I$2="Any","Any",N274)&amp;G274</f>
        <v>AnyFlatAny45236</v>
      </c>
      <c r="E274" s="5" t="e">
        <f>IF(I274=#REF!,List!G274,"")</f>
        <v>#REF!</v>
      </c>
      <c r="F274" s="5" t="e">
        <f t="shared" si="22"/>
        <v>#REF!</v>
      </c>
      <c r="G274" s="15">
        <v>45236</v>
      </c>
      <c r="H274" s="16" t="s">
        <v>42</v>
      </c>
      <c r="I274" s="16" t="s">
        <v>43</v>
      </c>
      <c r="J274" s="16" t="s">
        <v>32</v>
      </c>
      <c r="K274" s="14" t="s">
        <v>24</v>
      </c>
      <c r="L274" s="14" t="s">
        <v>17</v>
      </c>
      <c r="M274" s="16" t="s">
        <v>25</v>
      </c>
      <c r="N274" s="16" t="s">
        <v>26</v>
      </c>
      <c r="O274" s="16" t="s">
        <v>33</v>
      </c>
      <c r="P274" s="12">
        <f t="shared" si="23"/>
        <v>3</v>
      </c>
      <c r="Q274" s="12" cm="1">
        <f t="array" ref="Q274">SUMPRODUCT(($G$2:$G$3094=G274)*(P274&gt;$P$2:$P$3094))+1</f>
        <v>4</v>
      </c>
      <c r="R274" s="12" t="e">
        <f>(Q274*100000)+#REF!</f>
        <v>#REF!</v>
      </c>
      <c r="S274" t="e" cm="1">
        <f t="array" ref="S274">SUMPRODUCT(($G$2:$G$3094=G274)*(R274&gt;$R$2:$R$3094))+1</f>
        <v>#REF!</v>
      </c>
      <c r="T274" t="str">
        <f t="shared" si="24"/>
        <v>WOLVERHAMPTON #</v>
      </c>
      <c r="U274">
        <v>0</v>
      </c>
      <c r="V274" t="s">
        <v>17</v>
      </c>
      <c r="W274">
        <f t="shared" si="25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1"/>
        <v>Afternoon45236</v>
      </c>
      <c r="D275" s="5" t="str">
        <f>IF('by region'!$C$2="Any","Any",List!V275)&amp;M275&amp;IF('by region'!$I$2="Any","Any",N275)&amp;G275</f>
        <v>AnyFlatAny45236</v>
      </c>
      <c r="E275" s="5" t="e">
        <f>IF(I275=#REF!,List!G275,"")</f>
        <v>#REF!</v>
      </c>
      <c r="F275" s="5" t="e">
        <f t="shared" si="22"/>
        <v>#REF!</v>
      </c>
      <c r="G275" s="15">
        <v>45236</v>
      </c>
      <c r="H275" s="16" t="s">
        <v>42</v>
      </c>
      <c r="I275" s="16" t="s">
        <v>47</v>
      </c>
      <c r="J275" s="16" t="s">
        <v>9</v>
      </c>
      <c r="K275" s="14" t="s">
        <v>16</v>
      </c>
      <c r="L275" s="14" t="s">
        <v>19</v>
      </c>
      <c r="M275" s="16" t="s">
        <v>25</v>
      </c>
      <c r="N275" s="16" t="s">
        <v>26</v>
      </c>
      <c r="O275" s="16" t="s">
        <v>14</v>
      </c>
      <c r="P275" s="12">
        <f t="shared" si="23"/>
        <v>1</v>
      </c>
      <c r="Q275" s="12" cm="1">
        <f t="array" ref="Q275">SUMPRODUCT(($G$2:$G$3094=G275)*(P275&gt;$P$2:$P$3094))+1</f>
        <v>1</v>
      </c>
      <c r="R275" s="12" t="e">
        <f>(Q275*100000)+#REF!</f>
        <v>#REF!</v>
      </c>
      <c r="S275" t="e" cm="1">
        <f t="array" ref="S275">SUMPRODUCT(($G$2:$G$3094=G275)*(R275&gt;$R$2:$R$3094))+1</f>
        <v>#REF!</v>
      </c>
      <c r="T275" t="str">
        <f t="shared" si="24"/>
        <v xml:space="preserve">KEMPTON PARK </v>
      </c>
      <c r="U275">
        <v>0</v>
      </c>
      <c r="V275" t="s">
        <v>30</v>
      </c>
      <c r="W275">
        <f t="shared" si="25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1"/>
        <v>Floodlit45237</v>
      </c>
      <c r="D276" s="5" t="str">
        <f>IF('by region'!$C$2="Any","Any",List!V276)&amp;M276&amp;IF('by region'!$I$2="Any","Any",N276)&amp;G276</f>
        <v>AnyFlatAny45237</v>
      </c>
      <c r="E276" s="5" t="e">
        <f>IF(I276=#REF!,List!G276,"")</f>
        <v>#REF!</v>
      </c>
      <c r="F276" s="5" t="e">
        <f t="shared" si="22"/>
        <v>#REF!</v>
      </c>
      <c r="G276" s="15">
        <v>45237</v>
      </c>
      <c r="H276" s="16" t="s">
        <v>7</v>
      </c>
      <c r="I276" s="16" t="s">
        <v>31</v>
      </c>
      <c r="J276" s="16" t="s">
        <v>32</v>
      </c>
      <c r="K276" s="14" t="s">
        <v>24</v>
      </c>
      <c r="L276" s="14" t="s">
        <v>11</v>
      </c>
      <c r="M276" s="16" t="s">
        <v>25</v>
      </c>
      <c r="N276" s="16" t="s">
        <v>26</v>
      </c>
      <c r="O276" s="16" t="s">
        <v>33</v>
      </c>
      <c r="P276" s="12">
        <f t="shared" si="23"/>
        <v>3</v>
      </c>
      <c r="Q276" s="12" cm="1">
        <f t="array" ref="Q276">SUMPRODUCT(($G$2:$G$3094=G276)*(P276&gt;$P$2:$P$3094))+1</f>
        <v>4</v>
      </c>
      <c r="R276" s="12" t="e">
        <f>(Q276*100000)+#REF!</f>
        <v>#REF!</v>
      </c>
      <c r="S276" t="e" cm="1">
        <f t="array" ref="S276">SUMPRODUCT(($G$2:$G$3094=G276)*(R276&gt;$R$2:$R$3094))+1</f>
        <v>#REF!</v>
      </c>
      <c r="T276" t="str">
        <f t="shared" si="24"/>
        <v>NEWCASTLE #</v>
      </c>
      <c r="U276">
        <v>0</v>
      </c>
      <c r="V276" t="s">
        <v>30</v>
      </c>
      <c r="W276">
        <f t="shared" si="25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1"/>
        <v>Afternoon45237</v>
      </c>
      <c r="D277" s="5" t="str">
        <f>IF('by region'!$C$2="Any","Any",List!V277)&amp;M277&amp;IF('by region'!$I$2="Any","Any",N277)&amp;G277</f>
        <v>AnyFlatAny45237</v>
      </c>
      <c r="E277" s="5" t="e">
        <f>IF(I277=#REF!,List!G277,"")</f>
        <v>#REF!</v>
      </c>
      <c r="F277" s="5" t="e">
        <f t="shared" si="22"/>
        <v>#REF!</v>
      </c>
      <c r="G277" s="15">
        <v>45237</v>
      </c>
      <c r="H277" s="16" t="s">
        <v>7</v>
      </c>
      <c r="I277" s="16" t="s">
        <v>23</v>
      </c>
      <c r="J277" s="16" t="s">
        <v>9</v>
      </c>
      <c r="K277" s="14" t="s">
        <v>24</v>
      </c>
      <c r="L277" s="14" t="s">
        <v>17</v>
      </c>
      <c r="M277" s="16" t="s">
        <v>25</v>
      </c>
      <c r="N277" s="16" t="s">
        <v>26</v>
      </c>
      <c r="O277" s="16" t="s">
        <v>14</v>
      </c>
      <c r="P277" s="12">
        <f t="shared" si="23"/>
        <v>1</v>
      </c>
      <c r="Q277" s="12" cm="1">
        <f t="array" ref="Q277">SUMPRODUCT(($G$2:$G$3094=G277)*(P277&gt;$P$2:$P$3094))+1</f>
        <v>1</v>
      </c>
      <c r="R277" s="12" t="e">
        <f>(Q277*100000)+#REF!</f>
        <v>#REF!</v>
      </c>
      <c r="S277" t="e" cm="1">
        <f t="array" ref="S277">SUMPRODUCT(($G$2:$G$3094=G277)*(R277&gt;$R$2:$R$3094))+1</f>
        <v>#REF!</v>
      </c>
      <c r="T277" t="str">
        <f t="shared" si="24"/>
        <v xml:space="preserve">SOUTHWELL </v>
      </c>
      <c r="U277">
        <v>0</v>
      </c>
      <c r="V277" t="s">
        <v>11</v>
      </c>
      <c r="W277">
        <f t="shared" si="25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1"/>
        <v>Floodlit45238</v>
      </c>
      <c r="D278" s="5" t="str">
        <f>IF('by region'!$C$2="Any","Any",List!V278)&amp;M278&amp;IF('by region'!$I$2="Any","Any",N278)&amp;G278</f>
        <v>AnyFlatAny45238</v>
      </c>
      <c r="E278" s="5" t="e">
        <f>IF(I278=#REF!,List!G278,"")</f>
        <v>#REF!</v>
      </c>
      <c r="F278" s="5" t="e">
        <f t="shared" si="22"/>
        <v>#REF!</v>
      </c>
      <c r="G278" s="15">
        <v>45238</v>
      </c>
      <c r="H278" s="16" t="s">
        <v>27</v>
      </c>
      <c r="I278" s="16" t="s">
        <v>47</v>
      </c>
      <c r="J278" s="16" t="s">
        <v>32</v>
      </c>
      <c r="K278" s="14" t="s">
        <v>16</v>
      </c>
      <c r="L278" s="14" t="s">
        <v>19</v>
      </c>
      <c r="M278" s="16" t="s">
        <v>25</v>
      </c>
      <c r="N278" s="16" t="s">
        <v>26</v>
      </c>
      <c r="O278" s="16" t="s">
        <v>33</v>
      </c>
      <c r="P278" s="12">
        <f t="shared" si="23"/>
        <v>3</v>
      </c>
      <c r="Q278" s="12" cm="1">
        <f t="array" ref="Q278">SUMPRODUCT(($G$2:$G$3094=G278)*(P278&gt;$P$2:$P$3094))+1</f>
        <v>4</v>
      </c>
      <c r="R278" s="12" t="e">
        <f>(Q278*100000)+#REF!</f>
        <v>#REF!</v>
      </c>
      <c r="S278" t="e" cm="1">
        <f t="array" ref="S278">SUMPRODUCT(($G$2:$G$3094=G278)*(R278&gt;$R$2:$R$3094))+1</f>
        <v>#REF!</v>
      </c>
      <c r="T278" t="str">
        <f t="shared" si="24"/>
        <v>KEMPTON PARK #</v>
      </c>
      <c r="U278">
        <v>0</v>
      </c>
      <c r="V278" t="s">
        <v>30</v>
      </c>
      <c r="W278">
        <f t="shared" si="25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1"/>
        <v>Floodlit45239</v>
      </c>
      <c r="D279" s="5" t="str">
        <f>IF('by region'!$C$2="Any","Any",List!V279)&amp;M279&amp;IF('by region'!$I$2="Any","Any",N279)&amp;G279</f>
        <v>AnyFlatAny45239</v>
      </c>
      <c r="E279" s="5" t="e">
        <f>IF(I279=#REF!,List!G279,"")</f>
        <v>#REF!</v>
      </c>
      <c r="F279" s="5" t="e">
        <f t="shared" si="22"/>
        <v>#REF!</v>
      </c>
      <c r="G279" s="15">
        <v>45239</v>
      </c>
      <c r="H279" s="16" t="s">
        <v>34</v>
      </c>
      <c r="I279" s="16" t="s">
        <v>73</v>
      </c>
      <c r="J279" s="16" t="s">
        <v>32</v>
      </c>
      <c r="K279" s="14" t="s">
        <v>10</v>
      </c>
      <c r="L279" s="14" t="s">
        <v>19</v>
      </c>
      <c r="M279" s="16" t="s">
        <v>25</v>
      </c>
      <c r="N279" s="16" t="s">
        <v>26</v>
      </c>
      <c r="O279" s="16" t="s">
        <v>33</v>
      </c>
      <c r="P279" s="12">
        <f t="shared" si="23"/>
        <v>3</v>
      </c>
      <c r="Q279" s="12" cm="1">
        <f t="array" ref="Q279">SUMPRODUCT(($G$2:$G$3094=G279)*(P279&gt;$P$2:$P$3094))+1</f>
        <v>4</v>
      </c>
      <c r="R279" s="12" t="e">
        <f>(Q279*100000)+#REF!</f>
        <v>#REF!</v>
      </c>
      <c r="S279" t="e" cm="1">
        <f t="array" ref="S279">SUMPRODUCT(($G$2:$G$3094=G279)*(R279&gt;$R$2:$R$3094))+1</f>
        <v>#REF!</v>
      </c>
      <c r="T279" t="str">
        <f t="shared" si="24"/>
        <v>CHELMSFORD CITY #</v>
      </c>
      <c r="U279">
        <v>0</v>
      </c>
      <c r="V279" t="s">
        <v>19</v>
      </c>
      <c r="W279">
        <f t="shared" si="25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1"/>
        <v>Floodlit45240</v>
      </c>
      <c r="D280" s="5" t="str">
        <f>IF('by region'!$C$2="Any","Any",List!V280)&amp;M280&amp;IF('by region'!$I$2="Any","Any",N280)&amp;G280</f>
        <v>AnyFlatAny45240</v>
      </c>
      <c r="E280" s="5" t="e">
        <f>IF(I280=#REF!,List!G280,"")</f>
        <v>#REF!</v>
      </c>
      <c r="F280" s="5" t="e">
        <f t="shared" si="22"/>
        <v>#REF!</v>
      </c>
      <c r="G280" s="15">
        <v>45240</v>
      </c>
      <c r="H280" s="16" t="s">
        <v>35</v>
      </c>
      <c r="I280" s="16" t="s">
        <v>31</v>
      </c>
      <c r="J280" s="16" t="s">
        <v>32</v>
      </c>
      <c r="K280" s="14" t="s">
        <v>24</v>
      </c>
      <c r="L280" s="14" t="s">
        <v>11</v>
      </c>
      <c r="M280" s="16" t="s">
        <v>25</v>
      </c>
      <c r="N280" s="16" t="s">
        <v>26</v>
      </c>
      <c r="O280" s="16" t="s">
        <v>33</v>
      </c>
      <c r="P280" s="12">
        <f t="shared" si="23"/>
        <v>3</v>
      </c>
      <c r="Q280" s="12" cm="1">
        <f t="array" ref="Q280">SUMPRODUCT(($G$2:$G$3094=G280)*(P280&gt;$P$2:$P$3094))+1</f>
        <v>4</v>
      </c>
      <c r="R280" s="12" t="e">
        <f>(Q280*100000)+#REF!</f>
        <v>#REF!</v>
      </c>
      <c r="S280" t="e" cm="1">
        <f t="array" ref="S280">SUMPRODUCT(($G$2:$G$3094=G280)*(R280&gt;$R$2:$R$3094))+1</f>
        <v>#REF!</v>
      </c>
      <c r="T280" t="str">
        <f t="shared" si="24"/>
        <v>NEWCASTLE #</v>
      </c>
      <c r="U280">
        <v>0</v>
      </c>
      <c r="V280" t="s">
        <v>11</v>
      </c>
      <c r="W280">
        <f t="shared" si="25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1"/>
        <v>Floodlit45241</v>
      </c>
      <c r="D281" s="5" t="str">
        <f>IF('by region'!$C$2="Any","Any",List!V281)&amp;M281&amp;IF('by region'!$I$2="Any","Any",N281)&amp;G281</f>
        <v>AnyFlatAny45241</v>
      </c>
      <c r="E281" s="5" t="e">
        <f>IF(I281=#REF!,List!G281,"")</f>
        <v>#REF!</v>
      </c>
      <c r="F281" s="5" t="e">
        <f t="shared" si="22"/>
        <v>#REF!</v>
      </c>
      <c r="G281" s="15">
        <v>45241</v>
      </c>
      <c r="H281" s="16" t="s">
        <v>37</v>
      </c>
      <c r="I281" s="16" t="s">
        <v>73</v>
      </c>
      <c r="J281" s="16" t="s">
        <v>32</v>
      </c>
      <c r="K281" s="14" t="s">
        <v>10</v>
      </c>
      <c r="L281" s="14" t="s">
        <v>19</v>
      </c>
      <c r="M281" s="16" t="s">
        <v>25</v>
      </c>
      <c r="N281" s="16" t="s">
        <v>26</v>
      </c>
      <c r="O281" s="16" t="s">
        <v>33</v>
      </c>
      <c r="P281" s="12">
        <f t="shared" si="23"/>
        <v>3</v>
      </c>
      <c r="Q281" s="12" cm="1">
        <f t="array" ref="Q281">SUMPRODUCT(($G$2:$G$3094=G281)*(P281&gt;$P$2:$P$3094))+1</f>
        <v>5</v>
      </c>
      <c r="R281" s="12" t="e">
        <f>(Q281*100000)+#REF!</f>
        <v>#REF!</v>
      </c>
      <c r="S281" t="e" cm="1">
        <f t="array" ref="S281">SUMPRODUCT(($G$2:$G$3094=G281)*(R281&gt;$R$2:$R$3094))+1</f>
        <v>#REF!</v>
      </c>
      <c r="T281" t="str">
        <f t="shared" si="24"/>
        <v>CHELMSFORD CITY #</v>
      </c>
      <c r="U281">
        <v>1</v>
      </c>
      <c r="V281" t="s">
        <v>19</v>
      </c>
      <c r="W281">
        <f t="shared" si="25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1"/>
        <v>Floodlit45243</v>
      </c>
      <c r="D282" s="5" t="str">
        <f>IF('by region'!$C$2="Any","Any",List!V282)&amp;M282&amp;IF('by region'!$I$2="Any","Any",N282)&amp;G282</f>
        <v>AnyFlatAny45243</v>
      </c>
      <c r="E282" s="5" t="e">
        <f>IF(I282=#REF!,List!G282,"")</f>
        <v>#REF!</v>
      </c>
      <c r="F282" s="5" t="e">
        <f t="shared" si="22"/>
        <v>#REF!</v>
      </c>
      <c r="G282" s="15">
        <v>45243</v>
      </c>
      <c r="H282" s="16" t="s">
        <v>42</v>
      </c>
      <c r="I282" s="16" t="s">
        <v>43</v>
      </c>
      <c r="J282" s="16" t="s">
        <v>32</v>
      </c>
      <c r="K282" s="14" t="s">
        <v>24</v>
      </c>
      <c r="L282" s="14" t="s">
        <v>17</v>
      </c>
      <c r="M282" s="16" t="s">
        <v>25</v>
      </c>
      <c r="N282" s="16" t="s">
        <v>26</v>
      </c>
      <c r="O282" s="16" t="s">
        <v>14</v>
      </c>
      <c r="P282" s="12">
        <f t="shared" si="23"/>
        <v>3</v>
      </c>
      <c r="Q282" s="12" cm="1">
        <f t="array" ref="Q282">SUMPRODUCT(($G$2:$G$3094=G282)*(P282&gt;$P$2:$P$3094))+1</f>
        <v>3</v>
      </c>
      <c r="R282" s="12" t="e">
        <f>(Q282*100000)+#REF!</f>
        <v>#REF!</v>
      </c>
      <c r="S282" t="e" cm="1">
        <f t="array" ref="S282">SUMPRODUCT(($G$2:$G$3094=G282)*(R282&gt;$R$2:$R$3094))+1</f>
        <v>#REF!</v>
      </c>
      <c r="T282" t="str">
        <f t="shared" si="24"/>
        <v>WOLVERHAMPTON #</v>
      </c>
      <c r="U282">
        <v>1</v>
      </c>
      <c r="V282" t="s">
        <v>17</v>
      </c>
      <c r="W282">
        <f t="shared" si="25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1"/>
        <v>Floodlit45244</v>
      </c>
      <c r="D283" s="5" t="str">
        <f>IF('by region'!$C$2="Any","Any",List!V283)&amp;M283&amp;IF('by region'!$I$2="Any","Any",N283)&amp;G283</f>
        <v>AnyFlatAny45244</v>
      </c>
      <c r="E283" s="5" t="e">
        <f>IF(I283=#REF!,List!G283,"")</f>
        <v>#REF!</v>
      </c>
      <c r="F283" s="5" t="e">
        <f t="shared" si="22"/>
        <v>#REF!</v>
      </c>
      <c r="G283" s="15">
        <v>45244</v>
      </c>
      <c r="H283" s="16" t="s">
        <v>7</v>
      </c>
      <c r="I283" s="16" t="s">
        <v>43</v>
      </c>
      <c r="J283" s="16" t="s">
        <v>32</v>
      </c>
      <c r="K283" s="14" t="s">
        <v>24</v>
      </c>
      <c r="L283" s="14" t="s">
        <v>17</v>
      </c>
      <c r="M283" s="16" t="s">
        <v>25</v>
      </c>
      <c r="N283" s="16" t="s">
        <v>26</v>
      </c>
      <c r="O283" s="16" t="s">
        <v>33</v>
      </c>
      <c r="P283" s="12">
        <f t="shared" si="23"/>
        <v>3</v>
      </c>
      <c r="Q283" s="12" cm="1">
        <f t="array" ref="Q283">SUMPRODUCT(($G$2:$G$3094=G283)*(P283&gt;$P$2:$P$3094))+1</f>
        <v>4</v>
      </c>
      <c r="R283" s="12" t="e">
        <f>(Q283*100000)+#REF!</f>
        <v>#REF!</v>
      </c>
      <c r="S283" t="e" cm="1">
        <f t="array" ref="S283">SUMPRODUCT(($G$2:$G$3094=G283)*(R283&gt;$R$2:$R$3094))+1</f>
        <v>#REF!</v>
      </c>
      <c r="T283" t="str">
        <f t="shared" si="24"/>
        <v>WOLVERHAMPTON #</v>
      </c>
      <c r="U283">
        <v>0</v>
      </c>
      <c r="V283" t="s">
        <v>11</v>
      </c>
      <c r="W283">
        <f t="shared" si="25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1"/>
        <v>Afternoon45244</v>
      </c>
      <c r="D284" s="5" t="str">
        <f>IF('by region'!$C$2="Any","Any",List!V284)&amp;M284&amp;IF('by region'!$I$2="Any","Any",N284)&amp;G284</f>
        <v>AnyFlatAny45244</v>
      </c>
      <c r="E284" s="5" t="e">
        <f>IF(I284=#REF!,List!G284,"")</f>
        <v>#REF!</v>
      </c>
      <c r="F284" s="5" t="e">
        <f t="shared" si="22"/>
        <v>#REF!</v>
      </c>
      <c r="G284" s="15">
        <v>45244</v>
      </c>
      <c r="H284" s="16" t="s">
        <v>7</v>
      </c>
      <c r="I284" s="16" t="s">
        <v>31</v>
      </c>
      <c r="J284" s="16" t="s">
        <v>9</v>
      </c>
      <c r="K284" s="14" t="s">
        <v>24</v>
      </c>
      <c r="L284" s="14" t="s">
        <v>11</v>
      </c>
      <c r="M284" s="16" t="s">
        <v>25</v>
      </c>
      <c r="N284" s="16" t="s">
        <v>26</v>
      </c>
      <c r="O284" s="16" t="s">
        <v>14</v>
      </c>
      <c r="P284" s="12">
        <f t="shared" si="23"/>
        <v>1</v>
      </c>
      <c r="Q284" s="12" cm="1">
        <f t="array" ref="Q284">SUMPRODUCT(($G$2:$G$3094=G284)*(P284&gt;$P$2:$P$3094))+1</f>
        <v>1</v>
      </c>
      <c r="R284" s="12" t="e">
        <f>(Q284*100000)+#REF!</f>
        <v>#REF!</v>
      </c>
      <c r="S284" t="e" cm="1">
        <f t="array" ref="S284">SUMPRODUCT(($G$2:$G$3094=G284)*(R284&gt;$R$2:$R$3094))+1</f>
        <v>#REF!</v>
      </c>
      <c r="T284" t="str">
        <f t="shared" si="24"/>
        <v xml:space="preserve">NEWCASTLE </v>
      </c>
      <c r="U284">
        <v>0</v>
      </c>
      <c r="V284" t="s">
        <v>30</v>
      </c>
      <c r="W284">
        <f t="shared" si="25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1"/>
        <v>Afternoon45245</v>
      </c>
      <c r="D285" s="5" t="str">
        <f>IF('by region'!$C$2="Any","Any",List!V285)&amp;M285&amp;IF('by region'!$I$2="Any","Any",N285)&amp;G285</f>
        <v>AnyFlatAny45245</v>
      </c>
      <c r="E285" s="5" t="e">
        <f>IF(I285=#REF!,List!G285,"")</f>
        <v>#REF!</v>
      </c>
      <c r="F285" s="5" t="e">
        <f t="shared" si="22"/>
        <v>#REF!</v>
      </c>
      <c r="G285" s="15">
        <v>45245</v>
      </c>
      <c r="H285" s="16" t="s">
        <v>27</v>
      </c>
      <c r="I285" s="16" t="s">
        <v>47</v>
      </c>
      <c r="J285" s="16" t="s">
        <v>9</v>
      </c>
      <c r="K285" s="14" t="s">
        <v>16</v>
      </c>
      <c r="L285" s="14" t="s">
        <v>19</v>
      </c>
      <c r="M285" s="16" t="s">
        <v>25</v>
      </c>
      <c r="N285" s="16" t="s">
        <v>26</v>
      </c>
      <c r="O285" s="16" t="s">
        <v>21</v>
      </c>
      <c r="P285" s="12">
        <f t="shared" si="23"/>
        <v>1</v>
      </c>
      <c r="Q285" s="12" cm="1">
        <f t="array" ref="Q285">SUMPRODUCT(($G$2:$G$3094=G285)*(P285&gt;$P$2:$P$3094))+1</f>
        <v>1</v>
      </c>
      <c r="R285" s="12" t="e">
        <f>(Q285*100000)+#REF!</f>
        <v>#REF!</v>
      </c>
      <c r="S285" t="e" cm="1">
        <f t="array" ref="S285">SUMPRODUCT(($G$2:$G$3094=G285)*(R285&gt;$R$2:$R$3094))+1</f>
        <v>#REF!</v>
      </c>
      <c r="T285" t="str">
        <f t="shared" si="24"/>
        <v xml:space="preserve">KEMPTON PARK </v>
      </c>
      <c r="U285">
        <v>0</v>
      </c>
      <c r="V285" t="s">
        <v>17</v>
      </c>
      <c r="W285">
        <f t="shared" si="25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1"/>
        <v>Floodlit45245</v>
      </c>
      <c r="D286" s="5" t="str">
        <f>IF('by region'!$C$2="Any","Any",List!V286)&amp;M286&amp;IF('by region'!$I$2="Any","Any",N286)&amp;G286</f>
        <v>AnyFlatAny45245</v>
      </c>
      <c r="E286" s="5" t="e">
        <f>IF(I286=#REF!,List!G286,"")</f>
        <v>#REF!</v>
      </c>
      <c r="F286" s="5" t="e">
        <f t="shared" si="22"/>
        <v>#REF!</v>
      </c>
      <c r="G286" s="15">
        <v>45245</v>
      </c>
      <c r="H286" s="16" t="s">
        <v>27</v>
      </c>
      <c r="I286" s="16" t="s">
        <v>23</v>
      </c>
      <c r="J286" s="16" t="s">
        <v>32</v>
      </c>
      <c r="K286" s="14" t="s">
        <v>24</v>
      </c>
      <c r="L286" s="14" t="s">
        <v>17</v>
      </c>
      <c r="M286" s="16" t="s">
        <v>25</v>
      </c>
      <c r="N286" s="16" t="s">
        <v>26</v>
      </c>
      <c r="O286" s="16" t="s">
        <v>33</v>
      </c>
      <c r="P286" s="12">
        <f t="shared" si="23"/>
        <v>3</v>
      </c>
      <c r="Q286" s="12" cm="1">
        <f t="array" ref="Q286">SUMPRODUCT(($G$2:$G$3094=G286)*(P286&gt;$P$2:$P$3094))+1</f>
        <v>4</v>
      </c>
      <c r="R286" s="12" t="e">
        <f>(Q286*100000)+#REF!</f>
        <v>#REF!</v>
      </c>
      <c r="S286" t="e" cm="1">
        <f t="array" ref="S286">SUMPRODUCT(($G$2:$G$3094=G286)*(R286&gt;$R$2:$R$3094))+1</f>
        <v>#REF!</v>
      </c>
      <c r="T286" t="str">
        <f t="shared" si="24"/>
        <v>SOUTHWELL #</v>
      </c>
      <c r="U286">
        <v>0</v>
      </c>
      <c r="V286" t="s">
        <v>11</v>
      </c>
      <c r="W286">
        <f t="shared" si="25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1"/>
        <v>Floodlit45246</v>
      </c>
      <c r="D287" s="5" t="str">
        <f>IF('by region'!$C$2="Any","Any",List!V287)&amp;M287&amp;IF('by region'!$I$2="Any","Any",N287)&amp;G287</f>
        <v>AnyFlatAny45246</v>
      </c>
      <c r="E287" s="5" t="e">
        <f>IF(I287=#REF!,List!G287,"")</f>
        <v>#REF!</v>
      </c>
      <c r="F287" s="5" t="e">
        <f t="shared" si="22"/>
        <v>#REF!</v>
      </c>
      <c r="G287" s="15">
        <v>45246</v>
      </c>
      <c r="H287" s="16" t="s">
        <v>34</v>
      </c>
      <c r="I287" s="16" t="s">
        <v>73</v>
      </c>
      <c r="J287" s="16" t="s">
        <v>32</v>
      </c>
      <c r="K287" s="14" t="s">
        <v>10</v>
      </c>
      <c r="L287" s="14" t="s">
        <v>19</v>
      </c>
      <c r="M287" s="16" t="s">
        <v>25</v>
      </c>
      <c r="N287" s="16" t="s">
        <v>26</v>
      </c>
      <c r="O287" s="16" t="s">
        <v>33</v>
      </c>
      <c r="P287" s="12">
        <f t="shared" si="23"/>
        <v>3</v>
      </c>
      <c r="Q287" s="12" cm="1">
        <f t="array" ref="Q287">SUMPRODUCT(($G$2:$G$3094=G287)*(P287&gt;$P$2:$P$3094))+1</f>
        <v>4</v>
      </c>
      <c r="R287" s="12" t="e">
        <f>(Q287*100000)+#REF!</f>
        <v>#REF!</v>
      </c>
      <c r="S287" t="e" cm="1">
        <f t="array" ref="S287">SUMPRODUCT(($G$2:$G$3094=G287)*(R287&gt;$R$2:$R$3094))+1</f>
        <v>#REF!</v>
      </c>
      <c r="T287" t="str">
        <f t="shared" si="24"/>
        <v>CHELMSFORD CITY #</v>
      </c>
      <c r="U287">
        <v>0</v>
      </c>
      <c r="V287" t="s">
        <v>19</v>
      </c>
      <c r="W287">
        <f t="shared" si="25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1"/>
        <v>Floodlit45247</v>
      </c>
      <c r="D288" s="5" t="str">
        <f>IF('by region'!$C$2="Any","Any",List!V288)&amp;M288&amp;IF('by region'!$I$2="Any","Any",N288)&amp;G288</f>
        <v>AnyFlatAny45247</v>
      </c>
      <c r="E288" s="5" t="e">
        <f>IF(I288=#REF!,List!G288,"")</f>
        <v>#REF!</v>
      </c>
      <c r="F288" s="5" t="e">
        <f t="shared" si="22"/>
        <v>#REF!</v>
      </c>
      <c r="G288" s="15">
        <v>45247</v>
      </c>
      <c r="H288" s="16" t="s">
        <v>35</v>
      </c>
      <c r="I288" s="16" t="s">
        <v>43</v>
      </c>
      <c r="J288" s="16" t="s">
        <v>32</v>
      </c>
      <c r="K288" s="14" t="s">
        <v>24</v>
      </c>
      <c r="L288" s="14" t="s">
        <v>17</v>
      </c>
      <c r="M288" s="16" t="s">
        <v>25</v>
      </c>
      <c r="N288" s="16" t="s">
        <v>26</v>
      </c>
      <c r="O288" s="16" t="s">
        <v>33</v>
      </c>
      <c r="P288" s="12">
        <f t="shared" si="23"/>
        <v>3</v>
      </c>
      <c r="Q288" s="12" cm="1">
        <f t="array" ref="Q288">SUMPRODUCT(($G$2:$G$3094=G288)*(P288&gt;$P$2:$P$3094))+1</f>
        <v>4</v>
      </c>
      <c r="R288" s="12" t="e">
        <f>(Q288*100000)+#REF!</f>
        <v>#REF!</v>
      </c>
      <c r="S288" t="e" cm="1">
        <f t="array" ref="S288">SUMPRODUCT(($G$2:$G$3094=G288)*(R288&gt;$R$2:$R$3094))+1</f>
        <v>#REF!</v>
      </c>
      <c r="T288" t="str">
        <f t="shared" si="24"/>
        <v>WOLVERHAMPTON #</v>
      </c>
      <c r="U288">
        <v>0</v>
      </c>
      <c r="V288" t="s">
        <v>17</v>
      </c>
      <c r="W288">
        <f t="shared" si="25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1"/>
        <v>Afternoon45247</v>
      </c>
      <c r="D289" s="5" t="str">
        <f>IF('by region'!$C$2="Any","Any",List!V289)&amp;M289&amp;IF('by region'!$I$2="Any","Any",N289)&amp;G289</f>
        <v>AnyFlatAny45247</v>
      </c>
      <c r="E289" s="5" t="e">
        <f>IF(I289=#REF!,List!G289,"")</f>
        <v>#REF!</v>
      </c>
      <c r="F289" s="5" t="e">
        <f t="shared" si="22"/>
        <v>#REF!</v>
      </c>
      <c r="G289" s="15">
        <v>45247</v>
      </c>
      <c r="H289" s="16" t="s">
        <v>35</v>
      </c>
      <c r="I289" s="16" t="s">
        <v>31</v>
      </c>
      <c r="J289" s="16" t="s">
        <v>9</v>
      </c>
      <c r="K289" s="14" t="s">
        <v>24</v>
      </c>
      <c r="L289" s="14" t="s">
        <v>11</v>
      </c>
      <c r="M289" s="16" t="s">
        <v>25</v>
      </c>
      <c r="N289" s="16" t="s">
        <v>26</v>
      </c>
      <c r="O289" s="16" t="s">
        <v>14</v>
      </c>
      <c r="P289" s="12">
        <f t="shared" si="23"/>
        <v>1</v>
      </c>
      <c r="Q289" s="12" cm="1">
        <f t="array" ref="Q289">SUMPRODUCT(($G$2:$G$3094=G289)*(P289&gt;$P$2:$P$3094))+1</f>
        <v>1</v>
      </c>
      <c r="R289" s="12" t="e">
        <f>(Q289*100000)+#REF!</f>
        <v>#REF!</v>
      </c>
      <c r="S289" t="e" cm="1">
        <f t="array" ref="S289">SUMPRODUCT(($G$2:$G$3094=G289)*(R289&gt;$R$2:$R$3094))+1</f>
        <v>#REF!</v>
      </c>
      <c r="T289" t="str">
        <f t="shared" si="24"/>
        <v xml:space="preserve">NEWCASTLE </v>
      </c>
      <c r="U289">
        <v>0</v>
      </c>
      <c r="V289" t="s">
        <v>30</v>
      </c>
      <c r="W289">
        <f t="shared" si="25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1"/>
        <v>Afternoon45248</v>
      </c>
      <c r="D290" s="5" t="str">
        <f>IF('by region'!$C$2="Any","Any",List!V290)&amp;M290&amp;IF('by region'!$I$2="Any","Any",N290)&amp;G290</f>
        <v>AnyFlatAny45248</v>
      </c>
      <c r="E290" s="5" t="e">
        <f>IF(I290=#REF!,List!G290,"")</f>
        <v>#REF!</v>
      </c>
      <c r="F290" s="5" t="e">
        <f t="shared" si="22"/>
        <v>#REF!</v>
      </c>
      <c r="G290" s="15">
        <v>45248</v>
      </c>
      <c r="H290" s="16" t="s">
        <v>37</v>
      </c>
      <c r="I290" s="16" t="s">
        <v>36</v>
      </c>
      <c r="J290" s="16" t="s">
        <v>9</v>
      </c>
      <c r="K290" s="14" t="s">
        <v>24</v>
      </c>
      <c r="L290" s="14" t="s">
        <v>19</v>
      </c>
      <c r="M290" s="16" t="s">
        <v>25</v>
      </c>
      <c r="N290" s="16" t="s">
        <v>26</v>
      </c>
      <c r="O290" s="16" t="s">
        <v>14</v>
      </c>
      <c r="P290" s="12">
        <f t="shared" si="23"/>
        <v>1</v>
      </c>
      <c r="Q290" s="12" cm="1">
        <f t="array" ref="Q290">SUMPRODUCT(($G$2:$G$3094=G290)*(P290&gt;$P$2:$P$3094))+1</f>
        <v>1</v>
      </c>
      <c r="R290" s="12" t="e">
        <f>(Q290*100000)+#REF!</f>
        <v>#REF!</v>
      </c>
      <c r="S290" t="e" cm="1">
        <f t="array" ref="S290">SUMPRODUCT(($G$2:$G$3094=G290)*(R290&gt;$R$2:$R$3094))+1</f>
        <v>#REF!</v>
      </c>
      <c r="T290" t="str">
        <f t="shared" si="24"/>
        <v xml:space="preserve">LINGFIELD PARK </v>
      </c>
      <c r="U290">
        <v>0</v>
      </c>
      <c r="V290" t="s">
        <v>11</v>
      </c>
      <c r="W290">
        <f t="shared" si="25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1"/>
        <v>Floodlit45248</v>
      </c>
      <c r="D291" s="5" t="str">
        <f>IF('by region'!$C$2="Any","Any",List!V291)&amp;M291&amp;IF('by region'!$I$2="Any","Any",N291)&amp;G291</f>
        <v>AnyFlatAny45248</v>
      </c>
      <c r="E291" s="5" t="e">
        <f>IF(I291=#REF!,List!G291,"")</f>
        <v>#REF!</v>
      </c>
      <c r="F291" s="5" t="e">
        <f t="shared" si="22"/>
        <v>#REF!</v>
      </c>
      <c r="G291" s="15">
        <v>45248</v>
      </c>
      <c r="H291" s="16" t="s">
        <v>37</v>
      </c>
      <c r="I291" s="16" t="s">
        <v>43</v>
      </c>
      <c r="J291" s="16" t="s">
        <v>32</v>
      </c>
      <c r="K291" s="14" t="s">
        <v>24</v>
      </c>
      <c r="L291" s="14" t="s">
        <v>17</v>
      </c>
      <c r="M291" s="16" t="s">
        <v>25</v>
      </c>
      <c r="N291" s="16" t="s">
        <v>26</v>
      </c>
      <c r="O291" s="16" t="s">
        <v>14</v>
      </c>
      <c r="P291" s="12">
        <f t="shared" si="23"/>
        <v>3</v>
      </c>
      <c r="Q291" s="12" cm="1">
        <f t="array" ref="Q291">SUMPRODUCT(($G$2:$G$3094=G291)*(P291&gt;$P$2:$P$3094))+1</f>
        <v>5</v>
      </c>
      <c r="R291" s="12" t="e">
        <f>(Q291*100000)+#REF!</f>
        <v>#REF!</v>
      </c>
      <c r="S291" t="e" cm="1">
        <f t="array" ref="S291">SUMPRODUCT(($G$2:$G$3094=G291)*(R291&gt;$R$2:$R$3094))+1</f>
        <v>#REF!</v>
      </c>
      <c r="T291" t="str">
        <f t="shared" si="24"/>
        <v>WOLVERHAMPTON #</v>
      </c>
      <c r="U291">
        <v>0</v>
      </c>
      <c r="V291" t="s">
        <v>19</v>
      </c>
      <c r="W291">
        <f t="shared" si="25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1"/>
        <v>Floodlit45250</v>
      </c>
      <c r="D292" s="5" t="str">
        <f>IF('by region'!$C$2="Any","Any",List!V292)&amp;M292&amp;IF('by region'!$I$2="Any","Any",N292)&amp;G292</f>
        <v>AnyFlatAny45250</v>
      </c>
      <c r="E292" s="5" t="e">
        <f>IF(I292=#REF!,List!G292,"")</f>
        <v>#REF!</v>
      </c>
      <c r="F292" s="5" t="e">
        <f t="shared" si="22"/>
        <v>#REF!</v>
      </c>
      <c r="G292" s="15">
        <v>45250</v>
      </c>
      <c r="H292" s="16" t="s">
        <v>42</v>
      </c>
      <c r="I292" s="16" t="s">
        <v>47</v>
      </c>
      <c r="J292" s="16" t="s">
        <v>32</v>
      </c>
      <c r="K292" s="14" t="s">
        <v>16</v>
      </c>
      <c r="L292" s="14" t="s">
        <v>19</v>
      </c>
      <c r="M292" s="16" t="s">
        <v>25</v>
      </c>
      <c r="N292" s="16" t="s">
        <v>26</v>
      </c>
      <c r="O292" s="16" t="s">
        <v>33</v>
      </c>
      <c r="P292" s="12">
        <f t="shared" si="23"/>
        <v>3</v>
      </c>
      <c r="Q292" s="12" cm="1">
        <f t="array" ref="Q292">SUMPRODUCT(($G$2:$G$3094=G292)*(P292&gt;$P$2:$P$3094))+1</f>
        <v>4</v>
      </c>
      <c r="R292" s="12" t="e">
        <f>(Q292*100000)+#REF!</f>
        <v>#REF!</v>
      </c>
      <c r="S292" t="e" cm="1">
        <f t="array" ref="S292">SUMPRODUCT(($G$2:$G$3094=G292)*(R292&gt;$R$2:$R$3094))+1</f>
        <v>#REF!</v>
      </c>
      <c r="T292" t="str">
        <f t="shared" si="24"/>
        <v>KEMPTON PARK #</v>
      </c>
      <c r="U292">
        <v>0</v>
      </c>
      <c r="V292" t="s">
        <v>19</v>
      </c>
      <c r="W292">
        <f t="shared" si="25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1"/>
        <v>Floodlit45251</v>
      </c>
      <c r="D293" s="5" t="str">
        <f>IF('by region'!$C$2="Any","Any",List!V293)&amp;M293&amp;IF('by region'!$I$2="Any","Any",N293)&amp;G293</f>
        <v>AnyFlatAny45251</v>
      </c>
      <c r="E293" s="5" t="e">
        <f>IF(I293=#REF!,List!G293,"")</f>
        <v>#REF!</v>
      </c>
      <c r="F293" s="5" t="e">
        <f t="shared" si="22"/>
        <v>#REF!</v>
      </c>
      <c r="G293" s="15">
        <v>45251</v>
      </c>
      <c r="H293" s="16" t="s">
        <v>7</v>
      </c>
      <c r="I293" s="16" t="s">
        <v>73</v>
      </c>
      <c r="J293" s="16" t="s">
        <v>32</v>
      </c>
      <c r="K293" s="14" t="s">
        <v>10</v>
      </c>
      <c r="L293" s="14" t="s">
        <v>19</v>
      </c>
      <c r="M293" s="16" t="s">
        <v>25</v>
      </c>
      <c r="N293" s="16" t="s">
        <v>26</v>
      </c>
      <c r="O293" s="16" t="s">
        <v>33</v>
      </c>
      <c r="P293" s="12">
        <f t="shared" si="23"/>
        <v>3</v>
      </c>
      <c r="Q293" s="12" cm="1">
        <f t="array" ref="Q293">SUMPRODUCT(($G$2:$G$3094=G293)*(P293&gt;$P$2:$P$3094))+1</f>
        <v>4</v>
      </c>
      <c r="R293" s="12" t="e">
        <f>(Q293*100000)+#REF!</f>
        <v>#REF!</v>
      </c>
      <c r="S293" t="e" cm="1">
        <f t="array" ref="S293">SUMPRODUCT(($G$2:$G$3094=G293)*(R293&gt;$R$2:$R$3094))+1</f>
        <v>#REF!</v>
      </c>
      <c r="T293" t="str">
        <f t="shared" si="24"/>
        <v>CHELMSFORD CITY #</v>
      </c>
      <c r="U293">
        <v>0</v>
      </c>
      <c r="V293" t="s">
        <v>11</v>
      </c>
      <c r="W293">
        <f t="shared" si="25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1"/>
        <v>Floodlit45252</v>
      </c>
      <c r="D294" s="5" t="str">
        <f>IF('by region'!$C$2="Any","Any",List!V294)&amp;M294&amp;IF('by region'!$I$2="Any","Any",N294)&amp;G294</f>
        <v>AnyFlatAny45252</v>
      </c>
      <c r="E294" s="5" t="e">
        <f>IF(I294=#REF!,List!G294,"")</f>
        <v>#REF!</v>
      </c>
      <c r="F294" s="5" t="e">
        <f t="shared" si="22"/>
        <v>#REF!</v>
      </c>
      <c r="G294" s="15">
        <v>45252</v>
      </c>
      <c r="H294" s="16" t="s">
        <v>27</v>
      </c>
      <c r="I294" s="16" t="s">
        <v>23</v>
      </c>
      <c r="J294" s="16" t="s">
        <v>32</v>
      </c>
      <c r="K294" s="14" t="s">
        <v>24</v>
      </c>
      <c r="L294" s="14" t="s">
        <v>17</v>
      </c>
      <c r="M294" s="16" t="s">
        <v>25</v>
      </c>
      <c r="N294" s="16" t="s">
        <v>26</v>
      </c>
      <c r="O294" s="16" t="s">
        <v>14</v>
      </c>
      <c r="P294" s="12">
        <f t="shared" si="23"/>
        <v>3</v>
      </c>
      <c r="Q294" s="12" cm="1">
        <f t="array" ref="Q294">SUMPRODUCT(($G$2:$G$3094=G294)*(P294&gt;$P$2:$P$3094))+1</f>
        <v>4</v>
      </c>
      <c r="R294" s="12" t="e">
        <f>(Q294*100000)+#REF!</f>
        <v>#REF!</v>
      </c>
      <c r="S294" t="e" cm="1">
        <f t="array" ref="S294">SUMPRODUCT(($G$2:$G$3094=G294)*(R294&gt;$R$2:$R$3094))+1</f>
        <v>#REF!</v>
      </c>
      <c r="T294" t="str">
        <f t="shared" si="24"/>
        <v>SOUTHWELL #</v>
      </c>
      <c r="U294">
        <v>0</v>
      </c>
      <c r="V294" t="s">
        <v>19</v>
      </c>
      <c r="W294">
        <f t="shared" si="25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1"/>
        <v>Floodlit45253</v>
      </c>
      <c r="D295" s="5" t="str">
        <f>IF('by region'!$C$2="Any","Any",List!V295)&amp;M295&amp;IF('by region'!$I$2="Any","Any",N295)&amp;G295</f>
        <v>AnyFlatAny45253</v>
      </c>
      <c r="E295" s="5" t="e">
        <f>IF(I295=#REF!,List!G295,"")</f>
        <v>#REF!</v>
      </c>
      <c r="F295" s="5" t="e">
        <f t="shared" si="22"/>
        <v>#REF!</v>
      </c>
      <c r="G295" s="15">
        <v>45253</v>
      </c>
      <c r="H295" s="16" t="s">
        <v>34</v>
      </c>
      <c r="I295" s="16" t="s">
        <v>43</v>
      </c>
      <c r="J295" s="16" t="s">
        <v>32</v>
      </c>
      <c r="K295" s="14" t="s">
        <v>24</v>
      </c>
      <c r="L295" s="14" t="s">
        <v>17</v>
      </c>
      <c r="M295" s="16" t="s">
        <v>25</v>
      </c>
      <c r="N295" s="16" t="s">
        <v>26</v>
      </c>
      <c r="O295" s="16" t="s">
        <v>14</v>
      </c>
      <c r="P295" s="12">
        <f t="shared" si="23"/>
        <v>3</v>
      </c>
      <c r="Q295" s="12" cm="1">
        <f t="array" ref="Q295">SUMPRODUCT(($G$2:$G$3094=G295)*(P295&gt;$P$2:$P$3094))+1</f>
        <v>4</v>
      </c>
      <c r="R295" s="12" t="e">
        <f>(Q295*100000)+#REF!</f>
        <v>#REF!</v>
      </c>
      <c r="S295" t="e" cm="1">
        <f t="array" ref="S295">SUMPRODUCT(($G$2:$G$3094=G295)*(R295&gt;$R$2:$R$3094))+1</f>
        <v>#REF!</v>
      </c>
      <c r="T295" t="str">
        <f t="shared" si="24"/>
        <v>WOLVERHAMPTON #</v>
      </c>
      <c r="U295">
        <v>0</v>
      </c>
      <c r="V295" t="s">
        <v>19</v>
      </c>
      <c r="W295">
        <f t="shared" si="25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1"/>
        <v>Floodlit45254</v>
      </c>
      <c r="D296" s="5" t="str">
        <f>IF('by region'!$C$2="Any","Any",List!V296)&amp;M296&amp;IF('by region'!$I$2="Any","Any",N296)&amp;G296</f>
        <v>AnyFlatAny45254</v>
      </c>
      <c r="E296" s="5" t="e">
        <f>IF(I296=#REF!,List!G296,"")</f>
        <v>#REF!</v>
      </c>
      <c r="F296" s="5" t="e">
        <f t="shared" si="22"/>
        <v>#REF!</v>
      </c>
      <c r="G296" s="15">
        <v>45254</v>
      </c>
      <c r="H296" s="16" t="s">
        <v>35</v>
      </c>
      <c r="I296" s="16" t="s">
        <v>23</v>
      </c>
      <c r="J296" s="16" t="s">
        <v>32</v>
      </c>
      <c r="K296" s="14" t="s">
        <v>24</v>
      </c>
      <c r="L296" s="14" t="s">
        <v>17</v>
      </c>
      <c r="M296" s="16" t="s">
        <v>25</v>
      </c>
      <c r="N296" s="16" t="s">
        <v>26</v>
      </c>
      <c r="O296" s="16" t="s">
        <v>14</v>
      </c>
      <c r="P296" s="12">
        <f t="shared" si="23"/>
        <v>3</v>
      </c>
      <c r="Q296" s="12" cm="1">
        <f t="array" ref="Q296">SUMPRODUCT(($G$2:$G$3094=G296)*(P296&gt;$P$2:$P$3094))+1</f>
        <v>4</v>
      </c>
      <c r="R296" s="12" t="e">
        <f>(Q296*100000)+#REF!</f>
        <v>#REF!</v>
      </c>
      <c r="S296" t="e" cm="1">
        <f t="array" ref="S296">SUMPRODUCT(($G$2:$G$3094=G296)*(R296&gt;$R$2:$R$3094))+1</f>
        <v>#REF!</v>
      </c>
      <c r="T296" t="str">
        <f t="shared" si="24"/>
        <v>SOUTHWELL #</v>
      </c>
      <c r="U296">
        <v>0</v>
      </c>
      <c r="V296" t="s">
        <v>19</v>
      </c>
      <c r="W296">
        <f t="shared" si="25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1"/>
        <v>Afternoon45255</v>
      </c>
      <c r="D297" s="5" t="str">
        <f>IF('by region'!$C$2="Any","Any",List!V297)&amp;M297&amp;IF('by region'!$I$2="Any","Any",N297)&amp;G297</f>
        <v>AnyFlatAny45255</v>
      </c>
      <c r="E297" s="5" t="e">
        <f>IF(I297=#REF!,List!G297,"")</f>
        <v>#REF!</v>
      </c>
      <c r="F297" s="5" t="e">
        <f t="shared" si="22"/>
        <v>#REF!</v>
      </c>
      <c r="G297" s="15">
        <v>45255</v>
      </c>
      <c r="H297" s="16" t="s">
        <v>37</v>
      </c>
      <c r="I297" s="16" t="s">
        <v>36</v>
      </c>
      <c r="J297" s="16" t="s">
        <v>9</v>
      </c>
      <c r="K297" s="14" t="s">
        <v>24</v>
      </c>
      <c r="L297" s="14" t="s">
        <v>19</v>
      </c>
      <c r="M297" s="16" t="s">
        <v>25</v>
      </c>
      <c r="N297" s="16" t="s">
        <v>26</v>
      </c>
      <c r="O297" s="16" t="s">
        <v>14</v>
      </c>
      <c r="P297" s="12">
        <f t="shared" si="23"/>
        <v>1</v>
      </c>
      <c r="Q297" s="12" cm="1">
        <f t="array" ref="Q297">SUMPRODUCT(($G$2:$G$3094=G297)*(P297&gt;$P$2:$P$3094))+1</f>
        <v>1</v>
      </c>
      <c r="R297" s="12" t="e">
        <f>(Q297*100000)+#REF!</f>
        <v>#REF!</v>
      </c>
      <c r="S297" t="e" cm="1">
        <f t="array" ref="S297">SUMPRODUCT(($G$2:$G$3094=G297)*(R297&gt;$R$2:$R$3094))+1</f>
        <v>#REF!</v>
      </c>
      <c r="T297" t="str">
        <f t="shared" si="24"/>
        <v xml:space="preserve">LINGFIELD PARK </v>
      </c>
      <c r="U297">
        <v>0</v>
      </c>
      <c r="V297" t="s">
        <v>17</v>
      </c>
      <c r="W297">
        <f t="shared" si="25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1"/>
        <v>Floodlit45255</v>
      </c>
      <c r="D298" s="5" t="str">
        <f>IF('by region'!$C$2="Any","Any",List!V298)&amp;M298&amp;IF('by region'!$I$2="Any","Any",N298)&amp;G298</f>
        <v>AnyFlatAny45255</v>
      </c>
      <c r="E298" s="5" t="e">
        <f>IF(I298=#REF!,List!G298,"")</f>
        <v>#REF!</v>
      </c>
      <c r="F298" s="5" t="e">
        <f t="shared" si="22"/>
        <v>#REF!</v>
      </c>
      <c r="G298" s="15">
        <v>45255</v>
      </c>
      <c r="H298" s="16" t="s">
        <v>37</v>
      </c>
      <c r="I298" s="16" t="s">
        <v>43</v>
      </c>
      <c r="J298" s="16" t="s">
        <v>32</v>
      </c>
      <c r="K298" s="14" t="s">
        <v>24</v>
      </c>
      <c r="L298" s="14" t="s">
        <v>17</v>
      </c>
      <c r="M298" s="16" t="s">
        <v>25</v>
      </c>
      <c r="N298" s="16" t="s">
        <v>26</v>
      </c>
      <c r="O298" s="16" t="s">
        <v>14</v>
      </c>
      <c r="P298" s="12">
        <f t="shared" si="23"/>
        <v>3</v>
      </c>
      <c r="Q298" s="12" cm="1">
        <f t="array" ref="Q298">SUMPRODUCT(($G$2:$G$3094=G298)*(P298&gt;$P$2:$P$3094))+1</f>
        <v>5</v>
      </c>
      <c r="R298" s="12" t="e">
        <f>(Q298*100000)+#REF!</f>
        <v>#REF!</v>
      </c>
      <c r="S298" t="e" cm="1">
        <f t="array" ref="S298">SUMPRODUCT(($G$2:$G$3094=G298)*(R298&gt;$R$2:$R$3094))+1</f>
        <v>#REF!</v>
      </c>
      <c r="T298" t="str">
        <f t="shared" si="24"/>
        <v>WOLVERHAMPTON #</v>
      </c>
      <c r="U298">
        <v>0</v>
      </c>
      <c r="V298" t="s">
        <v>17</v>
      </c>
      <c r="W298">
        <f t="shared" si="25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1"/>
        <v>Floodlit45264</v>
      </c>
      <c r="D299" s="5" t="str">
        <f>IF('by region'!$C$2="Any","Any",List!V299)&amp;M299&amp;IF('by region'!$I$2="Any","Any",N299)&amp;G299</f>
        <v>AnyFlatAny45264</v>
      </c>
      <c r="E299" s="5" t="e">
        <f>IF(I299=#REF!,List!G299,"")</f>
        <v>#REF!</v>
      </c>
      <c r="F299" s="5" t="e">
        <f t="shared" si="22"/>
        <v>#REF!</v>
      </c>
      <c r="G299" s="15">
        <v>45264</v>
      </c>
      <c r="H299" s="16" t="s">
        <v>42</v>
      </c>
      <c r="I299" s="16" t="s">
        <v>43</v>
      </c>
      <c r="J299" s="16" t="s">
        <v>32</v>
      </c>
      <c r="K299" s="14" t="s">
        <v>24</v>
      </c>
      <c r="L299" s="14" t="s">
        <v>17</v>
      </c>
      <c r="M299" s="16" t="s">
        <v>25</v>
      </c>
      <c r="N299" s="16" t="s">
        <v>26</v>
      </c>
      <c r="O299" s="16" t="s">
        <v>14</v>
      </c>
      <c r="P299" s="12">
        <f t="shared" si="23"/>
        <v>3</v>
      </c>
      <c r="Q299" s="12" cm="1">
        <f t="array" ref="Q299">SUMPRODUCT(($G$2:$G$3094=G299)*(P299&gt;$P$2:$P$3094))+1</f>
        <v>3</v>
      </c>
      <c r="R299" s="12" t="e">
        <f>(Q299*100000)+#REF!</f>
        <v>#REF!</v>
      </c>
      <c r="S299" t="e" cm="1">
        <f t="array" ref="S299">SUMPRODUCT(($G$2:$G$3094=G299)*(R299&gt;$R$2:$R$3094))+1</f>
        <v>#REF!</v>
      </c>
      <c r="T299" t="str">
        <f t="shared" si="24"/>
        <v>WOLVERHAMPTON #</v>
      </c>
      <c r="U299">
        <v>0</v>
      </c>
      <c r="V299" t="s">
        <v>11</v>
      </c>
      <c r="W299">
        <f t="shared" si="25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1"/>
        <v>Afternoon45265</v>
      </c>
      <c r="D300" s="5" t="str">
        <f>IF('by region'!$C$2="Any","Any",List!V300)&amp;M300&amp;IF('by region'!$I$2="Any","Any",N300)&amp;G300</f>
        <v>AnyFlatAny45265</v>
      </c>
      <c r="E300" s="5" t="e">
        <f>IF(I300=#REF!,List!G300,"")</f>
        <v>#REF!</v>
      </c>
      <c r="F300" s="5" t="e">
        <f t="shared" si="22"/>
        <v>#REF!</v>
      </c>
      <c r="G300" s="15">
        <v>45265</v>
      </c>
      <c r="H300" s="16" t="s">
        <v>7</v>
      </c>
      <c r="I300" s="16" t="s">
        <v>36</v>
      </c>
      <c r="J300" s="16" t="s">
        <v>9</v>
      </c>
      <c r="K300" s="14" t="s">
        <v>24</v>
      </c>
      <c r="L300" s="14" t="s">
        <v>19</v>
      </c>
      <c r="M300" s="16" t="s">
        <v>25</v>
      </c>
      <c r="N300" s="16" t="s">
        <v>26</v>
      </c>
      <c r="O300" s="16" t="s">
        <v>14</v>
      </c>
      <c r="P300" s="12">
        <f t="shared" si="23"/>
        <v>1</v>
      </c>
      <c r="Q300" s="12" cm="1">
        <f t="array" ref="Q300">SUMPRODUCT(($G$2:$G$3094=G300)*(P300&gt;$P$2:$P$3094))+1</f>
        <v>1</v>
      </c>
      <c r="R300" s="12" t="e">
        <f>(Q300*100000)+#REF!</f>
        <v>#REF!</v>
      </c>
      <c r="S300" t="e" cm="1">
        <f t="array" ref="S300">SUMPRODUCT(($G$2:$G$3094=G300)*(R300&gt;$R$2:$R$3094))+1</f>
        <v>#REF!</v>
      </c>
      <c r="T300" t="str">
        <f t="shared" si="24"/>
        <v xml:space="preserve">LINGFIELD PARK </v>
      </c>
      <c r="U300">
        <v>0</v>
      </c>
      <c r="V300" t="s">
        <v>17</v>
      </c>
      <c r="W300">
        <f t="shared" si="25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1"/>
        <v>Floodlit45265</v>
      </c>
      <c r="D301" s="5" t="str">
        <f>IF('by region'!$C$2="Any","Any",List!V301)&amp;M301&amp;IF('by region'!$I$2="Any","Any",N301)&amp;G301</f>
        <v>AnyFlatAny45265</v>
      </c>
      <c r="E301" s="5" t="e">
        <f>IF(I301=#REF!,List!G301,"")</f>
        <v>#REF!</v>
      </c>
      <c r="F301" s="5" t="e">
        <f t="shared" si="22"/>
        <v>#REF!</v>
      </c>
      <c r="G301" s="15">
        <v>45265</v>
      </c>
      <c r="H301" s="16" t="s">
        <v>7</v>
      </c>
      <c r="I301" s="16" t="s">
        <v>43</v>
      </c>
      <c r="J301" s="16" t="s">
        <v>32</v>
      </c>
      <c r="K301" s="14" t="s">
        <v>24</v>
      </c>
      <c r="L301" s="14" t="s">
        <v>17</v>
      </c>
      <c r="M301" s="16" t="s">
        <v>25</v>
      </c>
      <c r="N301" s="16" t="s">
        <v>26</v>
      </c>
      <c r="O301" s="16" t="s">
        <v>14</v>
      </c>
      <c r="P301" s="12">
        <f t="shared" si="23"/>
        <v>3</v>
      </c>
      <c r="Q301" s="12" cm="1">
        <f t="array" ref="Q301">SUMPRODUCT(($G$2:$G$3094=G301)*(P301&gt;$P$2:$P$3094))+1</f>
        <v>3</v>
      </c>
      <c r="R301" s="12" t="e">
        <f>(Q301*100000)+#REF!</f>
        <v>#REF!</v>
      </c>
      <c r="S301" t="e" cm="1">
        <f t="array" ref="S301">SUMPRODUCT(($G$2:$G$3094=G301)*(R301&gt;$R$2:$R$3094))+1</f>
        <v>#REF!</v>
      </c>
      <c r="T301" t="str">
        <f t="shared" si="24"/>
        <v>WOLVERHAMPTON #</v>
      </c>
      <c r="U301">
        <v>0</v>
      </c>
      <c r="V301" t="s">
        <v>30</v>
      </c>
      <c r="W301">
        <f t="shared" si="25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1"/>
        <v>Floodlit45266</v>
      </c>
      <c r="D302" s="5" t="str">
        <f>IF('by region'!$C$2="Any","Any",List!V302)&amp;M302&amp;IF('by region'!$I$2="Any","Any",N302)&amp;G302</f>
        <v>AnyFlatAny45266</v>
      </c>
      <c r="E302" s="5" t="e">
        <f>IF(I302=#REF!,List!G302,"")</f>
        <v>#REF!</v>
      </c>
      <c r="F302" s="5" t="e">
        <f t="shared" si="22"/>
        <v>#REF!</v>
      </c>
      <c r="G302" s="15">
        <v>45266</v>
      </c>
      <c r="H302" s="16" t="s">
        <v>27</v>
      </c>
      <c r="I302" s="16" t="s">
        <v>47</v>
      </c>
      <c r="J302" s="16" t="s">
        <v>32</v>
      </c>
      <c r="K302" s="14" t="s">
        <v>16</v>
      </c>
      <c r="L302" s="14" t="s">
        <v>19</v>
      </c>
      <c r="M302" s="16" t="s">
        <v>25</v>
      </c>
      <c r="N302" s="16" t="s">
        <v>26</v>
      </c>
      <c r="O302" s="16" t="s">
        <v>33</v>
      </c>
      <c r="P302" s="12">
        <f t="shared" si="23"/>
        <v>3</v>
      </c>
      <c r="Q302" s="12" cm="1">
        <f t="array" ref="Q302">SUMPRODUCT(($G$2:$G$3094=G302)*(P302&gt;$P$2:$P$3094))+1</f>
        <v>4</v>
      </c>
      <c r="R302" s="12" t="e">
        <f>(Q302*100000)+#REF!</f>
        <v>#REF!</v>
      </c>
      <c r="S302" t="e" cm="1">
        <f t="array" ref="S302">SUMPRODUCT(($G$2:$G$3094=G302)*(R302&gt;$R$2:$R$3094))+1</f>
        <v>#REF!</v>
      </c>
      <c r="T302" t="str">
        <f t="shared" si="24"/>
        <v>KEMPTON PARK #</v>
      </c>
      <c r="U302">
        <v>0</v>
      </c>
      <c r="V302" t="s">
        <v>19</v>
      </c>
      <c r="W302">
        <f t="shared" si="25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1"/>
        <v>Afternoon45266</v>
      </c>
      <c r="D303" s="5" t="str">
        <f>IF('by region'!$C$2="Any","Any",List!V303)&amp;M303&amp;IF('by region'!$I$2="Any","Any",N303)&amp;G303</f>
        <v>AnyFlatAny45266</v>
      </c>
      <c r="E303" s="5" t="e">
        <f>IF(I303=#REF!,List!G303,"")</f>
        <v>#REF!</v>
      </c>
      <c r="F303" s="5" t="e">
        <f t="shared" si="22"/>
        <v>#REF!</v>
      </c>
      <c r="G303" s="15">
        <v>45266</v>
      </c>
      <c r="H303" s="16" t="s">
        <v>27</v>
      </c>
      <c r="I303" s="16" t="s">
        <v>36</v>
      </c>
      <c r="J303" s="16" t="s">
        <v>9</v>
      </c>
      <c r="K303" s="14" t="s">
        <v>24</v>
      </c>
      <c r="L303" s="14" t="s">
        <v>19</v>
      </c>
      <c r="M303" s="16" t="s">
        <v>25</v>
      </c>
      <c r="N303" s="16" t="s">
        <v>26</v>
      </c>
      <c r="O303" s="16" t="s">
        <v>14</v>
      </c>
      <c r="P303" s="12">
        <f t="shared" si="23"/>
        <v>1</v>
      </c>
      <c r="Q303" s="12" cm="1">
        <f t="array" ref="Q303">SUMPRODUCT(($G$2:$G$3094=G303)*(P303&gt;$P$2:$P$3094))+1</f>
        <v>1</v>
      </c>
      <c r="R303" s="12" t="e">
        <f>(Q303*100000)+#REF!</f>
        <v>#REF!</v>
      </c>
      <c r="S303" t="e" cm="1">
        <f t="array" ref="S303">SUMPRODUCT(($G$2:$G$3094=G303)*(R303&gt;$R$2:$R$3094))+1</f>
        <v>#REF!</v>
      </c>
      <c r="T303" t="str">
        <f t="shared" si="24"/>
        <v xml:space="preserve">LINGFIELD PARK </v>
      </c>
      <c r="U303">
        <v>0</v>
      </c>
      <c r="V303" t="s">
        <v>17</v>
      </c>
      <c r="W303">
        <f t="shared" si="25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1"/>
        <v>Floodlit45267</v>
      </c>
      <c r="D304" s="5" t="str">
        <f>IF('by region'!$C$2="Any","Any",List!V304)&amp;M304&amp;IF('by region'!$I$2="Any","Any",N304)&amp;G304</f>
        <v>AnyFlatAny45267</v>
      </c>
      <c r="E304" s="5" t="e">
        <f>IF(I304=#REF!,List!G304,"")</f>
        <v>#REF!</v>
      </c>
      <c r="F304" s="5" t="e">
        <f t="shared" si="22"/>
        <v>#REF!</v>
      </c>
      <c r="G304" s="15">
        <v>45267</v>
      </c>
      <c r="H304" s="16" t="s">
        <v>34</v>
      </c>
      <c r="I304" s="16" t="s">
        <v>73</v>
      </c>
      <c r="J304" s="16" t="s">
        <v>32</v>
      </c>
      <c r="K304" s="14" t="s">
        <v>10</v>
      </c>
      <c r="L304" s="14" t="s">
        <v>19</v>
      </c>
      <c r="M304" s="16" t="s">
        <v>25</v>
      </c>
      <c r="N304" s="16" t="s">
        <v>26</v>
      </c>
      <c r="O304" s="16" t="s">
        <v>33</v>
      </c>
      <c r="P304" s="12">
        <f t="shared" si="23"/>
        <v>3</v>
      </c>
      <c r="Q304" s="12" cm="1">
        <f t="array" ref="Q304">SUMPRODUCT(($G$2:$G$3094=G304)*(P304&gt;$P$2:$P$3094))+1</f>
        <v>4</v>
      </c>
      <c r="R304" s="12" t="e">
        <f>(Q304*100000)+#REF!</f>
        <v>#REF!</v>
      </c>
      <c r="S304" t="e" cm="1">
        <f t="array" ref="S304">SUMPRODUCT(($G$2:$G$3094=G304)*(R304&gt;$R$2:$R$3094))+1</f>
        <v>#REF!</v>
      </c>
      <c r="T304" t="str">
        <f t="shared" si="24"/>
        <v>CHELMSFORD CITY #</v>
      </c>
      <c r="U304">
        <v>0</v>
      </c>
      <c r="V304" t="s">
        <v>17</v>
      </c>
      <c r="W304">
        <f t="shared" si="25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1"/>
        <v>Floodlit45268</v>
      </c>
      <c r="D305" s="5" t="str">
        <f>IF('by region'!$C$2="Any","Any",List!V305)&amp;M305&amp;IF('by region'!$I$2="Any","Any",N305)&amp;G305</f>
        <v>AnyFlatAny45268</v>
      </c>
      <c r="E305" s="5" t="e">
        <f>IF(I305=#REF!,List!G305,"")</f>
        <v>#REF!</v>
      </c>
      <c r="F305" s="5" t="e">
        <f t="shared" si="22"/>
        <v>#REF!</v>
      </c>
      <c r="G305" s="15">
        <v>45268</v>
      </c>
      <c r="H305" s="16" t="s">
        <v>35</v>
      </c>
      <c r="I305" s="16" t="s">
        <v>31</v>
      </c>
      <c r="J305" s="16" t="s">
        <v>32</v>
      </c>
      <c r="K305" s="14" t="s">
        <v>24</v>
      </c>
      <c r="L305" s="14" t="s">
        <v>11</v>
      </c>
      <c r="M305" s="16" t="s">
        <v>25</v>
      </c>
      <c r="N305" s="16" t="s">
        <v>26</v>
      </c>
      <c r="O305" s="16" t="s">
        <v>33</v>
      </c>
      <c r="P305" s="12">
        <f t="shared" si="23"/>
        <v>3</v>
      </c>
      <c r="Q305" s="12" cm="1">
        <f t="array" ref="Q305">SUMPRODUCT(($G$2:$G$3094=G305)*(P305&gt;$P$2:$P$3094))+1</f>
        <v>4</v>
      </c>
      <c r="R305" s="12" t="e">
        <f>(Q305*100000)+#REF!</f>
        <v>#REF!</v>
      </c>
      <c r="S305" t="e" cm="1">
        <f t="array" ref="S305">SUMPRODUCT(($G$2:$G$3094=G305)*(R305&gt;$R$2:$R$3094))+1</f>
        <v>#REF!</v>
      </c>
      <c r="T305" t="str">
        <f t="shared" si="24"/>
        <v>NEWCASTLE #</v>
      </c>
      <c r="U305">
        <v>0</v>
      </c>
      <c r="V305" t="s">
        <v>30</v>
      </c>
      <c r="W305">
        <f t="shared" si="25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1"/>
        <v>Floodlit45269</v>
      </c>
      <c r="D306" s="5" t="str">
        <f>IF('by region'!$C$2="Any","Any",List!V306)&amp;M306&amp;IF('by region'!$I$2="Any","Any",N306)&amp;G306</f>
        <v>AnyFlatAny45269</v>
      </c>
      <c r="E306" s="5" t="e">
        <f>IF(I306=#REF!,List!G306,"")</f>
        <v>#REF!</v>
      </c>
      <c r="F306" s="5" t="e">
        <f t="shared" si="22"/>
        <v>#REF!</v>
      </c>
      <c r="G306" s="15">
        <v>45269</v>
      </c>
      <c r="H306" s="16" t="s">
        <v>37</v>
      </c>
      <c r="I306" s="16" t="s">
        <v>31</v>
      </c>
      <c r="J306" s="16" t="s">
        <v>32</v>
      </c>
      <c r="K306" s="14" t="s">
        <v>24</v>
      </c>
      <c r="L306" s="14" t="s">
        <v>11</v>
      </c>
      <c r="M306" s="16" t="s">
        <v>25</v>
      </c>
      <c r="N306" s="16" t="s">
        <v>26</v>
      </c>
      <c r="O306" s="16" t="s">
        <v>14</v>
      </c>
      <c r="P306" s="12">
        <f t="shared" si="23"/>
        <v>3</v>
      </c>
      <c r="Q306" s="12" cm="1">
        <f t="array" ref="Q306">SUMPRODUCT(($G$2:$G$3094=G306)*(P306&gt;$P$2:$P$3094))+1</f>
        <v>5</v>
      </c>
      <c r="R306" s="12" t="e">
        <f>(Q306*100000)+#REF!</f>
        <v>#REF!</v>
      </c>
      <c r="S306" t="e" cm="1">
        <f t="array" ref="S306">SUMPRODUCT(($G$2:$G$3094=G306)*(R306&gt;$R$2:$R$3094))+1</f>
        <v>#REF!</v>
      </c>
      <c r="T306" t="str">
        <f t="shared" si="24"/>
        <v>NEWCASTLE #</v>
      </c>
      <c r="U306">
        <v>0</v>
      </c>
      <c r="V306" t="s">
        <v>30</v>
      </c>
      <c r="W306">
        <f t="shared" si="25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1"/>
        <v>Floodlit45269</v>
      </c>
      <c r="D307" s="5" t="str">
        <f>IF('by region'!$C$2="Any","Any",List!V307)&amp;M307&amp;IF('by region'!$I$2="Any","Any",N307)&amp;G307</f>
        <v>AnyFlatAny45269</v>
      </c>
      <c r="E307" s="5" t="e">
        <f>IF(I307=#REF!,List!G307,"")</f>
        <v>#REF!</v>
      </c>
      <c r="F307" s="5" t="e">
        <f t="shared" si="22"/>
        <v>#REF!</v>
      </c>
      <c r="G307" s="15">
        <v>45269</v>
      </c>
      <c r="H307" s="16" t="s">
        <v>37</v>
      </c>
      <c r="I307" s="16" t="s">
        <v>43</v>
      </c>
      <c r="J307" s="16" t="s">
        <v>32</v>
      </c>
      <c r="K307" s="14" t="s">
        <v>24</v>
      </c>
      <c r="L307" s="14" t="s">
        <v>17</v>
      </c>
      <c r="M307" s="16" t="s">
        <v>25</v>
      </c>
      <c r="N307" s="16" t="s">
        <v>26</v>
      </c>
      <c r="O307" s="16" t="s">
        <v>14</v>
      </c>
      <c r="P307" s="12">
        <f t="shared" si="23"/>
        <v>3</v>
      </c>
      <c r="Q307" s="12" cm="1">
        <f t="array" ref="Q307">SUMPRODUCT(($G$2:$G$3094=G307)*(P307&gt;$P$2:$P$3094))+1</f>
        <v>5</v>
      </c>
      <c r="R307" s="12" t="e">
        <f>(Q307*100000)+#REF!</f>
        <v>#REF!</v>
      </c>
      <c r="S307" t="e" cm="1">
        <f t="array" ref="S307">SUMPRODUCT(($G$2:$G$3094=G307)*(R307&gt;$R$2:$R$3094))+1</f>
        <v>#REF!</v>
      </c>
      <c r="T307" t="str">
        <f t="shared" si="24"/>
        <v>WOLVERHAMPTON #</v>
      </c>
      <c r="U307">
        <v>0</v>
      </c>
      <c r="V307" t="s">
        <v>17</v>
      </c>
      <c r="W307">
        <f t="shared" si="25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1"/>
        <v>Floodlit45271</v>
      </c>
      <c r="D308" s="5" t="str">
        <f>IF('by region'!$C$2="Any","Any",List!V308)&amp;M308&amp;IF('by region'!$I$2="Any","Any",N308)&amp;G308</f>
        <v>AnyFlatAny45271</v>
      </c>
      <c r="E308" s="5" t="e">
        <f>IF(I308=#REF!,List!G308,"")</f>
        <v>#REF!</v>
      </c>
      <c r="F308" s="5" t="e">
        <f t="shared" si="22"/>
        <v>#REF!</v>
      </c>
      <c r="G308" s="15">
        <v>45271</v>
      </c>
      <c r="H308" s="16" t="s">
        <v>42</v>
      </c>
      <c r="I308" s="16" t="s">
        <v>73</v>
      </c>
      <c r="J308" s="16" t="s">
        <v>32</v>
      </c>
      <c r="K308" s="14" t="s">
        <v>10</v>
      </c>
      <c r="L308" s="14" t="s">
        <v>19</v>
      </c>
      <c r="M308" s="16" t="s">
        <v>25</v>
      </c>
      <c r="N308" s="16" t="s">
        <v>26</v>
      </c>
      <c r="O308" s="16" t="s">
        <v>33</v>
      </c>
      <c r="P308" s="12">
        <f t="shared" si="23"/>
        <v>3</v>
      </c>
      <c r="Q308" s="12" cm="1">
        <f t="array" ref="Q308">SUMPRODUCT(($G$2:$G$3094=G308)*(P308&gt;$P$2:$P$3094))+1</f>
        <v>3</v>
      </c>
      <c r="R308" s="12" t="e">
        <f>(Q308*100000)+#REF!</f>
        <v>#REF!</v>
      </c>
      <c r="S308" t="e" cm="1">
        <f t="array" ref="S308">SUMPRODUCT(($G$2:$G$3094=G308)*(R308&gt;$R$2:$R$3094))+1</f>
        <v>#REF!</v>
      </c>
      <c r="T308" t="str">
        <f t="shared" si="24"/>
        <v>CHELMSFORD CITY #</v>
      </c>
      <c r="U308">
        <v>0</v>
      </c>
      <c r="V308" t="s">
        <v>17</v>
      </c>
      <c r="W308">
        <f t="shared" si="25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1"/>
        <v>Floodlit45272</v>
      </c>
      <c r="D309" s="5" t="str">
        <f>IF('by region'!$C$2="Any","Any",List!V309)&amp;M309&amp;IF('by region'!$I$2="Any","Any",N309)&amp;G309</f>
        <v>AnyFlatAny45272</v>
      </c>
      <c r="E309" s="5" t="e">
        <f>IF(I309=#REF!,List!G309,"")</f>
        <v>#REF!</v>
      </c>
      <c r="F309" s="5" t="e">
        <f t="shared" si="22"/>
        <v>#REF!</v>
      </c>
      <c r="G309" s="15">
        <v>45272</v>
      </c>
      <c r="H309" s="16" t="s">
        <v>7</v>
      </c>
      <c r="I309" s="16" t="s">
        <v>23</v>
      </c>
      <c r="J309" s="16" t="s">
        <v>32</v>
      </c>
      <c r="K309" s="14" t="s">
        <v>24</v>
      </c>
      <c r="L309" s="14" t="s">
        <v>17</v>
      </c>
      <c r="M309" s="16" t="s">
        <v>25</v>
      </c>
      <c r="N309" s="16" t="s">
        <v>26</v>
      </c>
      <c r="O309" s="16" t="s">
        <v>14</v>
      </c>
      <c r="P309" s="12">
        <f t="shared" si="23"/>
        <v>3</v>
      </c>
      <c r="Q309" s="12" cm="1">
        <f t="array" ref="Q309">SUMPRODUCT(($G$2:$G$3094=G309)*(P309&gt;$P$2:$P$3094))+1</f>
        <v>3</v>
      </c>
      <c r="R309" s="12" t="e">
        <f>(Q309*100000)+#REF!</f>
        <v>#REF!</v>
      </c>
      <c r="S309" t="e" cm="1">
        <f t="array" ref="S309">SUMPRODUCT(($G$2:$G$3094=G309)*(R309&gt;$R$2:$R$3094))+1</f>
        <v>#REF!</v>
      </c>
      <c r="T309" t="str">
        <f t="shared" si="24"/>
        <v>SOUTHWELL #</v>
      </c>
      <c r="U309">
        <v>0</v>
      </c>
      <c r="V309" t="s">
        <v>30</v>
      </c>
      <c r="W309">
        <f t="shared" si="25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1"/>
        <v>Floodlit45273</v>
      </c>
      <c r="D310" s="5" t="str">
        <f>IF('by region'!$C$2="Any","Any",List!V310)&amp;M310&amp;IF('by region'!$I$2="Any","Any",N310)&amp;G310</f>
        <v>AnyFlatAny45273</v>
      </c>
      <c r="E310" s="5" t="e">
        <f>IF(I310=#REF!,List!G310,"")</f>
        <v>#REF!</v>
      </c>
      <c r="F310" s="5" t="e">
        <f t="shared" si="22"/>
        <v>#REF!</v>
      </c>
      <c r="G310" s="15">
        <v>45273</v>
      </c>
      <c r="H310" s="16" t="s">
        <v>27</v>
      </c>
      <c r="I310" s="16" t="s">
        <v>47</v>
      </c>
      <c r="J310" s="16" t="s">
        <v>32</v>
      </c>
      <c r="K310" s="14" t="s">
        <v>16</v>
      </c>
      <c r="L310" s="14" t="s">
        <v>19</v>
      </c>
      <c r="M310" s="16" t="s">
        <v>25</v>
      </c>
      <c r="N310" s="16" t="s">
        <v>26</v>
      </c>
      <c r="O310" s="16" t="s">
        <v>33</v>
      </c>
      <c r="P310" s="12">
        <f t="shared" si="23"/>
        <v>3</v>
      </c>
      <c r="Q310" s="12" cm="1">
        <f t="array" ref="Q310">SUMPRODUCT(($G$2:$G$3094=G310)*(P310&gt;$P$2:$P$3094))+1</f>
        <v>4</v>
      </c>
      <c r="R310" s="12" t="e">
        <f>(Q310*100000)+#REF!</f>
        <v>#REF!</v>
      </c>
      <c r="S310" t="e" cm="1">
        <f t="array" ref="S310">SUMPRODUCT(($G$2:$G$3094=G310)*(R310&gt;$R$2:$R$3094))+1</f>
        <v>#REF!</v>
      </c>
      <c r="T310" t="str">
        <f t="shared" si="24"/>
        <v>KEMPTON PARK #</v>
      </c>
      <c r="U310">
        <v>0</v>
      </c>
      <c r="V310" t="s">
        <v>30</v>
      </c>
      <c r="W310">
        <f t="shared" si="25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ref="C311:C373" si="26">J311&amp;G311</f>
        <v>Afternoon45273</v>
      </c>
      <c r="D311" s="5" t="str">
        <f>IF('by region'!$C$2="Any","Any",List!V311)&amp;M311&amp;IF('by region'!$I$2="Any","Any",N311)&amp;G311</f>
        <v>AnyFlatAny45273</v>
      </c>
      <c r="E311" s="5" t="e">
        <f>IF(I311=#REF!,List!G311,"")</f>
        <v>#REF!</v>
      </c>
      <c r="F311" s="5" t="e">
        <f t="shared" si="22"/>
        <v>#REF!</v>
      </c>
      <c r="G311" s="15">
        <v>45273</v>
      </c>
      <c r="H311" s="16" t="s">
        <v>27</v>
      </c>
      <c r="I311" s="16" t="s">
        <v>36</v>
      </c>
      <c r="J311" s="16" t="s">
        <v>9</v>
      </c>
      <c r="K311" s="14" t="s">
        <v>24</v>
      </c>
      <c r="L311" s="14" t="s">
        <v>19</v>
      </c>
      <c r="M311" s="16" t="s">
        <v>25</v>
      </c>
      <c r="N311" s="16" t="s">
        <v>26</v>
      </c>
      <c r="O311" s="16" t="s">
        <v>14</v>
      </c>
      <c r="P311" s="12">
        <f t="shared" si="23"/>
        <v>1</v>
      </c>
      <c r="Q311" s="12" cm="1">
        <f t="array" ref="Q311">SUMPRODUCT(($G$2:$G$3094=G311)*(P311&gt;$P$2:$P$3094))+1</f>
        <v>1</v>
      </c>
      <c r="R311" s="12" t="e">
        <f>(Q311*100000)+#REF!</f>
        <v>#REF!</v>
      </c>
      <c r="S311" t="e" cm="1">
        <f t="array" ref="S311">SUMPRODUCT(($G$2:$G$3094=G311)*(R311&gt;$R$2:$R$3094))+1</f>
        <v>#REF!</v>
      </c>
      <c r="T311" t="str">
        <f t="shared" si="24"/>
        <v xml:space="preserve">LINGFIELD PARK </v>
      </c>
      <c r="U311">
        <v>0</v>
      </c>
      <c r="V311" t="s">
        <v>19</v>
      </c>
      <c r="W311">
        <f t="shared" si="25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6"/>
        <v>Floodlit45274</v>
      </c>
      <c r="D312" s="5" t="str">
        <f>IF('by region'!$C$2="Any","Any",List!V312)&amp;M312&amp;IF('by region'!$I$2="Any","Any",N312)&amp;G312</f>
        <v>AnyFlatAny45274</v>
      </c>
      <c r="E312" s="5" t="e">
        <f>IF(I312=#REF!,List!G312,"")</f>
        <v>#REF!</v>
      </c>
      <c r="F312" s="5" t="e">
        <f t="shared" si="22"/>
        <v>#REF!</v>
      </c>
      <c r="G312" s="15">
        <v>45274</v>
      </c>
      <c r="H312" s="16" t="s">
        <v>34</v>
      </c>
      <c r="I312" s="16" t="s">
        <v>73</v>
      </c>
      <c r="J312" s="16" t="s">
        <v>32</v>
      </c>
      <c r="K312" s="14" t="s">
        <v>10</v>
      </c>
      <c r="L312" s="14" t="s">
        <v>19</v>
      </c>
      <c r="M312" s="16" t="s">
        <v>25</v>
      </c>
      <c r="N312" s="16" t="s">
        <v>26</v>
      </c>
      <c r="O312" s="16" t="s">
        <v>33</v>
      </c>
      <c r="P312" s="12">
        <f t="shared" si="23"/>
        <v>3</v>
      </c>
      <c r="Q312" s="12" cm="1">
        <f t="array" ref="Q312">SUMPRODUCT(($G$2:$G$3094=G312)*(P312&gt;$P$2:$P$3094))+1</f>
        <v>4</v>
      </c>
      <c r="R312" s="12" t="e">
        <f>(Q312*100000)+#REF!</f>
        <v>#REF!</v>
      </c>
      <c r="S312" t="e" cm="1">
        <f t="array" ref="S312">SUMPRODUCT(($G$2:$G$3094=G312)*(R312&gt;$R$2:$R$3094))+1</f>
        <v>#REF!</v>
      </c>
      <c r="T312" t="str">
        <f t="shared" si="24"/>
        <v>CHELMSFORD CITY #</v>
      </c>
      <c r="U312">
        <v>0</v>
      </c>
      <c r="V312" t="s">
        <v>11</v>
      </c>
      <c r="W312">
        <f t="shared" si="25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si="26"/>
        <v>Floodlit45275</v>
      </c>
      <c r="D313" s="5" t="str">
        <f>IF('by region'!$C$2="Any","Any",List!V313)&amp;M313&amp;IF('by region'!$I$2="Any","Any",N313)&amp;G313</f>
        <v>AnyFlatAny45275</v>
      </c>
      <c r="E313" s="5" t="e">
        <f>IF(I313=#REF!,List!G313,"")</f>
        <v>#REF!</v>
      </c>
      <c r="F313" s="5" t="e">
        <f t="shared" si="22"/>
        <v>#REF!</v>
      </c>
      <c r="G313" s="15">
        <v>45275</v>
      </c>
      <c r="H313" s="16" t="s">
        <v>35</v>
      </c>
      <c r="I313" s="16" t="s">
        <v>23</v>
      </c>
      <c r="J313" s="16" t="s">
        <v>32</v>
      </c>
      <c r="K313" s="14" t="s">
        <v>24</v>
      </c>
      <c r="L313" s="14" t="s">
        <v>17</v>
      </c>
      <c r="M313" s="16" t="s">
        <v>25</v>
      </c>
      <c r="N313" s="16" t="s">
        <v>26</v>
      </c>
      <c r="O313" s="16" t="s">
        <v>33</v>
      </c>
      <c r="P313" s="12">
        <f t="shared" si="23"/>
        <v>3</v>
      </c>
      <c r="Q313" s="12" cm="1">
        <f t="array" ref="Q313">SUMPRODUCT(($G$2:$G$3094=G313)*(P313&gt;$P$2:$P$3094))+1</f>
        <v>4</v>
      </c>
      <c r="R313" s="12" t="e">
        <f>(Q313*100000)+#REF!</f>
        <v>#REF!</v>
      </c>
      <c r="S313" t="e" cm="1">
        <f t="array" ref="S313">SUMPRODUCT(($G$2:$G$3094=G313)*(R313&gt;$R$2:$R$3094))+1</f>
        <v>#REF!</v>
      </c>
      <c r="T313" t="str">
        <f t="shared" si="24"/>
        <v>SOUTHWELL #</v>
      </c>
      <c r="U313">
        <v>0</v>
      </c>
      <c r="V313" t="s">
        <v>30</v>
      </c>
      <c r="W313">
        <f t="shared" si="25"/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6"/>
        <v>Afternoon45276</v>
      </c>
      <c r="D314" s="5" t="str">
        <f>IF('by region'!$C$2="Any","Any",List!V314)&amp;M314&amp;IF('by region'!$I$2="Any","Any",N314)&amp;G314</f>
        <v>AnyFlatAny45276</v>
      </c>
      <c r="E314" s="5" t="e">
        <f>IF(I314=#REF!,List!G314,"")</f>
        <v>#REF!</v>
      </c>
      <c r="F314" s="5" t="e">
        <f t="shared" si="22"/>
        <v>#REF!</v>
      </c>
      <c r="G314" s="15">
        <v>45276</v>
      </c>
      <c r="H314" s="16" t="s">
        <v>37</v>
      </c>
      <c r="I314" s="16" t="s">
        <v>31</v>
      </c>
      <c r="J314" s="16" t="s">
        <v>9</v>
      </c>
      <c r="K314" s="14" t="s">
        <v>24</v>
      </c>
      <c r="L314" s="14" t="s">
        <v>11</v>
      </c>
      <c r="M314" s="16" t="s">
        <v>25</v>
      </c>
      <c r="N314" s="16" t="s">
        <v>26</v>
      </c>
      <c r="O314" s="16" t="s">
        <v>14</v>
      </c>
      <c r="P314" s="12">
        <f t="shared" si="23"/>
        <v>1</v>
      </c>
      <c r="Q314" s="12" cm="1">
        <f t="array" ref="Q314">SUMPRODUCT(($G$2:$G$3094=G314)*(P314&gt;$P$2:$P$3094))+1</f>
        <v>1</v>
      </c>
      <c r="R314" s="12" t="e">
        <f>(Q314*100000)+#REF!</f>
        <v>#REF!</v>
      </c>
      <c r="S314" t="e" cm="1">
        <f t="array" ref="S314">SUMPRODUCT(($G$2:$G$3094=G314)*(R314&gt;$R$2:$R$3094))+1</f>
        <v>#REF!</v>
      </c>
      <c r="T314" t="str">
        <f t="shared" si="24"/>
        <v xml:space="preserve">NEWCASTLE </v>
      </c>
      <c r="U314">
        <v>0</v>
      </c>
      <c r="V314" t="s">
        <v>11</v>
      </c>
      <c r="W314">
        <f t="shared" si="25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6"/>
        <v>Floodlit45276</v>
      </c>
      <c r="D315" s="5" t="str">
        <f>IF('by region'!$C$2="Any","Any",List!V315)&amp;M315&amp;IF('by region'!$I$2="Any","Any",N315)&amp;G315</f>
        <v>AnyFlatAny45276</v>
      </c>
      <c r="E315" s="5" t="e">
        <f>IF(I315=#REF!,List!G315,"")</f>
        <v>#REF!</v>
      </c>
      <c r="F315" s="5" t="e">
        <f t="shared" si="22"/>
        <v>#REF!</v>
      </c>
      <c r="G315" s="15">
        <v>45276</v>
      </c>
      <c r="H315" s="16" t="s">
        <v>37</v>
      </c>
      <c r="I315" s="16" t="s">
        <v>43</v>
      </c>
      <c r="J315" s="16" t="s">
        <v>32</v>
      </c>
      <c r="K315" s="14" t="s">
        <v>24</v>
      </c>
      <c r="L315" s="14" t="s">
        <v>17</v>
      </c>
      <c r="M315" s="16" t="s">
        <v>25</v>
      </c>
      <c r="N315" s="16" t="s">
        <v>26</v>
      </c>
      <c r="O315" s="16" t="s">
        <v>14</v>
      </c>
      <c r="P315" s="12">
        <f t="shared" si="23"/>
        <v>3</v>
      </c>
      <c r="Q315" s="12" cm="1">
        <f t="array" ref="Q315">SUMPRODUCT(($G$2:$G$3094=G315)*(P315&gt;$P$2:$P$3094))+1</f>
        <v>5</v>
      </c>
      <c r="R315" s="12" t="e">
        <f>(Q315*100000)+#REF!</f>
        <v>#REF!</v>
      </c>
      <c r="S315" t="e" cm="1">
        <f t="array" ref="S315">SUMPRODUCT(($G$2:$G$3094=G315)*(R315&gt;$R$2:$R$3094))+1</f>
        <v>#REF!</v>
      </c>
      <c r="T315" t="str">
        <f t="shared" si="24"/>
        <v>WOLVERHAMPTON #</v>
      </c>
      <c r="U315">
        <v>0</v>
      </c>
      <c r="V315" t="s">
        <v>19</v>
      </c>
      <c r="W315">
        <f t="shared" si="25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6"/>
        <v>Floodlit45278</v>
      </c>
      <c r="D316" s="5" t="str">
        <f>IF('by region'!$C$2="Any","Any",List!V316)&amp;M316&amp;IF('by region'!$I$2="Any","Any",N316)&amp;G316</f>
        <v>AnyFlatAny45278</v>
      </c>
      <c r="E316" s="5" t="e">
        <f>IF(I316=#REF!,List!G316,"")</f>
        <v>#REF!</v>
      </c>
      <c r="F316" s="5" t="e">
        <f t="shared" si="22"/>
        <v>#REF!</v>
      </c>
      <c r="G316" s="15">
        <v>45278</v>
      </c>
      <c r="H316" s="16" t="s">
        <v>42</v>
      </c>
      <c r="I316" s="16" t="s">
        <v>43</v>
      </c>
      <c r="J316" s="16" t="s">
        <v>32</v>
      </c>
      <c r="K316" s="14" t="s">
        <v>24</v>
      </c>
      <c r="L316" s="14" t="s">
        <v>17</v>
      </c>
      <c r="M316" s="16" t="s">
        <v>25</v>
      </c>
      <c r="N316" s="16" t="s">
        <v>26</v>
      </c>
      <c r="O316" s="16" t="s">
        <v>14</v>
      </c>
      <c r="P316" s="12">
        <f t="shared" si="23"/>
        <v>3</v>
      </c>
      <c r="Q316" s="12" cm="1">
        <f t="array" ref="Q316">SUMPRODUCT(($G$2:$G$3094=G316)*(P316&gt;$P$2:$P$3094))+1</f>
        <v>3</v>
      </c>
      <c r="R316" s="12" t="e">
        <f>(Q316*100000)+#REF!</f>
        <v>#REF!</v>
      </c>
      <c r="S316" t="e" cm="1">
        <f t="array" ref="S316">SUMPRODUCT(($G$2:$G$3094=G316)*(R316&gt;$R$2:$R$3094))+1</f>
        <v>#REF!</v>
      </c>
      <c r="T316" t="str">
        <f t="shared" si="24"/>
        <v>WOLVERHAMPTON #</v>
      </c>
      <c r="U316">
        <v>0</v>
      </c>
      <c r="V316" t="s">
        <v>17</v>
      </c>
      <c r="W316">
        <f t="shared" si="25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6"/>
        <v>Floodlit45279</v>
      </c>
      <c r="D317" s="5" t="str">
        <f>IF('by region'!$C$2="Any","Any",List!V317)&amp;M317&amp;IF('by region'!$I$2="Any","Any",N317)&amp;G317</f>
        <v>AnyFlatAny45279</v>
      </c>
      <c r="E317" s="5" t="e">
        <f>IF(I317=#REF!,List!G317,"")</f>
        <v>#REF!</v>
      </c>
      <c r="F317" s="5" t="e">
        <f t="shared" si="22"/>
        <v>#REF!</v>
      </c>
      <c r="G317" s="15">
        <v>45279</v>
      </c>
      <c r="H317" s="16" t="s">
        <v>7</v>
      </c>
      <c r="I317" s="16" t="s">
        <v>43</v>
      </c>
      <c r="J317" s="16" t="s">
        <v>32</v>
      </c>
      <c r="K317" s="14" t="s">
        <v>24</v>
      </c>
      <c r="L317" s="14" t="s">
        <v>17</v>
      </c>
      <c r="M317" s="16" t="s">
        <v>25</v>
      </c>
      <c r="N317" s="16" t="s">
        <v>26</v>
      </c>
      <c r="O317" s="16" t="s">
        <v>14</v>
      </c>
      <c r="P317" s="12">
        <f t="shared" si="23"/>
        <v>3</v>
      </c>
      <c r="Q317" s="12" cm="1">
        <f t="array" ref="Q317">SUMPRODUCT(($G$2:$G$3094=G317)*(P317&gt;$P$2:$P$3094))+1</f>
        <v>4</v>
      </c>
      <c r="R317" s="12" t="e">
        <f>(Q317*100000)+#REF!</f>
        <v>#REF!</v>
      </c>
      <c r="S317" t="e" cm="1">
        <f t="array" ref="S317">SUMPRODUCT(($G$2:$G$3094=G317)*(R317&gt;$R$2:$R$3094))+1</f>
        <v>#REF!</v>
      </c>
      <c r="T317" t="str">
        <f t="shared" si="24"/>
        <v>WOLVERHAMPTON #</v>
      </c>
      <c r="U317">
        <v>0</v>
      </c>
      <c r="V317" t="s">
        <v>17</v>
      </c>
      <c r="W317">
        <f t="shared" si="25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6"/>
        <v>Floodlit45280</v>
      </c>
      <c r="D318" s="5" t="str">
        <f>IF('by region'!$C$2="Any","Any",List!V318)&amp;M318&amp;IF('by region'!$I$2="Any","Any",N318)&amp;G318</f>
        <v>AnyFlatAny45280</v>
      </c>
      <c r="E318" s="5" t="e">
        <f>IF(I318=#REF!,List!G318,"")</f>
        <v>#REF!</v>
      </c>
      <c r="F318" s="5" t="e">
        <f t="shared" si="22"/>
        <v>#REF!</v>
      </c>
      <c r="G318" s="15">
        <v>45280</v>
      </c>
      <c r="H318" s="16" t="s">
        <v>27</v>
      </c>
      <c r="I318" s="16" t="s">
        <v>47</v>
      </c>
      <c r="J318" s="16" t="s">
        <v>32</v>
      </c>
      <c r="K318" s="14" t="s">
        <v>16</v>
      </c>
      <c r="L318" s="14" t="s">
        <v>19</v>
      </c>
      <c r="M318" s="16" t="s">
        <v>25</v>
      </c>
      <c r="N318" s="16" t="s">
        <v>26</v>
      </c>
      <c r="O318" s="16" t="s">
        <v>33</v>
      </c>
      <c r="P318" s="12">
        <f t="shared" si="23"/>
        <v>3</v>
      </c>
      <c r="Q318" s="12" cm="1">
        <f t="array" ref="Q318">SUMPRODUCT(($G$2:$G$3094=G318)*(P318&gt;$P$2:$P$3094))+1</f>
        <v>4</v>
      </c>
      <c r="R318" s="12" t="e">
        <f>(Q318*100000)+#REF!</f>
        <v>#REF!</v>
      </c>
      <c r="S318" t="e" cm="1">
        <f t="array" ref="S318">SUMPRODUCT(($G$2:$G$3094=G318)*(R318&gt;$R$2:$R$3094))+1</f>
        <v>#REF!</v>
      </c>
      <c r="T318" t="str">
        <f t="shared" si="24"/>
        <v>KEMPTON PARK #</v>
      </c>
      <c r="U318">
        <v>0</v>
      </c>
      <c r="V318" t="s">
        <v>19</v>
      </c>
      <c r="W318">
        <f t="shared" si="25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6"/>
        <v>Afternoon45280</v>
      </c>
      <c r="D319" s="5" t="str">
        <f>IF('by region'!$C$2="Any","Any",List!V319)&amp;M319&amp;IF('by region'!$I$2="Any","Any",N319)&amp;G319</f>
        <v>AnyFlatAny45280</v>
      </c>
      <c r="E319" s="5" t="e">
        <f>IF(I319=#REF!,List!G319,"")</f>
        <v>#REF!</v>
      </c>
      <c r="F319" s="5" t="e">
        <f t="shared" si="22"/>
        <v>#REF!</v>
      </c>
      <c r="G319" s="15">
        <v>45280</v>
      </c>
      <c r="H319" s="16" t="s">
        <v>27</v>
      </c>
      <c r="I319" s="16" t="s">
        <v>36</v>
      </c>
      <c r="J319" s="16" t="s">
        <v>9</v>
      </c>
      <c r="K319" s="14" t="s">
        <v>24</v>
      </c>
      <c r="L319" s="14" t="s">
        <v>19</v>
      </c>
      <c r="M319" s="16" t="s">
        <v>25</v>
      </c>
      <c r="N319" s="16" t="s">
        <v>26</v>
      </c>
      <c r="O319" s="16" t="s">
        <v>14</v>
      </c>
      <c r="P319" s="12">
        <f t="shared" si="23"/>
        <v>1</v>
      </c>
      <c r="Q319" s="12" cm="1">
        <f t="array" ref="Q319">SUMPRODUCT(($G$2:$G$3094=G319)*(P319&gt;$P$2:$P$3094))+1</f>
        <v>1</v>
      </c>
      <c r="R319" s="12" t="e">
        <f>(Q319*100000)+#REF!</f>
        <v>#REF!</v>
      </c>
      <c r="S319" t="e" cm="1">
        <f t="array" ref="S319">SUMPRODUCT(($G$2:$G$3094=G319)*(R319&gt;$R$2:$R$3094))+1</f>
        <v>#REF!</v>
      </c>
      <c r="T319" t="str">
        <f t="shared" si="24"/>
        <v xml:space="preserve">LINGFIELD PARK </v>
      </c>
      <c r="U319">
        <v>0</v>
      </c>
      <c r="V319" t="s">
        <v>11</v>
      </c>
      <c r="W319">
        <f t="shared" si="25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6"/>
        <v>Floodlit45281</v>
      </c>
      <c r="D320" s="5" t="str">
        <f>IF('by region'!$C$2="Any","Any",List!V320)&amp;M320&amp;IF('by region'!$I$2="Any","Any",N320)&amp;G320</f>
        <v>AnyFlatAny45281</v>
      </c>
      <c r="E320" s="5" t="e">
        <f>IF(I320=#REF!,List!G320,"")</f>
        <v>#REF!</v>
      </c>
      <c r="F320" s="5" t="e">
        <f t="shared" si="22"/>
        <v>#REF!</v>
      </c>
      <c r="G320" s="15">
        <v>45281</v>
      </c>
      <c r="H320" s="16" t="s">
        <v>34</v>
      </c>
      <c r="I320" s="16" t="s">
        <v>73</v>
      </c>
      <c r="J320" s="16" t="s">
        <v>32</v>
      </c>
      <c r="K320" s="14" t="s">
        <v>10</v>
      </c>
      <c r="L320" s="14" t="s">
        <v>19</v>
      </c>
      <c r="M320" s="16" t="s">
        <v>25</v>
      </c>
      <c r="N320" s="16" t="s">
        <v>26</v>
      </c>
      <c r="O320" s="16" t="s">
        <v>33</v>
      </c>
      <c r="P320" s="12">
        <f t="shared" si="23"/>
        <v>3</v>
      </c>
      <c r="Q320" s="12" cm="1">
        <f t="array" ref="Q320">SUMPRODUCT(($G$2:$G$3094=G320)*(P320&gt;$P$2:$P$3094))+1</f>
        <v>4</v>
      </c>
      <c r="R320" s="12" t="e">
        <f>(Q320*100000)+#REF!</f>
        <v>#REF!</v>
      </c>
      <c r="S320" t="e" cm="1">
        <f t="array" ref="S320">SUMPRODUCT(($G$2:$G$3094=G320)*(R320&gt;$R$2:$R$3094))+1</f>
        <v>#REF!</v>
      </c>
      <c r="T320" t="str">
        <f t="shared" si="24"/>
        <v>CHELMSFORD CITY #</v>
      </c>
      <c r="U320">
        <v>0</v>
      </c>
      <c r="V320" t="s">
        <v>30</v>
      </c>
      <c r="W320">
        <f t="shared" si="25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6"/>
        <v>Afternoon45281</v>
      </c>
      <c r="D321" s="5" t="str">
        <f>IF('by region'!$C$2="Any","Any",List!V321)&amp;M321&amp;IF('by region'!$I$2="Any","Any",N321)&amp;G321</f>
        <v>AnyFlatAny45281</v>
      </c>
      <c r="E321" s="5" t="e">
        <f>IF(I321=#REF!,List!G321,"")</f>
        <v>#REF!</v>
      </c>
      <c r="F321" s="5" t="e">
        <f t="shared" si="22"/>
        <v>#REF!</v>
      </c>
      <c r="G321" s="15">
        <v>45281</v>
      </c>
      <c r="H321" s="16" t="s">
        <v>34</v>
      </c>
      <c r="I321" s="16" t="s">
        <v>23</v>
      </c>
      <c r="J321" s="16" t="s">
        <v>9</v>
      </c>
      <c r="K321" s="14" t="s">
        <v>24</v>
      </c>
      <c r="L321" s="14" t="s">
        <v>17</v>
      </c>
      <c r="M321" s="16" t="s">
        <v>25</v>
      </c>
      <c r="N321" s="16" t="s">
        <v>26</v>
      </c>
      <c r="O321" s="16" t="s">
        <v>14</v>
      </c>
      <c r="P321" s="12">
        <f t="shared" si="23"/>
        <v>1</v>
      </c>
      <c r="Q321" s="12" cm="1">
        <f t="array" ref="Q321">SUMPRODUCT(($G$2:$G$3094=G321)*(P321&gt;$P$2:$P$3094))+1</f>
        <v>1</v>
      </c>
      <c r="R321" s="12" t="e">
        <f>(Q321*100000)+#REF!</f>
        <v>#REF!</v>
      </c>
      <c r="S321" t="e" cm="1">
        <f t="array" ref="S321">SUMPRODUCT(($G$2:$G$3094=G321)*(R321&gt;$R$2:$R$3094))+1</f>
        <v>#REF!</v>
      </c>
      <c r="T321" t="str">
        <f t="shared" si="24"/>
        <v xml:space="preserve">SOUTHWELL </v>
      </c>
      <c r="U321">
        <v>0</v>
      </c>
      <c r="V321" t="s">
        <v>17</v>
      </c>
      <c r="W321">
        <f t="shared" si="25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si="26"/>
        <v>Floodlit45282</v>
      </c>
      <c r="D322" s="5" t="str">
        <f>IF('by region'!$C$2="Any","Any",List!V322)&amp;M322&amp;IF('by region'!$I$2="Any","Any",N322)&amp;G322</f>
        <v>AnyFlatAny45282</v>
      </c>
      <c r="E322" s="5" t="e">
        <f>IF(I322=#REF!,List!G322,"")</f>
        <v>#REF!</v>
      </c>
      <c r="F322" s="5" t="e">
        <f t="shared" ref="F322:F385" si="27">G322&amp;S322</f>
        <v>#REF!</v>
      </c>
      <c r="G322" s="15">
        <v>45282</v>
      </c>
      <c r="H322" s="16" t="s">
        <v>35</v>
      </c>
      <c r="I322" s="16" t="s">
        <v>43</v>
      </c>
      <c r="J322" s="16" t="s">
        <v>32</v>
      </c>
      <c r="K322" s="14" t="s">
        <v>24</v>
      </c>
      <c r="L322" s="14" t="s">
        <v>17</v>
      </c>
      <c r="M322" s="16" t="s">
        <v>25</v>
      </c>
      <c r="N322" s="16" t="s">
        <v>26</v>
      </c>
      <c r="O322" s="16" t="s">
        <v>33</v>
      </c>
      <c r="P322" s="12">
        <f t="shared" ref="P322:P385" si="28">IF(J322="Afternoon",1,IF(J322="Evening",2,IF(J322="Floodlit",3,4)))</f>
        <v>3</v>
      </c>
      <c r="Q322" s="12" cm="1">
        <f t="array" ref="Q322">SUMPRODUCT(($G$2:$G$3094=G322)*(P322&gt;$P$2:$P$3094))+1</f>
        <v>4</v>
      </c>
      <c r="R322" s="12" t="e">
        <f>(Q322*100000)+#REF!</f>
        <v>#REF!</v>
      </c>
      <c r="S322" t="e" cm="1">
        <f t="array" ref="S322">SUMPRODUCT(($G$2:$G$3094=G322)*(R322&gt;$R$2:$R$3094))+1</f>
        <v>#REF!</v>
      </c>
      <c r="T322" t="str">
        <f t="shared" ref="T322:T385" si="29">_xlfn.CONCAT(IF(M322="Flat",UPPER(I322),I322)," ",IF(J322="Evening","†",IF(J322="Floodlit","#","")))</f>
        <v>WOLVERHAMPTON #</v>
      </c>
      <c r="U322">
        <v>0</v>
      </c>
      <c r="V322" t="s">
        <v>11</v>
      </c>
      <c r="W322">
        <f t="shared" ref="W322:W385" si="30">YEAR(G322)</f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26"/>
        <v>Afternoon45282</v>
      </c>
      <c r="D323" s="5" t="str">
        <f>IF('by region'!$C$2="Any","Any",List!V323)&amp;M323&amp;IF('by region'!$I$2="Any","Any",N323)&amp;G323</f>
        <v>AnyFlatAny45282</v>
      </c>
      <c r="E323" s="5" t="e">
        <f>IF(I323=#REF!,List!G323,"")</f>
        <v>#REF!</v>
      </c>
      <c r="F323" s="5" t="e">
        <f t="shared" si="27"/>
        <v>#REF!</v>
      </c>
      <c r="G323" s="15">
        <v>45282</v>
      </c>
      <c r="H323" s="16" t="s">
        <v>35</v>
      </c>
      <c r="I323" s="16" t="s">
        <v>23</v>
      </c>
      <c r="J323" s="16" t="s">
        <v>9</v>
      </c>
      <c r="K323" s="14" t="s">
        <v>24</v>
      </c>
      <c r="L323" s="14" t="s">
        <v>17</v>
      </c>
      <c r="M323" s="16" t="s">
        <v>25</v>
      </c>
      <c r="N323" s="16" t="s">
        <v>26</v>
      </c>
      <c r="O323" s="16" t="s">
        <v>14</v>
      </c>
      <c r="P323" s="12">
        <f t="shared" si="28"/>
        <v>1</v>
      </c>
      <c r="Q323" s="12" cm="1">
        <f t="array" ref="Q323">SUMPRODUCT(($G$2:$G$3094=G323)*(P323&gt;$P$2:$P$3094))+1</f>
        <v>1</v>
      </c>
      <c r="R323" s="12" t="e">
        <f>(Q323*100000)+#REF!</f>
        <v>#REF!</v>
      </c>
      <c r="S323" t="e" cm="1">
        <f t="array" ref="S323">SUMPRODUCT(($G$2:$G$3094=G323)*(R323&gt;$R$2:$R$3094))+1</f>
        <v>#REF!</v>
      </c>
      <c r="T323" t="str">
        <f t="shared" si="29"/>
        <v xml:space="preserve">SOUTHWELL </v>
      </c>
      <c r="U323">
        <v>0</v>
      </c>
      <c r="V323" t="s">
        <v>30</v>
      </c>
      <c r="W323">
        <f t="shared" si="30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26"/>
        <v>Afternoon45283</v>
      </c>
      <c r="D324" s="5" t="str">
        <f>IF('by region'!$C$2="Any","Any",List!V324)&amp;M324&amp;IF('by region'!$I$2="Any","Any",N324)&amp;G324</f>
        <v>AnyFlatAny45283</v>
      </c>
      <c r="E324" s="5" t="e">
        <f>IF(I324=#REF!,List!G324,"")</f>
        <v>#REF!</v>
      </c>
      <c r="F324" s="5" t="e">
        <f t="shared" si="27"/>
        <v>#REF!</v>
      </c>
      <c r="G324" s="15">
        <v>45283</v>
      </c>
      <c r="H324" s="16" t="s">
        <v>37</v>
      </c>
      <c r="I324" s="16" t="s">
        <v>36</v>
      </c>
      <c r="J324" s="16" t="s">
        <v>9</v>
      </c>
      <c r="K324" s="14" t="s">
        <v>24</v>
      </c>
      <c r="L324" s="14" t="s">
        <v>19</v>
      </c>
      <c r="M324" s="16" t="s">
        <v>25</v>
      </c>
      <c r="N324" s="16" t="s">
        <v>26</v>
      </c>
      <c r="O324" s="16" t="s">
        <v>14</v>
      </c>
      <c r="P324" s="12">
        <f t="shared" si="28"/>
        <v>1</v>
      </c>
      <c r="Q324" s="12" cm="1">
        <f t="array" ref="Q324">SUMPRODUCT(($G$2:$G$3094=G324)*(P324&gt;$P$2:$P$3094))+1</f>
        <v>1</v>
      </c>
      <c r="R324" s="12" t="e">
        <f>(Q324*100000)+#REF!</f>
        <v>#REF!</v>
      </c>
      <c r="S324" t="e" cm="1">
        <f t="array" ref="S324">SUMPRODUCT(($G$2:$G$3094=G324)*(R324&gt;$R$2:$R$3094))+1</f>
        <v>#REF!</v>
      </c>
      <c r="T324" t="str">
        <f t="shared" si="29"/>
        <v xml:space="preserve">LINGFIELD PARK </v>
      </c>
      <c r="U324">
        <v>0</v>
      </c>
      <c r="V324" t="s">
        <v>19</v>
      </c>
      <c r="W324">
        <f t="shared" si="30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26"/>
        <v>Afternoon45286</v>
      </c>
      <c r="D325" s="5" t="str">
        <f>IF('by region'!$C$2="Any","Any",List!V325)&amp;M325&amp;IF('by region'!$I$2="Any","Any",N325)&amp;G325</f>
        <v>AnyFlatAny45286</v>
      </c>
      <c r="E325" s="5" t="e">
        <f>IF(I325=#REF!,List!G325,"")</f>
        <v>#REF!</v>
      </c>
      <c r="F325" s="5" t="e">
        <f t="shared" si="27"/>
        <v>#REF!</v>
      </c>
      <c r="G325" s="15">
        <v>45286</v>
      </c>
      <c r="H325" s="16" t="s">
        <v>7</v>
      </c>
      <c r="I325" s="16" t="s">
        <v>43</v>
      </c>
      <c r="J325" s="16" t="s">
        <v>9</v>
      </c>
      <c r="K325" s="14" t="s">
        <v>24</v>
      </c>
      <c r="L325" s="14" t="s">
        <v>17</v>
      </c>
      <c r="M325" s="16" t="s">
        <v>25</v>
      </c>
      <c r="N325" s="16" t="s">
        <v>26</v>
      </c>
      <c r="O325" s="16" t="s">
        <v>14</v>
      </c>
      <c r="P325" s="12">
        <f t="shared" si="28"/>
        <v>1</v>
      </c>
      <c r="Q325" s="12" cm="1">
        <f t="array" ref="Q325">SUMPRODUCT(($G$2:$G$3094=G325)*(P325&gt;$P$2:$P$3094))+1</f>
        <v>1</v>
      </c>
      <c r="R325" s="12" t="e">
        <f>(Q325*100000)+#REF!</f>
        <v>#REF!</v>
      </c>
      <c r="S325" t="e" cm="1">
        <f t="array" ref="S325">SUMPRODUCT(($G$2:$G$3094=G325)*(R325&gt;$R$2:$R$3094))+1</f>
        <v>#REF!</v>
      </c>
      <c r="T325" t="str">
        <f t="shared" si="29"/>
        <v xml:space="preserve">WOLVERHAMPTON </v>
      </c>
      <c r="U325">
        <v>0</v>
      </c>
      <c r="V325" t="s">
        <v>17</v>
      </c>
      <c r="W325">
        <f t="shared" si="30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26"/>
        <v>Floodlit45287</v>
      </c>
      <c r="D326" s="5" t="str">
        <f>IF('by region'!$C$2="Any","Any",List!V326)&amp;M326&amp;IF('by region'!$I$2="Any","Any",N326)&amp;G326</f>
        <v>AnyFlatAny45287</v>
      </c>
      <c r="E326" s="5" t="e">
        <f>IF(I326=#REF!,List!G326,"")</f>
        <v>#REF!</v>
      </c>
      <c r="F326" s="5" t="e">
        <f t="shared" si="27"/>
        <v>#REF!</v>
      </c>
      <c r="G326" s="15">
        <v>45287</v>
      </c>
      <c r="H326" s="16" t="s">
        <v>27</v>
      </c>
      <c r="I326" s="16" t="s">
        <v>43</v>
      </c>
      <c r="J326" s="16" t="s">
        <v>32</v>
      </c>
      <c r="K326" s="14" t="s">
        <v>24</v>
      </c>
      <c r="L326" s="14" t="s">
        <v>17</v>
      </c>
      <c r="M326" s="16" t="s">
        <v>25</v>
      </c>
      <c r="N326" s="16" t="s">
        <v>26</v>
      </c>
      <c r="O326" s="16" t="s">
        <v>14</v>
      </c>
      <c r="P326" s="12">
        <f t="shared" si="28"/>
        <v>3</v>
      </c>
      <c r="Q326" s="12" cm="1">
        <f t="array" ref="Q326">SUMPRODUCT(($G$2:$G$3094=G326)*(P326&gt;$P$2:$P$3094))+1</f>
        <v>4</v>
      </c>
      <c r="R326" s="12" t="e">
        <f>(Q326*100000)+#REF!</f>
        <v>#REF!</v>
      </c>
      <c r="S326" t="e" cm="1">
        <f t="array" ref="S326">SUMPRODUCT(($G$2:$G$3094=G326)*(R326&gt;$R$2:$R$3094))+1</f>
        <v>#REF!</v>
      </c>
      <c r="T326" t="str">
        <f t="shared" si="29"/>
        <v>WOLVERHAMPTON #</v>
      </c>
      <c r="U326">
        <v>0</v>
      </c>
      <c r="V326" t="s">
        <v>30</v>
      </c>
      <c r="W326">
        <f t="shared" si="30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26"/>
        <v>Floodlit45288</v>
      </c>
      <c r="D327" s="5" t="str">
        <f>IF('by region'!$C$2="Any","Any",List!V327)&amp;M327&amp;IF('by region'!$I$2="Any","Any",N327)&amp;G327</f>
        <v>AnyFlatAny45288</v>
      </c>
      <c r="E327" s="5" t="e">
        <f>IF(I327=#REF!,List!G327,"")</f>
        <v>#REF!</v>
      </c>
      <c r="F327" s="5" t="e">
        <f t="shared" si="27"/>
        <v>#REF!</v>
      </c>
      <c r="G327" s="15">
        <v>45288</v>
      </c>
      <c r="H327" s="16" t="s">
        <v>34</v>
      </c>
      <c r="I327" s="16" t="s">
        <v>31</v>
      </c>
      <c r="J327" s="16" t="s">
        <v>32</v>
      </c>
      <c r="K327" s="14" t="s">
        <v>24</v>
      </c>
      <c r="L327" s="14" t="s">
        <v>11</v>
      </c>
      <c r="M327" s="16" t="s">
        <v>25</v>
      </c>
      <c r="N327" s="16" t="s">
        <v>26</v>
      </c>
      <c r="O327" s="16" t="s">
        <v>14</v>
      </c>
      <c r="P327" s="12">
        <f t="shared" si="28"/>
        <v>3</v>
      </c>
      <c r="Q327" s="12" cm="1">
        <f t="array" ref="Q327">SUMPRODUCT(($G$2:$G$3094=G327)*(P327&gt;$P$2:$P$3094))+1</f>
        <v>3</v>
      </c>
      <c r="R327" s="12" t="e">
        <f>(Q327*100000)+#REF!</f>
        <v>#REF!</v>
      </c>
      <c r="S327" t="e" cm="1">
        <f t="array" ref="S327">SUMPRODUCT(($G$2:$G$3094=G327)*(R327&gt;$R$2:$R$3094))+1</f>
        <v>#REF!</v>
      </c>
      <c r="T327" t="str">
        <f t="shared" si="29"/>
        <v>NEWCASTLE #</v>
      </c>
      <c r="U327">
        <v>0</v>
      </c>
      <c r="V327" t="s">
        <v>19</v>
      </c>
      <c r="W327">
        <f t="shared" si="30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26"/>
        <v>Floodlit45289</v>
      </c>
      <c r="D328" s="5" t="str">
        <f>IF('by region'!$C$2="Any","Any",List!V328)&amp;M328&amp;IF('by region'!$I$2="Any","Any",N328)&amp;G328</f>
        <v>AnyFlatAny45289</v>
      </c>
      <c r="E328" s="5" t="e">
        <f>IF(I328=#REF!,List!G328,"")</f>
        <v>#REF!</v>
      </c>
      <c r="F328" s="5" t="e">
        <f t="shared" si="27"/>
        <v>#REF!</v>
      </c>
      <c r="G328" s="15">
        <v>45289</v>
      </c>
      <c r="H328" s="16" t="s">
        <v>35</v>
      </c>
      <c r="I328" s="16" t="s">
        <v>23</v>
      </c>
      <c r="J328" s="16" t="s">
        <v>32</v>
      </c>
      <c r="K328" s="14" t="s">
        <v>24</v>
      </c>
      <c r="L328" s="14" t="s">
        <v>17</v>
      </c>
      <c r="M328" s="16" t="s">
        <v>25</v>
      </c>
      <c r="N328" s="16" t="s">
        <v>26</v>
      </c>
      <c r="O328" s="16" t="s">
        <v>14</v>
      </c>
      <c r="P328" s="12">
        <f t="shared" si="28"/>
        <v>3</v>
      </c>
      <c r="Q328" s="12" cm="1">
        <f t="array" ref="Q328">SUMPRODUCT(($G$2:$G$3094=G328)*(P328&gt;$P$2:$P$3094))+1</f>
        <v>3</v>
      </c>
      <c r="R328" s="12" t="e">
        <f>(Q328*100000)+#REF!</f>
        <v>#REF!</v>
      </c>
      <c r="S328" t="e" cm="1">
        <f t="array" ref="S328">SUMPRODUCT(($G$2:$G$3094=G328)*(R328&gt;$R$2:$R$3094))+1</f>
        <v>#REF!</v>
      </c>
      <c r="T328" t="str">
        <f t="shared" si="29"/>
        <v>SOUTHWELL #</v>
      </c>
      <c r="U328">
        <v>0</v>
      </c>
      <c r="V328" t="s">
        <v>17</v>
      </c>
      <c r="W328">
        <f t="shared" si="30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26"/>
        <v>Floodlit45290</v>
      </c>
      <c r="D329" s="5" t="str">
        <f>IF('by region'!$C$2="Any","Any",List!V329)&amp;M329&amp;IF('by region'!$I$2="Any","Any",N329)&amp;G329</f>
        <v>AnyFlatAny45290</v>
      </c>
      <c r="E329" s="5" t="e">
        <f>IF(I329=#REF!,List!G329,"")</f>
        <v>#REF!</v>
      </c>
      <c r="F329" s="5" t="e">
        <f t="shared" si="27"/>
        <v>#REF!</v>
      </c>
      <c r="G329" s="15">
        <v>45290</v>
      </c>
      <c r="H329" s="16" t="s">
        <v>37</v>
      </c>
      <c r="I329" s="16" t="s">
        <v>43</v>
      </c>
      <c r="J329" s="16" t="s">
        <v>32</v>
      </c>
      <c r="K329" s="14" t="s">
        <v>24</v>
      </c>
      <c r="L329" s="14" t="s">
        <v>17</v>
      </c>
      <c r="M329" s="16" t="s">
        <v>25</v>
      </c>
      <c r="N329" s="16" t="s">
        <v>26</v>
      </c>
      <c r="O329" s="16" t="s">
        <v>14</v>
      </c>
      <c r="P329" s="12">
        <f t="shared" si="28"/>
        <v>3</v>
      </c>
      <c r="Q329" s="12" cm="1">
        <f t="array" ref="Q329">SUMPRODUCT(($G$2:$G$3094=G329)*(P329&gt;$P$2:$P$3094))+1</f>
        <v>4</v>
      </c>
      <c r="R329" s="12" t="e">
        <f>(Q329*100000)+#REF!</f>
        <v>#REF!</v>
      </c>
      <c r="S329" t="e" cm="1">
        <f t="array" ref="S329">SUMPRODUCT(($G$2:$G$3094=G329)*(R329&gt;$R$2:$R$3094))+1</f>
        <v>#REF!</v>
      </c>
      <c r="T329" t="str">
        <f t="shared" si="29"/>
        <v>WOLVERHAMPTON #</v>
      </c>
      <c r="U329">
        <v>0</v>
      </c>
      <c r="V329" t="s">
        <v>17</v>
      </c>
      <c r="W329">
        <f t="shared" si="30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26"/>
        <v>Afternoon45291</v>
      </c>
      <c r="D330" s="5" t="str">
        <f>IF('by region'!$C$2="Any","Any",List!V330)&amp;M330&amp;IF('by region'!$I$2="Any","Any",N330)&amp;G330</f>
        <v>AnyFlatAny45291</v>
      </c>
      <c r="E330" s="5" t="e">
        <f>IF(I330=#REF!,List!G330,"")</f>
        <v>#REF!</v>
      </c>
      <c r="F330" s="5" t="e">
        <f t="shared" si="27"/>
        <v>#REF!</v>
      </c>
      <c r="G330" s="15">
        <v>45291</v>
      </c>
      <c r="H330" s="16" t="s">
        <v>40</v>
      </c>
      <c r="I330" s="16" t="s">
        <v>36</v>
      </c>
      <c r="J330" s="16" t="s">
        <v>9</v>
      </c>
      <c r="K330" s="14" t="s">
        <v>24</v>
      </c>
      <c r="L330" s="14" t="s">
        <v>19</v>
      </c>
      <c r="M330" s="16" t="s">
        <v>25</v>
      </c>
      <c r="N330" s="16" t="s">
        <v>26</v>
      </c>
      <c r="O330" s="16" t="s">
        <v>14</v>
      </c>
      <c r="P330" s="12">
        <f t="shared" si="28"/>
        <v>1</v>
      </c>
      <c r="Q330" s="12" cm="1">
        <f t="array" ref="Q330">SUMPRODUCT(($G$2:$G$3094=G330)*(P330&gt;$P$2:$P$3094))+1</f>
        <v>1</v>
      </c>
      <c r="R330" s="12" t="e">
        <f>(Q330*100000)+#REF!</f>
        <v>#REF!</v>
      </c>
      <c r="S330" t="e" cm="1">
        <f t="array" ref="S330">SUMPRODUCT(($G$2:$G$3094=G330)*(R330&gt;$R$2:$R$3094))+1</f>
        <v>#REF!</v>
      </c>
      <c r="T330" t="str">
        <f t="shared" si="29"/>
        <v xml:space="preserve">LINGFIELD PARK </v>
      </c>
      <c r="U330">
        <v>0</v>
      </c>
      <c r="V330" t="s">
        <v>19</v>
      </c>
      <c r="W330">
        <f t="shared" si="30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26"/>
        <v>Afternoon44927</v>
      </c>
      <c r="D331" s="5" t="str">
        <f>IF('by region'!$C$2="Any","Any",List!V331)&amp;M331&amp;IF('by region'!$I$2="Any","Any",N331)&amp;G331</f>
        <v>AnyJumpAny44927</v>
      </c>
      <c r="E331" s="5" t="e">
        <f>IF(I331=#REF!,List!G331,"")</f>
        <v>#REF!</v>
      </c>
      <c r="F331" s="5" t="e">
        <f t="shared" si="27"/>
        <v>#REF!</v>
      </c>
      <c r="G331" s="15">
        <v>44927</v>
      </c>
      <c r="H331" s="16" t="s">
        <v>40</v>
      </c>
      <c r="I331" s="16" t="s">
        <v>8</v>
      </c>
      <c r="J331" s="16" t="s">
        <v>9</v>
      </c>
      <c r="K331" s="14" t="s">
        <v>10</v>
      </c>
      <c r="L331" s="14" t="s">
        <v>11</v>
      </c>
      <c r="M331" s="16" t="s">
        <v>12</v>
      </c>
      <c r="N331" s="16" t="s">
        <v>13</v>
      </c>
      <c r="O331" s="16" t="s">
        <v>14</v>
      </c>
      <c r="P331" s="12">
        <f t="shared" si="28"/>
        <v>1</v>
      </c>
      <c r="Q331" s="12" cm="1">
        <f t="array" ref="Q331">SUMPRODUCT(($G$2:$G$3094=G331)*(P331&gt;$P$2:$P$3094))+1</f>
        <v>1</v>
      </c>
      <c r="R331" s="12" t="e">
        <f>(Q331*100000)+#REF!</f>
        <v>#REF!</v>
      </c>
      <c r="S331" t="e" cm="1">
        <f t="array" ref="S331">SUMPRODUCT(($G$2:$G$3094=G331)*(R331&gt;$R$2:$R$3094))+1</f>
        <v>#REF!</v>
      </c>
      <c r="T331" t="str">
        <f t="shared" si="29"/>
        <v xml:space="preserve">Catterick Bridge </v>
      </c>
      <c r="U331">
        <v>0</v>
      </c>
      <c r="V331" t="s">
        <v>30</v>
      </c>
      <c r="W331">
        <f t="shared" si="30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26"/>
        <v>Afternoon44927</v>
      </c>
      <c r="D332" s="5" t="str">
        <f>IF('by region'!$C$2="Any","Any",List!V332)&amp;M332&amp;IF('by region'!$I$2="Any","Any",N332)&amp;G332</f>
        <v>AnyJumpAny44927</v>
      </c>
      <c r="E332" s="5" t="e">
        <f>IF(I332=#REF!,List!G332,"")</f>
        <v>#REF!</v>
      </c>
      <c r="F332" s="5" t="e">
        <f t="shared" si="27"/>
        <v>#REF!</v>
      </c>
      <c r="G332" s="15">
        <v>44927</v>
      </c>
      <c r="H332" s="16" t="s">
        <v>40</v>
      </c>
      <c r="I332" s="16" t="s">
        <v>15</v>
      </c>
      <c r="J332" s="16" t="s">
        <v>9</v>
      </c>
      <c r="K332" s="14" t="s">
        <v>16</v>
      </c>
      <c r="L332" s="14" t="s">
        <v>17</v>
      </c>
      <c r="M332" s="16" t="s">
        <v>12</v>
      </c>
      <c r="N332" s="16" t="s">
        <v>13</v>
      </c>
      <c r="O332" s="16" t="s">
        <v>14</v>
      </c>
      <c r="P332" s="12">
        <f t="shared" si="28"/>
        <v>1</v>
      </c>
      <c r="Q332" s="12" cm="1">
        <f t="array" ref="Q332">SUMPRODUCT(($G$2:$G$3094=G332)*(P332&gt;$P$2:$P$3094))+1</f>
        <v>1</v>
      </c>
      <c r="R332" s="12" t="e">
        <f>(Q332*100000)+#REF!</f>
        <v>#REF!</v>
      </c>
      <c r="S332" t="e" cm="1">
        <f t="array" ref="S332">SUMPRODUCT(($G$2:$G$3094=G332)*(R332&gt;$R$2:$R$3094))+1</f>
        <v>#REF!</v>
      </c>
      <c r="T332" t="str">
        <f t="shared" si="29"/>
        <v xml:space="preserve">Cheltenham </v>
      </c>
      <c r="U332">
        <v>0</v>
      </c>
      <c r="V332" t="s">
        <v>19</v>
      </c>
      <c r="W332">
        <f t="shared" si="30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26"/>
        <v>Afternoon44927</v>
      </c>
      <c r="D333" s="5" t="str">
        <f>IF('by region'!$C$2="Any","Any",List!V333)&amp;M333&amp;IF('by region'!$I$2="Any","Any",N333)&amp;G333</f>
        <v>AnyJumpAny44927</v>
      </c>
      <c r="E333" s="5" t="e">
        <f>IF(I333=#REF!,List!G333,"")</f>
        <v>#REF!</v>
      </c>
      <c r="F333" s="5" t="e">
        <f t="shared" si="27"/>
        <v>#REF!</v>
      </c>
      <c r="G333" s="15">
        <v>44927</v>
      </c>
      <c r="H333" s="16" t="s">
        <v>40</v>
      </c>
      <c r="I333" s="16" t="s">
        <v>18</v>
      </c>
      <c r="J333" s="16" t="s">
        <v>9</v>
      </c>
      <c r="K333" s="14" t="s">
        <v>16</v>
      </c>
      <c r="L333" s="14" t="s">
        <v>19</v>
      </c>
      <c r="M333" s="16" t="s">
        <v>12</v>
      </c>
      <c r="N333" s="16" t="s">
        <v>13</v>
      </c>
      <c r="O333" s="16" t="s">
        <v>14</v>
      </c>
      <c r="P333" s="12">
        <f t="shared" si="28"/>
        <v>1</v>
      </c>
      <c r="Q333" s="12" cm="1">
        <f t="array" ref="Q333">SUMPRODUCT(($G$2:$G$3094=G333)*(P333&gt;$P$2:$P$3094))+1</f>
        <v>1</v>
      </c>
      <c r="R333" s="12" t="e">
        <f>(Q333*100000)+#REF!</f>
        <v>#REF!</v>
      </c>
      <c r="S333" t="e" cm="1">
        <f t="array" ref="S333">SUMPRODUCT(($G$2:$G$3094=G333)*(R333&gt;$R$2:$R$3094))+1</f>
        <v>#REF!</v>
      </c>
      <c r="T333" t="str">
        <f t="shared" si="29"/>
        <v xml:space="preserve">Exeter </v>
      </c>
      <c r="U333">
        <v>0</v>
      </c>
      <c r="V333" t="s">
        <v>17</v>
      </c>
      <c r="W333">
        <f t="shared" si="30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26"/>
        <v>Afternoon44927</v>
      </c>
      <c r="D334" s="5" t="str">
        <f>IF('by region'!$C$2="Any","Any",List!V334)&amp;M334&amp;IF('by region'!$I$2="Any","Any",N334)&amp;G334</f>
        <v>AnyJumpAny44927</v>
      </c>
      <c r="E334" s="5" t="e">
        <f>IF(I334=#REF!,List!G334,"")</f>
        <v>#REF!</v>
      </c>
      <c r="F334" s="5" t="e">
        <f t="shared" si="27"/>
        <v>#REF!</v>
      </c>
      <c r="G334" s="15">
        <v>44927</v>
      </c>
      <c r="H334" s="16" t="s">
        <v>40</v>
      </c>
      <c r="I334" s="16" t="s">
        <v>20</v>
      </c>
      <c r="J334" s="16" t="s">
        <v>9</v>
      </c>
      <c r="K334" s="14" t="s">
        <v>10</v>
      </c>
      <c r="L334" s="14" t="s">
        <v>17</v>
      </c>
      <c r="M334" s="16" t="s">
        <v>12</v>
      </c>
      <c r="N334" s="16" t="s">
        <v>13</v>
      </c>
      <c r="O334" s="16" t="s">
        <v>21</v>
      </c>
      <c r="P334" s="12">
        <f t="shared" si="28"/>
        <v>1</v>
      </c>
      <c r="Q334" s="12" cm="1">
        <f t="array" ref="Q334">SUMPRODUCT(($G$2:$G$3094=G334)*(P334&gt;$P$2:$P$3094))+1</f>
        <v>1</v>
      </c>
      <c r="R334" s="12" t="e">
        <f>(Q334*100000)+#REF!</f>
        <v>#REF!</v>
      </c>
      <c r="S334" t="e" cm="1">
        <f t="array" ref="S334">SUMPRODUCT(($G$2:$G$3094=G334)*(R334&gt;$R$2:$R$3094))+1</f>
        <v>#REF!</v>
      </c>
      <c r="T334" t="str">
        <f t="shared" si="29"/>
        <v xml:space="preserve">Fakenham </v>
      </c>
      <c r="U334">
        <v>0</v>
      </c>
      <c r="V334" t="s">
        <v>11</v>
      </c>
      <c r="W334">
        <f t="shared" si="30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26"/>
        <v>Afternoon44927</v>
      </c>
      <c r="D335" s="5" t="str">
        <f>IF('by region'!$C$2="Any","Any",List!V335)&amp;M335&amp;IF('by region'!$I$2="Any","Any",N335)&amp;G335</f>
        <v>AnyJumpAny44927</v>
      </c>
      <c r="E335" s="5" t="e">
        <f>IF(I335=#REF!,List!G335,"")</f>
        <v>#REF!</v>
      </c>
      <c r="F335" s="5" t="e">
        <f t="shared" si="27"/>
        <v>#REF!</v>
      </c>
      <c r="G335" s="15">
        <v>44927</v>
      </c>
      <c r="H335" s="16" t="s">
        <v>40</v>
      </c>
      <c r="I335" s="16" t="s">
        <v>22</v>
      </c>
      <c r="J335" s="16" t="s">
        <v>9</v>
      </c>
      <c r="K335" s="14" t="s">
        <v>10</v>
      </c>
      <c r="L335" s="14" t="s">
        <v>11</v>
      </c>
      <c r="M335" s="16" t="s">
        <v>12</v>
      </c>
      <c r="N335" s="16" t="s">
        <v>13</v>
      </c>
      <c r="O335" s="16" t="s">
        <v>21</v>
      </c>
      <c r="P335" s="12">
        <f t="shared" si="28"/>
        <v>1</v>
      </c>
      <c r="Q335" s="12" cm="1">
        <f t="array" ref="Q335">SUMPRODUCT(($G$2:$G$3094=G335)*(P335&gt;$P$2:$P$3094))+1</f>
        <v>1</v>
      </c>
      <c r="R335" s="12" t="e">
        <f>(Q335*100000)+#REF!</f>
        <v>#REF!</v>
      </c>
      <c r="S335" t="e" cm="1">
        <f t="array" ref="S335">SUMPRODUCT(($G$2:$G$3094=G335)*(R335&gt;$R$2:$R$3094))+1</f>
        <v>#REF!</v>
      </c>
      <c r="T335" t="str">
        <f t="shared" si="29"/>
        <v xml:space="preserve">Musselburgh </v>
      </c>
      <c r="U335">
        <v>0</v>
      </c>
      <c r="V335" t="s">
        <v>30</v>
      </c>
      <c r="W335">
        <f t="shared" si="30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26"/>
        <v>Afternoon44928</v>
      </c>
      <c r="D336" s="5" t="str">
        <f>IF('by region'!$C$2="Any","Any",List!V336)&amp;M336&amp;IF('by region'!$I$2="Any","Any",N336)&amp;G336</f>
        <v>AnyJumpAny44928</v>
      </c>
      <c r="E336" s="5" t="e">
        <f>IF(I336=#REF!,List!G336,"")</f>
        <v>#REF!</v>
      </c>
      <c r="F336" s="5" t="e">
        <f t="shared" si="27"/>
        <v>#REF!</v>
      </c>
      <c r="G336" s="15">
        <v>44928</v>
      </c>
      <c r="H336" s="16" t="s">
        <v>42</v>
      </c>
      <c r="I336" s="16" t="s">
        <v>28</v>
      </c>
      <c r="J336" s="16" t="s">
        <v>9</v>
      </c>
      <c r="K336" s="14" t="s">
        <v>10</v>
      </c>
      <c r="L336" s="14" t="s">
        <v>11</v>
      </c>
      <c r="M336" s="16" t="s">
        <v>12</v>
      </c>
      <c r="N336" s="16" t="s">
        <v>13</v>
      </c>
      <c r="O336" s="16" t="s">
        <v>14</v>
      </c>
      <c r="P336" s="12">
        <f t="shared" si="28"/>
        <v>1</v>
      </c>
      <c r="Q336" s="12" cm="1">
        <f t="array" ref="Q336">SUMPRODUCT(($G$2:$G$3094=G336)*(P336&gt;$P$2:$P$3094))+1</f>
        <v>1</v>
      </c>
      <c r="R336" s="12" t="e">
        <f>(Q336*100000)+#REF!</f>
        <v>#REF!</v>
      </c>
      <c r="S336" t="e" cm="1">
        <f t="array" ref="S336">SUMPRODUCT(($G$2:$G$3094=G336)*(R336&gt;$R$2:$R$3094))+1</f>
        <v>#REF!</v>
      </c>
      <c r="T336" t="str">
        <f t="shared" si="29"/>
        <v xml:space="preserve">Ayr </v>
      </c>
      <c r="U336">
        <v>0</v>
      </c>
      <c r="V336" t="s">
        <v>19</v>
      </c>
      <c r="W336">
        <f t="shared" si="30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26"/>
        <v>Afternoon44928</v>
      </c>
      <c r="D337" s="5" t="str">
        <f>IF('by region'!$C$2="Any","Any",List!V337)&amp;M337&amp;IF('by region'!$I$2="Any","Any",N337)&amp;G337</f>
        <v>AnyJumpAny44928</v>
      </c>
      <c r="E337" s="5" t="e">
        <f>IF(I337=#REF!,List!G337,"")</f>
        <v>#REF!</v>
      </c>
      <c r="F337" s="5" t="e">
        <f t="shared" si="27"/>
        <v>#REF!</v>
      </c>
      <c r="G337" s="15">
        <v>44928</v>
      </c>
      <c r="H337" s="16" t="s">
        <v>42</v>
      </c>
      <c r="I337" s="16" t="s">
        <v>41</v>
      </c>
      <c r="J337" s="16" t="s">
        <v>9</v>
      </c>
      <c r="K337" s="14" t="s">
        <v>10</v>
      </c>
      <c r="L337" s="14" t="s">
        <v>19</v>
      </c>
      <c r="M337" s="16" t="s">
        <v>12</v>
      </c>
      <c r="N337" s="16" t="s">
        <v>13</v>
      </c>
      <c r="O337" s="16" t="s">
        <v>14</v>
      </c>
      <c r="P337" s="12">
        <f t="shared" si="28"/>
        <v>1</v>
      </c>
      <c r="Q337" s="12" cm="1">
        <f t="array" ref="Q337">SUMPRODUCT(($G$2:$G$3094=G337)*(P337&gt;$P$2:$P$3094))+1</f>
        <v>1</v>
      </c>
      <c r="R337" s="12" t="e">
        <f>(Q337*100000)+#REF!</f>
        <v>#REF!</v>
      </c>
      <c r="S337" t="e" cm="1">
        <f t="array" ref="S337">SUMPRODUCT(($G$2:$G$3094=G337)*(R337&gt;$R$2:$R$3094))+1</f>
        <v>#REF!</v>
      </c>
      <c r="T337" t="str">
        <f t="shared" si="29"/>
        <v xml:space="preserve">Plumpton </v>
      </c>
      <c r="U337">
        <v>1</v>
      </c>
      <c r="V337" t="s">
        <v>11</v>
      </c>
      <c r="W337">
        <f t="shared" si="30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26"/>
        <v>Afternoon44929</v>
      </c>
      <c r="D338" s="5" t="str">
        <f>IF('by region'!$C$2="Any","Any",List!V338)&amp;M338&amp;IF('by region'!$I$2="Any","Any",N338)&amp;G338</f>
        <v>AnyJumpAny44929</v>
      </c>
      <c r="E338" s="5" t="e">
        <f>IF(I338=#REF!,List!G338,"")</f>
        <v>#REF!</v>
      </c>
      <c r="F338" s="5" t="e">
        <f t="shared" si="27"/>
        <v>#REF!</v>
      </c>
      <c r="G338" s="15">
        <v>44929</v>
      </c>
      <c r="H338" s="16" t="s">
        <v>7</v>
      </c>
      <c r="I338" s="16" t="s">
        <v>22</v>
      </c>
      <c r="J338" s="16" t="s">
        <v>9</v>
      </c>
      <c r="K338" s="14" t="s">
        <v>10</v>
      </c>
      <c r="L338" s="14" t="s">
        <v>11</v>
      </c>
      <c r="M338" s="16" t="s">
        <v>12</v>
      </c>
      <c r="N338" s="16" t="s">
        <v>13</v>
      </c>
      <c r="O338" s="16" t="s">
        <v>21</v>
      </c>
      <c r="P338" s="12">
        <f t="shared" si="28"/>
        <v>1</v>
      </c>
      <c r="Q338" s="12" cm="1">
        <f t="array" ref="Q338">SUMPRODUCT(($G$2:$G$3094=G338)*(P338&gt;$P$2:$P$3094))+1</f>
        <v>1</v>
      </c>
      <c r="R338" s="12" t="e">
        <f>(Q338*100000)+#REF!</f>
        <v>#REF!</v>
      </c>
      <c r="S338" t="e" cm="1">
        <f t="array" ref="S338">SUMPRODUCT(($G$2:$G$3094=G338)*(R338&gt;$R$2:$R$3094))+1</f>
        <v>#REF!</v>
      </c>
      <c r="T338" t="str">
        <f t="shared" si="29"/>
        <v xml:space="preserve">Musselburgh </v>
      </c>
      <c r="U338">
        <v>1</v>
      </c>
      <c r="V338" t="s">
        <v>11</v>
      </c>
      <c r="W338">
        <f t="shared" si="30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26"/>
        <v>Afternoon44930</v>
      </c>
      <c r="D339" s="5" t="str">
        <f>IF('by region'!$C$2="Any","Any",List!V339)&amp;M339&amp;IF('by region'!$I$2="Any","Any",N339)&amp;G339</f>
        <v>AnyJumpAny44930</v>
      </c>
      <c r="E339" s="5" t="e">
        <f>IF(I339=#REF!,List!G339,"")</f>
        <v>#REF!</v>
      </c>
      <c r="F339" s="5" t="e">
        <f t="shared" si="27"/>
        <v>#REF!</v>
      </c>
      <c r="G339" s="15">
        <v>44930</v>
      </c>
      <c r="H339" s="16" t="s">
        <v>27</v>
      </c>
      <c r="I339" s="16" t="s">
        <v>61</v>
      </c>
      <c r="J339" s="16" t="s">
        <v>9</v>
      </c>
      <c r="K339" s="14" t="s">
        <v>24</v>
      </c>
      <c r="L339" s="14" t="s">
        <v>17</v>
      </c>
      <c r="M339" s="16" t="s">
        <v>12</v>
      </c>
      <c r="N339" s="16" t="s">
        <v>13</v>
      </c>
      <c r="O339" s="16" t="s">
        <v>14</v>
      </c>
      <c r="P339" s="12">
        <f t="shared" si="28"/>
        <v>1</v>
      </c>
      <c r="Q339" s="12" cm="1">
        <f t="array" ref="Q339">SUMPRODUCT(($G$2:$G$3094=G339)*(P339&gt;$P$2:$P$3094))+1</f>
        <v>1</v>
      </c>
      <c r="R339" s="12" t="e">
        <f>(Q339*100000)+#REF!</f>
        <v>#REF!</v>
      </c>
      <c r="S339" t="e" cm="1">
        <f t="array" ref="S339">SUMPRODUCT(($G$2:$G$3094=G339)*(R339&gt;$R$2:$R$3094))+1</f>
        <v>#REF!</v>
      </c>
      <c r="T339" t="str">
        <f t="shared" si="29"/>
        <v xml:space="preserve">Hereford </v>
      </c>
      <c r="U339">
        <v>0</v>
      </c>
      <c r="V339" t="s">
        <v>19</v>
      </c>
      <c r="W339">
        <f t="shared" si="30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26"/>
        <v>Afternoon44931</v>
      </c>
      <c r="D340" s="5" t="str">
        <f>IF('by region'!$C$2="Any","Any",List!V340)&amp;M340&amp;IF('by region'!$I$2="Any","Any",N340)&amp;G340</f>
        <v>AnyJumpAny44931</v>
      </c>
      <c r="E340" s="5" t="e">
        <f>IF(I340=#REF!,List!G340,"")</f>
        <v>#REF!</v>
      </c>
      <c r="F340" s="5" t="e">
        <f t="shared" si="27"/>
        <v>#REF!</v>
      </c>
      <c r="G340" s="15">
        <v>44931</v>
      </c>
      <c r="H340" s="16" t="s">
        <v>34</v>
      </c>
      <c r="I340" s="16" t="s">
        <v>65</v>
      </c>
      <c r="J340" s="16" t="s">
        <v>9</v>
      </c>
      <c r="K340" s="14" t="s">
        <v>24</v>
      </c>
      <c r="L340" s="14" t="s">
        <v>19</v>
      </c>
      <c r="M340" s="16" t="s">
        <v>12</v>
      </c>
      <c r="N340" s="16" t="s">
        <v>13</v>
      </c>
      <c r="O340" s="16" t="s">
        <v>21</v>
      </c>
      <c r="P340" s="12">
        <f t="shared" si="28"/>
        <v>1</v>
      </c>
      <c r="Q340" s="12" cm="1">
        <f t="array" ref="Q340">SUMPRODUCT(($G$2:$G$3094=G340)*(P340&gt;$P$2:$P$3094))+1</f>
        <v>1</v>
      </c>
      <c r="R340" s="12" t="e">
        <f>(Q340*100000)+#REF!</f>
        <v>#REF!</v>
      </c>
      <c r="S340" t="e" cm="1">
        <f t="array" ref="S340">SUMPRODUCT(($G$2:$G$3094=G340)*(R340&gt;$R$2:$R$3094))+1</f>
        <v>#REF!</v>
      </c>
      <c r="T340" t="str">
        <f t="shared" si="29"/>
        <v xml:space="preserve">Ffos Las </v>
      </c>
      <c r="U340">
        <v>0</v>
      </c>
      <c r="V340" t="s">
        <v>19</v>
      </c>
      <c r="W340">
        <f t="shared" si="30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26"/>
        <v>Afternoon44932</v>
      </c>
      <c r="D341" s="5" t="str">
        <f>IF('by region'!$C$2="Any","Any",List!V341)&amp;M341&amp;IF('by region'!$I$2="Any","Any",N341)&amp;G341</f>
        <v>AnyJumpAny44932</v>
      </c>
      <c r="E341" s="5" t="e">
        <f>IF(I341=#REF!,List!G341,"")</f>
        <v>#REF!</v>
      </c>
      <c r="F341" s="5" t="e">
        <f t="shared" si="27"/>
        <v>#REF!</v>
      </c>
      <c r="G341" s="15">
        <v>44932</v>
      </c>
      <c r="H341" s="16" t="s">
        <v>35</v>
      </c>
      <c r="I341" s="16" t="s">
        <v>52</v>
      </c>
      <c r="J341" s="16" t="s">
        <v>9</v>
      </c>
      <c r="K341" s="14" t="s">
        <v>10</v>
      </c>
      <c r="L341" s="14" t="s">
        <v>17</v>
      </c>
      <c r="M341" s="16" t="s">
        <v>12</v>
      </c>
      <c r="N341" s="16" t="s">
        <v>13</v>
      </c>
      <c r="O341" s="16" t="s">
        <v>21</v>
      </c>
      <c r="P341" s="12">
        <f t="shared" si="28"/>
        <v>1</v>
      </c>
      <c r="Q341" s="12" cm="1">
        <f t="array" ref="Q341">SUMPRODUCT(($G$2:$G$3094=G341)*(P341&gt;$P$2:$P$3094))+1</f>
        <v>1</v>
      </c>
      <c r="R341" s="12" t="e">
        <f>(Q341*100000)+#REF!</f>
        <v>#REF!</v>
      </c>
      <c r="S341" t="e" cm="1">
        <f t="array" ref="S341">SUMPRODUCT(($G$2:$G$3094=G341)*(R341&gt;$R$2:$R$3094))+1</f>
        <v>#REF!</v>
      </c>
      <c r="T341" t="str">
        <f t="shared" si="29"/>
        <v xml:space="preserve">Ludlow </v>
      </c>
      <c r="U341">
        <v>0</v>
      </c>
      <c r="V341" t="s">
        <v>19</v>
      </c>
      <c r="W341">
        <f t="shared" si="30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26"/>
        <v>Afternoon44933</v>
      </c>
      <c r="D342" s="5" t="str">
        <f>IF('by region'!$C$2="Any","Any",List!V342)&amp;M342&amp;IF('by region'!$I$2="Any","Any",N342)&amp;G342</f>
        <v>AnyJumpAny44933</v>
      </c>
      <c r="E342" s="5" t="e">
        <f>IF(I342=#REF!,List!G342,"")</f>
        <v>#REF!</v>
      </c>
      <c r="F342" s="5" t="e">
        <f t="shared" si="27"/>
        <v>#REF!</v>
      </c>
      <c r="G342" s="15">
        <v>44933</v>
      </c>
      <c r="H342" s="16" t="s">
        <v>37</v>
      </c>
      <c r="I342" s="16" t="s">
        <v>31</v>
      </c>
      <c r="J342" s="16" t="s">
        <v>9</v>
      </c>
      <c r="K342" s="14" t="s">
        <v>24</v>
      </c>
      <c r="L342" s="14" t="s">
        <v>11</v>
      </c>
      <c r="M342" s="16" t="s">
        <v>12</v>
      </c>
      <c r="N342" s="16" t="s">
        <v>13</v>
      </c>
      <c r="O342" s="16" t="s">
        <v>14</v>
      </c>
      <c r="P342" s="12">
        <f t="shared" si="28"/>
        <v>1</v>
      </c>
      <c r="Q342" s="12" cm="1">
        <f t="array" ref="Q342">SUMPRODUCT(($G$2:$G$3094=G342)*(P342&gt;$P$2:$P$3094))+1</f>
        <v>1</v>
      </c>
      <c r="R342" s="12" t="e">
        <f>(Q342*100000)+#REF!</f>
        <v>#REF!</v>
      </c>
      <c r="S342" t="e" cm="1">
        <f t="array" ref="S342">SUMPRODUCT(($G$2:$G$3094=G342)*(R342&gt;$R$2:$R$3094))+1</f>
        <v>#REF!</v>
      </c>
      <c r="T342" t="str">
        <f t="shared" si="29"/>
        <v xml:space="preserve">Newcastle </v>
      </c>
      <c r="U342">
        <v>0</v>
      </c>
      <c r="V342" t="s">
        <v>17</v>
      </c>
      <c r="W342">
        <f t="shared" si="30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26"/>
        <v>Afternoon44933</v>
      </c>
      <c r="D343" s="5" t="str">
        <f>IF('by region'!$C$2="Any","Any",List!V343)&amp;M343&amp;IF('by region'!$I$2="Any","Any",N343)&amp;G343</f>
        <v>AnyJumpAny44933</v>
      </c>
      <c r="E343" s="5" t="e">
        <f>IF(I343=#REF!,List!G343,"")</f>
        <v>#REF!</v>
      </c>
      <c r="F343" s="5" t="e">
        <f t="shared" si="27"/>
        <v>#REF!</v>
      </c>
      <c r="G343" s="15">
        <v>44933</v>
      </c>
      <c r="H343" s="16" t="s">
        <v>37</v>
      </c>
      <c r="I343" s="16" t="s">
        <v>38</v>
      </c>
      <c r="J343" s="16" t="s">
        <v>9</v>
      </c>
      <c r="K343" s="14" t="s">
        <v>16</v>
      </c>
      <c r="L343" s="14" t="s">
        <v>19</v>
      </c>
      <c r="M343" s="16" t="s">
        <v>12</v>
      </c>
      <c r="N343" s="16" t="s">
        <v>13</v>
      </c>
      <c r="O343" s="16" t="s">
        <v>14</v>
      </c>
      <c r="P343" s="12">
        <f t="shared" si="28"/>
        <v>1</v>
      </c>
      <c r="Q343" s="12" cm="1">
        <f t="array" ref="Q343">SUMPRODUCT(($G$2:$G$3094=G343)*(P343&gt;$P$2:$P$3094))+1</f>
        <v>1</v>
      </c>
      <c r="R343" s="12" t="e">
        <f>(Q343*100000)+#REF!</f>
        <v>#REF!</v>
      </c>
      <c r="S343" t="e" cm="1">
        <f t="array" ref="S343">SUMPRODUCT(($G$2:$G$3094=G343)*(R343&gt;$R$2:$R$3094))+1</f>
        <v>#REF!</v>
      </c>
      <c r="T343" t="str">
        <f t="shared" si="29"/>
        <v xml:space="preserve">Sandown Park </v>
      </c>
      <c r="U343">
        <v>0</v>
      </c>
      <c r="V343" t="s">
        <v>19</v>
      </c>
      <c r="W343">
        <f t="shared" si="30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26"/>
        <v>Afternoon44933</v>
      </c>
      <c r="D344" s="5" t="str">
        <f>IF('by region'!$C$2="Any","Any",List!V344)&amp;M344&amp;IF('by region'!$I$2="Any","Any",N344)&amp;G344</f>
        <v>AnyJumpAny44933</v>
      </c>
      <c r="E344" s="5" t="e">
        <f>IF(I344=#REF!,List!G344,"")</f>
        <v>#REF!</v>
      </c>
      <c r="F344" s="5" t="e">
        <f t="shared" si="27"/>
        <v>#REF!</v>
      </c>
      <c r="G344" s="15">
        <v>44933</v>
      </c>
      <c r="H344" s="16" t="s">
        <v>37</v>
      </c>
      <c r="I344" s="16" t="s">
        <v>39</v>
      </c>
      <c r="J344" s="16" t="s">
        <v>9</v>
      </c>
      <c r="K344" s="14" t="s">
        <v>16</v>
      </c>
      <c r="L344" s="14" t="s">
        <v>19</v>
      </c>
      <c r="M344" s="16" t="s">
        <v>12</v>
      </c>
      <c r="N344" s="16" t="s">
        <v>13</v>
      </c>
      <c r="O344" s="16" t="s">
        <v>14</v>
      </c>
      <c r="P344" s="12">
        <f t="shared" si="28"/>
        <v>1</v>
      </c>
      <c r="Q344" s="12" cm="1">
        <f t="array" ref="Q344">SUMPRODUCT(($G$2:$G$3094=G344)*(P344&gt;$P$2:$P$3094))+1</f>
        <v>1</v>
      </c>
      <c r="R344" s="12" t="e">
        <f>(Q344*100000)+#REF!</f>
        <v>#REF!</v>
      </c>
      <c r="S344" t="e" cm="1">
        <f t="array" ref="S344">SUMPRODUCT(($G$2:$G$3094=G344)*(R344&gt;$R$2:$R$3094))+1</f>
        <v>#REF!</v>
      </c>
      <c r="T344" t="str">
        <f t="shared" si="29"/>
        <v xml:space="preserve">Wincanton </v>
      </c>
      <c r="U344">
        <v>0</v>
      </c>
      <c r="V344" t="s">
        <v>17</v>
      </c>
      <c r="W344">
        <f t="shared" si="30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26"/>
        <v>Afternoon44934</v>
      </c>
      <c r="D345" s="5" t="str">
        <f>IF('by region'!$C$2="Any","Any",List!V345)&amp;M345&amp;IF('by region'!$I$2="Any","Any",N345)&amp;G345</f>
        <v>AnyJumpAny44934</v>
      </c>
      <c r="E345" s="5" t="e">
        <f>IF(I345=#REF!,List!G345,"")</f>
        <v>#REF!</v>
      </c>
      <c r="F345" s="5" t="e">
        <f t="shared" si="27"/>
        <v>#REF!</v>
      </c>
      <c r="G345" s="15">
        <v>44934</v>
      </c>
      <c r="H345" s="16" t="s">
        <v>40</v>
      </c>
      <c r="I345" s="16" t="s">
        <v>54</v>
      </c>
      <c r="J345" s="16" t="s">
        <v>9</v>
      </c>
      <c r="K345" s="14" t="s">
        <v>24</v>
      </c>
      <c r="L345" s="14" t="s">
        <v>19</v>
      </c>
      <c r="M345" s="16" t="s">
        <v>12</v>
      </c>
      <c r="N345" s="16" t="s">
        <v>13</v>
      </c>
      <c r="O345" s="16" t="s">
        <v>21</v>
      </c>
      <c r="P345" s="12">
        <f t="shared" si="28"/>
        <v>1</v>
      </c>
      <c r="Q345" s="12" cm="1">
        <f t="array" ref="Q345">SUMPRODUCT(($G$2:$G$3094=G345)*(P345&gt;$P$2:$P$3094))+1</f>
        <v>1</v>
      </c>
      <c r="R345" s="12" t="e">
        <f>(Q345*100000)+#REF!</f>
        <v>#REF!</v>
      </c>
      <c r="S345" t="e" cm="1">
        <f t="array" ref="S345">SUMPRODUCT(($G$2:$G$3094=G345)*(R345&gt;$R$2:$R$3094))+1</f>
        <v>#REF!</v>
      </c>
      <c r="T345" t="str">
        <f t="shared" si="29"/>
        <v xml:space="preserve">Chepstow </v>
      </c>
      <c r="U345">
        <v>0</v>
      </c>
      <c r="V345" t="s">
        <v>19</v>
      </c>
      <c r="W345">
        <f t="shared" si="30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26"/>
        <v>Afternoon44935</v>
      </c>
      <c r="D346" s="5" t="str">
        <f>IF('by region'!$C$2="Any","Any",List!V346)&amp;M346&amp;IF('by region'!$I$2="Any","Any",N346)&amp;G346</f>
        <v>AnyJumpAny44935</v>
      </c>
      <c r="E346" s="5" t="e">
        <f>IF(I346=#REF!,List!G346,"")</f>
        <v>#REF!</v>
      </c>
      <c r="F346" s="5" t="e">
        <f t="shared" si="27"/>
        <v>#REF!</v>
      </c>
      <c r="G346" s="15">
        <v>44935</v>
      </c>
      <c r="H346" s="16" t="s">
        <v>42</v>
      </c>
      <c r="I346" s="16" t="s">
        <v>57</v>
      </c>
      <c r="J346" s="16" t="s">
        <v>9</v>
      </c>
      <c r="K346" s="14" t="s">
        <v>10</v>
      </c>
      <c r="L346" s="14" t="s">
        <v>19</v>
      </c>
      <c r="M346" s="16" t="s">
        <v>12</v>
      </c>
      <c r="N346" s="16" t="s">
        <v>13</v>
      </c>
      <c r="O346" s="16" t="s">
        <v>21</v>
      </c>
      <c r="P346" s="12">
        <f t="shared" si="28"/>
        <v>1</v>
      </c>
      <c r="Q346" s="12" cm="1">
        <f t="array" ref="Q346">SUMPRODUCT(($G$2:$G$3094=G346)*(P346&gt;$P$2:$P$3094))+1</f>
        <v>1</v>
      </c>
      <c r="R346" s="12" t="e">
        <f>(Q346*100000)+#REF!</f>
        <v>#REF!</v>
      </c>
      <c r="S346" t="e" cm="1">
        <f t="array" ref="S346">SUMPRODUCT(($G$2:$G$3094=G346)*(R346&gt;$R$2:$R$3094))+1</f>
        <v>#REF!</v>
      </c>
      <c r="T346" t="str">
        <f t="shared" si="29"/>
        <v xml:space="preserve">Taunton </v>
      </c>
      <c r="U346">
        <v>1</v>
      </c>
      <c r="V346" t="s">
        <v>17</v>
      </c>
      <c r="W346">
        <f t="shared" si="30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26"/>
        <v>Afternoon44935</v>
      </c>
      <c r="D347" s="5" t="str">
        <f>IF('by region'!$C$2="Any","Any",List!V347)&amp;M347&amp;IF('by region'!$I$2="Any","Any",N347)&amp;G347</f>
        <v>AnyJumpAny44935</v>
      </c>
      <c r="E347" s="5" t="e">
        <f>IF(I347=#REF!,List!G347,"")</f>
        <v>#REF!</v>
      </c>
      <c r="F347" s="5" t="e">
        <f t="shared" si="27"/>
        <v>#REF!</v>
      </c>
      <c r="G347" s="15">
        <v>44935</v>
      </c>
      <c r="H347" s="16" t="s">
        <v>42</v>
      </c>
      <c r="I347" s="16" t="s">
        <v>28</v>
      </c>
      <c r="J347" s="16" t="s">
        <v>9</v>
      </c>
      <c r="K347" s="14" t="s">
        <v>10</v>
      </c>
      <c r="L347" s="14" t="s">
        <v>11</v>
      </c>
      <c r="M347" s="16" t="s">
        <v>12</v>
      </c>
      <c r="N347" s="16" t="s">
        <v>13</v>
      </c>
      <c r="O347" s="16" t="s">
        <v>21</v>
      </c>
      <c r="P347" s="12">
        <f t="shared" si="28"/>
        <v>1</v>
      </c>
      <c r="Q347" s="12" cm="1">
        <f t="array" ref="Q347">SUMPRODUCT(($G$2:$G$3094=G347)*(P347&gt;$P$2:$P$3094))+1</f>
        <v>1</v>
      </c>
      <c r="R347" s="12" t="e">
        <f>(Q347*100000)+#REF!</f>
        <v>#REF!</v>
      </c>
      <c r="S347" t="e" cm="1">
        <f t="array" ref="S347">SUMPRODUCT(($G$2:$G$3094=G347)*(R347&gt;$R$2:$R$3094))+1</f>
        <v>#REF!</v>
      </c>
      <c r="T347" t="str">
        <f t="shared" si="29"/>
        <v xml:space="preserve">Ayr </v>
      </c>
      <c r="U347">
        <v>1</v>
      </c>
      <c r="V347" t="s">
        <v>17</v>
      </c>
      <c r="W347">
        <f t="shared" si="30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26"/>
        <v>Afternoon44936</v>
      </c>
      <c r="D348" s="5" t="str">
        <f>IF('by region'!$C$2="Any","Any",List!V348)&amp;M348&amp;IF('by region'!$I$2="Any","Any",N348)&amp;G348</f>
        <v>AnyJumpAny44936</v>
      </c>
      <c r="E348" s="5" t="e">
        <f>IF(I348=#REF!,List!G348,"")</f>
        <v>#REF!</v>
      </c>
      <c r="F348" s="5" t="e">
        <f t="shared" si="27"/>
        <v>#REF!</v>
      </c>
      <c r="G348" s="15">
        <v>44936</v>
      </c>
      <c r="H348" s="16" t="s">
        <v>7</v>
      </c>
      <c r="I348" s="16" t="s">
        <v>18</v>
      </c>
      <c r="J348" s="16" t="s">
        <v>9</v>
      </c>
      <c r="K348" s="14" t="s">
        <v>16</v>
      </c>
      <c r="L348" s="14" t="s">
        <v>19</v>
      </c>
      <c r="M348" s="16" t="s">
        <v>12</v>
      </c>
      <c r="N348" s="16" t="s">
        <v>13</v>
      </c>
      <c r="O348" s="16" t="s">
        <v>21</v>
      </c>
      <c r="P348" s="12">
        <f t="shared" si="28"/>
        <v>1</v>
      </c>
      <c r="Q348" s="12" cm="1">
        <f t="array" ref="Q348">SUMPRODUCT(($G$2:$G$3094=G348)*(P348&gt;$P$2:$P$3094))+1</f>
        <v>1</v>
      </c>
      <c r="R348" s="12" t="e">
        <f>(Q348*100000)+#REF!</f>
        <v>#REF!</v>
      </c>
      <c r="S348" t="e" cm="1">
        <f t="array" ref="S348">SUMPRODUCT(($G$2:$G$3094=G348)*(R348&gt;$R$2:$R$3094))+1</f>
        <v>#REF!</v>
      </c>
      <c r="T348" t="str">
        <f t="shared" si="29"/>
        <v xml:space="preserve">Exeter </v>
      </c>
      <c r="U348">
        <v>0</v>
      </c>
      <c r="V348" t="s">
        <v>19</v>
      </c>
      <c r="W348">
        <f t="shared" si="30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26"/>
        <v>Afternoon44936</v>
      </c>
      <c r="D349" s="5" t="str">
        <f>IF('by region'!$C$2="Any","Any",List!V349)&amp;M349&amp;IF('by region'!$I$2="Any","Any",N349)&amp;G349</f>
        <v>AnyJumpAny44936</v>
      </c>
      <c r="F349" s="5" t="e">
        <f t="shared" si="27"/>
        <v>#REF!</v>
      </c>
      <c r="G349" s="15">
        <v>44936</v>
      </c>
      <c r="H349" s="16" t="s">
        <v>7</v>
      </c>
      <c r="I349" s="16" t="s">
        <v>59</v>
      </c>
      <c r="J349" s="16" t="s">
        <v>9</v>
      </c>
      <c r="K349" s="14" t="s">
        <v>24</v>
      </c>
      <c r="L349" s="14" t="s">
        <v>11</v>
      </c>
      <c r="M349" s="16" t="s">
        <v>12</v>
      </c>
      <c r="N349" s="16" t="s">
        <v>13</v>
      </c>
      <c r="O349" s="16" t="s">
        <v>21</v>
      </c>
      <c r="P349" s="12">
        <f t="shared" si="28"/>
        <v>1</v>
      </c>
      <c r="Q349" s="12" cm="1">
        <f t="array" ref="Q349">SUMPRODUCT(($G$2:$G$3094=G349)*(P349&gt;$P$2:$P$3094))+1</f>
        <v>1</v>
      </c>
      <c r="R349" s="12" t="e">
        <f>(Q349*100000)+#REF!</f>
        <v>#REF!</v>
      </c>
      <c r="S349" t="e" cm="1">
        <f t="array" ref="S349">SUMPRODUCT(($G$2:$G$3094=G349)*(R349&gt;$R$2:$R$3094))+1</f>
        <v>#REF!</v>
      </c>
      <c r="T349" t="str">
        <f t="shared" si="29"/>
        <v xml:space="preserve">Doncaster </v>
      </c>
      <c r="U349">
        <v>0</v>
      </c>
      <c r="V349" t="s">
        <v>11</v>
      </c>
      <c r="W349">
        <f t="shared" si="30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26"/>
        <v>Afternoon44937</v>
      </c>
      <c r="D350" s="5" t="str">
        <f>IF('by region'!$C$2="Any","Any",List!V350)&amp;M350&amp;IF('by region'!$I$2="Any","Any",N350)&amp;G350</f>
        <v>AnyJumpAny44937</v>
      </c>
      <c r="E350" s="5" t="e">
        <f>IF(I350=#REF!,List!G350,"")</f>
        <v>#REF!</v>
      </c>
      <c r="F350" s="5" t="e">
        <f t="shared" si="27"/>
        <v>#REF!</v>
      </c>
      <c r="G350" s="15">
        <v>44937</v>
      </c>
      <c r="H350" s="16" t="s">
        <v>27</v>
      </c>
      <c r="I350" s="16" t="s">
        <v>44</v>
      </c>
      <c r="J350" s="16" t="s">
        <v>9</v>
      </c>
      <c r="K350" s="14" t="s">
        <v>10</v>
      </c>
      <c r="L350" s="14" t="s">
        <v>17</v>
      </c>
      <c r="M350" s="16" t="s">
        <v>12</v>
      </c>
      <c r="N350" s="16" t="s">
        <v>13</v>
      </c>
      <c r="O350" s="16" t="s">
        <v>14</v>
      </c>
      <c r="P350" s="12">
        <f t="shared" si="28"/>
        <v>1</v>
      </c>
      <c r="Q350" s="12" cm="1">
        <f t="array" ref="Q350">SUMPRODUCT(($G$2:$G$3094=G350)*(P350&gt;$P$2:$P$3094))+1</f>
        <v>1</v>
      </c>
      <c r="R350" s="12" t="e">
        <f>(Q350*100000)+#REF!</f>
        <v>#REF!</v>
      </c>
      <c r="S350" t="e" cm="1">
        <f t="array" ref="S350">SUMPRODUCT(($G$2:$G$3094=G350)*(R350&gt;$R$2:$R$3094))+1</f>
        <v>#REF!</v>
      </c>
      <c r="T350" t="str">
        <f t="shared" si="29"/>
        <v xml:space="preserve">Leicester </v>
      </c>
      <c r="U350">
        <v>0</v>
      </c>
      <c r="V350" t="s">
        <v>11</v>
      </c>
      <c r="W350">
        <f t="shared" si="30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26"/>
        <v>Afternoon44938</v>
      </c>
      <c r="D351" s="5" t="str">
        <f>IF('by region'!$C$2="Any","Any",List!V351)&amp;M351&amp;IF('by region'!$I$2="Any","Any",N351)&amp;G351</f>
        <v>AnyJumpAny44938</v>
      </c>
      <c r="E351" s="5" t="e">
        <f>IF(I351=#REF!,List!G351,"")</f>
        <v>#REF!</v>
      </c>
      <c r="F351" s="5" t="e">
        <f t="shared" si="27"/>
        <v>#REF!</v>
      </c>
      <c r="G351" s="15">
        <v>44938</v>
      </c>
      <c r="H351" s="16" t="s">
        <v>34</v>
      </c>
      <c r="I351" s="16" t="s">
        <v>64</v>
      </c>
      <c r="J351" s="16" t="s">
        <v>9</v>
      </c>
      <c r="K351" s="14" t="s">
        <v>10</v>
      </c>
      <c r="L351" s="14" t="s">
        <v>17</v>
      </c>
      <c r="M351" s="16" t="s">
        <v>12</v>
      </c>
      <c r="N351" s="16" t="s">
        <v>13</v>
      </c>
      <c r="O351" s="16" t="s">
        <v>21</v>
      </c>
      <c r="P351" s="12">
        <f t="shared" si="28"/>
        <v>1</v>
      </c>
      <c r="Q351" s="12" cm="1">
        <f t="array" ref="Q351">SUMPRODUCT(($G$2:$G$3094=G351)*(P351&gt;$P$2:$P$3094))+1</f>
        <v>1</v>
      </c>
      <c r="R351" s="12" t="e">
        <f>(Q351*100000)+#REF!</f>
        <v>#REF!</v>
      </c>
      <c r="S351" t="e" cm="1">
        <f t="array" ref="S351">SUMPRODUCT(($G$2:$G$3094=G351)*(R351&gt;$R$2:$R$3094))+1</f>
        <v>#REF!</v>
      </c>
      <c r="T351" t="str">
        <f t="shared" si="29"/>
        <v xml:space="preserve">Bangor-On-Dee </v>
      </c>
      <c r="U351">
        <v>0</v>
      </c>
      <c r="V351" t="s">
        <v>17</v>
      </c>
      <c r="W351">
        <f t="shared" si="30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26"/>
        <v>Afternoon44938</v>
      </c>
      <c r="D352" s="5" t="str">
        <f>IF('by region'!$C$2="Any","Any",List!V352)&amp;M352&amp;IF('by region'!$I$2="Any","Any",N352)&amp;G352</f>
        <v>AnyJumpAny44938</v>
      </c>
      <c r="E352" s="5" t="e">
        <f>IF(I352=#REF!,List!G352,"")</f>
        <v>#REF!</v>
      </c>
      <c r="F352" s="5" t="e">
        <f t="shared" si="27"/>
        <v>#REF!</v>
      </c>
      <c r="G352" s="15">
        <v>44938</v>
      </c>
      <c r="H352" s="16" t="s">
        <v>34</v>
      </c>
      <c r="I352" s="16" t="s">
        <v>8</v>
      </c>
      <c r="J352" s="16" t="s">
        <v>9</v>
      </c>
      <c r="K352" s="14" t="s">
        <v>10</v>
      </c>
      <c r="L352" s="14" t="s">
        <v>11</v>
      </c>
      <c r="M352" s="16" t="s">
        <v>12</v>
      </c>
      <c r="N352" s="16" t="s">
        <v>13</v>
      </c>
      <c r="O352" s="16" t="s">
        <v>14</v>
      </c>
      <c r="P352" s="12">
        <f t="shared" si="28"/>
        <v>1</v>
      </c>
      <c r="Q352" s="12" cm="1">
        <f t="array" ref="Q352">SUMPRODUCT(($G$2:$G$3094=G352)*(P352&gt;$P$2:$P$3094))+1</f>
        <v>1</v>
      </c>
      <c r="R352" s="12" t="e">
        <f>(Q352*100000)+#REF!</f>
        <v>#REF!</v>
      </c>
      <c r="S352" t="e" cm="1">
        <f t="array" ref="S352">SUMPRODUCT(($G$2:$G$3094=G352)*(R352&gt;$R$2:$R$3094))+1</f>
        <v>#REF!</v>
      </c>
      <c r="T352" t="str">
        <f t="shared" si="29"/>
        <v xml:space="preserve">Catterick Bridge </v>
      </c>
      <c r="U352">
        <v>0</v>
      </c>
      <c r="V352" t="s">
        <v>19</v>
      </c>
      <c r="W352">
        <f t="shared" si="30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26"/>
        <v>Afternoon44939</v>
      </c>
      <c r="D353" s="5" t="str">
        <f>IF('by region'!$C$2="Any","Any",List!V353)&amp;M353&amp;IF('by region'!$I$2="Any","Any",N353)&amp;G353</f>
        <v>AnyJumpAny44939</v>
      </c>
      <c r="E353" s="5" t="e">
        <f>IF(I353=#REF!,List!G353,"")</f>
        <v>#REF!</v>
      </c>
      <c r="F353" s="5" t="e">
        <f t="shared" si="27"/>
        <v>#REF!</v>
      </c>
      <c r="G353" s="15">
        <v>44939</v>
      </c>
      <c r="H353" s="16" t="s">
        <v>35</v>
      </c>
      <c r="I353" s="16" t="s">
        <v>45</v>
      </c>
      <c r="J353" s="16" t="s">
        <v>9</v>
      </c>
      <c r="K353" s="14" t="s">
        <v>16</v>
      </c>
      <c r="L353" s="14" t="s">
        <v>17</v>
      </c>
      <c r="M353" s="16" t="s">
        <v>12</v>
      </c>
      <c r="N353" s="16" t="s">
        <v>13</v>
      </c>
      <c r="O353" s="16" t="s">
        <v>14</v>
      </c>
      <c r="P353" s="12">
        <f t="shared" si="28"/>
        <v>1</v>
      </c>
      <c r="Q353" s="12" cm="1">
        <f t="array" ref="Q353">SUMPRODUCT(($G$2:$G$3094=G353)*(P353&gt;$P$2:$P$3094))+1</f>
        <v>1</v>
      </c>
      <c r="R353" s="12" t="e">
        <f>(Q353*100000)+#REF!</f>
        <v>#REF!</v>
      </c>
      <c r="S353" t="e" cm="1">
        <f t="array" ref="S353">SUMPRODUCT(($G$2:$G$3094=G353)*(R353&gt;$R$2:$R$3094))+1</f>
        <v>#REF!</v>
      </c>
      <c r="T353" t="str">
        <f t="shared" si="29"/>
        <v xml:space="preserve">Huntingdon </v>
      </c>
      <c r="U353">
        <v>0</v>
      </c>
      <c r="V353" t="s">
        <v>11</v>
      </c>
      <c r="W353">
        <f t="shared" si="30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26"/>
        <v>Afternoon44939</v>
      </c>
      <c r="D354" s="5" t="str">
        <f>IF('by region'!$C$2="Any","Any",List!V354)&amp;M354&amp;IF('by region'!$I$2="Any","Any",N354)&amp;G354</f>
        <v>AnyJumpAny44939</v>
      </c>
      <c r="E354" s="5" t="e">
        <f>IF(I354=#REF!,List!G354,"")</f>
        <v>#REF!</v>
      </c>
      <c r="F354" s="5" t="e">
        <f t="shared" si="27"/>
        <v>#REF!</v>
      </c>
      <c r="G354" s="15">
        <v>44939</v>
      </c>
      <c r="H354" s="16" t="s">
        <v>35</v>
      </c>
      <c r="I354" s="16" t="s">
        <v>46</v>
      </c>
      <c r="J354" s="16" t="s">
        <v>9</v>
      </c>
      <c r="K354" s="14" t="s">
        <v>24</v>
      </c>
      <c r="L354" s="14" t="s">
        <v>11</v>
      </c>
      <c r="M354" s="16" t="s">
        <v>12</v>
      </c>
      <c r="N354" s="16" t="s">
        <v>13</v>
      </c>
      <c r="O354" s="16" t="s">
        <v>21</v>
      </c>
      <c r="P354" s="12">
        <f t="shared" si="28"/>
        <v>1</v>
      </c>
      <c r="Q354" s="12" cm="1">
        <f t="array" ref="Q354">SUMPRODUCT(($G$2:$G$3094=G354)*(P354&gt;$P$2:$P$3094))+1</f>
        <v>1</v>
      </c>
      <c r="R354" s="12" t="e">
        <f>(Q354*100000)+#REF!</f>
        <v>#REF!</v>
      </c>
      <c r="S354" t="e" cm="1">
        <f t="array" ref="S354">SUMPRODUCT(($G$2:$G$3094=G354)*(R354&gt;$R$2:$R$3094))+1</f>
        <v>#REF!</v>
      </c>
      <c r="T354" t="str">
        <f t="shared" si="29"/>
        <v xml:space="preserve">Sedgefield </v>
      </c>
      <c r="U354">
        <v>0</v>
      </c>
      <c r="V354" t="s">
        <v>17</v>
      </c>
      <c r="W354">
        <f t="shared" si="30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26"/>
        <v>Afternoon44940</v>
      </c>
      <c r="D355" s="5" t="str">
        <f>IF('by region'!$C$2="Any","Any",List!V355)&amp;M355&amp;IF('by region'!$I$2="Any","Any",N355)&amp;G355</f>
        <v>AnyJumpAny44940</v>
      </c>
      <c r="E355" s="5" t="e">
        <f>IF(I355=#REF!,List!G355,"")</f>
        <v>#REF!</v>
      </c>
      <c r="F355" s="5" t="e">
        <f t="shared" si="27"/>
        <v>#REF!</v>
      </c>
      <c r="G355" s="15">
        <v>44940</v>
      </c>
      <c r="H355" s="16" t="s">
        <v>37</v>
      </c>
      <c r="I355" s="16" t="s">
        <v>47</v>
      </c>
      <c r="J355" s="16" t="s">
        <v>9</v>
      </c>
      <c r="K355" s="14" t="s">
        <v>16</v>
      </c>
      <c r="L355" s="14" t="s">
        <v>19</v>
      </c>
      <c r="M355" s="16" t="s">
        <v>12</v>
      </c>
      <c r="N355" s="16" t="s">
        <v>13</v>
      </c>
      <c r="O355" s="16" t="s">
        <v>14</v>
      </c>
      <c r="P355" s="12">
        <f t="shared" si="28"/>
        <v>1</v>
      </c>
      <c r="Q355" s="12" cm="1">
        <f t="array" ref="Q355">SUMPRODUCT(($G$2:$G$3094=G355)*(P355&gt;$P$2:$P$3094))+1</f>
        <v>1</v>
      </c>
      <c r="R355" s="12" t="e">
        <f>(Q355*100000)+#REF!</f>
        <v>#REF!</v>
      </c>
      <c r="S355" t="e" cm="1">
        <f t="array" ref="S355">SUMPRODUCT(($G$2:$G$3094=G355)*(R355&gt;$R$2:$R$3094))+1</f>
        <v>#REF!</v>
      </c>
      <c r="T355" t="str">
        <f t="shared" si="29"/>
        <v xml:space="preserve">Kempton Park </v>
      </c>
      <c r="U355">
        <v>0</v>
      </c>
      <c r="V355" t="s">
        <v>30</v>
      </c>
      <c r="W355">
        <f t="shared" si="30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26"/>
        <v>Afternoon44940</v>
      </c>
      <c r="D356" s="5" t="str">
        <f>IF('by region'!$C$2="Any","Any",List!V356)&amp;M356&amp;IF('by region'!$I$2="Any","Any",N356)&amp;G356</f>
        <v>AnyJumpAny44940</v>
      </c>
      <c r="E356" s="5" t="e">
        <f>IF(I356=#REF!,List!G356,"")</f>
        <v>#REF!</v>
      </c>
      <c r="F356" s="5" t="e">
        <f t="shared" si="27"/>
        <v>#REF!</v>
      </c>
      <c r="G356" s="15">
        <v>44940</v>
      </c>
      <c r="H356" s="16" t="s">
        <v>37</v>
      </c>
      <c r="I356" s="16" t="s">
        <v>48</v>
      </c>
      <c r="J356" s="16" t="s">
        <v>9</v>
      </c>
      <c r="K356" s="14" t="s">
        <v>16</v>
      </c>
      <c r="L356" s="14" t="s">
        <v>17</v>
      </c>
      <c r="M356" s="16" t="s">
        <v>12</v>
      </c>
      <c r="N356" s="16" t="s">
        <v>13</v>
      </c>
      <c r="O356" s="16" t="s">
        <v>14</v>
      </c>
      <c r="P356" s="12">
        <f t="shared" si="28"/>
        <v>1</v>
      </c>
      <c r="Q356" s="12" cm="1">
        <f t="array" ref="Q356">SUMPRODUCT(($G$2:$G$3094=G356)*(P356&gt;$P$2:$P$3094))+1</f>
        <v>1</v>
      </c>
      <c r="R356" s="12" t="e">
        <f>(Q356*100000)+#REF!</f>
        <v>#REF!</v>
      </c>
      <c r="S356" t="e" cm="1">
        <f t="array" ref="S356">SUMPRODUCT(($G$2:$G$3094=G356)*(R356&gt;$R$2:$R$3094))+1</f>
        <v>#REF!</v>
      </c>
      <c r="T356" t="str">
        <f t="shared" si="29"/>
        <v xml:space="preserve">Warwick </v>
      </c>
      <c r="U356">
        <v>0</v>
      </c>
      <c r="V356" t="s">
        <v>11</v>
      </c>
      <c r="W356">
        <f t="shared" si="30"/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26"/>
        <v>Afternoon44940</v>
      </c>
      <c r="D357" s="5" t="str">
        <f>IF('by region'!$C$2="Any","Any",List!V357)&amp;M357&amp;IF('by region'!$I$2="Any","Any",N357)&amp;G357</f>
        <v>AnyJumpAny44940</v>
      </c>
      <c r="E357" s="5" t="e">
        <f>IF(I357=#REF!,List!G357,"")</f>
        <v>#REF!</v>
      </c>
      <c r="F357" s="5" t="e">
        <f t="shared" si="27"/>
        <v>#REF!</v>
      </c>
      <c r="G357" s="15">
        <v>44940</v>
      </c>
      <c r="H357" s="16" t="s">
        <v>37</v>
      </c>
      <c r="I357" s="16" t="s">
        <v>49</v>
      </c>
      <c r="J357" s="16" t="s">
        <v>9</v>
      </c>
      <c r="K357" s="14" t="s">
        <v>10</v>
      </c>
      <c r="L357" s="14" t="s">
        <v>11</v>
      </c>
      <c r="M357" s="16" t="s">
        <v>12</v>
      </c>
      <c r="N357" s="16" t="s">
        <v>13</v>
      </c>
      <c r="O357" s="16" t="s">
        <v>14</v>
      </c>
      <c r="P357" s="12">
        <f t="shared" si="28"/>
        <v>1</v>
      </c>
      <c r="Q357" s="12" cm="1">
        <f t="array" ref="Q357">SUMPRODUCT(($G$2:$G$3094=G357)*(P357&gt;$P$2:$P$3094))+1</f>
        <v>1</v>
      </c>
      <c r="R357" s="12" t="e">
        <f>(Q357*100000)+#REF!</f>
        <v>#REF!</v>
      </c>
      <c r="S357" t="e" cm="1">
        <f t="array" ref="S357">SUMPRODUCT(($G$2:$G$3094=G357)*(R357&gt;$R$2:$R$3094))+1</f>
        <v>#REF!</v>
      </c>
      <c r="T357" t="str">
        <f t="shared" si="29"/>
        <v xml:space="preserve">Wetherby </v>
      </c>
      <c r="U357">
        <v>0</v>
      </c>
      <c r="V357" t="s">
        <v>17</v>
      </c>
      <c r="W357">
        <f t="shared" si="30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26"/>
        <v>Afternoon44941</v>
      </c>
      <c r="D358" s="5" t="str">
        <f>IF('by region'!$C$2="Any","Any",List!V358)&amp;M358&amp;IF('by region'!$I$2="Any","Any",N358)&amp;G358</f>
        <v>AnyJumpAny44941</v>
      </c>
      <c r="E358" s="5" t="e">
        <f>IF(I358=#REF!,List!G358,"")</f>
        <v>#REF!</v>
      </c>
      <c r="F358" s="5" t="e">
        <f t="shared" si="27"/>
        <v>#REF!</v>
      </c>
      <c r="G358" s="15">
        <v>44941</v>
      </c>
      <c r="H358" s="16" t="s">
        <v>40</v>
      </c>
      <c r="I358" s="16" t="s">
        <v>50</v>
      </c>
      <c r="J358" s="16" t="s">
        <v>9</v>
      </c>
      <c r="K358" s="14" t="s">
        <v>10</v>
      </c>
      <c r="L358" s="14" t="s">
        <v>11</v>
      </c>
      <c r="M358" s="16" t="s">
        <v>12</v>
      </c>
      <c r="N358" s="16" t="s">
        <v>13</v>
      </c>
      <c r="O358" s="16" t="s">
        <v>14</v>
      </c>
      <c r="P358" s="12">
        <f t="shared" si="28"/>
        <v>1</v>
      </c>
      <c r="Q358" s="12" cm="1">
        <f t="array" ref="Q358">SUMPRODUCT(($G$2:$G$3094=G358)*(P358&gt;$P$2:$P$3094))+1</f>
        <v>1</v>
      </c>
      <c r="R358" s="12" t="e">
        <f>(Q358*100000)+#REF!</f>
        <v>#REF!</v>
      </c>
      <c r="S358" t="e" cm="1">
        <f t="array" ref="S358">SUMPRODUCT(($G$2:$G$3094=G358)*(R358&gt;$R$2:$R$3094))+1</f>
        <v>#REF!</v>
      </c>
      <c r="T358" t="str">
        <f t="shared" si="29"/>
        <v xml:space="preserve">Kelso </v>
      </c>
      <c r="U358">
        <v>0</v>
      </c>
      <c r="V358" t="s">
        <v>17</v>
      </c>
      <c r="W358">
        <f t="shared" si="30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26"/>
        <v>Afternoon44942</v>
      </c>
      <c r="D359" s="5" t="str">
        <f>IF('by region'!$C$2="Any","Any",List!V359)&amp;M359&amp;IF('by region'!$I$2="Any","Any",N359)&amp;G359</f>
        <v>AnyJumpAny44942</v>
      </c>
      <c r="E359" s="5" t="e">
        <f>IF(I359=#REF!,List!G359,"")</f>
        <v>#REF!</v>
      </c>
      <c r="F359" s="5" t="e">
        <f t="shared" si="27"/>
        <v>#REF!</v>
      </c>
      <c r="G359" s="15">
        <v>44942</v>
      </c>
      <c r="H359" s="16" t="s">
        <v>42</v>
      </c>
      <c r="I359" s="16" t="s">
        <v>58</v>
      </c>
      <c r="J359" s="16" t="s">
        <v>9</v>
      </c>
      <c r="K359" s="14" t="s">
        <v>24</v>
      </c>
      <c r="L359" s="14" t="s">
        <v>19</v>
      </c>
      <c r="M359" s="16" t="s">
        <v>12</v>
      </c>
      <c r="N359" s="16" t="s">
        <v>13</v>
      </c>
      <c r="O359" s="16" t="s">
        <v>14</v>
      </c>
      <c r="P359" s="12">
        <f t="shared" si="28"/>
        <v>1</v>
      </c>
      <c r="Q359" s="12" cm="1">
        <f t="array" ref="Q359">SUMPRODUCT(($G$2:$G$3094=G359)*(P359&gt;$P$2:$P$3094))+1</f>
        <v>1</v>
      </c>
      <c r="R359" s="12" t="e">
        <f>(Q359*100000)+#REF!</f>
        <v>#REF!</v>
      </c>
      <c r="S359" t="e" cm="1">
        <f t="array" ref="S359">SUMPRODUCT(($G$2:$G$3094=G359)*(R359&gt;$R$2:$R$3094))+1</f>
        <v>#REF!</v>
      </c>
      <c r="T359" t="str">
        <f t="shared" si="29"/>
        <v xml:space="preserve">Fontwell Park </v>
      </c>
      <c r="U359">
        <v>0</v>
      </c>
      <c r="V359" t="s">
        <v>11</v>
      </c>
      <c r="W359">
        <f t="shared" si="30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26"/>
        <v>Afternoon44942</v>
      </c>
      <c r="D360" s="5" t="str">
        <f>IF('by region'!$C$2="Any","Any",List!V360)&amp;M360&amp;IF('by region'!$I$2="Any","Any",N360)&amp;G360</f>
        <v>AnyJumpAny44942</v>
      </c>
      <c r="E360" s="5" t="e">
        <f>IF(I360=#REF!,List!G360,"")</f>
        <v>#REF!</v>
      </c>
      <c r="F360" s="5" t="e">
        <f t="shared" si="27"/>
        <v>#REF!</v>
      </c>
      <c r="G360" s="15">
        <v>44942</v>
      </c>
      <c r="H360" s="16" t="s">
        <v>42</v>
      </c>
      <c r="I360" s="16" t="s">
        <v>61</v>
      </c>
      <c r="J360" s="16" t="s">
        <v>9</v>
      </c>
      <c r="K360" s="14" t="s">
        <v>24</v>
      </c>
      <c r="L360" s="14" t="s">
        <v>17</v>
      </c>
      <c r="M360" s="16" t="s">
        <v>12</v>
      </c>
      <c r="N360" s="16" t="s">
        <v>13</v>
      </c>
      <c r="O360" s="16" t="s">
        <v>14</v>
      </c>
      <c r="P360" s="12">
        <f t="shared" si="28"/>
        <v>1</v>
      </c>
      <c r="Q360" s="12" cm="1">
        <f t="array" ref="Q360">SUMPRODUCT(($G$2:$G$3094=G360)*(P360&gt;$P$2:$P$3094))+1</f>
        <v>1</v>
      </c>
      <c r="R360" s="12" t="e">
        <f>(Q360*100000)+#REF!</f>
        <v>#REF!</v>
      </c>
      <c r="S360" t="e" cm="1">
        <f t="array" ref="S360">SUMPRODUCT(($G$2:$G$3094=G360)*(R360&gt;$R$2:$R$3094))+1</f>
        <v>#REF!</v>
      </c>
      <c r="T360" t="str">
        <f t="shared" si="29"/>
        <v xml:space="preserve">Hereford </v>
      </c>
      <c r="U360">
        <v>0</v>
      </c>
      <c r="V360" t="s">
        <v>30</v>
      </c>
      <c r="W360">
        <f t="shared" si="30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26"/>
        <v>Afternoon44943</v>
      </c>
      <c r="D361" s="5" t="str">
        <f>IF('by region'!$C$2="Any","Any",List!V361)&amp;M361&amp;IF('by region'!$I$2="Any","Any",N361)&amp;G361</f>
        <v>AnyJumpAny44943</v>
      </c>
      <c r="E361" s="5" t="e">
        <f>IF(I361=#REF!,List!G361,"")</f>
        <v>#REF!</v>
      </c>
      <c r="F361" s="5" t="e">
        <f t="shared" si="27"/>
        <v>#REF!</v>
      </c>
      <c r="G361" s="15">
        <v>44943</v>
      </c>
      <c r="H361" s="16" t="s">
        <v>7</v>
      </c>
      <c r="I361" s="16" t="s">
        <v>54</v>
      </c>
      <c r="J361" s="16" t="s">
        <v>9</v>
      </c>
      <c r="K361" s="14" t="s">
        <v>24</v>
      </c>
      <c r="L361" s="14" t="s">
        <v>19</v>
      </c>
      <c r="M361" s="16" t="s">
        <v>12</v>
      </c>
      <c r="N361" s="16" t="s">
        <v>13</v>
      </c>
      <c r="O361" s="16" t="s">
        <v>21</v>
      </c>
      <c r="P361" s="12">
        <f t="shared" si="28"/>
        <v>1</v>
      </c>
      <c r="Q361" s="12" cm="1">
        <f t="array" ref="Q361">SUMPRODUCT(($G$2:$G$3094=G361)*(P361&gt;$P$2:$P$3094))+1</f>
        <v>1</v>
      </c>
      <c r="R361" s="12" t="e">
        <f>(Q361*100000)+#REF!</f>
        <v>#REF!</v>
      </c>
      <c r="S361" t="e" cm="1">
        <f t="array" ref="S361">SUMPRODUCT(($G$2:$G$3094=G361)*(R361&gt;$R$2:$R$3094))+1</f>
        <v>#REF!</v>
      </c>
      <c r="T361" t="str">
        <f t="shared" si="29"/>
        <v xml:space="preserve">Chepstow </v>
      </c>
      <c r="U361">
        <v>0</v>
      </c>
      <c r="V361" t="s">
        <v>19</v>
      </c>
      <c r="W361">
        <f t="shared" si="30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26"/>
        <v>Afternoon44944</v>
      </c>
      <c r="D362" s="5" t="str">
        <f>IF('by region'!$C$2="Any","Any",List!V362)&amp;M362&amp;IF('by region'!$I$2="Any","Any",N362)&amp;G362</f>
        <v>AnyJumpAny44944</v>
      </c>
      <c r="E362" s="5" t="e">
        <f>IF(I362=#REF!,List!G362,"")</f>
        <v>#REF!</v>
      </c>
      <c r="F362" s="5" t="e">
        <f t="shared" si="27"/>
        <v>#REF!</v>
      </c>
      <c r="G362" s="15">
        <v>44944</v>
      </c>
      <c r="H362" s="16" t="s">
        <v>27</v>
      </c>
      <c r="I362" s="16" t="s">
        <v>51</v>
      </c>
      <c r="J362" s="16" t="s">
        <v>9</v>
      </c>
      <c r="K362" s="14" t="s">
        <v>10</v>
      </c>
      <c r="L362" s="14" t="s">
        <v>19</v>
      </c>
      <c r="M362" s="16" t="s">
        <v>12</v>
      </c>
      <c r="N362" s="16" t="s">
        <v>13</v>
      </c>
      <c r="O362" s="16" t="s">
        <v>14</v>
      </c>
      <c r="P362" s="12">
        <f t="shared" si="28"/>
        <v>1</v>
      </c>
      <c r="Q362" s="12" cm="1">
        <f t="array" ref="Q362">SUMPRODUCT(($G$2:$G$3094=G362)*(P362&gt;$P$2:$P$3094))+1</f>
        <v>1</v>
      </c>
      <c r="R362" s="12" t="e">
        <f>(Q362*100000)+#REF!</f>
        <v>#REF!</v>
      </c>
      <c r="S362" t="e" cm="1">
        <f t="array" ref="S362">SUMPRODUCT(($G$2:$G$3094=G362)*(R362&gt;$R$2:$R$3094))+1</f>
        <v>#REF!</v>
      </c>
      <c r="T362" t="str">
        <f t="shared" si="29"/>
        <v xml:space="preserve">Newbury </v>
      </c>
      <c r="U362">
        <v>0</v>
      </c>
      <c r="V362" t="s">
        <v>19</v>
      </c>
      <c r="W362">
        <f t="shared" si="30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26"/>
        <v>Afternoon44944</v>
      </c>
      <c r="D363" s="5" t="str">
        <f>IF('by region'!$C$2="Any","Any",List!V363)&amp;M363&amp;IF('by region'!$I$2="Any","Any",N363)&amp;G363</f>
        <v>AnyJumpAny44944</v>
      </c>
      <c r="E363" s="5" t="e">
        <f>IF(I363=#REF!,List!G363,"")</f>
        <v>#REF!</v>
      </c>
      <c r="F363" s="5" t="e">
        <f t="shared" si="27"/>
        <v>#REF!</v>
      </c>
      <c r="G363" s="15">
        <v>44944</v>
      </c>
      <c r="H363" s="16" t="s">
        <v>27</v>
      </c>
      <c r="I363" s="16" t="s">
        <v>41</v>
      </c>
      <c r="J363" s="16" t="s">
        <v>9</v>
      </c>
      <c r="K363" s="14" t="s">
        <v>10</v>
      </c>
      <c r="L363" s="14" t="s">
        <v>19</v>
      </c>
      <c r="M363" s="16" t="s">
        <v>12</v>
      </c>
      <c r="N363" s="16" t="s">
        <v>13</v>
      </c>
      <c r="O363" s="16" t="s">
        <v>14</v>
      </c>
      <c r="P363" s="12">
        <f t="shared" si="28"/>
        <v>1</v>
      </c>
      <c r="Q363" s="12" cm="1">
        <f t="array" ref="Q363">SUMPRODUCT(($G$2:$G$3094=G363)*(P363&gt;$P$2:$P$3094))+1</f>
        <v>1</v>
      </c>
      <c r="R363" s="12" t="e">
        <f>(Q363*100000)+#REF!</f>
        <v>#REF!</v>
      </c>
      <c r="S363" t="e" cm="1">
        <f t="array" ref="S363">SUMPRODUCT(($G$2:$G$3094=G363)*(R363&gt;$R$2:$R$3094))+1</f>
        <v>#REF!</v>
      </c>
      <c r="T363" t="str">
        <f t="shared" si="29"/>
        <v xml:space="preserve">Plumpton </v>
      </c>
      <c r="U363">
        <v>0</v>
      </c>
      <c r="V363" t="s">
        <v>11</v>
      </c>
      <c r="W363">
        <f t="shared" si="30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26"/>
        <v>Afternoon44945</v>
      </c>
      <c r="D364" s="5" t="str">
        <f>IF('by region'!$C$2="Any","Any",List!V364)&amp;M364&amp;IF('by region'!$I$2="Any","Any",N364)&amp;G364</f>
        <v>AnyJumpAny44945</v>
      </c>
      <c r="E364" s="5" t="e">
        <f>IF(I364=#REF!,List!G364,"")</f>
        <v>#REF!</v>
      </c>
      <c r="F364" s="5" t="e">
        <f t="shared" si="27"/>
        <v>#REF!</v>
      </c>
      <c r="G364" s="15">
        <v>44945</v>
      </c>
      <c r="H364" s="16" t="s">
        <v>34</v>
      </c>
      <c r="I364" s="16" t="s">
        <v>31</v>
      </c>
      <c r="J364" s="16" t="s">
        <v>9</v>
      </c>
      <c r="K364" s="14" t="s">
        <v>24</v>
      </c>
      <c r="L364" s="14" t="s">
        <v>11</v>
      </c>
      <c r="M364" s="16" t="s">
        <v>12</v>
      </c>
      <c r="N364" s="16" t="s">
        <v>13</v>
      </c>
      <c r="O364" s="16" t="s">
        <v>14</v>
      </c>
      <c r="P364" s="12">
        <f t="shared" si="28"/>
        <v>1</v>
      </c>
      <c r="Q364" s="12" cm="1">
        <f t="array" ref="Q364">SUMPRODUCT(($G$2:$G$3094=G364)*(P364&gt;$P$2:$P$3094))+1</f>
        <v>1</v>
      </c>
      <c r="R364" s="12" t="e">
        <f>(Q364*100000)+#REF!</f>
        <v>#REF!</v>
      </c>
      <c r="S364" t="e" cm="1">
        <f t="array" ref="S364">SUMPRODUCT(($G$2:$G$3094=G364)*(R364&gt;$R$2:$R$3094))+1</f>
        <v>#REF!</v>
      </c>
      <c r="T364" t="str">
        <f t="shared" si="29"/>
        <v xml:space="preserve">Newcastle </v>
      </c>
      <c r="U364">
        <v>0</v>
      </c>
      <c r="V364" t="s">
        <v>30</v>
      </c>
      <c r="W364">
        <f t="shared" si="30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26"/>
        <v>Afternoon44945</v>
      </c>
      <c r="D365" s="5" t="str">
        <f>IF('by region'!$C$2="Any","Any",List!V365)&amp;M365&amp;IF('by region'!$I$2="Any","Any",N365)&amp;G365</f>
        <v>AnyJumpAny44945</v>
      </c>
      <c r="E365" s="5" t="e">
        <f>IF(I365=#REF!,List!G365,"")</f>
        <v>#REF!</v>
      </c>
      <c r="F365" s="5" t="e">
        <f t="shared" si="27"/>
        <v>#REF!</v>
      </c>
      <c r="G365" s="15">
        <v>44945</v>
      </c>
      <c r="H365" s="16" t="s">
        <v>34</v>
      </c>
      <c r="I365" s="16" t="s">
        <v>52</v>
      </c>
      <c r="J365" s="16" t="s">
        <v>9</v>
      </c>
      <c r="K365" s="14" t="s">
        <v>10</v>
      </c>
      <c r="L365" s="14" t="s">
        <v>17</v>
      </c>
      <c r="M365" s="16" t="s">
        <v>12</v>
      </c>
      <c r="N365" s="16" t="s">
        <v>13</v>
      </c>
      <c r="O365" s="16" t="s">
        <v>14</v>
      </c>
      <c r="P365" s="12">
        <f t="shared" si="28"/>
        <v>1</v>
      </c>
      <c r="Q365" s="12" cm="1">
        <f t="array" ref="Q365">SUMPRODUCT(($G$2:$G$3094=G365)*(P365&gt;$P$2:$P$3094))+1</f>
        <v>1</v>
      </c>
      <c r="R365" s="12" t="e">
        <f>(Q365*100000)+#REF!</f>
        <v>#REF!</v>
      </c>
      <c r="S365" t="e" cm="1">
        <f t="array" ref="S365">SUMPRODUCT(($G$2:$G$3094=G365)*(R365&gt;$R$2:$R$3094))+1</f>
        <v>#REF!</v>
      </c>
      <c r="T365" t="str">
        <f t="shared" si="29"/>
        <v xml:space="preserve">Ludlow </v>
      </c>
      <c r="U365">
        <v>0</v>
      </c>
      <c r="V365" t="s">
        <v>17</v>
      </c>
      <c r="W365">
        <f t="shared" si="30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26"/>
        <v>Afternoon44945</v>
      </c>
      <c r="D366" s="5" t="str">
        <f>IF('by region'!$C$2="Any","Any",List!V366)&amp;M366&amp;IF('by region'!$I$2="Any","Any",N366)&amp;G366</f>
        <v>AnyJumpAny44945</v>
      </c>
      <c r="E366" s="5" t="e">
        <f>IF(I366=#REF!,List!G366,"")</f>
        <v>#REF!</v>
      </c>
      <c r="F366" s="5" t="e">
        <f t="shared" si="27"/>
        <v>#REF!</v>
      </c>
      <c r="G366" s="15">
        <v>44945</v>
      </c>
      <c r="H366" s="16" t="s">
        <v>34</v>
      </c>
      <c r="I366" s="16" t="s">
        <v>39</v>
      </c>
      <c r="J366" s="16" t="s">
        <v>9</v>
      </c>
      <c r="K366" s="14" t="s">
        <v>16</v>
      </c>
      <c r="L366" s="14" t="s">
        <v>19</v>
      </c>
      <c r="M366" s="16" t="s">
        <v>12</v>
      </c>
      <c r="N366" s="16" t="s">
        <v>13</v>
      </c>
      <c r="O366" s="16" t="s">
        <v>14</v>
      </c>
      <c r="P366" s="12">
        <f t="shared" si="28"/>
        <v>1</v>
      </c>
      <c r="Q366" s="12" cm="1">
        <f t="array" ref="Q366">SUMPRODUCT(($G$2:$G$3094=G366)*(P366&gt;$P$2:$P$3094))+1</f>
        <v>1</v>
      </c>
      <c r="R366" s="12" t="e">
        <f>(Q366*100000)+#REF!</f>
        <v>#REF!</v>
      </c>
      <c r="S366" t="e" cm="1">
        <f t="array" ref="S366">SUMPRODUCT(($G$2:$G$3094=G366)*(R366&gt;$R$2:$R$3094))+1</f>
        <v>#REF!</v>
      </c>
      <c r="T366" t="str">
        <f t="shared" si="29"/>
        <v xml:space="preserve">Wincanton </v>
      </c>
      <c r="U366">
        <v>0</v>
      </c>
      <c r="V366" t="s">
        <v>11</v>
      </c>
      <c r="W366">
        <f t="shared" si="30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26"/>
        <v>Afternoon44946</v>
      </c>
      <c r="D367" s="5" t="str">
        <f>IF('by region'!$C$2="Any","Any",List!V367)&amp;M367&amp;IF('by region'!$I$2="Any","Any",N367)&amp;G367</f>
        <v>AnyJumpAny44946</v>
      </c>
      <c r="E367" s="5" t="e">
        <f>IF(I367=#REF!,List!G367,"")</f>
        <v>#REF!</v>
      </c>
      <c r="F367" s="5" t="e">
        <f t="shared" si="27"/>
        <v>#REF!</v>
      </c>
      <c r="G367" s="15">
        <v>44946</v>
      </c>
      <c r="H367" s="16" t="s">
        <v>35</v>
      </c>
      <c r="I367" s="16" t="s">
        <v>36</v>
      </c>
      <c r="J367" s="16" t="s">
        <v>9</v>
      </c>
      <c r="K367" s="14" t="s">
        <v>24</v>
      </c>
      <c r="L367" s="14" t="s">
        <v>19</v>
      </c>
      <c r="M367" s="16" t="s">
        <v>12</v>
      </c>
      <c r="N367" s="16" t="s">
        <v>13</v>
      </c>
      <c r="O367" s="16" t="s">
        <v>14</v>
      </c>
      <c r="P367" s="12">
        <f t="shared" si="28"/>
        <v>1</v>
      </c>
      <c r="Q367" s="12" cm="1">
        <f t="array" ref="Q367">SUMPRODUCT(($G$2:$G$3094=G367)*(P367&gt;$P$2:$P$3094))+1</f>
        <v>1</v>
      </c>
      <c r="R367" s="12" t="e">
        <f>(Q367*100000)+#REF!</f>
        <v>#REF!</v>
      </c>
      <c r="S367" t="e" cm="1">
        <f t="array" ref="S367">SUMPRODUCT(($G$2:$G$3094=G367)*(R367&gt;$R$2:$R$3094))+1</f>
        <v>#REF!</v>
      </c>
      <c r="T367" t="str">
        <f t="shared" si="29"/>
        <v xml:space="preserve">Lingfield Park </v>
      </c>
      <c r="U367">
        <v>0</v>
      </c>
      <c r="V367" t="s">
        <v>11</v>
      </c>
      <c r="W367">
        <f t="shared" si="30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26"/>
        <v>Afternoon44946</v>
      </c>
      <c r="D368" s="5" t="str">
        <f>IF('by region'!$C$2="Any","Any",List!V368)&amp;M368&amp;IF('by region'!$I$2="Any","Any",N368)&amp;G368</f>
        <v>AnyJumpAny44946</v>
      </c>
      <c r="E368" s="5" t="e">
        <f>IF(I368=#REF!,List!G368,"")</f>
        <v>#REF!</v>
      </c>
      <c r="F368" s="5" t="e">
        <f t="shared" si="27"/>
        <v>#REF!</v>
      </c>
      <c r="G368" s="15">
        <v>44946</v>
      </c>
      <c r="H368" s="16" t="s">
        <v>35</v>
      </c>
      <c r="I368" s="16" t="s">
        <v>53</v>
      </c>
      <c r="J368" s="16" t="s">
        <v>9</v>
      </c>
      <c r="K368" s="14" t="s">
        <v>16</v>
      </c>
      <c r="L368" s="14" t="s">
        <v>17</v>
      </c>
      <c r="M368" s="16" t="s">
        <v>12</v>
      </c>
      <c r="N368" s="16" t="s">
        <v>13</v>
      </c>
      <c r="O368" s="16" t="s">
        <v>14</v>
      </c>
      <c r="P368" s="12">
        <f t="shared" si="28"/>
        <v>1</v>
      </c>
      <c r="Q368" s="12" cm="1">
        <f t="array" ref="Q368">SUMPRODUCT(($G$2:$G$3094=G368)*(P368&gt;$P$2:$P$3094))+1</f>
        <v>1</v>
      </c>
      <c r="R368" s="12" t="e">
        <f>(Q368*100000)+#REF!</f>
        <v>#REF!</v>
      </c>
      <c r="S368" t="e" cm="1">
        <f t="array" ref="S368">SUMPRODUCT(($G$2:$G$3094=G368)*(R368&gt;$R$2:$R$3094))+1</f>
        <v>#REF!</v>
      </c>
      <c r="T368" t="str">
        <f t="shared" si="29"/>
        <v xml:space="preserve">Market Rasen </v>
      </c>
      <c r="U368">
        <v>0</v>
      </c>
      <c r="V368" t="s">
        <v>19</v>
      </c>
      <c r="W368">
        <f t="shared" si="30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26"/>
        <v>Afternoon44947</v>
      </c>
      <c r="D369" s="5" t="str">
        <f>IF('by region'!$C$2="Any","Any",List!V369)&amp;M369&amp;IF('by region'!$I$2="Any","Any",N369)&amp;G369</f>
        <v>AnyJumpAny44947</v>
      </c>
      <c r="E369" s="5" t="e">
        <f>IF(I369=#REF!,List!G369,"")</f>
        <v>#REF!</v>
      </c>
      <c r="F369" s="5" t="e">
        <f t="shared" si="27"/>
        <v>#REF!</v>
      </c>
      <c r="G369" s="15">
        <v>44947</v>
      </c>
      <c r="H369" s="16" t="s">
        <v>37</v>
      </c>
      <c r="I369" s="16" t="s">
        <v>55</v>
      </c>
      <c r="J369" s="16" t="s">
        <v>9</v>
      </c>
      <c r="K369" s="14" t="s">
        <v>10</v>
      </c>
      <c r="L369" s="14" t="s">
        <v>19</v>
      </c>
      <c r="M369" s="16" t="s">
        <v>12</v>
      </c>
      <c r="N369" s="16" t="s">
        <v>13</v>
      </c>
      <c r="O369" s="16" t="s">
        <v>14</v>
      </c>
      <c r="P369" s="12">
        <f t="shared" si="28"/>
        <v>1</v>
      </c>
      <c r="Q369" s="12" cm="1">
        <f t="array" ref="Q369">SUMPRODUCT(($G$2:$G$3094=G369)*(P369&gt;$P$2:$P$3094))+1</f>
        <v>1</v>
      </c>
      <c r="R369" s="12" t="e">
        <f>(Q369*100000)+#REF!</f>
        <v>#REF!</v>
      </c>
      <c r="S369" t="e" cm="1">
        <f t="array" ref="S369">SUMPRODUCT(($G$2:$G$3094=G369)*(R369&gt;$R$2:$R$3094))+1</f>
        <v>#REF!</v>
      </c>
      <c r="T369" t="str">
        <f t="shared" si="29"/>
        <v xml:space="preserve">Ascot </v>
      </c>
      <c r="U369">
        <v>0</v>
      </c>
      <c r="V369" t="s">
        <v>19</v>
      </c>
      <c r="W369">
        <f t="shared" si="30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26"/>
        <v>Afternoon44947</v>
      </c>
      <c r="D370" s="5" t="str">
        <f>IF('by region'!$C$2="Any","Any",List!V370)&amp;M370&amp;IF('by region'!$I$2="Any","Any",N370)&amp;G370</f>
        <v>AnyJumpAny44947</v>
      </c>
      <c r="E370" s="5" t="e">
        <f>IF(I370=#REF!,List!G370,"")</f>
        <v>#REF!</v>
      </c>
      <c r="F370" s="5" t="e">
        <f t="shared" si="27"/>
        <v>#REF!</v>
      </c>
      <c r="G370" s="15">
        <v>44947</v>
      </c>
      <c r="H370" s="16" t="s">
        <v>37</v>
      </c>
      <c r="I370" s="16" t="s">
        <v>56</v>
      </c>
      <c r="J370" s="16" t="s">
        <v>9</v>
      </c>
      <c r="K370" s="14" t="s">
        <v>16</v>
      </c>
      <c r="L370" s="14" t="s">
        <v>11</v>
      </c>
      <c r="M370" s="16" t="s">
        <v>12</v>
      </c>
      <c r="N370" s="16" t="s">
        <v>13</v>
      </c>
      <c r="O370" s="16" t="s">
        <v>14</v>
      </c>
      <c r="P370" s="12">
        <f t="shared" si="28"/>
        <v>1</v>
      </c>
      <c r="Q370" s="12" cm="1">
        <f t="array" ref="Q370">SUMPRODUCT(($G$2:$G$3094=G370)*(P370&gt;$P$2:$P$3094))+1</f>
        <v>1</v>
      </c>
      <c r="R370" s="12" t="e">
        <f>(Q370*100000)+#REF!</f>
        <v>#REF!</v>
      </c>
      <c r="S370" t="e" cm="1">
        <f t="array" ref="S370">SUMPRODUCT(($G$2:$G$3094=G370)*(R370&gt;$R$2:$R$3094))+1</f>
        <v>#REF!</v>
      </c>
      <c r="T370" t="str">
        <f t="shared" si="29"/>
        <v xml:space="preserve">Haydock Park </v>
      </c>
      <c r="U370">
        <v>0</v>
      </c>
      <c r="V370" t="s">
        <v>11</v>
      </c>
      <c r="W370">
        <f t="shared" si="30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26"/>
        <v>Afternoon44947</v>
      </c>
      <c r="D371" s="5" t="str">
        <f>IF('by region'!$C$2="Any","Any",List!V371)&amp;M371&amp;IF('by region'!$I$2="Any","Any",N371)&amp;G371</f>
        <v>AnyJumpAny44947</v>
      </c>
      <c r="E371" s="5" t="e">
        <f>IF(I371=#REF!,List!G371,"")</f>
        <v>#REF!</v>
      </c>
      <c r="F371" s="5" t="e">
        <f t="shared" si="27"/>
        <v>#REF!</v>
      </c>
      <c r="G371" s="15">
        <v>44947</v>
      </c>
      <c r="H371" s="16" t="s">
        <v>37</v>
      </c>
      <c r="I371" s="16" t="s">
        <v>57</v>
      </c>
      <c r="J371" s="16" t="s">
        <v>9</v>
      </c>
      <c r="K371" s="14" t="s">
        <v>10</v>
      </c>
      <c r="L371" s="14" t="s">
        <v>19</v>
      </c>
      <c r="M371" s="16" t="s">
        <v>12</v>
      </c>
      <c r="N371" s="16" t="s">
        <v>13</v>
      </c>
      <c r="O371" s="16" t="s">
        <v>14</v>
      </c>
      <c r="P371" s="12">
        <f t="shared" si="28"/>
        <v>1</v>
      </c>
      <c r="Q371" s="12" cm="1">
        <f t="array" ref="Q371">SUMPRODUCT(($G$2:$G$3094=G371)*(P371&gt;$P$2:$P$3094))+1</f>
        <v>1</v>
      </c>
      <c r="R371" s="12" t="e">
        <f>(Q371*100000)+#REF!</f>
        <v>#REF!</v>
      </c>
      <c r="S371" t="e" cm="1">
        <f t="array" ref="S371">SUMPRODUCT(($G$2:$G$3094=G371)*(R371&gt;$R$2:$R$3094))+1</f>
        <v>#REF!</v>
      </c>
      <c r="T371" t="str">
        <f t="shared" si="29"/>
        <v xml:space="preserve">Taunton </v>
      </c>
      <c r="U371">
        <v>0</v>
      </c>
      <c r="V371" t="s">
        <v>17</v>
      </c>
      <c r="W371">
        <f t="shared" si="30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26"/>
        <v>Afternoon44948</v>
      </c>
      <c r="D372" s="5" t="str">
        <f>IF('by region'!$C$2="Any","Any",List!V372)&amp;M372&amp;IF('by region'!$I$2="Any","Any",N372)&amp;G372</f>
        <v>AnyJumpAny44948</v>
      </c>
      <c r="E372" s="5" t="e">
        <f>IF(I372=#REF!,List!G372,"")</f>
        <v>#REF!</v>
      </c>
      <c r="F372" s="5" t="e">
        <f t="shared" si="27"/>
        <v>#REF!</v>
      </c>
      <c r="G372" s="15">
        <v>44948</v>
      </c>
      <c r="H372" s="16" t="s">
        <v>40</v>
      </c>
      <c r="I372" s="16" t="s">
        <v>36</v>
      </c>
      <c r="J372" s="16" t="s">
        <v>9</v>
      </c>
      <c r="K372" s="14" t="s">
        <v>24</v>
      </c>
      <c r="L372" s="14" t="s">
        <v>19</v>
      </c>
      <c r="M372" s="16" t="s">
        <v>12</v>
      </c>
      <c r="N372" s="16" t="s">
        <v>13</v>
      </c>
      <c r="O372" s="16" t="s">
        <v>14</v>
      </c>
      <c r="P372" s="12">
        <f t="shared" si="28"/>
        <v>1</v>
      </c>
      <c r="Q372" s="12" cm="1">
        <f t="array" ref="Q372">SUMPRODUCT(($G$2:$G$3094=G372)*(P372&gt;$P$2:$P$3094))+1</f>
        <v>1</v>
      </c>
      <c r="R372" s="12" t="e">
        <f>(Q372*100000)+#REF!</f>
        <v>#REF!</v>
      </c>
      <c r="S372" t="e" cm="1">
        <f t="array" ref="S372">SUMPRODUCT(($G$2:$G$3094=G372)*(R372&gt;$R$2:$R$3094))+1</f>
        <v>#REF!</v>
      </c>
      <c r="T372" t="str">
        <f t="shared" si="29"/>
        <v xml:space="preserve">Lingfield Park </v>
      </c>
      <c r="U372">
        <v>0</v>
      </c>
      <c r="V372" t="s">
        <v>19</v>
      </c>
      <c r="W372">
        <f t="shared" si="30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26"/>
        <v>Afternoon44948</v>
      </c>
      <c r="D373" s="5" t="str">
        <f>IF('by region'!$C$2="Any","Any",List!V373)&amp;M373&amp;IF('by region'!$I$2="Any","Any",N373)&amp;G373</f>
        <v>AnyJumpAny44948</v>
      </c>
      <c r="E373" s="5" t="e">
        <f>IF(I373=#REF!,List!G373,"")</f>
        <v>#REF!</v>
      </c>
      <c r="F373" s="5" t="e">
        <f t="shared" si="27"/>
        <v>#REF!</v>
      </c>
      <c r="G373" s="15">
        <v>44948</v>
      </c>
      <c r="H373" s="16" t="s">
        <v>40</v>
      </c>
      <c r="I373" s="16" t="s">
        <v>20</v>
      </c>
      <c r="J373" s="16" t="s">
        <v>9</v>
      </c>
      <c r="K373" s="14" t="s">
        <v>10</v>
      </c>
      <c r="L373" s="14" t="s">
        <v>17</v>
      </c>
      <c r="M373" s="16" t="s">
        <v>12</v>
      </c>
      <c r="N373" s="16" t="s">
        <v>13</v>
      </c>
      <c r="O373" s="16" t="s">
        <v>21</v>
      </c>
      <c r="P373" s="12">
        <f t="shared" si="28"/>
        <v>1</v>
      </c>
      <c r="Q373" s="12" cm="1">
        <f t="array" ref="Q373">SUMPRODUCT(($G$2:$G$3094=G373)*(P373&gt;$P$2:$P$3094))+1</f>
        <v>1</v>
      </c>
      <c r="R373" s="12" t="e">
        <f>(Q373*100000)+#REF!</f>
        <v>#REF!</v>
      </c>
      <c r="S373" t="e" cm="1">
        <f t="array" ref="S373">SUMPRODUCT(($G$2:$G$3094=G373)*(R373&gt;$R$2:$R$3094))+1</f>
        <v>#REF!</v>
      </c>
      <c r="T373" t="str">
        <f t="shared" si="29"/>
        <v xml:space="preserve">Fakenham </v>
      </c>
      <c r="U373">
        <v>0</v>
      </c>
      <c r="V373" t="s">
        <v>19</v>
      </c>
      <c r="W373">
        <f t="shared" si="30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ref="C374:C437" si="31">J374&amp;G374</f>
        <v>Afternoon44950</v>
      </c>
      <c r="D374" s="5" t="str">
        <f>IF('by region'!$C$2="Any","Any",List!V374)&amp;M374&amp;IF('by region'!$I$2="Any","Any",N374)&amp;G374</f>
        <v>AnyJumpAny44950</v>
      </c>
      <c r="E374" s="5" t="e">
        <f>IF(I374=#REF!,List!G374,"")</f>
        <v>#REF!</v>
      </c>
      <c r="F374" s="5" t="e">
        <f t="shared" si="27"/>
        <v>#REF!</v>
      </c>
      <c r="G374" s="15">
        <v>44950</v>
      </c>
      <c r="H374" s="16" t="s">
        <v>7</v>
      </c>
      <c r="I374" s="16" t="s">
        <v>18</v>
      </c>
      <c r="J374" s="16" t="s">
        <v>9</v>
      </c>
      <c r="K374" s="14" t="s">
        <v>16</v>
      </c>
      <c r="L374" s="14" t="s">
        <v>19</v>
      </c>
      <c r="M374" s="16" t="s">
        <v>12</v>
      </c>
      <c r="N374" s="16" t="s">
        <v>13</v>
      </c>
      <c r="O374" s="16" t="s">
        <v>21</v>
      </c>
      <c r="P374" s="12">
        <f t="shared" si="28"/>
        <v>1</v>
      </c>
      <c r="Q374" s="12" cm="1">
        <f t="array" ref="Q374">SUMPRODUCT(($G$2:$G$3094=G374)*(P374&gt;$P$2:$P$3094))+1</f>
        <v>1</v>
      </c>
      <c r="R374" s="12" t="e">
        <f>(Q374*100000)+#REF!</f>
        <v>#REF!</v>
      </c>
      <c r="S374" t="e" cm="1">
        <f t="array" ref="S374">SUMPRODUCT(($G$2:$G$3094=G374)*(R374&gt;$R$2:$R$3094))+1</f>
        <v>#REF!</v>
      </c>
      <c r="T374" t="str">
        <f t="shared" si="29"/>
        <v xml:space="preserve">Exeter </v>
      </c>
      <c r="U374">
        <v>0</v>
      </c>
      <c r="V374" t="s">
        <v>30</v>
      </c>
      <c r="W374">
        <f t="shared" si="30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31"/>
        <v>Afternoon44950</v>
      </c>
      <c r="D375" s="5" t="str">
        <f>IF('by region'!$C$2="Any","Any",List!V375)&amp;M375&amp;IF('by region'!$I$2="Any","Any",N375)&amp;G375</f>
        <v>AnyJumpAny44950</v>
      </c>
      <c r="E375" s="5" t="e">
        <f>IF(I375=#REF!,List!G375,"")</f>
        <v>#REF!</v>
      </c>
      <c r="F375" s="5" t="e">
        <f t="shared" si="27"/>
        <v>#REF!</v>
      </c>
      <c r="G375" s="15">
        <v>44950</v>
      </c>
      <c r="H375" s="16" t="s">
        <v>7</v>
      </c>
      <c r="I375" s="16" t="s">
        <v>44</v>
      </c>
      <c r="J375" s="16" t="s">
        <v>9</v>
      </c>
      <c r="K375" s="14" t="s">
        <v>10</v>
      </c>
      <c r="L375" s="14" t="s">
        <v>17</v>
      </c>
      <c r="M375" s="16" t="s">
        <v>12</v>
      </c>
      <c r="N375" s="16" t="s">
        <v>13</v>
      </c>
      <c r="O375" s="16" t="s">
        <v>14</v>
      </c>
      <c r="P375" s="12">
        <f t="shared" si="28"/>
        <v>1</v>
      </c>
      <c r="Q375" s="12" cm="1">
        <f t="array" ref="Q375">SUMPRODUCT(($G$2:$G$3094=G375)*(P375&gt;$P$2:$P$3094))+1</f>
        <v>1</v>
      </c>
      <c r="R375" s="12" t="e">
        <f>(Q375*100000)+#REF!</f>
        <v>#REF!</v>
      </c>
      <c r="S375" t="e" cm="1">
        <f t="array" ref="S375">SUMPRODUCT(($G$2:$G$3094=G375)*(R375&gt;$R$2:$R$3094))+1</f>
        <v>#REF!</v>
      </c>
      <c r="T375" t="str">
        <f t="shared" si="29"/>
        <v xml:space="preserve">Leicester </v>
      </c>
      <c r="U375">
        <v>0</v>
      </c>
      <c r="V375" t="s">
        <v>11</v>
      </c>
      <c r="W375">
        <f t="shared" si="30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31"/>
        <v>Afternoon44951</v>
      </c>
      <c r="D376" s="5" t="str">
        <f>IF('by region'!$C$2="Any","Any",List!V376)&amp;M376&amp;IF('by region'!$I$2="Any","Any",N376)&amp;G376</f>
        <v>AnyJumpAny44951</v>
      </c>
      <c r="E376" s="5" t="e">
        <f>IF(I376=#REF!,List!G376,"")</f>
        <v>#REF!</v>
      </c>
      <c r="F376" s="5" t="e">
        <f t="shared" si="27"/>
        <v>#REF!</v>
      </c>
      <c r="G376" s="15">
        <v>44951</v>
      </c>
      <c r="H376" s="16" t="s">
        <v>27</v>
      </c>
      <c r="I376" s="16" t="s">
        <v>48</v>
      </c>
      <c r="J376" s="16" t="s">
        <v>9</v>
      </c>
      <c r="K376" s="14" t="s">
        <v>16</v>
      </c>
      <c r="L376" s="14" t="s">
        <v>17</v>
      </c>
      <c r="M376" s="16" t="s">
        <v>12</v>
      </c>
      <c r="N376" s="16" t="s">
        <v>13</v>
      </c>
      <c r="O376" s="16" t="s">
        <v>21</v>
      </c>
      <c r="P376" s="12">
        <f t="shared" si="28"/>
        <v>1</v>
      </c>
      <c r="Q376" s="12" cm="1">
        <f t="array" ref="Q376">SUMPRODUCT(($G$2:$G$3094=G376)*(P376&gt;$P$2:$P$3094))+1</f>
        <v>1</v>
      </c>
      <c r="R376" s="12" t="e">
        <f>(Q376*100000)+#REF!</f>
        <v>#REF!</v>
      </c>
      <c r="S376" t="e" cm="1">
        <f t="array" ref="S376">SUMPRODUCT(($G$2:$G$3094=G376)*(R376&gt;$R$2:$R$3094))+1</f>
        <v>#REF!</v>
      </c>
      <c r="T376" t="str">
        <f t="shared" si="29"/>
        <v xml:space="preserve">Warwick </v>
      </c>
      <c r="U376">
        <v>0</v>
      </c>
      <c r="V376" t="s">
        <v>11</v>
      </c>
      <c r="W376">
        <f t="shared" si="30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si="31"/>
        <v>Afternoon44951</v>
      </c>
      <c r="D377" s="5" t="str">
        <f>IF('by region'!$C$2="Any","Any",List!V377)&amp;M377&amp;IF('by region'!$I$2="Any","Any",N377)&amp;G377</f>
        <v>AnyJumpAny44951</v>
      </c>
      <c r="E377" s="5" t="e">
        <f>IF(I377=#REF!,List!G377,"")</f>
        <v>#REF!</v>
      </c>
      <c r="F377" s="5" t="e">
        <f t="shared" si="27"/>
        <v>#REF!</v>
      </c>
      <c r="G377" s="15">
        <v>44951</v>
      </c>
      <c r="H377" s="16" t="s">
        <v>27</v>
      </c>
      <c r="I377" s="16" t="s">
        <v>8</v>
      </c>
      <c r="J377" s="16" t="s">
        <v>9</v>
      </c>
      <c r="K377" s="14" t="s">
        <v>10</v>
      </c>
      <c r="L377" s="14" t="s">
        <v>11</v>
      </c>
      <c r="M377" s="16" t="s">
        <v>12</v>
      </c>
      <c r="N377" s="16" t="s">
        <v>13</v>
      </c>
      <c r="O377" s="16" t="s">
        <v>14</v>
      </c>
      <c r="P377" s="12">
        <f t="shared" si="28"/>
        <v>1</v>
      </c>
      <c r="Q377" s="12" cm="1">
        <f t="array" ref="Q377">SUMPRODUCT(($G$2:$G$3094=G377)*(P377&gt;$P$2:$P$3094))+1</f>
        <v>1</v>
      </c>
      <c r="R377" s="12" t="e">
        <f>(Q377*100000)+#REF!</f>
        <v>#REF!</v>
      </c>
      <c r="S377" t="e" cm="1">
        <f t="array" ref="S377">SUMPRODUCT(($G$2:$G$3094=G377)*(R377&gt;$R$2:$R$3094))+1</f>
        <v>#REF!</v>
      </c>
      <c r="T377" t="str">
        <f t="shared" si="29"/>
        <v xml:space="preserve">Catterick Bridge </v>
      </c>
      <c r="U377">
        <v>0</v>
      </c>
      <c r="V377" t="s">
        <v>19</v>
      </c>
      <c r="W377">
        <f t="shared" si="30"/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1"/>
        <v>Afternoon44952</v>
      </c>
      <c r="D378" s="5" t="str">
        <f>IF('by region'!$C$2="Any","Any",List!V378)&amp;M378&amp;IF('by region'!$I$2="Any","Any",N378)&amp;G378</f>
        <v>AnyJumpAny44952</v>
      </c>
      <c r="E378" s="5" t="e">
        <f>IF(I378=#REF!,List!G378,"")</f>
        <v>#REF!</v>
      </c>
      <c r="F378" s="5" t="e">
        <f t="shared" si="27"/>
        <v>#REF!</v>
      </c>
      <c r="G378" s="15">
        <v>44952</v>
      </c>
      <c r="H378" s="16" t="s">
        <v>34</v>
      </c>
      <c r="I378" s="16" t="s">
        <v>49</v>
      </c>
      <c r="J378" s="16" t="s">
        <v>9</v>
      </c>
      <c r="K378" s="14" t="s">
        <v>10</v>
      </c>
      <c r="L378" s="14" t="s">
        <v>11</v>
      </c>
      <c r="M378" s="16" t="s">
        <v>12</v>
      </c>
      <c r="N378" s="16" t="s">
        <v>13</v>
      </c>
      <c r="O378" s="16" t="s">
        <v>14</v>
      </c>
      <c r="P378" s="12">
        <f t="shared" si="28"/>
        <v>1</v>
      </c>
      <c r="Q378" s="12" cm="1">
        <f t="array" ref="Q378">SUMPRODUCT(($G$2:$G$3094=G378)*(P378&gt;$P$2:$P$3094))+1</f>
        <v>1</v>
      </c>
      <c r="R378" s="12" t="e">
        <f>(Q378*100000)+#REF!</f>
        <v>#REF!</v>
      </c>
      <c r="S378" t="e" cm="1">
        <f t="array" ref="S378">SUMPRODUCT(($G$2:$G$3094=G378)*(R378&gt;$R$2:$R$3094))+1</f>
        <v>#REF!</v>
      </c>
      <c r="T378" t="str">
        <f t="shared" si="29"/>
        <v xml:space="preserve">Wetherby </v>
      </c>
      <c r="U378">
        <v>0</v>
      </c>
      <c r="V378" t="s">
        <v>30</v>
      </c>
      <c r="W378">
        <f t="shared" si="30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1"/>
        <v>Afternoon44952</v>
      </c>
      <c r="D379" s="5" t="str">
        <f>IF('by region'!$C$2="Any","Any",List!V379)&amp;M379&amp;IF('by region'!$I$2="Any","Any",N379)&amp;G379</f>
        <v>AnyJumpAny44952</v>
      </c>
      <c r="E379" s="5" t="e">
        <f>IF(I379=#REF!,List!G379,"")</f>
        <v>#REF!</v>
      </c>
      <c r="F379" s="5" t="e">
        <f t="shared" si="27"/>
        <v>#REF!</v>
      </c>
      <c r="G379" s="15">
        <v>44952</v>
      </c>
      <c r="H379" s="16" t="s">
        <v>34</v>
      </c>
      <c r="I379" s="16" t="s">
        <v>39</v>
      </c>
      <c r="J379" s="16" t="s">
        <v>9</v>
      </c>
      <c r="K379" s="14" t="s">
        <v>16</v>
      </c>
      <c r="L379" s="14" t="s">
        <v>19</v>
      </c>
      <c r="M379" s="16" t="s">
        <v>12</v>
      </c>
      <c r="N379" s="16" t="s">
        <v>13</v>
      </c>
      <c r="O379" s="16" t="s">
        <v>14</v>
      </c>
      <c r="P379" s="12">
        <f t="shared" si="28"/>
        <v>1</v>
      </c>
      <c r="Q379" s="12" cm="1">
        <f t="array" ref="Q379">SUMPRODUCT(($G$2:$G$3094=G379)*(P379&gt;$P$2:$P$3094))+1</f>
        <v>1</v>
      </c>
      <c r="R379" s="12" t="e">
        <f>(Q379*100000)+#REF!</f>
        <v>#REF!</v>
      </c>
      <c r="S379" t="e" cm="1">
        <f t="array" ref="S379">SUMPRODUCT(($G$2:$G$3094=G379)*(R379&gt;$R$2:$R$3094))+1</f>
        <v>#REF!</v>
      </c>
      <c r="T379" t="str">
        <f t="shared" si="29"/>
        <v xml:space="preserve">Wincanton </v>
      </c>
      <c r="U379">
        <v>0</v>
      </c>
      <c r="V379" t="s">
        <v>19</v>
      </c>
      <c r="W379">
        <f t="shared" si="30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1"/>
        <v>Afternoon44953</v>
      </c>
      <c r="D380" s="5" t="str">
        <f>IF('by region'!$C$2="Any","Any",List!V380)&amp;M380&amp;IF('by region'!$I$2="Any","Any",N380)&amp;G380</f>
        <v>AnyJumpAny44953</v>
      </c>
      <c r="E380" s="5" t="e">
        <f>IF(I380=#REF!,List!G380,"")</f>
        <v>#REF!</v>
      </c>
      <c r="F380" s="5" t="e">
        <f t="shared" si="27"/>
        <v>#REF!</v>
      </c>
      <c r="G380" s="15">
        <v>44953</v>
      </c>
      <c r="H380" s="16" t="s">
        <v>35</v>
      </c>
      <c r="I380" s="16" t="s">
        <v>59</v>
      </c>
      <c r="J380" s="16" t="s">
        <v>9</v>
      </c>
      <c r="K380" s="14" t="s">
        <v>24</v>
      </c>
      <c r="L380" s="14" t="s">
        <v>11</v>
      </c>
      <c r="M380" s="16" t="s">
        <v>12</v>
      </c>
      <c r="N380" s="16" t="s">
        <v>13</v>
      </c>
      <c r="O380" s="16" t="s">
        <v>14</v>
      </c>
      <c r="P380" s="12">
        <f t="shared" si="28"/>
        <v>1</v>
      </c>
      <c r="Q380" s="12" cm="1">
        <f t="array" ref="Q380">SUMPRODUCT(($G$2:$G$3094=G380)*(P380&gt;$P$2:$P$3094))+1</f>
        <v>1</v>
      </c>
      <c r="R380" s="12" t="e">
        <f>(Q380*100000)+#REF!</f>
        <v>#REF!</v>
      </c>
      <c r="S380" t="e" cm="1">
        <f t="array" ref="S380">SUMPRODUCT(($G$2:$G$3094=G380)*(R380&gt;$R$2:$R$3094))+1</f>
        <v>#REF!</v>
      </c>
      <c r="T380" t="str">
        <f t="shared" si="29"/>
        <v xml:space="preserve">Doncaster </v>
      </c>
      <c r="U380">
        <v>0</v>
      </c>
      <c r="V380" t="s">
        <v>17</v>
      </c>
      <c r="W380">
        <f t="shared" si="30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1"/>
        <v>Afternoon44953</v>
      </c>
      <c r="D381" s="5" t="str">
        <f>IF('by region'!$C$2="Any","Any",List!V381)&amp;M381&amp;IF('by region'!$I$2="Any","Any",N381)&amp;G381</f>
        <v>AnyJumpAny44953</v>
      </c>
      <c r="E381" s="5" t="e">
        <f>IF(I381=#REF!,List!G381,"")</f>
        <v>#REF!</v>
      </c>
      <c r="F381" s="5" t="e">
        <f t="shared" si="27"/>
        <v>#REF!</v>
      </c>
      <c r="G381" s="15">
        <v>44953</v>
      </c>
      <c r="H381" s="16" t="s">
        <v>35</v>
      </c>
      <c r="I381" s="16" t="s">
        <v>45</v>
      </c>
      <c r="J381" s="16" t="s">
        <v>9</v>
      </c>
      <c r="K381" s="14" t="s">
        <v>16</v>
      </c>
      <c r="L381" s="14" t="s">
        <v>17</v>
      </c>
      <c r="M381" s="16" t="s">
        <v>12</v>
      </c>
      <c r="N381" s="16" t="s">
        <v>13</v>
      </c>
      <c r="O381" s="16" t="s">
        <v>14</v>
      </c>
      <c r="P381" s="12">
        <f t="shared" si="28"/>
        <v>1</v>
      </c>
      <c r="Q381" s="12" cm="1">
        <f t="array" ref="Q381">SUMPRODUCT(($G$2:$G$3094=G381)*(P381&gt;$P$2:$P$3094))+1</f>
        <v>1</v>
      </c>
      <c r="R381" s="12" t="e">
        <f>(Q381*100000)+#REF!</f>
        <v>#REF!</v>
      </c>
      <c r="S381" t="e" cm="1">
        <f t="array" ref="S381">SUMPRODUCT(($G$2:$G$3094=G381)*(R381&gt;$R$2:$R$3094))+1</f>
        <v>#REF!</v>
      </c>
      <c r="T381" t="str">
        <f t="shared" si="29"/>
        <v xml:space="preserve">Huntingdon </v>
      </c>
      <c r="U381">
        <v>0</v>
      </c>
      <c r="V381" t="s">
        <v>19</v>
      </c>
      <c r="W381">
        <f t="shared" si="30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1"/>
        <v>Afternoon44954</v>
      </c>
      <c r="D382" s="5" t="str">
        <f>IF('by region'!$C$2="Any","Any",List!V382)&amp;M382&amp;IF('by region'!$I$2="Any","Any",N382)&amp;G382</f>
        <v>AnyJumpAny44954</v>
      </c>
      <c r="E382" s="5" t="e">
        <f>IF(I382=#REF!,List!G382,"")</f>
        <v>#REF!</v>
      </c>
      <c r="F382" s="5" t="e">
        <f t="shared" si="27"/>
        <v>#REF!</v>
      </c>
      <c r="G382" s="15">
        <v>44954</v>
      </c>
      <c r="H382" s="16" t="s">
        <v>37</v>
      </c>
      <c r="I382" s="16" t="s">
        <v>15</v>
      </c>
      <c r="J382" s="16" t="s">
        <v>9</v>
      </c>
      <c r="K382" s="14" t="s">
        <v>16</v>
      </c>
      <c r="L382" s="14" t="s">
        <v>17</v>
      </c>
      <c r="M382" s="16" t="s">
        <v>12</v>
      </c>
      <c r="N382" s="16" t="s">
        <v>13</v>
      </c>
      <c r="O382" s="16" t="s">
        <v>14</v>
      </c>
      <c r="P382" s="12">
        <f t="shared" si="28"/>
        <v>1</v>
      </c>
      <c r="Q382" s="12" cm="1">
        <f t="array" ref="Q382">SUMPRODUCT(($G$2:$G$3094=G382)*(P382&gt;$P$2:$P$3094))+1</f>
        <v>1</v>
      </c>
      <c r="R382" s="12" t="e">
        <f>(Q382*100000)+#REF!</f>
        <v>#REF!</v>
      </c>
      <c r="S382" t="e" cm="1">
        <f t="array" ref="S382">SUMPRODUCT(($G$2:$G$3094=G382)*(R382&gt;$R$2:$R$3094))+1</f>
        <v>#REF!</v>
      </c>
      <c r="T382" t="str">
        <f t="shared" si="29"/>
        <v xml:space="preserve">Cheltenham </v>
      </c>
      <c r="U382">
        <v>0</v>
      </c>
      <c r="V382" t="s">
        <v>11</v>
      </c>
      <c r="W382">
        <f t="shared" si="30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1"/>
        <v>Afternoon44954</v>
      </c>
      <c r="D383" s="5" t="str">
        <f>IF('by region'!$C$2="Any","Any",List!V383)&amp;M383&amp;IF('by region'!$I$2="Any","Any",N383)&amp;G383</f>
        <v>AnyJumpAny44954</v>
      </c>
      <c r="E383" s="5" t="e">
        <f>IF(I383=#REF!,List!G383,"")</f>
        <v>#REF!</v>
      </c>
      <c r="F383" s="5" t="e">
        <f t="shared" si="27"/>
        <v>#REF!</v>
      </c>
      <c r="G383" s="15">
        <v>44954</v>
      </c>
      <c r="H383" s="16" t="s">
        <v>37</v>
      </c>
      <c r="I383" s="16" t="s">
        <v>59</v>
      </c>
      <c r="J383" s="16" t="s">
        <v>9</v>
      </c>
      <c r="K383" s="14" t="s">
        <v>24</v>
      </c>
      <c r="L383" s="14" t="s">
        <v>11</v>
      </c>
      <c r="M383" s="16" t="s">
        <v>12</v>
      </c>
      <c r="N383" s="16" t="s">
        <v>13</v>
      </c>
      <c r="O383" s="16" t="s">
        <v>14</v>
      </c>
      <c r="P383" s="12">
        <f t="shared" si="28"/>
        <v>1</v>
      </c>
      <c r="Q383" s="12" cm="1">
        <f t="array" ref="Q383">SUMPRODUCT(($G$2:$G$3094=G383)*(P383&gt;$P$2:$P$3094))+1</f>
        <v>1</v>
      </c>
      <c r="R383" s="12" t="e">
        <f>(Q383*100000)+#REF!</f>
        <v>#REF!</v>
      </c>
      <c r="S383" t="e" cm="1">
        <f t="array" ref="S383">SUMPRODUCT(($G$2:$G$3094=G383)*(R383&gt;$R$2:$R$3094))+1</f>
        <v>#REF!</v>
      </c>
      <c r="T383" t="str">
        <f t="shared" si="29"/>
        <v xml:space="preserve">Doncaster </v>
      </c>
      <c r="U383">
        <v>0</v>
      </c>
      <c r="V383" t="s">
        <v>30</v>
      </c>
      <c r="W383">
        <f t="shared" si="30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1"/>
        <v>Afternoon44954</v>
      </c>
      <c r="D384" s="5" t="str">
        <f>IF('by region'!$C$2="Any","Any",List!V384)&amp;M384&amp;IF('by region'!$I$2="Any","Any",N384)&amp;G384</f>
        <v>AnyJumpAny44954</v>
      </c>
      <c r="E384" s="5" t="e">
        <f>IF(I384=#REF!,List!G384,"")</f>
        <v>#REF!</v>
      </c>
      <c r="F384" s="5" t="e">
        <f t="shared" si="27"/>
        <v>#REF!</v>
      </c>
      <c r="G384" s="15">
        <v>44954</v>
      </c>
      <c r="H384" s="16" t="s">
        <v>37</v>
      </c>
      <c r="I384" s="16" t="s">
        <v>60</v>
      </c>
      <c r="J384" s="16" t="s">
        <v>9</v>
      </c>
      <c r="K384" s="14" t="s">
        <v>24</v>
      </c>
      <c r="L384" s="14" t="s">
        <v>17</v>
      </c>
      <c r="M384" s="16" t="s">
        <v>12</v>
      </c>
      <c r="N384" s="16" t="s">
        <v>13</v>
      </c>
      <c r="O384" s="16" t="s">
        <v>14</v>
      </c>
      <c r="P384" s="12">
        <f t="shared" si="28"/>
        <v>1</v>
      </c>
      <c r="Q384" s="12" cm="1">
        <f t="array" ref="Q384">SUMPRODUCT(($G$2:$G$3094=G384)*(P384&gt;$P$2:$P$3094))+1</f>
        <v>1</v>
      </c>
      <c r="R384" s="12" t="e">
        <f>(Q384*100000)+#REF!</f>
        <v>#REF!</v>
      </c>
      <c r="S384" t="e" cm="1">
        <f t="array" ref="S384">SUMPRODUCT(($G$2:$G$3094=G384)*(R384&gt;$R$2:$R$3094))+1</f>
        <v>#REF!</v>
      </c>
      <c r="T384" t="str">
        <f t="shared" si="29"/>
        <v xml:space="preserve">Uttoxeter </v>
      </c>
      <c r="U384">
        <v>0</v>
      </c>
      <c r="V384" t="s">
        <v>17</v>
      </c>
      <c r="W384">
        <f t="shared" si="30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1"/>
        <v>Afternoon44955</v>
      </c>
      <c r="D385" s="5" t="str">
        <f>IF('by region'!$C$2="Any","Any",List!V385)&amp;M385&amp;IF('by region'!$I$2="Any","Any",N385)&amp;G385</f>
        <v>AnyJumpAny44955</v>
      </c>
      <c r="E385" s="5" t="e">
        <f>IF(I385=#REF!,List!G385,"")</f>
        <v>#REF!</v>
      </c>
      <c r="F385" s="5" t="e">
        <f t="shared" si="27"/>
        <v>#REF!</v>
      </c>
      <c r="G385" s="15">
        <v>44955</v>
      </c>
      <c r="H385" s="16" t="s">
        <v>40</v>
      </c>
      <c r="I385" s="16" t="s">
        <v>58</v>
      </c>
      <c r="J385" s="16" t="s">
        <v>9</v>
      </c>
      <c r="K385" s="14" t="s">
        <v>24</v>
      </c>
      <c r="L385" s="14" t="s">
        <v>19</v>
      </c>
      <c r="M385" s="16" t="s">
        <v>12</v>
      </c>
      <c r="N385" s="16" t="s">
        <v>13</v>
      </c>
      <c r="O385" s="16" t="s">
        <v>14</v>
      </c>
      <c r="P385" s="12">
        <f t="shared" si="28"/>
        <v>1</v>
      </c>
      <c r="Q385" s="12" cm="1">
        <f t="array" ref="Q385">SUMPRODUCT(($G$2:$G$3094=G385)*(P385&gt;$P$2:$P$3094))+1</f>
        <v>1</v>
      </c>
      <c r="R385" s="12" t="e">
        <f>(Q385*100000)+#REF!</f>
        <v>#REF!</v>
      </c>
      <c r="S385" t="e" cm="1">
        <f t="array" ref="S385">SUMPRODUCT(($G$2:$G$3094=G385)*(R385&gt;$R$2:$R$3094))+1</f>
        <v>#REF!</v>
      </c>
      <c r="T385" t="str">
        <f t="shared" si="29"/>
        <v xml:space="preserve">Fontwell Park </v>
      </c>
      <c r="U385">
        <v>0</v>
      </c>
      <c r="V385" t="s">
        <v>17</v>
      </c>
      <c r="W385">
        <f t="shared" si="30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si="31"/>
        <v>Afternoon44955</v>
      </c>
      <c r="D386" s="5" t="str">
        <f>IF('by region'!$C$2="Any","Any",List!V386)&amp;M386&amp;IF('by region'!$I$2="Any","Any",N386)&amp;G386</f>
        <v>AnyJumpAny44955</v>
      </c>
      <c r="E386" s="5" t="e">
        <f>IF(I386=#REF!,List!G386,"")</f>
        <v>#REF!</v>
      </c>
      <c r="F386" s="5" t="e">
        <f t="shared" ref="F386:F449" si="32">G386&amp;S386</f>
        <v>#REF!</v>
      </c>
      <c r="G386" s="15">
        <v>44955</v>
      </c>
      <c r="H386" s="16" t="s">
        <v>40</v>
      </c>
      <c r="I386" s="16" t="s">
        <v>46</v>
      </c>
      <c r="J386" s="16" t="s">
        <v>9</v>
      </c>
      <c r="K386" s="14" t="s">
        <v>24</v>
      </c>
      <c r="L386" s="14" t="s">
        <v>11</v>
      </c>
      <c r="M386" s="16" t="s">
        <v>12</v>
      </c>
      <c r="N386" s="16" t="s">
        <v>13</v>
      </c>
      <c r="O386" s="16" t="s">
        <v>14</v>
      </c>
      <c r="P386" s="12">
        <f t="shared" ref="P386:P449" si="33">IF(J386="Afternoon",1,IF(J386="Evening",2,IF(J386="Floodlit",3,4)))</f>
        <v>1</v>
      </c>
      <c r="Q386" s="12" cm="1">
        <f t="array" ref="Q386">SUMPRODUCT(($G$2:$G$3094=G386)*(P386&gt;$P$2:$P$3094))+1</f>
        <v>1</v>
      </c>
      <c r="R386" s="12" t="e">
        <f>(Q386*100000)+#REF!</f>
        <v>#REF!</v>
      </c>
      <c r="S386" t="e" cm="1">
        <f t="array" ref="S386">SUMPRODUCT(($G$2:$G$3094=G386)*(R386&gt;$R$2:$R$3094))+1</f>
        <v>#REF!</v>
      </c>
      <c r="T386" t="str">
        <f t="shared" ref="T386:T449" si="34">_xlfn.CONCAT(IF(M386="Flat",UPPER(I386),I386)," ",IF(J386="Evening","†",IF(J386="Floodlit","#","")))</f>
        <v xml:space="preserve">Sedgefield </v>
      </c>
      <c r="U386">
        <v>0</v>
      </c>
      <c r="V386" t="s">
        <v>30</v>
      </c>
      <c r="W386">
        <f t="shared" ref="W386:W449" si="35">YEAR(G386)</f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1"/>
        <v>Afternoon44956</v>
      </c>
      <c r="D387" s="5" t="str">
        <f>IF('by region'!$C$2="Any","Any",List!V387)&amp;M387&amp;IF('by region'!$I$2="Any","Any",N387)&amp;G387</f>
        <v>AnyJumpAny44956</v>
      </c>
      <c r="E387" s="5" t="e">
        <f>IF(I387=#REF!,List!G387,"")</f>
        <v>#REF!</v>
      </c>
      <c r="F387" s="5" t="e">
        <f t="shared" si="32"/>
        <v>#REF!</v>
      </c>
      <c r="G387" s="15">
        <v>44956</v>
      </c>
      <c r="H387" s="16" t="s">
        <v>42</v>
      </c>
      <c r="I387" s="16" t="s">
        <v>61</v>
      </c>
      <c r="J387" s="16" t="s">
        <v>9</v>
      </c>
      <c r="K387" s="14" t="s">
        <v>24</v>
      </c>
      <c r="L387" s="14" t="s">
        <v>17</v>
      </c>
      <c r="M387" s="16" t="s">
        <v>12</v>
      </c>
      <c r="N387" s="16" t="s">
        <v>13</v>
      </c>
      <c r="O387" s="16" t="s">
        <v>14</v>
      </c>
      <c r="P387" s="12">
        <f t="shared" si="33"/>
        <v>1</v>
      </c>
      <c r="Q387" s="12" cm="1">
        <f t="array" ref="Q387">SUMPRODUCT(($G$2:$G$3094=G387)*(P387&gt;$P$2:$P$3094))+1</f>
        <v>1</v>
      </c>
      <c r="R387" s="12" t="e">
        <f>(Q387*100000)+#REF!</f>
        <v>#REF!</v>
      </c>
      <c r="S387" t="e" cm="1">
        <f t="array" ref="S387">SUMPRODUCT(($G$2:$G$3094=G387)*(R387&gt;$R$2:$R$3094))+1</f>
        <v>#REF!</v>
      </c>
      <c r="T387" t="str">
        <f t="shared" si="34"/>
        <v xml:space="preserve">Hereford </v>
      </c>
      <c r="U387">
        <v>0</v>
      </c>
      <c r="V387" t="s">
        <v>17</v>
      </c>
      <c r="W387">
        <f t="shared" si="35"/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1"/>
        <v>Afternoon44956</v>
      </c>
      <c r="D388" s="5" t="str">
        <f>IF('by region'!$C$2="Any","Any",List!V388)&amp;M388&amp;IF('by region'!$I$2="Any","Any",N388)&amp;G388</f>
        <v>AnyJumpAny44956</v>
      </c>
      <c r="E388" s="5" t="e">
        <f>IF(I388=#REF!,List!G388,"")</f>
        <v>#REF!</v>
      </c>
      <c r="F388" s="5" t="e">
        <f t="shared" si="32"/>
        <v>#REF!</v>
      </c>
      <c r="G388" s="15">
        <v>44956</v>
      </c>
      <c r="H388" s="16" t="s">
        <v>42</v>
      </c>
      <c r="I388" s="16" t="s">
        <v>41</v>
      </c>
      <c r="J388" s="16" t="s">
        <v>9</v>
      </c>
      <c r="K388" s="14" t="s">
        <v>10</v>
      </c>
      <c r="L388" s="14" t="s">
        <v>19</v>
      </c>
      <c r="M388" s="16" t="s">
        <v>12</v>
      </c>
      <c r="N388" s="16" t="s">
        <v>13</v>
      </c>
      <c r="O388" s="16" t="s">
        <v>14</v>
      </c>
      <c r="P388" s="12">
        <f t="shared" si="33"/>
        <v>1</v>
      </c>
      <c r="Q388" s="12" cm="1">
        <f t="array" ref="Q388">SUMPRODUCT(($G$2:$G$3094=G388)*(P388&gt;$P$2:$P$3094))+1</f>
        <v>1</v>
      </c>
      <c r="R388" s="12" t="e">
        <f>(Q388*100000)+#REF!</f>
        <v>#REF!</v>
      </c>
      <c r="S388" t="e" cm="1">
        <f t="array" ref="S388">SUMPRODUCT(($G$2:$G$3094=G388)*(R388&gt;$R$2:$R$3094))+1</f>
        <v>#REF!</v>
      </c>
      <c r="T388" t="str">
        <f t="shared" si="34"/>
        <v xml:space="preserve">Plumpton </v>
      </c>
      <c r="U388">
        <v>0</v>
      </c>
      <c r="V388" t="s">
        <v>17</v>
      </c>
      <c r="W388">
        <f t="shared" si="35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1"/>
        <v>Afternoon44957</v>
      </c>
      <c r="D389" s="5" t="str">
        <f>IF('by region'!$C$2="Any","Any",List!V389)&amp;M389&amp;IF('by region'!$I$2="Any","Any",N389)&amp;G389</f>
        <v>AnyJumpAny44957</v>
      </c>
      <c r="E389" s="5" t="e">
        <f>IF(I389=#REF!,List!G389,"")</f>
        <v>#REF!</v>
      </c>
      <c r="F389" s="5" t="e">
        <f t="shared" si="32"/>
        <v>#REF!</v>
      </c>
      <c r="G389" s="15">
        <v>44957</v>
      </c>
      <c r="H389" s="16" t="s">
        <v>7</v>
      </c>
      <c r="I389" s="16" t="s">
        <v>65</v>
      </c>
      <c r="J389" s="16" t="s">
        <v>9</v>
      </c>
      <c r="K389" s="14" t="s">
        <v>24</v>
      </c>
      <c r="L389" s="14" t="s">
        <v>19</v>
      </c>
      <c r="M389" s="16" t="s">
        <v>12</v>
      </c>
      <c r="N389" s="16" t="s">
        <v>13</v>
      </c>
      <c r="O389" s="16" t="s">
        <v>14</v>
      </c>
      <c r="P389" s="12">
        <f t="shared" si="33"/>
        <v>1</v>
      </c>
      <c r="Q389" s="12" cm="1">
        <f t="array" ref="Q389">SUMPRODUCT(($G$2:$G$3094=G389)*(P389&gt;$P$2:$P$3094))+1</f>
        <v>1</v>
      </c>
      <c r="R389" s="12" t="e">
        <f>(Q389*100000)+#REF!</f>
        <v>#REF!</v>
      </c>
      <c r="S389" t="e" cm="1">
        <f t="array" ref="S389">SUMPRODUCT(($G$2:$G$3094=G389)*(R389&gt;$R$2:$R$3094))+1</f>
        <v>#REF!</v>
      </c>
      <c r="T389" t="str">
        <f t="shared" si="34"/>
        <v xml:space="preserve">Ffos Las </v>
      </c>
      <c r="U389">
        <v>0</v>
      </c>
      <c r="V389" t="s">
        <v>11</v>
      </c>
      <c r="W389">
        <f t="shared" si="35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1"/>
        <v>Afternoon44957</v>
      </c>
      <c r="D390" s="5" t="str">
        <f>IF('by region'!$C$2="Any","Any",List!V390)&amp;M390&amp;IF('by region'!$I$2="Any","Any",N390)&amp;G390</f>
        <v>AnyJumpAny44957</v>
      </c>
      <c r="E390" s="5" t="e">
        <f>IF(I390=#REF!,List!G390,"")</f>
        <v>#REF!</v>
      </c>
      <c r="F390" s="5" t="e">
        <f t="shared" si="32"/>
        <v>#REF!</v>
      </c>
      <c r="G390" s="15">
        <v>44957</v>
      </c>
      <c r="H390" s="16" t="s">
        <v>7</v>
      </c>
      <c r="I390" s="16" t="s">
        <v>31</v>
      </c>
      <c r="J390" s="16" t="s">
        <v>9</v>
      </c>
      <c r="K390" s="14" t="s">
        <v>24</v>
      </c>
      <c r="L390" s="14" t="s">
        <v>11</v>
      </c>
      <c r="M390" s="16" t="s">
        <v>12</v>
      </c>
      <c r="N390" s="16" t="s">
        <v>13</v>
      </c>
      <c r="O390" s="16" t="s">
        <v>14</v>
      </c>
      <c r="P390" s="12">
        <f t="shared" si="33"/>
        <v>1</v>
      </c>
      <c r="Q390" s="12" cm="1">
        <f t="array" ref="Q390">SUMPRODUCT(($G$2:$G$3094=G390)*(P390&gt;$P$2:$P$3094))+1</f>
        <v>1</v>
      </c>
      <c r="R390" s="12" t="e">
        <f>(Q390*100000)+#REF!</f>
        <v>#REF!</v>
      </c>
      <c r="S390" t="e" cm="1">
        <f t="array" ref="S390">SUMPRODUCT(($G$2:$G$3094=G390)*(R390&gt;$R$2:$R$3094))+1</f>
        <v>#REF!</v>
      </c>
      <c r="T390" t="str">
        <f t="shared" si="34"/>
        <v xml:space="preserve">Newcastle </v>
      </c>
      <c r="U390">
        <v>0</v>
      </c>
      <c r="V390" t="s">
        <v>11</v>
      </c>
      <c r="W390">
        <f t="shared" si="35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1"/>
        <v>Afternoon44958</v>
      </c>
      <c r="D391" s="5" t="str">
        <f>IF('by region'!$C$2="Any","Any",List!V391)&amp;M391&amp;IF('by region'!$I$2="Any","Any",N391)&amp;G391</f>
        <v>AnyJumpAny44958</v>
      </c>
      <c r="E391" s="5" t="e">
        <f>IF(I391=#REF!,List!G391,"")</f>
        <v>#REF!</v>
      </c>
      <c r="F391" s="5" t="e">
        <f t="shared" si="32"/>
        <v>#REF!</v>
      </c>
      <c r="G391" s="15">
        <v>44958</v>
      </c>
      <c r="H391" s="16" t="s">
        <v>27</v>
      </c>
      <c r="I391" s="16" t="s">
        <v>28</v>
      </c>
      <c r="J391" s="16" t="s">
        <v>9</v>
      </c>
      <c r="K391" s="14" t="s">
        <v>10</v>
      </c>
      <c r="L391" s="14" t="s">
        <v>11</v>
      </c>
      <c r="M391" s="16" t="s">
        <v>12</v>
      </c>
      <c r="N391" s="16" t="s">
        <v>13</v>
      </c>
      <c r="O391" s="16" t="s">
        <v>21</v>
      </c>
      <c r="P391" s="12">
        <f t="shared" si="33"/>
        <v>1</v>
      </c>
      <c r="Q391" s="12" cm="1">
        <f t="array" ref="Q391">SUMPRODUCT(($G$2:$G$3094=G391)*(P391&gt;$P$2:$P$3094))+1</f>
        <v>1</v>
      </c>
      <c r="R391" s="12" t="e">
        <f>(Q391*100000)+#REF!</f>
        <v>#REF!</v>
      </c>
      <c r="S391" t="e" cm="1">
        <f t="array" ref="S391">SUMPRODUCT(($G$2:$G$3094=G391)*(R391&gt;$R$2:$R$3094))+1</f>
        <v>#REF!</v>
      </c>
      <c r="T391" t="str">
        <f t="shared" si="34"/>
        <v xml:space="preserve">Ayr </v>
      </c>
      <c r="U391">
        <v>0</v>
      </c>
      <c r="V391" t="s">
        <v>19</v>
      </c>
      <c r="W391">
        <f t="shared" si="35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1"/>
        <v>Afternoon44958</v>
      </c>
      <c r="D392" s="5" t="str">
        <f>IF('by region'!$C$2="Any","Any",List!V392)&amp;M392&amp;IF('by region'!$I$2="Any","Any",N392)&amp;G392</f>
        <v>AnyJumpAny44958</v>
      </c>
      <c r="E392" s="5" t="e">
        <f>IF(I392=#REF!,List!G392,"")</f>
        <v>#REF!</v>
      </c>
      <c r="F392" s="5" t="e">
        <f t="shared" si="32"/>
        <v>#REF!</v>
      </c>
      <c r="G392" s="15">
        <v>44958</v>
      </c>
      <c r="H392" s="16" t="s">
        <v>27</v>
      </c>
      <c r="I392" s="16" t="s">
        <v>18</v>
      </c>
      <c r="J392" s="16" t="s">
        <v>9</v>
      </c>
      <c r="K392" s="14" t="s">
        <v>16</v>
      </c>
      <c r="L392" s="14" t="s">
        <v>19</v>
      </c>
      <c r="M392" s="16" t="s">
        <v>12</v>
      </c>
      <c r="N392" s="16" t="s">
        <v>13</v>
      </c>
      <c r="O392" s="16" t="s">
        <v>14</v>
      </c>
      <c r="P392" s="12">
        <f t="shared" si="33"/>
        <v>1</v>
      </c>
      <c r="Q392" s="12" cm="1">
        <f t="array" ref="Q392">SUMPRODUCT(($G$2:$G$3094=G392)*(P392&gt;$P$2:$P$3094))+1</f>
        <v>1</v>
      </c>
      <c r="R392" s="12" t="e">
        <f>(Q392*100000)+#REF!</f>
        <v>#REF!</v>
      </c>
      <c r="S392" t="e" cm="1">
        <f t="array" ref="S392">SUMPRODUCT(($G$2:$G$3094=G392)*(R392&gt;$R$2:$R$3094))+1</f>
        <v>#REF!</v>
      </c>
      <c r="T392" t="str">
        <f t="shared" si="34"/>
        <v xml:space="preserve">Exeter </v>
      </c>
      <c r="U392">
        <v>0</v>
      </c>
      <c r="V392" t="s">
        <v>19</v>
      </c>
      <c r="W392">
        <f t="shared" si="35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1"/>
        <v>Afternoon44958</v>
      </c>
      <c r="D393" s="5" t="str">
        <f>IF('by region'!$C$2="Any","Any",List!V393)&amp;M393&amp;IF('by region'!$I$2="Any","Any",N393)&amp;G393</f>
        <v>AnyJumpAny44958</v>
      </c>
      <c r="E393" s="5" t="e">
        <f>IF(I393=#REF!,List!G393,"")</f>
        <v>#REF!</v>
      </c>
      <c r="F393" s="5" t="e">
        <f t="shared" si="32"/>
        <v>#REF!</v>
      </c>
      <c r="G393" s="15">
        <v>44958</v>
      </c>
      <c r="H393" s="16" t="s">
        <v>27</v>
      </c>
      <c r="I393" s="16" t="s">
        <v>44</v>
      </c>
      <c r="J393" s="16" t="s">
        <v>9</v>
      </c>
      <c r="K393" s="14" t="s">
        <v>10</v>
      </c>
      <c r="L393" s="14" t="s">
        <v>17</v>
      </c>
      <c r="M393" s="16" t="s">
        <v>12</v>
      </c>
      <c r="N393" s="16" t="s">
        <v>13</v>
      </c>
      <c r="O393" s="16" t="s">
        <v>14</v>
      </c>
      <c r="P393" s="12">
        <f t="shared" si="33"/>
        <v>1</v>
      </c>
      <c r="Q393" s="12" cm="1">
        <f t="array" ref="Q393">SUMPRODUCT(($G$2:$G$3094=G393)*(P393&gt;$P$2:$P$3094))+1</f>
        <v>1</v>
      </c>
      <c r="R393" s="12" t="e">
        <f>(Q393*100000)+#REF!</f>
        <v>#REF!</v>
      </c>
      <c r="S393" t="e" cm="1">
        <f t="array" ref="S393">SUMPRODUCT(($G$2:$G$3094=G393)*(R393&gt;$R$2:$R$3094))+1</f>
        <v>#REF!</v>
      </c>
      <c r="T393" t="str">
        <f t="shared" si="34"/>
        <v xml:space="preserve">Leicester </v>
      </c>
      <c r="U393">
        <v>0</v>
      </c>
      <c r="V393" t="s">
        <v>19</v>
      </c>
      <c r="W393">
        <f t="shared" si="35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1"/>
        <v>Afternoon44959</v>
      </c>
      <c r="D394" s="5" t="str">
        <f>IF('by region'!$C$2="Any","Any",List!V394)&amp;M394&amp;IF('by region'!$I$2="Any","Any",N394)&amp;G394</f>
        <v>AnyJumpAny44959</v>
      </c>
      <c r="E394" s="5" t="e">
        <f>IF(I394=#REF!,List!G394,"")</f>
        <v>#REF!</v>
      </c>
      <c r="F394" s="5" t="e">
        <f t="shared" si="32"/>
        <v>#REF!</v>
      </c>
      <c r="G394" s="15">
        <v>44959</v>
      </c>
      <c r="H394" s="16" t="s">
        <v>34</v>
      </c>
      <c r="I394" s="16" t="s">
        <v>20</v>
      </c>
      <c r="J394" s="16" t="s">
        <v>9</v>
      </c>
      <c r="K394" s="14" t="s">
        <v>10</v>
      </c>
      <c r="L394" s="14" t="s">
        <v>17</v>
      </c>
      <c r="M394" s="16" t="s">
        <v>12</v>
      </c>
      <c r="N394" s="16" t="s">
        <v>13</v>
      </c>
      <c r="O394" s="16" t="s">
        <v>21</v>
      </c>
      <c r="P394" s="12">
        <f t="shared" si="33"/>
        <v>1</v>
      </c>
      <c r="Q394" s="12" cm="1">
        <f t="array" ref="Q394">SUMPRODUCT(($G$2:$G$3094=G394)*(P394&gt;$P$2:$P$3094))+1</f>
        <v>1</v>
      </c>
      <c r="R394" s="12" t="e">
        <f>(Q394*100000)+#REF!</f>
        <v>#REF!</v>
      </c>
      <c r="S394" t="e" cm="1">
        <f t="array" ref="S394">SUMPRODUCT(($G$2:$G$3094=G394)*(R394&gt;$R$2:$R$3094))+1</f>
        <v>#REF!</v>
      </c>
      <c r="T394" t="str">
        <f t="shared" si="34"/>
        <v xml:space="preserve">Fakenham </v>
      </c>
      <c r="U394">
        <v>0</v>
      </c>
      <c r="V394" t="s">
        <v>19</v>
      </c>
      <c r="W394">
        <f t="shared" si="35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1"/>
        <v>Afternoon44959</v>
      </c>
      <c r="D395" s="5" t="str">
        <f>IF('by region'!$C$2="Any","Any",List!V395)&amp;M395&amp;IF('by region'!$I$2="Any","Any",N395)&amp;G395</f>
        <v>AnyJumpAny44959</v>
      </c>
      <c r="E395" s="5" t="e">
        <f>IF(I395=#REF!,List!G395,"")</f>
        <v>#REF!</v>
      </c>
      <c r="F395" s="5" t="e">
        <f t="shared" si="32"/>
        <v>#REF!</v>
      </c>
      <c r="G395" s="15">
        <v>44959</v>
      </c>
      <c r="H395" s="16" t="s">
        <v>34</v>
      </c>
      <c r="I395" s="16" t="s">
        <v>39</v>
      </c>
      <c r="J395" s="16" t="s">
        <v>9</v>
      </c>
      <c r="K395" s="14" t="s">
        <v>16</v>
      </c>
      <c r="L395" s="14" t="s">
        <v>19</v>
      </c>
      <c r="M395" s="16" t="s">
        <v>12</v>
      </c>
      <c r="N395" s="16" t="s">
        <v>13</v>
      </c>
      <c r="O395" s="16" t="s">
        <v>14</v>
      </c>
      <c r="P395" s="12">
        <f t="shared" si="33"/>
        <v>1</v>
      </c>
      <c r="Q395" s="12" cm="1">
        <f t="array" ref="Q395">SUMPRODUCT(($G$2:$G$3094=G395)*(P395&gt;$P$2:$P$3094))+1</f>
        <v>1</v>
      </c>
      <c r="R395" s="12" t="e">
        <f>(Q395*100000)+#REF!</f>
        <v>#REF!</v>
      </c>
      <c r="S395" t="e" cm="1">
        <f t="array" ref="S395">SUMPRODUCT(($G$2:$G$3094=G395)*(R395&gt;$R$2:$R$3094))+1</f>
        <v>#REF!</v>
      </c>
      <c r="T395" t="str">
        <f t="shared" si="34"/>
        <v xml:space="preserve">Wincanton </v>
      </c>
      <c r="U395">
        <v>0</v>
      </c>
      <c r="V395" t="s">
        <v>11</v>
      </c>
      <c r="W395">
        <f t="shared" si="35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1"/>
        <v>Afternoon44960</v>
      </c>
      <c r="D396" s="5" t="str">
        <f>IF('by region'!$C$2="Any","Any",List!V396)&amp;M396&amp;IF('by region'!$I$2="Any","Any",N396)&amp;G396</f>
        <v>AnyJumpAny44960</v>
      </c>
      <c r="E396" s="5" t="e">
        <f>IF(I396=#REF!,List!G396,"")</f>
        <v>#REF!</v>
      </c>
      <c r="F396" s="5" t="e">
        <f t="shared" si="32"/>
        <v>#REF!</v>
      </c>
      <c r="G396" s="15">
        <v>44960</v>
      </c>
      <c r="H396" s="16" t="s">
        <v>35</v>
      </c>
      <c r="I396" s="16" t="s">
        <v>8</v>
      </c>
      <c r="J396" s="16" t="s">
        <v>9</v>
      </c>
      <c r="K396" s="14" t="s">
        <v>10</v>
      </c>
      <c r="L396" s="14" t="s">
        <v>11</v>
      </c>
      <c r="M396" s="16" t="s">
        <v>12</v>
      </c>
      <c r="N396" s="16" t="s">
        <v>13</v>
      </c>
      <c r="O396" s="16" t="s">
        <v>14</v>
      </c>
      <c r="P396" s="12">
        <f t="shared" si="33"/>
        <v>1</v>
      </c>
      <c r="Q396" s="12" cm="1">
        <f t="array" ref="Q396">SUMPRODUCT(($G$2:$G$3094=G396)*(P396&gt;$P$2:$P$3094))+1</f>
        <v>1</v>
      </c>
      <c r="R396" s="12" t="e">
        <f>(Q396*100000)+#REF!</f>
        <v>#REF!</v>
      </c>
      <c r="S396" t="e" cm="1">
        <f t="array" ref="S396">SUMPRODUCT(($G$2:$G$3094=G396)*(R396&gt;$R$2:$R$3094))+1</f>
        <v>#REF!</v>
      </c>
      <c r="T396" t="str">
        <f t="shared" si="34"/>
        <v xml:space="preserve">Catterick Bridge </v>
      </c>
      <c r="U396">
        <v>0</v>
      </c>
      <c r="V396" t="s">
        <v>17</v>
      </c>
      <c r="W396">
        <f t="shared" si="35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1"/>
        <v>Afternoon44960</v>
      </c>
      <c r="D397" s="5" t="str">
        <f>IF('by region'!$C$2="Any","Any",List!V397)&amp;M397&amp;IF('by region'!$I$2="Any","Any",N397)&amp;G397</f>
        <v>AnyJumpAny44960</v>
      </c>
      <c r="E397" s="5" t="e">
        <f>IF(I397=#REF!,List!G397,"")</f>
        <v>#REF!</v>
      </c>
      <c r="F397" s="5" t="e">
        <f t="shared" si="32"/>
        <v>#REF!</v>
      </c>
      <c r="G397" s="15">
        <v>44960</v>
      </c>
      <c r="H397" s="16" t="s">
        <v>35</v>
      </c>
      <c r="I397" s="16" t="s">
        <v>54</v>
      </c>
      <c r="J397" s="16" t="s">
        <v>9</v>
      </c>
      <c r="K397" s="14" t="s">
        <v>24</v>
      </c>
      <c r="L397" s="14" t="s">
        <v>19</v>
      </c>
      <c r="M397" s="16" t="s">
        <v>12</v>
      </c>
      <c r="N397" s="16" t="s">
        <v>13</v>
      </c>
      <c r="O397" s="16" t="s">
        <v>14</v>
      </c>
      <c r="P397" s="12">
        <f t="shared" si="33"/>
        <v>1</v>
      </c>
      <c r="Q397" s="12" cm="1">
        <f t="array" ref="Q397">SUMPRODUCT(($G$2:$G$3094=G397)*(P397&gt;$P$2:$P$3094))+1</f>
        <v>1</v>
      </c>
      <c r="R397" s="12" t="e">
        <f>(Q397*100000)+#REF!</f>
        <v>#REF!</v>
      </c>
      <c r="S397" t="e" cm="1">
        <f t="array" ref="S397">SUMPRODUCT(($G$2:$G$3094=G397)*(R397&gt;$R$2:$R$3094))+1</f>
        <v>#REF!</v>
      </c>
      <c r="T397" t="str">
        <f t="shared" si="34"/>
        <v xml:space="preserve">Chepstow </v>
      </c>
      <c r="U397">
        <v>0</v>
      </c>
      <c r="V397" t="s">
        <v>19</v>
      </c>
      <c r="W397">
        <f t="shared" si="35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1"/>
        <v>Afternoon44961</v>
      </c>
      <c r="D398" s="5" t="str">
        <f>IF('by region'!$C$2="Any","Any",List!V398)&amp;M398&amp;IF('by region'!$I$2="Any","Any",N398)&amp;G398</f>
        <v>AnyJumpAny44961</v>
      </c>
      <c r="E398" s="5" t="e">
        <f>IF(I398=#REF!,List!G398,"")</f>
        <v>#REF!</v>
      </c>
      <c r="F398" s="5" t="e">
        <f t="shared" si="32"/>
        <v>#REF!</v>
      </c>
      <c r="G398" s="15">
        <v>44961</v>
      </c>
      <c r="H398" s="16" t="s">
        <v>37</v>
      </c>
      <c r="I398" s="16" t="s">
        <v>22</v>
      </c>
      <c r="J398" s="16" t="s">
        <v>9</v>
      </c>
      <c r="K398" s="14" t="s">
        <v>10</v>
      </c>
      <c r="L398" s="14" t="s">
        <v>11</v>
      </c>
      <c r="M398" s="16" t="s">
        <v>12</v>
      </c>
      <c r="N398" s="16" t="s">
        <v>13</v>
      </c>
      <c r="O398" s="16" t="s">
        <v>14</v>
      </c>
      <c r="P398" s="12">
        <f t="shared" si="33"/>
        <v>1</v>
      </c>
      <c r="Q398" s="12" cm="1">
        <f t="array" ref="Q398">SUMPRODUCT(($G$2:$G$3094=G398)*(P398&gt;$P$2:$P$3094))+1</f>
        <v>1</v>
      </c>
      <c r="R398" s="12" t="e">
        <f>(Q398*100000)+#REF!</f>
        <v>#REF!</v>
      </c>
      <c r="S398" t="e" cm="1">
        <f t="array" ref="S398">SUMPRODUCT(($G$2:$G$3094=G398)*(R398&gt;$R$2:$R$3094))+1</f>
        <v>#REF!</v>
      </c>
      <c r="T398" t="str">
        <f t="shared" si="34"/>
        <v xml:space="preserve">Musselburgh </v>
      </c>
      <c r="U398">
        <v>0</v>
      </c>
      <c r="V398" t="s">
        <v>17</v>
      </c>
      <c r="W398">
        <f t="shared" si="35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1"/>
        <v>Afternoon44961</v>
      </c>
      <c r="D399" s="5" t="str">
        <f>IF('by region'!$C$2="Any","Any",List!V399)&amp;M399&amp;IF('by region'!$I$2="Any","Any",N399)&amp;G399</f>
        <v>AnyJumpAny44961</v>
      </c>
      <c r="E399" s="5" t="e">
        <f>IF(I399=#REF!,List!G399,"")</f>
        <v>#REF!</v>
      </c>
      <c r="F399" s="5" t="e">
        <f t="shared" si="32"/>
        <v>#REF!</v>
      </c>
      <c r="G399" s="15">
        <v>44961</v>
      </c>
      <c r="H399" s="16" t="s">
        <v>37</v>
      </c>
      <c r="I399" s="16" t="s">
        <v>38</v>
      </c>
      <c r="J399" s="16" t="s">
        <v>9</v>
      </c>
      <c r="K399" s="14" t="s">
        <v>16</v>
      </c>
      <c r="L399" s="14" t="s">
        <v>19</v>
      </c>
      <c r="M399" s="16" t="s">
        <v>12</v>
      </c>
      <c r="N399" s="16" t="s">
        <v>13</v>
      </c>
      <c r="O399" s="16" t="s">
        <v>14</v>
      </c>
      <c r="P399" s="12">
        <f t="shared" si="33"/>
        <v>1</v>
      </c>
      <c r="Q399" s="12" cm="1">
        <f t="array" ref="Q399">SUMPRODUCT(($G$2:$G$3094=G399)*(P399&gt;$P$2:$P$3094))+1</f>
        <v>1</v>
      </c>
      <c r="R399" s="12" t="e">
        <f>(Q399*100000)+#REF!</f>
        <v>#REF!</v>
      </c>
      <c r="S399" t="e" cm="1">
        <f t="array" ref="S399">SUMPRODUCT(($G$2:$G$3094=G399)*(R399&gt;$R$2:$R$3094))+1</f>
        <v>#REF!</v>
      </c>
      <c r="T399" t="str">
        <f t="shared" si="34"/>
        <v xml:space="preserve">Sandown Park </v>
      </c>
      <c r="U399">
        <v>0</v>
      </c>
      <c r="V399" t="s">
        <v>11</v>
      </c>
      <c r="W399">
        <f t="shared" si="35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1"/>
        <v>Afternoon44961</v>
      </c>
      <c r="D400" s="5" t="str">
        <f>IF('by region'!$C$2="Any","Any",List!V400)&amp;M400&amp;IF('by region'!$I$2="Any","Any",N400)&amp;G400</f>
        <v>AnyJumpAny44961</v>
      </c>
      <c r="E400" s="5" t="e">
        <f>IF(I400=#REF!,List!G400,"")</f>
        <v>#REF!</v>
      </c>
      <c r="F400" s="5" t="e">
        <f t="shared" si="32"/>
        <v>#REF!</v>
      </c>
      <c r="G400" s="15">
        <v>44961</v>
      </c>
      <c r="H400" s="16" t="s">
        <v>37</v>
      </c>
      <c r="I400" s="16" t="s">
        <v>49</v>
      </c>
      <c r="J400" s="16" t="s">
        <v>9</v>
      </c>
      <c r="K400" s="14" t="s">
        <v>10</v>
      </c>
      <c r="L400" s="14" t="s">
        <v>11</v>
      </c>
      <c r="M400" s="16" t="s">
        <v>12</v>
      </c>
      <c r="N400" s="16" t="s">
        <v>13</v>
      </c>
      <c r="O400" s="16" t="s">
        <v>14</v>
      </c>
      <c r="P400" s="12">
        <f t="shared" si="33"/>
        <v>1</v>
      </c>
      <c r="Q400" s="12" cm="1">
        <f t="array" ref="Q400">SUMPRODUCT(($G$2:$G$3094=G400)*(P400&gt;$P$2:$P$3094))+1</f>
        <v>1</v>
      </c>
      <c r="R400" s="12" t="e">
        <f>(Q400*100000)+#REF!</f>
        <v>#REF!</v>
      </c>
      <c r="S400" t="e" cm="1">
        <f t="array" ref="S400">SUMPRODUCT(($G$2:$G$3094=G400)*(R400&gt;$R$2:$R$3094))+1</f>
        <v>#REF!</v>
      </c>
      <c r="T400" t="str">
        <f t="shared" si="34"/>
        <v xml:space="preserve">Wetherby </v>
      </c>
      <c r="U400">
        <v>0</v>
      </c>
      <c r="V400" t="s">
        <v>17</v>
      </c>
      <c r="W400">
        <f t="shared" si="35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1"/>
        <v>Afternoon44962</v>
      </c>
      <c r="D401" s="5" t="str">
        <f>IF('by region'!$C$2="Any","Any",List!V401)&amp;M401&amp;IF('by region'!$I$2="Any","Any",N401)&amp;G401</f>
        <v>AnyJumpAny44962</v>
      </c>
      <c r="E401" s="5" t="e">
        <f>IF(I401=#REF!,List!G401,"")</f>
        <v>#REF!</v>
      </c>
      <c r="F401" s="5" t="e">
        <f t="shared" si="32"/>
        <v>#REF!</v>
      </c>
      <c r="G401" s="15">
        <v>44962</v>
      </c>
      <c r="H401" s="16" t="s">
        <v>40</v>
      </c>
      <c r="I401" s="16" t="s">
        <v>61</v>
      </c>
      <c r="J401" s="16" t="s">
        <v>9</v>
      </c>
      <c r="K401" s="14" t="s">
        <v>24</v>
      </c>
      <c r="L401" s="14" t="s">
        <v>17</v>
      </c>
      <c r="M401" s="16" t="s">
        <v>12</v>
      </c>
      <c r="N401" s="16" t="s">
        <v>13</v>
      </c>
      <c r="O401" s="16" t="s">
        <v>21</v>
      </c>
      <c r="P401" s="12">
        <f t="shared" si="33"/>
        <v>1</v>
      </c>
      <c r="Q401" s="12" cm="1">
        <f t="array" ref="Q401">SUMPRODUCT(($G$2:$G$3094=G401)*(P401&gt;$P$2:$P$3094))+1</f>
        <v>1</v>
      </c>
      <c r="R401" s="12" t="e">
        <f>(Q401*100000)+#REF!</f>
        <v>#REF!</v>
      </c>
      <c r="S401" t="e" cm="1">
        <f t="array" ref="S401">SUMPRODUCT(($G$2:$G$3094=G401)*(R401&gt;$R$2:$R$3094))+1</f>
        <v>#REF!</v>
      </c>
      <c r="T401" t="str">
        <f t="shared" si="34"/>
        <v xml:space="preserve">Hereford </v>
      </c>
      <c r="U401">
        <v>0</v>
      </c>
      <c r="V401" t="s">
        <v>17</v>
      </c>
      <c r="W401">
        <f t="shared" si="35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1"/>
        <v>Afternoon44962</v>
      </c>
      <c r="D402" s="5" t="str">
        <f>IF('by region'!$C$2="Any","Any",List!V402)&amp;M402&amp;IF('by region'!$I$2="Any","Any",N402)&amp;G402</f>
        <v>AnyJumpAny44962</v>
      </c>
      <c r="E402" s="5" t="e">
        <f>IF(I402=#REF!,List!G402,"")</f>
        <v>#REF!</v>
      </c>
      <c r="F402" s="5" t="e">
        <f t="shared" si="32"/>
        <v>#REF!</v>
      </c>
      <c r="G402" s="15">
        <v>44962</v>
      </c>
      <c r="H402" s="16" t="s">
        <v>40</v>
      </c>
      <c r="I402" s="16" t="s">
        <v>22</v>
      </c>
      <c r="J402" s="16" t="s">
        <v>9</v>
      </c>
      <c r="K402" s="14" t="s">
        <v>10</v>
      </c>
      <c r="L402" s="14" t="s">
        <v>11</v>
      </c>
      <c r="M402" s="16" t="s">
        <v>12</v>
      </c>
      <c r="N402" s="16" t="s">
        <v>13</v>
      </c>
      <c r="O402" s="16" t="s">
        <v>14</v>
      </c>
      <c r="P402" s="12">
        <f t="shared" si="33"/>
        <v>1</v>
      </c>
      <c r="Q402" s="12" cm="1">
        <f t="array" ref="Q402">SUMPRODUCT(($G$2:$G$3094=G402)*(P402&gt;$P$2:$P$3094))+1</f>
        <v>1</v>
      </c>
      <c r="R402" s="12" t="e">
        <f>(Q402*100000)+#REF!</f>
        <v>#REF!</v>
      </c>
      <c r="S402" t="e" cm="1">
        <f t="array" ref="S402">SUMPRODUCT(($G$2:$G$3094=G402)*(R402&gt;$R$2:$R$3094))+1</f>
        <v>#REF!</v>
      </c>
      <c r="T402" t="str">
        <f t="shared" si="34"/>
        <v xml:space="preserve">Musselburgh </v>
      </c>
      <c r="U402">
        <v>0</v>
      </c>
      <c r="V402" t="s">
        <v>19</v>
      </c>
      <c r="W402">
        <f t="shared" si="35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1"/>
        <v>Afternoon44963</v>
      </c>
      <c r="D403" s="5" t="str">
        <f>IF('by region'!$C$2="Any","Any",List!V403)&amp;M403&amp;IF('by region'!$I$2="Any","Any",N403)&amp;G403</f>
        <v>AnyJumpAny44963</v>
      </c>
      <c r="E403" s="5" t="e">
        <f>IF(I403=#REF!,List!G403,"")</f>
        <v>#REF!</v>
      </c>
      <c r="F403" s="5" t="e">
        <f t="shared" si="32"/>
        <v>#REF!</v>
      </c>
      <c r="G403" s="15">
        <v>44963</v>
      </c>
      <c r="H403" s="16" t="s">
        <v>42</v>
      </c>
      <c r="I403" s="16" t="s">
        <v>63</v>
      </c>
      <c r="J403" s="16" t="s">
        <v>9</v>
      </c>
      <c r="K403" s="14" t="s">
        <v>16</v>
      </c>
      <c r="L403" s="14" t="s">
        <v>11</v>
      </c>
      <c r="M403" s="16" t="s">
        <v>12</v>
      </c>
      <c r="N403" s="16" t="s">
        <v>13</v>
      </c>
      <c r="O403" s="16" t="s">
        <v>14</v>
      </c>
      <c r="P403" s="12">
        <f t="shared" si="33"/>
        <v>1</v>
      </c>
      <c r="Q403" s="12" cm="1">
        <f t="array" ref="Q403">SUMPRODUCT(($G$2:$G$3094=G403)*(P403&gt;$P$2:$P$3094))+1</f>
        <v>1</v>
      </c>
      <c r="R403" s="12" t="e">
        <f>(Q403*100000)+#REF!</f>
        <v>#REF!</v>
      </c>
      <c r="S403" t="e" cm="1">
        <f t="array" ref="S403">SUMPRODUCT(($G$2:$G$3094=G403)*(R403&gt;$R$2:$R$3094))+1</f>
        <v>#REF!</v>
      </c>
      <c r="T403" t="str">
        <f t="shared" si="34"/>
        <v xml:space="preserve">Carlisle </v>
      </c>
      <c r="U403">
        <v>0</v>
      </c>
      <c r="V403" t="s">
        <v>11</v>
      </c>
      <c r="W403">
        <f t="shared" si="35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1"/>
        <v>Afternoon44963</v>
      </c>
      <c r="D404" s="5" t="str">
        <f>IF('by region'!$C$2="Any","Any",List!V404)&amp;M404&amp;IF('by region'!$I$2="Any","Any",N404)&amp;G404</f>
        <v>AnyJumpAny44963</v>
      </c>
      <c r="E404" s="5" t="e">
        <f>IF(I404=#REF!,List!G404,"")</f>
        <v>#REF!</v>
      </c>
      <c r="F404" s="5" t="e">
        <f t="shared" si="32"/>
        <v>#REF!</v>
      </c>
      <c r="G404" s="15">
        <v>44963</v>
      </c>
      <c r="H404" s="16" t="s">
        <v>42</v>
      </c>
      <c r="I404" s="16" t="s">
        <v>58</v>
      </c>
      <c r="J404" s="16" t="s">
        <v>9</v>
      </c>
      <c r="K404" s="14" t="s">
        <v>24</v>
      </c>
      <c r="L404" s="14" t="s">
        <v>19</v>
      </c>
      <c r="M404" s="16" t="s">
        <v>12</v>
      </c>
      <c r="N404" s="16" t="s">
        <v>13</v>
      </c>
      <c r="O404" s="16" t="s">
        <v>14</v>
      </c>
      <c r="P404" s="12">
        <f t="shared" si="33"/>
        <v>1</v>
      </c>
      <c r="Q404" s="12" cm="1">
        <f t="array" ref="Q404">SUMPRODUCT(($G$2:$G$3094=G404)*(P404&gt;$P$2:$P$3094))+1</f>
        <v>1</v>
      </c>
      <c r="R404" s="12" t="e">
        <f>(Q404*100000)+#REF!</f>
        <v>#REF!</v>
      </c>
      <c r="S404" t="e" cm="1">
        <f t="array" ref="S404">SUMPRODUCT(($G$2:$G$3094=G404)*(R404&gt;$R$2:$R$3094))+1</f>
        <v>#REF!</v>
      </c>
      <c r="T404" t="str">
        <f t="shared" si="34"/>
        <v xml:space="preserve">Fontwell Park </v>
      </c>
      <c r="U404">
        <v>0</v>
      </c>
      <c r="V404" t="s">
        <v>19</v>
      </c>
      <c r="W404">
        <f t="shared" si="35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1"/>
        <v>Afternoon44964</v>
      </c>
      <c r="D405" s="5" t="str">
        <f>IF('by region'!$C$2="Any","Any",List!V405)&amp;M405&amp;IF('by region'!$I$2="Any","Any",N405)&amp;G405</f>
        <v>AnyJumpAny44964</v>
      </c>
      <c r="E405" s="5" t="e">
        <f>IF(I405=#REF!,List!G405,"")</f>
        <v>#REF!</v>
      </c>
      <c r="F405" s="5" t="e">
        <f t="shared" si="32"/>
        <v>#REF!</v>
      </c>
      <c r="G405" s="15">
        <v>44964</v>
      </c>
      <c r="H405" s="16" t="s">
        <v>7</v>
      </c>
      <c r="I405" s="16" t="s">
        <v>53</v>
      </c>
      <c r="J405" s="16" t="s">
        <v>9</v>
      </c>
      <c r="K405" s="14" t="s">
        <v>16</v>
      </c>
      <c r="L405" s="14" t="s">
        <v>17</v>
      </c>
      <c r="M405" s="16" t="s">
        <v>12</v>
      </c>
      <c r="N405" s="16" t="s">
        <v>13</v>
      </c>
      <c r="O405" s="16" t="s">
        <v>14</v>
      </c>
      <c r="P405" s="12">
        <f t="shared" si="33"/>
        <v>1</v>
      </c>
      <c r="Q405" s="12" cm="1">
        <f t="array" ref="Q405">SUMPRODUCT(($G$2:$G$3094=G405)*(P405&gt;$P$2:$P$3094))+1</f>
        <v>1</v>
      </c>
      <c r="R405" s="12" t="e">
        <f>(Q405*100000)+#REF!</f>
        <v>#REF!</v>
      </c>
      <c r="S405" t="e" cm="1">
        <f t="array" ref="S405">SUMPRODUCT(($G$2:$G$3094=G405)*(R405&gt;$R$2:$R$3094))+1</f>
        <v>#REF!</v>
      </c>
      <c r="T405" t="str">
        <f t="shared" si="34"/>
        <v xml:space="preserve">Market Rasen </v>
      </c>
      <c r="U405">
        <v>0</v>
      </c>
      <c r="V405" t="s">
        <v>11</v>
      </c>
      <c r="W405">
        <f t="shared" si="35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1"/>
        <v>Afternoon44964</v>
      </c>
      <c r="D406" s="5" t="str">
        <f>IF('by region'!$C$2="Any","Any",List!V406)&amp;M406&amp;IF('by region'!$I$2="Any","Any",N406)&amp;G406</f>
        <v>AnyJumpAny44964</v>
      </c>
      <c r="E406" s="5" t="e">
        <f>IF(I406=#REF!,List!G406,"")</f>
        <v>#REF!</v>
      </c>
      <c r="F406" s="5" t="e">
        <f t="shared" si="32"/>
        <v>#REF!</v>
      </c>
      <c r="G406" s="15">
        <v>44964</v>
      </c>
      <c r="H406" s="16" t="s">
        <v>7</v>
      </c>
      <c r="I406" s="16" t="s">
        <v>57</v>
      </c>
      <c r="J406" s="16" t="s">
        <v>9</v>
      </c>
      <c r="K406" s="14" t="s">
        <v>10</v>
      </c>
      <c r="L406" s="14" t="s">
        <v>19</v>
      </c>
      <c r="M406" s="16" t="s">
        <v>12</v>
      </c>
      <c r="N406" s="16" t="s">
        <v>13</v>
      </c>
      <c r="O406" s="16" t="s">
        <v>14</v>
      </c>
      <c r="P406" s="12">
        <f t="shared" si="33"/>
        <v>1</v>
      </c>
      <c r="Q406" s="12" cm="1">
        <f t="array" ref="Q406">SUMPRODUCT(($G$2:$G$3094=G406)*(P406&gt;$P$2:$P$3094))+1</f>
        <v>1</v>
      </c>
      <c r="R406" s="12" t="e">
        <f>(Q406*100000)+#REF!</f>
        <v>#REF!</v>
      </c>
      <c r="S406" t="e" cm="1">
        <f t="array" ref="S406">SUMPRODUCT(($G$2:$G$3094=G406)*(R406&gt;$R$2:$R$3094))+1</f>
        <v>#REF!</v>
      </c>
      <c r="T406" t="str">
        <f t="shared" si="34"/>
        <v xml:space="preserve">Taunton </v>
      </c>
      <c r="U406">
        <v>0</v>
      </c>
      <c r="V406" t="s">
        <v>19</v>
      </c>
      <c r="W406">
        <f t="shared" si="35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1"/>
        <v>Afternoon44965</v>
      </c>
      <c r="D407" s="5" t="str">
        <f>IF('by region'!$C$2="Any","Any",List!V407)&amp;M407&amp;IF('by region'!$I$2="Any","Any",N407)&amp;G407</f>
        <v>AnyJumpAny44965</v>
      </c>
      <c r="E407" s="5" t="e">
        <f>IF(I407=#REF!,List!G407,"")</f>
        <v>#REF!</v>
      </c>
      <c r="F407" s="5" t="e">
        <f t="shared" si="32"/>
        <v>#REF!</v>
      </c>
      <c r="G407" s="15">
        <v>44965</v>
      </c>
      <c r="H407" s="16" t="s">
        <v>27</v>
      </c>
      <c r="I407" s="16" t="s">
        <v>52</v>
      </c>
      <c r="J407" s="16" t="s">
        <v>9</v>
      </c>
      <c r="K407" s="14" t="s">
        <v>10</v>
      </c>
      <c r="L407" s="14" t="s">
        <v>17</v>
      </c>
      <c r="M407" s="16" t="s">
        <v>12</v>
      </c>
      <c r="N407" s="16" t="s">
        <v>13</v>
      </c>
      <c r="O407" s="16" t="s">
        <v>14</v>
      </c>
      <c r="P407" s="12">
        <f t="shared" si="33"/>
        <v>1</v>
      </c>
      <c r="Q407" s="12" cm="1">
        <f t="array" ref="Q407">SUMPRODUCT(($G$2:$G$3094=G407)*(P407&gt;$P$2:$P$3094))+1</f>
        <v>1</v>
      </c>
      <c r="R407" s="12" t="e">
        <f>(Q407*100000)+#REF!</f>
        <v>#REF!</v>
      </c>
      <c r="S407" t="e" cm="1">
        <f t="array" ref="S407">SUMPRODUCT(($G$2:$G$3094=G407)*(R407&gt;$R$2:$R$3094))+1</f>
        <v>#REF!</v>
      </c>
      <c r="T407" t="str">
        <f t="shared" si="34"/>
        <v xml:space="preserve">Ludlow </v>
      </c>
      <c r="U407">
        <v>0</v>
      </c>
      <c r="V407" t="s">
        <v>19</v>
      </c>
      <c r="W407">
        <f t="shared" si="35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1"/>
        <v>Afternoon44965</v>
      </c>
      <c r="D408" s="5" t="str">
        <f>IF('by region'!$C$2="Any","Any",List!V408)&amp;M408&amp;IF('by region'!$I$2="Any","Any",N408)&amp;G408</f>
        <v>AnyJumpAny44965</v>
      </c>
      <c r="E408" s="5" t="e">
        <f>IF(I408=#REF!,List!G408,"")</f>
        <v>#REF!</v>
      </c>
      <c r="F408" s="5" t="e">
        <f t="shared" si="32"/>
        <v>#REF!</v>
      </c>
      <c r="G408" s="15">
        <v>44965</v>
      </c>
      <c r="H408" s="16" t="s">
        <v>27</v>
      </c>
      <c r="I408" s="16" t="s">
        <v>46</v>
      </c>
      <c r="J408" s="16" t="s">
        <v>9</v>
      </c>
      <c r="K408" s="14" t="s">
        <v>24</v>
      </c>
      <c r="L408" s="14" t="s">
        <v>11</v>
      </c>
      <c r="M408" s="16" t="s">
        <v>12</v>
      </c>
      <c r="N408" s="16" t="s">
        <v>13</v>
      </c>
      <c r="O408" s="16" t="s">
        <v>14</v>
      </c>
      <c r="P408" s="12">
        <f t="shared" si="33"/>
        <v>1</v>
      </c>
      <c r="Q408" s="12" cm="1">
        <f t="array" ref="Q408">SUMPRODUCT(($G$2:$G$3094=G408)*(P408&gt;$P$2:$P$3094))+1</f>
        <v>1</v>
      </c>
      <c r="R408" s="12" t="e">
        <f>(Q408*100000)+#REF!</f>
        <v>#REF!</v>
      </c>
      <c r="S408" t="e" cm="1">
        <f t="array" ref="S408">SUMPRODUCT(($G$2:$G$3094=G408)*(R408&gt;$R$2:$R$3094))+1</f>
        <v>#REF!</v>
      </c>
      <c r="T408" t="str">
        <f t="shared" si="34"/>
        <v xml:space="preserve">Sedgefield </v>
      </c>
      <c r="U408">
        <v>0</v>
      </c>
      <c r="V408" t="s">
        <v>11</v>
      </c>
      <c r="W408">
        <f t="shared" si="35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1"/>
        <v>Afternoon44966</v>
      </c>
      <c r="D409" s="5" t="str">
        <f>IF('by region'!$C$2="Any","Any",List!V409)&amp;M409&amp;IF('by region'!$I$2="Any","Any",N409)&amp;G409</f>
        <v>AnyJumpAny44966</v>
      </c>
      <c r="E409" s="5" t="e">
        <f>IF(I409=#REF!,List!G409,"")</f>
        <v>#REF!</v>
      </c>
      <c r="F409" s="5" t="e">
        <f t="shared" si="32"/>
        <v>#REF!</v>
      </c>
      <c r="G409" s="15">
        <v>44966</v>
      </c>
      <c r="H409" s="16" t="s">
        <v>34</v>
      </c>
      <c r="I409" s="16" t="s">
        <v>59</v>
      </c>
      <c r="J409" s="16" t="s">
        <v>9</v>
      </c>
      <c r="K409" s="14" t="s">
        <v>24</v>
      </c>
      <c r="L409" s="14" t="s">
        <v>11</v>
      </c>
      <c r="M409" s="16" t="s">
        <v>12</v>
      </c>
      <c r="N409" s="16" t="s">
        <v>13</v>
      </c>
      <c r="O409" s="16" t="s">
        <v>14</v>
      </c>
      <c r="P409" s="12">
        <f t="shared" si="33"/>
        <v>1</v>
      </c>
      <c r="Q409" s="12" cm="1">
        <f t="array" ref="Q409">SUMPRODUCT(($G$2:$G$3094=G409)*(P409&gt;$P$2:$P$3094))+1</f>
        <v>1</v>
      </c>
      <c r="R409" s="12" t="e">
        <f>(Q409*100000)+#REF!</f>
        <v>#REF!</v>
      </c>
      <c r="S409" t="e" cm="1">
        <f t="array" ref="S409">SUMPRODUCT(($G$2:$G$3094=G409)*(R409&gt;$R$2:$R$3094))+1</f>
        <v>#REF!</v>
      </c>
      <c r="T409" t="str">
        <f t="shared" si="34"/>
        <v xml:space="preserve">Doncaster </v>
      </c>
      <c r="U409">
        <v>0</v>
      </c>
      <c r="V409" t="s">
        <v>17</v>
      </c>
      <c r="W409">
        <f t="shared" si="35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1"/>
        <v>Afternoon44966</v>
      </c>
      <c r="D410" s="5" t="str">
        <f>IF('by region'!$C$2="Any","Any",List!V410)&amp;M410&amp;IF('by region'!$I$2="Any","Any",N410)&amp;G410</f>
        <v>AnyJumpAny44966</v>
      </c>
      <c r="E410" s="5" t="e">
        <f>IF(I410=#REF!,List!G410,"")</f>
        <v>#REF!</v>
      </c>
      <c r="F410" s="5" t="e">
        <f t="shared" si="32"/>
        <v>#REF!</v>
      </c>
      <c r="G410" s="15">
        <v>44966</v>
      </c>
      <c r="H410" s="16" t="s">
        <v>34</v>
      </c>
      <c r="I410" s="16" t="s">
        <v>65</v>
      </c>
      <c r="J410" s="16" t="s">
        <v>9</v>
      </c>
      <c r="K410" s="14" t="s">
        <v>24</v>
      </c>
      <c r="L410" s="14" t="s">
        <v>19</v>
      </c>
      <c r="M410" s="16" t="s">
        <v>12</v>
      </c>
      <c r="N410" s="16" t="s">
        <v>13</v>
      </c>
      <c r="O410" s="16" t="s">
        <v>14</v>
      </c>
      <c r="P410" s="12">
        <f t="shared" si="33"/>
        <v>1</v>
      </c>
      <c r="Q410" s="12" cm="1">
        <f t="array" ref="Q410">SUMPRODUCT(($G$2:$G$3094=G410)*(P410&gt;$P$2:$P$3094))+1</f>
        <v>1</v>
      </c>
      <c r="R410" s="12" t="e">
        <f>(Q410*100000)+#REF!</f>
        <v>#REF!</v>
      </c>
      <c r="S410" t="e" cm="1">
        <f t="array" ref="S410">SUMPRODUCT(($G$2:$G$3094=G410)*(R410&gt;$R$2:$R$3094))+1</f>
        <v>#REF!</v>
      </c>
      <c r="T410" t="str">
        <f t="shared" si="34"/>
        <v xml:space="preserve">Ffos Las </v>
      </c>
      <c r="U410">
        <v>0</v>
      </c>
      <c r="V410" t="s">
        <v>17</v>
      </c>
      <c r="W410">
        <f t="shared" si="35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1"/>
        <v>Afternoon44966</v>
      </c>
      <c r="D411" s="5" t="str">
        <f>IF('by region'!$C$2="Any","Any",List!V411)&amp;M411&amp;IF('by region'!$I$2="Any","Any",N411)&amp;G411</f>
        <v>AnyJumpAny44966</v>
      </c>
      <c r="E411" s="5" t="e">
        <f>IF(I411=#REF!,List!G411,"")</f>
        <v>#REF!</v>
      </c>
      <c r="F411" s="5" t="e">
        <f t="shared" si="32"/>
        <v>#REF!</v>
      </c>
      <c r="G411" s="15">
        <v>44966</v>
      </c>
      <c r="H411" s="16" t="s">
        <v>34</v>
      </c>
      <c r="I411" s="16" t="s">
        <v>45</v>
      </c>
      <c r="J411" s="16" t="s">
        <v>9</v>
      </c>
      <c r="K411" s="14" t="s">
        <v>16</v>
      </c>
      <c r="L411" s="14" t="s">
        <v>17</v>
      </c>
      <c r="M411" s="16" t="s">
        <v>12</v>
      </c>
      <c r="N411" s="16" t="s">
        <v>13</v>
      </c>
      <c r="O411" s="16" t="s">
        <v>14</v>
      </c>
      <c r="P411" s="12">
        <f t="shared" si="33"/>
        <v>1</v>
      </c>
      <c r="Q411" s="12" cm="1">
        <f t="array" ref="Q411">SUMPRODUCT(($G$2:$G$3094=G411)*(P411&gt;$P$2:$P$3094))+1</f>
        <v>1</v>
      </c>
      <c r="R411" s="12" t="e">
        <f>(Q411*100000)+#REF!</f>
        <v>#REF!</v>
      </c>
      <c r="S411" t="e" cm="1">
        <f t="array" ref="S411">SUMPRODUCT(($G$2:$G$3094=G411)*(R411&gt;$R$2:$R$3094))+1</f>
        <v>#REF!</v>
      </c>
      <c r="T411" t="str">
        <f t="shared" si="34"/>
        <v xml:space="preserve">Huntingdon </v>
      </c>
      <c r="U411">
        <v>0</v>
      </c>
      <c r="V411" t="s">
        <v>11</v>
      </c>
      <c r="W411">
        <f t="shared" si="35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1"/>
        <v>Afternoon44967</v>
      </c>
      <c r="D412" s="5" t="str">
        <f>IF('by region'!$C$2="Any","Any",List!V412)&amp;M412&amp;IF('by region'!$I$2="Any","Any",N412)&amp;G412</f>
        <v>AnyJumpAny44967</v>
      </c>
      <c r="E412" s="5" t="e">
        <f>IF(I412=#REF!,List!G412,"")</f>
        <v>#REF!</v>
      </c>
      <c r="F412" s="5" t="e">
        <f t="shared" si="32"/>
        <v>#REF!</v>
      </c>
      <c r="G412" s="15">
        <v>44967</v>
      </c>
      <c r="H412" s="16" t="s">
        <v>35</v>
      </c>
      <c r="I412" s="16" t="s">
        <v>64</v>
      </c>
      <c r="J412" s="16" t="s">
        <v>9</v>
      </c>
      <c r="K412" s="14" t="s">
        <v>10</v>
      </c>
      <c r="L412" s="14" t="s">
        <v>17</v>
      </c>
      <c r="M412" s="16" t="s">
        <v>12</v>
      </c>
      <c r="N412" s="16" t="s">
        <v>13</v>
      </c>
      <c r="O412" s="16" t="s">
        <v>14</v>
      </c>
      <c r="P412" s="12">
        <f t="shared" si="33"/>
        <v>1</v>
      </c>
      <c r="Q412" s="12" cm="1">
        <f t="array" ref="Q412">SUMPRODUCT(($G$2:$G$3094=G412)*(P412&gt;$P$2:$P$3094))+1</f>
        <v>1</v>
      </c>
      <c r="R412" s="12" t="e">
        <f>(Q412*100000)+#REF!</f>
        <v>#REF!</v>
      </c>
      <c r="S412" t="e" cm="1">
        <f t="array" ref="S412">SUMPRODUCT(($G$2:$G$3094=G412)*(R412&gt;$R$2:$R$3094))+1</f>
        <v>#REF!</v>
      </c>
      <c r="T412" t="str">
        <f t="shared" si="34"/>
        <v xml:space="preserve">Bangor-On-Dee </v>
      </c>
      <c r="U412">
        <v>0</v>
      </c>
      <c r="V412" t="s">
        <v>19</v>
      </c>
      <c r="W412">
        <f t="shared" si="35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1"/>
        <v>Afternoon44967</v>
      </c>
      <c r="D413" s="5" t="str">
        <f>IF('by region'!$C$2="Any","Any",List!V413)&amp;M413&amp;IF('by region'!$I$2="Any","Any",N413)&amp;G413</f>
        <v>AnyJumpAny44967</v>
      </c>
      <c r="E413" s="5" t="e">
        <f>IF(I413=#REF!,List!G413,"")</f>
        <v>#REF!</v>
      </c>
      <c r="F413" s="5" t="e">
        <f t="shared" si="32"/>
        <v>#REF!</v>
      </c>
      <c r="G413" s="15">
        <v>44967</v>
      </c>
      <c r="H413" s="16" t="s">
        <v>35</v>
      </c>
      <c r="I413" s="16" t="s">
        <v>47</v>
      </c>
      <c r="J413" s="16" t="s">
        <v>9</v>
      </c>
      <c r="K413" s="14" t="s">
        <v>16</v>
      </c>
      <c r="L413" s="14" t="s">
        <v>19</v>
      </c>
      <c r="M413" s="16" t="s">
        <v>12</v>
      </c>
      <c r="N413" s="16" t="s">
        <v>13</v>
      </c>
      <c r="O413" s="16" t="s">
        <v>14</v>
      </c>
      <c r="P413" s="12">
        <f t="shared" si="33"/>
        <v>1</v>
      </c>
      <c r="Q413" s="12" cm="1">
        <f t="array" ref="Q413">SUMPRODUCT(($G$2:$G$3094=G413)*(P413&gt;$P$2:$P$3094))+1</f>
        <v>1</v>
      </c>
      <c r="R413" s="12" t="e">
        <f>(Q413*100000)+#REF!</f>
        <v>#REF!</v>
      </c>
      <c r="S413" t="e" cm="1">
        <f t="array" ref="S413">SUMPRODUCT(($G$2:$G$3094=G413)*(R413&gt;$R$2:$R$3094))+1</f>
        <v>#REF!</v>
      </c>
      <c r="T413" t="str">
        <f t="shared" si="34"/>
        <v xml:space="preserve">Kempton Park </v>
      </c>
      <c r="U413">
        <v>0</v>
      </c>
      <c r="V413" t="s">
        <v>17</v>
      </c>
      <c r="W413">
        <f t="shared" si="35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1"/>
        <v>Afternoon44968</v>
      </c>
      <c r="D414" s="5" t="str">
        <f>IF('by region'!$C$2="Any","Any",List!V414)&amp;M414&amp;IF('by region'!$I$2="Any","Any",N414)&amp;G414</f>
        <v>AnyJumpAny44968</v>
      </c>
      <c r="E414" s="5" t="e">
        <f>IF(I414=#REF!,List!G414,"")</f>
        <v>#REF!</v>
      </c>
      <c r="F414" s="5" t="e">
        <f t="shared" si="32"/>
        <v>#REF!</v>
      </c>
      <c r="G414" s="15">
        <v>44968</v>
      </c>
      <c r="H414" s="16" t="s">
        <v>37</v>
      </c>
      <c r="I414" s="16" t="s">
        <v>51</v>
      </c>
      <c r="J414" s="16" t="s">
        <v>9</v>
      </c>
      <c r="K414" s="14" t="s">
        <v>10</v>
      </c>
      <c r="L414" s="14" t="s">
        <v>19</v>
      </c>
      <c r="M414" s="16" t="s">
        <v>12</v>
      </c>
      <c r="N414" s="16" t="s">
        <v>13</v>
      </c>
      <c r="O414" s="16" t="s">
        <v>14</v>
      </c>
      <c r="P414" s="12">
        <f t="shared" si="33"/>
        <v>1</v>
      </c>
      <c r="Q414" s="12" cm="1">
        <f t="array" ref="Q414">SUMPRODUCT(($G$2:$G$3094=G414)*(P414&gt;$P$2:$P$3094))+1</f>
        <v>1</v>
      </c>
      <c r="R414" s="12" t="e">
        <f>(Q414*100000)+#REF!</f>
        <v>#REF!</v>
      </c>
      <c r="S414" t="e" cm="1">
        <f t="array" ref="S414">SUMPRODUCT(($G$2:$G$3094=G414)*(R414&gt;$R$2:$R$3094))+1</f>
        <v>#REF!</v>
      </c>
      <c r="T414" t="str">
        <f t="shared" si="34"/>
        <v xml:space="preserve">Newbury </v>
      </c>
      <c r="U414">
        <v>0</v>
      </c>
      <c r="V414" t="s">
        <v>11</v>
      </c>
      <c r="W414">
        <f t="shared" si="35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1"/>
        <v>Afternoon44968</v>
      </c>
      <c r="D415" s="5" t="str">
        <f>IF('by region'!$C$2="Any","Any",List!V415)&amp;M415&amp;IF('by region'!$I$2="Any","Any",N415)&amp;G415</f>
        <v>AnyJumpAny44968</v>
      </c>
      <c r="E415" s="5" t="e">
        <f>IF(I415=#REF!,List!G415,"")</f>
        <v>#REF!</v>
      </c>
      <c r="F415" s="5" t="e">
        <f t="shared" si="32"/>
        <v>#REF!</v>
      </c>
      <c r="G415" s="15">
        <v>44968</v>
      </c>
      <c r="H415" s="16" t="s">
        <v>37</v>
      </c>
      <c r="I415" s="16" t="s">
        <v>60</v>
      </c>
      <c r="J415" s="16" t="s">
        <v>9</v>
      </c>
      <c r="K415" s="14" t="s">
        <v>24</v>
      </c>
      <c r="L415" s="14" t="s">
        <v>17</v>
      </c>
      <c r="M415" s="16" t="s">
        <v>12</v>
      </c>
      <c r="N415" s="16" t="s">
        <v>13</v>
      </c>
      <c r="O415" s="16" t="s">
        <v>14</v>
      </c>
      <c r="P415" s="12">
        <f t="shared" si="33"/>
        <v>1</v>
      </c>
      <c r="Q415" s="12" cm="1">
        <f t="array" ref="Q415">SUMPRODUCT(($G$2:$G$3094=G415)*(P415&gt;$P$2:$P$3094))+1</f>
        <v>1</v>
      </c>
      <c r="R415" s="12" t="e">
        <f>(Q415*100000)+#REF!</f>
        <v>#REF!</v>
      </c>
      <c r="S415" t="e" cm="1">
        <f t="array" ref="S415">SUMPRODUCT(($G$2:$G$3094=G415)*(R415&gt;$R$2:$R$3094))+1</f>
        <v>#REF!</v>
      </c>
      <c r="T415" t="str">
        <f t="shared" si="34"/>
        <v xml:space="preserve">Uttoxeter </v>
      </c>
      <c r="U415">
        <v>0</v>
      </c>
      <c r="V415" t="s">
        <v>11</v>
      </c>
      <c r="W415">
        <f t="shared" si="35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1"/>
        <v>Afternoon44968</v>
      </c>
      <c r="D416" s="5" t="str">
        <f>IF('by region'!$C$2="Any","Any",List!V416)&amp;M416&amp;IF('by region'!$I$2="Any","Any",N416)&amp;G416</f>
        <v>AnyJumpAny44968</v>
      </c>
      <c r="E416" s="5" t="e">
        <f>IF(I416=#REF!,List!G416,"")</f>
        <v>#REF!</v>
      </c>
      <c r="F416" s="5" t="e">
        <f t="shared" si="32"/>
        <v>#REF!</v>
      </c>
      <c r="G416" s="15">
        <v>44968</v>
      </c>
      <c r="H416" s="16" t="s">
        <v>37</v>
      </c>
      <c r="I416" s="16" t="s">
        <v>48</v>
      </c>
      <c r="J416" s="16" t="s">
        <v>9</v>
      </c>
      <c r="K416" s="14" t="s">
        <v>16</v>
      </c>
      <c r="L416" s="14" t="s">
        <v>17</v>
      </c>
      <c r="M416" s="16" t="s">
        <v>12</v>
      </c>
      <c r="N416" s="16" t="s">
        <v>13</v>
      </c>
      <c r="O416" s="16" t="s">
        <v>14</v>
      </c>
      <c r="P416" s="12">
        <f t="shared" si="33"/>
        <v>1</v>
      </c>
      <c r="Q416" s="12" cm="1">
        <f t="array" ref="Q416">SUMPRODUCT(($G$2:$G$3094=G416)*(P416&gt;$P$2:$P$3094))+1</f>
        <v>1</v>
      </c>
      <c r="R416" s="12" t="e">
        <f>(Q416*100000)+#REF!</f>
        <v>#REF!</v>
      </c>
      <c r="S416" t="e" cm="1">
        <f t="array" ref="S416">SUMPRODUCT(($G$2:$G$3094=G416)*(R416&gt;$R$2:$R$3094))+1</f>
        <v>#REF!</v>
      </c>
      <c r="T416" t="str">
        <f t="shared" si="34"/>
        <v xml:space="preserve">Warwick </v>
      </c>
      <c r="U416">
        <v>0</v>
      </c>
      <c r="V416" t="s">
        <v>19</v>
      </c>
      <c r="W416">
        <f t="shared" si="35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1"/>
        <v>Afternoon44969</v>
      </c>
      <c r="D417" s="5" t="str">
        <f>IF('by region'!$C$2="Any","Any",List!V417)&amp;M417&amp;IF('by region'!$I$2="Any","Any",N417)&amp;G417</f>
        <v>AnyJumpAny44969</v>
      </c>
      <c r="E417" s="5" t="e">
        <f>IF(I417=#REF!,List!G417,"")</f>
        <v>#REF!</v>
      </c>
      <c r="F417" s="5" t="e">
        <f t="shared" si="32"/>
        <v>#REF!</v>
      </c>
      <c r="G417" s="15">
        <v>44969</v>
      </c>
      <c r="H417" s="16" t="s">
        <v>40</v>
      </c>
      <c r="I417" s="16" t="s">
        <v>18</v>
      </c>
      <c r="J417" s="16" t="s">
        <v>9</v>
      </c>
      <c r="K417" s="14" t="s">
        <v>16</v>
      </c>
      <c r="L417" s="14" t="s">
        <v>19</v>
      </c>
      <c r="M417" s="16" t="s">
        <v>12</v>
      </c>
      <c r="N417" s="16" t="s">
        <v>13</v>
      </c>
      <c r="O417" s="16" t="s">
        <v>14</v>
      </c>
      <c r="P417" s="12">
        <f t="shared" si="33"/>
        <v>1</v>
      </c>
      <c r="Q417" s="12" cm="1">
        <f t="array" ref="Q417">SUMPRODUCT(($G$2:$G$3094=G417)*(P417&gt;$P$2:$P$3094))+1</f>
        <v>1</v>
      </c>
      <c r="R417" s="12" t="e">
        <f>(Q417*100000)+#REF!</f>
        <v>#REF!</v>
      </c>
      <c r="S417" t="e" cm="1">
        <f t="array" ref="S417">SUMPRODUCT(($G$2:$G$3094=G417)*(R417&gt;$R$2:$R$3094))+1</f>
        <v>#REF!</v>
      </c>
      <c r="T417" t="str">
        <f t="shared" si="34"/>
        <v xml:space="preserve">Exeter </v>
      </c>
      <c r="U417">
        <v>0</v>
      </c>
      <c r="V417" t="s">
        <v>11</v>
      </c>
      <c r="W417">
        <f t="shared" si="35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1"/>
        <v>Afternoon44970</v>
      </c>
      <c r="D418" s="5" t="str">
        <f>IF('by region'!$C$2="Any","Any",List!V418)&amp;M418&amp;IF('by region'!$I$2="Any","Any",N418)&amp;G418</f>
        <v>AnyJumpAny44970</v>
      </c>
      <c r="E418" s="5" t="e">
        <f>IF(I418=#REF!,List!G418,"")</f>
        <v>#REF!</v>
      </c>
      <c r="F418" s="5" t="e">
        <f t="shared" si="32"/>
        <v>#REF!</v>
      </c>
      <c r="G418" s="15">
        <v>44970</v>
      </c>
      <c r="H418" s="16" t="s">
        <v>42</v>
      </c>
      <c r="I418" s="16" t="s">
        <v>8</v>
      </c>
      <c r="J418" s="16" t="s">
        <v>9</v>
      </c>
      <c r="K418" s="14" t="s">
        <v>10</v>
      </c>
      <c r="L418" s="14" t="s">
        <v>11</v>
      </c>
      <c r="M418" s="16" t="s">
        <v>12</v>
      </c>
      <c r="N418" s="16" t="s">
        <v>13</v>
      </c>
      <c r="O418" s="16" t="s">
        <v>14</v>
      </c>
      <c r="P418" s="12">
        <f t="shared" si="33"/>
        <v>1</v>
      </c>
      <c r="Q418" s="12" cm="1">
        <f t="array" ref="Q418">SUMPRODUCT(($G$2:$G$3094=G418)*(P418&gt;$P$2:$P$3094))+1</f>
        <v>1</v>
      </c>
      <c r="R418" s="12" t="e">
        <f>(Q418*100000)+#REF!</f>
        <v>#REF!</v>
      </c>
      <c r="S418" t="e" cm="1">
        <f t="array" ref="S418">SUMPRODUCT(($G$2:$G$3094=G418)*(R418&gt;$R$2:$R$3094))+1</f>
        <v>#REF!</v>
      </c>
      <c r="T418" t="str">
        <f t="shared" si="34"/>
        <v xml:space="preserve">Catterick Bridge </v>
      </c>
      <c r="U418">
        <v>0</v>
      </c>
      <c r="V418" t="s">
        <v>19</v>
      </c>
      <c r="W418">
        <f t="shared" si="35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1"/>
        <v>Afternoon44970</v>
      </c>
      <c r="D419" s="5" t="str">
        <f>IF('by region'!$C$2="Any","Any",List!V419)&amp;M419&amp;IF('by region'!$I$2="Any","Any",N419)&amp;G419</f>
        <v>AnyJumpAny44970</v>
      </c>
      <c r="E419" s="5" t="e">
        <f>IF(I419=#REF!,List!G419,"")</f>
        <v>#REF!</v>
      </c>
      <c r="F419" s="5" t="e">
        <f t="shared" si="32"/>
        <v>#REF!</v>
      </c>
      <c r="G419" s="15">
        <v>44970</v>
      </c>
      <c r="H419" s="16" t="s">
        <v>42</v>
      </c>
      <c r="I419" s="16" t="s">
        <v>41</v>
      </c>
      <c r="J419" s="16" t="s">
        <v>9</v>
      </c>
      <c r="K419" s="14" t="s">
        <v>10</v>
      </c>
      <c r="L419" s="14" t="s">
        <v>19</v>
      </c>
      <c r="M419" s="16" t="s">
        <v>12</v>
      </c>
      <c r="N419" s="16" t="s">
        <v>13</v>
      </c>
      <c r="O419" s="16" t="s">
        <v>14</v>
      </c>
      <c r="P419" s="12">
        <f t="shared" si="33"/>
        <v>1</v>
      </c>
      <c r="Q419" s="12" cm="1">
        <f t="array" ref="Q419">SUMPRODUCT(($G$2:$G$3094=G419)*(P419&gt;$P$2:$P$3094))+1</f>
        <v>1</v>
      </c>
      <c r="R419" s="12" t="e">
        <f>(Q419*100000)+#REF!</f>
        <v>#REF!</v>
      </c>
      <c r="S419" t="e" cm="1">
        <f t="array" ref="S419">SUMPRODUCT(($G$2:$G$3094=G419)*(R419&gt;$R$2:$R$3094))+1</f>
        <v>#REF!</v>
      </c>
      <c r="T419" t="str">
        <f t="shared" si="34"/>
        <v xml:space="preserve">Plumpton </v>
      </c>
      <c r="U419">
        <v>0</v>
      </c>
      <c r="V419" t="s">
        <v>17</v>
      </c>
      <c r="W419">
        <f t="shared" si="35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1"/>
        <v>Afternoon44971</v>
      </c>
      <c r="D420" s="5" t="str">
        <f>IF('by region'!$C$2="Any","Any",List!V420)&amp;M420&amp;IF('by region'!$I$2="Any","Any",N420)&amp;G420</f>
        <v>AnyJumpAny44971</v>
      </c>
      <c r="E420" s="5" t="e">
        <f>IF(I420=#REF!,List!G420,"")</f>
        <v>#REF!</v>
      </c>
      <c r="F420" s="5" t="e">
        <f t="shared" si="32"/>
        <v>#REF!</v>
      </c>
      <c r="G420" s="15">
        <v>44971</v>
      </c>
      <c r="H420" s="16" t="s">
        <v>7</v>
      </c>
      <c r="I420" s="16" t="s">
        <v>28</v>
      </c>
      <c r="J420" s="16" t="s">
        <v>9</v>
      </c>
      <c r="K420" s="14" t="s">
        <v>10</v>
      </c>
      <c r="L420" s="14" t="s">
        <v>11</v>
      </c>
      <c r="M420" s="16" t="s">
        <v>12</v>
      </c>
      <c r="N420" s="16" t="s">
        <v>13</v>
      </c>
      <c r="O420" s="16" t="s">
        <v>14</v>
      </c>
      <c r="P420" s="12">
        <f t="shared" si="33"/>
        <v>1</v>
      </c>
      <c r="Q420" s="12" cm="1">
        <f t="array" ref="Q420">SUMPRODUCT(($G$2:$G$3094=G420)*(P420&gt;$P$2:$P$3094))+1</f>
        <v>1</v>
      </c>
      <c r="R420" s="12" t="e">
        <f>(Q420*100000)+#REF!</f>
        <v>#REF!</v>
      </c>
      <c r="S420" t="e" cm="1">
        <f t="array" ref="S420">SUMPRODUCT(($G$2:$G$3094=G420)*(R420&gt;$R$2:$R$3094))+1</f>
        <v>#REF!</v>
      </c>
      <c r="T420" t="str">
        <f t="shared" si="34"/>
        <v xml:space="preserve">Ayr </v>
      </c>
      <c r="U420">
        <v>0</v>
      </c>
      <c r="V420" t="s">
        <v>19</v>
      </c>
      <c r="W420">
        <f t="shared" si="35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1"/>
        <v>Afternoon44971</v>
      </c>
      <c r="D421" s="5" t="str">
        <f>IF('by region'!$C$2="Any","Any",List!V421)&amp;M421&amp;IF('by region'!$I$2="Any","Any",N421)&amp;G421</f>
        <v>AnyJumpAny44971</v>
      </c>
      <c r="E421" s="5" t="e">
        <f>IF(I421=#REF!,List!G421,"")</f>
        <v>#REF!</v>
      </c>
      <c r="F421" s="5" t="e">
        <f t="shared" si="32"/>
        <v>#REF!</v>
      </c>
      <c r="G421" s="15">
        <v>44971</v>
      </c>
      <c r="H421" s="16" t="s">
        <v>7</v>
      </c>
      <c r="I421" s="16" t="s">
        <v>36</v>
      </c>
      <c r="J421" s="16" t="s">
        <v>9</v>
      </c>
      <c r="K421" s="14" t="s">
        <v>24</v>
      </c>
      <c r="L421" s="14" t="s">
        <v>19</v>
      </c>
      <c r="M421" s="16" t="s">
        <v>12</v>
      </c>
      <c r="N421" s="16" t="s">
        <v>13</v>
      </c>
      <c r="O421" s="16" t="s">
        <v>14</v>
      </c>
      <c r="P421" s="12">
        <f t="shared" si="33"/>
        <v>1</v>
      </c>
      <c r="Q421" s="12" cm="1">
        <f t="array" ref="Q421">SUMPRODUCT(($G$2:$G$3094=G421)*(P421&gt;$P$2:$P$3094))+1</f>
        <v>1</v>
      </c>
      <c r="R421" s="12" t="e">
        <f>(Q421*100000)+#REF!</f>
        <v>#REF!</v>
      </c>
      <c r="S421" t="e" cm="1">
        <f t="array" ref="S421">SUMPRODUCT(($G$2:$G$3094=G421)*(R421&gt;$R$2:$R$3094))+1</f>
        <v>#REF!</v>
      </c>
      <c r="T421" t="str">
        <f t="shared" si="34"/>
        <v xml:space="preserve">Lingfield Park </v>
      </c>
      <c r="U421">
        <v>0</v>
      </c>
      <c r="V421" t="s">
        <v>11</v>
      </c>
      <c r="W421">
        <f t="shared" si="35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1"/>
        <v>Afternoon44972</v>
      </c>
      <c r="D422" s="5" t="str">
        <f>IF('by region'!$C$2="Any","Any",List!V422)&amp;M422&amp;IF('by region'!$I$2="Any","Any",N422)&amp;G422</f>
        <v>AnyJumpAny44972</v>
      </c>
      <c r="E422" s="5" t="e">
        <f>IF(I422=#REF!,List!G422,"")</f>
        <v>#REF!</v>
      </c>
      <c r="F422" s="5" t="e">
        <f t="shared" si="32"/>
        <v>#REF!</v>
      </c>
      <c r="G422" s="15">
        <v>44972</v>
      </c>
      <c r="H422" s="16" t="s">
        <v>27</v>
      </c>
      <c r="I422" s="16" t="s">
        <v>61</v>
      </c>
      <c r="J422" s="16" t="s">
        <v>9</v>
      </c>
      <c r="K422" s="14" t="s">
        <v>24</v>
      </c>
      <c r="L422" s="14" t="s">
        <v>17</v>
      </c>
      <c r="M422" s="16" t="s">
        <v>12</v>
      </c>
      <c r="N422" s="16" t="s">
        <v>13</v>
      </c>
      <c r="O422" s="16" t="s">
        <v>14</v>
      </c>
      <c r="P422" s="12">
        <f t="shared" si="33"/>
        <v>1</v>
      </c>
      <c r="Q422" s="12" cm="1">
        <f t="array" ref="Q422">SUMPRODUCT(($G$2:$G$3094=G422)*(P422&gt;$P$2:$P$3094))+1</f>
        <v>1</v>
      </c>
      <c r="R422" s="12" t="e">
        <f>(Q422*100000)+#REF!</f>
        <v>#REF!</v>
      </c>
      <c r="S422" t="e" cm="1">
        <f t="array" ref="S422">SUMPRODUCT(($G$2:$G$3094=G422)*(R422&gt;$R$2:$R$3094))+1</f>
        <v>#REF!</v>
      </c>
      <c r="T422" t="str">
        <f t="shared" si="34"/>
        <v xml:space="preserve">Hereford </v>
      </c>
      <c r="U422">
        <v>0</v>
      </c>
      <c r="V422" t="s">
        <v>11</v>
      </c>
      <c r="W422">
        <f t="shared" si="35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1"/>
        <v>Afternoon44972</v>
      </c>
      <c r="D423" s="5" t="str">
        <f>IF('by region'!$C$2="Any","Any",List!V423)&amp;M423&amp;IF('by region'!$I$2="Any","Any",N423)&amp;G423</f>
        <v>AnyJumpAny44972</v>
      </c>
      <c r="E423" s="5" t="e">
        <f>IF(I423=#REF!,List!G423,"")</f>
        <v>#REF!</v>
      </c>
      <c r="F423" s="5" t="e">
        <f t="shared" si="32"/>
        <v>#REF!</v>
      </c>
      <c r="G423" s="15">
        <v>44972</v>
      </c>
      <c r="H423" s="16" t="s">
        <v>27</v>
      </c>
      <c r="I423" s="16" t="s">
        <v>49</v>
      </c>
      <c r="J423" s="16" t="s">
        <v>9</v>
      </c>
      <c r="K423" s="14" t="s">
        <v>10</v>
      </c>
      <c r="L423" s="14" t="s">
        <v>11</v>
      </c>
      <c r="M423" s="16" t="s">
        <v>12</v>
      </c>
      <c r="N423" s="16" t="s">
        <v>13</v>
      </c>
      <c r="O423" s="16" t="s">
        <v>14</v>
      </c>
      <c r="P423" s="12">
        <f t="shared" si="33"/>
        <v>1</v>
      </c>
      <c r="Q423" s="12" cm="1">
        <f t="array" ref="Q423">SUMPRODUCT(($G$2:$G$3094=G423)*(P423&gt;$P$2:$P$3094))+1</f>
        <v>1</v>
      </c>
      <c r="R423" s="12" t="e">
        <f>(Q423*100000)+#REF!</f>
        <v>#REF!</v>
      </c>
      <c r="S423" t="e" cm="1">
        <f t="array" ref="S423">SUMPRODUCT(($G$2:$G$3094=G423)*(R423&gt;$R$2:$R$3094))+1</f>
        <v>#REF!</v>
      </c>
      <c r="T423" t="str">
        <f t="shared" si="34"/>
        <v xml:space="preserve">Wetherby </v>
      </c>
      <c r="U423">
        <v>0</v>
      </c>
      <c r="V423" t="s">
        <v>19</v>
      </c>
      <c r="W423">
        <f t="shared" si="35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1"/>
        <v>Afternoon44973</v>
      </c>
      <c r="D424" s="5" t="str">
        <f>IF('by region'!$C$2="Any","Any",List!V424)&amp;M424&amp;IF('by region'!$I$2="Any","Any",N424)&amp;G424</f>
        <v>AnyJumpAny44973</v>
      </c>
      <c r="E424" s="5" t="e">
        <f>IF(I424=#REF!,List!G424,"")</f>
        <v>#REF!</v>
      </c>
      <c r="F424" s="5" t="e">
        <f t="shared" si="32"/>
        <v>#REF!</v>
      </c>
      <c r="G424" s="15">
        <v>44973</v>
      </c>
      <c r="H424" s="16" t="s">
        <v>34</v>
      </c>
      <c r="I424" s="16" t="s">
        <v>31</v>
      </c>
      <c r="J424" s="16" t="s">
        <v>9</v>
      </c>
      <c r="K424" s="14" t="s">
        <v>24</v>
      </c>
      <c r="L424" s="14" t="s">
        <v>11</v>
      </c>
      <c r="M424" s="16" t="s">
        <v>12</v>
      </c>
      <c r="N424" s="16" t="s">
        <v>13</v>
      </c>
      <c r="O424" s="16" t="s">
        <v>21</v>
      </c>
      <c r="P424" s="12">
        <f t="shared" si="33"/>
        <v>1</v>
      </c>
      <c r="Q424" s="12" cm="1">
        <f t="array" ref="Q424">SUMPRODUCT(($G$2:$G$3094=G424)*(P424&gt;$P$2:$P$3094))+1</f>
        <v>1</v>
      </c>
      <c r="R424" s="12" t="e">
        <f>(Q424*100000)+#REF!</f>
        <v>#REF!</v>
      </c>
      <c r="S424" t="e" cm="1">
        <f t="array" ref="S424">SUMPRODUCT(($G$2:$G$3094=G424)*(R424&gt;$R$2:$R$3094))+1</f>
        <v>#REF!</v>
      </c>
      <c r="T424" t="str">
        <f t="shared" si="34"/>
        <v xml:space="preserve">Newcastle </v>
      </c>
      <c r="U424">
        <v>0</v>
      </c>
      <c r="V424" t="s">
        <v>17</v>
      </c>
      <c r="W424">
        <f t="shared" si="35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1"/>
        <v>Afternoon44973</v>
      </c>
      <c r="D425" s="5" t="str">
        <f>IF('by region'!$C$2="Any","Any",List!V425)&amp;M425&amp;IF('by region'!$I$2="Any","Any",N425)&amp;G425</f>
        <v>AnyJumpAny44973</v>
      </c>
      <c r="E425" s="5" t="e">
        <f>IF(I425=#REF!,List!G425,"")</f>
        <v>#REF!</v>
      </c>
      <c r="F425" s="5" t="e">
        <f t="shared" si="32"/>
        <v>#REF!</v>
      </c>
      <c r="G425" s="15">
        <v>44973</v>
      </c>
      <c r="H425" s="16" t="s">
        <v>34</v>
      </c>
      <c r="I425" s="16" t="s">
        <v>44</v>
      </c>
      <c r="J425" s="16" t="s">
        <v>9</v>
      </c>
      <c r="K425" s="14" t="s">
        <v>10</v>
      </c>
      <c r="L425" s="14" t="s">
        <v>17</v>
      </c>
      <c r="M425" s="16" t="s">
        <v>12</v>
      </c>
      <c r="N425" s="16" t="s">
        <v>13</v>
      </c>
      <c r="O425" s="16" t="s">
        <v>14</v>
      </c>
      <c r="P425" s="12">
        <f t="shared" si="33"/>
        <v>1</v>
      </c>
      <c r="Q425" s="12" cm="1">
        <f t="array" ref="Q425">SUMPRODUCT(($G$2:$G$3094=G425)*(P425&gt;$P$2:$P$3094))+1</f>
        <v>1</v>
      </c>
      <c r="R425" s="12" t="e">
        <f>(Q425*100000)+#REF!</f>
        <v>#REF!</v>
      </c>
      <c r="S425" t="e" cm="1">
        <f t="array" ref="S425">SUMPRODUCT(($G$2:$G$3094=G425)*(R425&gt;$R$2:$R$3094))+1</f>
        <v>#REF!</v>
      </c>
      <c r="T425" t="str">
        <f t="shared" si="34"/>
        <v xml:space="preserve">Leicester </v>
      </c>
      <c r="U425">
        <v>0</v>
      </c>
      <c r="V425" t="s">
        <v>11</v>
      </c>
      <c r="W425">
        <f t="shared" si="35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1"/>
        <v>Afternoon44973</v>
      </c>
      <c r="D426" s="5" t="str">
        <f>IF('by region'!$C$2="Any","Any",List!V426)&amp;M426&amp;IF('by region'!$I$2="Any","Any",N426)&amp;G426</f>
        <v>AnyJumpAny44973</v>
      </c>
      <c r="E426" s="5" t="e">
        <f>IF(I426=#REF!,List!G426,"")</f>
        <v>#REF!</v>
      </c>
      <c r="F426" s="5" t="e">
        <f t="shared" si="32"/>
        <v>#REF!</v>
      </c>
      <c r="G426" s="15">
        <v>44973</v>
      </c>
      <c r="H426" s="16" t="s">
        <v>34</v>
      </c>
      <c r="I426" s="16" t="s">
        <v>38</v>
      </c>
      <c r="J426" s="16" t="s">
        <v>9</v>
      </c>
      <c r="K426" s="14" t="s">
        <v>16</v>
      </c>
      <c r="L426" s="14" t="s">
        <v>19</v>
      </c>
      <c r="M426" s="16" t="s">
        <v>12</v>
      </c>
      <c r="N426" s="16" t="s">
        <v>13</v>
      </c>
      <c r="O426" s="16" t="s">
        <v>14</v>
      </c>
      <c r="P426" s="12">
        <f t="shared" si="33"/>
        <v>1</v>
      </c>
      <c r="Q426" s="12" cm="1">
        <f t="array" ref="Q426">SUMPRODUCT(($G$2:$G$3094=G426)*(P426&gt;$P$2:$P$3094))+1</f>
        <v>1</v>
      </c>
      <c r="R426" s="12" t="e">
        <f>(Q426*100000)+#REF!</f>
        <v>#REF!</v>
      </c>
      <c r="S426" t="e" cm="1">
        <f t="array" ref="S426">SUMPRODUCT(($G$2:$G$3094=G426)*(R426&gt;$R$2:$R$3094))+1</f>
        <v>#REF!</v>
      </c>
      <c r="T426" t="str">
        <f t="shared" si="34"/>
        <v xml:space="preserve">Sandown Park </v>
      </c>
      <c r="U426">
        <v>0</v>
      </c>
      <c r="V426" t="s">
        <v>11</v>
      </c>
      <c r="W426">
        <f t="shared" si="35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1"/>
        <v>Afternoon44974</v>
      </c>
      <c r="D427" s="5" t="str">
        <f>IF('by region'!$C$2="Any","Any",List!V427)&amp;M427&amp;IF('by region'!$I$2="Any","Any",N427)&amp;G427</f>
        <v>AnyJumpAny44974</v>
      </c>
      <c r="E427" s="5" t="e">
        <f>IF(I427=#REF!,List!G427,"")</f>
        <v>#REF!</v>
      </c>
      <c r="F427" s="5" t="e">
        <f t="shared" si="32"/>
        <v>#REF!</v>
      </c>
      <c r="G427" s="15">
        <v>44974</v>
      </c>
      <c r="H427" s="16" t="s">
        <v>35</v>
      </c>
      <c r="I427" s="16" t="s">
        <v>20</v>
      </c>
      <c r="J427" s="16" t="s">
        <v>9</v>
      </c>
      <c r="K427" s="14" t="s">
        <v>10</v>
      </c>
      <c r="L427" s="14" t="s">
        <v>17</v>
      </c>
      <c r="M427" s="16" t="s">
        <v>12</v>
      </c>
      <c r="N427" s="16" t="s">
        <v>13</v>
      </c>
      <c r="O427" s="16" t="s">
        <v>14</v>
      </c>
      <c r="P427" s="12">
        <f t="shared" si="33"/>
        <v>1</v>
      </c>
      <c r="Q427" s="12" cm="1">
        <f t="array" ref="Q427">SUMPRODUCT(($G$2:$G$3094=G427)*(P427&gt;$P$2:$P$3094))+1</f>
        <v>1</v>
      </c>
      <c r="R427" s="12" t="e">
        <f>(Q427*100000)+#REF!</f>
        <v>#REF!</v>
      </c>
      <c r="S427" t="e" cm="1">
        <f t="array" ref="S427">SUMPRODUCT(($G$2:$G$3094=G427)*(R427&gt;$R$2:$R$3094))+1</f>
        <v>#REF!</v>
      </c>
      <c r="T427" t="str">
        <f t="shared" si="34"/>
        <v xml:space="preserve">Fakenham </v>
      </c>
      <c r="U427">
        <v>0</v>
      </c>
      <c r="V427" t="s">
        <v>17</v>
      </c>
      <c r="W427">
        <f t="shared" si="35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1"/>
        <v>Afternoon44974</v>
      </c>
      <c r="D428" s="5" t="str">
        <f>IF('by region'!$C$2="Any","Any",List!V428)&amp;M428&amp;IF('by region'!$I$2="Any","Any",N428)&amp;G428</f>
        <v>AnyJumpAny44974</v>
      </c>
      <c r="E428" s="5" t="e">
        <f>IF(I428=#REF!,List!G428,"")</f>
        <v>#REF!</v>
      </c>
      <c r="F428" s="5" t="e">
        <f t="shared" si="32"/>
        <v>#REF!</v>
      </c>
      <c r="G428" s="15">
        <v>44974</v>
      </c>
      <c r="H428" s="16" t="s">
        <v>35</v>
      </c>
      <c r="I428" s="16" t="s">
        <v>50</v>
      </c>
      <c r="J428" s="16" t="s">
        <v>9</v>
      </c>
      <c r="K428" s="14" t="s">
        <v>10</v>
      </c>
      <c r="L428" s="14" t="s">
        <v>11</v>
      </c>
      <c r="M428" s="16" t="s">
        <v>12</v>
      </c>
      <c r="N428" s="16" t="s">
        <v>13</v>
      </c>
      <c r="O428" s="16" t="s">
        <v>14</v>
      </c>
      <c r="P428" s="12">
        <f t="shared" si="33"/>
        <v>1</v>
      </c>
      <c r="Q428" s="12" cm="1">
        <f t="array" ref="Q428">SUMPRODUCT(($G$2:$G$3094=G428)*(P428&gt;$P$2:$P$3094))+1</f>
        <v>1</v>
      </c>
      <c r="R428" s="12" t="e">
        <f>(Q428*100000)+#REF!</f>
        <v>#REF!</v>
      </c>
      <c r="S428" t="e" cm="1">
        <f t="array" ref="S428">SUMPRODUCT(($G$2:$G$3094=G428)*(R428&gt;$R$2:$R$3094))+1</f>
        <v>#REF!</v>
      </c>
      <c r="T428" t="str">
        <f t="shared" si="34"/>
        <v xml:space="preserve">Kelso </v>
      </c>
      <c r="U428">
        <v>0</v>
      </c>
      <c r="V428" t="s">
        <v>11</v>
      </c>
      <c r="W428">
        <f t="shared" si="35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1"/>
        <v>Afternoon44975</v>
      </c>
      <c r="D429" s="5" t="str">
        <f>IF('by region'!$C$2="Any","Any",List!V429)&amp;M429&amp;IF('by region'!$I$2="Any","Any",N429)&amp;G429</f>
        <v>AnyJumpAny44975</v>
      </c>
      <c r="E429" s="5" t="e">
        <f>IF(I429=#REF!,List!G429,"")</f>
        <v>#REF!</v>
      </c>
      <c r="F429" s="5" t="e">
        <f t="shared" si="32"/>
        <v>#REF!</v>
      </c>
      <c r="G429" s="15">
        <v>44975</v>
      </c>
      <c r="H429" s="16" t="s">
        <v>37</v>
      </c>
      <c r="I429" s="16" t="s">
        <v>55</v>
      </c>
      <c r="J429" s="16" t="s">
        <v>9</v>
      </c>
      <c r="K429" s="14" t="s">
        <v>10</v>
      </c>
      <c r="L429" s="14" t="s">
        <v>19</v>
      </c>
      <c r="M429" s="16" t="s">
        <v>12</v>
      </c>
      <c r="N429" s="16" t="s">
        <v>13</v>
      </c>
      <c r="O429" s="16" t="s">
        <v>14</v>
      </c>
      <c r="P429" s="12">
        <f t="shared" si="33"/>
        <v>1</v>
      </c>
      <c r="Q429" s="12" cm="1">
        <f t="array" ref="Q429">SUMPRODUCT(($G$2:$G$3094=G429)*(P429&gt;$P$2:$P$3094))+1</f>
        <v>1</v>
      </c>
      <c r="R429" s="12" t="e">
        <f>(Q429*100000)+#REF!</f>
        <v>#REF!</v>
      </c>
      <c r="S429" t="e" cm="1">
        <f t="array" ref="S429">SUMPRODUCT(($G$2:$G$3094=G429)*(R429&gt;$R$2:$R$3094))+1</f>
        <v>#REF!</v>
      </c>
      <c r="T429" t="str">
        <f t="shared" si="34"/>
        <v xml:space="preserve">Ascot </v>
      </c>
      <c r="U429">
        <v>0</v>
      </c>
      <c r="V429" t="s">
        <v>19</v>
      </c>
      <c r="W429">
        <f t="shared" si="35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1"/>
        <v>Afternoon44975</v>
      </c>
      <c r="D430" s="5" t="str">
        <f>IF('by region'!$C$2="Any","Any",List!V430)&amp;M430&amp;IF('by region'!$I$2="Any","Any",N430)&amp;G430</f>
        <v>AnyJumpAny44975</v>
      </c>
      <c r="E430" s="5" t="e">
        <f>IF(I430=#REF!,List!G430,"")</f>
        <v>#REF!</v>
      </c>
      <c r="F430" s="5" t="e">
        <f t="shared" si="32"/>
        <v>#REF!</v>
      </c>
      <c r="G430" s="15">
        <v>44975</v>
      </c>
      <c r="H430" s="16" t="s">
        <v>37</v>
      </c>
      <c r="I430" s="16" t="s">
        <v>56</v>
      </c>
      <c r="J430" s="16" t="s">
        <v>9</v>
      </c>
      <c r="K430" s="14" t="s">
        <v>16</v>
      </c>
      <c r="L430" s="14" t="s">
        <v>11</v>
      </c>
      <c r="M430" s="16" t="s">
        <v>12</v>
      </c>
      <c r="N430" s="16" t="s">
        <v>13</v>
      </c>
      <c r="O430" s="16" t="s">
        <v>14</v>
      </c>
      <c r="P430" s="12">
        <f t="shared" si="33"/>
        <v>1</v>
      </c>
      <c r="Q430" s="12" cm="1">
        <f t="array" ref="Q430">SUMPRODUCT(($G$2:$G$3094=G430)*(P430&gt;$P$2:$P$3094))+1</f>
        <v>1</v>
      </c>
      <c r="R430" s="12" t="e">
        <f>(Q430*100000)+#REF!</f>
        <v>#REF!</v>
      </c>
      <c r="S430" t="e" cm="1">
        <f t="array" ref="S430">SUMPRODUCT(($G$2:$G$3094=G430)*(R430&gt;$R$2:$R$3094))+1</f>
        <v>#REF!</v>
      </c>
      <c r="T430" t="str">
        <f t="shared" si="34"/>
        <v xml:space="preserve">Haydock Park </v>
      </c>
      <c r="U430">
        <v>0</v>
      </c>
      <c r="V430" t="s">
        <v>17</v>
      </c>
      <c r="W430">
        <f t="shared" si="35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1"/>
        <v>Afternoon44975</v>
      </c>
      <c r="D431" s="5" t="str">
        <f>IF('by region'!$C$2="Any","Any",List!V431)&amp;M431&amp;IF('by region'!$I$2="Any","Any",N431)&amp;G431</f>
        <v>AnyJumpAny44975</v>
      </c>
      <c r="E431" s="5" t="e">
        <f>IF(I431=#REF!,List!G431,"")</f>
        <v>#REF!</v>
      </c>
      <c r="F431" s="5" t="e">
        <f t="shared" si="32"/>
        <v>#REF!</v>
      </c>
      <c r="G431" s="15">
        <v>44975</v>
      </c>
      <c r="H431" s="16" t="s">
        <v>37</v>
      </c>
      <c r="I431" s="16" t="s">
        <v>39</v>
      </c>
      <c r="J431" s="16" t="s">
        <v>9</v>
      </c>
      <c r="K431" s="14" t="s">
        <v>16</v>
      </c>
      <c r="L431" s="14" t="s">
        <v>19</v>
      </c>
      <c r="M431" s="16" t="s">
        <v>12</v>
      </c>
      <c r="N431" s="16" t="s">
        <v>13</v>
      </c>
      <c r="O431" s="16" t="s">
        <v>14</v>
      </c>
      <c r="P431" s="12">
        <f t="shared" si="33"/>
        <v>1</v>
      </c>
      <c r="Q431" s="12" cm="1">
        <f t="array" ref="Q431">SUMPRODUCT(($G$2:$G$3094=G431)*(P431&gt;$P$2:$P$3094))+1</f>
        <v>1</v>
      </c>
      <c r="R431" s="12" t="e">
        <f>(Q431*100000)+#REF!</f>
        <v>#REF!</v>
      </c>
      <c r="S431" t="e" cm="1">
        <f t="array" ref="S431">SUMPRODUCT(($G$2:$G$3094=G431)*(R431&gt;$R$2:$R$3094))+1</f>
        <v>#REF!</v>
      </c>
      <c r="T431" t="str">
        <f t="shared" si="34"/>
        <v xml:space="preserve">Wincanton </v>
      </c>
      <c r="U431">
        <v>0</v>
      </c>
      <c r="V431" t="s">
        <v>30</v>
      </c>
      <c r="W431">
        <f t="shared" si="35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1"/>
        <v>Afternoon44976</v>
      </c>
      <c r="D432" s="5" t="str">
        <f>IF('by region'!$C$2="Any","Any",List!V432)&amp;M432&amp;IF('by region'!$I$2="Any","Any",N432)&amp;G432</f>
        <v>AnyJumpAny44976</v>
      </c>
      <c r="E432" s="5" t="e">
        <f>IF(I432=#REF!,List!G432,"")</f>
        <v>#REF!</v>
      </c>
      <c r="F432" s="5" t="e">
        <f t="shared" si="32"/>
        <v>#REF!</v>
      </c>
      <c r="G432" s="15">
        <v>44976</v>
      </c>
      <c r="H432" s="16" t="s">
        <v>40</v>
      </c>
      <c r="I432" s="16" t="s">
        <v>51</v>
      </c>
      <c r="J432" s="16" t="s">
        <v>9</v>
      </c>
      <c r="K432" s="14" t="s">
        <v>10</v>
      </c>
      <c r="L432" s="14" t="s">
        <v>19</v>
      </c>
      <c r="M432" s="16" t="s">
        <v>12</v>
      </c>
      <c r="N432" s="16" t="s">
        <v>13</v>
      </c>
      <c r="O432" s="16" t="s">
        <v>21</v>
      </c>
      <c r="P432" s="12">
        <f t="shared" si="33"/>
        <v>1</v>
      </c>
      <c r="Q432" s="12" cm="1">
        <f t="array" ref="Q432">SUMPRODUCT(($G$2:$G$3094=G432)*(P432&gt;$P$2:$P$3094))+1</f>
        <v>1</v>
      </c>
      <c r="R432" s="12" t="e">
        <f>(Q432*100000)+#REF!</f>
        <v>#REF!</v>
      </c>
      <c r="S432" t="e" cm="1">
        <f t="array" ref="S432">SUMPRODUCT(($G$2:$G$3094=G432)*(R432&gt;$R$2:$R$3094))+1</f>
        <v>#REF!</v>
      </c>
      <c r="T432" t="str">
        <f t="shared" si="34"/>
        <v xml:space="preserve">Newbury </v>
      </c>
      <c r="U432">
        <v>0</v>
      </c>
      <c r="V432" t="s">
        <v>11</v>
      </c>
      <c r="W432">
        <f t="shared" si="35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1"/>
        <v>Afternoon44976</v>
      </c>
      <c r="D433" s="5" t="str">
        <f>IF('by region'!$C$2="Any","Any",List!V433)&amp;M433&amp;IF('by region'!$I$2="Any","Any",N433)&amp;G433</f>
        <v>AnyJumpAny44976</v>
      </c>
      <c r="E433" s="5" t="e">
        <f>IF(I433=#REF!,List!G433,"")</f>
        <v>#REF!</v>
      </c>
      <c r="F433" s="5" t="e">
        <f t="shared" si="32"/>
        <v>#REF!</v>
      </c>
      <c r="G433" s="15">
        <v>44976</v>
      </c>
      <c r="H433" s="16" t="s">
        <v>40</v>
      </c>
      <c r="I433" s="16" t="s">
        <v>22</v>
      </c>
      <c r="J433" s="16" t="s">
        <v>9</v>
      </c>
      <c r="K433" s="14" t="s">
        <v>10</v>
      </c>
      <c r="L433" s="14" t="s">
        <v>11</v>
      </c>
      <c r="M433" s="16" t="s">
        <v>12</v>
      </c>
      <c r="N433" s="16" t="s">
        <v>13</v>
      </c>
      <c r="O433" s="16" t="s">
        <v>14</v>
      </c>
      <c r="P433" s="12">
        <f t="shared" si="33"/>
        <v>1</v>
      </c>
      <c r="Q433" s="12" cm="1">
        <f t="array" ref="Q433">SUMPRODUCT(($G$2:$G$3094=G433)*(P433&gt;$P$2:$P$3094))+1</f>
        <v>1</v>
      </c>
      <c r="R433" s="12" t="e">
        <f>(Q433*100000)+#REF!</f>
        <v>#REF!</v>
      </c>
      <c r="S433" t="e" cm="1">
        <f t="array" ref="S433">SUMPRODUCT(($G$2:$G$3094=G433)*(R433&gt;$R$2:$R$3094))+1</f>
        <v>#REF!</v>
      </c>
      <c r="T433" t="str">
        <f t="shared" si="34"/>
        <v xml:space="preserve">Musselburgh </v>
      </c>
      <c r="U433">
        <v>0</v>
      </c>
      <c r="V433" t="s">
        <v>19</v>
      </c>
      <c r="W433">
        <f t="shared" si="35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1"/>
        <v>Afternoon44977</v>
      </c>
      <c r="D434" s="5" t="str">
        <f>IF('by region'!$C$2="Any","Any",List!V434)&amp;M434&amp;IF('by region'!$I$2="Any","Any",N434)&amp;G434</f>
        <v>AnyJumpAny44977</v>
      </c>
      <c r="E434" s="5" t="e">
        <f>IF(I434=#REF!,List!G434,"")</f>
        <v>#REF!</v>
      </c>
      <c r="F434" s="5" t="e">
        <f t="shared" si="32"/>
        <v>#REF!</v>
      </c>
      <c r="G434" s="15">
        <v>44977</v>
      </c>
      <c r="H434" s="16" t="s">
        <v>42</v>
      </c>
      <c r="I434" s="16" t="s">
        <v>63</v>
      </c>
      <c r="J434" s="16" t="s">
        <v>9</v>
      </c>
      <c r="K434" s="14" t="s">
        <v>16</v>
      </c>
      <c r="L434" s="14" t="s">
        <v>11</v>
      </c>
      <c r="M434" s="16" t="s">
        <v>12</v>
      </c>
      <c r="N434" s="16" t="s">
        <v>13</v>
      </c>
      <c r="O434" s="16" t="s">
        <v>14</v>
      </c>
      <c r="P434" s="12">
        <f t="shared" si="33"/>
        <v>1</v>
      </c>
      <c r="Q434" s="12" cm="1">
        <f t="array" ref="Q434">SUMPRODUCT(($G$2:$G$3094=G434)*(P434&gt;$P$2:$P$3094))+1</f>
        <v>1</v>
      </c>
      <c r="R434" s="12" t="e">
        <f>(Q434*100000)+#REF!</f>
        <v>#REF!</v>
      </c>
      <c r="S434" t="e" cm="1">
        <f t="array" ref="S434">SUMPRODUCT(($G$2:$G$3094=G434)*(R434&gt;$R$2:$R$3094))+1</f>
        <v>#REF!</v>
      </c>
      <c r="T434" t="str">
        <f t="shared" si="34"/>
        <v xml:space="preserve">Carlisle </v>
      </c>
      <c r="U434">
        <v>0</v>
      </c>
      <c r="V434" t="s">
        <v>19</v>
      </c>
      <c r="W434">
        <f t="shared" si="35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1"/>
        <v>Afternoon44977</v>
      </c>
      <c r="D435" s="5" t="str">
        <f>IF('by region'!$C$2="Any","Any",List!V435)&amp;M435&amp;IF('by region'!$I$2="Any","Any",N435)&amp;G435</f>
        <v>AnyJumpAny44977</v>
      </c>
      <c r="E435" s="5" t="e">
        <f>IF(I435=#REF!,List!G435,"")</f>
        <v>#REF!</v>
      </c>
      <c r="F435" s="5" t="e">
        <f t="shared" si="32"/>
        <v>#REF!</v>
      </c>
      <c r="G435" s="15">
        <v>44977</v>
      </c>
      <c r="H435" s="16" t="s">
        <v>42</v>
      </c>
      <c r="I435" s="16" t="s">
        <v>36</v>
      </c>
      <c r="J435" s="16" t="s">
        <v>9</v>
      </c>
      <c r="K435" s="14" t="s">
        <v>24</v>
      </c>
      <c r="L435" s="14" t="s">
        <v>19</v>
      </c>
      <c r="M435" s="16" t="s">
        <v>12</v>
      </c>
      <c r="N435" s="16" t="s">
        <v>13</v>
      </c>
      <c r="O435" s="16" t="s">
        <v>14</v>
      </c>
      <c r="P435" s="12">
        <f t="shared" si="33"/>
        <v>1</v>
      </c>
      <c r="Q435" s="12" cm="1">
        <f t="array" ref="Q435">SUMPRODUCT(($G$2:$G$3094=G435)*(P435&gt;$P$2:$P$3094))+1</f>
        <v>1</v>
      </c>
      <c r="R435" s="12" t="e">
        <f>(Q435*100000)+#REF!</f>
        <v>#REF!</v>
      </c>
      <c r="S435" t="e" cm="1">
        <f t="array" ref="S435">SUMPRODUCT(($G$2:$G$3094=G435)*(R435&gt;$R$2:$R$3094))+1</f>
        <v>#REF!</v>
      </c>
      <c r="T435" t="str">
        <f t="shared" si="34"/>
        <v xml:space="preserve">Lingfield Park </v>
      </c>
      <c r="U435">
        <v>0</v>
      </c>
      <c r="V435" t="s">
        <v>17</v>
      </c>
      <c r="W435">
        <f t="shared" si="35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1"/>
        <v>Afternoon44978</v>
      </c>
      <c r="D436" s="5" t="str">
        <f>IF('by region'!$C$2="Any","Any",List!V436)&amp;M436&amp;IF('by region'!$I$2="Any","Any",N436)&amp;G436</f>
        <v>AnyJumpAny44978</v>
      </c>
      <c r="E436" s="5" t="e">
        <f>IF(I436=#REF!,List!G436,"")</f>
        <v>#REF!</v>
      </c>
      <c r="F436" s="5" t="e">
        <f t="shared" si="32"/>
        <v>#REF!</v>
      </c>
      <c r="G436" s="15">
        <v>44978</v>
      </c>
      <c r="H436" s="16" t="s">
        <v>7</v>
      </c>
      <c r="I436" s="16" t="s">
        <v>53</v>
      </c>
      <c r="J436" s="16" t="s">
        <v>9</v>
      </c>
      <c r="K436" s="14" t="s">
        <v>16</v>
      </c>
      <c r="L436" s="14" t="s">
        <v>17</v>
      </c>
      <c r="M436" s="16" t="s">
        <v>12</v>
      </c>
      <c r="N436" s="16" t="s">
        <v>13</v>
      </c>
      <c r="O436" s="16" t="s">
        <v>14</v>
      </c>
      <c r="P436" s="12">
        <f t="shared" si="33"/>
        <v>1</v>
      </c>
      <c r="Q436" s="12" cm="1">
        <f t="array" ref="Q436">SUMPRODUCT(($G$2:$G$3094=G436)*(P436&gt;$P$2:$P$3094))+1</f>
        <v>1</v>
      </c>
      <c r="R436" s="12" t="e">
        <f>(Q436*100000)+#REF!</f>
        <v>#REF!</v>
      </c>
      <c r="S436" t="e" cm="1">
        <f t="array" ref="S436">SUMPRODUCT(($G$2:$G$3094=G436)*(R436&gt;$R$2:$R$3094))+1</f>
        <v>#REF!</v>
      </c>
      <c r="T436" t="str">
        <f t="shared" si="34"/>
        <v xml:space="preserve">Market Rasen </v>
      </c>
      <c r="U436">
        <v>0</v>
      </c>
      <c r="V436" t="s">
        <v>19</v>
      </c>
      <c r="W436">
        <f t="shared" si="35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1"/>
        <v>Afternoon44978</v>
      </c>
      <c r="D437" s="5" t="str">
        <f>IF('by region'!$C$2="Any","Any",List!V437)&amp;M437&amp;IF('by region'!$I$2="Any","Any",N437)&amp;G437</f>
        <v>AnyJumpAny44978</v>
      </c>
      <c r="E437" s="5" t="e">
        <f>IF(I437=#REF!,List!G437,"")</f>
        <v>#REF!</v>
      </c>
      <c r="F437" s="5" t="e">
        <f t="shared" si="32"/>
        <v>#REF!</v>
      </c>
      <c r="G437" s="15">
        <v>44978</v>
      </c>
      <c r="H437" s="16" t="s">
        <v>7</v>
      </c>
      <c r="I437" s="16" t="s">
        <v>57</v>
      </c>
      <c r="J437" s="16" t="s">
        <v>9</v>
      </c>
      <c r="K437" s="14" t="s">
        <v>10</v>
      </c>
      <c r="L437" s="14" t="s">
        <v>19</v>
      </c>
      <c r="M437" s="16" t="s">
        <v>12</v>
      </c>
      <c r="N437" s="16" t="s">
        <v>13</v>
      </c>
      <c r="O437" s="16" t="s">
        <v>14</v>
      </c>
      <c r="P437" s="12">
        <f t="shared" si="33"/>
        <v>1</v>
      </c>
      <c r="Q437" s="12" cm="1">
        <f t="array" ref="Q437">SUMPRODUCT(($G$2:$G$3094=G437)*(P437&gt;$P$2:$P$3094))+1</f>
        <v>1</v>
      </c>
      <c r="R437" s="12" t="e">
        <f>(Q437*100000)+#REF!</f>
        <v>#REF!</v>
      </c>
      <c r="S437" t="e" cm="1">
        <f t="array" ref="S437">SUMPRODUCT(($G$2:$G$3094=G437)*(R437&gt;$R$2:$R$3094))+1</f>
        <v>#REF!</v>
      </c>
      <c r="T437" t="str">
        <f t="shared" si="34"/>
        <v xml:space="preserve">Taunton </v>
      </c>
      <c r="U437">
        <v>0</v>
      </c>
      <c r="V437" t="s">
        <v>30</v>
      </c>
      <c r="W437">
        <f t="shared" si="35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ref="C438:C501" si="36">J438&amp;G438</f>
        <v>Afternoon44979</v>
      </c>
      <c r="D438" s="5" t="str">
        <f>IF('by region'!$C$2="Any","Any",List!V438)&amp;M438&amp;IF('by region'!$I$2="Any","Any",N438)&amp;G438</f>
        <v>AnyJumpAny44979</v>
      </c>
      <c r="E438" s="5" t="e">
        <f>IF(I438=#REF!,List!G438,"")</f>
        <v>#REF!</v>
      </c>
      <c r="F438" s="5" t="e">
        <f t="shared" si="32"/>
        <v>#REF!</v>
      </c>
      <c r="G438" s="15">
        <v>44979</v>
      </c>
      <c r="H438" s="16" t="s">
        <v>27</v>
      </c>
      <c r="I438" s="16" t="s">
        <v>59</v>
      </c>
      <c r="J438" s="16" t="s">
        <v>9</v>
      </c>
      <c r="K438" s="14" t="s">
        <v>24</v>
      </c>
      <c r="L438" s="14" t="s">
        <v>11</v>
      </c>
      <c r="M438" s="16" t="s">
        <v>12</v>
      </c>
      <c r="N438" s="16" t="s">
        <v>13</v>
      </c>
      <c r="O438" s="16" t="s">
        <v>14</v>
      </c>
      <c r="P438" s="12">
        <f t="shared" si="33"/>
        <v>1</v>
      </c>
      <c r="Q438" s="12" cm="1">
        <f t="array" ref="Q438">SUMPRODUCT(($G$2:$G$3094=G438)*(P438&gt;$P$2:$P$3094))+1</f>
        <v>1</v>
      </c>
      <c r="R438" s="12" t="e">
        <f>(Q438*100000)+#REF!</f>
        <v>#REF!</v>
      </c>
      <c r="S438" t="e" cm="1">
        <f t="array" ref="S438">SUMPRODUCT(($G$2:$G$3094=G438)*(R438&gt;$R$2:$R$3094))+1</f>
        <v>#REF!</v>
      </c>
      <c r="T438" t="str">
        <f t="shared" si="34"/>
        <v xml:space="preserve">Doncaster </v>
      </c>
      <c r="U438">
        <v>0</v>
      </c>
      <c r="V438" t="s">
        <v>19</v>
      </c>
      <c r="W438">
        <f t="shared" si="35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6"/>
        <v>Afternoon44979</v>
      </c>
      <c r="D439" s="5" t="str">
        <f>IF('by region'!$C$2="Any","Any",List!V439)&amp;M439&amp;IF('by region'!$I$2="Any","Any",N439)&amp;G439</f>
        <v>AnyJumpAny44979</v>
      </c>
      <c r="E439" s="5" t="e">
        <f>IF(I439=#REF!,List!G439,"")</f>
        <v>#REF!</v>
      </c>
      <c r="F439" s="5" t="e">
        <f t="shared" si="32"/>
        <v>#REF!</v>
      </c>
      <c r="G439" s="15">
        <v>44979</v>
      </c>
      <c r="H439" s="16" t="s">
        <v>27</v>
      </c>
      <c r="I439" s="16" t="s">
        <v>52</v>
      </c>
      <c r="J439" s="16" t="s">
        <v>9</v>
      </c>
      <c r="K439" s="14" t="s">
        <v>10</v>
      </c>
      <c r="L439" s="14" t="s">
        <v>17</v>
      </c>
      <c r="M439" s="16" t="s">
        <v>12</v>
      </c>
      <c r="N439" s="16" t="s">
        <v>13</v>
      </c>
      <c r="O439" s="16" t="s">
        <v>14</v>
      </c>
      <c r="P439" s="12">
        <f t="shared" si="33"/>
        <v>1</v>
      </c>
      <c r="Q439" s="12" cm="1">
        <f t="array" ref="Q439">SUMPRODUCT(($G$2:$G$3094=G439)*(P439&gt;$P$2:$P$3094))+1</f>
        <v>1</v>
      </c>
      <c r="R439" s="12" t="e">
        <f>(Q439*100000)+#REF!</f>
        <v>#REF!</v>
      </c>
      <c r="S439" t="e" cm="1">
        <f t="array" ref="S439">SUMPRODUCT(($G$2:$G$3094=G439)*(R439&gt;$R$2:$R$3094))+1</f>
        <v>#REF!</v>
      </c>
      <c r="T439" t="str">
        <f t="shared" si="34"/>
        <v xml:space="preserve">Ludlow </v>
      </c>
      <c r="U439">
        <v>0</v>
      </c>
      <c r="V439" t="s">
        <v>17</v>
      </c>
      <c r="W439">
        <f t="shared" si="35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6"/>
        <v>Afternoon44980</v>
      </c>
      <c r="D440" s="5" t="str">
        <f>IF('by region'!$C$2="Any","Any",List!V440)&amp;M440&amp;IF('by region'!$I$2="Any","Any",N440)&amp;G440</f>
        <v>AnyJumpAny44980</v>
      </c>
      <c r="E440" s="5" t="e">
        <f>IF(I440=#REF!,List!G440,"")</f>
        <v>#REF!</v>
      </c>
      <c r="F440" s="5" t="e">
        <f t="shared" si="32"/>
        <v>#REF!</v>
      </c>
      <c r="G440" s="15">
        <v>44980</v>
      </c>
      <c r="H440" s="16" t="s">
        <v>34</v>
      </c>
      <c r="I440" s="16" t="s">
        <v>45</v>
      </c>
      <c r="J440" s="16" t="s">
        <v>9</v>
      </c>
      <c r="K440" s="14" t="s">
        <v>16</v>
      </c>
      <c r="L440" s="14" t="s">
        <v>17</v>
      </c>
      <c r="M440" s="16" t="s">
        <v>12</v>
      </c>
      <c r="N440" s="16" t="s">
        <v>13</v>
      </c>
      <c r="O440" s="16" t="s">
        <v>14</v>
      </c>
      <c r="P440" s="12">
        <f t="shared" si="33"/>
        <v>1</v>
      </c>
      <c r="Q440" s="12" cm="1">
        <f t="array" ref="Q440">SUMPRODUCT(($G$2:$G$3094=G440)*(P440&gt;$P$2:$P$3094))+1</f>
        <v>1</v>
      </c>
      <c r="R440" s="12" t="e">
        <f>(Q440*100000)+#REF!</f>
        <v>#REF!</v>
      </c>
      <c r="S440" t="e" cm="1">
        <f t="array" ref="S440">SUMPRODUCT(($G$2:$G$3094=G440)*(R440&gt;$R$2:$R$3094))+1</f>
        <v>#REF!</v>
      </c>
      <c r="T440" t="str">
        <f t="shared" si="34"/>
        <v xml:space="preserve">Huntingdon </v>
      </c>
      <c r="U440">
        <v>0</v>
      </c>
      <c r="V440" t="s">
        <v>17</v>
      </c>
      <c r="W440">
        <f t="shared" si="35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si="36"/>
        <v>Afternoon44980</v>
      </c>
      <c r="D441" s="5" t="str">
        <f>IF('by region'!$C$2="Any","Any",List!V441)&amp;M441&amp;IF('by region'!$I$2="Any","Any",N441)&amp;G441</f>
        <v>AnyJumpAny44980</v>
      </c>
      <c r="E441" s="5" t="e">
        <f>IF(I441=#REF!,List!G441,"")</f>
        <v>#REF!</v>
      </c>
      <c r="F441" s="5" t="e">
        <f t="shared" si="32"/>
        <v>#REF!</v>
      </c>
      <c r="G441" s="15">
        <v>44980</v>
      </c>
      <c r="H441" s="16" t="s">
        <v>34</v>
      </c>
      <c r="I441" s="16" t="s">
        <v>46</v>
      </c>
      <c r="J441" s="16" t="s">
        <v>9</v>
      </c>
      <c r="K441" s="14" t="s">
        <v>24</v>
      </c>
      <c r="L441" s="14" t="s">
        <v>11</v>
      </c>
      <c r="M441" s="16" t="s">
        <v>12</v>
      </c>
      <c r="N441" s="16" t="s">
        <v>13</v>
      </c>
      <c r="O441" s="16" t="s">
        <v>14</v>
      </c>
      <c r="P441" s="12">
        <f t="shared" si="33"/>
        <v>1</v>
      </c>
      <c r="Q441" s="12" cm="1">
        <f t="array" ref="Q441">SUMPRODUCT(($G$2:$G$3094=G441)*(P441&gt;$P$2:$P$3094))+1</f>
        <v>1</v>
      </c>
      <c r="R441" s="12" t="e">
        <f>(Q441*100000)+#REF!</f>
        <v>#REF!</v>
      </c>
      <c r="S441" t="e" cm="1">
        <f t="array" ref="S441">SUMPRODUCT(($G$2:$G$3094=G441)*(R441&gt;$R$2:$R$3094))+1</f>
        <v>#REF!</v>
      </c>
      <c r="T441" t="str">
        <f t="shared" si="34"/>
        <v xml:space="preserve">Sedgefield </v>
      </c>
      <c r="U441">
        <v>0</v>
      </c>
      <c r="V441" t="s">
        <v>19</v>
      </c>
      <c r="W441">
        <f t="shared" si="35"/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6"/>
        <v>Afternoon44981</v>
      </c>
      <c r="D442" s="5" t="str">
        <f>IF('by region'!$C$2="Any","Any",List!V442)&amp;M442&amp;IF('by region'!$I$2="Any","Any",N442)&amp;G442</f>
        <v>AnyJumpAny44981</v>
      </c>
      <c r="E442" s="5" t="e">
        <f>IF(I442=#REF!,List!G442,"")</f>
        <v>#REF!</v>
      </c>
      <c r="F442" s="5" t="e">
        <f t="shared" si="32"/>
        <v>#REF!</v>
      </c>
      <c r="G442" s="15">
        <v>44981</v>
      </c>
      <c r="H442" s="16" t="s">
        <v>35</v>
      </c>
      <c r="I442" s="16" t="s">
        <v>18</v>
      </c>
      <c r="J442" s="16" t="s">
        <v>9</v>
      </c>
      <c r="K442" s="14" t="s">
        <v>16</v>
      </c>
      <c r="L442" s="14" t="s">
        <v>19</v>
      </c>
      <c r="M442" s="16" t="s">
        <v>12</v>
      </c>
      <c r="N442" s="16" t="s">
        <v>13</v>
      </c>
      <c r="O442" s="16" t="s">
        <v>14</v>
      </c>
      <c r="P442" s="12">
        <f t="shared" si="33"/>
        <v>1</v>
      </c>
      <c r="Q442" s="12" cm="1">
        <f t="array" ref="Q442">SUMPRODUCT(($G$2:$G$3094=G442)*(P442&gt;$P$2:$P$3094))+1</f>
        <v>1</v>
      </c>
      <c r="R442" s="12" t="e">
        <f>(Q442*100000)+#REF!</f>
        <v>#REF!</v>
      </c>
      <c r="S442" t="e" cm="1">
        <f t="array" ref="S442">SUMPRODUCT(($G$2:$G$3094=G442)*(R442&gt;$R$2:$R$3094))+1</f>
        <v>#REF!</v>
      </c>
      <c r="T442" t="str">
        <f t="shared" si="34"/>
        <v xml:space="preserve">Exeter </v>
      </c>
      <c r="U442">
        <v>0</v>
      </c>
      <c r="V442" t="s">
        <v>30</v>
      </c>
      <c r="W442">
        <f t="shared" si="35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6"/>
        <v>Afternoon44981</v>
      </c>
      <c r="D443" s="5" t="str">
        <f>IF('by region'!$C$2="Any","Any",List!V443)&amp;M443&amp;IF('by region'!$I$2="Any","Any",N443)&amp;G443</f>
        <v>AnyJumpAny44981</v>
      </c>
      <c r="E443" s="5" t="e">
        <f>IF(I443=#REF!,List!G443,"")</f>
        <v>#REF!</v>
      </c>
      <c r="F443" s="5" t="e">
        <f t="shared" si="32"/>
        <v>#REF!</v>
      </c>
      <c r="G443" s="15">
        <v>44981</v>
      </c>
      <c r="H443" s="16" t="s">
        <v>35</v>
      </c>
      <c r="I443" s="16" t="s">
        <v>48</v>
      </c>
      <c r="J443" s="16" t="s">
        <v>9</v>
      </c>
      <c r="K443" s="14" t="s">
        <v>16</v>
      </c>
      <c r="L443" s="14" t="s">
        <v>17</v>
      </c>
      <c r="M443" s="16" t="s">
        <v>12</v>
      </c>
      <c r="N443" s="16" t="s">
        <v>13</v>
      </c>
      <c r="O443" s="16" t="s">
        <v>14</v>
      </c>
      <c r="P443" s="12">
        <f t="shared" si="33"/>
        <v>1</v>
      </c>
      <c r="Q443" s="12" cm="1">
        <f t="array" ref="Q443">SUMPRODUCT(($G$2:$G$3094=G443)*(P443&gt;$P$2:$P$3094))+1</f>
        <v>1</v>
      </c>
      <c r="R443" s="12" t="e">
        <f>(Q443*100000)+#REF!</f>
        <v>#REF!</v>
      </c>
      <c r="S443" t="e" cm="1">
        <f t="array" ref="S443">SUMPRODUCT(($G$2:$G$3094=G443)*(R443&gt;$R$2:$R$3094))+1</f>
        <v>#REF!</v>
      </c>
      <c r="T443" t="str">
        <f t="shared" si="34"/>
        <v xml:space="preserve">Warwick </v>
      </c>
      <c r="U443">
        <v>0</v>
      </c>
      <c r="V443" t="s">
        <v>19</v>
      </c>
      <c r="W443">
        <f t="shared" si="35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6"/>
        <v>Afternoon44982</v>
      </c>
      <c r="D444" s="5" t="str">
        <f>IF('by region'!$C$2="Any","Any",List!V444)&amp;M444&amp;IF('by region'!$I$2="Any","Any",N444)&amp;G444</f>
        <v>AnyJumpAny44982</v>
      </c>
      <c r="E444" s="5" t="e">
        <f>IF(I444=#REF!,List!G444,"")</f>
        <v>#REF!</v>
      </c>
      <c r="F444" s="5" t="e">
        <f t="shared" si="32"/>
        <v>#REF!</v>
      </c>
      <c r="G444" s="15">
        <v>44982</v>
      </c>
      <c r="H444" s="16" t="s">
        <v>37</v>
      </c>
      <c r="I444" s="16" t="s">
        <v>54</v>
      </c>
      <c r="J444" s="16" t="s">
        <v>9</v>
      </c>
      <c r="K444" s="14" t="s">
        <v>24</v>
      </c>
      <c r="L444" s="14" t="s">
        <v>19</v>
      </c>
      <c r="M444" s="16" t="s">
        <v>12</v>
      </c>
      <c r="N444" s="16" t="s">
        <v>13</v>
      </c>
      <c r="O444" s="16" t="s">
        <v>14</v>
      </c>
      <c r="P444" s="12">
        <f t="shared" si="33"/>
        <v>1</v>
      </c>
      <c r="Q444" s="12" cm="1">
        <f t="array" ref="Q444">SUMPRODUCT(($G$2:$G$3094=G444)*(P444&gt;$P$2:$P$3094))+1</f>
        <v>1</v>
      </c>
      <c r="R444" s="12" t="e">
        <f>(Q444*100000)+#REF!</f>
        <v>#REF!</v>
      </c>
      <c r="S444" t="e" cm="1">
        <f t="array" ref="S444">SUMPRODUCT(($G$2:$G$3094=G444)*(R444&gt;$R$2:$R$3094))+1</f>
        <v>#REF!</v>
      </c>
      <c r="T444" t="str">
        <f t="shared" si="34"/>
        <v xml:space="preserve">Chepstow </v>
      </c>
      <c r="U444">
        <v>0</v>
      </c>
      <c r="V444" t="s">
        <v>11</v>
      </c>
      <c r="W444">
        <f t="shared" si="35"/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6"/>
        <v>Afternoon44982</v>
      </c>
      <c r="D445" s="5" t="str">
        <f>IF('by region'!$C$2="Any","Any",List!V445)&amp;M445&amp;IF('by region'!$I$2="Any","Any",N445)&amp;G445</f>
        <v>AnyJumpAny44982</v>
      </c>
      <c r="E445" s="5" t="e">
        <f>IF(I445=#REF!,List!G445,"")</f>
        <v>#REF!</v>
      </c>
      <c r="F445" s="5" t="e">
        <f t="shared" si="32"/>
        <v>#REF!</v>
      </c>
      <c r="G445" s="15">
        <v>44982</v>
      </c>
      <c r="H445" s="16" t="s">
        <v>37</v>
      </c>
      <c r="I445" s="16" t="s">
        <v>47</v>
      </c>
      <c r="J445" s="16" t="s">
        <v>9</v>
      </c>
      <c r="K445" s="14" t="s">
        <v>16</v>
      </c>
      <c r="L445" s="14" t="s">
        <v>19</v>
      </c>
      <c r="M445" s="16" t="s">
        <v>12</v>
      </c>
      <c r="N445" s="16" t="s">
        <v>13</v>
      </c>
      <c r="O445" s="16" t="s">
        <v>14</v>
      </c>
      <c r="P445" s="12">
        <f t="shared" si="33"/>
        <v>1</v>
      </c>
      <c r="Q445" s="12" cm="1">
        <f t="array" ref="Q445">SUMPRODUCT(($G$2:$G$3094=G445)*(P445&gt;$P$2:$P$3094))+1</f>
        <v>1</v>
      </c>
      <c r="R445" s="12" t="e">
        <f>(Q445*100000)+#REF!</f>
        <v>#REF!</v>
      </c>
      <c r="S445" t="e" cm="1">
        <f t="array" ref="S445">SUMPRODUCT(($G$2:$G$3094=G445)*(R445&gt;$R$2:$R$3094))+1</f>
        <v>#REF!</v>
      </c>
      <c r="T445" t="str">
        <f t="shared" si="34"/>
        <v xml:space="preserve">Kempton Park </v>
      </c>
      <c r="U445">
        <v>0</v>
      </c>
      <c r="V445" t="s">
        <v>17</v>
      </c>
      <c r="W445">
        <f t="shared" si="35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6"/>
        <v>Afternoon44982</v>
      </c>
      <c r="D446" s="5" t="str">
        <f>IF('by region'!$C$2="Any","Any",List!V446)&amp;M446&amp;IF('by region'!$I$2="Any","Any",N446)&amp;G446</f>
        <v>AnyJumpAny44982</v>
      </c>
      <c r="E446" s="5" t="e">
        <f>IF(I446=#REF!,List!G446,"")</f>
        <v>#REF!</v>
      </c>
      <c r="F446" s="5" t="e">
        <f t="shared" si="32"/>
        <v>#REF!</v>
      </c>
      <c r="G446" s="15">
        <v>44982</v>
      </c>
      <c r="H446" s="16" t="s">
        <v>37</v>
      </c>
      <c r="I446" s="16" t="s">
        <v>31</v>
      </c>
      <c r="J446" s="16" t="s">
        <v>9</v>
      </c>
      <c r="K446" s="14" t="s">
        <v>24</v>
      </c>
      <c r="L446" s="14" t="s">
        <v>11</v>
      </c>
      <c r="M446" s="16" t="s">
        <v>12</v>
      </c>
      <c r="N446" s="16" t="s">
        <v>13</v>
      </c>
      <c r="O446" s="16" t="s">
        <v>14</v>
      </c>
      <c r="P446" s="12">
        <f t="shared" si="33"/>
        <v>1</v>
      </c>
      <c r="Q446" s="12" cm="1">
        <f t="array" ref="Q446">SUMPRODUCT(($G$2:$G$3094=G446)*(P446&gt;$P$2:$P$3094))+1</f>
        <v>1</v>
      </c>
      <c r="R446" s="12" t="e">
        <f>(Q446*100000)+#REF!</f>
        <v>#REF!</v>
      </c>
      <c r="S446" t="e" cm="1">
        <f t="array" ref="S446">SUMPRODUCT(($G$2:$G$3094=G446)*(R446&gt;$R$2:$R$3094))+1</f>
        <v>#REF!</v>
      </c>
      <c r="T446" t="str">
        <f t="shared" si="34"/>
        <v xml:space="preserve">Newcastle </v>
      </c>
      <c r="U446">
        <v>0</v>
      </c>
      <c r="V446" t="s">
        <v>30</v>
      </c>
      <c r="W446">
        <f t="shared" si="35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6"/>
        <v>Afternoon44983</v>
      </c>
      <c r="D447" s="5" t="str">
        <f>IF('by region'!$C$2="Any","Any",List!V447)&amp;M447&amp;IF('by region'!$I$2="Any","Any",N447)&amp;G447</f>
        <v>AnyJumpAny44983</v>
      </c>
      <c r="E447" s="5" t="e">
        <f>IF(I447=#REF!,List!G447,"")</f>
        <v>#REF!</v>
      </c>
      <c r="F447" s="5" t="e">
        <f t="shared" si="32"/>
        <v>#REF!</v>
      </c>
      <c r="G447" s="15">
        <v>44983</v>
      </c>
      <c r="H447" s="16" t="s">
        <v>40</v>
      </c>
      <c r="I447" s="16" t="s">
        <v>58</v>
      </c>
      <c r="J447" s="16" t="s">
        <v>9</v>
      </c>
      <c r="K447" s="14" t="s">
        <v>24</v>
      </c>
      <c r="L447" s="14" t="s">
        <v>19</v>
      </c>
      <c r="M447" s="16" t="s">
        <v>12</v>
      </c>
      <c r="N447" s="16" t="s">
        <v>13</v>
      </c>
      <c r="O447" s="16" t="s">
        <v>14</v>
      </c>
      <c r="P447" s="12">
        <f t="shared" si="33"/>
        <v>1</v>
      </c>
      <c r="Q447" s="12" cm="1">
        <f t="array" ref="Q447">SUMPRODUCT(($G$2:$G$3094=G447)*(P447&gt;$P$2:$P$3094))+1</f>
        <v>1</v>
      </c>
      <c r="R447" s="12" t="e">
        <f>(Q447*100000)+#REF!</f>
        <v>#REF!</v>
      </c>
      <c r="S447" t="e" cm="1">
        <f t="array" ref="S447">SUMPRODUCT(($G$2:$G$3094=G447)*(R447&gt;$R$2:$R$3094))+1</f>
        <v>#REF!</v>
      </c>
      <c r="T447" t="str">
        <f t="shared" si="34"/>
        <v xml:space="preserve">Fontwell Park </v>
      </c>
      <c r="U447">
        <v>0</v>
      </c>
      <c r="V447" t="s">
        <v>30</v>
      </c>
      <c r="W447">
        <f t="shared" si="35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6"/>
        <v>Afternoon44983</v>
      </c>
      <c r="D448" s="5" t="str">
        <f>IF('by region'!$C$2="Any","Any",List!V448)&amp;M448&amp;IF('by region'!$I$2="Any","Any",N448)&amp;G448</f>
        <v>AnyJumpAny44983</v>
      </c>
      <c r="E448" s="5" t="e">
        <f>IF(I448=#REF!,List!G448,"")</f>
        <v>#REF!</v>
      </c>
      <c r="F448" s="5" t="e">
        <f t="shared" si="32"/>
        <v>#REF!</v>
      </c>
      <c r="G448" s="15">
        <v>44983</v>
      </c>
      <c r="H448" s="16" t="s">
        <v>40</v>
      </c>
      <c r="I448" s="16" t="s">
        <v>61</v>
      </c>
      <c r="J448" s="16" t="s">
        <v>9</v>
      </c>
      <c r="K448" s="14" t="s">
        <v>24</v>
      </c>
      <c r="L448" s="14" t="s">
        <v>17</v>
      </c>
      <c r="M448" s="16" t="s">
        <v>12</v>
      </c>
      <c r="N448" s="16" t="s">
        <v>13</v>
      </c>
      <c r="O448" s="16" t="s">
        <v>14</v>
      </c>
      <c r="P448" s="12">
        <f t="shared" si="33"/>
        <v>1</v>
      </c>
      <c r="Q448" s="12" cm="1">
        <f t="array" ref="Q448">SUMPRODUCT(($G$2:$G$3094=G448)*(P448&gt;$P$2:$P$3094))+1</f>
        <v>1</v>
      </c>
      <c r="R448" s="12" t="e">
        <f>(Q448*100000)+#REF!</f>
        <v>#REF!</v>
      </c>
      <c r="S448" t="e" cm="1">
        <f t="array" ref="S448">SUMPRODUCT(($G$2:$G$3094=G448)*(R448&gt;$R$2:$R$3094))+1</f>
        <v>#REF!</v>
      </c>
      <c r="T448" t="str">
        <f t="shared" si="34"/>
        <v xml:space="preserve">Hereford </v>
      </c>
      <c r="U448">
        <v>0</v>
      </c>
      <c r="V448" t="s">
        <v>19</v>
      </c>
      <c r="W448">
        <f t="shared" si="35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6"/>
        <v>Afternoon44984</v>
      </c>
      <c r="D449" s="5" t="str">
        <f>IF('by region'!$C$2="Any","Any",List!V449)&amp;M449&amp;IF('by region'!$I$2="Any","Any",N449)&amp;G449</f>
        <v>AnyJumpAny44984</v>
      </c>
      <c r="E449" s="5" t="e">
        <f>IF(I449=#REF!,List!G449,"")</f>
        <v>#REF!</v>
      </c>
      <c r="F449" s="5" t="e">
        <f t="shared" si="32"/>
        <v>#REF!</v>
      </c>
      <c r="G449" s="15">
        <v>44984</v>
      </c>
      <c r="H449" s="16" t="s">
        <v>42</v>
      </c>
      <c r="I449" s="16" t="s">
        <v>28</v>
      </c>
      <c r="J449" s="16" t="s">
        <v>9</v>
      </c>
      <c r="K449" s="14" t="s">
        <v>10</v>
      </c>
      <c r="L449" s="14" t="s">
        <v>11</v>
      </c>
      <c r="M449" s="16" t="s">
        <v>12</v>
      </c>
      <c r="N449" s="16" t="s">
        <v>13</v>
      </c>
      <c r="O449" s="16" t="s">
        <v>14</v>
      </c>
      <c r="P449" s="12">
        <f t="shared" si="33"/>
        <v>1</v>
      </c>
      <c r="Q449" s="12" cm="1">
        <f t="array" ref="Q449">SUMPRODUCT(($G$2:$G$3094=G449)*(P449&gt;$P$2:$P$3094))+1</f>
        <v>1</v>
      </c>
      <c r="R449" s="12" t="e">
        <f>(Q449*100000)+#REF!</f>
        <v>#REF!</v>
      </c>
      <c r="S449" t="e" cm="1">
        <f t="array" ref="S449">SUMPRODUCT(($G$2:$G$3094=G449)*(R449&gt;$R$2:$R$3094))+1</f>
        <v>#REF!</v>
      </c>
      <c r="T449" t="str">
        <f t="shared" si="34"/>
        <v xml:space="preserve">Ayr </v>
      </c>
      <c r="U449">
        <v>0</v>
      </c>
      <c r="V449" t="s">
        <v>11</v>
      </c>
      <c r="W449">
        <f t="shared" si="35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si="36"/>
        <v>Afternoon44984</v>
      </c>
      <c r="D450" s="5" t="str">
        <f>IF('by region'!$C$2="Any","Any",List!V450)&amp;M450&amp;IF('by region'!$I$2="Any","Any",N450)&amp;G450</f>
        <v>AnyJumpAny44984</v>
      </c>
      <c r="E450" s="5" t="e">
        <f>IF(I450=#REF!,List!G450,"")</f>
        <v>#REF!</v>
      </c>
      <c r="F450" s="5" t="e">
        <f t="shared" ref="F450:F513" si="37">G450&amp;S450</f>
        <v>#REF!</v>
      </c>
      <c r="G450" s="15">
        <v>44984</v>
      </c>
      <c r="H450" s="16" t="s">
        <v>42</v>
      </c>
      <c r="I450" s="16" t="s">
        <v>41</v>
      </c>
      <c r="J450" s="16" t="s">
        <v>9</v>
      </c>
      <c r="K450" s="14" t="s">
        <v>10</v>
      </c>
      <c r="L450" s="14" t="s">
        <v>19</v>
      </c>
      <c r="M450" s="16" t="s">
        <v>12</v>
      </c>
      <c r="N450" s="16" t="s">
        <v>13</v>
      </c>
      <c r="O450" s="16" t="s">
        <v>14</v>
      </c>
      <c r="P450" s="12">
        <f t="shared" ref="P450:P513" si="38">IF(J450="Afternoon",1,IF(J450="Evening",2,IF(J450="Floodlit",3,4)))</f>
        <v>1</v>
      </c>
      <c r="Q450" s="12" cm="1">
        <f t="array" ref="Q450">SUMPRODUCT(($G$2:$G$3094=G450)*(P450&gt;$P$2:$P$3094))+1</f>
        <v>1</v>
      </c>
      <c r="R450" s="12" t="e">
        <f>(Q450*100000)+#REF!</f>
        <v>#REF!</v>
      </c>
      <c r="S450" t="e" cm="1">
        <f t="array" ref="S450">SUMPRODUCT(($G$2:$G$3094=G450)*(R450&gt;$R$2:$R$3094))+1</f>
        <v>#REF!</v>
      </c>
      <c r="T450" t="str">
        <f t="shared" ref="T450:T513" si="39">_xlfn.CONCAT(IF(M450="Flat",UPPER(I450),I450)," ",IF(J450="Evening","†",IF(J450="Floodlit","#","")))</f>
        <v xml:space="preserve">Plumpton </v>
      </c>
      <c r="U450">
        <v>0</v>
      </c>
      <c r="V450" t="s">
        <v>11</v>
      </c>
      <c r="W450">
        <f t="shared" ref="W450:W513" si="40">YEAR(G450)</f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36"/>
        <v>Afternoon44985</v>
      </c>
      <c r="D451" s="5" t="str">
        <f>IF('by region'!$C$2="Any","Any",List!V451)&amp;M451&amp;IF('by region'!$I$2="Any","Any",N451)&amp;G451</f>
        <v>AnyJumpAny44985</v>
      </c>
      <c r="E451" s="5" t="e">
        <f>IF(I451=#REF!,List!G451,"")</f>
        <v>#REF!</v>
      </c>
      <c r="F451" s="5" t="e">
        <f t="shared" si="37"/>
        <v>#REF!</v>
      </c>
      <c r="G451" s="15">
        <v>44985</v>
      </c>
      <c r="H451" s="16" t="s">
        <v>7</v>
      </c>
      <c r="I451" s="16" t="s">
        <v>8</v>
      </c>
      <c r="J451" s="16" t="s">
        <v>9</v>
      </c>
      <c r="K451" s="14" t="s">
        <v>10</v>
      </c>
      <c r="L451" s="14" t="s">
        <v>11</v>
      </c>
      <c r="M451" s="16" t="s">
        <v>12</v>
      </c>
      <c r="N451" s="16" t="s">
        <v>13</v>
      </c>
      <c r="O451" s="16" t="s">
        <v>14</v>
      </c>
      <c r="P451" s="12">
        <f t="shared" si="38"/>
        <v>1</v>
      </c>
      <c r="Q451" s="12" cm="1">
        <f t="array" ref="Q451">SUMPRODUCT(($G$2:$G$3094=G451)*(P451&gt;$P$2:$P$3094))+1</f>
        <v>1</v>
      </c>
      <c r="R451" s="12" t="e">
        <f>(Q451*100000)+#REF!</f>
        <v>#REF!</v>
      </c>
      <c r="S451" t="e" cm="1">
        <f t="array" ref="S451">SUMPRODUCT(($G$2:$G$3094=G451)*(R451&gt;$R$2:$R$3094))+1</f>
        <v>#REF!</v>
      </c>
      <c r="T451" t="str">
        <f t="shared" si="39"/>
        <v xml:space="preserve">Catterick Bridge </v>
      </c>
      <c r="U451">
        <v>0</v>
      </c>
      <c r="V451" t="s">
        <v>30</v>
      </c>
      <c r="W451">
        <f t="shared" si="40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36"/>
        <v>Afternoon44985</v>
      </c>
      <c r="D452" s="5" t="str">
        <f>IF('by region'!$C$2="Any","Any",List!V452)&amp;M452&amp;IF('by region'!$I$2="Any","Any",N452)&amp;G452</f>
        <v>AnyJumpAny44985</v>
      </c>
      <c r="E452" s="5" t="e">
        <f>IF(I452=#REF!,List!G452,"")</f>
        <v>#REF!</v>
      </c>
      <c r="F452" s="5" t="e">
        <f t="shared" si="37"/>
        <v>#REF!</v>
      </c>
      <c r="G452" s="15">
        <v>44985</v>
      </c>
      <c r="H452" s="16" t="s">
        <v>7</v>
      </c>
      <c r="I452" s="16" t="s">
        <v>44</v>
      </c>
      <c r="J452" s="16" t="s">
        <v>9</v>
      </c>
      <c r="K452" s="14" t="s">
        <v>10</v>
      </c>
      <c r="L452" s="14" t="s">
        <v>17</v>
      </c>
      <c r="M452" s="16" t="s">
        <v>12</v>
      </c>
      <c r="N452" s="16" t="s">
        <v>13</v>
      </c>
      <c r="O452" s="16" t="s">
        <v>14</v>
      </c>
      <c r="P452" s="12">
        <f t="shared" si="38"/>
        <v>1</v>
      </c>
      <c r="Q452" s="12" cm="1">
        <f t="array" ref="Q452">SUMPRODUCT(($G$2:$G$3094=G452)*(P452&gt;$P$2:$P$3094))+1</f>
        <v>1</v>
      </c>
      <c r="R452" s="12" t="e">
        <f>(Q452*100000)+#REF!</f>
        <v>#REF!</v>
      </c>
      <c r="S452" t="e" cm="1">
        <f t="array" ref="S452">SUMPRODUCT(($G$2:$G$3094=G452)*(R452&gt;$R$2:$R$3094))+1</f>
        <v>#REF!</v>
      </c>
      <c r="T452" t="str">
        <f t="shared" si="39"/>
        <v xml:space="preserve">Leicester </v>
      </c>
      <c r="U452">
        <v>0</v>
      </c>
      <c r="V452" t="s">
        <v>17</v>
      </c>
      <c r="W452">
        <f t="shared" si="40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36"/>
        <v>Afternoon44986</v>
      </c>
      <c r="D453" s="5" t="str">
        <f>IF('by region'!$C$2="Any","Any",List!V453)&amp;M453&amp;IF('by region'!$I$2="Any","Any",N453)&amp;G453</f>
        <v>AnyJumpAny44986</v>
      </c>
      <c r="E453" s="5" t="e">
        <f>IF(I453=#REF!,List!G453,"")</f>
        <v>#REF!</v>
      </c>
      <c r="F453" s="5" t="e">
        <f t="shared" si="37"/>
        <v>#REF!</v>
      </c>
      <c r="G453" s="15">
        <v>44986</v>
      </c>
      <c r="H453" s="16" t="s">
        <v>27</v>
      </c>
      <c r="I453" s="16" t="s">
        <v>22</v>
      </c>
      <c r="J453" s="16" t="s">
        <v>9</v>
      </c>
      <c r="K453" s="14" t="s">
        <v>10</v>
      </c>
      <c r="L453" s="14" t="s">
        <v>11</v>
      </c>
      <c r="M453" s="16" t="s">
        <v>12</v>
      </c>
      <c r="N453" s="16" t="s">
        <v>13</v>
      </c>
      <c r="O453" s="16" t="s">
        <v>14</v>
      </c>
      <c r="P453" s="12">
        <f t="shared" si="38"/>
        <v>1</v>
      </c>
      <c r="Q453" s="12" cm="1">
        <f t="array" ref="Q453">SUMPRODUCT(($G$2:$G$3094=G453)*(P453&gt;$P$2:$P$3094))+1</f>
        <v>1</v>
      </c>
      <c r="R453" s="12" t="e">
        <f>(Q453*100000)+#REF!</f>
        <v>#REF!</v>
      </c>
      <c r="S453" t="e" cm="1">
        <f t="array" ref="S453">SUMPRODUCT(($G$2:$G$3094=G453)*(R453&gt;$R$2:$R$3094))+1</f>
        <v>#REF!</v>
      </c>
      <c r="T453" t="str">
        <f t="shared" si="39"/>
        <v xml:space="preserve">Musselburgh </v>
      </c>
      <c r="U453">
        <v>0</v>
      </c>
      <c r="V453" t="s">
        <v>11</v>
      </c>
      <c r="W453">
        <f t="shared" si="40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36"/>
        <v>Afternoon44986</v>
      </c>
      <c r="D454" s="5" t="str">
        <f>IF('by region'!$C$2="Any","Any",List!V454)&amp;M454&amp;IF('by region'!$I$2="Any","Any",N454)&amp;G454</f>
        <v>AnyJumpAny44986</v>
      </c>
      <c r="E454" s="5" t="e">
        <f>IF(I454=#REF!,List!G454,"")</f>
        <v>#REF!</v>
      </c>
      <c r="F454" s="5" t="e">
        <f t="shared" si="37"/>
        <v>#REF!</v>
      </c>
      <c r="G454" s="15">
        <v>44986</v>
      </c>
      <c r="H454" s="16" t="s">
        <v>27</v>
      </c>
      <c r="I454" s="16" t="s">
        <v>39</v>
      </c>
      <c r="J454" s="16" t="s">
        <v>9</v>
      </c>
      <c r="K454" s="14" t="s">
        <v>16</v>
      </c>
      <c r="L454" s="14" t="s">
        <v>19</v>
      </c>
      <c r="M454" s="16" t="s">
        <v>12</v>
      </c>
      <c r="N454" s="16" t="s">
        <v>13</v>
      </c>
      <c r="O454" s="16" t="s">
        <v>14</v>
      </c>
      <c r="P454" s="12">
        <f t="shared" si="38"/>
        <v>1</v>
      </c>
      <c r="Q454" s="12" cm="1">
        <f t="array" ref="Q454">SUMPRODUCT(($G$2:$G$3094=G454)*(P454&gt;$P$2:$P$3094))+1</f>
        <v>1</v>
      </c>
      <c r="R454" s="12" t="e">
        <f>(Q454*100000)+#REF!</f>
        <v>#REF!</v>
      </c>
      <c r="S454" t="e" cm="1">
        <f t="array" ref="S454">SUMPRODUCT(($G$2:$G$3094=G454)*(R454&gt;$R$2:$R$3094))+1</f>
        <v>#REF!</v>
      </c>
      <c r="T454" t="str">
        <f t="shared" si="39"/>
        <v xml:space="preserve">Wincanton </v>
      </c>
      <c r="U454">
        <v>0</v>
      </c>
      <c r="V454" t="s">
        <v>17</v>
      </c>
      <c r="W454">
        <f t="shared" si="40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36"/>
        <v>Afternoon44987</v>
      </c>
      <c r="D455" s="5" t="str">
        <f>IF('by region'!$C$2="Any","Any",List!V455)&amp;M455&amp;IF('by region'!$I$2="Any","Any",N455)&amp;G455</f>
        <v>AnyJumpAny44987</v>
      </c>
      <c r="E455" s="5" t="e">
        <f>IF(I455=#REF!,List!G455,"")</f>
        <v>#REF!</v>
      </c>
      <c r="F455" s="5" t="e">
        <f t="shared" si="37"/>
        <v>#REF!</v>
      </c>
      <c r="G455" s="15">
        <v>44987</v>
      </c>
      <c r="H455" s="16" t="s">
        <v>34</v>
      </c>
      <c r="I455" s="16" t="s">
        <v>52</v>
      </c>
      <c r="J455" s="16" t="s">
        <v>9</v>
      </c>
      <c r="K455" s="14" t="s">
        <v>10</v>
      </c>
      <c r="L455" s="14" t="s">
        <v>17</v>
      </c>
      <c r="M455" s="16" t="s">
        <v>12</v>
      </c>
      <c r="N455" s="16" t="s">
        <v>13</v>
      </c>
      <c r="O455" s="16" t="s">
        <v>14</v>
      </c>
      <c r="P455" s="12">
        <f t="shared" si="38"/>
        <v>1</v>
      </c>
      <c r="Q455" s="12" cm="1">
        <f t="array" ref="Q455">SUMPRODUCT(($G$2:$G$3094=G455)*(P455&gt;$P$2:$P$3094))+1</f>
        <v>1</v>
      </c>
      <c r="R455" s="12" t="e">
        <f>(Q455*100000)+#REF!</f>
        <v>#REF!</v>
      </c>
      <c r="S455" t="e" cm="1">
        <f t="array" ref="S455">SUMPRODUCT(($G$2:$G$3094=G455)*(R455&gt;$R$2:$R$3094))+1</f>
        <v>#REF!</v>
      </c>
      <c r="T455" t="str">
        <f t="shared" si="39"/>
        <v xml:space="preserve">Ludlow </v>
      </c>
      <c r="U455">
        <v>0</v>
      </c>
      <c r="V455" t="s">
        <v>11</v>
      </c>
      <c r="W455">
        <f t="shared" si="40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36"/>
        <v>Afternoon44987</v>
      </c>
      <c r="D456" s="5" t="str">
        <f>IF('by region'!$C$2="Any","Any",List!V456)&amp;M456&amp;IF('by region'!$I$2="Any","Any",N456)&amp;G456</f>
        <v>AnyJumpAny44987</v>
      </c>
      <c r="E456" s="5" t="e">
        <f>IF(I456=#REF!,List!G456,"")</f>
        <v>#REF!</v>
      </c>
      <c r="F456" s="5" t="e">
        <f t="shared" si="37"/>
        <v>#REF!</v>
      </c>
      <c r="G456" s="15">
        <v>44987</v>
      </c>
      <c r="H456" s="16" t="s">
        <v>34</v>
      </c>
      <c r="I456" s="16" t="s">
        <v>57</v>
      </c>
      <c r="J456" s="16" t="s">
        <v>9</v>
      </c>
      <c r="K456" s="14" t="s">
        <v>10</v>
      </c>
      <c r="L456" s="14" t="s">
        <v>19</v>
      </c>
      <c r="M456" s="16" t="s">
        <v>12</v>
      </c>
      <c r="N456" s="16" t="s">
        <v>13</v>
      </c>
      <c r="O456" s="16" t="s">
        <v>14</v>
      </c>
      <c r="P456" s="12">
        <f t="shared" si="38"/>
        <v>1</v>
      </c>
      <c r="Q456" s="12" cm="1">
        <f t="array" ref="Q456">SUMPRODUCT(($G$2:$G$3094=G456)*(P456&gt;$P$2:$P$3094))+1</f>
        <v>1</v>
      </c>
      <c r="R456" s="12" t="e">
        <f>(Q456*100000)+#REF!</f>
        <v>#REF!</v>
      </c>
      <c r="S456" t="e" cm="1">
        <f t="array" ref="S456">SUMPRODUCT(($G$2:$G$3094=G456)*(R456&gt;$R$2:$R$3094))+1</f>
        <v>#REF!</v>
      </c>
      <c r="T456" t="str">
        <f t="shared" si="39"/>
        <v xml:space="preserve">Taunton </v>
      </c>
      <c r="U456">
        <v>0</v>
      </c>
      <c r="V456" t="s">
        <v>19</v>
      </c>
      <c r="W456">
        <f t="shared" si="40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36"/>
        <v>Afternoon44988</v>
      </c>
      <c r="D457" s="5" t="str">
        <f>IF('by region'!$C$2="Any","Any",List!V457)&amp;M457&amp;IF('by region'!$I$2="Any","Any",N457)&amp;G457</f>
        <v>AnyJumpAny44988</v>
      </c>
      <c r="E457" s="5" t="e">
        <f>IF(I457=#REF!,List!G457,"")</f>
        <v>#REF!</v>
      </c>
      <c r="F457" s="5" t="e">
        <f t="shared" si="37"/>
        <v>#REF!</v>
      </c>
      <c r="G457" s="15">
        <v>44988</v>
      </c>
      <c r="H457" s="16" t="s">
        <v>35</v>
      </c>
      <c r="I457" s="16" t="s">
        <v>59</v>
      </c>
      <c r="J457" s="16" t="s">
        <v>9</v>
      </c>
      <c r="K457" s="14" t="s">
        <v>24</v>
      </c>
      <c r="L457" s="14" t="s">
        <v>11</v>
      </c>
      <c r="M457" s="16" t="s">
        <v>12</v>
      </c>
      <c r="N457" s="16" t="s">
        <v>13</v>
      </c>
      <c r="O457" s="16" t="s">
        <v>14</v>
      </c>
      <c r="P457" s="12">
        <f t="shared" si="38"/>
        <v>1</v>
      </c>
      <c r="Q457" s="12" cm="1">
        <f t="array" ref="Q457">SUMPRODUCT(($G$2:$G$3094=G457)*(P457&gt;$P$2:$P$3094))+1</f>
        <v>1</v>
      </c>
      <c r="R457" s="12" t="e">
        <f>(Q457*100000)+#REF!</f>
        <v>#REF!</v>
      </c>
      <c r="S457" t="e" cm="1">
        <f t="array" ref="S457">SUMPRODUCT(($G$2:$G$3094=G457)*(R457&gt;$R$2:$R$3094))+1</f>
        <v>#REF!</v>
      </c>
      <c r="T457" t="str">
        <f t="shared" si="39"/>
        <v xml:space="preserve">Doncaster </v>
      </c>
      <c r="U457">
        <v>0</v>
      </c>
      <c r="V457" t="s">
        <v>11</v>
      </c>
      <c r="W457">
        <f t="shared" si="40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36"/>
        <v>Afternoon44988</v>
      </c>
      <c r="D458" s="5" t="str">
        <f>IF('by region'!$C$2="Any","Any",List!V458)&amp;M458&amp;IF('by region'!$I$2="Any","Any",N458)&amp;G458</f>
        <v>AnyJumpAny44988</v>
      </c>
      <c r="E458" s="5" t="e">
        <f>IF(I458=#REF!,List!G458,"")</f>
        <v>#REF!</v>
      </c>
      <c r="F458" s="5" t="e">
        <f t="shared" si="37"/>
        <v>#REF!</v>
      </c>
      <c r="G458" s="15">
        <v>44988</v>
      </c>
      <c r="H458" s="16" t="s">
        <v>35</v>
      </c>
      <c r="I458" s="16" t="s">
        <v>51</v>
      </c>
      <c r="J458" s="16" t="s">
        <v>9</v>
      </c>
      <c r="K458" s="14" t="s">
        <v>10</v>
      </c>
      <c r="L458" s="14" t="s">
        <v>19</v>
      </c>
      <c r="M458" s="16" t="s">
        <v>12</v>
      </c>
      <c r="N458" s="16" t="s">
        <v>13</v>
      </c>
      <c r="O458" s="16" t="s">
        <v>14</v>
      </c>
      <c r="P458" s="12">
        <f t="shared" si="38"/>
        <v>1</v>
      </c>
      <c r="Q458" s="12" cm="1">
        <f t="array" ref="Q458">SUMPRODUCT(($G$2:$G$3094=G458)*(P458&gt;$P$2:$P$3094))+1</f>
        <v>1</v>
      </c>
      <c r="R458" s="12" t="e">
        <f>(Q458*100000)+#REF!</f>
        <v>#REF!</v>
      </c>
      <c r="S458" t="e" cm="1">
        <f t="array" ref="S458">SUMPRODUCT(($G$2:$G$3094=G458)*(R458&gt;$R$2:$R$3094))+1</f>
        <v>#REF!</v>
      </c>
      <c r="T458" t="str">
        <f t="shared" si="39"/>
        <v xml:space="preserve">Newbury </v>
      </c>
      <c r="U458">
        <v>0</v>
      </c>
      <c r="V458" t="s">
        <v>17</v>
      </c>
      <c r="W458">
        <f t="shared" si="40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36"/>
        <v>Afternoon44989</v>
      </c>
      <c r="D459" s="5" t="str">
        <f>IF('by region'!$C$2="Any","Any",List!V459)&amp;M459&amp;IF('by region'!$I$2="Any","Any",N459)&amp;G459</f>
        <v>AnyJumpAny44989</v>
      </c>
      <c r="E459" s="5" t="e">
        <f>IF(I459=#REF!,List!G459,"")</f>
        <v>#REF!</v>
      </c>
      <c r="F459" s="5" t="e">
        <f t="shared" si="37"/>
        <v>#REF!</v>
      </c>
      <c r="G459" s="15">
        <v>44989</v>
      </c>
      <c r="H459" s="16" t="s">
        <v>37</v>
      </c>
      <c r="I459" s="16" t="s">
        <v>59</v>
      </c>
      <c r="J459" s="16" t="s">
        <v>9</v>
      </c>
      <c r="K459" s="14" t="s">
        <v>24</v>
      </c>
      <c r="L459" s="14" t="s">
        <v>11</v>
      </c>
      <c r="M459" s="16" t="s">
        <v>12</v>
      </c>
      <c r="N459" s="16" t="s">
        <v>13</v>
      </c>
      <c r="O459" s="16" t="s">
        <v>14</v>
      </c>
      <c r="P459" s="12">
        <f t="shared" si="38"/>
        <v>1</v>
      </c>
      <c r="Q459" s="12" cm="1">
        <f t="array" ref="Q459">SUMPRODUCT(($G$2:$G$3094=G459)*(P459&gt;$P$2:$P$3094))+1</f>
        <v>1</v>
      </c>
      <c r="R459" s="12" t="e">
        <f>(Q459*100000)+#REF!</f>
        <v>#REF!</v>
      </c>
      <c r="S459" t="e" cm="1">
        <f t="array" ref="S459">SUMPRODUCT(($G$2:$G$3094=G459)*(R459&gt;$R$2:$R$3094))+1</f>
        <v>#REF!</v>
      </c>
      <c r="T459" t="str">
        <f t="shared" si="39"/>
        <v xml:space="preserve">Doncaster </v>
      </c>
      <c r="U459">
        <v>0</v>
      </c>
      <c r="V459" t="s">
        <v>11</v>
      </c>
      <c r="W459">
        <f t="shared" si="40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36"/>
        <v>Afternoon44989</v>
      </c>
      <c r="D460" s="5" t="str">
        <f>IF('by region'!$C$2="Any","Any",List!V460)&amp;M460&amp;IF('by region'!$I$2="Any","Any",N460)&amp;G460</f>
        <v>AnyJumpAny44989</v>
      </c>
      <c r="E460" s="5" t="e">
        <f>IF(I460=#REF!,List!G460,"")</f>
        <v>#REF!</v>
      </c>
      <c r="F460" s="5" t="e">
        <f t="shared" si="37"/>
        <v>#REF!</v>
      </c>
      <c r="G460" s="15">
        <v>44989</v>
      </c>
      <c r="H460" s="16" t="s">
        <v>37</v>
      </c>
      <c r="I460" s="16" t="s">
        <v>50</v>
      </c>
      <c r="J460" s="16" t="s">
        <v>9</v>
      </c>
      <c r="K460" s="14" t="s">
        <v>10</v>
      </c>
      <c r="L460" s="14" t="s">
        <v>11</v>
      </c>
      <c r="M460" s="16" t="s">
        <v>12</v>
      </c>
      <c r="N460" s="16" t="s">
        <v>13</v>
      </c>
      <c r="O460" s="16" t="s">
        <v>14</v>
      </c>
      <c r="P460" s="12">
        <f t="shared" si="38"/>
        <v>1</v>
      </c>
      <c r="Q460" s="12" cm="1">
        <f t="array" ref="Q460">SUMPRODUCT(($G$2:$G$3094=G460)*(P460&gt;$P$2:$P$3094))+1</f>
        <v>1</v>
      </c>
      <c r="R460" s="12" t="e">
        <f>(Q460*100000)+#REF!</f>
        <v>#REF!</v>
      </c>
      <c r="S460" t="e" cm="1">
        <f t="array" ref="S460">SUMPRODUCT(($G$2:$G$3094=G460)*(R460&gt;$R$2:$R$3094))+1</f>
        <v>#REF!</v>
      </c>
      <c r="T460" t="str">
        <f t="shared" si="39"/>
        <v xml:space="preserve">Kelso </v>
      </c>
      <c r="U460">
        <v>0</v>
      </c>
      <c r="V460" t="s">
        <v>17</v>
      </c>
      <c r="W460">
        <f t="shared" si="40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36"/>
        <v>Afternoon44989</v>
      </c>
      <c r="D461" s="5" t="str">
        <f>IF('by region'!$C$2="Any","Any",List!V461)&amp;M461&amp;IF('by region'!$I$2="Any","Any",N461)&amp;G461</f>
        <v>AnyJumpAny44989</v>
      </c>
      <c r="E461" s="5" t="e">
        <f>IF(I461=#REF!,List!G461,"")</f>
        <v>#REF!</v>
      </c>
      <c r="F461" s="5" t="e">
        <f t="shared" si="37"/>
        <v>#REF!</v>
      </c>
      <c r="G461" s="15">
        <v>44989</v>
      </c>
      <c r="H461" s="16" t="s">
        <v>37</v>
      </c>
      <c r="I461" s="16" t="s">
        <v>51</v>
      </c>
      <c r="J461" s="16" t="s">
        <v>9</v>
      </c>
      <c r="K461" s="14" t="s">
        <v>10</v>
      </c>
      <c r="L461" s="14" t="s">
        <v>19</v>
      </c>
      <c r="M461" s="16" t="s">
        <v>12</v>
      </c>
      <c r="N461" s="16" t="s">
        <v>13</v>
      </c>
      <c r="O461" s="16" t="s">
        <v>14</v>
      </c>
      <c r="P461" s="12">
        <f t="shared" si="38"/>
        <v>1</v>
      </c>
      <c r="Q461" s="12" cm="1">
        <f t="array" ref="Q461">SUMPRODUCT(($G$2:$G$3094=G461)*(P461&gt;$P$2:$P$3094))+1</f>
        <v>1</v>
      </c>
      <c r="R461" s="12" t="e">
        <f>(Q461*100000)+#REF!</f>
        <v>#REF!</v>
      </c>
      <c r="S461" t="e" cm="1">
        <f t="array" ref="S461">SUMPRODUCT(($G$2:$G$3094=G461)*(R461&gt;$R$2:$R$3094))+1</f>
        <v>#REF!</v>
      </c>
      <c r="T461" t="str">
        <f t="shared" si="39"/>
        <v xml:space="preserve">Newbury </v>
      </c>
      <c r="U461">
        <v>0</v>
      </c>
      <c r="V461" t="s">
        <v>11</v>
      </c>
      <c r="W461">
        <f t="shared" si="40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36"/>
        <v>Afternoon44990</v>
      </c>
      <c r="D462" s="5" t="str">
        <f>IF('by region'!$C$2="Any","Any",List!V462)&amp;M462&amp;IF('by region'!$I$2="Any","Any",N462)&amp;G462</f>
        <v>AnyJumpAny44990</v>
      </c>
      <c r="E462" s="5" t="e">
        <f>IF(I462=#REF!,List!G462,"")</f>
        <v>#REF!</v>
      </c>
      <c r="F462" s="5" t="e">
        <f t="shared" si="37"/>
        <v>#REF!</v>
      </c>
      <c r="G462" s="15">
        <v>44990</v>
      </c>
      <c r="H462" s="16" t="s">
        <v>40</v>
      </c>
      <c r="I462" s="16" t="s">
        <v>45</v>
      </c>
      <c r="J462" s="16" t="s">
        <v>9</v>
      </c>
      <c r="K462" s="14" t="s">
        <v>16</v>
      </c>
      <c r="L462" s="14" t="s">
        <v>17</v>
      </c>
      <c r="M462" s="16" t="s">
        <v>12</v>
      </c>
      <c r="N462" s="16" t="s">
        <v>13</v>
      </c>
      <c r="O462" s="16" t="s">
        <v>14</v>
      </c>
      <c r="P462" s="12">
        <f t="shared" si="38"/>
        <v>1</v>
      </c>
      <c r="Q462" s="12" cm="1">
        <f t="array" ref="Q462">SUMPRODUCT(($G$2:$G$3094=G462)*(P462&gt;$P$2:$P$3094))+1</f>
        <v>1</v>
      </c>
      <c r="R462" s="12" t="e">
        <f>(Q462*100000)+#REF!</f>
        <v>#REF!</v>
      </c>
      <c r="S462" t="e" cm="1">
        <f t="array" ref="S462">SUMPRODUCT(($G$2:$G$3094=G462)*(R462&gt;$R$2:$R$3094))+1</f>
        <v>#REF!</v>
      </c>
      <c r="T462" t="str">
        <f t="shared" si="39"/>
        <v xml:space="preserve">Huntingdon </v>
      </c>
      <c r="U462">
        <v>0</v>
      </c>
      <c r="V462" t="s">
        <v>17</v>
      </c>
      <c r="W462">
        <f t="shared" si="40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36"/>
        <v>Afternoon44990</v>
      </c>
      <c r="D463" s="5" t="str">
        <f>IF('by region'!$C$2="Any","Any",List!V463)&amp;M463&amp;IF('by region'!$I$2="Any","Any",N463)&amp;G463</f>
        <v>AnyJumpAny44990</v>
      </c>
      <c r="E463" s="5" t="e">
        <f>IF(I463=#REF!,List!G463,"")</f>
        <v>#REF!</v>
      </c>
      <c r="F463" s="5" t="e">
        <f t="shared" si="37"/>
        <v>#REF!</v>
      </c>
      <c r="G463" s="15">
        <v>44990</v>
      </c>
      <c r="H463" s="16" t="s">
        <v>40</v>
      </c>
      <c r="I463" s="16" t="s">
        <v>65</v>
      </c>
      <c r="J463" s="16" t="s">
        <v>9</v>
      </c>
      <c r="K463" s="14" t="s">
        <v>24</v>
      </c>
      <c r="L463" s="14" t="s">
        <v>19</v>
      </c>
      <c r="M463" s="16" t="s">
        <v>12</v>
      </c>
      <c r="N463" s="16" t="s">
        <v>13</v>
      </c>
      <c r="O463" s="16" t="s">
        <v>14</v>
      </c>
      <c r="P463" s="12">
        <f t="shared" si="38"/>
        <v>1</v>
      </c>
      <c r="Q463" s="12" cm="1">
        <f t="array" ref="Q463">SUMPRODUCT(($G$2:$G$3094=G463)*(P463&gt;$P$2:$P$3094))+1</f>
        <v>1</v>
      </c>
      <c r="R463" s="12" t="e">
        <f>(Q463*100000)+#REF!</f>
        <v>#REF!</v>
      </c>
      <c r="S463" t="e" cm="1">
        <f t="array" ref="S463">SUMPRODUCT(($G$2:$G$3094=G463)*(R463&gt;$R$2:$R$3094))+1</f>
        <v>#REF!</v>
      </c>
      <c r="T463" t="str">
        <f t="shared" si="39"/>
        <v xml:space="preserve">Ffos Las </v>
      </c>
      <c r="U463">
        <v>0</v>
      </c>
      <c r="V463" t="s">
        <v>19</v>
      </c>
      <c r="W463">
        <f t="shared" si="40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36"/>
        <v>Afternoon44991</v>
      </c>
      <c r="D464" s="5" t="str">
        <f>IF('by region'!$C$2="Any","Any",List!V464)&amp;M464&amp;IF('by region'!$I$2="Any","Any",N464)&amp;G464</f>
        <v>AnyJumpAny44991</v>
      </c>
      <c r="E464" s="5" t="e">
        <f>IF(I464=#REF!,List!G464,"")</f>
        <v>#REF!</v>
      </c>
      <c r="F464" s="5" t="e">
        <f t="shared" si="37"/>
        <v>#REF!</v>
      </c>
      <c r="G464" s="15">
        <v>44991</v>
      </c>
      <c r="H464" s="16" t="s">
        <v>42</v>
      </c>
      <c r="I464" s="16" t="s">
        <v>49</v>
      </c>
      <c r="J464" s="16" t="s">
        <v>9</v>
      </c>
      <c r="K464" s="14" t="s">
        <v>10</v>
      </c>
      <c r="L464" s="14" t="s">
        <v>11</v>
      </c>
      <c r="M464" s="16" t="s">
        <v>12</v>
      </c>
      <c r="N464" s="16" t="s">
        <v>13</v>
      </c>
      <c r="O464" s="16" t="s">
        <v>21</v>
      </c>
      <c r="P464" s="12">
        <f t="shared" si="38"/>
        <v>1</v>
      </c>
      <c r="Q464" s="12" cm="1">
        <f t="array" ref="Q464">SUMPRODUCT(($G$2:$G$3094=G464)*(P464&gt;$P$2:$P$3094))+1</f>
        <v>1</v>
      </c>
      <c r="R464" s="12" t="e">
        <f>(Q464*100000)+#REF!</f>
        <v>#REF!</v>
      </c>
      <c r="S464" t="e" cm="1">
        <f t="array" ref="S464">SUMPRODUCT(($G$2:$G$3094=G464)*(R464&gt;$R$2:$R$3094))+1</f>
        <v>#REF!</v>
      </c>
      <c r="T464" t="str">
        <f t="shared" si="39"/>
        <v xml:space="preserve">Wetherby </v>
      </c>
      <c r="U464">
        <v>0</v>
      </c>
      <c r="V464" t="s">
        <v>11</v>
      </c>
      <c r="W464">
        <f t="shared" si="40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36"/>
        <v>Afternoon44991</v>
      </c>
      <c r="D465" s="5" t="str">
        <f>IF('by region'!$C$2="Any","Any",List!V465)&amp;M465&amp;IF('by region'!$I$2="Any","Any",N465)&amp;G465</f>
        <v>AnyJumpAny44991</v>
      </c>
      <c r="E465" s="5" t="e">
        <f>IF(I465=#REF!,List!G465,"")</f>
        <v>#REF!</v>
      </c>
      <c r="F465" s="5" t="e">
        <f t="shared" si="37"/>
        <v>#REF!</v>
      </c>
      <c r="G465" s="15">
        <v>44991</v>
      </c>
      <c r="H465" s="16" t="s">
        <v>42</v>
      </c>
      <c r="I465" s="16" t="s">
        <v>23</v>
      </c>
      <c r="J465" s="16" t="s">
        <v>9</v>
      </c>
      <c r="K465" s="14" t="s">
        <v>24</v>
      </c>
      <c r="L465" s="14" t="s">
        <v>17</v>
      </c>
      <c r="M465" s="16" t="s">
        <v>12</v>
      </c>
      <c r="N465" s="16" t="s">
        <v>13</v>
      </c>
      <c r="O465" s="16" t="s">
        <v>14</v>
      </c>
      <c r="P465" s="12">
        <f t="shared" si="38"/>
        <v>1</v>
      </c>
      <c r="Q465" s="12" cm="1">
        <f t="array" ref="Q465">SUMPRODUCT(($G$2:$G$3094=G465)*(P465&gt;$P$2:$P$3094))+1</f>
        <v>1</v>
      </c>
      <c r="R465" s="12" t="e">
        <f>(Q465*100000)+#REF!</f>
        <v>#REF!</v>
      </c>
      <c r="S465" t="e" cm="1">
        <f t="array" ref="S465">SUMPRODUCT(($G$2:$G$3094=G465)*(R465&gt;$R$2:$R$3094))+1</f>
        <v>#REF!</v>
      </c>
      <c r="T465" t="str">
        <f t="shared" si="39"/>
        <v xml:space="preserve">Southwell </v>
      </c>
      <c r="U465">
        <v>0</v>
      </c>
      <c r="V465" t="s">
        <v>19</v>
      </c>
      <c r="W465">
        <f t="shared" si="40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36"/>
        <v>Afternoon44992</v>
      </c>
      <c r="D466" s="5" t="str">
        <f>IF('by region'!$C$2="Any","Any",List!V466)&amp;M466&amp;IF('by region'!$I$2="Any","Any",N466)&amp;G466</f>
        <v>AnyJumpAny44992</v>
      </c>
      <c r="E466" s="5" t="e">
        <f>IF(I466=#REF!,List!G466,"")</f>
        <v>#REF!</v>
      </c>
      <c r="F466" s="5" t="e">
        <f t="shared" si="37"/>
        <v>#REF!</v>
      </c>
      <c r="G466" s="15">
        <v>44992</v>
      </c>
      <c r="H466" s="16" t="s">
        <v>7</v>
      </c>
      <c r="I466" s="16" t="s">
        <v>31</v>
      </c>
      <c r="J466" s="16" t="s">
        <v>9</v>
      </c>
      <c r="K466" s="14" t="s">
        <v>24</v>
      </c>
      <c r="L466" s="14" t="s">
        <v>11</v>
      </c>
      <c r="M466" s="16" t="s">
        <v>12</v>
      </c>
      <c r="N466" s="16" t="s">
        <v>13</v>
      </c>
      <c r="O466" s="16" t="s">
        <v>14</v>
      </c>
      <c r="P466" s="12">
        <f t="shared" si="38"/>
        <v>1</v>
      </c>
      <c r="Q466" s="12" cm="1">
        <f t="array" ref="Q466">SUMPRODUCT(($G$2:$G$3094=G466)*(P466&gt;$P$2:$P$3094))+1</f>
        <v>1</v>
      </c>
      <c r="R466" s="12" t="e">
        <f>(Q466*100000)+#REF!</f>
        <v>#REF!</v>
      </c>
      <c r="S466" t="e" cm="1">
        <f t="array" ref="S466">SUMPRODUCT(($G$2:$G$3094=G466)*(R466&gt;$R$2:$R$3094))+1</f>
        <v>#REF!</v>
      </c>
      <c r="T466" t="str">
        <f t="shared" si="39"/>
        <v xml:space="preserve">Newcastle </v>
      </c>
      <c r="U466">
        <v>0</v>
      </c>
      <c r="V466" t="s">
        <v>17</v>
      </c>
      <c r="W466">
        <f t="shared" si="40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36"/>
        <v>Afternoon44992</v>
      </c>
      <c r="D467" s="5" t="str">
        <f>IF('by region'!$C$2="Any","Any",List!V467)&amp;M467&amp;IF('by region'!$I$2="Any","Any",N467)&amp;G467</f>
        <v>AnyJumpAny44992</v>
      </c>
      <c r="E467" s="5" t="e">
        <f>IF(I467=#REF!,List!G467,"")</f>
        <v>#REF!</v>
      </c>
      <c r="F467" s="5" t="e">
        <f t="shared" si="37"/>
        <v>#REF!</v>
      </c>
      <c r="G467" s="15">
        <v>44992</v>
      </c>
      <c r="H467" s="16" t="s">
        <v>7</v>
      </c>
      <c r="I467" s="16" t="s">
        <v>38</v>
      </c>
      <c r="J467" s="16" t="s">
        <v>9</v>
      </c>
      <c r="K467" s="14" t="s">
        <v>16</v>
      </c>
      <c r="L467" s="14" t="s">
        <v>19</v>
      </c>
      <c r="M467" s="16" t="s">
        <v>12</v>
      </c>
      <c r="N467" s="16" t="s">
        <v>13</v>
      </c>
      <c r="O467" s="16" t="s">
        <v>14</v>
      </c>
      <c r="P467" s="12">
        <f t="shared" si="38"/>
        <v>1</v>
      </c>
      <c r="Q467" s="12" cm="1">
        <f t="array" ref="Q467">SUMPRODUCT(($G$2:$G$3094=G467)*(P467&gt;$P$2:$P$3094))+1</f>
        <v>1</v>
      </c>
      <c r="R467" s="12" t="e">
        <f>(Q467*100000)+#REF!</f>
        <v>#REF!</v>
      </c>
      <c r="S467" t="e" cm="1">
        <f t="array" ref="S467">SUMPRODUCT(($G$2:$G$3094=G467)*(R467&gt;$R$2:$R$3094))+1</f>
        <v>#REF!</v>
      </c>
      <c r="T467" t="str">
        <f t="shared" si="39"/>
        <v xml:space="preserve">Sandown Park </v>
      </c>
      <c r="U467">
        <v>0</v>
      </c>
      <c r="V467" t="s">
        <v>19</v>
      </c>
      <c r="W467">
        <f t="shared" si="40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36"/>
        <v>Afternoon44993</v>
      </c>
      <c r="D468" s="5" t="str">
        <f>IF('by region'!$C$2="Any","Any",List!V468)&amp;M468&amp;IF('by region'!$I$2="Any","Any",N468)&amp;G468</f>
        <v>AnyJumpAny44993</v>
      </c>
      <c r="E468" s="5" t="e">
        <f>IF(I468=#REF!,List!G468,"")</f>
        <v>#REF!</v>
      </c>
      <c r="F468" s="5" t="e">
        <f t="shared" si="37"/>
        <v>#REF!</v>
      </c>
      <c r="G468" s="15">
        <v>44993</v>
      </c>
      <c r="H468" s="16" t="s">
        <v>27</v>
      </c>
      <c r="I468" s="16" t="s">
        <v>8</v>
      </c>
      <c r="J468" s="16" t="s">
        <v>9</v>
      </c>
      <c r="K468" s="14" t="s">
        <v>10</v>
      </c>
      <c r="L468" s="14" t="s">
        <v>11</v>
      </c>
      <c r="M468" s="16" t="s">
        <v>12</v>
      </c>
      <c r="N468" s="16" t="s">
        <v>13</v>
      </c>
      <c r="O468" s="16" t="s">
        <v>14</v>
      </c>
      <c r="P468" s="12">
        <f t="shared" si="38"/>
        <v>1</v>
      </c>
      <c r="Q468" s="12" cm="1">
        <f t="array" ref="Q468">SUMPRODUCT(($G$2:$G$3094=G468)*(P468&gt;$P$2:$P$3094))+1</f>
        <v>1</v>
      </c>
      <c r="R468" s="12" t="e">
        <f>(Q468*100000)+#REF!</f>
        <v>#REF!</v>
      </c>
      <c r="S468" t="e" cm="1">
        <f t="array" ref="S468">SUMPRODUCT(($G$2:$G$3094=G468)*(R468&gt;$R$2:$R$3094))+1</f>
        <v>#REF!</v>
      </c>
      <c r="T468" t="str">
        <f t="shared" si="39"/>
        <v xml:space="preserve">Catterick Bridge </v>
      </c>
      <c r="U468">
        <v>0</v>
      </c>
      <c r="V468" t="s">
        <v>30</v>
      </c>
      <c r="W468">
        <f t="shared" si="40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36"/>
        <v>Afternoon44993</v>
      </c>
      <c r="D469" s="5" t="str">
        <f>IF('by region'!$C$2="Any","Any",List!V469)&amp;M469&amp;IF('by region'!$I$2="Any","Any",N469)&amp;G469</f>
        <v>AnyJumpAny44993</v>
      </c>
      <c r="E469" s="5" t="e">
        <f>IF(I469=#REF!,List!G469,"")</f>
        <v>#REF!</v>
      </c>
      <c r="F469" s="5" t="e">
        <f t="shared" si="37"/>
        <v>#REF!</v>
      </c>
      <c r="G469" s="15">
        <v>44993</v>
      </c>
      <c r="H469" s="16" t="s">
        <v>27</v>
      </c>
      <c r="I469" s="16" t="s">
        <v>58</v>
      </c>
      <c r="J469" s="16" t="s">
        <v>9</v>
      </c>
      <c r="K469" s="14" t="s">
        <v>24</v>
      </c>
      <c r="L469" s="14" t="s">
        <v>19</v>
      </c>
      <c r="M469" s="16" t="s">
        <v>12</v>
      </c>
      <c r="N469" s="16" t="s">
        <v>13</v>
      </c>
      <c r="O469" s="16" t="s">
        <v>14</v>
      </c>
      <c r="P469" s="12">
        <f t="shared" si="38"/>
        <v>1</v>
      </c>
      <c r="Q469" s="12" cm="1">
        <f t="array" ref="Q469">SUMPRODUCT(($G$2:$G$3094=G469)*(P469&gt;$P$2:$P$3094))+1</f>
        <v>1</v>
      </c>
      <c r="R469" s="12" t="e">
        <f>(Q469*100000)+#REF!</f>
        <v>#REF!</v>
      </c>
      <c r="S469" t="e" cm="1">
        <f t="array" ref="S469">SUMPRODUCT(($G$2:$G$3094=G469)*(R469&gt;$R$2:$R$3094))+1</f>
        <v>#REF!</v>
      </c>
      <c r="T469" t="str">
        <f t="shared" si="39"/>
        <v xml:space="preserve">Fontwell Park </v>
      </c>
      <c r="U469">
        <v>0</v>
      </c>
      <c r="V469" t="s">
        <v>30</v>
      </c>
      <c r="W469">
        <f t="shared" si="40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36"/>
        <v>Afternoon44994</v>
      </c>
      <c r="D470" s="5" t="str">
        <f>IF('by region'!$C$2="Any","Any",List!V470)&amp;M470&amp;IF('by region'!$I$2="Any","Any",N470)&amp;G470</f>
        <v>AnyJumpAny44994</v>
      </c>
      <c r="E470" s="5" t="e">
        <f>IF(I470=#REF!,List!G470,"")</f>
        <v>#REF!</v>
      </c>
      <c r="F470" s="5" t="e">
        <f t="shared" si="37"/>
        <v>#REF!</v>
      </c>
      <c r="G470" s="15">
        <v>44994</v>
      </c>
      <c r="H470" s="16" t="s">
        <v>34</v>
      </c>
      <c r="I470" s="16" t="s">
        <v>63</v>
      </c>
      <c r="J470" s="16" t="s">
        <v>9</v>
      </c>
      <c r="K470" s="14" t="s">
        <v>16</v>
      </c>
      <c r="L470" s="14" t="s">
        <v>11</v>
      </c>
      <c r="M470" s="16" t="s">
        <v>12</v>
      </c>
      <c r="N470" s="16" t="s">
        <v>13</v>
      </c>
      <c r="O470" s="16" t="s">
        <v>14</v>
      </c>
      <c r="P470" s="12">
        <f t="shared" si="38"/>
        <v>1</v>
      </c>
      <c r="Q470" s="12" cm="1">
        <f t="array" ref="Q470">SUMPRODUCT(($G$2:$G$3094=G470)*(P470&gt;$P$2:$P$3094))+1</f>
        <v>1</v>
      </c>
      <c r="R470" s="12" t="e">
        <f>(Q470*100000)+#REF!</f>
        <v>#REF!</v>
      </c>
      <c r="S470" t="e" cm="1">
        <f t="array" ref="S470">SUMPRODUCT(($G$2:$G$3094=G470)*(R470&gt;$R$2:$R$3094))+1</f>
        <v>#REF!</v>
      </c>
      <c r="T470" t="str">
        <f t="shared" si="39"/>
        <v xml:space="preserve">Carlisle </v>
      </c>
      <c r="U470">
        <v>0</v>
      </c>
      <c r="V470" t="s">
        <v>17</v>
      </c>
      <c r="W470">
        <f t="shared" si="40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36"/>
        <v>Afternoon44994</v>
      </c>
      <c r="D471" s="5" t="str">
        <f>IF('by region'!$C$2="Any","Any",List!V471)&amp;M471&amp;IF('by region'!$I$2="Any","Any",N471)&amp;G471</f>
        <v>AnyJumpAny44994</v>
      </c>
      <c r="E471" s="5" t="e">
        <f>IF(I471=#REF!,List!G471,"")</f>
        <v>#REF!</v>
      </c>
      <c r="F471" s="5" t="e">
        <f t="shared" si="37"/>
        <v>#REF!</v>
      </c>
      <c r="G471" s="15">
        <v>44994</v>
      </c>
      <c r="H471" s="16" t="s">
        <v>34</v>
      </c>
      <c r="I471" s="16" t="s">
        <v>39</v>
      </c>
      <c r="J471" s="16" t="s">
        <v>9</v>
      </c>
      <c r="K471" s="14" t="s">
        <v>16</v>
      </c>
      <c r="L471" s="14" t="s">
        <v>19</v>
      </c>
      <c r="M471" s="16" t="s">
        <v>12</v>
      </c>
      <c r="N471" s="16" t="s">
        <v>13</v>
      </c>
      <c r="O471" s="16" t="s">
        <v>14</v>
      </c>
      <c r="P471" s="12">
        <f t="shared" si="38"/>
        <v>1</v>
      </c>
      <c r="Q471" s="12" cm="1">
        <f t="array" ref="Q471">SUMPRODUCT(($G$2:$G$3094=G471)*(P471&gt;$P$2:$P$3094))+1</f>
        <v>1</v>
      </c>
      <c r="R471" s="12" t="e">
        <f>(Q471*100000)+#REF!</f>
        <v>#REF!</v>
      </c>
      <c r="S471" t="e" cm="1">
        <f t="array" ref="S471">SUMPRODUCT(($G$2:$G$3094=G471)*(R471&gt;$R$2:$R$3094))+1</f>
        <v>#REF!</v>
      </c>
      <c r="T471" t="str">
        <f t="shared" si="39"/>
        <v xml:space="preserve">Wincanton </v>
      </c>
      <c r="U471">
        <v>0</v>
      </c>
      <c r="V471" t="s">
        <v>19</v>
      </c>
      <c r="W471">
        <f t="shared" si="40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36"/>
        <v>Afternoon44995</v>
      </c>
      <c r="D472" s="5" t="str">
        <f>IF('by region'!$C$2="Any","Any",List!V472)&amp;M472&amp;IF('by region'!$I$2="Any","Any",N472)&amp;G472</f>
        <v>AnyJumpAny44995</v>
      </c>
      <c r="E472" s="5" t="e">
        <f>IF(I472=#REF!,List!G472,"")</f>
        <v>#REF!</v>
      </c>
      <c r="F472" s="5" t="e">
        <f t="shared" si="37"/>
        <v>#REF!</v>
      </c>
      <c r="G472" s="15">
        <v>44995</v>
      </c>
      <c r="H472" s="16" t="s">
        <v>35</v>
      </c>
      <c r="I472" s="16" t="s">
        <v>28</v>
      </c>
      <c r="J472" s="16" t="s">
        <v>9</v>
      </c>
      <c r="K472" s="14" t="s">
        <v>10</v>
      </c>
      <c r="L472" s="14" t="s">
        <v>11</v>
      </c>
      <c r="M472" s="16" t="s">
        <v>12</v>
      </c>
      <c r="N472" s="16" t="s">
        <v>13</v>
      </c>
      <c r="O472" s="16" t="s">
        <v>14</v>
      </c>
      <c r="P472" s="12">
        <f t="shared" si="38"/>
        <v>1</v>
      </c>
      <c r="Q472" s="12" cm="1">
        <f t="array" ref="Q472">SUMPRODUCT(($G$2:$G$3094=G472)*(P472&gt;$P$2:$P$3094))+1</f>
        <v>1</v>
      </c>
      <c r="R472" s="12" t="e">
        <f>(Q472*100000)+#REF!</f>
        <v>#REF!</v>
      </c>
      <c r="S472" t="e" cm="1">
        <f t="array" ref="S472">SUMPRODUCT(($G$2:$G$3094=G472)*(R472&gt;$R$2:$R$3094))+1</f>
        <v>#REF!</v>
      </c>
      <c r="T472" t="str">
        <f t="shared" si="39"/>
        <v xml:space="preserve">Ayr </v>
      </c>
      <c r="U472">
        <v>0</v>
      </c>
      <c r="V472" t="s">
        <v>17</v>
      </c>
      <c r="W472">
        <f t="shared" si="40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36"/>
        <v>Afternoon44995</v>
      </c>
      <c r="D473" s="5" t="str">
        <f>IF('by region'!$C$2="Any","Any",List!V473)&amp;M473&amp;IF('by region'!$I$2="Any","Any",N473)&amp;G473</f>
        <v>AnyJumpAny44995</v>
      </c>
      <c r="E473" s="5" t="e">
        <f>IF(I473=#REF!,List!G473,"")</f>
        <v>#REF!</v>
      </c>
      <c r="F473" s="5" t="e">
        <f t="shared" si="37"/>
        <v>#REF!</v>
      </c>
      <c r="G473" s="15">
        <v>44995</v>
      </c>
      <c r="H473" s="16" t="s">
        <v>35</v>
      </c>
      <c r="I473" s="16" t="s">
        <v>18</v>
      </c>
      <c r="J473" s="16" t="s">
        <v>9</v>
      </c>
      <c r="K473" s="14" t="s">
        <v>16</v>
      </c>
      <c r="L473" s="14" t="s">
        <v>19</v>
      </c>
      <c r="M473" s="16" t="s">
        <v>12</v>
      </c>
      <c r="N473" s="16" t="s">
        <v>13</v>
      </c>
      <c r="O473" s="16" t="s">
        <v>14</v>
      </c>
      <c r="P473" s="12">
        <f t="shared" si="38"/>
        <v>1</v>
      </c>
      <c r="Q473" s="12" cm="1">
        <f t="array" ref="Q473">SUMPRODUCT(($G$2:$G$3094=G473)*(P473&gt;$P$2:$P$3094))+1</f>
        <v>1</v>
      </c>
      <c r="R473" s="12" t="e">
        <f>(Q473*100000)+#REF!</f>
        <v>#REF!</v>
      </c>
      <c r="S473" t="e" cm="1">
        <f t="array" ref="S473">SUMPRODUCT(($G$2:$G$3094=G473)*(R473&gt;$R$2:$R$3094))+1</f>
        <v>#REF!</v>
      </c>
      <c r="T473" t="str">
        <f t="shared" si="39"/>
        <v xml:space="preserve">Exeter </v>
      </c>
      <c r="U473">
        <v>0</v>
      </c>
      <c r="V473" t="s">
        <v>19</v>
      </c>
      <c r="W473">
        <f t="shared" si="40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36"/>
        <v>Afternoon44995</v>
      </c>
      <c r="D474" s="5" t="str">
        <f>IF('by region'!$C$2="Any","Any",List!V474)&amp;M474&amp;IF('by region'!$I$2="Any","Any",N474)&amp;G474</f>
        <v>AnyJumpAny44995</v>
      </c>
      <c r="E474" s="5" t="e">
        <f>IF(I474=#REF!,List!G474,"")</f>
        <v>#REF!</v>
      </c>
      <c r="F474" s="5" t="e">
        <f t="shared" si="37"/>
        <v>#REF!</v>
      </c>
      <c r="G474" s="15">
        <v>44995</v>
      </c>
      <c r="H474" s="16" t="s">
        <v>35</v>
      </c>
      <c r="I474" s="16" t="s">
        <v>44</v>
      </c>
      <c r="J474" s="16" t="s">
        <v>9</v>
      </c>
      <c r="K474" s="14" t="s">
        <v>10</v>
      </c>
      <c r="L474" s="14" t="s">
        <v>17</v>
      </c>
      <c r="M474" s="16" t="s">
        <v>12</v>
      </c>
      <c r="N474" s="16" t="s">
        <v>13</v>
      </c>
      <c r="O474" s="16" t="s">
        <v>14</v>
      </c>
      <c r="P474" s="12">
        <f t="shared" si="38"/>
        <v>1</v>
      </c>
      <c r="Q474" s="12" cm="1">
        <f t="array" ref="Q474">SUMPRODUCT(($G$2:$G$3094=G474)*(P474&gt;$P$2:$P$3094))+1</f>
        <v>1</v>
      </c>
      <c r="R474" s="12" t="e">
        <f>(Q474*100000)+#REF!</f>
        <v>#REF!</v>
      </c>
      <c r="S474" t="e" cm="1">
        <f t="array" ref="S474">SUMPRODUCT(($G$2:$G$3094=G474)*(R474&gt;$R$2:$R$3094))+1</f>
        <v>#REF!</v>
      </c>
      <c r="T474" t="str">
        <f t="shared" si="39"/>
        <v xml:space="preserve">Leicester </v>
      </c>
      <c r="U474">
        <v>0</v>
      </c>
      <c r="V474" t="s">
        <v>11</v>
      </c>
      <c r="W474">
        <f t="shared" si="40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36"/>
        <v>Afternoon44996</v>
      </c>
      <c r="D475" s="5" t="str">
        <f>IF('by region'!$C$2="Any","Any",List!V475)&amp;M475&amp;IF('by region'!$I$2="Any","Any",N475)&amp;G475</f>
        <v>AnyJumpAny44996</v>
      </c>
      <c r="E475" s="5" t="e">
        <f>IF(I475=#REF!,List!G475,"")</f>
        <v>#REF!</v>
      </c>
      <c r="F475" s="5" t="e">
        <f t="shared" si="37"/>
        <v>#REF!</v>
      </c>
      <c r="G475" s="15">
        <v>44996</v>
      </c>
      <c r="H475" s="16" t="s">
        <v>37</v>
      </c>
      <c r="I475" s="16" t="s">
        <v>28</v>
      </c>
      <c r="J475" s="16" t="s">
        <v>9</v>
      </c>
      <c r="K475" s="14" t="s">
        <v>10</v>
      </c>
      <c r="L475" s="14" t="s">
        <v>11</v>
      </c>
      <c r="M475" s="16" t="s">
        <v>12</v>
      </c>
      <c r="N475" s="16" t="s">
        <v>13</v>
      </c>
      <c r="O475" s="16" t="s">
        <v>14</v>
      </c>
      <c r="P475" s="12">
        <f t="shared" si="38"/>
        <v>1</v>
      </c>
      <c r="Q475" s="12" cm="1">
        <f t="array" ref="Q475">SUMPRODUCT(($G$2:$G$3094=G475)*(P475&gt;$P$2:$P$3094))+1</f>
        <v>1</v>
      </c>
      <c r="R475" s="12" t="e">
        <f>(Q475*100000)+#REF!</f>
        <v>#REF!</v>
      </c>
      <c r="S475" t="e" cm="1">
        <f t="array" ref="S475">SUMPRODUCT(($G$2:$G$3094=G475)*(R475&gt;$R$2:$R$3094))+1</f>
        <v>#REF!</v>
      </c>
      <c r="T475" t="str">
        <f t="shared" si="39"/>
        <v xml:space="preserve">Ayr </v>
      </c>
      <c r="U475">
        <v>0</v>
      </c>
      <c r="V475" t="s">
        <v>19</v>
      </c>
      <c r="W475">
        <f t="shared" si="40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36"/>
        <v>Afternoon44996</v>
      </c>
      <c r="D476" s="5" t="str">
        <f>IF('by region'!$C$2="Any","Any",List!V476)&amp;M476&amp;IF('by region'!$I$2="Any","Any",N476)&amp;G476</f>
        <v>AnyJumpAny44996</v>
      </c>
      <c r="E476" s="5" t="e">
        <f>IF(I476=#REF!,List!G476,"")</f>
        <v>#REF!</v>
      </c>
      <c r="F476" s="5" t="e">
        <f t="shared" si="37"/>
        <v>#REF!</v>
      </c>
      <c r="G476" s="15">
        <v>44996</v>
      </c>
      <c r="H476" s="16" t="s">
        <v>37</v>
      </c>
      <c r="I476" s="16" t="s">
        <v>61</v>
      </c>
      <c r="J476" s="16" t="s">
        <v>9</v>
      </c>
      <c r="K476" s="14" t="s">
        <v>24</v>
      </c>
      <c r="L476" s="14" t="s">
        <v>17</v>
      </c>
      <c r="M476" s="16" t="s">
        <v>12</v>
      </c>
      <c r="N476" s="16" t="s">
        <v>13</v>
      </c>
      <c r="O476" s="16" t="s">
        <v>14</v>
      </c>
      <c r="P476" s="12">
        <f t="shared" si="38"/>
        <v>1</v>
      </c>
      <c r="Q476" s="12" cm="1">
        <f t="array" ref="Q476">SUMPRODUCT(($G$2:$G$3094=G476)*(P476&gt;$P$2:$P$3094))+1</f>
        <v>1</v>
      </c>
      <c r="R476" s="12" t="e">
        <f>(Q476*100000)+#REF!</f>
        <v>#REF!</v>
      </c>
      <c r="S476" t="e" cm="1">
        <f t="array" ref="S476">SUMPRODUCT(($G$2:$G$3094=G476)*(R476&gt;$R$2:$R$3094))+1</f>
        <v>#REF!</v>
      </c>
      <c r="T476" t="str">
        <f t="shared" si="39"/>
        <v xml:space="preserve">Hereford </v>
      </c>
      <c r="U476">
        <v>0</v>
      </c>
      <c r="V476" t="s">
        <v>19</v>
      </c>
      <c r="W476">
        <f t="shared" si="40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36"/>
        <v>Afternoon44996</v>
      </c>
      <c r="D477" s="5" t="str">
        <f>IF('by region'!$C$2="Any","Any",List!V477)&amp;M477&amp;IF('by region'!$I$2="Any","Any",N477)&amp;G477</f>
        <v>AnyJumpAny44996</v>
      </c>
      <c r="E477" s="5" t="e">
        <f>IF(I477=#REF!,List!G477,"")</f>
        <v>#REF!</v>
      </c>
      <c r="F477" s="5" t="e">
        <f t="shared" si="37"/>
        <v>#REF!</v>
      </c>
      <c r="G477" s="15">
        <v>44996</v>
      </c>
      <c r="H477" s="16" t="s">
        <v>37</v>
      </c>
      <c r="I477" s="16" t="s">
        <v>38</v>
      </c>
      <c r="J477" s="16" t="s">
        <v>9</v>
      </c>
      <c r="K477" s="14" t="s">
        <v>16</v>
      </c>
      <c r="L477" s="14" t="s">
        <v>19</v>
      </c>
      <c r="M477" s="16" t="s">
        <v>12</v>
      </c>
      <c r="N477" s="16" t="s">
        <v>13</v>
      </c>
      <c r="O477" s="16" t="s">
        <v>14</v>
      </c>
      <c r="P477" s="12">
        <f t="shared" si="38"/>
        <v>1</v>
      </c>
      <c r="Q477" s="12" cm="1">
        <f t="array" ref="Q477">SUMPRODUCT(($G$2:$G$3094=G477)*(P477&gt;$P$2:$P$3094))+1</f>
        <v>1</v>
      </c>
      <c r="R477" s="12" t="e">
        <f>(Q477*100000)+#REF!</f>
        <v>#REF!</v>
      </c>
      <c r="S477" t="e" cm="1">
        <f t="array" ref="S477">SUMPRODUCT(($G$2:$G$3094=G477)*(R477&gt;$R$2:$R$3094))+1</f>
        <v>#REF!</v>
      </c>
      <c r="T477" t="str">
        <f t="shared" si="39"/>
        <v xml:space="preserve">Sandown Park </v>
      </c>
      <c r="U477">
        <v>0</v>
      </c>
      <c r="V477" t="s">
        <v>19</v>
      </c>
      <c r="W477">
        <f t="shared" si="40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36"/>
        <v>Afternoon44997</v>
      </c>
      <c r="D478" s="5" t="str">
        <f>IF('by region'!$C$2="Any","Any",List!V478)&amp;M478&amp;IF('by region'!$I$2="Any","Any",N478)&amp;G478</f>
        <v>AnyJumpAny44997</v>
      </c>
      <c r="E478" s="5" t="e">
        <f>IF(I478=#REF!,List!G478,"")</f>
        <v>#REF!</v>
      </c>
      <c r="F478" s="5" t="e">
        <f t="shared" si="37"/>
        <v>#REF!</v>
      </c>
      <c r="G478" s="15">
        <v>44997</v>
      </c>
      <c r="H478" s="16" t="s">
        <v>40</v>
      </c>
      <c r="I478" s="16" t="s">
        <v>48</v>
      </c>
      <c r="J478" s="16" t="s">
        <v>9</v>
      </c>
      <c r="K478" s="14" t="s">
        <v>16</v>
      </c>
      <c r="L478" s="14" t="s">
        <v>17</v>
      </c>
      <c r="M478" s="16" t="s">
        <v>12</v>
      </c>
      <c r="N478" s="16" t="s">
        <v>13</v>
      </c>
      <c r="O478" s="16" t="s">
        <v>14</v>
      </c>
      <c r="P478" s="12">
        <f t="shared" si="38"/>
        <v>1</v>
      </c>
      <c r="Q478" s="12" cm="1">
        <f t="array" ref="Q478">SUMPRODUCT(($G$2:$G$3094=G478)*(P478&gt;$P$2:$P$3094))+1</f>
        <v>1</v>
      </c>
      <c r="R478" s="12" t="e">
        <f>(Q478*100000)+#REF!</f>
        <v>#REF!</v>
      </c>
      <c r="S478" t="e" cm="1">
        <f t="array" ref="S478">SUMPRODUCT(($G$2:$G$3094=G478)*(R478&gt;$R$2:$R$3094))+1</f>
        <v>#REF!</v>
      </c>
      <c r="T478" t="str">
        <f t="shared" si="39"/>
        <v xml:space="preserve">Warwick </v>
      </c>
      <c r="U478">
        <v>0</v>
      </c>
      <c r="V478" t="s">
        <v>17</v>
      </c>
      <c r="W478">
        <f t="shared" si="40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36"/>
        <v>Afternoon44997</v>
      </c>
      <c r="D479" s="5" t="str">
        <f>IF('by region'!$C$2="Any","Any",List!V479)&amp;M479&amp;IF('by region'!$I$2="Any","Any",N479)&amp;G479</f>
        <v>AnyJumpAny44997</v>
      </c>
      <c r="E479" s="5" t="e">
        <f>IF(I479=#REF!,List!G479,"")</f>
        <v>#REF!</v>
      </c>
      <c r="F479" s="5" t="e">
        <f t="shared" si="37"/>
        <v>#REF!</v>
      </c>
      <c r="G479" s="15">
        <v>44997</v>
      </c>
      <c r="H479" s="16" t="s">
        <v>40</v>
      </c>
      <c r="I479" s="16" t="s">
        <v>53</v>
      </c>
      <c r="J479" s="16" t="s">
        <v>9</v>
      </c>
      <c r="K479" s="14" t="s">
        <v>16</v>
      </c>
      <c r="L479" s="14" t="s">
        <v>17</v>
      </c>
      <c r="M479" s="16" t="s">
        <v>12</v>
      </c>
      <c r="N479" s="16" t="s">
        <v>13</v>
      </c>
      <c r="O479" s="16" t="s">
        <v>14</v>
      </c>
      <c r="P479" s="12">
        <f t="shared" si="38"/>
        <v>1</v>
      </c>
      <c r="Q479" s="12" cm="1">
        <f t="array" ref="Q479">SUMPRODUCT(($G$2:$G$3094=G479)*(P479&gt;$P$2:$P$3094))+1</f>
        <v>1</v>
      </c>
      <c r="R479" s="12" t="e">
        <f>(Q479*100000)+#REF!</f>
        <v>#REF!</v>
      </c>
      <c r="S479" t="e" cm="1">
        <f t="array" ref="S479">SUMPRODUCT(($G$2:$G$3094=G479)*(R479&gt;$R$2:$R$3094))+1</f>
        <v>#REF!</v>
      </c>
      <c r="T479" t="str">
        <f t="shared" si="39"/>
        <v xml:space="preserve">Market Rasen </v>
      </c>
      <c r="U479">
        <v>0</v>
      </c>
      <c r="V479" t="s">
        <v>19</v>
      </c>
      <c r="W479">
        <f t="shared" si="40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36"/>
        <v>Afternoon44998</v>
      </c>
      <c r="D480" s="5" t="str">
        <f>IF('by region'!$C$2="Any","Any",List!V480)&amp;M480&amp;IF('by region'!$I$2="Any","Any",N480)&amp;G480</f>
        <v>AnyJumpAny44998</v>
      </c>
      <c r="E480" s="5" t="e">
        <f>IF(I480=#REF!,List!G480,"")</f>
        <v>#REF!</v>
      </c>
      <c r="F480" s="5" t="e">
        <f t="shared" si="37"/>
        <v>#REF!</v>
      </c>
      <c r="G480" s="15">
        <v>44998</v>
      </c>
      <c r="H480" s="16" t="s">
        <v>42</v>
      </c>
      <c r="I480" s="16" t="s">
        <v>41</v>
      </c>
      <c r="J480" s="16" t="s">
        <v>9</v>
      </c>
      <c r="K480" s="14" t="s">
        <v>10</v>
      </c>
      <c r="L480" s="14" t="s">
        <v>19</v>
      </c>
      <c r="M480" s="16" t="s">
        <v>12</v>
      </c>
      <c r="N480" s="16" t="s">
        <v>13</v>
      </c>
      <c r="O480" s="16" t="s">
        <v>14</v>
      </c>
      <c r="P480" s="12">
        <f t="shared" si="38"/>
        <v>1</v>
      </c>
      <c r="Q480" s="12" cm="1">
        <f t="array" ref="Q480">SUMPRODUCT(($G$2:$G$3094=G480)*(P480&gt;$P$2:$P$3094))+1</f>
        <v>1</v>
      </c>
      <c r="R480" s="12" t="e">
        <f>(Q480*100000)+#REF!</f>
        <v>#REF!</v>
      </c>
      <c r="S480" t="e" cm="1">
        <f t="array" ref="S480">SUMPRODUCT(($G$2:$G$3094=G480)*(R480&gt;$R$2:$R$3094))+1</f>
        <v>#REF!</v>
      </c>
      <c r="T480" t="str">
        <f t="shared" si="39"/>
        <v xml:space="preserve">Plumpton </v>
      </c>
      <c r="U480">
        <v>0</v>
      </c>
      <c r="V480" t="s">
        <v>17</v>
      </c>
      <c r="W480">
        <f t="shared" si="40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36"/>
        <v>Afternoon44998</v>
      </c>
      <c r="D481" s="5" t="str">
        <f>IF('by region'!$C$2="Any","Any",List!V481)&amp;M481&amp;IF('by region'!$I$2="Any","Any",N481)&amp;G481</f>
        <v>AnyJumpAny44998</v>
      </c>
      <c r="E481" s="5" t="e">
        <f>IF(I481=#REF!,List!G481,"")</f>
        <v>#REF!</v>
      </c>
      <c r="F481" s="5" t="e">
        <f t="shared" si="37"/>
        <v>#REF!</v>
      </c>
      <c r="G481" s="15">
        <v>44998</v>
      </c>
      <c r="H481" s="16" t="s">
        <v>42</v>
      </c>
      <c r="I481" s="16" t="s">
        <v>66</v>
      </c>
      <c r="J481" s="16" t="s">
        <v>9</v>
      </c>
      <c r="K481" s="14" t="s">
        <v>10</v>
      </c>
      <c r="L481" s="14" t="s">
        <v>17</v>
      </c>
      <c r="M481" s="16" t="s">
        <v>12</v>
      </c>
      <c r="N481" s="16" t="s">
        <v>13</v>
      </c>
      <c r="O481" s="16" t="s">
        <v>14</v>
      </c>
      <c r="P481" s="12">
        <f t="shared" si="38"/>
        <v>1</v>
      </c>
      <c r="Q481" s="12" cm="1">
        <f t="array" ref="Q481">SUMPRODUCT(($G$2:$G$3094=G481)*(P481&gt;$P$2:$P$3094))+1</f>
        <v>1</v>
      </c>
      <c r="R481" s="12" t="e">
        <f>(Q481*100000)+#REF!</f>
        <v>#REF!</v>
      </c>
      <c r="S481" t="e" cm="1">
        <f t="array" ref="S481">SUMPRODUCT(($G$2:$G$3094=G481)*(R481&gt;$R$2:$R$3094))+1</f>
        <v>#REF!</v>
      </c>
      <c r="T481" t="str">
        <f t="shared" si="39"/>
        <v xml:space="preserve">Stratford-On-Avon </v>
      </c>
      <c r="U481">
        <v>0</v>
      </c>
      <c r="V481" t="s">
        <v>19</v>
      </c>
      <c r="W481">
        <f t="shared" si="40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36"/>
        <v>Afternoon44998</v>
      </c>
      <c r="D482" s="5" t="str">
        <f>IF('by region'!$C$2="Any","Any",List!V482)&amp;M482&amp;IF('by region'!$I$2="Any","Any",N482)&amp;G482</f>
        <v>AnyJumpAny44998</v>
      </c>
      <c r="E482" s="5" t="e">
        <f>IF(I482=#REF!,List!G482,"")</f>
        <v>#REF!</v>
      </c>
      <c r="F482" s="5" t="e">
        <f t="shared" si="37"/>
        <v>#REF!</v>
      </c>
      <c r="G482" s="15">
        <v>44998</v>
      </c>
      <c r="H482" s="16" t="s">
        <v>42</v>
      </c>
      <c r="I482" s="16" t="s">
        <v>57</v>
      </c>
      <c r="J482" s="16" t="s">
        <v>9</v>
      </c>
      <c r="K482" s="14" t="s">
        <v>10</v>
      </c>
      <c r="L482" s="14" t="s">
        <v>19</v>
      </c>
      <c r="M482" s="16" t="s">
        <v>12</v>
      </c>
      <c r="N482" s="16" t="s">
        <v>13</v>
      </c>
      <c r="O482" s="16" t="s">
        <v>14</v>
      </c>
      <c r="P482" s="12">
        <f t="shared" si="38"/>
        <v>1</v>
      </c>
      <c r="Q482" s="12" cm="1">
        <f t="array" ref="Q482">SUMPRODUCT(($G$2:$G$3094=G482)*(P482&gt;$P$2:$P$3094))+1</f>
        <v>1</v>
      </c>
      <c r="R482" s="12" t="e">
        <f>(Q482*100000)+#REF!</f>
        <v>#REF!</v>
      </c>
      <c r="S482" t="e" cm="1">
        <f t="array" ref="S482">SUMPRODUCT(($G$2:$G$3094=G482)*(R482&gt;$R$2:$R$3094))+1</f>
        <v>#REF!</v>
      </c>
      <c r="T482" t="str">
        <f t="shared" si="39"/>
        <v xml:space="preserve">Taunton </v>
      </c>
      <c r="U482">
        <v>0</v>
      </c>
      <c r="V482" t="s">
        <v>19</v>
      </c>
      <c r="W482">
        <f t="shared" si="40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36"/>
        <v>Afternoon44999</v>
      </c>
      <c r="D483" s="5" t="str">
        <f>IF('by region'!$C$2="Any","Any",List!V483)&amp;M483&amp;IF('by region'!$I$2="Any","Any",N483)&amp;G483</f>
        <v>AnyJumpAny44999</v>
      </c>
      <c r="E483" s="5" t="e">
        <f>IF(I483=#REF!,List!G483,"")</f>
        <v>#REF!</v>
      </c>
      <c r="F483" s="5" t="e">
        <f t="shared" si="37"/>
        <v>#REF!</v>
      </c>
      <c r="G483" s="15">
        <v>44999</v>
      </c>
      <c r="H483" s="16" t="s">
        <v>7</v>
      </c>
      <c r="I483" s="16" t="s">
        <v>15</v>
      </c>
      <c r="J483" s="16" t="s">
        <v>9</v>
      </c>
      <c r="K483" s="14" t="s">
        <v>16</v>
      </c>
      <c r="L483" s="14" t="s">
        <v>17</v>
      </c>
      <c r="M483" s="16" t="s">
        <v>12</v>
      </c>
      <c r="N483" s="16" t="s">
        <v>13</v>
      </c>
      <c r="O483" s="16" t="s">
        <v>14</v>
      </c>
      <c r="P483" s="12">
        <f t="shared" si="38"/>
        <v>1</v>
      </c>
      <c r="Q483" s="12" cm="1">
        <f t="array" ref="Q483">SUMPRODUCT(($G$2:$G$3094=G483)*(P483&gt;$P$2:$P$3094))+1</f>
        <v>1</v>
      </c>
      <c r="R483" s="12" t="e">
        <f>(Q483*100000)+#REF!</f>
        <v>#REF!</v>
      </c>
      <c r="S483" t="e" cm="1">
        <f t="array" ref="S483">SUMPRODUCT(($G$2:$G$3094=G483)*(R483&gt;$R$2:$R$3094))+1</f>
        <v>#REF!</v>
      </c>
      <c r="T483" t="str">
        <f t="shared" si="39"/>
        <v xml:space="preserve">Cheltenham </v>
      </c>
      <c r="U483">
        <v>0</v>
      </c>
      <c r="V483" t="s">
        <v>17</v>
      </c>
      <c r="W483">
        <f t="shared" si="40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36"/>
        <v>Afternoon44999</v>
      </c>
      <c r="D484" s="5" t="str">
        <f>IF('by region'!$C$2="Any","Any",List!V484)&amp;M484&amp;IF('by region'!$I$2="Any","Any",N484)&amp;G484</f>
        <v>AnyJumpAny44999</v>
      </c>
      <c r="E484" s="5" t="e">
        <f>IF(I484=#REF!,List!G484,"")</f>
        <v>#REF!</v>
      </c>
      <c r="F484" s="5" t="e">
        <f t="shared" si="37"/>
        <v>#REF!</v>
      </c>
      <c r="G484" s="15">
        <v>44999</v>
      </c>
      <c r="H484" s="16" t="s">
        <v>7</v>
      </c>
      <c r="I484" s="16" t="s">
        <v>46</v>
      </c>
      <c r="J484" s="16" t="s">
        <v>9</v>
      </c>
      <c r="K484" s="14" t="s">
        <v>24</v>
      </c>
      <c r="L484" s="14" t="s">
        <v>11</v>
      </c>
      <c r="M484" s="16" t="s">
        <v>12</v>
      </c>
      <c r="N484" s="16" t="s">
        <v>13</v>
      </c>
      <c r="O484" s="16" t="s">
        <v>14</v>
      </c>
      <c r="P484" s="12">
        <f t="shared" si="38"/>
        <v>1</v>
      </c>
      <c r="Q484" s="12" cm="1">
        <f t="array" ref="Q484">SUMPRODUCT(($G$2:$G$3094=G484)*(P484&gt;$P$2:$P$3094))+1</f>
        <v>1</v>
      </c>
      <c r="R484" s="12" t="e">
        <f>(Q484*100000)+#REF!</f>
        <v>#REF!</v>
      </c>
      <c r="S484" t="e" cm="1">
        <f t="array" ref="S484">SUMPRODUCT(($G$2:$G$3094=G484)*(R484&gt;$R$2:$R$3094))+1</f>
        <v>#REF!</v>
      </c>
      <c r="T484" t="str">
        <f t="shared" si="39"/>
        <v xml:space="preserve">Sedgefield </v>
      </c>
      <c r="U484">
        <v>0</v>
      </c>
      <c r="V484" t="s">
        <v>17</v>
      </c>
      <c r="W484">
        <f t="shared" si="40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36"/>
        <v>Afternoon45000</v>
      </c>
      <c r="D485" s="5" t="str">
        <f>IF('by region'!$C$2="Any","Any",List!V485)&amp;M485&amp;IF('by region'!$I$2="Any","Any",N485)&amp;G485</f>
        <v>AnyJumpAny45000</v>
      </c>
      <c r="E485" s="5" t="e">
        <f>IF(I485=#REF!,List!G485,"")</f>
        <v>#REF!</v>
      </c>
      <c r="F485" s="5" t="e">
        <f t="shared" si="37"/>
        <v>#REF!</v>
      </c>
      <c r="G485" s="15">
        <v>45000</v>
      </c>
      <c r="H485" s="16" t="s">
        <v>27</v>
      </c>
      <c r="I485" s="16" t="s">
        <v>15</v>
      </c>
      <c r="J485" s="16" t="s">
        <v>9</v>
      </c>
      <c r="K485" s="14" t="s">
        <v>16</v>
      </c>
      <c r="L485" s="14" t="s">
        <v>17</v>
      </c>
      <c r="M485" s="16" t="s">
        <v>12</v>
      </c>
      <c r="N485" s="16" t="s">
        <v>13</v>
      </c>
      <c r="O485" s="16" t="s">
        <v>14</v>
      </c>
      <c r="P485" s="12">
        <f t="shared" si="38"/>
        <v>1</v>
      </c>
      <c r="Q485" s="12" cm="1">
        <f t="array" ref="Q485">SUMPRODUCT(($G$2:$G$3094=G485)*(P485&gt;$P$2:$P$3094))+1</f>
        <v>1</v>
      </c>
      <c r="R485" s="12" t="e">
        <f>(Q485*100000)+#REF!</f>
        <v>#REF!</v>
      </c>
      <c r="S485" t="e" cm="1">
        <f t="array" ref="S485">SUMPRODUCT(($G$2:$G$3094=G485)*(R485&gt;$R$2:$R$3094))+1</f>
        <v>#REF!</v>
      </c>
      <c r="T485" t="str">
        <f t="shared" si="39"/>
        <v xml:space="preserve">Cheltenham </v>
      </c>
      <c r="U485">
        <v>0</v>
      </c>
      <c r="V485" t="s">
        <v>17</v>
      </c>
      <c r="W485">
        <f t="shared" si="40"/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36"/>
        <v>Afternoon45000</v>
      </c>
      <c r="D486" s="5" t="str">
        <f>IF('by region'!$C$2="Any","Any",List!V486)&amp;M486&amp;IF('by region'!$I$2="Any","Any",N486)&amp;G486</f>
        <v>AnyJumpAny45000</v>
      </c>
      <c r="E486" s="5" t="e">
        <f>IF(I486=#REF!,List!G486,"")</f>
        <v>#REF!</v>
      </c>
      <c r="F486" s="5" t="e">
        <f t="shared" si="37"/>
        <v>#REF!</v>
      </c>
      <c r="G486" s="15">
        <v>45000</v>
      </c>
      <c r="H486" s="16" t="s">
        <v>27</v>
      </c>
      <c r="I486" s="16" t="s">
        <v>45</v>
      </c>
      <c r="J486" s="16" t="s">
        <v>9</v>
      </c>
      <c r="K486" s="14" t="s">
        <v>16</v>
      </c>
      <c r="L486" s="14" t="s">
        <v>17</v>
      </c>
      <c r="M486" s="16" t="s">
        <v>12</v>
      </c>
      <c r="N486" s="16" t="s">
        <v>13</v>
      </c>
      <c r="O486" s="16" t="s">
        <v>14</v>
      </c>
      <c r="P486" s="12">
        <f t="shared" si="38"/>
        <v>1</v>
      </c>
      <c r="Q486" s="12" cm="1">
        <f t="array" ref="Q486">SUMPRODUCT(($G$2:$G$3094=G486)*(P486&gt;$P$2:$P$3094))+1</f>
        <v>1</v>
      </c>
      <c r="R486" s="12" t="e">
        <f>(Q486*100000)+#REF!</f>
        <v>#REF!</v>
      </c>
      <c r="S486" t="e" cm="1">
        <f t="array" ref="S486">SUMPRODUCT(($G$2:$G$3094=G486)*(R486&gt;$R$2:$R$3094))+1</f>
        <v>#REF!</v>
      </c>
      <c r="T486" t="str">
        <f t="shared" si="39"/>
        <v xml:space="preserve">Huntingdon </v>
      </c>
      <c r="U486">
        <v>0</v>
      </c>
      <c r="V486" t="s">
        <v>11</v>
      </c>
      <c r="W486">
        <f t="shared" si="40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36"/>
        <v>Afternoon45001</v>
      </c>
      <c r="D487" s="5" t="str">
        <f>IF('by region'!$C$2="Any","Any",List!V487)&amp;M487&amp;IF('by region'!$I$2="Any","Any",N487)&amp;G487</f>
        <v>AnyJumpAny45001</v>
      </c>
      <c r="E487" s="5" t="e">
        <f>IF(I487=#REF!,List!G487,"")</f>
        <v>#REF!</v>
      </c>
      <c r="F487" s="5" t="e">
        <f t="shared" si="37"/>
        <v>#REF!</v>
      </c>
      <c r="G487" s="15">
        <v>45001</v>
      </c>
      <c r="H487" s="16" t="s">
        <v>34</v>
      </c>
      <c r="I487" s="16" t="s">
        <v>15</v>
      </c>
      <c r="J487" s="16" t="s">
        <v>9</v>
      </c>
      <c r="K487" s="14" t="s">
        <v>16</v>
      </c>
      <c r="L487" s="14" t="s">
        <v>17</v>
      </c>
      <c r="M487" s="16" t="s">
        <v>12</v>
      </c>
      <c r="N487" s="16" t="s">
        <v>13</v>
      </c>
      <c r="O487" s="16" t="s">
        <v>14</v>
      </c>
      <c r="P487" s="12">
        <f t="shared" si="38"/>
        <v>1</v>
      </c>
      <c r="Q487" s="12" cm="1">
        <f t="array" ref="Q487">SUMPRODUCT(($G$2:$G$3094=G487)*(P487&gt;$P$2:$P$3094))+1</f>
        <v>1</v>
      </c>
      <c r="R487" s="12" t="e">
        <f>(Q487*100000)+#REF!</f>
        <v>#REF!</v>
      </c>
      <c r="S487" t="e" cm="1">
        <f t="array" ref="S487">SUMPRODUCT(($G$2:$G$3094=G487)*(R487&gt;$R$2:$R$3094))+1</f>
        <v>#REF!</v>
      </c>
      <c r="T487" t="str">
        <f t="shared" si="39"/>
        <v xml:space="preserve">Cheltenham </v>
      </c>
      <c r="U487">
        <v>0</v>
      </c>
      <c r="V487" t="s">
        <v>17</v>
      </c>
      <c r="W487">
        <f t="shared" si="40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36"/>
        <v>Afternoon45001</v>
      </c>
      <c r="D488" s="5" t="str">
        <f>IF('by region'!$C$2="Any","Any",List!V488)&amp;M488&amp;IF('by region'!$I$2="Any","Any",N488)&amp;G488</f>
        <v>AnyJumpAny45001</v>
      </c>
      <c r="E488" s="5" t="e">
        <f>IF(I488=#REF!,List!G488,"")</f>
        <v>#REF!</v>
      </c>
      <c r="F488" s="5" t="e">
        <f t="shared" si="37"/>
        <v>#REF!</v>
      </c>
      <c r="G488" s="15">
        <v>45001</v>
      </c>
      <c r="H488" s="16" t="s">
        <v>34</v>
      </c>
      <c r="I488" s="16" t="s">
        <v>67</v>
      </c>
      <c r="J488" s="16" t="s">
        <v>9</v>
      </c>
      <c r="K488" s="14" t="s">
        <v>10</v>
      </c>
      <c r="L488" s="14" t="s">
        <v>11</v>
      </c>
      <c r="M488" s="16" t="s">
        <v>12</v>
      </c>
      <c r="N488" s="16" t="s">
        <v>13</v>
      </c>
      <c r="O488" s="16" t="s">
        <v>14</v>
      </c>
      <c r="P488" s="12">
        <f t="shared" si="38"/>
        <v>1</v>
      </c>
      <c r="Q488" s="12" cm="1">
        <f t="array" ref="Q488">SUMPRODUCT(($G$2:$G$3094=G488)*(P488&gt;$P$2:$P$3094))+1</f>
        <v>1</v>
      </c>
      <c r="R488" s="12" t="e">
        <f>(Q488*100000)+#REF!</f>
        <v>#REF!</v>
      </c>
      <c r="S488" t="e" cm="1">
        <f t="array" ref="S488">SUMPRODUCT(($G$2:$G$3094=G488)*(R488&gt;$R$2:$R$3094))+1</f>
        <v>#REF!</v>
      </c>
      <c r="T488" t="str">
        <f t="shared" si="39"/>
        <v xml:space="preserve">Hexham </v>
      </c>
      <c r="U488">
        <v>0</v>
      </c>
      <c r="V488" t="s">
        <v>19</v>
      </c>
      <c r="W488">
        <f t="shared" si="40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36"/>
        <v>Afternoon45002</v>
      </c>
      <c r="D489" s="5" t="str">
        <f>IF('by region'!$C$2="Any","Any",List!V489)&amp;M489&amp;IF('by region'!$I$2="Any","Any",N489)&amp;G489</f>
        <v>AnyJumpAny45002</v>
      </c>
      <c r="E489" s="5" t="e">
        <f>IF(I489=#REF!,List!G489,"")</f>
        <v>#REF!</v>
      </c>
      <c r="F489" s="5" t="e">
        <f t="shared" si="37"/>
        <v>#REF!</v>
      </c>
      <c r="G489" s="15">
        <v>45002</v>
      </c>
      <c r="H489" s="16" t="s">
        <v>35</v>
      </c>
      <c r="I489" s="16" t="s">
        <v>59</v>
      </c>
      <c r="J489" s="16" t="s">
        <v>9</v>
      </c>
      <c r="K489" s="14" t="s">
        <v>24</v>
      </c>
      <c r="L489" s="14" t="s">
        <v>11</v>
      </c>
      <c r="M489" s="16" t="s">
        <v>12</v>
      </c>
      <c r="N489" s="16" t="s">
        <v>13</v>
      </c>
      <c r="O489" s="16" t="s">
        <v>14</v>
      </c>
      <c r="P489" s="12">
        <f t="shared" si="38"/>
        <v>1</v>
      </c>
      <c r="Q489" s="12" cm="1">
        <f t="array" ref="Q489">SUMPRODUCT(($G$2:$G$3094=G489)*(P489&gt;$P$2:$P$3094))+1</f>
        <v>1</v>
      </c>
      <c r="R489" s="12" t="e">
        <f>(Q489*100000)+#REF!</f>
        <v>#REF!</v>
      </c>
      <c r="S489" t="e" cm="1">
        <f t="array" ref="S489">SUMPRODUCT(($G$2:$G$3094=G489)*(R489&gt;$R$2:$R$3094))+1</f>
        <v>#REF!</v>
      </c>
      <c r="T489" t="str">
        <f t="shared" si="39"/>
        <v xml:space="preserve">Doncaster </v>
      </c>
      <c r="U489">
        <v>0</v>
      </c>
      <c r="V489" t="s">
        <v>11</v>
      </c>
      <c r="W489">
        <f t="shared" si="40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36"/>
        <v>Afternoon45002</v>
      </c>
      <c r="D490" s="5" t="str">
        <f>IF('by region'!$C$2="Any","Any",List!V490)&amp;M490&amp;IF('by region'!$I$2="Any","Any",N490)&amp;G490</f>
        <v>AnyJumpAny45002</v>
      </c>
      <c r="E490" s="5" t="e">
        <f>IF(I490=#REF!,List!G490,"")</f>
        <v>#REF!</v>
      </c>
      <c r="F490" s="5" t="e">
        <f t="shared" si="37"/>
        <v>#REF!</v>
      </c>
      <c r="G490" s="15">
        <v>45002</v>
      </c>
      <c r="H490" s="16" t="s">
        <v>35</v>
      </c>
      <c r="I490" s="16" t="s">
        <v>15</v>
      </c>
      <c r="J490" s="16" t="s">
        <v>9</v>
      </c>
      <c r="K490" s="14" t="s">
        <v>16</v>
      </c>
      <c r="L490" s="14" t="s">
        <v>17</v>
      </c>
      <c r="M490" s="16" t="s">
        <v>12</v>
      </c>
      <c r="N490" s="16" t="s">
        <v>13</v>
      </c>
      <c r="O490" s="16" t="s">
        <v>14</v>
      </c>
      <c r="P490" s="12">
        <f t="shared" si="38"/>
        <v>1</v>
      </c>
      <c r="Q490" s="12" cm="1">
        <f t="array" ref="Q490">SUMPRODUCT(($G$2:$G$3094=G490)*(P490&gt;$P$2:$P$3094))+1</f>
        <v>1</v>
      </c>
      <c r="R490" s="12" t="e">
        <f>(Q490*100000)+#REF!</f>
        <v>#REF!</v>
      </c>
      <c r="S490" t="e" cm="1">
        <f t="array" ref="S490">SUMPRODUCT(($G$2:$G$3094=G490)*(R490&gt;$R$2:$R$3094))+1</f>
        <v>#REF!</v>
      </c>
      <c r="T490" t="str">
        <f t="shared" si="39"/>
        <v xml:space="preserve">Cheltenham </v>
      </c>
      <c r="U490">
        <v>0</v>
      </c>
      <c r="V490" t="s">
        <v>11</v>
      </c>
      <c r="W490">
        <f t="shared" si="40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36"/>
        <v>Afternoon45002</v>
      </c>
      <c r="D491" s="5" t="str">
        <f>IF('by region'!$C$2="Any","Any",List!V491)&amp;M491&amp;IF('by region'!$I$2="Any","Any",N491)&amp;G491</f>
        <v>AnyJumpAny45002</v>
      </c>
      <c r="E491" s="5" t="e">
        <f>IF(I491=#REF!,List!G491,"")</f>
        <v>#REF!</v>
      </c>
      <c r="F491" s="5" t="e">
        <f t="shared" si="37"/>
        <v>#REF!</v>
      </c>
      <c r="G491" s="15">
        <v>45002</v>
      </c>
      <c r="H491" s="16" t="s">
        <v>35</v>
      </c>
      <c r="I491" s="16" t="s">
        <v>20</v>
      </c>
      <c r="J491" s="16" t="s">
        <v>9</v>
      </c>
      <c r="K491" s="14" t="s">
        <v>10</v>
      </c>
      <c r="L491" s="14" t="s">
        <v>17</v>
      </c>
      <c r="M491" s="16" t="s">
        <v>12</v>
      </c>
      <c r="N491" s="16" t="s">
        <v>13</v>
      </c>
      <c r="O491" s="16" t="s">
        <v>14</v>
      </c>
      <c r="P491" s="12">
        <f t="shared" si="38"/>
        <v>1</v>
      </c>
      <c r="Q491" s="12" cm="1">
        <f t="array" ref="Q491">SUMPRODUCT(($G$2:$G$3094=G491)*(P491&gt;$P$2:$P$3094))+1</f>
        <v>1</v>
      </c>
      <c r="R491" s="12" t="e">
        <f>(Q491*100000)+#REF!</f>
        <v>#REF!</v>
      </c>
      <c r="S491" t="e" cm="1">
        <f t="array" ref="S491">SUMPRODUCT(($G$2:$G$3094=G491)*(R491&gt;$R$2:$R$3094))+1</f>
        <v>#REF!</v>
      </c>
      <c r="T491" t="str">
        <f t="shared" si="39"/>
        <v xml:space="preserve">Fakenham </v>
      </c>
      <c r="U491">
        <v>0</v>
      </c>
      <c r="V491" t="s">
        <v>19</v>
      </c>
      <c r="W491">
        <f t="shared" si="40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36"/>
        <v>Afternoon45003</v>
      </c>
      <c r="D492" s="5" t="str">
        <f>IF('by region'!$C$2="Any","Any",List!V492)&amp;M492&amp;IF('by region'!$I$2="Any","Any",N492)&amp;G492</f>
        <v>AnyJumpAny45003</v>
      </c>
      <c r="E492" s="5" t="e">
        <f>IF(I492=#REF!,List!G492,"")</f>
        <v>#REF!</v>
      </c>
      <c r="F492" s="5" t="e">
        <f t="shared" si="37"/>
        <v>#REF!</v>
      </c>
      <c r="G492" s="15">
        <v>45003</v>
      </c>
      <c r="H492" s="16" t="s">
        <v>37</v>
      </c>
      <c r="I492" s="16" t="s">
        <v>58</v>
      </c>
      <c r="J492" s="16" t="s">
        <v>9</v>
      </c>
      <c r="K492" s="14" t="s">
        <v>24</v>
      </c>
      <c r="L492" s="14" t="s">
        <v>19</v>
      </c>
      <c r="M492" s="16" t="s">
        <v>12</v>
      </c>
      <c r="N492" s="16" t="s">
        <v>13</v>
      </c>
      <c r="O492" s="16" t="s">
        <v>14</v>
      </c>
      <c r="P492" s="12">
        <f t="shared" si="38"/>
        <v>1</v>
      </c>
      <c r="Q492" s="12" cm="1">
        <f t="array" ref="Q492">SUMPRODUCT(($G$2:$G$3094=G492)*(P492&gt;$P$2:$P$3094))+1</f>
        <v>1</v>
      </c>
      <c r="R492" s="12" t="e">
        <f>(Q492*100000)+#REF!</f>
        <v>#REF!</v>
      </c>
      <c r="S492" t="e" cm="1">
        <f t="array" ref="S492">SUMPRODUCT(($G$2:$G$3094=G492)*(R492&gt;$R$2:$R$3094))+1</f>
        <v>#REF!</v>
      </c>
      <c r="T492" t="str">
        <f t="shared" si="39"/>
        <v xml:space="preserve">Fontwell Park </v>
      </c>
      <c r="U492">
        <v>0</v>
      </c>
      <c r="V492" t="s">
        <v>17</v>
      </c>
      <c r="W492">
        <f t="shared" si="40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36"/>
        <v>Afternoon45003</v>
      </c>
      <c r="D493" s="5" t="str">
        <f>IF('by region'!$C$2="Any","Any",List!V493)&amp;M493&amp;IF('by region'!$I$2="Any","Any",N493)&amp;G493</f>
        <v>AnyJumpAny45003</v>
      </c>
      <c r="E493" s="5" t="e">
        <f>IF(I493=#REF!,List!G493,"")</f>
        <v>#REF!</v>
      </c>
      <c r="F493" s="5" t="e">
        <f t="shared" si="37"/>
        <v>#REF!</v>
      </c>
      <c r="G493" s="15">
        <v>45003</v>
      </c>
      <c r="H493" s="16" t="s">
        <v>37</v>
      </c>
      <c r="I493" s="16" t="s">
        <v>47</v>
      </c>
      <c r="J493" s="16" t="s">
        <v>9</v>
      </c>
      <c r="K493" s="14" t="s">
        <v>16</v>
      </c>
      <c r="L493" s="14" t="s">
        <v>19</v>
      </c>
      <c r="M493" s="16" t="s">
        <v>12</v>
      </c>
      <c r="N493" s="16" t="s">
        <v>13</v>
      </c>
      <c r="O493" s="16" t="s">
        <v>14</v>
      </c>
      <c r="P493" s="12">
        <f t="shared" si="38"/>
        <v>1</v>
      </c>
      <c r="Q493" s="12" cm="1">
        <f t="array" ref="Q493">SUMPRODUCT(($G$2:$G$3094=G493)*(P493&gt;$P$2:$P$3094))+1</f>
        <v>1</v>
      </c>
      <c r="R493" s="12" t="e">
        <f>(Q493*100000)+#REF!</f>
        <v>#REF!</v>
      </c>
      <c r="S493" t="e" cm="1">
        <f t="array" ref="S493">SUMPRODUCT(($G$2:$G$3094=G493)*(R493&gt;$R$2:$R$3094))+1</f>
        <v>#REF!</v>
      </c>
      <c r="T493" t="str">
        <f t="shared" si="39"/>
        <v xml:space="preserve">Kempton Park </v>
      </c>
      <c r="U493">
        <v>0</v>
      </c>
      <c r="V493" t="s">
        <v>11</v>
      </c>
      <c r="W493">
        <f t="shared" si="40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36"/>
        <v>Afternoon45003</v>
      </c>
      <c r="D494" s="5" t="str">
        <f>IF('by region'!$C$2="Any","Any",List!V494)&amp;M494&amp;IF('by region'!$I$2="Any","Any",N494)&amp;G494</f>
        <v>AnyJumpAny45003</v>
      </c>
      <c r="E494" s="5" t="e">
        <f>IF(I494=#REF!,List!G494,"")</f>
        <v>#REF!</v>
      </c>
      <c r="F494" s="5" t="e">
        <f t="shared" si="37"/>
        <v>#REF!</v>
      </c>
      <c r="G494" s="15">
        <v>45003</v>
      </c>
      <c r="H494" s="16" t="s">
        <v>37</v>
      </c>
      <c r="I494" s="16" t="s">
        <v>31</v>
      </c>
      <c r="J494" s="16" t="s">
        <v>9</v>
      </c>
      <c r="K494" s="14" t="s">
        <v>24</v>
      </c>
      <c r="L494" s="14" t="s">
        <v>11</v>
      </c>
      <c r="M494" s="16" t="s">
        <v>12</v>
      </c>
      <c r="N494" s="16" t="s">
        <v>13</v>
      </c>
      <c r="O494" s="16" t="s">
        <v>14</v>
      </c>
      <c r="P494" s="12">
        <f t="shared" si="38"/>
        <v>1</v>
      </c>
      <c r="Q494" s="12" cm="1">
        <f t="array" ref="Q494">SUMPRODUCT(($G$2:$G$3094=G494)*(P494&gt;$P$2:$P$3094))+1</f>
        <v>1</v>
      </c>
      <c r="R494" s="12" t="e">
        <f>(Q494*100000)+#REF!</f>
        <v>#REF!</v>
      </c>
      <c r="S494" t="e" cm="1">
        <f t="array" ref="S494">SUMPRODUCT(($G$2:$G$3094=G494)*(R494&gt;$R$2:$R$3094))+1</f>
        <v>#REF!</v>
      </c>
      <c r="T494" t="str">
        <f t="shared" si="39"/>
        <v xml:space="preserve">Newcastle </v>
      </c>
      <c r="U494">
        <v>0</v>
      </c>
      <c r="V494" t="s">
        <v>17</v>
      </c>
      <c r="W494">
        <f t="shared" si="40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36"/>
        <v>Afternoon45003</v>
      </c>
      <c r="D495" s="5" t="str">
        <f>IF('by region'!$C$2="Any","Any",List!V495)&amp;M495&amp;IF('by region'!$I$2="Any","Any",N495)&amp;G495</f>
        <v>AnyJumpAny45003</v>
      </c>
      <c r="E495" s="5" t="e">
        <f>IF(I495=#REF!,List!G495,"")</f>
        <v>#REF!</v>
      </c>
      <c r="F495" s="5" t="e">
        <f t="shared" si="37"/>
        <v>#REF!</v>
      </c>
      <c r="G495" s="15">
        <v>45003</v>
      </c>
      <c r="H495" s="16" t="s">
        <v>37</v>
      </c>
      <c r="I495" s="16" t="s">
        <v>60</v>
      </c>
      <c r="J495" s="16" t="s">
        <v>9</v>
      </c>
      <c r="K495" s="14" t="s">
        <v>24</v>
      </c>
      <c r="L495" s="14" t="s">
        <v>17</v>
      </c>
      <c r="M495" s="16" t="s">
        <v>12</v>
      </c>
      <c r="N495" s="16" t="s">
        <v>13</v>
      </c>
      <c r="O495" s="16" t="s">
        <v>14</v>
      </c>
      <c r="P495" s="12">
        <f t="shared" si="38"/>
        <v>1</v>
      </c>
      <c r="Q495" s="12" cm="1">
        <f t="array" ref="Q495">SUMPRODUCT(($G$2:$G$3094=G495)*(P495&gt;$P$2:$P$3094))+1</f>
        <v>1</v>
      </c>
      <c r="R495" s="12" t="e">
        <f>(Q495*100000)+#REF!</f>
        <v>#REF!</v>
      </c>
      <c r="S495" t="e" cm="1">
        <f t="array" ref="S495">SUMPRODUCT(($G$2:$G$3094=G495)*(R495&gt;$R$2:$R$3094))+1</f>
        <v>#REF!</v>
      </c>
      <c r="T495" t="str">
        <f t="shared" si="39"/>
        <v xml:space="preserve">Uttoxeter </v>
      </c>
      <c r="U495">
        <v>0</v>
      </c>
      <c r="V495" t="s">
        <v>17</v>
      </c>
      <c r="W495">
        <f t="shared" si="40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36"/>
        <v>Afternoon45004</v>
      </c>
      <c r="D496" s="5" t="str">
        <f>IF('by region'!$C$2="Any","Any",List!V496)&amp;M496&amp;IF('by region'!$I$2="Any","Any",N496)&amp;G496</f>
        <v>AnyJumpAny45004</v>
      </c>
      <c r="E496" s="5" t="e">
        <f>IF(I496=#REF!,List!G496,"")</f>
        <v>#REF!</v>
      </c>
      <c r="F496" s="5" t="e">
        <f t="shared" si="37"/>
        <v>#REF!</v>
      </c>
      <c r="G496" s="15">
        <v>45004</v>
      </c>
      <c r="H496" s="16" t="s">
        <v>40</v>
      </c>
      <c r="I496" s="16" t="s">
        <v>54</v>
      </c>
      <c r="J496" s="16" t="s">
        <v>9</v>
      </c>
      <c r="K496" s="14" t="s">
        <v>24</v>
      </c>
      <c r="L496" s="14" t="s">
        <v>19</v>
      </c>
      <c r="M496" s="16" t="s">
        <v>12</v>
      </c>
      <c r="N496" s="16" t="s">
        <v>13</v>
      </c>
      <c r="O496" s="16" t="s">
        <v>14</v>
      </c>
      <c r="P496" s="12">
        <f t="shared" si="38"/>
        <v>1</v>
      </c>
      <c r="Q496" s="12" cm="1">
        <f t="array" ref="Q496">SUMPRODUCT(($G$2:$G$3094=G496)*(P496&gt;$P$2:$P$3094))+1</f>
        <v>1</v>
      </c>
      <c r="R496" s="12" t="e">
        <f>(Q496*100000)+#REF!</f>
        <v>#REF!</v>
      </c>
      <c r="S496" t="e" cm="1">
        <f t="array" ref="S496">SUMPRODUCT(($G$2:$G$3094=G496)*(R496&gt;$R$2:$R$3094))+1</f>
        <v>#REF!</v>
      </c>
      <c r="T496" t="str">
        <f t="shared" si="39"/>
        <v xml:space="preserve">Chepstow </v>
      </c>
      <c r="U496">
        <v>0</v>
      </c>
      <c r="V496" t="s">
        <v>19</v>
      </c>
      <c r="W496">
        <f t="shared" si="40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36"/>
        <v>Afternoon45004</v>
      </c>
      <c r="D497" s="5" t="str">
        <f>IF('by region'!$C$2="Any","Any",List!V497)&amp;M497&amp;IF('by region'!$I$2="Any","Any",N497)&amp;G497</f>
        <v>AnyJumpAny45004</v>
      </c>
      <c r="E497" s="5" t="e">
        <f>IF(I497=#REF!,List!G497,"")</f>
        <v>#REF!</v>
      </c>
      <c r="F497" s="5" t="e">
        <f t="shared" si="37"/>
        <v>#REF!</v>
      </c>
      <c r="G497" s="15">
        <v>45004</v>
      </c>
      <c r="H497" s="16" t="s">
        <v>40</v>
      </c>
      <c r="I497" s="16" t="s">
        <v>63</v>
      </c>
      <c r="J497" s="16" t="s">
        <v>9</v>
      </c>
      <c r="K497" s="14" t="s">
        <v>16</v>
      </c>
      <c r="L497" s="14" t="s">
        <v>11</v>
      </c>
      <c r="M497" s="16" t="s">
        <v>12</v>
      </c>
      <c r="N497" s="16" t="s">
        <v>13</v>
      </c>
      <c r="O497" s="16" t="s">
        <v>21</v>
      </c>
      <c r="P497" s="12">
        <f t="shared" si="38"/>
        <v>1</v>
      </c>
      <c r="Q497" s="12" cm="1">
        <f t="array" ref="Q497">SUMPRODUCT(($G$2:$G$3094=G497)*(P497&gt;$P$2:$P$3094))+1</f>
        <v>1</v>
      </c>
      <c r="R497" s="12" t="e">
        <f>(Q497*100000)+#REF!</f>
        <v>#REF!</v>
      </c>
      <c r="S497" t="e" cm="1">
        <f t="array" ref="S497">SUMPRODUCT(($G$2:$G$3094=G497)*(R497&gt;$R$2:$R$3094))+1</f>
        <v>#REF!</v>
      </c>
      <c r="T497" t="str">
        <f t="shared" si="39"/>
        <v xml:space="preserve">Carlisle </v>
      </c>
      <c r="U497">
        <v>0</v>
      </c>
      <c r="V497" t="s">
        <v>11</v>
      </c>
      <c r="W497">
        <f t="shared" si="40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36"/>
        <v>Afternoon45005</v>
      </c>
      <c r="D498" s="5" t="str">
        <f>IF('by region'!$C$2="Any","Any",List!V498)&amp;M498&amp;IF('by region'!$I$2="Any","Any",N498)&amp;G498</f>
        <v>AnyJumpAny45005</v>
      </c>
      <c r="E498" s="5" t="e">
        <f>IF(I498=#REF!,List!G498,"")</f>
        <v>#REF!</v>
      </c>
      <c r="F498" s="5" t="e">
        <f t="shared" si="37"/>
        <v>#REF!</v>
      </c>
      <c r="G498" s="15">
        <v>45005</v>
      </c>
      <c r="H498" s="16" t="s">
        <v>42</v>
      </c>
      <c r="I498" s="16" t="s">
        <v>23</v>
      </c>
      <c r="J498" s="16" t="s">
        <v>9</v>
      </c>
      <c r="K498" s="14" t="s">
        <v>24</v>
      </c>
      <c r="L498" s="14" t="s">
        <v>17</v>
      </c>
      <c r="M498" s="16" t="s">
        <v>12</v>
      </c>
      <c r="N498" s="16" t="s">
        <v>13</v>
      </c>
      <c r="O498" s="16" t="s">
        <v>14</v>
      </c>
      <c r="P498" s="12">
        <f t="shared" si="38"/>
        <v>1</v>
      </c>
      <c r="Q498" s="12" cm="1">
        <f t="array" ref="Q498">SUMPRODUCT(($G$2:$G$3094=G498)*(P498&gt;$P$2:$P$3094))+1</f>
        <v>1</v>
      </c>
      <c r="R498" s="12" t="e">
        <f>(Q498*100000)+#REF!</f>
        <v>#REF!</v>
      </c>
      <c r="S498" t="e" cm="1">
        <f t="array" ref="S498">SUMPRODUCT(($G$2:$G$3094=G498)*(R498&gt;$R$2:$R$3094))+1</f>
        <v>#REF!</v>
      </c>
      <c r="T498" t="str">
        <f t="shared" si="39"/>
        <v xml:space="preserve">Southwell </v>
      </c>
      <c r="U498">
        <v>0</v>
      </c>
      <c r="V498" t="s">
        <v>11</v>
      </c>
      <c r="W498">
        <f t="shared" si="40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36"/>
        <v>Afternoon45005</v>
      </c>
      <c r="D499" s="5" t="str">
        <f>IF('by region'!$C$2="Any","Any",List!V499)&amp;M499&amp;IF('by region'!$I$2="Any","Any",N499)&amp;G499</f>
        <v>AnyJumpAny45005</v>
      </c>
      <c r="E499" s="5" t="e">
        <f>IF(I499=#REF!,List!G499,"")</f>
        <v>#REF!</v>
      </c>
      <c r="F499" s="5" t="e">
        <f t="shared" si="37"/>
        <v>#REF!</v>
      </c>
      <c r="G499" s="15">
        <v>45005</v>
      </c>
      <c r="H499" s="16" t="s">
        <v>42</v>
      </c>
      <c r="I499" s="16" t="s">
        <v>57</v>
      </c>
      <c r="J499" s="16" t="s">
        <v>9</v>
      </c>
      <c r="K499" s="14" t="s">
        <v>10</v>
      </c>
      <c r="L499" s="14" t="s">
        <v>19</v>
      </c>
      <c r="M499" s="16" t="s">
        <v>12</v>
      </c>
      <c r="N499" s="16" t="s">
        <v>13</v>
      </c>
      <c r="O499" s="16" t="s">
        <v>14</v>
      </c>
      <c r="P499" s="12">
        <f t="shared" si="38"/>
        <v>1</v>
      </c>
      <c r="Q499" s="12" cm="1">
        <f t="array" ref="Q499">SUMPRODUCT(($G$2:$G$3094=G499)*(P499&gt;$P$2:$P$3094))+1</f>
        <v>1</v>
      </c>
      <c r="R499" s="12" t="e">
        <f>(Q499*100000)+#REF!</f>
        <v>#REF!</v>
      </c>
      <c r="S499" t="e" cm="1">
        <f t="array" ref="S499">SUMPRODUCT(($G$2:$G$3094=G499)*(R499&gt;$R$2:$R$3094))+1</f>
        <v>#REF!</v>
      </c>
      <c r="T499" t="str">
        <f t="shared" si="39"/>
        <v xml:space="preserve">Taunton </v>
      </c>
      <c r="U499">
        <v>0</v>
      </c>
      <c r="V499" t="s">
        <v>17</v>
      </c>
      <c r="W499">
        <f t="shared" si="40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36"/>
        <v>Afternoon45006</v>
      </c>
      <c r="D500" s="5" t="str">
        <f>IF('by region'!$C$2="Any","Any",List!V500)&amp;M500&amp;IF('by region'!$I$2="Any","Any",N500)&amp;G500</f>
        <v>AnyJumpAny45006</v>
      </c>
      <c r="E500" s="5" t="e">
        <f>IF(I500=#REF!,List!G500,"")</f>
        <v>#REF!</v>
      </c>
      <c r="F500" s="5" t="e">
        <f t="shared" si="37"/>
        <v>#REF!</v>
      </c>
      <c r="G500" s="15">
        <v>45006</v>
      </c>
      <c r="H500" s="16" t="s">
        <v>7</v>
      </c>
      <c r="I500" s="16" t="s">
        <v>53</v>
      </c>
      <c r="J500" s="16" t="s">
        <v>9</v>
      </c>
      <c r="K500" s="14" t="s">
        <v>16</v>
      </c>
      <c r="L500" s="14" t="s">
        <v>17</v>
      </c>
      <c r="M500" s="16" t="s">
        <v>12</v>
      </c>
      <c r="N500" s="16" t="s">
        <v>13</v>
      </c>
      <c r="O500" s="16" t="s">
        <v>21</v>
      </c>
      <c r="P500" s="12">
        <f t="shared" si="38"/>
        <v>1</v>
      </c>
      <c r="Q500" s="12" cm="1">
        <f t="array" ref="Q500">SUMPRODUCT(($G$2:$G$3094=G500)*(P500&gt;$P$2:$P$3094))+1</f>
        <v>1</v>
      </c>
      <c r="R500" s="12" t="e">
        <f>(Q500*100000)+#REF!</f>
        <v>#REF!</v>
      </c>
      <c r="S500" t="e" cm="1">
        <f t="array" ref="S500">SUMPRODUCT(($G$2:$G$3094=G500)*(R500&gt;$R$2:$R$3094))+1</f>
        <v>#REF!</v>
      </c>
      <c r="T500" t="str">
        <f t="shared" si="39"/>
        <v xml:space="preserve">Market Rasen </v>
      </c>
      <c r="U500">
        <v>0</v>
      </c>
      <c r="V500" t="s">
        <v>19</v>
      </c>
      <c r="W500">
        <f t="shared" si="40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36"/>
        <v>Afternoon45006</v>
      </c>
      <c r="D501" s="5" t="str">
        <f>IF('by region'!$C$2="Any","Any",List!V501)&amp;M501&amp;IF('by region'!$I$2="Any","Any",N501)&amp;G501</f>
        <v>AnyJumpAny45006</v>
      </c>
      <c r="E501" s="5" t="e">
        <f>IF(I501=#REF!,List!G501,"")</f>
        <v>#REF!</v>
      </c>
      <c r="F501" s="5" t="e">
        <f t="shared" si="37"/>
        <v>#REF!</v>
      </c>
      <c r="G501" s="15">
        <v>45006</v>
      </c>
      <c r="H501" s="16" t="s">
        <v>7</v>
      </c>
      <c r="I501" s="16" t="s">
        <v>41</v>
      </c>
      <c r="J501" s="16" t="s">
        <v>9</v>
      </c>
      <c r="K501" s="14" t="s">
        <v>10</v>
      </c>
      <c r="L501" s="14" t="s">
        <v>19</v>
      </c>
      <c r="M501" s="16" t="s">
        <v>12</v>
      </c>
      <c r="N501" s="16" t="s">
        <v>13</v>
      </c>
      <c r="O501" s="16" t="s">
        <v>21</v>
      </c>
      <c r="P501" s="12">
        <f t="shared" si="38"/>
        <v>1</v>
      </c>
      <c r="Q501" s="12" cm="1">
        <f t="array" ref="Q501">SUMPRODUCT(($G$2:$G$3094=G501)*(P501&gt;$P$2:$P$3094))+1</f>
        <v>1</v>
      </c>
      <c r="R501" s="12" t="e">
        <f>(Q501*100000)+#REF!</f>
        <v>#REF!</v>
      </c>
      <c r="S501" t="e" cm="1">
        <f t="array" ref="S501">SUMPRODUCT(($G$2:$G$3094=G501)*(R501&gt;$R$2:$R$3094))+1</f>
        <v>#REF!</v>
      </c>
      <c r="T501" t="str">
        <f t="shared" si="39"/>
        <v xml:space="preserve">Plumpton </v>
      </c>
      <c r="U501">
        <v>0</v>
      </c>
      <c r="V501" t="s">
        <v>17</v>
      </c>
      <c r="W501">
        <f t="shared" si="40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ref="C502:C565" si="41">J502&amp;G502</f>
        <v>Afternoon45006</v>
      </c>
      <c r="D502" s="5" t="str">
        <f>IF('by region'!$C$2="Any","Any",List!V502)&amp;M502&amp;IF('by region'!$I$2="Any","Any",N502)&amp;G502</f>
        <v>AnyJumpAny45006</v>
      </c>
      <c r="E502" s="5" t="e">
        <f>IF(I502=#REF!,List!G502,"")</f>
        <v>#REF!</v>
      </c>
      <c r="F502" s="5" t="e">
        <f t="shared" si="37"/>
        <v>#REF!</v>
      </c>
      <c r="G502" s="15">
        <v>45006</v>
      </c>
      <c r="H502" s="16" t="s">
        <v>7</v>
      </c>
      <c r="I502" s="16" t="s">
        <v>49</v>
      </c>
      <c r="J502" s="16" t="s">
        <v>9</v>
      </c>
      <c r="K502" s="14" t="s">
        <v>10</v>
      </c>
      <c r="L502" s="14" t="s">
        <v>11</v>
      </c>
      <c r="M502" s="16" t="s">
        <v>12</v>
      </c>
      <c r="N502" s="16" t="s">
        <v>13</v>
      </c>
      <c r="O502" s="16" t="s">
        <v>14</v>
      </c>
      <c r="P502" s="12">
        <f t="shared" si="38"/>
        <v>1</v>
      </c>
      <c r="Q502" s="12" cm="1">
        <f t="array" ref="Q502">SUMPRODUCT(($G$2:$G$3094=G502)*(P502&gt;$P$2:$P$3094))+1</f>
        <v>1</v>
      </c>
      <c r="R502" s="12" t="e">
        <f>(Q502*100000)+#REF!</f>
        <v>#REF!</v>
      </c>
      <c r="S502" t="e" cm="1">
        <f t="array" ref="S502">SUMPRODUCT(($G$2:$G$3094=G502)*(R502&gt;$R$2:$R$3094))+1</f>
        <v>#REF!</v>
      </c>
      <c r="T502" t="str">
        <f t="shared" si="39"/>
        <v xml:space="preserve">Wetherby </v>
      </c>
      <c r="U502">
        <v>0</v>
      </c>
      <c r="V502" t="s">
        <v>11</v>
      </c>
      <c r="W502">
        <f t="shared" si="40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41"/>
        <v>Afternoon45007</v>
      </c>
      <c r="D503" s="5" t="str">
        <f>IF('by region'!$C$2="Any","Any",List!V503)&amp;M503&amp;IF('by region'!$I$2="Any","Any",N503)&amp;G503</f>
        <v>AnyJumpAny45007</v>
      </c>
      <c r="E503" s="5" t="e">
        <f>IF(I503=#REF!,List!G503,"")</f>
        <v>#REF!</v>
      </c>
      <c r="F503" s="5" t="e">
        <f t="shared" si="37"/>
        <v>#REF!</v>
      </c>
      <c r="G503" s="15">
        <v>45007</v>
      </c>
      <c r="H503" s="16" t="s">
        <v>27</v>
      </c>
      <c r="I503" s="16" t="s">
        <v>48</v>
      </c>
      <c r="J503" s="16" t="s">
        <v>9</v>
      </c>
      <c r="K503" s="14" t="s">
        <v>16</v>
      </c>
      <c r="L503" s="14" t="s">
        <v>17</v>
      </c>
      <c r="M503" s="16" t="s">
        <v>12</v>
      </c>
      <c r="N503" s="16" t="s">
        <v>13</v>
      </c>
      <c r="O503" s="16" t="s">
        <v>21</v>
      </c>
      <c r="P503" s="12">
        <f t="shared" si="38"/>
        <v>1</v>
      </c>
      <c r="Q503" s="12" cm="1">
        <f t="array" ref="Q503">SUMPRODUCT(($G$2:$G$3094=G503)*(P503&gt;$P$2:$P$3094))+1</f>
        <v>1</v>
      </c>
      <c r="R503" s="12" t="e">
        <f>(Q503*100000)+#REF!</f>
        <v>#REF!</v>
      </c>
      <c r="S503" t="e" cm="1">
        <f t="array" ref="S503">SUMPRODUCT(($G$2:$G$3094=G503)*(R503&gt;$R$2:$R$3094))+1</f>
        <v>#REF!</v>
      </c>
      <c r="T503" t="str">
        <f t="shared" si="39"/>
        <v xml:space="preserve">Warwick </v>
      </c>
      <c r="U503">
        <v>0</v>
      </c>
      <c r="V503" t="s">
        <v>30</v>
      </c>
      <c r="W503">
        <f t="shared" si="40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41"/>
        <v>Afternoon45007</v>
      </c>
      <c r="D504" s="5" t="str">
        <f>IF('by region'!$C$2="Any","Any",List!V504)&amp;M504&amp;IF('by region'!$I$2="Any","Any",N504)&amp;G504</f>
        <v>AnyJumpAny45007</v>
      </c>
      <c r="E504" s="5" t="e">
        <f>IF(I504=#REF!,List!G504,"")</f>
        <v>#REF!</v>
      </c>
      <c r="F504" s="5" t="e">
        <f t="shared" si="37"/>
        <v>#REF!</v>
      </c>
      <c r="G504" s="15">
        <v>45007</v>
      </c>
      <c r="H504" s="16" t="s">
        <v>27</v>
      </c>
      <c r="I504" s="16" t="s">
        <v>65</v>
      </c>
      <c r="J504" s="16" t="s">
        <v>9</v>
      </c>
      <c r="K504" s="14" t="s">
        <v>24</v>
      </c>
      <c r="L504" s="14" t="s">
        <v>19</v>
      </c>
      <c r="M504" s="16" t="s">
        <v>12</v>
      </c>
      <c r="N504" s="16" t="s">
        <v>13</v>
      </c>
      <c r="O504" s="16" t="s">
        <v>14</v>
      </c>
      <c r="P504" s="12">
        <f t="shared" si="38"/>
        <v>1</v>
      </c>
      <c r="Q504" s="12" cm="1">
        <f t="array" ref="Q504">SUMPRODUCT(($G$2:$G$3094=G504)*(P504&gt;$P$2:$P$3094))+1</f>
        <v>1</v>
      </c>
      <c r="R504" s="12" t="e">
        <f>(Q504*100000)+#REF!</f>
        <v>#REF!</v>
      </c>
      <c r="S504" t="e" cm="1">
        <f t="array" ref="S504">SUMPRODUCT(($G$2:$G$3094=G504)*(R504&gt;$R$2:$R$3094))+1</f>
        <v>#REF!</v>
      </c>
      <c r="T504" t="str">
        <f t="shared" si="39"/>
        <v xml:space="preserve">Ffos Las </v>
      </c>
      <c r="U504">
        <v>0</v>
      </c>
      <c r="V504" t="s">
        <v>30</v>
      </c>
      <c r="W504">
        <f t="shared" si="40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si="41"/>
        <v>Afternoon45007</v>
      </c>
      <c r="D505" s="5" t="str">
        <f>IF('by region'!$C$2="Any","Any",List!V505)&amp;M505&amp;IF('by region'!$I$2="Any","Any",N505)&amp;G505</f>
        <v>AnyJumpAny45007</v>
      </c>
      <c r="E505" s="5" t="e">
        <f>IF(I505=#REF!,List!G505,"")</f>
        <v>#REF!</v>
      </c>
      <c r="F505" s="5" t="e">
        <f t="shared" si="37"/>
        <v>#REF!</v>
      </c>
      <c r="G505" s="15">
        <v>45007</v>
      </c>
      <c r="H505" s="16" t="s">
        <v>27</v>
      </c>
      <c r="I505" s="16" t="s">
        <v>56</v>
      </c>
      <c r="J505" s="16" t="s">
        <v>9</v>
      </c>
      <c r="K505" s="14" t="s">
        <v>16</v>
      </c>
      <c r="L505" s="14" t="s">
        <v>11</v>
      </c>
      <c r="M505" s="16" t="s">
        <v>12</v>
      </c>
      <c r="N505" s="16" t="s">
        <v>13</v>
      </c>
      <c r="O505" s="16" t="s">
        <v>14</v>
      </c>
      <c r="P505" s="12">
        <f t="shared" si="38"/>
        <v>1</v>
      </c>
      <c r="Q505" s="12" cm="1">
        <f t="array" ref="Q505">SUMPRODUCT(($G$2:$G$3094=G505)*(P505&gt;$P$2:$P$3094))+1</f>
        <v>1</v>
      </c>
      <c r="R505" s="12" t="e">
        <f>(Q505*100000)+#REF!</f>
        <v>#REF!</v>
      </c>
      <c r="S505" t="e" cm="1">
        <f t="array" ref="S505">SUMPRODUCT(($G$2:$G$3094=G505)*(R505&gt;$R$2:$R$3094))+1</f>
        <v>#REF!</v>
      </c>
      <c r="T505" t="str">
        <f t="shared" si="39"/>
        <v xml:space="preserve">Haydock Park </v>
      </c>
      <c r="U505">
        <v>0</v>
      </c>
      <c r="V505" t="s">
        <v>19</v>
      </c>
      <c r="W505">
        <f t="shared" si="40"/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1"/>
        <v>Afternoon45008</v>
      </c>
      <c r="D506" s="5" t="str">
        <f>IF('by region'!$C$2="Any","Any",List!V506)&amp;M506&amp;IF('by region'!$I$2="Any","Any",N506)&amp;G506</f>
        <v>AnyJumpAny45008</v>
      </c>
      <c r="E506" s="5" t="e">
        <f>IF(I506=#REF!,List!G506,"")</f>
        <v>#REF!</v>
      </c>
      <c r="F506" s="5" t="e">
        <f t="shared" si="37"/>
        <v>#REF!</v>
      </c>
      <c r="G506" s="15">
        <v>45008</v>
      </c>
      <c r="H506" s="16" t="s">
        <v>34</v>
      </c>
      <c r="I506" s="16" t="s">
        <v>54</v>
      </c>
      <c r="J506" s="16" t="s">
        <v>9</v>
      </c>
      <c r="K506" s="14" t="s">
        <v>24</v>
      </c>
      <c r="L506" s="14" t="s">
        <v>19</v>
      </c>
      <c r="M506" s="16" t="s">
        <v>12</v>
      </c>
      <c r="N506" s="16" t="s">
        <v>13</v>
      </c>
      <c r="O506" s="16" t="s">
        <v>14</v>
      </c>
      <c r="P506" s="12">
        <f t="shared" si="38"/>
        <v>1</v>
      </c>
      <c r="Q506" s="12" cm="1">
        <f t="array" ref="Q506">SUMPRODUCT(($G$2:$G$3094=G506)*(P506&gt;$P$2:$P$3094))+1</f>
        <v>1</v>
      </c>
      <c r="R506" s="12" t="e">
        <f>(Q506*100000)+#REF!</f>
        <v>#REF!</v>
      </c>
      <c r="S506" t="e" cm="1">
        <f t="array" ref="S506">SUMPRODUCT(($G$2:$G$3094=G506)*(R506&gt;$R$2:$R$3094))+1</f>
        <v>#REF!</v>
      </c>
      <c r="T506" t="str">
        <f t="shared" si="39"/>
        <v xml:space="preserve">Chepstow </v>
      </c>
      <c r="U506">
        <v>0</v>
      </c>
      <c r="V506" t="s">
        <v>11</v>
      </c>
      <c r="W506">
        <f t="shared" si="40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1"/>
        <v>Afternoon45008</v>
      </c>
      <c r="D507" s="5" t="str">
        <f>IF('by region'!$C$2="Any","Any",List!V507)&amp;M507&amp;IF('by region'!$I$2="Any","Any",N507)&amp;G507</f>
        <v>AnyJumpAny45008</v>
      </c>
      <c r="E507" s="5" t="e">
        <f>IF(I507=#REF!,List!G507,"")</f>
        <v>#REF!</v>
      </c>
      <c r="F507" s="5" t="e">
        <f t="shared" si="37"/>
        <v>#REF!</v>
      </c>
      <c r="G507" s="15">
        <v>45008</v>
      </c>
      <c r="H507" s="16" t="s">
        <v>34</v>
      </c>
      <c r="I507" s="16" t="s">
        <v>52</v>
      </c>
      <c r="J507" s="16" t="s">
        <v>9</v>
      </c>
      <c r="K507" s="14" t="s">
        <v>10</v>
      </c>
      <c r="L507" s="14" t="s">
        <v>17</v>
      </c>
      <c r="M507" s="16" t="s">
        <v>12</v>
      </c>
      <c r="N507" s="16" t="s">
        <v>13</v>
      </c>
      <c r="O507" s="16" t="s">
        <v>14</v>
      </c>
      <c r="P507" s="12">
        <f t="shared" si="38"/>
        <v>1</v>
      </c>
      <c r="Q507" s="12" cm="1">
        <f t="array" ref="Q507">SUMPRODUCT(($G$2:$G$3094=G507)*(P507&gt;$P$2:$P$3094))+1</f>
        <v>1</v>
      </c>
      <c r="R507" s="12" t="e">
        <f>(Q507*100000)+#REF!</f>
        <v>#REF!</v>
      </c>
      <c r="S507" t="e" cm="1">
        <f t="array" ref="S507">SUMPRODUCT(($G$2:$G$3094=G507)*(R507&gt;$R$2:$R$3094))+1</f>
        <v>#REF!</v>
      </c>
      <c r="T507" t="str">
        <f t="shared" si="39"/>
        <v xml:space="preserve">Ludlow </v>
      </c>
      <c r="U507">
        <v>0</v>
      </c>
      <c r="V507" t="s">
        <v>19</v>
      </c>
      <c r="W507">
        <f t="shared" si="40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1"/>
        <v>Afternoon45008</v>
      </c>
      <c r="D508" s="5" t="str">
        <f>IF('by region'!$C$2="Any","Any",List!V508)&amp;M508&amp;IF('by region'!$I$2="Any","Any",N508)&amp;G508</f>
        <v>AnyJumpAny45008</v>
      </c>
      <c r="E508" s="5" t="e">
        <f>IF(I508=#REF!,List!G508,"")</f>
        <v>#REF!</v>
      </c>
      <c r="F508" s="5" t="e">
        <f t="shared" si="37"/>
        <v>#REF!</v>
      </c>
      <c r="G508" s="15">
        <v>45008</v>
      </c>
      <c r="H508" s="16" t="s">
        <v>34</v>
      </c>
      <c r="I508" s="16" t="s">
        <v>46</v>
      </c>
      <c r="J508" s="16" t="s">
        <v>9</v>
      </c>
      <c r="K508" s="14" t="s">
        <v>24</v>
      </c>
      <c r="L508" s="14" t="s">
        <v>11</v>
      </c>
      <c r="M508" s="16" t="s">
        <v>12</v>
      </c>
      <c r="N508" s="16" t="s">
        <v>13</v>
      </c>
      <c r="O508" s="16" t="s">
        <v>14</v>
      </c>
      <c r="P508" s="12">
        <f t="shared" si="38"/>
        <v>1</v>
      </c>
      <c r="Q508" s="12" cm="1">
        <f t="array" ref="Q508">SUMPRODUCT(($G$2:$G$3094=G508)*(P508&gt;$P$2:$P$3094))+1</f>
        <v>1</v>
      </c>
      <c r="R508" s="12" t="e">
        <f>(Q508*100000)+#REF!</f>
        <v>#REF!</v>
      </c>
      <c r="S508" t="e" cm="1">
        <f t="array" ref="S508">SUMPRODUCT(($G$2:$G$3094=G508)*(R508&gt;$R$2:$R$3094))+1</f>
        <v>#REF!</v>
      </c>
      <c r="T508" t="str">
        <f t="shared" si="39"/>
        <v xml:space="preserve">Sedgefield </v>
      </c>
      <c r="U508">
        <v>0</v>
      </c>
      <c r="V508" t="s">
        <v>19</v>
      </c>
      <c r="W508">
        <f t="shared" si="40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1"/>
        <v>Afternoon45009</v>
      </c>
      <c r="D509" s="5" t="str">
        <f>IF('by region'!$C$2="Any","Any",List!V509)&amp;M509&amp;IF('by region'!$I$2="Any","Any",N509)&amp;G509</f>
        <v>AnyJumpAny45009</v>
      </c>
      <c r="E509" s="5" t="e">
        <f>IF(I509=#REF!,List!G509,"")</f>
        <v>#REF!</v>
      </c>
      <c r="F509" s="5" t="e">
        <f t="shared" si="37"/>
        <v>#REF!</v>
      </c>
      <c r="G509" s="15">
        <v>45009</v>
      </c>
      <c r="H509" s="16" t="s">
        <v>35</v>
      </c>
      <c r="I509" s="16" t="s">
        <v>61</v>
      </c>
      <c r="J509" s="16" t="s">
        <v>9</v>
      </c>
      <c r="K509" s="14" t="s">
        <v>24</v>
      </c>
      <c r="L509" s="14" t="s">
        <v>17</v>
      </c>
      <c r="M509" s="16" t="s">
        <v>12</v>
      </c>
      <c r="N509" s="16" t="s">
        <v>13</v>
      </c>
      <c r="O509" s="16" t="s">
        <v>14</v>
      </c>
      <c r="P509" s="12">
        <f t="shared" si="38"/>
        <v>1</v>
      </c>
      <c r="Q509" s="12" cm="1">
        <f t="array" ref="Q509">SUMPRODUCT(($G$2:$G$3094=G509)*(P509&gt;$P$2:$P$3094))+1</f>
        <v>1</v>
      </c>
      <c r="R509" s="12" t="e">
        <f>(Q509*100000)+#REF!</f>
        <v>#REF!</v>
      </c>
      <c r="S509" t="e" cm="1">
        <f t="array" ref="S509">SUMPRODUCT(($G$2:$G$3094=G509)*(R509&gt;$R$2:$R$3094))+1</f>
        <v>#REF!</v>
      </c>
      <c r="T509" t="str">
        <f t="shared" si="39"/>
        <v xml:space="preserve">Hereford </v>
      </c>
      <c r="U509">
        <v>0</v>
      </c>
      <c r="V509" t="s">
        <v>11</v>
      </c>
      <c r="W509">
        <f t="shared" si="40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1"/>
        <v>Afternoon45009</v>
      </c>
      <c r="D510" s="5" t="str">
        <f>IF('by region'!$C$2="Any","Any",List!V510)&amp;M510&amp;IF('by region'!$I$2="Any","Any",N510)&amp;G510</f>
        <v>AnyJumpAny45009</v>
      </c>
      <c r="E510" s="5" t="e">
        <f>IF(I510=#REF!,List!G510,"")</f>
        <v>#REF!</v>
      </c>
      <c r="F510" s="5" t="e">
        <f t="shared" si="37"/>
        <v>#REF!</v>
      </c>
      <c r="G510" s="15">
        <v>45009</v>
      </c>
      <c r="H510" s="16" t="s">
        <v>35</v>
      </c>
      <c r="I510" s="16" t="s">
        <v>22</v>
      </c>
      <c r="J510" s="16" t="s">
        <v>9</v>
      </c>
      <c r="K510" s="14" t="s">
        <v>10</v>
      </c>
      <c r="L510" s="14" t="s">
        <v>11</v>
      </c>
      <c r="M510" s="16" t="s">
        <v>12</v>
      </c>
      <c r="N510" s="16" t="s">
        <v>13</v>
      </c>
      <c r="O510" s="16" t="s">
        <v>14</v>
      </c>
      <c r="P510" s="12">
        <f t="shared" si="38"/>
        <v>1</v>
      </c>
      <c r="Q510" s="12" cm="1">
        <f t="array" ref="Q510">SUMPRODUCT(($G$2:$G$3094=G510)*(P510&gt;$P$2:$P$3094))+1</f>
        <v>1</v>
      </c>
      <c r="R510" s="12" t="e">
        <f>(Q510*100000)+#REF!</f>
        <v>#REF!</v>
      </c>
      <c r="S510" t="e" cm="1">
        <f t="array" ref="S510">SUMPRODUCT(($G$2:$G$3094=G510)*(R510&gt;$R$2:$R$3094))+1</f>
        <v>#REF!</v>
      </c>
      <c r="T510" t="str">
        <f t="shared" si="39"/>
        <v xml:space="preserve">Musselburgh </v>
      </c>
      <c r="U510">
        <v>0</v>
      </c>
      <c r="V510" t="s">
        <v>17</v>
      </c>
      <c r="W510">
        <f t="shared" si="40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1"/>
        <v>Afternoon45009</v>
      </c>
      <c r="D511" s="5" t="str">
        <f>IF('by region'!$C$2="Any","Any",List!V511)&amp;M511&amp;IF('by region'!$I$2="Any","Any",N511)&amp;G511</f>
        <v>AnyJumpAny45009</v>
      </c>
      <c r="E511" s="5" t="e">
        <f>IF(I511=#REF!,List!G511,"")</f>
        <v>#REF!</v>
      </c>
      <c r="F511" s="5" t="e">
        <f t="shared" si="37"/>
        <v>#REF!</v>
      </c>
      <c r="G511" s="15">
        <v>45009</v>
      </c>
      <c r="H511" s="16" t="s">
        <v>35</v>
      </c>
      <c r="I511" s="16" t="s">
        <v>51</v>
      </c>
      <c r="J511" s="16" t="s">
        <v>9</v>
      </c>
      <c r="K511" s="14" t="s">
        <v>10</v>
      </c>
      <c r="L511" s="14" t="s">
        <v>19</v>
      </c>
      <c r="M511" s="16" t="s">
        <v>12</v>
      </c>
      <c r="N511" s="16" t="s">
        <v>13</v>
      </c>
      <c r="O511" s="16" t="s">
        <v>14</v>
      </c>
      <c r="P511" s="12">
        <f t="shared" si="38"/>
        <v>1</v>
      </c>
      <c r="Q511" s="12" cm="1">
        <f t="array" ref="Q511">SUMPRODUCT(($G$2:$G$3094=G511)*(P511&gt;$P$2:$P$3094))+1</f>
        <v>1</v>
      </c>
      <c r="R511" s="12" t="e">
        <f>(Q511*100000)+#REF!</f>
        <v>#REF!</v>
      </c>
      <c r="S511" t="e" cm="1">
        <f t="array" ref="S511">SUMPRODUCT(($G$2:$G$3094=G511)*(R511&gt;$R$2:$R$3094))+1</f>
        <v>#REF!</v>
      </c>
      <c r="T511" t="str">
        <f t="shared" si="39"/>
        <v xml:space="preserve">Newbury </v>
      </c>
      <c r="U511">
        <v>1</v>
      </c>
      <c r="V511" t="s">
        <v>11</v>
      </c>
      <c r="W511">
        <f t="shared" si="40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1"/>
        <v>Afternoon45010</v>
      </c>
      <c r="D512" s="5" t="str">
        <f>IF('by region'!$C$2="Any","Any",List!V512)&amp;M512&amp;IF('by region'!$I$2="Any","Any",N512)&amp;G512</f>
        <v>AnyJumpAny45010</v>
      </c>
      <c r="E512" s="5" t="e">
        <f>IF(I512=#REF!,List!G512,"")</f>
        <v>#REF!</v>
      </c>
      <c r="F512" s="5" t="e">
        <f t="shared" si="37"/>
        <v>#REF!</v>
      </c>
      <c r="G512" s="15">
        <v>45010</v>
      </c>
      <c r="H512" s="16" t="s">
        <v>37</v>
      </c>
      <c r="I512" s="16" t="s">
        <v>64</v>
      </c>
      <c r="J512" s="16" t="s">
        <v>9</v>
      </c>
      <c r="K512" s="14" t="s">
        <v>10</v>
      </c>
      <c r="L512" s="14" t="s">
        <v>17</v>
      </c>
      <c r="M512" s="16" t="s">
        <v>12</v>
      </c>
      <c r="N512" s="16" t="s">
        <v>13</v>
      </c>
      <c r="O512" s="16" t="s">
        <v>14</v>
      </c>
      <c r="P512" s="12">
        <f t="shared" si="38"/>
        <v>1</v>
      </c>
      <c r="Q512" s="12" cm="1">
        <f t="array" ref="Q512">SUMPRODUCT(($G$2:$G$3094=G512)*(P512&gt;$P$2:$P$3094))+1</f>
        <v>1</v>
      </c>
      <c r="R512" s="12" t="e">
        <f>(Q512*100000)+#REF!</f>
        <v>#REF!</v>
      </c>
      <c r="S512" t="e" cm="1">
        <f t="array" ref="S512">SUMPRODUCT(($G$2:$G$3094=G512)*(R512&gt;$R$2:$R$3094))+1</f>
        <v>#REF!</v>
      </c>
      <c r="T512" t="str">
        <f t="shared" si="39"/>
        <v xml:space="preserve">Bangor-On-Dee </v>
      </c>
      <c r="U512">
        <v>0</v>
      </c>
      <c r="V512" t="s">
        <v>19</v>
      </c>
      <c r="W512">
        <f t="shared" si="40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1"/>
        <v>Afternoon45010</v>
      </c>
      <c r="D513" s="5" t="str">
        <f>IF('by region'!$C$2="Any","Any",List!V513)&amp;M513&amp;IF('by region'!$I$2="Any","Any",N513)&amp;G513</f>
        <v>AnyJumpAny45010</v>
      </c>
      <c r="E513" s="5" t="e">
        <f>IF(I513=#REF!,List!G513,"")</f>
        <v>#REF!</v>
      </c>
      <c r="F513" s="5" t="e">
        <f t="shared" si="37"/>
        <v>#REF!</v>
      </c>
      <c r="G513" s="15">
        <v>45010</v>
      </c>
      <c r="H513" s="16" t="s">
        <v>37</v>
      </c>
      <c r="I513" s="16" t="s">
        <v>50</v>
      </c>
      <c r="J513" s="16" t="s">
        <v>9</v>
      </c>
      <c r="K513" s="14" t="s">
        <v>10</v>
      </c>
      <c r="L513" s="14" t="s">
        <v>11</v>
      </c>
      <c r="M513" s="16" t="s">
        <v>12</v>
      </c>
      <c r="N513" s="16" t="s">
        <v>13</v>
      </c>
      <c r="O513" s="16" t="s">
        <v>14</v>
      </c>
      <c r="P513" s="12">
        <f t="shared" si="38"/>
        <v>1</v>
      </c>
      <c r="Q513" s="12" cm="1">
        <f t="array" ref="Q513">SUMPRODUCT(($G$2:$G$3094=G513)*(P513&gt;$P$2:$P$3094))+1</f>
        <v>1</v>
      </c>
      <c r="R513" s="12" t="e">
        <f>(Q513*100000)+#REF!</f>
        <v>#REF!</v>
      </c>
      <c r="S513" t="e" cm="1">
        <f t="array" ref="S513">SUMPRODUCT(($G$2:$G$3094=G513)*(R513&gt;$R$2:$R$3094))+1</f>
        <v>#REF!</v>
      </c>
      <c r="T513" t="str">
        <f t="shared" si="39"/>
        <v xml:space="preserve">Kelso </v>
      </c>
      <c r="U513">
        <v>0</v>
      </c>
      <c r="V513" t="s">
        <v>17</v>
      </c>
      <c r="W513">
        <f t="shared" si="40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si="41"/>
        <v>Afternoon45010</v>
      </c>
      <c r="D514" s="5" t="str">
        <f>IF('by region'!$C$2="Any","Any",List!V514)&amp;M514&amp;IF('by region'!$I$2="Any","Any",N514)&amp;G514</f>
        <v>AnyJumpAny45010</v>
      </c>
      <c r="E514" s="5" t="e">
        <f>IF(I514=#REF!,List!G514,"")</f>
        <v>#REF!</v>
      </c>
      <c r="F514" s="5" t="e">
        <f t="shared" ref="F514:F577" si="42">G514&amp;S514</f>
        <v>#REF!</v>
      </c>
      <c r="G514" s="15">
        <v>45010</v>
      </c>
      <c r="H514" s="16" t="s">
        <v>37</v>
      </c>
      <c r="I514" s="16" t="s">
        <v>51</v>
      </c>
      <c r="J514" s="16" t="s">
        <v>9</v>
      </c>
      <c r="K514" s="14" t="s">
        <v>10</v>
      </c>
      <c r="L514" s="14" t="s">
        <v>19</v>
      </c>
      <c r="M514" s="16" t="s">
        <v>12</v>
      </c>
      <c r="N514" s="16" t="s">
        <v>13</v>
      </c>
      <c r="O514" s="16" t="s">
        <v>14</v>
      </c>
      <c r="P514" s="12">
        <f t="shared" ref="P514:P577" si="43">IF(J514="Afternoon",1,IF(J514="Evening",2,IF(J514="Floodlit",3,4)))</f>
        <v>1</v>
      </c>
      <c r="Q514" s="12" cm="1">
        <f t="array" ref="Q514">SUMPRODUCT(($G$2:$G$3094=G514)*(P514&gt;$P$2:$P$3094))+1</f>
        <v>1</v>
      </c>
      <c r="R514" s="12" t="e">
        <f>(Q514*100000)+#REF!</f>
        <v>#REF!</v>
      </c>
      <c r="S514" t="e" cm="1">
        <f t="array" ref="S514">SUMPRODUCT(($G$2:$G$3094=G514)*(R514&gt;$R$2:$R$3094))+1</f>
        <v>#REF!</v>
      </c>
      <c r="T514" t="str">
        <f t="shared" ref="T514:T577" si="44">_xlfn.CONCAT(IF(M514="Flat",UPPER(I514),I514)," ",IF(J514="Evening","†",IF(J514="Floodlit","#","")))</f>
        <v xml:space="preserve">Newbury </v>
      </c>
      <c r="U514">
        <v>0</v>
      </c>
      <c r="V514" t="s">
        <v>11</v>
      </c>
      <c r="W514">
        <f t="shared" ref="W514:W577" si="45">YEAR(G514)</f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41"/>
        <v>Afternoon45011</v>
      </c>
      <c r="D515" s="5" t="str">
        <f>IF('by region'!$C$2="Any","Any",List!V515)&amp;M515&amp;IF('by region'!$I$2="Any","Any",N515)&amp;G515</f>
        <v>AnyJumpAny45011</v>
      </c>
      <c r="E515" s="5" t="e">
        <f>IF(I515=#REF!,List!G515,"")</f>
        <v>#REF!</v>
      </c>
      <c r="F515" s="5" t="e">
        <f t="shared" si="42"/>
        <v>#REF!</v>
      </c>
      <c r="G515" s="15">
        <v>45011</v>
      </c>
      <c r="H515" s="16" t="s">
        <v>40</v>
      </c>
      <c r="I515" s="16" t="s">
        <v>63</v>
      </c>
      <c r="J515" s="16" t="s">
        <v>9</v>
      </c>
      <c r="K515" s="14" t="s">
        <v>16</v>
      </c>
      <c r="L515" s="14" t="s">
        <v>11</v>
      </c>
      <c r="M515" s="16" t="s">
        <v>12</v>
      </c>
      <c r="N515" s="16" t="s">
        <v>13</v>
      </c>
      <c r="O515" s="16" t="s">
        <v>14</v>
      </c>
      <c r="P515" s="12">
        <f t="shared" si="43"/>
        <v>1</v>
      </c>
      <c r="Q515" s="12" cm="1">
        <f t="array" ref="Q515">SUMPRODUCT(($G$2:$G$3094=G515)*(P515&gt;$P$2:$P$3094))+1</f>
        <v>1</v>
      </c>
      <c r="R515" s="12" t="e">
        <f>(Q515*100000)+#REF!</f>
        <v>#REF!</v>
      </c>
      <c r="S515" t="e" cm="1">
        <f t="array" ref="S515">SUMPRODUCT(($G$2:$G$3094=G515)*(R515&gt;$R$2:$R$3094))+1</f>
        <v>#REF!</v>
      </c>
      <c r="T515" t="str">
        <f t="shared" si="44"/>
        <v xml:space="preserve">Carlisle </v>
      </c>
      <c r="U515">
        <v>0</v>
      </c>
      <c r="V515" t="s">
        <v>19</v>
      </c>
      <c r="W515">
        <f t="shared" si="45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41"/>
        <v>Afternoon45011</v>
      </c>
      <c r="D516" s="5" t="str">
        <f>IF('by region'!$C$2="Any","Any",List!V516)&amp;M516&amp;IF('by region'!$I$2="Any","Any",N516)&amp;G516</f>
        <v>AnyJumpAny45011</v>
      </c>
      <c r="E516" s="5" t="e">
        <f>IF(I516=#REF!,List!G516,"")</f>
        <v>#REF!</v>
      </c>
      <c r="F516" s="5" t="e">
        <f t="shared" si="42"/>
        <v>#REF!</v>
      </c>
      <c r="G516" s="15">
        <v>45011</v>
      </c>
      <c r="H516" s="16" t="s">
        <v>40</v>
      </c>
      <c r="I516" s="16" t="s">
        <v>18</v>
      </c>
      <c r="J516" s="16" t="s">
        <v>9</v>
      </c>
      <c r="K516" s="14" t="s">
        <v>16</v>
      </c>
      <c r="L516" s="14" t="s">
        <v>19</v>
      </c>
      <c r="M516" s="16" t="s">
        <v>12</v>
      </c>
      <c r="N516" s="16" t="s">
        <v>13</v>
      </c>
      <c r="O516" s="16" t="s">
        <v>14</v>
      </c>
      <c r="P516" s="12">
        <f t="shared" si="43"/>
        <v>1</v>
      </c>
      <c r="Q516" s="12" cm="1">
        <f t="array" ref="Q516">SUMPRODUCT(($G$2:$G$3094=G516)*(P516&gt;$P$2:$P$3094))+1</f>
        <v>1</v>
      </c>
      <c r="R516" s="12" t="e">
        <f>(Q516*100000)+#REF!</f>
        <v>#REF!</v>
      </c>
      <c r="S516" t="e" cm="1">
        <f t="array" ref="S516">SUMPRODUCT(($G$2:$G$3094=G516)*(R516&gt;$R$2:$R$3094))+1</f>
        <v>#REF!</v>
      </c>
      <c r="T516" t="str">
        <f t="shared" si="44"/>
        <v xml:space="preserve">Exeter </v>
      </c>
      <c r="U516">
        <v>0</v>
      </c>
      <c r="V516" t="s">
        <v>11</v>
      </c>
      <c r="W516">
        <f t="shared" si="45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41"/>
        <v>Afternoon45012</v>
      </c>
      <c r="D517" s="5" t="str">
        <f>IF('by region'!$C$2="Any","Any",List!V517)&amp;M517&amp;IF('by region'!$I$2="Any","Any",N517)&amp;G517</f>
        <v>AnyJumpAny45012</v>
      </c>
      <c r="E517" s="5" t="e">
        <f>IF(I517=#REF!,List!G517,"")</f>
        <v>#REF!</v>
      </c>
      <c r="F517" s="5" t="e">
        <f t="shared" si="42"/>
        <v>#REF!</v>
      </c>
      <c r="G517" s="15">
        <v>45012</v>
      </c>
      <c r="H517" s="16" t="s">
        <v>42</v>
      </c>
      <c r="I517" s="16" t="s">
        <v>39</v>
      </c>
      <c r="J517" s="16" t="s">
        <v>9</v>
      </c>
      <c r="K517" s="14" t="s">
        <v>16</v>
      </c>
      <c r="L517" s="14" t="s">
        <v>19</v>
      </c>
      <c r="M517" s="16" t="s">
        <v>12</v>
      </c>
      <c r="N517" s="16" t="s">
        <v>13</v>
      </c>
      <c r="O517" s="16" t="s">
        <v>14</v>
      </c>
      <c r="P517" s="12">
        <f t="shared" si="43"/>
        <v>1</v>
      </c>
      <c r="Q517" s="12" cm="1">
        <f t="array" ref="Q517">SUMPRODUCT(($G$2:$G$3094=G517)*(P517&gt;$P$2:$P$3094))+1</f>
        <v>1</v>
      </c>
      <c r="R517" s="12" t="e">
        <f>(Q517*100000)+#REF!</f>
        <v>#REF!</v>
      </c>
      <c r="S517" t="e" cm="1">
        <f t="array" ref="S517">SUMPRODUCT(($G$2:$G$3094=G517)*(R517&gt;$R$2:$R$3094))+1</f>
        <v>#REF!</v>
      </c>
      <c r="T517" t="str">
        <f t="shared" si="44"/>
        <v xml:space="preserve">Wincanton </v>
      </c>
      <c r="U517">
        <v>0</v>
      </c>
      <c r="V517" t="s">
        <v>11</v>
      </c>
      <c r="W517">
        <f t="shared" si="45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41"/>
        <v>Afternoon45013</v>
      </c>
      <c r="D518" s="5" t="str">
        <f>IF('by region'!$C$2="Any","Any",List!V518)&amp;M518&amp;IF('by region'!$I$2="Any","Any",N518)&amp;G518</f>
        <v>AnyJumpAny45013</v>
      </c>
      <c r="E518" s="5" t="e">
        <f>IF(I518=#REF!,List!G518,"")</f>
        <v>#REF!</v>
      </c>
      <c r="F518" s="5" t="e">
        <f t="shared" si="42"/>
        <v>#REF!</v>
      </c>
      <c r="G518" s="15">
        <v>45013</v>
      </c>
      <c r="H518" s="16" t="s">
        <v>7</v>
      </c>
      <c r="I518" s="16" t="s">
        <v>45</v>
      </c>
      <c r="J518" s="16" t="s">
        <v>9</v>
      </c>
      <c r="K518" s="14" t="s">
        <v>16</v>
      </c>
      <c r="L518" s="14" t="s">
        <v>17</v>
      </c>
      <c r="M518" s="16" t="s">
        <v>12</v>
      </c>
      <c r="N518" s="16" t="s">
        <v>13</v>
      </c>
      <c r="O518" s="16" t="s">
        <v>21</v>
      </c>
      <c r="P518" s="12">
        <f t="shared" si="43"/>
        <v>1</v>
      </c>
      <c r="Q518" s="12" cm="1">
        <f t="array" ref="Q518">SUMPRODUCT(($G$2:$G$3094=G518)*(P518&gt;$P$2:$P$3094))+1</f>
        <v>1</v>
      </c>
      <c r="R518" s="12" t="e">
        <f>(Q518*100000)+#REF!</f>
        <v>#REF!</v>
      </c>
      <c r="S518" t="e" cm="1">
        <f t="array" ref="S518">SUMPRODUCT(($G$2:$G$3094=G518)*(R518&gt;$R$2:$R$3094))+1</f>
        <v>#REF!</v>
      </c>
      <c r="T518" t="str">
        <f t="shared" si="44"/>
        <v xml:space="preserve">Huntingdon </v>
      </c>
      <c r="U518">
        <v>0</v>
      </c>
      <c r="V518" t="s">
        <v>11</v>
      </c>
      <c r="W518">
        <f t="shared" si="45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41"/>
        <v>Afternoon45013</v>
      </c>
      <c r="D519" s="5" t="str">
        <f>IF('by region'!$C$2="Any","Any",List!V519)&amp;M519&amp;IF('by region'!$I$2="Any","Any",N519)&amp;G519</f>
        <v>AnyJumpAny45013</v>
      </c>
      <c r="E519" s="5" t="e">
        <f>IF(I519=#REF!,List!G519,"")</f>
        <v>#REF!</v>
      </c>
      <c r="F519" s="5" t="e">
        <f t="shared" si="42"/>
        <v>#REF!</v>
      </c>
      <c r="G519" s="15">
        <v>45013</v>
      </c>
      <c r="H519" s="16" t="s">
        <v>7</v>
      </c>
      <c r="I519" s="16" t="s">
        <v>67</v>
      </c>
      <c r="J519" s="16" t="s">
        <v>9</v>
      </c>
      <c r="K519" s="14" t="s">
        <v>10</v>
      </c>
      <c r="L519" s="14" t="s">
        <v>11</v>
      </c>
      <c r="M519" s="16" t="s">
        <v>12</v>
      </c>
      <c r="N519" s="16" t="s">
        <v>13</v>
      </c>
      <c r="O519" s="16" t="s">
        <v>14</v>
      </c>
      <c r="P519" s="12">
        <f t="shared" si="43"/>
        <v>1</v>
      </c>
      <c r="Q519" s="12" cm="1">
        <f t="array" ref="Q519">SUMPRODUCT(($G$2:$G$3094=G519)*(P519&gt;$P$2:$P$3094))+1</f>
        <v>1</v>
      </c>
      <c r="R519" s="12" t="e">
        <f>(Q519*100000)+#REF!</f>
        <v>#REF!</v>
      </c>
      <c r="S519" t="e" cm="1">
        <f t="array" ref="S519">SUMPRODUCT(($G$2:$G$3094=G519)*(R519&gt;$R$2:$R$3094))+1</f>
        <v>#REF!</v>
      </c>
      <c r="T519" t="str">
        <f t="shared" si="44"/>
        <v xml:space="preserve">Hexham </v>
      </c>
      <c r="U519">
        <v>0</v>
      </c>
      <c r="V519" t="s">
        <v>19</v>
      </c>
      <c r="W519">
        <f t="shared" si="45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41"/>
        <v>Afternoon45014</v>
      </c>
      <c r="D520" s="5" t="str">
        <f>IF('by region'!$C$2="Any","Any",List!V520)&amp;M520&amp;IF('by region'!$I$2="Any","Any",N520)&amp;G520</f>
        <v>AnyJumpAny45014</v>
      </c>
      <c r="E520" s="5" t="e">
        <f>IF(I520=#REF!,List!G520,"")</f>
        <v>#REF!</v>
      </c>
      <c r="F520" s="5" t="e">
        <f t="shared" si="42"/>
        <v>#REF!</v>
      </c>
      <c r="G520" s="15">
        <v>45014</v>
      </c>
      <c r="H520" s="16" t="s">
        <v>27</v>
      </c>
      <c r="I520" s="16" t="s">
        <v>53</v>
      </c>
      <c r="J520" s="16" t="s">
        <v>9</v>
      </c>
      <c r="K520" s="14" t="s">
        <v>16</v>
      </c>
      <c r="L520" s="14" t="s">
        <v>17</v>
      </c>
      <c r="M520" s="16" t="s">
        <v>12</v>
      </c>
      <c r="N520" s="16" t="s">
        <v>13</v>
      </c>
      <c r="O520" s="16" t="s">
        <v>14</v>
      </c>
      <c r="P520" s="12">
        <f t="shared" si="43"/>
        <v>1</v>
      </c>
      <c r="Q520" s="12" cm="1">
        <f t="array" ref="Q520">SUMPRODUCT(($G$2:$G$3094=G520)*(P520&gt;$P$2:$P$3094))+1</f>
        <v>1</v>
      </c>
      <c r="R520" s="12" t="e">
        <f>(Q520*100000)+#REF!</f>
        <v>#REF!</v>
      </c>
      <c r="S520" t="e" cm="1">
        <f t="array" ref="S520">SUMPRODUCT(($G$2:$G$3094=G520)*(R520&gt;$R$2:$R$3094))+1</f>
        <v>#REF!</v>
      </c>
      <c r="T520" t="str">
        <f t="shared" si="44"/>
        <v xml:space="preserve">Market Rasen </v>
      </c>
      <c r="U520">
        <v>0</v>
      </c>
      <c r="V520" t="s">
        <v>17</v>
      </c>
      <c r="W520">
        <f t="shared" si="45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41"/>
        <v>Afternoon45014</v>
      </c>
      <c r="D521" s="5" t="str">
        <f>IF('by region'!$C$2="Any","Any",List!V521)&amp;M521&amp;IF('by region'!$I$2="Any","Any",N521)&amp;G521</f>
        <v>AnyJumpAny45014</v>
      </c>
      <c r="E521" s="5" t="e">
        <f>IF(I521=#REF!,List!G521,"")</f>
        <v>#REF!</v>
      </c>
      <c r="F521" s="5" t="e">
        <f t="shared" si="42"/>
        <v>#REF!</v>
      </c>
      <c r="G521" s="15">
        <v>45014</v>
      </c>
      <c r="H521" s="16" t="s">
        <v>27</v>
      </c>
      <c r="I521" s="16" t="s">
        <v>31</v>
      </c>
      <c r="J521" s="16" t="s">
        <v>9</v>
      </c>
      <c r="K521" s="14" t="s">
        <v>24</v>
      </c>
      <c r="L521" s="14" t="s">
        <v>11</v>
      </c>
      <c r="M521" s="16" t="s">
        <v>12</v>
      </c>
      <c r="N521" s="16" t="s">
        <v>13</v>
      </c>
      <c r="O521" s="16" t="s">
        <v>21</v>
      </c>
      <c r="P521" s="12">
        <f t="shared" si="43"/>
        <v>1</v>
      </c>
      <c r="Q521" s="12" cm="1">
        <f t="array" ref="Q521">SUMPRODUCT(($G$2:$G$3094=G521)*(P521&gt;$P$2:$P$3094))+1</f>
        <v>1</v>
      </c>
      <c r="R521" s="12" t="e">
        <f>(Q521*100000)+#REF!</f>
        <v>#REF!</v>
      </c>
      <c r="S521" t="e" cm="1">
        <f t="array" ref="S521">SUMPRODUCT(($G$2:$G$3094=G521)*(R521&gt;$R$2:$R$3094))+1</f>
        <v>#REF!</v>
      </c>
      <c r="T521" t="str">
        <f t="shared" si="44"/>
        <v xml:space="preserve">Newcastle </v>
      </c>
      <c r="U521">
        <v>0</v>
      </c>
      <c r="V521" t="s">
        <v>11</v>
      </c>
      <c r="W521">
        <f t="shared" si="45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41"/>
        <v>Afternoon45015</v>
      </c>
      <c r="D522" s="5" t="str">
        <f>IF('by region'!$C$2="Any","Any",List!V522)&amp;M522&amp;IF('by region'!$I$2="Any","Any",N522)&amp;G522</f>
        <v>AnyJumpAny45015</v>
      </c>
      <c r="E522" s="5" t="e">
        <f>IF(I522=#REF!,List!G522,"")</f>
        <v>#REF!</v>
      </c>
      <c r="F522" s="5" t="e">
        <f t="shared" si="42"/>
        <v>#REF!</v>
      </c>
      <c r="G522" s="15">
        <v>45015</v>
      </c>
      <c r="H522" s="16" t="s">
        <v>34</v>
      </c>
      <c r="I522" s="16" t="s">
        <v>57</v>
      </c>
      <c r="J522" s="16" t="s">
        <v>9</v>
      </c>
      <c r="K522" s="14" t="s">
        <v>10</v>
      </c>
      <c r="L522" s="14" t="s">
        <v>19</v>
      </c>
      <c r="M522" s="16" t="s">
        <v>12</v>
      </c>
      <c r="N522" s="16" t="s">
        <v>13</v>
      </c>
      <c r="O522" s="16" t="s">
        <v>21</v>
      </c>
      <c r="P522" s="12">
        <f t="shared" si="43"/>
        <v>1</v>
      </c>
      <c r="Q522" s="12" cm="1">
        <f t="array" ref="Q522">SUMPRODUCT(($G$2:$G$3094=G522)*(P522&gt;$P$2:$P$3094))+1</f>
        <v>1</v>
      </c>
      <c r="R522" s="12" t="e">
        <f>(Q522*100000)+#REF!</f>
        <v>#REF!</v>
      </c>
      <c r="S522" t="e" cm="1">
        <f t="array" ref="S522">SUMPRODUCT(($G$2:$G$3094=G522)*(R522&gt;$R$2:$R$3094))+1</f>
        <v>#REF!</v>
      </c>
      <c r="T522" t="str">
        <f t="shared" si="44"/>
        <v xml:space="preserve">Taunton </v>
      </c>
      <c r="U522">
        <v>0</v>
      </c>
      <c r="V522" t="s">
        <v>17</v>
      </c>
      <c r="W522">
        <f t="shared" si="45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41"/>
        <v>Afternoon45015</v>
      </c>
      <c r="D523" s="5" t="str">
        <f>IF('by region'!$C$2="Any","Any",List!V523)&amp;M523&amp;IF('by region'!$I$2="Any","Any",N523)&amp;G523</f>
        <v>AnyJumpAny45015</v>
      </c>
      <c r="E523" s="5" t="e">
        <f>IF(I523=#REF!,List!G523,"")</f>
        <v>#REF!</v>
      </c>
      <c r="F523" s="5" t="e">
        <f t="shared" si="42"/>
        <v>#REF!</v>
      </c>
      <c r="G523" s="15">
        <v>45015</v>
      </c>
      <c r="H523" s="16" t="s">
        <v>34</v>
      </c>
      <c r="I523" s="16" t="s">
        <v>48</v>
      </c>
      <c r="J523" s="16" t="s">
        <v>9</v>
      </c>
      <c r="K523" s="14" t="s">
        <v>16</v>
      </c>
      <c r="L523" s="14" t="s">
        <v>17</v>
      </c>
      <c r="M523" s="16" t="s">
        <v>12</v>
      </c>
      <c r="N523" s="16" t="s">
        <v>13</v>
      </c>
      <c r="O523" s="16" t="s">
        <v>14</v>
      </c>
      <c r="P523" s="12">
        <f t="shared" si="43"/>
        <v>1</v>
      </c>
      <c r="Q523" s="12" cm="1">
        <f t="array" ref="Q523">SUMPRODUCT(($G$2:$G$3094=G523)*(P523&gt;$P$2:$P$3094))+1</f>
        <v>1</v>
      </c>
      <c r="R523" s="12" t="e">
        <f>(Q523*100000)+#REF!</f>
        <v>#REF!</v>
      </c>
      <c r="S523" t="e" cm="1">
        <f t="array" ref="S523">SUMPRODUCT(($G$2:$G$3094=G523)*(R523&gt;$R$2:$R$3094))+1</f>
        <v>#REF!</v>
      </c>
      <c r="T523" t="str">
        <f t="shared" si="44"/>
        <v xml:space="preserve">Warwick </v>
      </c>
      <c r="U523">
        <v>0</v>
      </c>
      <c r="V523" t="s">
        <v>11</v>
      </c>
      <c r="W523">
        <f t="shared" si="45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41"/>
        <v>Afternoon45015</v>
      </c>
      <c r="D524" s="5" t="str">
        <f>IF('by region'!$C$2="Any","Any",List!V524)&amp;M524&amp;IF('by region'!$I$2="Any","Any",N524)&amp;G524</f>
        <v>AnyJumpAny45015</v>
      </c>
      <c r="E524" s="5" t="e">
        <f>IF(I524=#REF!,List!G524,"")</f>
        <v>#REF!</v>
      </c>
      <c r="F524" s="5" t="e">
        <f t="shared" si="42"/>
        <v>#REF!</v>
      </c>
      <c r="G524" s="15">
        <v>45015</v>
      </c>
      <c r="H524" s="16" t="s">
        <v>34</v>
      </c>
      <c r="I524" s="16" t="s">
        <v>46</v>
      </c>
      <c r="J524" s="16" t="s">
        <v>9</v>
      </c>
      <c r="K524" s="14" t="s">
        <v>24</v>
      </c>
      <c r="L524" s="14" t="s">
        <v>11</v>
      </c>
      <c r="M524" s="16" t="s">
        <v>12</v>
      </c>
      <c r="N524" s="16" t="s">
        <v>13</v>
      </c>
      <c r="O524" s="16" t="s">
        <v>14</v>
      </c>
      <c r="P524" s="12">
        <f t="shared" si="43"/>
        <v>1</v>
      </c>
      <c r="Q524" s="12" cm="1">
        <f t="array" ref="Q524">SUMPRODUCT(($G$2:$G$3094=G524)*(P524&gt;$P$2:$P$3094))+1</f>
        <v>1</v>
      </c>
      <c r="R524" s="12" t="e">
        <f>(Q524*100000)+#REF!</f>
        <v>#REF!</v>
      </c>
      <c r="S524" t="e" cm="1">
        <f t="array" ref="S524">SUMPRODUCT(($G$2:$G$3094=G524)*(R524&gt;$R$2:$R$3094))+1</f>
        <v>#REF!</v>
      </c>
      <c r="T524" t="str">
        <f t="shared" si="44"/>
        <v xml:space="preserve">Sedgefield </v>
      </c>
      <c r="U524">
        <v>0</v>
      </c>
      <c r="V524" t="s">
        <v>19</v>
      </c>
      <c r="W524">
        <f t="shared" si="45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41"/>
        <v>Afternoon45016</v>
      </c>
      <c r="D525" s="5" t="str">
        <f>IF('by region'!$C$2="Any","Any",List!V525)&amp;M525&amp;IF('by region'!$I$2="Any","Any",N525)&amp;G525</f>
        <v>AnyJumpAny45016</v>
      </c>
      <c r="E525" s="5" t="e">
        <f>IF(I525=#REF!,List!G525,"")</f>
        <v>#REF!</v>
      </c>
      <c r="F525" s="5" t="e">
        <f t="shared" si="42"/>
        <v>#REF!</v>
      </c>
      <c r="G525" s="15">
        <v>45016</v>
      </c>
      <c r="H525" s="16" t="s">
        <v>35</v>
      </c>
      <c r="I525" s="16" t="s">
        <v>49</v>
      </c>
      <c r="J525" s="16" t="s">
        <v>9</v>
      </c>
      <c r="K525" s="14" t="s">
        <v>10</v>
      </c>
      <c r="L525" s="14" t="s">
        <v>11</v>
      </c>
      <c r="M525" s="16" t="s">
        <v>12</v>
      </c>
      <c r="N525" s="16" t="s">
        <v>13</v>
      </c>
      <c r="O525" s="16" t="s">
        <v>14</v>
      </c>
      <c r="P525" s="12">
        <f t="shared" si="43"/>
        <v>1</v>
      </c>
      <c r="Q525" s="12" cm="1">
        <f t="array" ref="Q525">SUMPRODUCT(($G$2:$G$3094=G525)*(P525&gt;$P$2:$P$3094))+1</f>
        <v>1</v>
      </c>
      <c r="R525" s="12" t="e">
        <f>(Q525*100000)+#REF!</f>
        <v>#REF!</v>
      </c>
      <c r="S525" t="e" cm="1">
        <f t="array" ref="S525">SUMPRODUCT(($G$2:$G$3094=G525)*(R525&gt;$R$2:$R$3094))+1</f>
        <v>#REF!</v>
      </c>
      <c r="T525" t="str">
        <f t="shared" si="44"/>
        <v xml:space="preserve">Wetherby </v>
      </c>
      <c r="U525">
        <v>0</v>
      </c>
      <c r="V525" t="s">
        <v>17</v>
      </c>
      <c r="W525">
        <f t="shared" si="45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41"/>
        <v>Afternoon45017</v>
      </c>
      <c r="D526" s="5" t="str">
        <f>IF('by region'!$C$2="Any","Any",List!V526)&amp;M526&amp;IF('by region'!$I$2="Any","Any",N526)&amp;G526</f>
        <v>AnyFlatAny45017</v>
      </c>
      <c r="E526" s="5" t="e">
        <f>IF(I526=#REF!,List!G526,"")</f>
        <v>#REF!</v>
      </c>
      <c r="F526" s="5" t="e">
        <f t="shared" si="42"/>
        <v>#REF!</v>
      </c>
      <c r="G526" s="15">
        <v>45017</v>
      </c>
      <c r="H526" s="16" t="s">
        <v>37</v>
      </c>
      <c r="I526" s="16" t="s">
        <v>59</v>
      </c>
      <c r="J526" s="16" t="s">
        <v>9</v>
      </c>
      <c r="K526" s="14" t="s">
        <v>24</v>
      </c>
      <c r="L526" s="14" t="s">
        <v>11</v>
      </c>
      <c r="M526" s="16" t="s">
        <v>25</v>
      </c>
      <c r="N526" s="16" t="s">
        <v>13</v>
      </c>
      <c r="O526" s="16" t="s">
        <v>14</v>
      </c>
      <c r="P526" s="12">
        <f t="shared" si="43"/>
        <v>1</v>
      </c>
      <c r="Q526" s="12" cm="1">
        <f t="array" ref="Q526">SUMPRODUCT(($G$2:$G$3094=G526)*(P526&gt;$P$2:$P$3094))+1</f>
        <v>1</v>
      </c>
      <c r="R526" s="12" t="e">
        <f>(Q526*100000)+#REF!</f>
        <v>#REF!</v>
      </c>
      <c r="S526" t="e" cm="1">
        <f t="array" ref="S526">SUMPRODUCT(($G$2:$G$3094=G526)*(R526&gt;$R$2:$R$3094))+1</f>
        <v>#REF!</v>
      </c>
      <c r="T526" t="str">
        <f t="shared" si="44"/>
        <v xml:space="preserve">DONCASTER </v>
      </c>
      <c r="U526">
        <v>0</v>
      </c>
      <c r="V526" t="s">
        <v>11</v>
      </c>
      <c r="W526">
        <f t="shared" si="45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41"/>
        <v>Afternoon45017</v>
      </c>
      <c r="D527" s="5" t="str">
        <f>IF('by region'!$C$2="Any","Any",List!V527)&amp;M527&amp;IF('by region'!$I$2="Any","Any",N527)&amp;G527</f>
        <v>AnyJumpAny45017</v>
      </c>
      <c r="E527" s="5" t="e">
        <f>IF(I527=#REF!,List!G527,"")</f>
        <v>#REF!</v>
      </c>
      <c r="F527" s="5" t="e">
        <f t="shared" si="42"/>
        <v>#REF!</v>
      </c>
      <c r="G527" s="15">
        <v>45017</v>
      </c>
      <c r="H527" s="16" t="s">
        <v>37</v>
      </c>
      <c r="I527" s="16" t="s">
        <v>66</v>
      </c>
      <c r="J527" s="16" t="s">
        <v>9</v>
      </c>
      <c r="K527" s="14" t="s">
        <v>10</v>
      </c>
      <c r="L527" s="14" t="s">
        <v>17</v>
      </c>
      <c r="M527" s="16" t="s">
        <v>12</v>
      </c>
      <c r="N527" s="16" t="s">
        <v>13</v>
      </c>
      <c r="O527" s="16" t="s">
        <v>14</v>
      </c>
      <c r="P527" s="12">
        <f t="shared" si="43"/>
        <v>1</v>
      </c>
      <c r="Q527" s="12" cm="1">
        <f t="array" ref="Q527">SUMPRODUCT(($G$2:$G$3094=G527)*(P527&gt;$P$2:$P$3094))+1</f>
        <v>1</v>
      </c>
      <c r="R527" s="12" t="e">
        <f>(Q527*100000)+#REF!</f>
        <v>#REF!</v>
      </c>
      <c r="S527" t="e" cm="1">
        <f t="array" ref="S527">SUMPRODUCT(($G$2:$G$3094=G527)*(R527&gt;$R$2:$R$3094))+1</f>
        <v>#REF!</v>
      </c>
      <c r="T527" t="str">
        <f t="shared" si="44"/>
        <v xml:space="preserve">Stratford-On-Avon </v>
      </c>
      <c r="U527">
        <v>0</v>
      </c>
      <c r="V527" t="s">
        <v>17</v>
      </c>
      <c r="W527">
        <f t="shared" si="45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41"/>
        <v>Afternoon45017</v>
      </c>
      <c r="D528" s="5" t="str">
        <f>IF('by region'!$C$2="Any","Any",List!V528)&amp;M528&amp;IF('by region'!$I$2="Any","Any",N528)&amp;G528</f>
        <v>AnyJumpAny45017</v>
      </c>
      <c r="E528" s="5" t="e">
        <f>IF(I528=#REF!,List!G528,"")</f>
        <v>#REF!</v>
      </c>
      <c r="F528" s="5" t="e">
        <f t="shared" si="42"/>
        <v>#REF!</v>
      </c>
      <c r="G528" s="15">
        <v>45017</v>
      </c>
      <c r="H528" s="16" t="s">
        <v>37</v>
      </c>
      <c r="I528" s="16" t="s">
        <v>60</v>
      </c>
      <c r="J528" s="16" t="s">
        <v>9</v>
      </c>
      <c r="K528" s="14" t="s">
        <v>24</v>
      </c>
      <c r="L528" s="14" t="s">
        <v>17</v>
      </c>
      <c r="M528" s="16" t="s">
        <v>12</v>
      </c>
      <c r="N528" s="16" t="s">
        <v>13</v>
      </c>
      <c r="O528" s="16" t="s">
        <v>14</v>
      </c>
      <c r="P528" s="12">
        <f t="shared" si="43"/>
        <v>1</v>
      </c>
      <c r="Q528" s="12" cm="1">
        <f t="array" ref="Q528">SUMPRODUCT(($G$2:$G$3094=G528)*(P528&gt;$P$2:$P$3094))+1</f>
        <v>1</v>
      </c>
      <c r="R528" s="12" t="e">
        <f>(Q528*100000)+#REF!</f>
        <v>#REF!</v>
      </c>
      <c r="S528" t="e" cm="1">
        <f t="array" ref="S528">SUMPRODUCT(($G$2:$G$3094=G528)*(R528&gt;$R$2:$R$3094))+1</f>
        <v>#REF!</v>
      </c>
      <c r="T528" t="str">
        <f t="shared" si="44"/>
        <v xml:space="preserve">Uttoxeter </v>
      </c>
      <c r="U528">
        <v>0</v>
      </c>
      <c r="V528" t="s">
        <v>11</v>
      </c>
      <c r="W528">
        <f t="shared" si="45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41"/>
        <v>Afternoon45018</v>
      </c>
      <c r="D529" s="5" t="str">
        <f>IF('by region'!$C$2="Any","Any",List!V529)&amp;M529&amp;IF('by region'!$I$2="Any","Any",N529)&amp;G529</f>
        <v>AnyFlatAny45018</v>
      </c>
      <c r="E529" s="5" t="e">
        <f>IF(I529=#REF!,List!G529,"")</f>
        <v>#REF!</v>
      </c>
      <c r="F529" s="5" t="e">
        <f t="shared" si="42"/>
        <v>#REF!</v>
      </c>
      <c r="G529" s="15">
        <v>45018</v>
      </c>
      <c r="H529" s="16" t="s">
        <v>40</v>
      </c>
      <c r="I529" s="16" t="s">
        <v>59</v>
      </c>
      <c r="J529" s="16" t="s">
        <v>9</v>
      </c>
      <c r="K529" s="14" t="s">
        <v>24</v>
      </c>
      <c r="L529" s="14" t="s">
        <v>11</v>
      </c>
      <c r="M529" s="16" t="s">
        <v>25</v>
      </c>
      <c r="N529" s="16" t="s">
        <v>13</v>
      </c>
      <c r="O529" s="16" t="s">
        <v>14</v>
      </c>
      <c r="P529" s="12">
        <f t="shared" si="43"/>
        <v>1</v>
      </c>
      <c r="Q529" s="12" cm="1">
        <f t="array" ref="Q529">SUMPRODUCT(($G$2:$G$3094=G529)*(P529&gt;$P$2:$P$3094))+1</f>
        <v>1</v>
      </c>
      <c r="R529" s="12" t="e">
        <f>(Q529*100000)+#REF!</f>
        <v>#REF!</v>
      </c>
      <c r="S529" t="e" cm="1">
        <f t="array" ref="S529">SUMPRODUCT(($G$2:$G$3094=G529)*(R529&gt;$R$2:$R$3094))+1</f>
        <v>#REF!</v>
      </c>
      <c r="T529" t="str">
        <f t="shared" si="44"/>
        <v xml:space="preserve">DONCASTER </v>
      </c>
      <c r="U529">
        <v>0</v>
      </c>
      <c r="V529" t="s">
        <v>17</v>
      </c>
      <c r="W529">
        <f t="shared" si="45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41"/>
        <v>Afternoon45018</v>
      </c>
      <c r="D530" s="5" t="str">
        <f>IF('by region'!$C$2="Any","Any",List!V530)&amp;M530&amp;IF('by region'!$I$2="Any","Any",N530)&amp;G530</f>
        <v>AnyJumpAny45018</v>
      </c>
      <c r="E530" s="5" t="e">
        <f>IF(I530=#REF!,List!G530,"")</f>
        <v>#REF!</v>
      </c>
      <c r="F530" s="5" t="e">
        <f t="shared" si="42"/>
        <v>#REF!</v>
      </c>
      <c r="G530" s="15">
        <v>45018</v>
      </c>
      <c r="H530" s="16" t="s">
        <v>40</v>
      </c>
      <c r="I530" s="16" t="s">
        <v>55</v>
      </c>
      <c r="J530" s="16" t="s">
        <v>9</v>
      </c>
      <c r="K530" s="14" t="s">
        <v>10</v>
      </c>
      <c r="L530" s="14" t="s">
        <v>19</v>
      </c>
      <c r="M530" s="16" t="s">
        <v>12</v>
      </c>
      <c r="N530" s="16" t="s">
        <v>13</v>
      </c>
      <c r="O530" s="16" t="s">
        <v>14</v>
      </c>
      <c r="P530" s="12">
        <f t="shared" si="43"/>
        <v>1</v>
      </c>
      <c r="Q530" s="12" cm="1">
        <f t="array" ref="Q530">SUMPRODUCT(($G$2:$G$3094=G530)*(P530&gt;$P$2:$P$3094))+1</f>
        <v>1</v>
      </c>
      <c r="R530" s="12" t="e">
        <f>(Q530*100000)+#REF!</f>
        <v>#REF!</v>
      </c>
      <c r="S530" t="e" cm="1">
        <f t="array" ref="S530">SUMPRODUCT(($G$2:$G$3094=G530)*(R530&gt;$R$2:$R$3094))+1</f>
        <v>#REF!</v>
      </c>
      <c r="T530" t="str">
        <f t="shared" si="44"/>
        <v xml:space="preserve">Ascot </v>
      </c>
      <c r="U530">
        <v>0</v>
      </c>
      <c r="V530" t="s">
        <v>11</v>
      </c>
      <c r="W530">
        <f t="shared" si="45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41"/>
        <v>Afternoon45019</v>
      </c>
      <c r="D531" s="5" t="str">
        <f>IF('by region'!$C$2="Any","Any",List!V531)&amp;M531&amp;IF('by region'!$I$2="Any","Any",N531)&amp;G531</f>
        <v>AnyJumpAny45019</v>
      </c>
      <c r="E531" s="5" t="e">
        <f>IF(I531=#REF!,List!G531,"")</f>
        <v>#REF!</v>
      </c>
      <c r="F531" s="5" t="e">
        <f t="shared" si="42"/>
        <v>#REF!</v>
      </c>
      <c r="G531" s="15">
        <v>45019</v>
      </c>
      <c r="H531" s="16" t="s">
        <v>42</v>
      </c>
      <c r="I531" s="16" t="s">
        <v>52</v>
      </c>
      <c r="J531" s="16" t="s">
        <v>9</v>
      </c>
      <c r="K531" s="14" t="s">
        <v>10</v>
      </c>
      <c r="L531" s="14" t="s">
        <v>17</v>
      </c>
      <c r="M531" s="16" t="s">
        <v>12</v>
      </c>
      <c r="N531" s="16" t="s">
        <v>13</v>
      </c>
      <c r="O531" s="16" t="s">
        <v>14</v>
      </c>
      <c r="P531" s="12">
        <f t="shared" si="43"/>
        <v>1</v>
      </c>
      <c r="Q531" s="12" cm="1">
        <f t="array" ref="Q531">SUMPRODUCT(($G$2:$G$3094=G531)*(P531&gt;$P$2:$P$3094))+1</f>
        <v>1</v>
      </c>
      <c r="R531" s="12" t="e">
        <f>(Q531*100000)+#REF!</f>
        <v>#REF!</v>
      </c>
      <c r="S531" t="e" cm="1">
        <f t="array" ref="S531">SUMPRODUCT(($G$2:$G$3094=G531)*(R531&gt;$R$2:$R$3094))+1</f>
        <v>#REF!</v>
      </c>
      <c r="T531" t="str">
        <f t="shared" si="44"/>
        <v xml:space="preserve">Ludlow </v>
      </c>
      <c r="U531">
        <v>0</v>
      </c>
      <c r="V531" t="s">
        <v>19</v>
      </c>
      <c r="W531">
        <f t="shared" si="45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41"/>
        <v>Afternoon45020</v>
      </c>
      <c r="D532" s="5" t="str">
        <f>IF('by region'!$C$2="Any","Any",List!V532)&amp;M532&amp;IF('by region'!$I$2="Any","Any",N532)&amp;G532</f>
        <v>AnyFlatAny45020</v>
      </c>
      <c r="E532" s="5" t="e">
        <f>IF(I532=#REF!,List!G532,"")</f>
        <v>#REF!</v>
      </c>
      <c r="F532" s="5" t="e">
        <f t="shared" si="42"/>
        <v>#REF!</v>
      </c>
      <c r="G532" s="15">
        <v>45020</v>
      </c>
      <c r="H532" s="16" t="s">
        <v>7</v>
      </c>
      <c r="I532" s="16" t="s">
        <v>74</v>
      </c>
      <c r="J532" s="16" t="s">
        <v>9</v>
      </c>
      <c r="K532" s="14" t="s">
        <v>10</v>
      </c>
      <c r="L532" s="14" t="s">
        <v>11</v>
      </c>
      <c r="M532" s="16" t="s">
        <v>25</v>
      </c>
      <c r="N532" s="16" t="s">
        <v>13</v>
      </c>
      <c r="O532" s="16" t="s">
        <v>21</v>
      </c>
      <c r="P532" s="12">
        <f t="shared" si="43"/>
        <v>1</v>
      </c>
      <c r="Q532" s="12" cm="1">
        <f t="array" ref="Q532">SUMPRODUCT(($G$2:$G$3094=G532)*(P532&gt;$P$2:$P$3094))+1</f>
        <v>1</v>
      </c>
      <c r="R532" s="12" t="e">
        <f>(Q532*100000)+#REF!</f>
        <v>#REF!</v>
      </c>
      <c r="S532" t="e" cm="1">
        <f t="array" ref="S532">SUMPRODUCT(($G$2:$G$3094=G532)*(R532&gt;$R$2:$R$3094))+1</f>
        <v>#REF!</v>
      </c>
      <c r="T532" t="str">
        <f t="shared" si="44"/>
        <v xml:space="preserve">THIRSK </v>
      </c>
      <c r="U532">
        <v>0</v>
      </c>
      <c r="V532" t="s">
        <v>17</v>
      </c>
      <c r="W532">
        <f t="shared" si="45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41"/>
        <v>Afternoon45020</v>
      </c>
      <c r="D533" s="5" t="str">
        <f>IF('by region'!$C$2="Any","Any",List!V533)&amp;M533&amp;IF('by region'!$I$2="Any","Any",N533)&amp;G533</f>
        <v>AnyJumpAny45020</v>
      </c>
      <c r="E533" s="5" t="e">
        <f>IF(I533=#REF!,List!G533,"")</f>
        <v>#REF!</v>
      </c>
      <c r="F533" s="5" t="e">
        <f t="shared" si="42"/>
        <v>#REF!</v>
      </c>
      <c r="G533" s="15">
        <v>45020</v>
      </c>
      <c r="H533" s="16" t="s">
        <v>7</v>
      </c>
      <c r="I533" s="16" t="s">
        <v>58</v>
      </c>
      <c r="J533" s="16" t="s">
        <v>9</v>
      </c>
      <c r="K533" s="14" t="s">
        <v>24</v>
      </c>
      <c r="L533" s="14" t="s">
        <v>19</v>
      </c>
      <c r="M533" s="16" t="s">
        <v>12</v>
      </c>
      <c r="N533" s="16" t="s">
        <v>13</v>
      </c>
      <c r="O533" s="16" t="s">
        <v>14</v>
      </c>
      <c r="P533" s="12">
        <f t="shared" si="43"/>
        <v>1</v>
      </c>
      <c r="Q533" s="12" cm="1">
        <f t="array" ref="Q533">SUMPRODUCT(($G$2:$G$3094=G533)*(P533&gt;$P$2:$P$3094))+1</f>
        <v>1</v>
      </c>
      <c r="R533" s="12" t="e">
        <f>(Q533*100000)+#REF!</f>
        <v>#REF!</v>
      </c>
      <c r="S533" t="e" cm="1">
        <f t="array" ref="S533">SUMPRODUCT(($G$2:$G$3094=G533)*(R533&gt;$R$2:$R$3094))+1</f>
        <v>#REF!</v>
      </c>
      <c r="T533" t="str">
        <f t="shared" si="44"/>
        <v xml:space="preserve">Fontwell Park </v>
      </c>
      <c r="U533">
        <v>0</v>
      </c>
      <c r="V533" t="s">
        <v>11</v>
      </c>
      <c r="W533">
        <f t="shared" si="45"/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41"/>
        <v>Afternoon45021</v>
      </c>
      <c r="D534" s="5" t="str">
        <f>IF('by region'!$C$2="Any","Any",List!V534)&amp;M534&amp;IF('by region'!$I$2="Any","Any",N534)&amp;G534</f>
        <v>AnyFlatAny45021</v>
      </c>
      <c r="E534" s="5" t="e">
        <f>IF(I534=#REF!,List!G534,"")</f>
        <v>#REF!</v>
      </c>
      <c r="F534" s="5" t="e">
        <f t="shared" si="42"/>
        <v>#REF!</v>
      </c>
      <c r="G534" s="15">
        <v>45021</v>
      </c>
      <c r="H534" s="16" t="s">
        <v>27</v>
      </c>
      <c r="I534" s="16" t="s">
        <v>72</v>
      </c>
      <c r="J534" s="16" t="s">
        <v>9</v>
      </c>
      <c r="K534" s="14" t="s">
        <v>16</v>
      </c>
      <c r="L534" s="14" t="s">
        <v>17</v>
      </c>
      <c r="M534" s="16" t="s">
        <v>25</v>
      </c>
      <c r="N534" s="16" t="s">
        <v>13</v>
      </c>
      <c r="O534" s="16" t="s">
        <v>14</v>
      </c>
      <c r="P534" s="12">
        <f t="shared" si="43"/>
        <v>1</v>
      </c>
      <c r="Q534" s="12" cm="1">
        <f t="array" ref="Q534">SUMPRODUCT(($G$2:$G$3094=G534)*(P534&gt;$P$2:$P$3094))+1</f>
        <v>1</v>
      </c>
      <c r="R534" s="12" t="e">
        <f>(Q534*100000)+#REF!</f>
        <v>#REF!</v>
      </c>
      <c r="S534" t="e" cm="1">
        <f t="array" ref="S534">SUMPRODUCT(($G$2:$G$3094=G534)*(R534&gt;$R$2:$R$3094))+1</f>
        <v>#REF!</v>
      </c>
      <c r="T534" t="str">
        <f t="shared" si="44"/>
        <v xml:space="preserve">NOTTINGHAM </v>
      </c>
      <c r="U534">
        <v>0</v>
      </c>
      <c r="V534" t="s">
        <v>19</v>
      </c>
      <c r="W534">
        <f t="shared" si="45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41"/>
        <v>Afternoon45021</v>
      </c>
      <c r="D535" s="5" t="str">
        <f>IF('by region'!$C$2="Any","Any",List!V535)&amp;M535&amp;IF('by region'!$I$2="Any","Any",N535)&amp;G535</f>
        <v>AnyJumpAny45021</v>
      </c>
      <c r="E535" s="5" t="e">
        <f>IF(I535=#REF!,List!G535,"")</f>
        <v>#REF!</v>
      </c>
      <c r="F535" s="5" t="e">
        <f t="shared" si="42"/>
        <v>#REF!</v>
      </c>
      <c r="G535" s="15">
        <v>45021</v>
      </c>
      <c r="H535" s="16" t="s">
        <v>27</v>
      </c>
      <c r="I535" s="16" t="s">
        <v>39</v>
      </c>
      <c r="J535" s="16" t="s">
        <v>9</v>
      </c>
      <c r="K535" s="14" t="s">
        <v>16</v>
      </c>
      <c r="L535" s="14" t="s">
        <v>19</v>
      </c>
      <c r="M535" s="16" t="s">
        <v>12</v>
      </c>
      <c r="N535" s="16" t="s">
        <v>13</v>
      </c>
      <c r="O535" s="16" t="s">
        <v>14</v>
      </c>
      <c r="P535" s="12">
        <f t="shared" si="43"/>
        <v>1</v>
      </c>
      <c r="Q535" s="12" cm="1">
        <f t="array" ref="Q535">SUMPRODUCT(($G$2:$G$3094=G535)*(P535&gt;$P$2:$P$3094))+1</f>
        <v>1</v>
      </c>
      <c r="R535" s="12" t="e">
        <f>(Q535*100000)+#REF!</f>
        <v>#REF!</v>
      </c>
      <c r="S535" t="e" cm="1">
        <f t="array" ref="S535">SUMPRODUCT(($G$2:$G$3094=G535)*(R535&gt;$R$2:$R$3094))+1</f>
        <v>#REF!</v>
      </c>
      <c r="T535" t="str">
        <f t="shared" si="44"/>
        <v xml:space="preserve">Wincanton </v>
      </c>
      <c r="U535">
        <v>0</v>
      </c>
      <c r="V535" t="s">
        <v>19</v>
      </c>
      <c r="W535">
        <f t="shared" si="45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41"/>
        <v>Afternoon45022</v>
      </c>
      <c r="D536" s="5" t="str">
        <f>IF('by region'!$C$2="Any","Any",List!V536)&amp;M536&amp;IF('by region'!$I$2="Any","Any",N536)&amp;G536</f>
        <v>AnyJumpAny45022</v>
      </c>
      <c r="E536" s="5" t="e">
        <f>IF(I536=#REF!,List!G536,"")</f>
        <v>#REF!</v>
      </c>
      <c r="F536" s="5" t="e">
        <f t="shared" si="42"/>
        <v>#REF!</v>
      </c>
      <c r="G536" s="15">
        <v>45022</v>
      </c>
      <c r="H536" s="16" t="s">
        <v>34</v>
      </c>
      <c r="I536" s="16" t="s">
        <v>61</v>
      </c>
      <c r="J536" s="16" t="s">
        <v>9</v>
      </c>
      <c r="K536" s="14" t="s">
        <v>24</v>
      </c>
      <c r="L536" s="14" t="s">
        <v>17</v>
      </c>
      <c r="M536" s="16" t="s">
        <v>12</v>
      </c>
      <c r="N536" s="16" t="s">
        <v>13</v>
      </c>
      <c r="O536" s="16" t="s">
        <v>14</v>
      </c>
      <c r="P536" s="12">
        <f t="shared" si="43"/>
        <v>1</v>
      </c>
      <c r="Q536" s="12" cm="1">
        <f t="array" ref="Q536">SUMPRODUCT(($G$2:$G$3094=G536)*(P536&gt;$P$2:$P$3094))+1</f>
        <v>1</v>
      </c>
      <c r="R536" s="12" t="e">
        <f>(Q536*100000)+#REF!</f>
        <v>#REF!</v>
      </c>
      <c r="S536" t="e" cm="1">
        <f t="array" ref="S536">SUMPRODUCT(($G$2:$G$3094=G536)*(R536&gt;$R$2:$R$3094))+1</f>
        <v>#REF!</v>
      </c>
      <c r="T536" t="str">
        <f t="shared" si="44"/>
        <v xml:space="preserve">Hereford </v>
      </c>
      <c r="U536">
        <v>0</v>
      </c>
      <c r="V536" t="s">
        <v>11</v>
      </c>
      <c r="W536">
        <f t="shared" si="45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41"/>
        <v>Afternoon45022</v>
      </c>
      <c r="D537" s="5" t="str">
        <f>IF('by region'!$C$2="Any","Any",List!V537)&amp;M537&amp;IF('by region'!$I$2="Any","Any",N537)&amp;G537</f>
        <v>AnyJumpAny45022</v>
      </c>
      <c r="E537" s="5" t="e">
        <f>IF(I537=#REF!,List!G537,"")</f>
        <v>#REF!</v>
      </c>
      <c r="F537" s="5" t="e">
        <f t="shared" si="42"/>
        <v>#REF!</v>
      </c>
      <c r="G537" s="15">
        <v>45022</v>
      </c>
      <c r="H537" s="16" t="s">
        <v>34</v>
      </c>
      <c r="I537" s="16" t="s">
        <v>49</v>
      </c>
      <c r="J537" s="16" t="s">
        <v>9</v>
      </c>
      <c r="K537" s="14" t="s">
        <v>10</v>
      </c>
      <c r="L537" s="14" t="s">
        <v>11</v>
      </c>
      <c r="M537" s="16" t="s">
        <v>12</v>
      </c>
      <c r="N537" s="16" t="s">
        <v>13</v>
      </c>
      <c r="O537" s="16" t="s">
        <v>14</v>
      </c>
      <c r="P537" s="12">
        <f t="shared" si="43"/>
        <v>1</v>
      </c>
      <c r="Q537" s="12" cm="1">
        <f t="array" ref="Q537">SUMPRODUCT(($G$2:$G$3094=G537)*(P537&gt;$P$2:$P$3094))+1</f>
        <v>1</v>
      </c>
      <c r="R537" s="12" t="e">
        <f>(Q537*100000)+#REF!</f>
        <v>#REF!</v>
      </c>
      <c r="S537" t="e" cm="1">
        <f t="array" ref="S537">SUMPRODUCT(($G$2:$G$3094=G537)*(R537&gt;$R$2:$R$3094))+1</f>
        <v>#REF!</v>
      </c>
      <c r="T537" t="str">
        <f t="shared" si="44"/>
        <v xml:space="preserve">Wetherby </v>
      </c>
      <c r="U537">
        <v>0</v>
      </c>
      <c r="V537" t="s">
        <v>17</v>
      </c>
      <c r="W537">
        <f t="shared" si="45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41"/>
        <v>Afternoon45023</v>
      </c>
      <c r="D538" s="5" t="str">
        <f>IF('by region'!$C$2="Any","Any",List!V538)&amp;M538&amp;IF('by region'!$I$2="Any","Any",N538)&amp;G538</f>
        <v>AnyFlatAny45023</v>
      </c>
      <c r="E538" s="5" t="e">
        <f>IF(I538=#REF!,List!G538,"")</f>
        <v>#REF!</v>
      </c>
      <c r="F538" s="5" t="e">
        <f t="shared" si="42"/>
        <v>#REF!</v>
      </c>
      <c r="G538" s="15">
        <v>45023</v>
      </c>
      <c r="H538" s="16" t="s">
        <v>35</v>
      </c>
      <c r="I538" s="16" t="s">
        <v>79</v>
      </c>
      <c r="J538" s="16" t="s">
        <v>9</v>
      </c>
      <c r="K538" s="14" t="s">
        <v>24</v>
      </c>
      <c r="L538" s="14" t="s">
        <v>19</v>
      </c>
      <c r="M538" s="16" t="s">
        <v>25</v>
      </c>
      <c r="N538" s="16" t="s">
        <v>13</v>
      </c>
      <c r="O538" s="16" t="s">
        <v>21</v>
      </c>
      <c r="P538" s="12">
        <f t="shared" si="43"/>
        <v>1</v>
      </c>
      <c r="Q538" s="12" cm="1">
        <f t="array" ref="Q538">SUMPRODUCT(($G$2:$G$3094=G538)*(P538&gt;$P$2:$P$3094))+1</f>
        <v>1</v>
      </c>
      <c r="R538" s="12" t="e">
        <f>(Q538*100000)+#REF!</f>
        <v>#REF!</v>
      </c>
      <c r="S538" t="e" cm="1">
        <f t="array" ref="S538">SUMPRODUCT(($G$2:$G$3094=G538)*(R538&gt;$R$2:$R$3094))+1</f>
        <v>#REF!</v>
      </c>
      <c r="T538" t="str">
        <f t="shared" si="44"/>
        <v xml:space="preserve">BATH </v>
      </c>
      <c r="U538">
        <v>0</v>
      </c>
      <c r="V538" t="s">
        <v>17</v>
      </c>
      <c r="W538">
        <f t="shared" si="45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41"/>
        <v>Afternoon45024</v>
      </c>
      <c r="D539" s="5" t="str">
        <f>IF('by region'!$C$2="Any","Any",List!V539)&amp;M539&amp;IF('by region'!$I$2="Any","Any",N539)&amp;G539</f>
        <v>AnyJumpAny45024</v>
      </c>
      <c r="E539" s="5" t="e">
        <f>IF(I539=#REF!,List!G539,"")</f>
        <v>#REF!</v>
      </c>
      <c r="F539" s="5" t="e">
        <f t="shared" si="42"/>
        <v>#REF!</v>
      </c>
      <c r="G539" s="15">
        <v>45024</v>
      </c>
      <c r="H539" s="16" t="s">
        <v>37</v>
      </c>
      <c r="I539" s="16" t="s">
        <v>63</v>
      </c>
      <c r="J539" s="16" t="s">
        <v>9</v>
      </c>
      <c r="K539" s="14" t="s">
        <v>16</v>
      </c>
      <c r="L539" s="14" t="s">
        <v>11</v>
      </c>
      <c r="M539" s="16" t="s">
        <v>12</v>
      </c>
      <c r="N539" s="16" t="s">
        <v>13</v>
      </c>
      <c r="O539" s="16" t="s">
        <v>14</v>
      </c>
      <c r="P539" s="12">
        <f t="shared" si="43"/>
        <v>1</v>
      </c>
      <c r="Q539" s="12" cm="1">
        <f t="array" ref="Q539">SUMPRODUCT(($G$2:$G$3094=G539)*(P539&gt;$P$2:$P$3094))+1</f>
        <v>1</v>
      </c>
      <c r="R539" s="12" t="e">
        <f>(Q539*100000)+#REF!</f>
        <v>#REF!</v>
      </c>
      <c r="S539" t="e" cm="1">
        <f t="array" ref="S539">SUMPRODUCT(($G$2:$G$3094=G539)*(R539&gt;$R$2:$R$3094))+1</f>
        <v>#REF!</v>
      </c>
      <c r="T539" t="str">
        <f t="shared" si="44"/>
        <v xml:space="preserve">Carlisle </v>
      </c>
      <c r="U539">
        <v>0</v>
      </c>
      <c r="V539" t="s">
        <v>17</v>
      </c>
      <c r="W539">
        <f t="shared" si="45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41"/>
        <v>Afternoon45024</v>
      </c>
      <c r="D540" s="5" t="str">
        <f>IF('by region'!$C$2="Any","Any",List!V540)&amp;M540&amp;IF('by region'!$I$2="Any","Any",N540)&amp;G540</f>
        <v>AnyJumpAny45024</v>
      </c>
      <c r="E540" s="5" t="e">
        <f>IF(I540=#REF!,List!G540,"")</f>
        <v>#REF!</v>
      </c>
      <c r="F540" s="5" t="e">
        <f t="shared" si="42"/>
        <v>#REF!</v>
      </c>
      <c r="G540" s="15">
        <v>45024</v>
      </c>
      <c r="H540" s="16" t="s">
        <v>37</v>
      </c>
      <c r="I540" s="16" t="s">
        <v>56</v>
      </c>
      <c r="J540" s="16" t="s">
        <v>9</v>
      </c>
      <c r="K540" s="14" t="s">
        <v>16</v>
      </c>
      <c r="L540" s="14" t="s">
        <v>11</v>
      </c>
      <c r="M540" s="16" t="s">
        <v>12</v>
      </c>
      <c r="N540" s="16" t="s">
        <v>13</v>
      </c>
      <c r="O540" s="16" t="s">
        <v>14</v>
      </c>
      <c r="P540" s="12">
        <f t="shared" si="43"/>
        <v>1</v>
      </c>
      <c r="Q540" s="12" cm="1">
        <f t="array" ref="Q540">SUMPRODUCT(($G$2:$G$3094=G540)*(P540&gt;$P$2:$P$3094))+1</f>
        <v>1</v>
      </c>
      <c r="R540" s="12" t="e">
        <f>(Q540*100000)+#REF!</f>
        <v>#REF!</v>
      </c>
      <c r="S540" t="e" cm="1">
        <f t="array" ref="S540">SUMPRODUCT(($G$2:$G$3094=G540)*(R540&gt;$R$2:$R$3094))+1</f>
        <v>#REF!</v>
      </c>
      <c r="T540" t="str">
        <f t="shared" si="44"/>
        <v xml:space="preserve">Haydock Park </v>
      </c>
      <c r="U540">
        <v>0</v>
      </c>
      <c r="V540" t="s">
        <v>11</v>
      </c>
      <c r="W540">
        <f t="shared" si="45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41"/>
        <v>Afternoon45024</v>
      </c>
      <c r="D541" s="5" t="str">
        <f>IF('by region'!$C$2="Any","Any",List!V541)&amp;M541&amp;IF('by region'!$I$2="Any","Any",N541)&amp;G541</f>
        <v>AnyJumpAny45024</v>
      </c>
      <c r="E541" s="5" t="e">
        <f>IF(I541=#REF!,List!G541,"")</f>
        <v>#REF!</v>
      </c>
      <c r="F541" s="5" t="e">
        <f t="shared" si="42"/>
        <v>#REF!</v>
      </c>
      <c r="G541" s="15">
        <v>45024</v>
      </c>
      <c r="H541" s="16" t="s">
        <v>37</v>
      </c>
      <c r="I541" s="16" t="s">
        <v>75</v>
      </c>
      <c r="J541" s="16" t="s">
        <v>9</v>
      </c>
      <c r="K541" s="14" t="s">
        <v>10</v>
      </c>
      <c r="L541" s="14" t="s">
        <v>19</v>
      </c>
      <c r="M541" s="16" t="s">
        <v>12</v>
      </c>
      <c r="N541" s="16" t="s">
        <v>13</v>
      </c>
      <c r="O541" s="16" t="s">
        <v>14</v>
      </c>
      <c r="P541" s="12">
        <f t="shared" si="43"/>
        <v>1</v>
      </c>
      <c r="Q541" s="12" cm="1">
        <f t="array" ref="Q541">SUMPRODUCT(($G$2:$G$3094=G541)*(P541&gt;$P$2:$P$3094))+1</f>
        <v>1</v>
      </c>
      <c r="R541" s="12" t="e">
        <f>(Q541*100000)+#REF!</f>
        <v>#REF!</v>
      </c>
      <c r="S541" t="e" cm="1">
        <f t="array" ref="S541">SUMPRODUCT(($G$2:$G$3094=G541)*(R541&gt;$R$2:$R$3094))+1</f>
        <v>#REF!</v>
      </c>
      <c r="T541" t="str">
        <f t="shared" si="44"/>
        <v xml:space="preserve">Newton Abbot </v>
      </c>
      <c r="U541">
        <v>0</v>
      </c>
      <c r="V541" t="s">
        <v>19</v>
      </c>
      <c r="W541">
        <f t="shared" si="45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41"/>
        <v>Afternoon45024</v>
      </c>
      <c r="D542" s="5" t="str">
        <f>IF('by region'!$C$2="Any","Any",List!V542)&amp;M542&amp;IF('by region'!$I$2="Any","Any",N542)&amp;G542</f>
        <v>AnyFlatAny45024</v>
      </c>
      <c r="E542" s="5" t="e">
        <f>IF(I542=#REF!,List!G542,"")</f>
        <v>#REF!</v>
      </c>
      <c r="F542" s="5" t="e">
        <f t="shared" si="42"/>
        <v>#REF!</v>
      </c>
      <c r="G542" s="15">
        <v>45024</v>
      </c>
      <c r="H542" s="16" t="s">
        <v>37</v>
      </c>
      <c r="I542" s="16" t="s">
        <v>22</v>
      </c>
      <c r="J542" s="16" t="s">
        <v>9</v>
      </c>
      <c r="K542" s="14" t="s">
        <v>10</v>
      </c>
      <c r="L542" s="14" t="s">
        <v>11</v>
      </c>
      <c r="M542" s="16" t="s">
        <v>25</v>
      </c>
      <c r="N542" s="16" t="s">
        <v>13</v>
      </c>
      <c r="O542" s="16" t="s">
        <v>21</v>
      </c>
      <c r="P542" s="12">
        <f t="shared" si="43"/>
        <v>1</v>
      </c>
      <c r="Q542" s="12" cm="1">
        <f t="array" ref="Q542">SUMPRODUCT(($G$2:$G$3094=G542)*(P542&gt;$P$2:$P$3094))+1</f>
        <v>1</v>
      </c>
      <c r="R542" s="12" t="e">
        <f>(Q542*100000)+#REF!</f>
        <v>#REF!</v>
      </c>
      <c r="S542" t="e" cm="1">
        <f t="array" ref="S542">SUMPRODUCT(($G$2:$G$3094=G542)*(R542&gt;$R$2:$R$3094))+1</f>
        <v>#REF!</v>
      </c>
      <c r="T542" t="str">
        <f t="shared" si="44"/>
        <v xml:space="preserve">MUSSELBURGH </v>
      </c>
      <c r="U542">
        <v>0</v>
      </c>
      <c r="V542" t="s">
        <v>17</v>
      </c>
      <c r="W542">
        <f t="shared" si="45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41"/>
        <v>Afternoon45025</v>
      </c>
      <c r="D543" s="5" t="str">
        <f>IF('by region'!$C$2="Any","Any",List!V543)&amp;M543&amp;IF('by region'!$I$2="Any","Any",N543)&amp;G543</f>
        <v>AnyJumpAny45025</v>
      </c>
      <c r="E543" s="5" t="e">
        <f>IF(I543=#REF!,List!G543,"")</f>
        <v>#REF!</v>
      </c>
      <c r="F543" s="5" t="e">
        <f t="shared" si="42"/>
        <v>#REF!</v>
      </c>
      <c r="G543" s="15">
        <v>45025</v>
      </c>
      <c r="H543" s="16" t="s">
        <v>40</v>
      </c>
      <c r="I543" s="16" t="s">
        <v>65</v>
      </c>
      <c r="J543" s="16" t="s">
        <v>9</v>
      </c>
      <c r="K543" s="14" t="s">
        <v>24</v>
      </c>
      <c r="L543" s="14" t="s">
        <v>19</v>
      </c>
      <c r="M543" s="16" t="s">
        <v>12</v>
      </c>
      <c r="N543" s="16" t="s">
        <v>13</v>
      </c>
      <c r="O543" s="16" t="s">
        <v>14</v>
      </c>
      <c r="P543" s="12">
        <f t="shared" si="43"/>
        <v>1</v>
      </c>
      <c r="Q543" s="12" cm="1">
        <f t="array" ref="Q543">SUMPRODUCT(($G$2:$G$3094=G543)*(P543&gt;$P$2:$P$3094))+1</f>
        <v>1</v>
      </c>
      <c r="R543" s="12" t="e">
        <f>(Q543*100000)+#REF!</f>
        <v>#REF!</v>
      </c>
      <c r="S543" t="e" cm="1">
        <f t="array" ref="S543">SUMPRODUCT(($G$2:$G$3094=G543)*(R543&gt;$R$2:$R$3094))+1</f>
        <v>#REF!</v>
      </c>
      <c r="T543" t="str">
        <f t="shared" si="44"/>
        <v xml:space="preserve">Ffos Las </v>
      </c>
      <c r="U543">
        <v>0</v>
      </c>
      <c r="V543" t="s">
        <v>17</v>
      </c>
      <c r="W543">
        <f t="shared" si="45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41"/>
        <v>Afternoon45025</v>
      </c>
      <c r="D544" s="5" t="str">
        <f>IF('by region'!$C$2="Any","Any",List!V544)&amp;M544&amp;IF('by region'!$I$2="Any","Any",N544)&amp;G544</f>
        <v>AnyJumpAny45025</v>
      </c>
      <c r="E544" s="5" t="e">
        <f>IF(I544=#REF!,List!G544,"")</f>
        <v>#REF!</v>
      </c>
      <c r="F544" s="5" t="e">
        <f t="shared" si="42"/>
        <v>#REF!</v>
      </c>
      <c r="G544" s="15">
        <v>45025</v>
      </c>
      <c r="H544" s="16" t="s">
        <v>40</v>
      </c>
      <c r="I544" s="16" t="s">
        <v>53</v>
      </c>
      <c r="J544" s="16" t="s">
        <v>9</v>
      </c>
      <c r="K544" s="14" t="s">
        <v>16</v>
      </c>
      <c r="L544" s="14" t="s">
        <v>17</v>
      </c>
      <c r="M544" s="16" t="s">
        <v>12</v>
      </c>
      <c r="N544" s="16" t="s">
        <v>13</v>
      </c>
      <c r="O544" s="16" t="s">
        <v>14</v>
      </c>
      <c r="P544" s="12">
        <f t="shared" si="43"/>
        <v>1</v>
      </c>
      <c r="Q544" s="12" cm="1">
        <f t="array" ref="Q544">SUMPRODUCT(($G$2:$G$3094=G544)*(P544&gt;$P$2:$P$3094))+1</f>
        <v>1</v>
      </c>
      <c r="R544" s="12" t="e">
        <f>(Q544*100000)+#REF!</f>
        <v>#REF!</v>
      </c>
      <c r="S544" t="e" cm="1">
        <f t="array" ref="S544">SUMPRODUCT(($G$2:$G$3094=G544)*(R544&gt;$R$2:$R$3094))+1</f>
        <v>#REF!</v>
      </c>
      <c r="T544" t="str">
        <f t="shared" si="44"/>
        <v xml:space="preserve">Market Rasen </v>
      </c>
      <c r="U544">
        <v>0</v>
      </c>
      <c r="V544" t="s">
        <v>17</v>
      </c>
      <c r="W544">
        <f t="shared" si="45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41"/>
        <v>Afternoon45025</v>
      </c>
      <c r="D545" s="5" t="str">
        <f>IF('by region'!$C$2="Any","Any",List!V545)&amp;M545&amp;IF('by region'!$I$2="Any","Any",N545)&amp;G545</f>
        <v>AnyJumpAny45025</v>
      </c>
      <c r="E545" s="5" t="e">
        <f>IF(I545=#REF!,List!G545,"")</f>
        <v>#REF!</v>
      </c>
      <c r="F545" s="5" t="e">
        <f t="shared" si="42"/>
        <v>#REF!</v>
      </c>
      <c r="G545" s="15">
        <v>45025</v>
      </c>
      <c r="H545" s="16" t="s">
        <v>40</v>
      </c>
      <c r="I545" s="16" t="s">
        <v>41</v>
      </c>
      <c r="J545" s="16" t="s">
        <v>9</v>
      </c>
      <c r="K545" s="14" t="s">
        <v>10</v>
      </c>
      <c r="L545" s="14" t="s">
        <v>19</v>
      </c>
      <c r="M545" s="16" t="s">
        <v>12</v>
      </c>
      <c r="N545" s="16" t="s">
        <v>13</v>
      </c>
      <c r="O545" s="16" t="s">
        <v>14</v>
      </c>
      <c r="P545" s="12">
        <f t="shared" si="43"/>
        <v>1</v>
      </c>
      <c r="Q545" s="12" cm="1">
        <f t="array" ref="Q545">SUMPRODUCT(($G$2:$G$3094=G545)*(P545&gt;$P$2:$P$3094))+1</f>
        <v>1</v>
      </c>
      <c r="R545" s="12" t="e">
        <f>(Q545*100000)+#REF!</f>
        <v>#REF!</v>
      </c>
      <c r="S545" t="e" cm="1">
        <f t="array" ref="S545">SUMPRODUCT(($G$2:$G$3094=G545)*(R545&gt;$R$2:$R$3094))+1</f>
        <v>#REF!</v>
      </c>
      <c r="T545" t="str">
        <f t="shared" si="44"/>
        <v xml:space="preserve">Plumpton </v>
      </c>
      <c r="U545">
        <v>0</v>
      </c>
      <c r="V545" t="s">
        <v>11</v>
      </c>
      <c r="W545">
        <f t="shared" si="45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41"/>
        <v>Afternoon45026</v>
      </c>
      <c r="D546" s="5" t="str">
        <f>IF('by region'!$C$2="Any","Any",List!V546)&amp;M546&amp;IF('by region'!$I$2="Any","Any",N546)&amp;G546</f>
        <v>AnyFlatAny45026</v>
      </c>
      <c r="E546" s="5" t="e">
        <f>IF(I546=#REF!,List!G546,"")</f>
        <v>#REF!</v>
      </c>
      <c r="F546" s="5" t="e">
        <f t="shared" si="42"/>
        <v>#REF!</v>
      </c>
      <c r="G546" s="15">
        <v>45026</v>
      </c>
      <c r="H546" s="16" t="s">
        <v>42</v>
      </c>
      <c r="I546" s="16" t="s">
        <v>69</v>
      </c>
      <c r="J546" s="16" t="s">
        <v>9</v>
      </c>
      <c r="K546" s="14" t="s">
        <v>10</v>
      </c>
      <c r="L546" s="14" t="s">
        <v>11</v>
      </c>
      <c r="M546" s="16" t="s">
        <v>25</v>
      </c>
      <c r="N546" s="16" t="s">
        <v>13</v>
      </c>
      <c r="O546" s="16" t="s">
        <v>14</v>
      </c>
      <c r="P546" s="12">
        <f t="shared" si="43"/>
        <v>1</v>
      </c>
      <c r="Q546" s="12" cm="1">
        <f t="array" ref="Q546">SUMPRODUCT(($G$2:$G$3094=G546)*(P546&gt;$P$2:$P$3094))+1</f>
        <v>1</v>
      </c>
      <c r="R546" s="12" t="e">
        <f>(Q546*100000)+#REF!</f>
        <v>#REF!</v>
      </c>
      <c r="S546" t="e" cm="1">
        <f t="array" ref="S546">SUMPRODUCT(($G$2:$G$3094=G546)*(R546&gt;$R$2:$R$3094))+1</f>
        <v>#REF!</v>
      </c>
      <c r="T546" t="str">
        <f t="shared" si="44"/>
        <v xml:space="preserve">REDCAR </v>
      </c>
      <c r="U546">
        <v>0</v>
      </c>
      <c r="V546" t="s">
        <v>19</v>
      </c>
      <c r="W546">
        <f t="shared" si="45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41"/>
        <v>Afternoon45026</v>
      </c>
      <c r="D547" s="5" t="str">
        <f>IF('by region'!$C$2="Any","Any",List!V547)&amp;M547&amp;IF('by region'!$I$2="Any","Any",N547)&amp;G547</f>
        <v>AnyJumpAny45026</v>
      </c>
      <c r="E547" s="5" t="e">
        <f>IF(I547=#REF!,List!G547,"")</f>
        <v>#REF!</v>
      </c>
      <c r="F547" s="5" t="e">
        <f t="shared" si="42"/>
        <v>#REF!</v>
      </c>
      <c r="G547" s="15">
        <v>45026</v>
      </c>
      <c r="H547" s="16" t="s">
        <v>42</v>
      </c>
      <c r="I547" s="16" t="s">
        <v>54</v>
      </c>
      <c r="J547" s="16" t="s">
        <v>9</v>
      </c>
      <c r="K547" s="14" t="s">
        <v>24</v>
      </c>
      <c r="L547" s="14" t="s">
        <v>19</v>
      </c>
      <c r="M547" s="16" t="s">
        <v>12</v>
      </c>
      <c r="N547" s="16" t="s">
        <v>13</v>
      </c>
      <c r="O547" s="16" t="s">
        <v>14</v>
      </c>
      <c r="P547" s="12">
        <f t="shared" si="43"/>
        <v>1</v>
      </c>
      <c r="Q547" s="12" cm="1">
        <f t="array" ref="Q547">SUMPRODUCT(($G$2:$G$3094=G547)*(P547&gt;$P$2:$P$3094))+1</f>
        <v>1</v>
      </c>
      <c r="R547" s="12" t="e">
        <f>(Q547*100000)+#REF!</f>
        <v>#REF!</v>
      </c>
      <c r="S547" t="e" cm="1">
        <f t="array" ref="S547">SUMPRODUCT(($G$2:$G$3094=G547)*(R547&gt;$R$2:$R$3094))+1</f>
        <v>#REF!</v>
      </c>
      <c r="T547" t="str">
        <f t="shared" si="44"/>
        <v xml:space="preserve">Chepstow </v>
      </c>
      <c r="U547">
        <v>1</v>
      </c>
      <c r="V547" t="s">
        <v>19</v>
      </c>
      <c r="W547">
        <f t="shared" si="45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41"/>
        <v>Afternoon45026</v>
      </c>
      <c r="D548" s="5" t="str">
        <f>IF('by region'!$C$2="Any","Any",List!V548)&amp;M548&amp;IF('by region'!$I$2="Any","Any",N548)&amp;G548</f>
        <v>AnyJumpAny45026</v>
      </c>
      <c r="E548" s="5" t="e">
        <f>IF(I548=#REF!,List!G548,"")</f>
        <v>#REF!</v>
      </c>
      <c r="F548" s="5" t="e">
        <f t="shared" si="42"/>
        <v>#REF!</v>
      </c>
      <c r="G548" s="15">
        <v>45026</v>
      </c>
      <c r="H548" s="16" t="s">
        <v>42</v>
      </c>
      <c r="I548" s="16" t="s">
        <v>20</v>
      </c>
      <c r="J548" s="16" t="s">
        <v>9</v>
      </c>
      <c r="K548" s="14" t="s">
        <v>10</v>
      </c>
      <c r="L548" s="14" t="s">
        <v>17</v>
      </c>
      <c r="M548" s="16" t="s">
        <v>12</v>
      </c>
      <c r="N548" s="16" t="s">
        <v>13</v>
      </c>
      <c r="O548" s="16" t="s">
        <v>14</v>
      </c>
      <c r="P548" s="12">
        <f t="shared" si="43"/>
        <v>1</v>
      </c>
      <c r="Q548" s="12" cm="1">
        <f t="array" ref="Q548">SUMPRODUCT(($G$2:$G$3094=G548)*(P548&gt;$P$2:$P$3094))+1</f>
        <v>1</v>
      </c>
      <c r="R548" s="12" t="e">
        <f>(Q548*100000)+#REF!</f>
        <v>#REF!</v>
      </c>
      <c r="S548" t="e" cm="1">
        <f t="array" ref="S548">SUMPRODUCT(($G$2:$G$3094=G548)*(R548&gt;$R$2:$R$3094))+1</f>
        <v>#REF!</v>
      </c>
      <c r="T548" t="str">
        <f t="shared" si="44"/>
        <v xml:space="preserve">Fakenham </v>
      </c>
      <c r="U548">
        <v>0</v>
      </c>
      <c r="V548" t="s">
        <v>17</v>
      </c>
      <c r="W548">
        <f t="shared" si="45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41"/>
        <v>Afternoon45026</v>
      </c>
      <c r="D549" s="5" t="str">
        <f>IF('by region'!$C$2="Any","Any",List!V549)&amp;M549&amp;IF('by region'!$I$2="Any","Any",N549)&amp;G549</f>
        <v>AnyJumpAny45026</v>
      </c>
      <c r="E549" s="5" t="e">
        <f>IF(I549=#REF!,List!G549,"")</f>
        <v>#REF!</v>
      </c>
      <c r="F549" s="5" t="e">
        <f t="shared" si="42"/>
        <v>#REF!</v>
      </c>
      <c r="G549" s="15">
        <v>45026</v>
      </c>
      <c r="H549" s="16" t="s">
        <v>42</v>
      </c>
      <c r="I549" s="16" t="s">
        <v>45</v>
      </c>
      <c r="J549" s="16" t="s">
        <v>9</v>
      </c>
      <c r="K549" s="14" t="s">
        <v>16</v>
      </c>
      <c r="L549" s="14" t="s">
        <v>17</v>
      </c>
      <c r="M549" s="16" t="s">
        <v>12</v>
      </c>
      <c r="N549" s="16" t="s">
        <v>13</v>
      </c>
      <c r="O549" s="16" t="s">
        <v>14</v>
      </c>
      <c r="P549" s="12">
        <f t="shared" si="43"/>
        <v>1</v>
      </c>
      <c r="Q549" s="12" cm="1">
        <f t="array" ref="Q549">SUMPRODUCT(($G$2:$G$3094=G549)*(P549&gt;$P$2:$P$3094))+1</f>
        <v>1</v>
      </c>
      <c r="R549" s="12" t="e">
        <f>(Q549*100000)+#REF!</f>
        <v>#REF!</v>
      </c>
      <c r="S549" t="e" cm="1">
        <f t="array" ref="S549">SUMPRODUCT(($G$2:$G$3094=G549)*(R549&gt;$R$2:$R$3094))+1</f>
        <v>#REF!</v>
      </c>
      <c r="T549" t="str">
        <f t="shared" si="44"/>
        <v xml:space="preserve">Huntingdon </v>
      </c>
      <c r="U549">
        <v>0</v>
      </c>
      <c r="V549" t="s">
        <v>19</v>
      </c>
      <c r="W549">
        <f t="shared" si="45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41"/>
        <v>Afternoon45026</v>
      </c>
      <c r="D550" s="5" t="str">
        <f>IF('by region'!$C$2="Any","Any",List!V550)&amp;M550&amp;IF('by region'!$I$2="Any","Any",N550)&amp;G550</f>
        <v>AnyJumpAny45026</v>
      </c>
      <c r="E550" s="5" t="e">
        <f>IF(I550=#REF!,List!G550,"")</f>
        <v>#REF!</v>
      </c>
      <c r="F550" s="5" t="e">
        <f t="shared" si="42"/>
        <v>#REF!</v>
      </c>
      <c r="G550" s="15">
        <v>45026</v>
      </c>
      <c r="H550" s="16" t="s">
        <v>42</v>
      </c>
      <c r="I550" s="16" t="s">
        <v>41</v>
      </c>
      <c r="J550" s="16" t="s">
        <v>9</v>
      </c>
      <c r="K550" s="14" t="s">
        <v>10</v>
      </c>
      <c r="L550" s="14" t="s">
        <v>19</v>
      </c>
      <c r="M550" s="16" t="s">
        <v>12</v>
      </c>
      <c r="N550" s="16" t="s">
        <v>13</v>
      </c>
      <c r="O550" s="16" t="s">
        <v>14</v>
      </c>
      <c r="P550" s="12">
        <f t="shared" si="43"/>
        <v>1</v>
      </c>
      <c r="Q550" s="12" cm="1">
        <f t="array" ref="Q550">SUMPRODUCT(($G$2:$G$3094=G550)*(P550&gt;$P$2:$P$3094))+1</f>
        <v>1</v>
      </c>
      <c r="R550" s="12" t="e">
        <f>(Q550*100000)+#REF!</f>
        <v>#REF!</v>
      </c>
      <c r="S550" t="e" cm="1">
        <f t="array" ref="S550">SUMPRODUCT(($G$2:$G$3094=G550)*(R550&gt;$R$2:$R$3094))+1</f>
        <v>#REF!</v>
      </c>
      <c r="T550" t="str">
        <f t="shared" si="44"/>
        <v xml:space="preserve">Plumpton </v>
      </c>
      <c r="U550">
        <v>0</v>
      </c>
      <c r="V550" t="s">
        <v>19</v>
      </c>
      <c r="W550">
        <f t="shared" si="45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41"/>
        <v>Afternoon45027</v>
      </c>
      <c r="D551" s="5" t="str">
        <f>IF('by region'!$C$2="Any","Any",List!V551)&amp;M551&amp;IF('by region'!$I$2="Any","Any",N551)&amp;G551</f>
        <v>AnyFlatAny45027</v>
      </c>
      <c r="E551" s="5" t="e">
        <f>IF(I551=#REF!,List!G551,"")</f>
        <v>#REF!</v>
      </c>
      <c r="F551" s="5" t="e">
        <f t="shared" si="42"/>
        <v>#REF!</v>
      </c>
      <c r="G551" s="15">
        <v>45027</v>
      </c>
      <c r="H551" s="16" t="s">
        <v>7</v>
      </c>
      <c r="I551" s="16" t="s">
        <v>71</v>
      </c>
      <c r="J551" s="16" t="s">
        <v>9</v>
      </c>
      <c r="K551" s="14" t="s">
        <v>10</v>
      </c>
      <c r="L551" s="14" t="s">
        <v>11</v>
      </c>
      <c r="M551" s="16" t="s">
        <v>25</v>
      </c>
      <c r="N551" s="16" t="s">
        <v>13</v>
      </c>
      <c r="O551" s="16" t="s">
        <v>14</v>
      </c>
      <c r="P551" s="12">
        <f t="shared" si="43"/>
        <v>1</v>
      </c>
      <c r="Q551" s="12" cm="1">
        <f t="array" ref="Q551">SUMPRODUCT(($G$2:$G$3094=G551)*(P551&gt;$P$2:$P$3094))+1</f>
        <v>1</v>
      </c>
      <c r="R551" s="12" t="e">
        <f>(Q551*100000)+#REF!</f>
        <v>#REF!</v>
      </c>
      <c r="S551" t="e" cm="1">
        <f t="array" ref="S551">SUMPRODUCT(($G$2:$G$3094=G551)*(R551&gt;$R$2:$R$3094))+1</f>
        <v>#REF!</v>
      </c>
      <c r="T551" t="str">
        <f t="shared" si="44"/>
        <v xml:space="preserve">PONTEFRACT </v>
      </c>
      <c r="U551">
        <v>0</v>
      </c>
      <c r="V551" t="s">
        <v>11</v>
      </c>
      <c r="W551">
        <f t="shared" si="45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41"/>
        <v>Afternoon45027</v>
      </c>
      <c r="D552" s="5" t="str">
        <f>IF('by region'!$C$2="Any","Any",List!V552)&amp;M552&amp;IF('by region'!$I$2="Any","Any",N552)&amp;G552</f>
        <v>AnyJumpAny45027</v>
      </c>
      <c r="E552" s="5" t="e">
        <f>IF(I552=#REF!,List!G552,"")</f>
        <v>#REF!</v>
      </c>
      <c r="F552" s="5" t="e">
        <f t="shared" si="42"/>
        <v>#REF!</v>
      </c>
      <c r="G552" s="15">
        <v>45027</v>
      </c>
      <c r="H552" s="16" t="s">
        <v>7</v>
      </c>
      <c r="I552" s="16" t="s">
        <v>18</v>
      </c>
      <c r="J552" s="16" t="s">
        <v>9</v>
      </c>
      <c r="K552" s="14" t="s">
        <v>16</v>
      </c>
      <c r="L552" s="14" t="s">
        <v>19</v>
      </c>
      <c r="M552" s="16" t="s">
        <v>12</v>
      </c>
      <c r="N552" s="16" t="s">
        <v>13</v>
      </c>
      <c r="O552" s="16" t="s">
        <v>14</v>
      </c>
      <c r="P552" s="12">
        <f t="shared" si="43"/>
        <v>1</v>
      </c>
      <c r="Q552" s="12" cm="1">
        <f t="array" ref="Q552">SUMPRODUCT(($G$2:$G$3094=G552)*(P552&gt;$P$2:$P$3094))+1</f>
        <v>1</v>
      </c>
      <c r="R552" s="12" t="e">
        <f>(Q552*100000)+#REF!</f>
        <v>#REF!</v>
      </c>
      <c r="S552" t="e" cm="1">
        <f t="array" ref="S552">SUMPRODUCT(($G$2:$G$3094=G552)*(R552&gt;$R$2:$R$3094))+1</f>
        <v>#REF!</v>
      </c>
      <c r="T552" t="str">
        <f t="shared" si="44"/>
        <v xml:space="preserve">Exeter </v>
      </c>
      <c r="U552">
        <v>0</v>
      </c>
      <c r="V552" t="s">
        <v>19</v>
      </c>
      <c r="W552">
        <f t="shared" si="45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41"/>
        <v>Afternoon45028</v>
      </c>
      <c r="D553" s="5" t="str">
        <f>IF('by region'!$C$2="Any","Any",List!V553)&amp;M553&amp;IF('by region'!$I$2="Any","Any",N553)&amp;G553</f>
        <v>AnyFlatAny45028</v>
      </c>
      <c r="E553" s="5" t="e">
        <f>IF(I553=#REF!,List!G553,"")</f>
        <v>#REF!</v>
      </c>
      <c r="F553" s="5" t="e">
        <f t="shared" si="42"/>
        <v>#REF!</v>
      </c>
      <c r="G553" s="15">
        <v>45028</v>
      </c>
      <c r="H553" s="16" t="s">
        <v>27</v>
      </c>
      <c r="I553" s="16" t="s">
        <v>8</v>
      </c>
      <c r="J553" s="16" t="s">
        <v>9</v>
      </c>
      <c r="K553" s="14" t="s">
        <v>10</v>
      </c>
      <c r="L553" s="14" t="s">
        <v>11</v>
      </c>
      <c r="M553" s="16" t="s">
        <v>25</v>
      </c>
      <c r="N553" s="16" t="s">
        <v>13</v>
      </c>
      <c r="O553" s="16" t="s">
        <v>14</v>
      </c>
      <c r="P553" s="12">
        <f t="shared" si="43"/>
        <v>1</v>
      </c>
      <c r="Q553" s="12" cm="1">
        <f t="array" ref="Q553">SUMPRODUCT(($G$2:$G$3094=G553)*(P553&gt;$P$2:$P$3094))+1</f>
        <v>1</v>
      </c>
      <c r="R553" s="12" t="e">
        <f>(Q553*100000)+#REF!</f>
        <v>#REF!</v>
      </c>
      <c r="S553" t="e" cm="1">
        <f t="array" ref="S553">SUMPRODUCT(($G$2:$G$3094=G553)*(R553&gt;$R$2:$R$3094))+1</f>
        <v>#REF!</v>
      </c>
      <c r="T553" t="str">
        <f t="shared" si="44"/>
        <v xml:space="preserve">CATTERICK BRIDGE </v>
      </c>
      <c r="U553">
        <v>0</v>
      </c>
      <c r="V553" t="s">
        <v>11</v>
      </c>
      <c r="W553">
        <f t="shared" si="45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41"/>
        <v>Afternoon45028</v>
      </c>
      <c r="D554" s="5" t="str">
        <f>IF('by region'!$C$2="Any","Any",List!V554)&amp;M554&amp;IF('by region'!$I$2="Any","Any",N554)&amp;G554</f>
        <v>AnyFlatAny45028</v>
      </c>
      <c r="E554" s="5" t="e">
        <f>IF(I554=#REF!,List!G554,"")</f>
        <v>#REF!</v>
      </c>
      <c r="F554" s="5" t="e">
        <f t="shared" si="42"/>
        <v>#REF!</v>
      </c>
      <c r="G554" s="15">
        <v>45028</v>
      </c>
      <c r="H554" s="16" t="s">
        <v>27</v>
      </c>
      <c r="I554" s="16" t="s">
        <v>72</v>
      </c>
      <c r="J554" s="16" t="s">
        <v>9</v>
      </c>
      <c r="K554" s="14" t="s">
        <v>16</v>
      </c>
      <c r="L554" s="14" t="s">
        <v>17</v>
      </c>
      <c r="M554" s="16" t="s">
        <v>25</v>
      </c>
      <c r="N554" s="16" t="s">
        <v>13</v>
      </c>
      <c r="O554" s="16" t="s">
        <v>14</v>
      </c>
      <c r="P554" s="12">
        <f t="shared" si="43"/>
        <v>1</v>
      </c>
      <c r="Q554" s="12" cm="1">
        <f t="array" ref="Q554">SUMPRODUCT(($G$2:$G$3094=G554)*(P554&gt;$P$2:$P$3094))+1</f>
        <v>1</v>
      </c>
      <c r="R554" s="12" t="e">
        <f>(Q554*100000)+#REF!</f>
        <v>#REF!</v>
      </c>
      <c r="S554" t="e" cm="1">
        <f t="array" ref="S554">SUMPRODUCT(($G$2:$G$3094=G554)*(R554&gt;$R$2:$R$3094))+1</f>
        <v>#REF!</v>
      </c>
      <c r="T554" t="str">
        <f t="shared" si="44"/>
        <v xml:space="preserve">NOTTINGHAM </v>
      </c>
      <c r="U554">
        <v>0</v>
      </c>
      <c r="V554" t="s">
        <v>17</v>
      </c>
      <c r="W554">
        <f t="shared" si="45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41"/>
        <v>Afternoon45028</v>
      </c>
      <c r="D555" s="5" t="str">
        <f>IF('by region'!$C$2="Any","Any",List!V555)&amp;M555&amp;IF('by region'!$I$2="Any","Any",N555)&amp;G555</f>
        <v>AnyJumpAny45028</v>
      </c>
      <c r="E555" s="5" t="e">
        <f>IF(I555=#REF!,List!G555,"")</f>
        <v>#REF!</v>
      </c>
      <c r="F555" s="5" t="e">
        <f t="shared" si="42"/>
        <v>#REF!</v>
      </c>
      <c r="G555" s="15">
        <v>45028</v>
      </c>
      <c r="H555" s="16" t="s">
        <v>27</v>
      </c>
      <c r="I555" s="16" t="s">
        <v>23</v>
      </c>
      <c r="J555" s="16" t="s">
        <v>9</v>
      </c>
      <c r="K555" s="14" t="s">
        <v>24</v>
      </c>
      <c r="L555" s="14" t="s">
        <v>17</v>
      </c>
      <c r="M555" s="16" t="s">
        <v>12</v>
      </c>
      <c r="N555" s="16" t="s">
        <v>13</v>
      </c>
      <c r="O555" s="16" t="s">
        <v>14</v>
      </c>
      <c r="P555" s="12">
        <f t="shared" si="43"/>
        <v>1</v>
      </c>
      <c r="Q555" s="12" cm="1">
        <f t="array" ref="Q555">SUMPRODUCT(($G$2:$G$3094=G555)*(P555&gt;$P$2:$P$3094))+1</f>
        <v>1</v>
      </c>
      <c r="R555" s="12" t="e">
        <f>(Q555*100000)+#REF!</f>
        <v>#REF!</v>
      </c>
      <c r="S555" t="e" cm="1">
        <f t="array" ref="S555">SUMPRODUCT(($G$2:$G$3094=G555)*(R555&gt;$R$2:$R$3094))+1</f>
        <v>#REF!</v>
      </c>
      <c r="T555" t="str">
        <f t="shared" si="44"/>
        <v xml:space="preserve">Southwell </v>
      </c>
      <c r="U555">
        <v>0</v>
      </c>
      <c r="V555" t="s">
        <v>19</v>
      </c>
      <c r="W555">
        <f t="shared" si="45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41"/>
        <v>Afternoon45029</v>
      </c>
      <c r="D556" s="5" t="str">
        <f>IF('by region'!$C$2="Any","Any",List!V556)&amp;M556&amp;IF('by region'!$I$2="Any","Any",N556)&amp;G556</f>
        <v>AnyJumpAny45029</v>
      </c>
      <c r="E556" s="5" t="e">
        <f>IF(I556=#REF!,List!G556,"")</f>
        <v>#REF!</v>
      </c>
      <c r="F556" s="5" t="e">
        <f t="shared" si="42"/>
        <v>#REF!</v>
      </c>
      <c r="G556" s="15">
        <v>45029</v>
      </c>
      <c r="H556" s="16" t="s">
        <v>34</v>
      </c>
      <c r="I556" s="16" t="s">
        <v>68</v>
      </c>
      <c r="J556" s="16" t="s">
        <v>9</v>
      </c>
      <c r="K556" s="14" t="s">
        <v>16</v>
      </c>
      <c r="L556" s="14" t="s">
        <v>11</v>
      </c>
      <c r="M556" s="16" t="s">
        <v>12</v>
      </c>
      <c r="N556" s="16" t="s">
        <v>13</v>
      </c>
      <c r="O556" s="16" t="s">
        <v>14</v>
      </c>
      <c r="P556" s="12">
        <f t="shared" si="43"/>
        <v>1</v>
      </c>
      <c r="Q556" s="12" cm="1">
        <f t="array" ref="Q556">SUMPRODUCT(($G$2:$G$3094=G556)*(P556&gt;$P$2:$P$3094))+1</f>
        <v>1</v>
      </c>
      <c r="R556" s="12" t="e">
        <f>(Q556*100000)+#REF!</f>
        <v>#REF!</v>
      </c>
      <c r="S556" t="e" cm="1">
        <f t="array" ref="S556">SUMPRODUCT(($G$2:$G$3094=G556)*(R556&gt;$R$2:$R$3094))+1</f>
        <v>#REF!</v>
      </c>
      <c r="T556" t="str">
        <f t="shared" si="44"/>
        <v xml:space="preserve">Aintree </v>
      </c>
      <c r="U556">
        <v>0</v>
      </c>
      <c r="V556" t="s">
        <v>19</v>
      </c>
      <c r="W556">
        <f t="shared" si="45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41"/>
        <v>Afternoon45029</v>
      </c>
      <c r="D557" s="5" t="str">
        <f>IF('by region'!$C$2="Any","Any",List!V557)&amp;M557&amp;IF('by region'!$I$2="Any","Any",N557)&amp;G557</f>
        <v>AnyJumpAny45029</v>
      </c>
      <c r="E557" s="5" t="e">
        <f>IF(I557=#REF!,List!G557,"")</f>
        <v>#REF!</v>
      </c>
      <c r="F557" s="5" t="e">
        <f t="shared" si="42"/>
        <v>#REF!</v>
      </c>
      <c r="G557" s="15">
        <v>45029</v>
      </c>
      <c r="H557" s="16" t="s">
        <v>34</v>
      </c>
      <c r="I557" s="16" t="s">
        <v>57</v>
      </c>
      <c r="J557" s="16" t="s">
        <v>9</v>
      </c>
      <c r="K557" s="14" t="s">
        <v>10</v>
      </c>
      <c r="L557" s="14" t="s">
        <v>19</v>
      </c>
      <c r="M557" s="16" t="s">
        <v>12</v>
      </c>
      <c r="N557" s="16" t="s">
        <v>13</v>
      </c>
      <c r="O557" s="16" t="s">
        <v>14</v>
      </c>
      <c r="P557" s="12">
        <f t="shared" si="43"/>
        <v>1</v>
      </c>
      <c r="Q557" s="12" cm="1">
        <f t="array" ref="Q557">SUMPRODUCT(($G$2:$G$3094=G557)*(P557&gt;$P$2:$P$3094))+1</f>
        <v>1</v>
      </c>
      <c r="R557" s="12" t="e">
        <f>(Q557*100000)+#REF!</f>
        <v>#REF!</v>
      </c>
      <c r="S557" t="e" cm="1">
        <f t="array" ref="S557">SUMPRODUCT(($G$2:$G$3094=G557)*(R557&gt;$R$2:$R$3094))+1</f>
        <v>#REF!</v>
      </c>
      <c r="T557" t="str">
        <f t="shared" si="44"/>
        <v xml:space="preserve">Taunton </v>
      </c>
      <c r="U557">
        <v>0</v>
      </c>
      <c r="V557" t="s">
        <v>11</v>
      </c>
      <c r="W557">
        <f t="shared" si="45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41"/>
        <v>Afternoon45030</v>
      </c>
      <c r="D558" s="5" t="str">
        <f>IF('by region'!$C$2="Any","Any",List!V558)&amp;M558&amp;IF('by region'!$I$2="Any","Any",N558)&amp;G558</f>
        <v>AnyFlatAny45030</v>
      </c>
      <c r="E558" s="5" t="e">
        <f>IF(I558=#REF!,List!G558,"")</f>
        <v>#REF!</v>
      </c>
      <c r="F558" s="5" t="e">
        <f t="shared" si="42"/>
        <v>#REF!</v>
      </c>
      <c r="G558" s="15">
        <v>45030</v>
      </c>
      <c r="H558" s="16" t="s">
        <v>35</v>
      </c>
      <c r="I558" s="16" t="s">
        <v>44</v>
      </c>
      <c r="J558" s="16" t="s">
        <v>9</v>
      </c>
      <c r="K558" s="14" t="s">
        <v>10</v>
      </c>
      <c r="L558" s="14" t="s">
        <v>17</v>
      </c>
      <c r="M558" s="16" t="s">
        <v>25</v>
      </c>
      <c r="N558" s="16" t="s">
        <v>13</v>
      </c>
      <c r="O558" s="16" t="s">
        <v>14</v>
      </c>
      <c r="P558" s="12">
        <f t="shared" si="43"/>
        <v>1</v>
      </c>
      <c r="Q558" s="12" cm="1">
        <f t="array" ref="Q558">SUMPRODUCT(($G$2:$G$3094=G558)*(P558&gt;$P$2:$P$3094))+1</f>
        <v>1</v>
      </c>
      <c r="R558" s="12" t="e">
        <f>(Q558*100000)+#REF!</f>
        <v>#REF!</v>
      </c>
      <c r="S558" t="e" cm="1">
        <f t="array" ref="S558">SUMPRODUCT(($G$2:$G$3094=G558)*(R558&gt;$R$2:$R$3094))+1</f>
        <v>#REF!</v>
      </c>
      <c r="T558" t="str">
        <f t="shared" si="44"/>
        <v xml:space="preserve">LEICESTER </v>
      </c>
      <c r="U558">
        <v>0</v>
      </c>
      <c r="V558" t="s">
        <v>11</v>
      </c>
      <c r="W558">
        <f t="shared" si="45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41"/>
        <v>Afternoon45030</v>
      </c>
      <c r="D559" s="5" t="str">
        <f>IF('by region'!$C$2="Any","Any",List!V559)&amp;M559&amp;IF('by region'!$I$2="Any","Any",N559)&amp;G559</f>
        <v>AnyJumpAny45030</v>
      </c>
      <c r="E559" s="5" t="e">
        <f>IF(I559=#REF!,List!G559,"")</f>
        <v>#REF!</v>
      </c>
      <c r="F559" s="5" t="e">
        <f t="shared" si="42"/>
        <v>#REF!</v>
      </c>
      <c r="G559" s="15">
        <v>45030</v>
      </c>
      <c r="H559" s="16" t="s">
        <v>35</v>
      </c>
      <c r="I559" s="16" t="s">
        <v>68</v>
      </c>
      <c r="J559" s="16" t="s">
        <v>9</v>
      </c>
      <c r="K559" s="14" t="s">
        <v>16</v>
      </c>
      <c r="L559" s="14" t="s">
        <v>11</v>
      </c>
      <c r="M559" s="16" t="s">
        <v>12</v>
      </c>
      <c r="N559" s="16" t="s">
        <v>13</v>
      </c>
      <c r="O559" s="16" t="s">
        <v>14</v>
      </c>
      <c r="P559" s="12">
        <f t="shared" si="43"/>
        <v>1</v>
      </c>
      <c r="Q559" s="12" cm="1">
        <f t="array" ref="Q559">SUMPRODUCT(($G$2:$G$3094=G559)*(P559&gt;$P$2:$P$3094))+1</f>
        <v>1</v>
      </c>
      <c r="R559" s="12" t="e">
        <f>(Q559*100000)+#REF!</f>
        <v>#REF!</v>
      </c>
      <c r="S559" t="e" cm="1">
        <f t="array" ref="S559">SUMPRODUCT(($G$2:$G$3094=G559)*(R559&gt;$R$2:$R$3094))+1</f>
        <v>#REF!</v>
      </c>
      <c r="T559" t="str">
        <f t="shared" si="44"/>
        <v xml:space="preserve">Aintree </v>
      </c>
      <c r="U559">
        <v>0</v>
      </c>
      <c r="V559" t="s">
        <v>19</v>
      </c>
      <c r="W559">
        <f t="shared" si="45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41"/>
        <v>Afternoon45030</v>
      </c>
      <c r="D560" s="5" t="str">
        <f>IF('by region'!$C$2="Any","Any",List!V560)&amp;M560&amp;IF('by region'!$I$2="Any","Any",N560)&amp;G560</f>
        <v>AnyJumpAny45030</v>
      </c>
      <c r="E560" s="5" t="e">
        <f>IF(I560=#REF!,List!G560,"")</f>
        <v>#REF!</v>
      </c>
      <c r="F560" s="5" t="e">
        <f t="shared" si="42"/>
        <v>#REF!</v>
      </c>
      <c r="G560" s="15">
        <v>45030</v>
      </c>
      <c r="H560" s="16" t="s">
        <v>35</v>
      </c>
      <c r="I560" s="16" t="s">
        <v>46</v>
      </c>
      <c r="J560" s="16" t="s">
        <v>9</v>
      </c>
      <c r="K560" s="14" t="s">
        <v>24</v>
      </c>
      <c r="L560" s="14" t="s">
        <v>11</v>
      </c>
      <c r="M560" s="16" t="s">
        <v>12</v>
      </c>
      <c r="N560" s="16" t="s">
        <v>13</v>
      </c>
      <c r="O560" s="16" t="s">
        <v>14</v>
      </c>
      <c r="P560" s="12">
        <f t="shared" si="43"/>
        <v>1</v>
      </c>
      <c r="Q560" s="12" cm="1">
        <f t="array" ref="Q560">SUMPRODUCT(($G$2:$G$3094=G560)*(P560&gt;$P$2:$P$3094))+1</f>
        <v>1</v>
      </c>
      <c r="R560" s="12" t="e">
        <f>(Q560*100000)+#REF!</f>
        <v>#REF!</v>
      </c>
      <c r="S560" t="e" cm="1">
        <f t="array" ref="S560">SUMPRODUCT(($G$2:$G$3094=G560)*(R560&gt;$R$2:$R$3094))+1</f>
        <v>#REF!</v>
      </c>
      <c r="T560" t="str">
        <f t="shared" si="44"/>
        <v xml:space="preserve">Sedgefield </v>
      </c>
      <c r="U560">
        <v>0</v>
      </c>
      <c r="V560" t="s">
        <v>11</v>
      </c>
      <c r="W560">
        <f t="shared" si="45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41"/>
        <v>Afternoon45031</v>
      </c>
      <c r="D561" s="5" t="str">
        <f>IF('by region'!$C$2="Any","Any",List!V561)&amp;M561&amp;IF('by region'!$I$2="Any","Any",N561)&amp;G561</f>
        <v>AnyJumpAny45031</v>
      </c>
      <c r="E561" s="5" t="e">
        <f>IF(I561=#REF!,List!G561,"")</f>
        <v>#REF!</v>
      </c>
      <c r="F561" s="5" t="e">
        <f t="shared" si="42"/>
        <v>#REF!</v>
      </c>
      <c r="G561" s="15">
        <v>45031</v>
      </c>
      <c r="H561" s="16" t="s">
        <v>37</v>
      </c>
      <c r="I561" s="16" t="s">
        <v>68</v>
      </c>
      <c r="J561" s="16" t="s">
        <v>9</v>
      </c>
      <c r="K561" s="14" t="s">
        <v>16</v>
      </c>
      <c r="L561" s="14" t="s">
        <v>11</v>
      </c>
      <c r="M561" s="16" t="s">
        <v>12</v>
      </c>
      <c r="N561" s="16" t="s">
        <v>13</v>
      </c>
      <c r="O561" s="16" t="s">
        <v>14</v>
      </c>
      <c r="P561" s="12">
        <f t="shared" si="43"/>
        <v>1</v>
      </c>
      <c r="Q561" s="12" cm="1">
        <f t="array" ref="Q561">SUMPRODUCT(($G$2:$G$3094=G561)*(P561&gt;$P$2:$P$3094))+1</f>
        <v>1</v>
      </c>
      <c r="R561" s="12" t="e">
        <f>(Q561*100000)+#REF!</f>
        <v>#REF!</v>
      </c>
      <c r="S561" t="e" cm="1">
        <f t="array" ref="S561">SUMPRODUCT(($G$2:$G$3094=G561)*(R561&gt;$R$2:$R$3094))+1</f>
        <v>#REF!</v>
      </c>
      <c r="T561" t="str">
        <f t="shared" si="44"/>
        <v xml:space="preserve">Aintree </v>
      </c>
      <c r="U561">
        <v>0</v>
      </c>
      <c r="V561" t="s">
        <v>19</v>
      </c>
      <c r="W561">
        <f t="shared" si="45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41"/>
        <v>Afternoon45031</v>
      </c>
      <c r="D562" s="5" t="str">
        <f>IF('by region'!$C$2="Any","Any",List!V562)&amp;M562&amp;IF('by region'!$I$2="Any","Any",N562)&amp;G562</f>
        <v>AnyJumpAny45031</v>
      </c>
      <c r="E562" s="5" t="e">
        <f>IF(I562=#REF!,List!G562,"")</f>
        <v>#REF!</v>
      </c>
      <c r="F562" s="5" t="e">
        <f t="shared" si="42"/>
        <v>#REF!</v>
      </c>
      <c r="G562" s="15">
        <v>45031</v>
      </c>
      <c r="H562" s="16" t="s">
        <v>37</v>
      </c>
      <c r="I562" s="16" t="s">
        <v>54</v>
      </c>
      <c r="J562" s="16" t="s">
        <v>9</v>
      </c>
      <c r="K562" s="14" t="s">
        <v>24</v>
      </c>
      <c r="L562" s="14" t="s">
        <v>19</v>
      </c>
      <c r="M562" s="16" t="s">
        <v>12</v>
      </c>
      <c r="N562" s="16" t="s">
        <v>13</v>
      </c>
      <c r="O562" s="16" t="s">
        <v>14</v>
      </c>
      <c r="P562" s="12">
        <f t="shared" si="43"/>
        <v>1</v>
      </c>
      <c r="Q562" s="12" cm="1">
        <f t="array" ref="Q562">SUMPRODUCT(($G$2:$G$3094=G562)*(P562&gt;$P$2:$P$3094))+1</f>
        <v>1</v>
      </c>
      <c r="R562" s="12" t="e">
        <f>(Q562*100000)+#REF!</f>
        <v>#REF!</v>
      </c>
      <c r="S562" t="e" cm="1">
        <f t="array" ref="S562">SUMPRODUCT(($G$2:$G$3094=G562)*(R562&gt;$R$2:$R$3094))+1</f>
        <v>#REF!</v>
      </c>
      <c r="T562" t="str">
        <f t="shared" si="44"/>
        <v xml:space="preserve">Chepstow </v>
      </c>
      <c r="U562">
        <v>0</v>
      </c>
      <c r="V562" t="s">
        <v>11</v>
      </c>
      <c r="W562">
        <f t="shared" si="45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41"/>
        <v>Afternoon45031</v>
      </c>
      <c r="D563" s="5" t="str">
        <f>IF('by region'!$C$2="Any","Any",List!V563)&amp;M563&amp;IF('by region'!$I$2="Any","Any",N563)&amp;G563</f>
        <v>AnyJumpAny45031</v>
      </c>
      <c r="E563" s="5" t="e">
        <f>IF(I563=#REF!,List!G563,"")</f>
        <v>#REF!</v>
      </c>
      <c r="F563" s="5" t="e">
        <f t="shared" si="42"/>
        <v>#REF!</v>
      </c>
      <c r="G563" s="15">
        <v>45031</v>
      </c>
      <c r="H563" s="16" t="s">
        <v>37</v>
      </c>
      <c r="I563" s="16" t="s">
        <v>31</v>
      </c>
      <c r="J563" s="16" t="s">
        <v>9</v>
      </c>
      <c r="K563" s="14" t="s">
        <v>24</v>
      </c>
      <c r="L563" s="14" t="s">
        <v>11</v>
      </c>
      <c r="M563" s="16" t="s">
        <v>12</v>
      </c>
      <c r="N563" s="16" t="s">
        <v>13</v>
      </c>
      <c r="O563" s="16" t="s">
        <v>14</v>
      </c>
      <c r="P563" s="12">
        <f t="shared" si="43"/>
        <v>1</v>
      </c>
      <c r="Q563" s="12" cm="1">
        <f t="array" ref="Q563">SUMPRODUCT(($G$2:$G$3094=G563)*(P563&gt;$P$2:$P$3094))+1</f>
        <v>1</v>
      </c>
      <c r="R563" s="12" t="e">
        <f>(Q563*100000)+#REF!</f>
        <v>#REF!</v>
      </c>
      <c r="S563" t="e" cm="1">
        <f t="array" ref="S563">SUMPRODUCT(($G$2:$G$3094=G563)*(R563&gt;$R$2:$R$3094))+1</f>
        <v>#REF!</v>
      </c>
      <c r="T563" t="str">
        <f t="shared" si="44"/>
        <v xml:space="preserve">Newcastle </v>
      </c>
      <c r="U563">
        <v>0</v>
      </c>
      <c r="V563" t="s">
        <v>17</v>
      </c>
      <c r="W563">
        <f t="shared" si="45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41"/>
        <v>Afternoon45032</v>
      </c>
      <c r="D564" s="5" t="str">
        <f>IF('by region'!$C$2="Any","Any",List!V564)&amp;M564&amp;IF('by region'!$I$2="Any","Any",N564)&amp;G564</f>
        <v>AnyJumpAny45032</v>
      </c>
      <c r="E564" s="5" t="e">
        <f>IF(I564=#REF!,List!G564,"")</f>
        <v>#REF!</v>
      </c>
      <c r="F564" s="5" t="e">
        <f t="shared" si="42"/>
        <v>#REF!</v>
      </c>
      <c r="G564" s="15">
        <v>45032</v>
      </c>
      <c r="H564" s="16" t="s">
        <v>40</v>
      </c>
      <c r="I564" s="16" t="s">
        <v>45</v>
      </c>
      <c r="J564" s="16" t="s">
        <v>9</v>
      </c>
      <c r="K564" s="14" t="s">
        <v>16</v>
      </c>
      <c r="L564" s="14" t="s">
        <v>17</v>
      </c>
      <c r="M564" s="16" t="s">
        <v>12</v>
      </c>
      <c r="N564" s="16" t="s">
        <v>13</v>
      </c>
      <c r="O564" s="16" t="s">
        <v>21</v>
      </c>
      <c r="P564" s="12">
        <f t="shared" si="43"/>
        <v>1</v>
      </c>
      <c r="Q564" s="12" cm="1">
        <f t="array" ref="Q564">SUMPRODUCT(($G$2:$G$3094=G564)*(P564&gt;$P$2:$P$3094))+1</f>
        <v>1</v>
      </c>
      <c r="R564" s="12" t="e">
        <f>(Q564*100000)+#REF!</f>
        <v>#REF!</v>
      </c>
      <c r="S564" t="e" cm="1">
        <f t="array" ref="S564">SUMPRODUCT(($G$2:$G$3094=G564)*(R564&gt;$R$2:$R$3094))+1</f>
        <v>#REF!</v>
      </c>
      <c r="T564" t="str">
        <f t="shared" si="44"/>
        <v xml:space="preserve">Huntingdon </v>
      </c>
      <c r="U564">
        <v>0</v>
      </c>
      <c r="V564" t="s">
        <v>11</v>
      </c>
      <c r="W564">
        <f t="shared" si="45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41"/>
        <v>Afternoon45032</v>
      </c>
      <c r="D565" s="5" t="str">
        <f>IF('by region'!$C$2="Any","Any",List!V565)&amp;M565&amp;IF('by region'!$I$2="Any","Any",N565)&amp;G565</f>
        <v>AnyJumpAny45032</v>
      </c>
      <c r="E565" s="5" t="e">
        <f>IF(I565=#REF!,List!G565,"")</f>
        <v>#REF!</v>
      </c>
      <c r="F565" s="5" t="e">
        <f t="shared" si="42"/>
        <v>#REF!</v>
      </c>
      <c r="G565" s="15">
        <v>45032</v>
      </c>
      <c r="H565" s="16" t="s">
        <v>40</v>
      </c>
      <c r="I565" s="16" t="s">
        <v>39</v>
      </c>
      <c r="J565" s="16" t="s">
        <v>9</v>
      </c>
      <c r="K565" s="14" t="s">
        <v>16</v>
      </c>
      <c r="L565" s="14" t="s">
        <v>19</v>
      </c>
      <c r="M565" s="16" t="s">
        <v>12</v>
      </c>
      <c r="N565" s="16" t="s">
        <v>13</v>
      </c>
      <c r="O565" s="16" t="s">
        <v>14</v>
      </c>
      <c r="P565" s="12">
        <f t="shared" si="43"/>
        <v>1</v>
      </c>
      <c r="Q565" s="12" cm="1">
        <f t="array" ref="Q565">SUMPRODUCT(($G$2:$G$3094=G565)*(P565&gt;$P$2:$P$3094))+1</f>
        <v>1</v>
      </c>
      <c r="R565" s="12" t="e">
        <f>(Q565*100000)+#REF!</f>
        <v>#REF!</v>
      </c>
      <c r="S565" t="e" cm="1">
        <f t="array" ref="S565">SUMPRODUCT(($G$2:$G$3094=G565)*(R565&gt;$R$2:$R$3094))+1</f>
        <v>#REF!</v>
      </c>
      <c r="T565" t="str">
        <f t="shared" si="44"/>
        <v xml:space="preserve">Wincanton </v>
      </c>
      <c r="U565">
        <v>0</v>
      </c>
      <c r="V565" t="s">
        <v>17</v>
      </c>
      <c r="W565">
        <f t="shared" si="45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ref="C566:C629" si="46">J566&amp;G566</f>
        <v>Afternoon45033</v>
      </c>
      <c r="D566" s="5" t="str">
        <f>IF('by region'!$C$2="Any","Any",List!V566)&amp;M566&amp;IF('by region'!$I$2="Any","Any",N566)&amp;G566</f>
        <v>AnyFlatAny45033</v>
      </c>
      <c r="E566" s="5" t="e">
        <f>IF(I566=#REF!,List!G566,"")</f>
        <v>#REF!</v>
      </c>
      <c r="F566" s="5" t="e">
        <f t="shared" si="42"/>
        <v>#REF!</v>
      </c>
      <c r="G566" s="15">
        <v>45033</v>
      </c>
      <c r="H566" s="16" t="s">
        <v>42</v>
      </c>
      <c r="I566" s="16" t="s">
        <v>69</v>
      </c>
      <c r="J566" s="16" t="s">
        <v>9</v>
      </c>
      <c r="K566" s="14" t="s">
        <v>10</v>
      </c>
      <c r="L566" s="14" t="s">
        <v>11</v>
      </c>
      <c r="M566" s="16" t="s">
        <v>25</v>
      </c>
      <c r="N566" s="16" t="s">
        <v>13</v>
      </c>
      <c r="O566" s="16" t="s">
        <v>14</v>
      </c>
      <c r="P566" s="12">
        <f t="shared" si="43"/>
        <v>1</v>
      </c>
      <c r="Q566" s="12" cm="1">
        <f t="array" ref="Q566">SUMPRODUCT(($G$2:$G$3094=G566)*(P566&gt;$P$2:$P$3094))+1</f>
        <v>1</v>
      </c>
      <c r="R566" s="12" t="e">
        <f>(Q566*100000)+#REF!</f>
        <v>#REF!</v>
      </c>
      <c r="S566" t="e" cm="1">
        <f t="array" ref="S566">SUMPRODUCT(($G$2:$G$3094=G566)*(R566&gt;$R$2:$R$3094))+1</f>
        <v>#REF!</v>
      </c>
      <c r="T566" t="str">
        <f t="shared" si="44"/>
        <v xml:space="preserve">REDCAR </v>
      </c>
      <c r="U566">
        <v>0</v>
      </c>
      <c r="V566" t="s">
        <v>17</v>
      </c>
      <c r="W566">
        <f t="shared" si="45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46"/>
        <v>Afternoon45033</v>
      </c>
      <c r="D567" s="5" t="str">
        <f>IF('by region'!$C$2="Any","Any",List!V567)&amp;M567&amp;IF('by region'!$I$2="Any","Any",N567)&amp;G567</f>
        <v>AnyFlatAny45033</v>
      </c>
      <c r="E567" s="5" t="e">
        <f>IF(I567=#REF!,List!G567,"")</f>
        <v>#REF!</v>
      </c>
      <c r="F567" s="5" t="e">
        <f t="shared" si="42"/>
        <v>#REF!</v>
      </c>
      <c r="G567" s="15">
        <v>45033</v>
      </c>
      <c r="H567" s="16" t="s">
        <v>42</v>
      </c>
      <c r="I567" s="16" t="s">
        <v>70</v>
      </c>
      <c r="J567" s="16" t="s">
        <v>9</v>
      </c>
      <c r="K567" s="14" t="s">
        <v>24</v>
      </c>
      <c r="L567" s="14" t="s">
        <v>19</v>
      </c>
      <c r="M567" s="16" t="s">
        <v>25</v>
      </c>
      <c r="N567" s="16" t="s">
        <v>13</v>
      </c>
      <c r="O567" s="16" t="s">
        <v>14</v>
      </c>
      <c r="P567" s="12">
        <f t="shared" si="43"/>
        <v>1</v>
      </c>
      <c r="Q567" s="12" cm="1">
        <f t="array" ref="Q567">SUMPRODUCT(($G$2:$G$3094=G567)*(P567&gt;$P$2:$P$3094))+1</f>
        <v>1</v>
      </c>
      <c r="R567" s="12" t="e">
        <f>(Q567*100000)+#REF!</f>
        <v>#REF!</v>
      </c>
      <c r="S567" t="e" cm="1">
        <f t="array" ref="S567">SUMPRODUCT(($G$2:$G$3094=G567)*(R567&gt;$R$2:$R$3094))+1</f>
        <v>#REF!</v>
      </c>
      <c r="T567" t="str">
        <f t="shared" si="44"/>
        <v xml:space="preserve">WINDSOR </v>
      </c>
      <c r="U567">
        <v>0</v>
      </c>
      <c r="V567" t="s">
        <v>11</v>
      </c>
      <c r="W567">
        <f t="shared" si="45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46"/>
        <v>Afternoon45033</v>
      </c>
      <c r="D568" s="5" t="str">
        <f>IF('by region'!$C$2="Any","Any",List!V568)&amp;M568&amp;IF('by region'!$I$2="Any","Any",N568)&amp;G568</f>
        <v>AnyJumpAny45033</v>
      </c>
      <c r="E568" s="5" t="e">
        <f>IF(I568=#REF!,List!G568,"")</f>
        <v>#REF!</v>
      </c>
      <c r="F568" s="5" t="e">
        <f t="shared" si="42"/>
        <v>#REF!</v>
      </c>
      <c r="G568" s="15">
        <v>45033</v>
      </c>
      <c r="H568" s="16" t="s">
        <v>42</v>
      </c>
      <c r="I568" s="16" t="s">
        <v>50</v>
      </c>
      <c r="J568" s="16" t="s">
        <v>9</v>
      </c>
      <c r="K568" s="14" t="s">
        <v>10</v>
      </c>
      <c r="L568" s="14" t="s">
        <v>11</v>
      </c>
      <c r="M568" s="16" t="s">
        <v>12</v>
      </c>
      <c r="N568" s="16" t="s">
        <v>13</v>
      </c>
      <c r="O568" s="16" t="s">
        <v>14</v>
      </c>
      <c r="P568" s="12">
        <f t="shared" si="43"/>
        <v>1</v>
      </c>
      <c r="Q568" s="12" cm="1">
        <f t="array" ref="Q568">SUMPRODUCT(($G$2:$G$3094=G568)*(P568&gt;$P$2:$P$3094))+1</f>
        <v>1</v>
      </c>
      <c r="R568" s="12" t="e">
        <f>(Q568*100000)+#REF!</f>
        <v>#REF!</v>
      </c>
      <c r="S568" t="e" cm="1">
        <f t="array" ref="S568">SUMPRODUCT(($G$2:$G$3094=G568)*(R568&gt;$R$2:$R$3094))+1</f>
        <v>#REF!</v>
      </c>
      <c r="T568" t="str">
        <f t="shared" si="44"/>
        <v xml:space="preserve">Kelso </v>
      </c>
      <c r="U568">
        <v>0</v>
      </c>
      <c r="V568" t="s">
        <v>19</v>
      </c>
      <c r="W568">
        <f t="shared" si="45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si="46"/>
        <v>Afternoon45034</v>
      </c>
      <c r="D569" s="5" t="str">
        <f>IF('by region'!$C$2="Any","Any",List!V569)&amp;M569&amp;IF('by region'!$I$2="Any","Any",N569)&amp;G569</f>
        <v>AnyFlatAny45034</v>
      </c>
      <c r="E569" s="5" t="e">
        <f>IF(I569=#REF!,List!G569,"")</f>
        <v>#REF!</v>
      </c>
      <c r="F569" s="5" t="e">
        <f t="shared" si="42"/>
        <v>#REF!</v>
      </c>
      <c r="G569" s="15">
        <v>45034</v>
      </c>
      <c r="H569" s="16" t="s">
        <v>7</v>
      </c>
      <c r="I569" s="16" t="s">
        <v>76</v>
      </c>
      <c r="J569" s="16" t="s">
        <v>9</v>
      </c>
      <c r="K569" s="14" t="s">
        <v>16</v>
      </c>
      <c r="L569" s="14" t="s">
        <v>17</v>
      </c>
      <c r="M569" s="16" t="s">
        <v>25</v>
      </c>
      <c r="N569" s="16" t="s">
        <v>13</v>
      </c>
      <c r="O569" s="16" t="s">
        <v>14</v>
      </c>
      <c r="P569" s="12">
        <f t="shared" si="43"/>
        <v>1</v>
      </c>
      <c r="Q569" s="12" cm="1">
        <f t="array" ref="Q569">SUMPRODUCT(($G$2:$G$3094=G569)*(P569&gt;$P$2:$P$3094))+1</f>
        <v>1</v>
      </c>
      <c r="R569" s="12" t="e">
        <f>(Q569*100000)+#REF!</f>
        <v>#REF!</v>
      </c>
      <c r="S569" t="e" cm="1">
        <f t="array" ref="S569">SUMPRODUCT(($G$2:$G$3094=G569)*(R569&gt;$R$2:$R$3094))+1</f>
        <v>#REF!</v>
      </c>
      <c r="T569" t="str">
        <f t="shared" si="44"/>
        <v xml:space="preserve">NEWMARKET </v>
      </c>
      <c r="U569">
        <v>0</v>
      </c>
      <c r="V569" t="s">
        <v>30</v>
      </c>
      <c r="W569">
        <f t="shared" si="45"/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46"/>
        <v>Afternoon45034</v>
      </c>
      <c r="D570" s="5" t="str">
        <f>IF('by region'!$C$2="Any","Any",List!V570)&amp;M570&amp;IF('by region'!$I$2="Any","Any",N570)&amp;G570</f>
        <v>AnyJumpAny45034</v>
      </c>
      <c r="E570" s="5" t="e">
        <f>IF(I570=#REF!,List!G570,"")</f>
        <v>#REF!</v>
      </c>
      <c r="F570" s="5" t="e">
        <f t="shared" si="42"/>
        <v>#REF!</v>
      </c>
      <c r="G570" s="15">
        <v>45034</v>
      </c>
      <c r="H570" s="16" t="s">
        <v>7</v>
      </c>
      <c r="I570" s="16" t="s">
        <v>75</v>
      </c>
      <c r="J570" s="16" t="s">
        <v>9</v>
      </c>
      <c r="K570" s="14" t="s">
        <v>10</v>
      </c>
      <c r="L570" s="14" t="s">
        <v>19</v>
      </c>
      <c r="M570" s="16" t="s">
        <v>12</v>
      </c>
      <c r="N570" s="16" t="s">
        <v>13</v>
      </c>
      <c r="O570" s="16" t="s">
        <v>14</v>
      </c>
      <c r="P570" s="12">
        <f t="shared" si="43"/>
        <v>1</v>
      </c>
      <c r="Q570" s="12" cm="1">
        <f t="array" ref="Q570">SUMPRODUCT(($G$2:$G$3094=G570)*(P570&gt;$P$2:$P$3094))+1</f>
        <v>1</v>
      </c>
      <c r="R570" s="12" t="e">
        <f>(Q570*100000)+#REF!</f>
        <v>#REF!</v>
      </c>
      <c r="S570" t="e" cm="1">
        <f t="array" ref="S570">SUMPRODUCT(($G$2:$G$3094=G570)*(R570&gt;$R$2:$R$3094))+1</f>
        <v>#REF!</v>
      </c>
      <c r="T570" t="str">
        <f t="shared" si="44"/>
        <v xml:space="preserve">Newton Abbot </v>
      </c>
      <c r="U570">
        <v>0</v>
      </c>
      <c r="V570" t="s">
        <v>19</v>
      </c>
      <c r="W570">
        <f t="shared" si="45"/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46"/>
        <v>Afternoon45035</v>
      </c>
      <c r="D571" s="5" t="str">
        <f>IF('by region'!$C$2="Any","Any",List!V571)&amp;M571&amp;IF('by region'!$I$2="Any","Any",N571)&amp;G571</f>
        <v>AnyFlatAny45035</v>
      </c>
      <c r="E571" s="5" t="e">
        <f>IF(I571=#REF!,List!G571,"")</f>
        <v>#REF!</v>
      </c>
      <c r="F571" s="5" t="e">
        <f t="shared" si="42"/>
        <v>#REF!</v>
      </c>
      <c r="G571" s="15">
        <v>45035</v>
      </c>
      <c r="H571" s="16" t="s">
        <v>27</v>
      </c>
      <c r="I571" s="16" t="s">
        <v>77</v>
      </c>
      <c r="J571" s="16" t="s">
        <v>9</v>
      </c>
      <c r="K571" s="14" t="s">
        <v>10</v>
      </c>
      <c r="L571" s="14" t="s">
        <v>11</v>
      </c>
      <c r="M571" s="16" t="s">
        <v>25</v>
      </c>
      <c r="N571" s="16" t="s">
        <v>13</v>
      </c>
      <c r="O571" s="16" t="s">
        <v>14</v>
      </c>
      <c r="P571" s="12">
        <f t="shared" si="43"/>
        <v>1</v>
      </c>
      <c r="Q571" s="12" cm="1">
        <f t="array" ref="Q571">SUMPRODUCT(($G$2:$G$3094=G571)*(P571&gt;$P$2:$P$3094))+1</f>
        <v>1</v>
      </c>
      <c r="R571" s="12" t="e">
        <f>(Q571*100000)+#REF!</f>
        <v>#REF!</v>
      </c>
      <c r="S571" t="e" cm="1">
        <f t="array" ref="S571">SUMPRODUCT(($G$2:$G$3094=G571)*(R571&gt;$R$2:$R$3094))+1</f>
        <v>#REF!</v>
      </c>
      <c r="T571" t="str">
        <f t="shared" si="44"/>
        <v xml:space="preserve">BEVERLEY </v>
      </c>
      <c r="U571">
        <v>0</v>
      </c>
      <c r="V571" t="s">
        <v>17</v>
      </c>
      <c r="W571">
        <f t="shared" si="45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46"/>
        <v>Afternoon45035</v>
      </c>
      <c r="D572" s="5" t="str">
        <f>IF('by region'!$C$2="Any","Any",List!V572)&amp;M572&amp;IF('by region'!$I$2="Any","Any",N572)&amp;G572</f>
        <v>AnyFlatAny45035</v>
      </c>
      <c r="E572" s="5" t="e">
        <f>IF(I572=#REF!,List!G572,"")</f>
        <v>#REF!</v>
      </c>
      <c r="F572" s="5" t="e">
        <f t="shared" si="42"/>
        <v>#REF!</v>
      </c>
      <c r="G572" s="15">
        <v>45035</v>
      </c>
      <c r="H572" s="16" t="s">
        <v>27</v>
      </c>
      <c r="I572" s="16" t="s">
        <v>76</v>
      </c>
      <c r="J572" s="16" t="s">
        <v>9</v>
      </c>
      <c r="K572" s="14" t="s">
        <v>16</v>
      </c>
      <c r="L572" s="14" t="s">
        <v>17</v>
      </c>
      <c r="M572" s="16" t="s">
        <v>25</v>
      </c>
      <c r="N572" s="16" t="s">
        <v>13</v>
      </c>
      <c r="O572" s="16" t="s">
        <v>14</v>
      </c>
      <c r="P572" s="12">
        <f t="shared" si="43"/>
        <v>1</v>
      </c>
      <c r="Q572" s="12" cm="1">
        <f t="array" ref="Q572">SUMPRODUCT(($G$2:$G$3094=G572)*(P572&gt;$P$2:$P$3094))+1</f>
        <v>1</v>
      </c>
      <c r="R572" s="12" t="e">
        <f>(Q572*100000)+#REF!</f>
        <v>#REF!</v>
      </c>
      <c r="S572" t="e" cm="1">
        <f t="array" ref="S572">SUMPRODUCT(($G$2:$G$3094=G572)*(R572&gt;$R$2:$R$3094))+1</f>
        <v>#REF!</v>
      </c>
      <c r="T572" t="str">
        <f t="shared" si="44"/>
        <v xml:space="preserve">NEWMARKET </v>
      </c>
      <c r="U572">
        <v>0</v>
      </c>
      <c r="V572" t="s">
        <v>19</v>
      </c>
      <c r="W572">
        <f t="shared" si="45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46"/>
        <v>Afternoon45035</v>
      </c>
      <c r="D573" s="5" t="str">
        <f>IF('by region'!$C$2="Any","Any",List!V573)&amp;M573&amp;IF('by region'!$I$2="Any","Any",N573)&amp;G573</f>
        <v>AnyJumpAny45035</v>
      </c>
      <c r="E573" s="5" t="e">
        <f>IF(I573=#REF!,List!G573,"")</f>
        <v>#REF!</v>
      </c>
      <c r="F573" s="5" t="e">
        <f t="shared" si="42"/>
        <v>#REF!</v>
      </c>
      <c r="G573" s="15">
        <v>45035</v>
      </c>
      <c r="H573" s="16" t="s">
        <v>27</v>
      </c>
      <c r="I573" s="16" t="s">
        <v>15</v>
      </c>
      <c r="J573" s="16" t="s">
        <v>9</v>
      </c>
      <c r="K573" s="14" t="s">
        <v>16</v>
      </c>
      <c r="L573" s="14" t="s">
        <v>17</v>
      </c>
      <c r="M573" s="16" t="s">
        <v>12</v>
      </c>
      <c r="N573" s="16" t="s">
        <v>13</v>
      </c>
      <c r="O573" s="16" t="s">
        <v>14</v>
      </c>
      <c r="P573" s="12">
        <f t="shared" si="43"/>
        <v>1</v>
      </c>
      <c r="Q573" s="12" cm="1">
        <f t="array" ref="Q573">SUMPRODUCT(($G$2:$G$3094=G573)*(P573&gt;$P$2:$P$3094))+1</f>
        <v>1</v>
      </c>
      <c r="R573" s="12" t="e">
        <f>(Q573*100000)+#REF!</f>
        <v>#REF!</v>
      </c>
      <c r="S573" t="e" cm="1">
        <f t="array" ref="S573">SUMPRODUCT(($G$2:$G$3094=G573)*(R573&gt;$R$2:$R$3094))+1</f>
        <v>#REF!</v>
      </c>
      <c r="T573" t="str">
        <f t="shared" si="44"/>
        <v xml:space="preserve">Cheltenham </v>
      </c>
      <c r="U573">
        <v>0</v>
      </c>
      <c r="V573" t="s">
        <v>11</v>
      </c>
      <c r="W573">
        <f t="shared" si="45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46"/>
        <v>Afternoon45036</v>
      </c>
      <c r="D574" s="5" t="str">
        <f>IF('by region'!$C$2="Any","Any",List!V574)&amp;M574&amp;IF('by region'!$I$2="Any","Any",N574)&amp;G574</f>
        <v>AnyFlatAny45036</v>
      </c>
      <c r="E574" s="5" t="e">
        <f>IF(I574=#REF!,List!G574,"")</f>
        <v>#REF!</v>
      </c>
      <c r="F574" s="5" t="e">
        <f t="shared" si="42"/>
        <v>#REF!</v>
      </c>
      <c r="G574" s="15">
        <v>45036</v>
      </c>
      <c r="H574" s="16" t="s">
        <v>34</v>
      </c>
      <c r="I574" s="16" t="s">
        <v>76</v>
      </c>
      <c r="J574" s="16" t="s">
        <v>9</v>
      </c>
      <c r="K574" s="14" t="s">
        <v>16</v>
      </c>
      <c r="L574" s="14" t="s">
        <v>17</v>
      </c>
      <c r="M574" s="16" t="s">
        <v>25</v>
      </c>
      <c r="N574" s="16" t="s">
        <v>13</v>
      </c>
      <c r="O574" s="16" t="s">
        <v>14</v>
      </c>
      <c r="P574" s="12">
        <f t="shared" si="43"/>
        <v>1</v>
      </c>
      <c r="Q574" s="12" cm="1">
        <f t="array" ref="Q574">SUMPRODUCT(($G$2:$G$3094=G574)*(P574&gt;$P$2:$P$3094))+1</f>
        <v>1</v>
      </c>
      <c r="R574" s="12" t="e">
        <f>(Q574*100000)+#REF!</f>
        <v>#REF!</v>
      </c>
      <c r="S574" t="e" cm="1">
        <f t="array" ref="S574">SUMPRODUCT(($G$2:$G$3094=G574)*(R574&gt;$R$2:$R$3094))+1</f>
        <v>#REF!</v>
      </c>
      <c r="T574" t="str">
        <f t="shared" si="44"/>
        <v xml:space="preserve">NEWMARKET </v>
      </c>
      <c r="U574">
        <v>0</v>
      </c>
      <c r="V574" t="s">
        <v>11</v>
      </c>
      <c r="W574">
        <f t="shared" si="45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46"/>
        <v>Afternoon45036</v>
      </c>
      <c r="D575" s="5" t="str">
        <f>IF('by region'!$C$2="Any","Any",List!V575)&amp;M575&amp;IF('by region'!$I$2="Any","Any",N575)&amp;G575</f>
        <v>AnyFlatAny45036</v>
      </c>
      <c r="E575" s="5" t="e">
        <f>IF(I575=#REF!,List!G575,"")</f>
        <v>#REF!</v>
      </c>
      <c r="F575" s="5" t="e">
        <f t="shared" si="42"/>
        <v>#REF!</v>
      </c>
      <c r="G575" s="15">
        <v>45036</v>
      </c>
      <c r="H575" s="16" t="s">
        <v>34</v>
      </c>
      <c r="I575" s="16" t="s">
        <v>78</v>
      </c>
      <c r="J575" s="16" t="s">
        <v>9</v>
      </c>
      <c r="K575" s="14" t="s">
        <v>10</v>
      </c>
      <c r="L575" s="14" t="s">
        <v>11</v>
      </c>
      <c r="M575" s="16" t="s">
        <v>25</v>
      </c>
      <c r="N575" s="16" t="s">
        <v>13</v>
      </c>
      <c r="O575" s="16" t="s">
        <v>14</v>
      </c>
      <c r="P575" s="12">
        <f t="shared" si="43"/>
        <v>1</v>
      </c>
      <c r="Q575" s="12" cm="1">
        <f t="array" ref="Q575">SUMPRODUCT(($G$2:$G$3094=G575)*(P575&gt;$P$2:$P$3094))+1</f>
        <v>1</v>
      </c>
      <c r="R575" s="12" t="e">
        <f>(Q575*100000)+#REF!</f>
        <v>#REF!</v>
      </c>
      <c r="S575" t="e" cm="1">
        <f t="array" ref="S575">SUMPRODUCT(($G$2:$G$3094=G575)*(R575&gt;$R$2:$R$3094))+1</f>
        <v>#REF!</v>
      </c>
      <c r="T575" t="str">
        <f t="shared" si="44"/>
        <v xml:space="preserve">RIPON </v>
      </c>
      <c r="U575">
        <v>0</v>
      </c>
      <c r="V575" t="s">
        <v>30</v>
      </c>
      <c r="W575">
        <f t="shared" si="45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46"/>
        <v>Afternoon45036</v>
      </c>
      <c r="D576" s="5" t="str">
        <f>IF('by region'!$C$2="Any","Any",List!V576)&amp;M576&amp;IF('by region'!$I$2="Any","Any",N576)&amp;G576</f>
        <v>AnyJumpAny45036</v>
      </c>
      <c r="E576" s="5" t="e">
        <f>IF(I576=#REF!,List!G576,"")</f>
        <v>#REF!</v>
      </c>
      <c r="F576" s="5" t="e">
        <f t="shared" si="42"/>
        <v>#REF!</v>
      </c>
      <c r="G576" s="15">
        <v>45036</v>
      </c>
      <c r="H576" s="16" t="s">
        <v>34</v>
      </c>
      <c r="I576" s="16" t="s">
        <v>15</v>
      </c>
      <c r="J576" s="16" t="s">
        <v>9</v>
      </c>
      <c r="K576" s="14" t="s">
        <v>16</v>
      </c>
      <c r="L576" s="14" t="s">
        <v>17</v>
      </c>
      <c r="M576" s="16" t="s">
        <v>12</v>
      </c>
      <c r="N576" s="16" t="s">
        <v>13</v>
      </c>
      <c r="O576" s="16" t="s">
        <v>14</v>
      </c>
      <c r="P576" s="12">
        <f t="shared" si="43"/>
        <v>1</v>
      </c>
      <c r="Q576" s="12" cm="1">
        <f t="array" ref="Q576">SUMPRODUCT(($G$2:$G$3094=G576)*(P576&gt;$P$2:$P$3094))+1</f>
        <v>1</v>
      </c>
      <c r="R576" s="12" t="e">
        <f>(Q576*100000)+#REF!</f>
        <v>#REF!</v>
      </c>
      <c r="S576" t="e" cm="1">
        <f t="array" ref="S576">SUMPRODUCT(($G$2:$G$3094=G576)*(R576&gt;$R$2:$R$3094))+1</f>
        <v>#REF!</v>
      </c>
      <c r="T576" t="str">
        <f t="shared" si="44"/>
        <v xml:space="preserve">Cheltenham </v>
      </c>
      <c r="U576">
        <v>0</v>
      </c>
      <c r="V576" t="s">
        <v>11</v>
      </c>
      <c r="W576">
        <f t="shared" si="45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46"/>
        <v>Evening45037</v>
      </c>
      <c r="D577" s="5" t="str">
        <f>IF('by region'!$C$2="Any","Any",List!V577)&amp;M577&amp;IF('by region'!$I$2="Any","Any",N577)&amp;G577</f>
        <v>AnyFlatAny45037</v>
      </c>
      <c r="E577" s="5" t="e">
        <f>IF(I577=#REF!,List!G577,"")</f>
        <v>#REF!</v>
      </c>
      <c r="F577" s="5" t="e">
        <f t="shared" si="42"/>
        <v>#REF!</v>
      </c>
      <c r="G577" s="15">
        <v>45037</v>
      </c>
      <c r="H577" s="16" t="s">
        <v>35</v>
      </c>
      <c r="I577" s="16" t="s">
        <v>79</v>
      </c>
      <c r="J577" s="16" t="s">
        <v>80</v>
      </c>
      <c r="K577" s="14" t="s">
        <v>24</v>
      </c>
      <c r="L577" s="14" t="s">
        <v>19</v>
      </c>
      <c r="M577" s="16" t="s">
        <v>25</v>
      </c>
      <c r="N577" s="16" t="s">
        <v>13</v>
      </c>
      <c r="O577" s="16" t="s">
        <v>14</v>
      </c>
      <c r="P577" s="12">
        <f t="shared" si="43"/>
        <v>2</v>
      </c>
      <c r="Q577" s="12" cm="1">
        <f t="array" ref="Q577">SUMPRODUCT(($G$2:$G$3094=G577)*(P577&gt;$P$2:$P$3094))+1</f>
        <v>4</v>
      </c>
      <c r="R577" s="12" t="e">
        <f>(Q577*100000)+#REF!</f>
        <v>#REF!</v>
      </c>
      <c r="S577" t="e" cm="1">
        <f t="array" ref="S577">SUMPRODUCT(($G$2:$G$3094=G577)*(R577&gt;$R$2:$R$3094))+1</f>
        <v>#REF!</v>
      </c>
      <c r="T577" t="str">
        <f t="shared" si="44"/>
        <v>BATH †</v>
      </c>
      <c r="U577">
        <v>0</v>
      </c>
      <c r="V577" t="s">
        <v>19</v>
      </c>
      <c r="W577">
        <f t="shared" si="45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si="46"/>
        <v>Afternoon45037</v>
      </c>
      <c r="D578" s="5" t="str">
        <f>IF('by region'!$C$2="Any","Any",List!V578)&amp;M578&amp;IF('by region'!$I$2="Any","Any",N578)&amp;G578</f>
        <v>AnyFlatAny45037</v>
      </c>
      <c r="E578" s="5" t="e">
        <f>IF(I578=#REF!,List!G578,"")</f>
        <v>#REF!</v>
      </c>
      <c r="F578" s="5" t="e">
        <f t="shared" ref="F578:F641" si="47">G578&amp;S578</f>
        <v>#REF!</v>
      </c>
      <c r="G578" s="15">
        <v>45037</v>
      </c>
      <c r="H578" s="16" t="s">
        <v>35</v>
      </c>
      <c r="I578" s="16" t="s">
        <v>51</v>
      </c>
      <c r="J578" s="16" t="s">
        <v>9</v>
      </c>
      <c r="K578" s="14" t="s">
        <v>10</v>
      </c>
      <c r="L578" s="14" t="s">
        <v>19</v>
      </c>
      <c r="M578" s="16" t="s">
        <v>25</v>
      </c>
      <c r="N578" s="16" t="s">
        <v>13</v>
      </c>
      <c r="O578" s="16" t="s">
        <v>14</v>
      </c>
      <c r="P578" s="12">
        <f t="shared" ref="P578:P641" si="48">IF(J578="Afternoon",1,IF(J578="Evening",2,IF(J578="Floodlit",3,4)))</f>
        <v>1</v>
      </c>
      <c r="Q578" s="12" cm="1">
        <f t="array" ref="Q578">SUMPRODUCT(($G$2:$G$3094=G578)*(P578&gt;$P$2:$P$3094))+1</f>
        <v>1</v>
      </c>
      <c r="R578" s="12" t="e">
        <f>(Q578*100000)+#REF!</f>
        <v>#REF!</v>
      </c>
      <c r="S578" t="e" cm="1">
        <f t="array" ref="S578">SUMPRODUCT(($G$2:$G$3094=G578)*(R578&gt;$R$2:$R$3094))+1</f>
        <v>#REF!</v>
      </c>
      <c r="T578" t="str">
        <f t="shared" ref="T578:T641" si="49">_xlfn.CONCAT(IF(M578="Flat",UPPER(I578),I578)," ",IF(J578="Evening","†",IF(J578="Floodlit","#","")))</f>
        <v xml:space="preserve">NEWBURY </v>
      </c>
      <c r="U578">
        <v>0</v>
      </c>
      <c r="V578" t="s">
        <v>17</v>
      </c>
      <c r="W578">
        <f t="shared" ref="W578:W641" si="50">YEAR(G578)</f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46"/>
        <v>Afternoon45037</v>
      </c>
      <c r="D579" s="5" t="str">
        <f>IF('by region'!$C$2="Any","Any",List!V579)&amp;M579&amp;IF('by region'!$I$2="Any","Any",N579)&amp;G579</f>
        <v>AnyJumpAny45037</v>
      </c>
      <c r="E579" s="5" t="e">
        <f>IF(I579=#REF!,List!G579,"")</f>
        <v>#REF!</v>
      </c>
      <c r="F579" s="5" t="e">
        <f t="shared" si="47"/>
        <v>#REF!</v>
      </c>
      <c r="G579" s="15">
        <v>45037</v>
      </c>
      <c r="H579" s="16" t="s">
        <v>35</v>
      </c>
      <c r="I579" s="16" t="s">
        <v>28</v>
      </c>
      <c r="J579" s="16" t="s">
        <v>9</v>
      </c>
      <c r="K579" s="14" t="s">
        <v>10</v>
      </c>
      <c r="L579" s="14" t="s">
        <v>11</v>
      </c>
      <c r="M579" s="16" t="s">
        <v>12</v>
      </c>
      <c r="N579" s="16" t="s">
        <v>13</v>
      </c>
      <c r="O579" s="16" t="s">
        <v>14</v>
      </c>
      <c r="P579" s="12">
        <f t="shared" si="48"/>
        <v>1</v>
      </c>
      <c r="Q579" s="12" cm="1">
        <f t="array" ref="Q579">SUMPRODUCT(($G$2:$G$3094=G579)*(P579&gt;$P$2:$P$3094))+1</f>
        <v>1</v>
      </c>
      <c r="R579" s="12" t="e">
        <f>(Q579*100000)+#REF!</f>
        <v>#REF!</v>
      </c>
      <c r="S579" t="e" cm="1">
        <f t="array" ref="S579">SUMPRODUCT(($G$2:$G$3094=G579)*(R579&gt;$R$2:$R$3094))+1</f>
        <v>#REF!</v>
      </c>
      <c r="T579" t="str">
        <f t="shared" si="49"/>
        <v xml:space="preserve">Ayr </v>
      </c>
      <c r="U579">
        <v>0</v>
      </c>
      <c r="V579" t="s">
        <v>11</v>
      </c>
      <c r="W579">
        <f t="shared" si="50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46"/>
        <v>Evening45037</v>
      </c>
      <c r="D580" s="5" t="str">
        <f>IF('by region'!$C$2="Any","Any",List!V580)&amp;M580&amp;IF('by region'!$I$2="Any","Any",N580)&amp;G580</f>
        <v>AnyJumpAny45037</v>
      </c>
      <c r="E580" s="5" t="e">
        <f>IF(I580=#REF!,List!G580,"")</f>
        <v>#REF!</v>
      </c>
      <c r="F580" s="5" t="e">
        <f t="shared" si="47"/>
        <v>#REF!</v>
      </c>
      <c r="G580" s="15">
        <v>45037</v>
      </c>
      <c r="H580" s="16" t="s">
        <v>35</v>
      </c>
      <c r="I580" s="16" t="s">
        <v>18</v>
      </c>
      <c r="J580" s="16" t="s">
        <v>80</v>
      </c>
      <c r="K580" s="14" t="s">
        <v>16</v>
      </c>
      <c r="L580" s="14" t="s">
        <v>19</v>
      </c>
      <c r="M580" s="16" t="s">
        <v>12</v>
      </c>
      <c r="N580" s="16" t="s">
        <v>13</v>
      </c>
      <c r="O580" s="16" t="s">
        <v>14</v>
      </c>
      <c r="P580" s="12">
        <f t="shared" si="48"/>
        <v>2</v>
      </c>
      <c r="Q580" s="12" cm="1">
        <f t="array" ref="Q580">SUMPRODUCT(($G$2:$G$3094=G580)*(P580&gt;$P$2:$P$3094))+1</f>
        <v>4</v>
      </c>
      <c r="R580" s="12" t="e">
        <f>(Q580*100000)+#REF!</f>
        <v>#REF!</v>
      </c>
      <c r="S580" t="e" cm="1">
        <f t="array" ref="S580">SUMPRODUCT(($G$2:$G$3094=G580)*(R580&gt;$R$2:$R$3094))+1</f>
        <v>#REF!</v>
      </c>
      <c r="T580" t="str">
        <f t="shared" si="49"/>
        <v>Exeter †</v>
      </c>
      <c r="U580">
        <v>0</v>
      </c>
      <c r="V580" t="s">
        <v>19</v>
      </c>
      <c r="W580">
        <f t="shared" si="50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46"/>
        <v>Afternoon45037</v>
      </c>
      <c r="D581" s="5" t="str">
        <f>IF('by region'!$C$2="Any","Any",List!V581)&amp;M581&amp;IF('by region'!$I$2="Any","Any",N581)&amp;G581</f>
        <v>AnyJumpAny45037</v>
      </c>
      <c r="E581" s="5" t="e">
        <f>IF(I581=#REF!,List!G581,"")</f>
        <v>#REF!</v>
      </c>
      <c r="F581" s="5" t="e">
        <f t="shared" si="47"/>
        <v>#REF!</v>
      </c>
      <c r="G581" s="15">
        <v>45037</v>
      </c>
      <c r="H581" s="16" t="s">
        <v>35</v>
      </c>
      <c r="I581" s="16" t="s">
        <v>58</v>
      </c>
      <c r="J581" s="16" t="s">
        <v>9</v>
      </c>
      <c r="K581" s="14" t="s">
        <v>24</v>
      </c>
      <c r="L581" s="14" t="s">
        <v>19</v>
      </c>
      <c r="M581" s="16" t="s">
        <v>12</v>
      </c>
      <c r="N581" s="16" t="s">
        <v>13</v>
      </c>
      <c r="O581" s="16" t="s">
        <v>14</v>
      </c>
      <c r="P581" s="12">
        <f t="shared" si="48"/>
        <v>1</v>
      </c>
      <c r="Q581" s="12" cm="1">
        <f t="array" ref="Q581">SUMPRODUCT(($G$2:$G$3094=G581)*(P581&gt;$P$2:$P$3094))+1</f>
        <v>1</v>
      </c>
      <c r="R581" s="12" t="e">
        <f>(Q581*100000)+#REF!</f>
        <v>#REF!</v>
      </c>
      <c r="S581" t="e" cm="1">
        <f t="array" ref="S581">SUMPRODUCT(($G$2:$G$3094=G581)*(R581&gt;$R$2:$R$3094))+1</f>
        <v>#REF!</v>
      </c>
      <c r="T581" t="str">
        <f t="shared" si="49"/>
        <v xml:space="preserve">Fontwell Park </v>
      </c>
      <c r="U581">
        <v>0</v>
      </c>
      <c r="V581" t="s">
        <v>11</v>
      </c>
      <c r="W581">
        <f t="shared" si="50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46"/>
        <v>Evening45038</v>
      </c>
      <c r="D582" s="5" t="str">
        <f>IF('by region'!$C$2="Any","Any",List!V582)&amp;M582&amp;IF('by region'!$I$2="Any","Any",N582)&amp;G582</f>
        <v>AnyFlatAny45038</v>
      </c>
      <c r="E582" s="5" t="e">
        <f>IF(I582=#REF!,List!G582,"")</f>
        <v>#REF!</v>
      </c>
      <c r="F582" s="5" t="e">
        <f t="shared" si="47"/>
        <v>#REF!</v>
      </c>
      <c r="G582" s="15">
        <v>45038</v>
      </c>
      <c r="H582" s="16" t="s">
        <v>37</v>
      </c>
      <c r="I582" s="16" t="s">
        <v>82</v>
      </c>
      <c r="J582" s="16" t="s">
        <v>80</v>
      </c>
      <c r="K582" s="14" t="s">
        <v>24</v>
      </c>
      <c r="L582" s="14" t="s">
        <v>19</v>
      </c>
      <c r="M582" s="16" t="s">
        <v>25</v>
      </c>
      <c r="N582" s="16" t="s">
        <v>13</v>
      </c>
      <c r="O582" s="16" t="s">
        <v>14</v>
      </c>
      <c r="P582" s="12">
        <f t="shared" si="48"/>
        <v>2</v>
      </c>
      <c r="Q582" s="12" cm="1">
        <f t="array" ref="Q582">SUMPRODUCT(($G$2:$G$3094=G582)*(P582&gt;$P$2:$P$3094))+1</f>
        <v>5</v>
      </c>
      <c r="R582" s="12" t="e">
        <f>(Q582*100000)+#REF!</f>
        <v>#REF!</v>
      </c>
      <c r="S582" t="e" cm="1">
        <f t="array" ref="S582">SUMPRODUCT(($G$2:$G$3094=G582)*(R582&gt;$R$2:$R$3094))+1</f>
        <v>#REF!</v>
      </c>
      <c r="T582" t="str">
        <f t="shared" si="49"/>
        <v>BRIGHTON †</v>
      </c>
      <c r="U582">
        <v>0</v>
      </c>
      <c r="V582" t="s">
        <v>19</v>
      </c>
      <c r="W582">
        <f t="shared" si="50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46"/>
        <v>Afternoon45038</v>
      </c>
      <c r="D583" s="5" t="str">
        <f>IF('by region'!$C$2="Any","Any",List!V583)&amp;M583&amp;IF('by region'!$I$2="Any","Any",N583)&amp;G583</f>
        <v>AnyFlatAny45038</v>
      </c>
      <c r="E583" s="5" t="e">
        <f>IF(I583=#REF!,List!G583,"")</f>
        <v>#REF!</v>
      </c>
      <c r="F583" s="5" t="e">
        <f t="shared" si="47"/>
        <v>#REF!</v>
      </c>
      <c r="G583" s="15">
        <v>45038</v>
      </c>
      <c r="H583" s="16" t="s">
        <v>37</v>
      </c>
      <c r="I583" s="16" t="s">
        <v>51</v>
      </c>
      <c r="J583" s="16" t="s">
        <v>9</v>
      </c>
      <c r="K583" s="14" t="s">
        <v>10</v>
      </c>
      <c r="L583" s="14" t="s">
        <v>19</v>
      </c>
      <c r="M583" s="16" t="s">
        <v>25</v>
      </c>
      <c r="N583" s="16" t="s">
        <v>13</v>
      </c>
      <c r="O583" s="16" t="s">
        <v>14</v>
      </c>
      <c r="P583" s="12">
        <f t="shared" si="48"/>
        <v>1</v>
      </c>
      <c r="Q583" s="12" cm="1">
        <f t="array" ref="Q583">SUMPRODUCT(($G$2:$G$3094=G583)*(P583&gt;$P$2:$P$3094))+1</f>
        <v>1</v>
      </c>
      <c r="R583" s="12" t="e">
        <f>(Q583*100000)+#REF!</f>
        <v>#REF!</v>
      </c>
      <c r="S583" t="e" cm="1">
        <f t="array" ref="S583">SUMPRODUCT(($G$2:$G$3094=G583)*(R583&gt;$R$2:$R$3094))+1</f>
        <v>#REF!</v>
      </c>
      <c r="T583" t="str">
        <f t="shared" si="49"/>
        <v xml:space="preserve">NEWBURY </v>
      </c>
      <c r="U583">
        <v>0</v>
      </c>
      <c r="V583" t="s">
        <v>17</v>
      </c>
      <c r="W583">
        <f t="shared" si="50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46"/>
        <v>Evening45038</v>
      </c>
      <c r="D584" s="5" t="str">
        <f>IF('by region'!$C$2="Any","Any",List!V584)&amp;M584&amp;IF('by region'!$I$2="Any","Any",N584)&amp;G584</f>
        <v>AnyFlatAny45038</v>
      </c>
      <c r="E584" s="5" t="e">
        <f>IF(I584=#REF!,List!G584,"")</f>
        <v>#REF!</v>
      </c>
      <c r="F584" s="5" t="e">
        <f t="shared" si="47"/>
        <v>#REF!</v>
      </c>
      <c r="G584" s="15">
        <v>45038</v>
      </c>
      <c r="H584" s="16" t="s">
        <v>37</v>
      </c>
      <c r="I584" s="16" t="s">
        <v>72</v>
      </c>
      <c r="J584" s="16" t="s">
        <v>80</v>
      </c>
      <c r="K584" s="14" t="s">
        <v>16</v>
      </c>
      <c r="L584" s="14" t="s">
        <v>17</v>
      </c>
      <c r="M584" s="16" t="s">
        <v>25</v>
      </c>
      <c r="N584" s="16" t="s">
        <v>13</v>
      </c>
      <c r="O584" s="16" t="s">
        <v>14</v>
      </c>
      <c r="P584" s="12">
        <f t="shared" si="48"/>
        <v>2</v>
      </c>
      <c r="Q584" s="12" cm="1">
        <f t="array" ref="Q584">SUMPRODUCT(($G$2:$G$3094=G584)*(P584&gt;$P$2:$P$3094))+1</f>
        <v>5</v>
      </c>
      <c r="R584" s="12" t="e">
        <f>(Q584*100000)+#REF!</f>
        <v>#REF!</v>
      </c>
      <c r="S584" t="e" cm="1">
        <f t="array" ref="S584">SUMPRODUCT(($G$2:$G$3094=G584)*(R584&gt;$R$2:$R$3094))+1</f>
        <v>#REF!</v>
      </c>
      <c r="T584" t="str">
        <f t="shared" si="49"/>
        <v>NOTTINGHAM †</v>
      </c>
      <c r="U584">
        <v>0</v>
      </c>
      <c r="V584" t="s">
        <v>11</v>
      </c>
      <c r="W584">
        <f t="shared" si="50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46"/>
        <v>Afternoon45038</v>
      </c>
      <c r="D585" s="5" t="str">
        <f>IF('by region'!$C$2="Any","Any",List!V585)&amp;M585&amp;IF('by region'!$I$2="Any","Any",N585)&amp;G585</f>
        <v>AnyFlatAny45038</v>
      </c>
      <c r="E585" s="5" t="e">
        <f>IF(I585=#REF!,List!G585,"")</f>
        <v>#REF!</v>
      </c>
      <c r="F585" s="5" t="e">
        <f t="shared" si="47"/>
        <v>#REF!</v>
      </c>
      <c r="G585" s="15">
        <v>45038</v>
      </c>
      <c r="H585" s="16" t="s">
        <v>37</v>
      </c>
      <c r="I585" s="16" t="s">
        <v>74</v>
      </c>
      <c r="J585" s="16" t="s">
        <v>9</v>
      </c>
      <c r="K585" s="14" t="s">
        <v>10</v>
      </c>
      <c r="L585" s="14" t="s">
        <v>11</v>
      </c>
      <c r="M585" s="16" t="s">
        <v>25</v>
      </c>
      <c r="N585" s="16" t="s">
        <v>13</v>
      </c>
      <c r="O585" s="16" t="s">
        <v>14</v>
      </c>
      <c r="P585" s="12">
        <f t="shared" si="48"/>
        <v>1</v>
      </c>
      <c r="Q585" s="12" cm="1">
        <f t="array" ref="Q585">SUMPRODUCT(($G$2:$G$3094=G585)*(P585&gt;$P$2:$P$3094))+1</f>
        <v>1</v>
      </c>
      <c r="R585" s="12" t="e">
        <f>(Q585*100000)+#REF!</f>
        <v>#REF!</v>
      </c>
      <c r="S585" t="e" cm="1">
        <f t="array" ref="S585">SUMPRODUCT(($G$2:$G$3094=G585)*(R585&gt;$R$2:$R$3094))+1</f>
        <v>#REF!</v>
      </c>
      <c r="T585" t="str">
        <f t="shared" si="49"/>
        <v xml:space="preserve">THIRSK </v>
      </c>
      <c r="U585">
        <v>0</v>
      </c>
      <c r="V585" t="s">
        <v>11</v>
      </c>
      <c r="W585">
        <f t="shared" si="50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46"/>
        <v>Afternoon45038</v>
      </c>
      <c r="D586" s="5" t="str">
        <f>IF('by region'!$C$2="Any","Any",List!V586)&amp;M586&amp;IF('by region'!$I$2="Any","Any",N586)&amp;G586</f>
        <v>AnyJumpAny45038</v>
      </c>
      <c r="E586" s="5" t="e">
        <f>IF(I586=#REF!,List!G586,"")</f>
        <v>#REF!</v>
      </c>
      <c r="F586" s="5" t="e">
        <f t="shared" si="47"/>
        <v>#REF!</v>
      </c>
      <c r="G586" s="15">
        <v>45038</v>
      </c>
      <c r="H586" s="16" t="s">
        <v>37</v>
      </c>
      <c r="I586" s="16" t="s">
        <v>28</v>
      </c>
      <c r="J586" s="16" t="s">
        <v>9</v>
      </c>
      <c r="K586" s="14" t="s">
        <v>10</v>
      </c>
      <c r="L586" s="14" t="s">
        <v>11</v>
      </c>
      <c r="M586" s="16" t="s">
        <v>12</v>
      </c>
      <c r="N586" s="16" t="s">
        <v>13</v>
      </c>
      <c r="O586" s="16" t="s">
        <v>14</v>
      </c>
      <c r="P586" s="12">
        <f t="shared" si="48"/>
        <v>1</v>
      </c>
      <c r="Q586" s="12" cm="1">
        <f t="array" ref="Q586">SUMPRODUCT(($G$2:$G$3094=G586)*(P586&gt;$P$2:$P$3094))+1</f>
        <v>1</v>
      </c>
      <c r="R586" s="12" t="e">
        <f>(Q586*100000)+#REF!</f>
        <v>#REF!</v>
      </c>
      <c r="S586" t="e" cm="1">
        <f t="array" ref="S586">SUMPRODUCT(($G$2:$G$3094=G586)*(R586&gt;$R$2:$R$3094))+1</f>
        <v>#REF!</v>
      </c>
      <c r="T586" t="str">
        <f t="shared" si="49"/>
        <v xml:space="preserve">Ayr </v>
      </c>
      <c r="U586">
        <v>0</v>
      </c>
      <c r="V586" t="s">
        <v>19</v>
      </c>
      <c r="W586">
        <f t="shared" si="50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46"/>
        <v>Afternoon45038</v>
      </c>
      <c r="D587" s="5" t="str">
        <f>IF('by region'!$C$2="Any","Any",List!V587)&amp;M587&amp;IF('by region'!$I$2="Any","Any",N587)&amp;G587</f>
        <v>AnyJumpAny45038</v>
      </c>
      <c r="E587" s="5" t="e">
        <f>IF(I587=#REF!,List!G587,"")</f>
        <v>#REF!</v>
      </c>
      <c r="F587" s="5" t="e">
        <f t="shared" si="47"/>
        <v>#REF!</v>
      </c>
      <c r="G587" s="15">
        <v>45038</v>
      </c>
      <c r="H587" s="16" t="s">
        <v>37</v>
      </c>
      <c r="I587" s="16" t="s">
        <v>64</v>
      </c>
      <c r="J587" s="16" t="s">
        <v>9</v>
      </c>
      <c r="K587" s="14" t="s">
        <v>10</v>
      </c>
      <c r="L587" s="14" t="s">
        <v>17</v>
      </c>
      <c r="M587" s="16" t="s">
        <v>12</v>
      </c>
      <c r="N587" s="16" t="s">
        <v>13</v>
      </c>
      <c r="O587" s="16" t="s">
        <v>14</v>
      </c>
      <c r="P587" s="12">
        <f t="shared" si="48"/>
        <v>1</v>
      </c>
      <c r="Q587" s="12" cm="1">
        <f t="array" ref="Q587">SUMPRODUCT(($G$2:$G$3094=G587)*(P587&gt;$P$2:$P$3094))+1</f>
        <v>1</v>
      </c>
      <c r="R587" s="12" t="e">
        <f>(Q587*100000)+#REF!</f>
        <v>#REF!</v>
      </c>
      <c r="S587" t="e" cm="1">
        <f t="array" ref="S587">SUMPRODUCT(($G$2:$G$3094=G587)*(R587&gt;$R$2:$R$3094))+1</f>
        <v>#REF!</v>
      </c>
      <c r="T587" t="str">
        <f t="shared" si="49"/>
        <v xml:space="preserve">Bangor-On-Dee </v>
      </c>
      <c r="U587">
        <v>0</v>
      </c>
      <c r="V587" t="s">
        <v>11</v>
      </c>
      <c r="W587">
        <f t="shared" si="50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46"/>
        <v>Afternoon45039</v>
      </c>
      <c r="D588" s="5" t="str">
        <f>IF('by region'!$C$2="Any","Any",List!V588)&amp;M588&amp;IF('by region'!$I$2="Any","Any",N588)&amp;G588</f>
        <v>AnyJumpAny45039</v>
      </c>
      <c r="E588" s="5" t="e">
        <f>IF(I588=#REF!,List!G588,"")</f>
        <v>#REF!</v>
      </c>
      <c r="F588" s="5" t="e">
        <f t="shared" si="47"/>
        <v>#REF!</v>
      </c>
      <c r="G588" s="15">
        <v>45039</v>
      </c>
      <c r="H588" s="16" t="s">
        <v>40</v>
      </c>
      <c r="I588" s="16" t="s">
        <v>66</v>
      </c>
      <c r="J588" s="16" t="s">
        <v>9</v>
      </c>
      <c r="K588" s="14" t="s">
        <v>10</v>
      </c>
      <c r="L588" s="14" t="s">
        <v>17</v>
      </c>
      <c r="M588" s="16" t="s">
        <v>12</v>
      </c>
      <c r="N588" s="16" t="s">
        <v>13</v>
      </c>
      <c r="O588" s="16" t="s">
        <v>14</v>
      </c>
      <c r="P588" s="12">
        <f t="shared" si="48"/>
        <v>1</v>
      </c>
      <c r="Q588" s="12" cm="1">
        <f t="array" ref="Q588">SUMPRODUCT(($G$2:$G$3094=G588)*(P588&gt;$P$2:$P$3094))+1</f>
        <v>1</v>
      </c>
      <c r="R588" s="12" t="e">
        <f>(Q588*100000)+#REF!</f>
        <v>#REF!</v>
      </c>
      <c r="S588" t="e" cm="1">
        <f t="array" ref="S588">SUMPRODUCT(($G$2:$G$3094=G588)*(R588&gt;$R$2:$R$3094))+1</f>
        <v>#REF!</v>
      </c>
      <c r="T588" t="str">
        <f t="shared" si="49"/>
        <v xml:space="preserve">Stratford-On-Avon </v>
      </c>
      <c r="U588">
        <v>0</v>
      </c>
      <c r="V588" t="s">
        <v>19</v>
      </c>
      <c r="W588">
        <f t="shared" si="50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46"/>
        <v>Afternoon45039</v>
      </c>
      <c r="D589" s="5" t="str">
        <f>IF('by region'!$C$2="Any","Any",List!V589)&amp;M589&amp;IF('by region'!$I$2="Any","Any",N589)&amp;G589</f>
        <v>AnyJumpAny45039</v>
      </c>
      <c r="E589" s="5" t="e">
        <f>IF(I589=#REF!,List!G589,"")</f>
        <v>#REF!</v>
      </c>
      <c r="F589" s="5" t="e">
        <f t="shared" si="47"/>
        <v>#REF!</v>
      </c>
      <c r="G589" s="15">
        <v>45039</v>
      </c>
      <c r="H589" s="16" t="s">
        <v>40</v>
      </c>
      <c r="I589" s="16" t="s">
        <v>41</v>
      </c>
      <c r="J589" s="16" t="s">
        <v>9</v>
      </c>
      <c r="K589" s="14" t="s">
        <v>10</v>
      </c>
      <c r="L589" s="14" t="s">
        <v>19</v>
      </c>
      <c r="M589" s="16" t="s">
        <v>12</v>
      </c>
      <c r="N589" s="16" t="s">
        <v>13</v>
      </c>
      <c r="O589" s="16" t="s">
        <v>14</v>
      </c>
      <c r="P589" s="12">
        <f t="shared" si="48"/>
        <v>1</v>
      </c>
      <c r="Q589" s="12" cm="1">
        <f t="array" ref="Q589">SUMPRODUCT(($G$2:$G$3094=G589)*(P589&gt;$P$2:$P$3094))+1</f>
        <v>1</v>
      </c>
      <c r="R589" s="12" t="e">
        <f>(Q589*100000)+#REF!</f>
        <v>#REF!</v>
      </c>
      <c r="S589" t="e" cm="1">
        <f t="array" ref="S589">SUMPRODUCT(($G$2:$G$3094=G589)*(R589&gt;$R$2:$R$3094))+1</f>
        <v>#REF!</v>
      </c>
      <c r="T589" t="str">
        <f t="shared" si="49"/>
        <v xml:space="preserve">Plumpton </v>
      </c>
      <c r="U589">
        <v>0</v>
      </c>
      <c r="V589" t="s">
        <v>17</v>
      </c>
      <c r="W589">
        <f t="shared" si="50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46"/>
        <v>Afternoon45040</v>
      </c>
      <c r="D590" s="5" t="str">
        <f>IF('by region'!$C$2="Any","Any",List!V590)&amp;M590&amp;IF('by region'!$I$2="Any","Any",N590)&amp;G590</f>
        <v>AnyFlatAny45040</v>
      </c>
      <c r="E590" s="5" t="e">
        <f>IF(I590=#REF!,List!G590,"")</f>
        <v>#REF!</v>
      </c>
      <c r="F590" s="5" t="e">
        <f t="shared" si="47"/>
        <v>#REF!</v>
      </c>
      <c r="G590" s="15">
        <v>45040</v>
      </c>
      <c r="H590" s="16" t="s">
        <v>42</v>
      </c>
      <c r="I590" s="16" t="s">
        <v>71</v>
      </c>
      <c r="J590" s="16" t="s">
        <v>9</v>
      </c>
      <c r="K590" s="14" t="s">
        <v>10</v>
      </c>
      <c r="L590" s="14" t="s">
        <v>11</v>
      </c>
      <c r="M590" s="16" t="s">
        <v>25</v>
      </c>
      <c r="N590" s="16" t="s">
        <v>13</v>
      </c>
      <c r="O590" s="16" t="s">
        <v>14</v>
      </c>
      <c r="P590" s="12">
        <f t="shared" si="48"/>
        <v>1</v>
      </c>
      <c r="Q590" s="12" cm="1">
        <f t="array" ref="Q590">SUMPRODUCT(($G$2:$G$3094=G590)*(P590&gt;$P$2:$P$3094))+1</f>
        <v>1</v>
      </c>
      <c r="R590" s="12" t="e">
        <f>(Q590*100000)+#REF!</f>
        <v>#REF!</v>
      </c>
      <c r="S590" t="e" cm="1">
        <f t="array" ref="S590">SUMPRODUCT(($G$2:$G$3094=G590)*(R590&gt;$R$2:$R$3094))+1</f>
        <v>#REF!</v>
      </c>
      <c r="T590" t="str">
        <f t="shared" si="49"/>
        <v xml:space="preserve">PONTEFRACT </v>
      </c>
      <c r="U590">
        <v>0</v>
      </c>
      <c r="V590" t="s">
        <v>11</v>
      </c>
      <c r="W590">
        <f t="shared" si="50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46"/>
        <v>Afternoon45040</v>
      </c>
      <c r="D591" s="5" t="str">
        <f>IF('by region'!$C$2="Any","Any",List!V591)&amp;M591&amp;IF('by region'!$I$2="Any","Any",N591)&amp;G591</f>
        <v>AnyFlatAny45040</v>
      </c>
      <c r="E591" s="5" t="e">
        <f>IF(I591=#REF!,List!G591,"")</f>
        <v>#REF!</v>
      </c>
      <c r="F591" s="5" t="e">
        <f t="shared" si="47"/>
        <v>#REF!</v>
      </c>
      <c r="G591" s="15">
        <v>45040</v>
      </c>
      <c r="H591" s="16" t="s">
        <v>42</v>
      </c>
      <c r="I591" s="16" t="s">
        <v>70</v>
      </c>
      <c r="J591" s="16" t="s">
        <v>9</v>
      </c>
      <c r="K591" s="14" t="s">
        <v>24</v>
      </c>
      <c r="L591" s="14" t="s">
        <v>19</v>
      </c>
      <c r="M591" s="16" t="s">
        <v>25</v>
      </c>
      <c r="N591" s="16" t="s">
        <v>13</v>
      </c>
      <c r="O591" s="16" t="s">
        <v>14</v>
      </c>
      <c r="P591" s="12">
        <f t="shared" si="48"/>
        <v>1</v>
      </c>
      <c r="Q591" s="12" cm="1">
        <f t="array" ref="Q591">SUMPRODUCT(($G$2:$G$3094=G591)*(P591&gt;$P$2:$P$3094))+1</f>
        <v>1</v>
      </c>
      <c r="R591" s="12" t="e">
        <f>(Q591*100000)+#REF!</f>
        <v>#REF!</v>
      </c>
      <c r="S591" t="e" cm="1">
        <f t="array" ref="S591">SUMPRODUCT(($G$2:$G$3094=G591)*(R591&gt;$R$2:$R$3094))+1</f>
        <v>#REF!</v>
      </c>
      <c r="T591" t="str">
        <f t="shared" si="49"/>
        <v xml:space="preserve">WINDSOR </v>
      </c>
      <c r="U591">
        <v>0</v>
      </c>
      <c r="V591" t="s">
        <v>19</v>
      </c>
      <c r="W591">
        <f t="shared" si="50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46"/>
        <v>Afternoon45040</v>
      </c>
      <c r="D592" s="5" t="str">
        <f>IF('by region'!$C$2="Any","Any",List!V592)&amp;M592&amp;IF('by region'!$I$2="Any","Any",N592)&amp;G592</f>
        <v>AnyJumpAny45040</v>
      </c>
      <c r="E592" s="5" t="e">
        <f>IF(I592=#REF!,List!G592,"")</f>
        <v>#REF!</v>
      </c>
      <c r="F592" s="5" t="e">
        <f t="shared" si="47"/>
        <v>#REF!</v>
      </c>
      <c r="G592" s="15">
        <v>45040</v>
      </c>
      <c r="H592" s="16" t="s">
        <v>42</v>
      </c>
      <c r="I592" s="16" t="s">
        <v>67</v>
      </c>
      <c r="J592" s="16" t="s">
        <v>9</v>
      </c>
      <c r="K592" s="14" t="s">
        <v>10</v>
      </c>
      <c r="L592" s="14" t="s">
        <v>11</v>
      </c>
      <c r="M592" s="16" t="s">
        <v>12</v>
      </c>
      <c r="N592" s="16" t="s">
        <v>13</v>
      </c>
      <c r="O592" s="16" t="s">
        <v>14</v>
      </c>
      <c r="P592" s="12">
        <f t="shared" si="48"/>
        <v>1</v>
      </c>
      <c r="Q592" s="12" cm="1">
        <f t="array" ref="Q592">SUMPRODUCT(($G$2:$G$3094=G592)*(P592&gt;$P$2:$P$3094))+1</f>
        <v>1</v>
      </c>
      <c r="R592" s="12" t="e">
        <f>(Q592*100000)+#REF!</f>
        <v>#REF!</v>
      </c>
      <c r="S592" t="e" cm="1">
        <f t="array" ref="S592">SUMPRODUCT(($G$2:$G$3094=G592)*(R592&gt;$R$2:$R$3094))+1</f>
        <v>#REF!</v>
      </c>
      <c r="T592" t="str">
        <f t="shared" si="49"/>
        <v xml:space="preserve">Hexham </v>
      </c>
      <c r="U592">
        <v>0</v>
      </c>
      <c r="V592" t="s">
        <v>11</v>
      </c>
      <c r="W592">
        <f t="shared" si="50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46"/>
        <v>Evening45040</v>
      </c>
      <c r="D593" s="5" t="str">
        <f>IF('by region'!$C$2="Any","Any",List!V593)&amp;M593&amp;IF('by region'!$I$2="Any","Any",N593)&amp;G593</f>
        <v>AnyJumpAny45040</v>
      </c>
      <c r="E593" s="5" t="e">
        <f>IF(I593=#REF!,List!G593,"")</f>
        <v>#REF!</v>
      </c>
      <c r="F593" s="5" t="e">
        <f t="shared" si="47"/>
        <v>#REF!</v>
      </c>
      <c r="G593" s="15">
        <v>45040</v>
      </c>
      <c r="H593" s="16" t="s">
        <v>42</v>
      </c>
      <c r="I593" s="16" t="s">
        <v>47</v>
      </c>
      <c r="J593" s="16" t="s">
        <v>80</v>
      </c>
      <c r="K593" s="14" t="s">
        <v>16</v>
      </c>
      <c r="L593" s="14" t="s">
        <v>19</v>
      </c>
      <c r="M593" s="16" t="s">
        <v>12</v>
      </c>
      <c r="N593" s="16" t="s">
        <v>13</v>
      </c>
      <c r="O593" s="16" t="s">
        <v>14</v>
      </c>
      <c r="P593" s="12">
        <f t="shared" si="48"/>
        <v>2</v>
      </c>
      <c r="Q593" s="12" cm="1">
        <f t="array" ref="Q593">SUMPRODUCT(($G$2:$G$3094=G593)*(P593&gt;$P$2:$P$3094))+1</f>
        <v>4</v>
      </c>
      <c r="R593" s="12" t="e">
        <f>(Q593*100000)+#REF!</f>
        <v>#REF!</v>
      </c>
      <c r="S593" t="e" cm="1">
        <f t="array" ref="S593">SUMPRODUCT(($G$2:$G$3094=G593)*(R593&gt;$R$2:$R$3094))+1</f>
        <v>#REF!</v>
      </c>
      <c r="T593" t="str">
        <f t="shared" si="49"/>
        <v>Kempton Park †</v>
      </c>
      <c r="U593">
        <v>0</v>
      </c>
      <c r="V593" t="s">
        <v>19</v>
      </c>
      <c r="W593">
        <f t="shared" si="50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46"/>
        <v>Afternoon45041</v>
      </c>
      <c r="D594" s="5" t="str">
        <f>IF('by region'!$C$2="Any","Any",List!V594)&amp;M594&amp;IF('by region'!$I$2="Any","Any",N594)&amp;G594</f>
        <v>AnyFlatAny45041</v>
      </c>
      <c r="E594" s="5" t="e">
        <f>IF(I594=#REF!,List!G594,"")</f>
        <v>#REF!</v>
      </c>
      <c r="F594" s="5" t="e">
        <f t="shared" si="47"/>
        <v>#REF!</v>
      </c>
      <c r="G594" s="15">
        <v>45041</v>
      </c>
      <c r="H594" s="16" t="s">
        <v>7</v>
      </c>
      <c r="I594" s="16" t="s">
        <v>83</v>
      </c>
      <c r="J594" s="16" t="s">
        <v>9</v>
      </c>
      <c r="K594" s="14" t="s">
        <v>16</v>
      </c>
      <c r="L594" s="14" t="s">
        <v>19</v>
      </c>
      <c r="M594" s="16" t="s">
        <v>25</v>
      </c>
      <c r="N594" s="16" t="s">
        <v>13</v>
      </c>
      <c r="O594" s="16" t="s">
        <v>14</v>
      </c>
      <c r="P594" s="12">
        <f t="shared" si="48"/>
        <v>1</v>
      </c>
      <c r="Q594" s="12" cm="1">
        <f t="array" ref="Q594">SUMPRODUCT(($G$2:$G$3094=G594)*(P594&gt;$P$2:$P$3094))+1</f>
        <v>1</v>
      </c>
      <c r="R594" s="12" t="e">
        <f>(Q594*100000)+#REF!</f>
        <v>#REF!</v>
      </c>
      <c r="S594" t="e" cm="1">
        <f t="array" ref="S594">SUMPRODUCT(($G$2:$G$3094=G594)*(R594&gt;$R$2:$R$3094))+1</f>
        <v>#REF!</v>
      </c>
      <c r="T594" t="str">
        <f t="shared" si="49"/>
        <v xml:space="preserve">EPSOM DOWNS </v>
      </c>
      <c r="U594">
        <v>0</v>
      </c>
      <c r="V594" t="s">
        <v>11</v>
      </c>
      <c r="W594">
        <f t="shared" si="50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46"/>
        <v>Afternoon45041</v>
      </c>
      <c r="D595" s="5" t="str">
        <f>IF('by region'!$C$2="Any","Any",List!V595)&amp;M595&amp;IF('by region'!$I$2="Any","Any",N595)&amp;G595</f>
        <v>AnyFlatAny45041</v>
      </c>
      <c r="E595" s="5" t="e">
        <f>IF(I595=#REF!,List!G595,"")</f>
        <v>#REF!</v>
      </c>
      <c r="F595" s="5" t="e">
        <f t="shared" si="47"/>
        <v>#REF!</v>
      </c>
      <c r="G595" s="15">
        <v>45041</v>
      </c>
      <c r="H595" s="16" t="s">
        <v>7</v>
      </c>
      <c r="I595" s="16" t="s">
        <v>81</v>
      </c>
      <c r="J595" s="16" t="s">
        <v>9</v>
      </c>
      <c r="K595" s="14" t="s">
        <v>24</v>
      </c>
      <c r="L595" s="14" t="s">
        <v>17</v>
      </c>
      <c r="M595" s="16" t="s">
        <v>25</v>
      </c>
      <c r="N595" s="16" t="s">
        <v>13</v>
      </c>
      <c r="O595" s="16" t="s">
        <v>14</v>
      </c>
      <c r="P595" s="12">
        <f t="shared" si="48"/>
        <v>1</v>
      </c>
      <c r="Q595" s="12" cm="1">
        <f t="array" ref="Q595">SUMPRODUCT(($G$2:$G$3094=G595)*(P595&gt;$P$2:$P$3094))+1</f>
        <v>1</v>
      </c>
      <c r="R595" s="12" t="e">
        <f>(Q595*100000)+#REF!</f>
        <v>#REF!</v>
      </c>
      <c r="S595" t="e" cm="1">
        <f t="array" ref="S595">SUMPRODUCT(($G$2:$G$3094=G595)*(R595&gt;$R$2:$R$3094))+1</f>
        <v>#REF!</v>
      </c>
      <c r="T595" t="str">
        <f t="shared" si="49"/>
        <v xml:space="preserve">YARMOUTH </v>
      </c>
      <c r="U595">
        <v>0</v>
      </c>
      <c r="V595" t="s">
        <v>17</v>
      </c>
      <c r="W595">
        <f t="shared" si="50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46"/>
        <v>Afternoon45041</v>
      </c>
      <c r="D596" s="5" t="str">
        <f>IF('by region'!$C$2="Any","Any",List!V596)&amp;M596&amp;IF('by region'!$I$2="Any","Any",N596)&amp;G596</f>
        <v>AnyJumpAny45041</v>
      </c>
      <c r="E596" s="5" t="e">
        <f>IF(I596=#REF!,List!G596,"")</f>
        <v>#REF!</v>
      </c>
      <c r="F596" s="5" t="e">
        <f t="shared" si="47"/>
        <v>#REF!</v>
      </c>
      <c r="G596" s="15">
        <v>45041</v>
      </c>
      <c r="H596" s="16" t="s">
        <v>7</v>
      </c>
      <c r="I596" s="16" t="s">
        <v>65</v>
      </c>
      <c r="J596" s="16" t="s">
        <v>9</v>
      </c>
      <c r="K596" s="14" t="s">
        <v>24</v>
      </c>
      <c r="L596" s="14" t="s">
        <v>19</v>
      </c>
      <c r="M596" s="16" t="s">
        <v>12</v>
      </c>
      <c r="N596" s="16" t="s">
        <v>13</v>
      </c>
      <c r="O596" s="16" t="s">
        <v>14</v>
      </c>
      <c r="P596" s="12">
        <f t="shared" si="48"/>
        <v>1</v>
      </c>
      <c r="Q596" s="12" cm="1">
        <f t="array" ref="Q596">SUMPRODUCT(($G$2:$G$3094=G596)*(P596&gt;$P$2:$P$3094))+1</f>
        <v>1</v>
      </c>
      <c r="R596" s="12" t="e">
        <f>(Q596*100000)+#REF!</f>
        <v>#REF!</v>
      </c>
      <c r="S596" t="e" cm="1">
        <f t="array" ref="S596">SUMPRODUCT(($G$2:$G$3094=G596)*(R596&gt;$R$2:$R$3094))+1</f>
        <v>#REF!</v>
      </c>
      <c r="T596" t="str">
        <f t="shared" si="49"/>
        <v xml:space="preserve">Ffos Las </v>
      </c>
      <c r="U596">
        <v>0</v>
      </c>
      <c r="V596" t="s">
        <v>17</v>
      </c>
      <c r="W596">
        <f t="shared" si="50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46"/>
        <v>Afternoon45042</v>
      </c>
      <c r="D597" s="5" t="str">
        <f>IF('by region'!$C$2="Any","Any",List!V597)&amp;M597&amp;IF('by region'!$I$2="Any","Any",N597)&amp;G597</f>
        <v>AnyFlatAny45042</v>
      </c>
      <c r="E597" s="5" t="e">
        <f>IF(I597=#REF!,List!G597,"")</f>
        <v>#REF!</v>
      </c>
      <c r="F597" s="5" t="e">
        <f t="shared" si="47"/>
        <v>#REF!</v>
      </c>
      <c r="G597" s="15">
        <v>45042</v>
      </c>
      <c r="H597" s="16" t="s">
        <v>27</v>
      </c>
      <c r="I597" s="16" t="s">
        <v>8</v>
      </c>
      <c r="J597" s="16" t="s">
        <v>9</v>
      </c>
      <c r="K597" s="14" t="s">
        <v>10</v>
      </c>
      <c r="L597" s="14" t="s">
        <v>11</v>
      </c>
      <c r="M597" s="16" t="s">
        <v>25</v>
      </c>
      <c r="N597" s="16" t="s">
        <v>13</v>
      </c>
      <c r="O597" s="16" t="s">
        <v>14</v>
      </c>
      <c r="P597" s="12">
        <f t="shared" si="48"/>
        <v>1</v>
      </c>
      <c r="Q597" s="12" cm="1">
        <f t="array" ref="Q597">SUMPRODUCT(($G$2:$G$3094=G597)*(P597&gt;$P$2:$P$3094))+1</f>
        <v>1</v>
      </c>
      <c r="R597" s="12" t="e">
        <f>(Q597*100000)+#REF!</f>
        <v>#REF!</v>
      </c>
      <c r="S597" t="e" cm="1">
        <f t="array" ref="S597">SUMPRODUCT(($G$2:$G$3094=G597)*(R597&gt;$R$2:$R$3094))+1</f>
        <v>#REF!</v>
      </c>
      <c r="T597" t="str">
        <f t="shared" si="49"/>
        <v xml:space="preserve">CATTERICK BRIDGE </v>
      </c>
      <c r="U597">
        <v>0</v>
      </c>
      <c r="V597" t="s">
        <v>17</v>
      </c>
      <c r="W597">
        <f t="shared" si="50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46"/>
        <v>Afternoon45042</v>
      </c>
      <c r="D598" s="5" t="str">
        <f>IF('by region'!$C$2="Any","Any",List!V598)&amp;M598&amp;IF('by region'!$I$2="Any","Any",N598)&amp;G598</f>
        <v>AnyJumpAny45042</v>
      </c>
      <c r="E598" s="5" t="e">
        <f>IF(I598=#REF!,List!G598,"")</f>
        <v>#REF!</v>
      </c>
      <c r="F598" s="5" t="e">
        <f t="shared" si="47"/>
        <v>#REF!</v>
      </c>
      <c r="G598" s="15">
        <v>45042</v>
      </c>
      <c r="H598" s="16" t="s">
        <v>27</v>
      </c>
      <c r="I598" s="16" t="s">
        <v>52</v>
      </c>
      <c r="J598" s="16" t="s">
        <v>9</v>
      </c>
      <c r="K598" s="14" t="s">
        <v>10</v>
      </c>
      <c r="L598" s="14" t="s">
        <v>17</v>
      </c>
      <c r="M598" s="16" t="s">
        <v>12</v>
      </c>
      <c r="N598" s="16" t="s">
        <v>13</v>
      </c>
      <c r="O598" s="16" t="s">
        <v>14</v>
      </c>
      <c r="P598" s="12">
        <f t="shared" si="48"/>
        <v>1</v>
      </c>
      <c r="Q598" s="12" cm="1">
        <f t="array" ref="Q598">SUMPRODUCT(($G$2:$G$3094=G598)*(P598&gt;$P$2:$P$3094))+1</f>
        <v>1</v>
      </c>
      <c r="R598" s="12" t="e">
        <f>(Q598*100000)+#REF!</f>
        <v>#REF!</v>
      </c>
      <c r="S598" t="e" cm="1">
        <f t="array" ref="S598">SUMPRODUCT(($G$2:$G$3094=G598)*(R598&gt;$R$2:$R$3094))+1</f>
        <v>#REF!</v>
      </c>
      <c r="T598" t="str">
        <f t="shared" si="49"/>
        <v xml:space="preserve">Ludlow </v>
      </c>
      <c r="U598">
        <v>0</v>
      </c>
      <c r="V598" t="s">
        <v>17</v>
      </c>
      <c r="W598">
        <f t="shared" si="50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46"/>
        <v>Afternoon45042</v>
      </c>
      <c r="D599" s="5" t="str">
        <f>IF('by region'!$C$2="Any","Any",List!V599)&amp;M599&amp;IF('by region'!$I$2="Any","Any",N599)&amp;G599</f>
        <v>AnyJumpAny45042</v>
      </c>
      <c r="E599" s="5" t="e">
        <f>IF(I599=#REF!,List!G599,"")</f>
        <v>#REF!</v>
      </c>
      <c r="F599" s="5" t="e">
        <f t="shared" si="47"/>
        <v>#REF!</v>
      </c>
      <c r="G599" s="15">
        <v>45042</v>
      </c>
      <c r="H599" s="16" t="s">
        <v>27</v>
      </c>
      <c r="I599" s="16" t="s">
        <v>84</v>
      </c>
      <c r="J599" s="16" t="s">
        <v>9</v>
      </c>
      <c r="K599" s="14" t="s">
        <v>10</v>
      </c>
      <c r="L599" s="14" t="s">
        <v>11</v>
      </c>
      <c r="M599" s="16" t="s">
        <v>12</v>
      </c>
      <c r="N599" s="16" t="s">
        <v>13</v>
      </c>
      <c r="O599" s="16" t="s">
        <v>14</v>
      </c>
      <c r="P599" s="12">
        <f t="shared" si="48"/>
        <v>1</v>
      </c>
      <c r="Q599" s="12" cm="1">
        <f t="array" ref="Q599">SUMPRODUCT(($G$2:$G$3094=G599)*(P599&gt;$P$2:$P$3094))+1</f>
        <v>1</v>
      </c>
      <c r="R599" s="12" t="e">
        <f>(Q599*100000)+#REF!</f>
        <v>#REF!</v>
      </c>
      <c r="S599" t="e" cm="1">
        <f t="array" ref="S599">SUMPRODUCT(($G$2:$G$3094=G599)*(R599&gt;$R$2:$R$3094))+1</f>
        <v>#REF!</v>
      </c>
      <c r="T599" t="str">
        <f t="shared" si="49"/>
        <v xml:space="preserve">Perth </v>
      </c>
      <c r="U599">
        <v>0</v>
      </c>
      <c r="V599" t="s">
        <v>30</v>
      </c>
      <c r="W599">
        <f t="shared" si="50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46"/>
        <v>Afternoon45043</v>
      </c>
      <c r="D600" s="5" t="str">
        <f>IF('by region'!$C$2="Any","Any",List!V600)&amp;M600&amp;IF('by region'!$I$2="Any","Any",N600)&amp;G600</f>
        <v>AnyFlatAny45043</v>
      </c>
      <c r="E600" s="5" t="e">
        <f>IF(I600=#REF!,List!G600,"")</f>
        <v>#REF!</v>
      </c>
      <c r="F600" s="5" t="e">
        <f t="shared" si="47"/>
        <v>#REF!</v>
      </c>
      <c r="G600" s="15">
        <v>45043</v>
      </c>
      <c r="H600" s="16" t="s">
        <v>34</v>
      </c>
      <c r="I600" s="16" t="s">
        <v>77</v>
      </c>
      <c r="J600" s="16" t="s">
        <v>9</v>
      </c>
      <c r="K600" s="14" t="s">
        <v>10</v>
      </c>
      <c r="L600" s="14" t="s">
        <v>11</v>
      </c>
      <c r="M600" s="16" t="s">
        <v>25</v>
      </c>
      <c r="N600" s="16" t="s">
        <v>13</v>
      </c>
      <c r="O600" s="16" t="s">
        <v>14</v>
      </c>
      <c r="P600" s="12">
        <f t="shared" si="48"/>
        <v>1</v>
      </c>
      <c r="Q600" s="12" cm="1">
        <f t="array" ref="Q600">SUMPRODUCT(($G$2:$G$3094=G600)*(P600&gt;$P$2:$P$3094))+1</f>
        <v>1</v>
      </c>
      <c r="R600" s="12" t="e">
        <f>(Q600*100000)+#REF!</f>
        <v>#REF!</v>
      </c>
      <c r="S600" t="e" cm="1">
        <f t="array" ref="S600">SUMPRODUCT(($G$2:$G$3094=G600)*(R600&gt;$R$2:$R$3094))+1</f>
        <v>#REF!</v>
      </c>
      <c r="T600" t="str">
        <f t="shared" si="49"/>
        <v xml:space="preserve">BEVERLEY </v>
      </c>
      <c r="U600">
        <v>0</v>
      </c>
      <c r="V600" t="s">
        <v>30</v>
      </c>
      <c r="W600">
        <f t="shared" si="50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46"/>
        <v>Afternoon45043</v>
      </c>
      <c r="D601" s="5" t="str">
        <f>IF('by region'!$C$2="Any","Any",List!V601)&amp;M601&amp;IF('by region'!$I$2="Any","Any",N601)&amp;G601</f>
        <v>AnyJumpAny45043</v>
      </c>
      <c r="E601" s="5" t="e">
        <f>IF(I601=#REF!,List!G601,"")</f>
        <v>#REF!</v>
      </c>
      <c r="F601" s="5" t="e">
        <f t="shared" si="47"/>
        <v>#REF!</v>
      </c>
      <c r="G601" s="15">
        <v>45043</v>
      </c>
      <c r="H601" s="16" t="s">
        <v>34</v>
      </c>
      <c r="I601" s="16" t="s">
        <v>84</v>
      </c>
      <c r="J601" s="16" t="s">
        <v>9</v>
      </c>
      <c r="K601" s="14" t="s">
        <v>10</v>
      </c>
      <c r="L601" s="14" t="s">
        <v>11</v>
      </c>
      <c r="M601" s="16" t="s">
        <v>12</v>
      </c>
      <c r="N601" s="16" t="s">
        <v>13</v>
      </c>
      <c r="O601" s="16" t="s">
        <v>14</v>
      </c>
      <c r="P601" s="12">
        <f t="shared" si="48"/>
        <v>1</v>
      </c>
      <c r="Q601" s="12" cm="1">
        <f t="array" ref="Q601">SUMPRODUCT(($G$2:$G$3094=G601)*(P601&gt;$P$2:$P$3094))+1</f>
        <v>1</v>
      </c>
      <c r="R601" s="12" t="e">
        <f>(Q601*100000)+#REF!</f>
        <v>#REF!</v>
      </c>
      <c r="S601" t="e" cm="1">
        <f t="array" ref="S601">SUMPRODUCT(($G$2:$G$3094=G601)*(R601&gt;$R$2:$R$3094))+1</f>
        <v>#REF!</v>
      </c>
      <c r="T601" t="str">
        <f t="shared" si="49"/>
        <v xml:space="preserve">Perth </v>
      </c>
      <c r="U601">
        <v>0</v>
      </c>
      <c r="V601" t="s">
        <v>17</v>
      </c>
      <c r="W601">
        <f t="shared" si="50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46"/>
        <v>Evening45043</v>
      </c>
      <c r="D602" s="5" t="str">
        <f>IF('by region'!$C$2="Any","Any",List!V602)&amp;M602&amp;IF('by region'!$I$2="Any","Any",N602)&amp;G602</f>
        <v>AnyJumpAny45043</v>
      </c>
      <c r="E602" s="5" t="e">
        <f>IF(I602=#REF!,List!G602,"")</f>
        <v>#REF!</v>
      </c>
      <c r="F602" s="5" t="e">
        <f t="shared" si="47"/>
        <v>#REF!</v>
      </c>
      <c r="G602" s="15">
        <v>45043</v>
      </c>
      <c r="H602" s="16" t="s">
        <v>34</v>
      </c>
      <c r="I602" s="16" t="s">
        <v>57</v>
      </c>
      <c r="J602" s="16" t="s">
        <v>80</v>
      </c>
      <c r="K602" s="14" t="s">
        <v>10</v>
      </c>
      <c r="L602" s="14" t="s">
        <v>19</v>
      </c>
      <c r="M602" s="16" t="s">
        <v>12</v>
      </c>
      <c r="N602" s="16" t="s">
        <v>13</v>
      </c>
      <c r="O602" s="16" t="s">
        <v>14</v>
      </c>
      <c r="P602" s="12">
        <f t="shared" si="48"/>
        <v>2</v>
      </c>
      <c r="Q602" s="12" cm="1">
        <f t="array" ref="Q602">SUMPRODUCT(($G$2:$G$3094=G602)*(P602&gt;$P$2:$P$3094))+1</f>
        <v>4</v>
      </c>
      <c r="R602" s="12" t="e">
        <f>(Q602*100000)+#REF!</f>
        <v>#REF!</v>
      </c>
      <c r="S602" t="e" cm="1">
        <f t="array" ref="S602">SUMPRODUCT(($G$2:$G$3094=G602)*(R602&gt;$R$2:$R$3094))+1</f>
        <v>#REF!</v>
      </c>
      <c r="T602" t="str">
        <f t="shared" si="49"/>
        <v>Taunton †</v>
      </c>
      <c r="U602">
        <v>0</v>
      </c>
      <c r="V602" t="s">
        <v>19</v>
      </c>
      <c r="W602">
        <f t="shared" si="50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46"/>
        <v>Afternoon45043</v>
      </c>
      <c r="D603" s="5" t="str">
        <f>IF('by region'!$C$2="Any","Any",List!V603)&amp;M603&amp;IF('by region'!$I$2="Any","Any",N603)&amp;G603</f>
        <v>AnyJumpAny45043</v>
      </c>
      <c r="E603" s="5" t="e">
        <f>IF(I603=#REF!,List!G603,"")</f>
        <v>#REF!</v>
      </c>
      <c r="F603" s="5" t="e">
        <f t="shared" si="47"/>
        <v>#REF!</v>
      </c>
      <c r="G603" s="15">
        <v>45043</v>
      </c>
      <c r="H603" s="16" t="s">
        <v>34</v>
      </c>
      <c r="I603" s="16" t="s">
        <v>48</v>
      </c>
      <c r="J603" s="16" t="s">
        <v>9</v>
      </c>
      <c r="K603" s="14" t="s">
        <v>16</v>
      </c>
      <c r="L603" s="14" t="s">
        <v>17</v>
      </c>
      <c r="M603" s="16" t="s">
        <v>12</v>
      </c>
      <c r="N603" s="16" t="s">
        <v>13</v>
      </c>
      <c r="O603" s="16" t="s">
        <v>14</v>
      </c>
      <c r="P603" s="12">
        <f t="shared" si="48"/>
        <v>1</v>
      </c>
      <c r="Q603" s="12" cm="1">
        <f t="array" ref="Q603">SUMPRODUCT(($G$2:$G$3094=G603)*(P603&gt;$P$2:$P$3094))+1</f>
        <v>1</v>
      </c>
      <c r="R603" s="12" t="e">
        <f>(Q603*100000)+#REF!</f>
        <v>#REF!</v>
      </c>
      <c r="S603" t="e" cm="1">
        <f t="array" ref="S603">SUMPRODUCT(($G$2:$G$3094=G603)*(R603&gt;$R$2:$R$3094))+1</f>
        <v>#REF!</v>
      </c>
      <c r="T603" t="str">
        <f t="shared" si="49"/>
        <v xml:space="preserve">Warwick </v>
      </c>
      <c r="U603">
        <v>0</v>
      </c>
      <c r="V603" t="s">
        <v>17</v>
      </c>
      <c r="W603">
        <f t="shared" si="50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46"/>
        <v>Afternoon45044</v>
      </c>
      <c r="D604" s="5" t="str">
        <f>IF('by region'!$C$2="Any","Any",List!V604)&amp;M604&amp;IF('by region'!$I$2="Any","Any",N604)&amp;G604</f>
        <v>AnyFlatAny45044</v>
      </c>
      <c r="E604" s="5" t="e">
        <f>IF(I604=#REF!,List!G604,"")</f>
        <v>#REF!</v>
      </c>
      <c r="F604" s="5" t="e">
        <f t="shared" si="47"/>
        <v>#REF!</v>
      </c>
      <c r="G604" s="15">
        <v>45044</v>
      </c>
      <c r="H604" s="16" t="s">
        <v>35</v>
      </c>
      <c r="I604" s="16" t="s">
        <v>38</v>
      </c>
      <c r="J604" s="16" t="s">
        <v>9</v>
      </c>
      <c r="K604" s="14" t="s">
        <v>16</v>
      </c>
      <c r="L604" s="14" t="s">
        <v>19</v>
      </c>
      <c r="M604" s="16" t="s">
        <v>25</v>
      </c>
      <c r="N604" s="16" t="s">
        <v>13</v>
      </c>
      <c r="O604" s="16" t="s">
        <v>14</v>
      </c>
      <c r="P604" s="12">
        <f t="shared" si="48"/>
        <v>1</v>
      </c>
      <c r="Q604" s="12" cm="1">
        <f t="array" ref="Q604">SUMPRODUCT(($G$2:$G$3094=G604)*(P604&gt;$P$2:$P$3094))+1</f>
        <v>1</v>
      </c>
      <c r="R604" s="12" t="e">
        <f>(Q604*100000)+#REF!</f>
        <v>#REF!</v>
      </c>
      <c r="S604" t="e" cm="1">
        <f t="array" ref="S604">SUMPRODUCT(($G$2:$G$3094=G604)*(R604&gt;$R$2:$R$3094))+1</f>
        <v>#REF!</v>
      </c>
      <c r="T604" t="str">
        <f t="shared" si="49"/>
        <v xml:space="preserve">SANDOWN PARK </v>
      </c>
      <c r="U604">
        <v>0</v>
      </c>
      <c r="V604" t="s">
        <v>19</v>
      </c>
      <c r="W604">
        <f t="shared" si="50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46"/>
        <v>Evening45044</v>
      </c>
      <c r="D605" s="5" t="str">
        <f>IF('by region'!$C$2="Any","Any",List!V605)&amp;M605&amp;IF('by region'!$I$2="Any","Any",N605)&amp;G605</f>
        <v>AnyJumpAny45044</v>
      </c>
      <c r="E605" s="5" t="e">
        <f>IF(I605=#REF!,List!G605,"")</f>
        <v>#REF!</v>
      </c>
      <c r="F605" s="5" t="e">
        <f t="shared" si="47"/>
        <v>#REF!</v>
      </c>
      <c r="G605" s="15">
        <v>45044</v>
      </c>
      <c r="H605" s="16" t="s">
        <v>35</v>
      </c>
      <c r="I605" s="16" t="s">
        <v>54</v>
      </c>
      <c r="J605" s="16" t="s">
        <v>80</v>
      </c>
      <c r="K605" s="14" t="s">
        <v>24</v>
      </c>
      <c r="L605" s="14" t="s">
        <v>19</v>
      </c>
      <c r="M605" s="16" t="s">
        <v>12</v>
      </c>
      <c r="N605" s="16" t="s">
        <v>13</v>
      </c>
      <c r="O605" s="16" t="s">
        <v>14</v>
      </c>
      <c r="P605" s="12">
        <f t="shared" si="48"/>
        <v>2</v>
      </c>
      <c r="Q605" s="12" cm="1">
        <f t="array" ref="Q605">SUMPRODUCT(($G$2:$G$3094=G605)*(P605&gt;$P$2:$P$3094))+1</f>
        <v>4</v>
      </c>
      <c r="R605" s="12" t="e">
        <f>(Q605*100000)+#REF!</f>
        <v>#REF!</v>
      </c>
      <c r="S605" t="e" cm="1">
        <f t="array" ref="S605">SUMPRODUCT(($G$2:$G$3094=G605)*(R605&gt;$R$2:$R$3094))+1</f>
        <v>#REF!</v>
      </c>
      <c r="T605" t="str">
        <f t="shared" si="49"/>
        <v>Chepstow †</v>
      </c>
      <c r="U605">
        <v>0</v>
      </c>
      <c r="V605" t="s">
        <v>11</v>
      </c>
      <c r="W605">
        <f t="shared" si="50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46"/>
        <v>Afternoon45044</v>
      </c>
      <c r="D606" s="5" t="str">
        <f>IF('by region'!$C$2="Any","Any",List!V606)&amp;M606&amp;IF('by region'!$I$2="Any","Any",N606)&amp;G606</f>
        <v>AnyJumpAny45044</v>
      </c>
      <c r="E606" s="5" t="e">
        <f>IF(I606=#REF!,List!G606,"")</f>
        <v>#REF!</v>
      </c>
      <c r="F606" s="5" t="e">
        <f t="shared" si="47"/>
        <v>#REF!</v>
      </c>
      <c r="G606" s="15">
        <v>45044</v>
      </c>
      <c r="H606" s="16" t="s">
        <v>35</v>
      </c>
      <c r="I606" s="16" t="s">
        <v>84</v>
      </c>
      <c r="J606" s="16" t="s">
        <v>9</v>
      </c>
      <c r="K606" s="14" t="s">
        <v>10</v>
      </c>
      <c r="L606" s="14" t="s">
        <v>11</v>
      </c>
      <c r="M606" s="16" t="s">
        <v>12</v>
      </c>
      <c r="N606" s="16" t="s">
        <v>13</v>
      </c>
      <c r="O606" s="16" t="s">
        <v>14</v>
      </c>
      <c r="P606" s="12">
        <f t="shared" si="48"/>
        <v>1</v>
      </c>
      <c r="Q606" s="12" cm="1">
        <f t="array" ref="Q606">SUMPRODUCT(($G$2:$G$3094=G606)*(P606&gt;$P$2:$P$3094))+1</f>
        <v>1</v>
      </c>
      <c r="R606" s="12" t="e">
        <f>(Q606*100000)+#REF!</f>
        <v>#REF!</v>
      </c>
      <c r="S606" t="e" cm="1">
        <f t="array" ref="S606">SUMPRODUCT(($G$2:$G$3094=G606)*(R606&gt;$R$2:$R$3094))+1</f>
        <v>#REF!</v>
      </c>
      <c r="T606" t="str">
        <f t="shared" si="49"/>
        <v xml:space="preserve">Perth </v>
      </c>
      <c r="U606">
        <v>0</v>
      </c>
      <c r="V606" t="s">
        <v>17</v>
      </c>
      <c r="W606">
        <f t="shared" si="50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46"/>
        <v>Evening45044</v>
      </c>
      <c r="D607" s="5" t="str">
        <f>IF('by region'!$C$2="Any","Any",List!V607)&amp;M607&amp;IF('by region'!$I$2="Any","Any",N607)&amp;G607</f>
        <v>AnyJumpAny45044</v>
      </c>
      <c r="E607" s="5" t="e">
        <f>IF(I607=#REF!,List!G607,"")</f>
        <v>#REF!</v>
      </c>
      <c r="F607" s="5" t="e">
        <f t="shared" si="47"/>
        <v>#REF!</v>
      </c>
      <c r="G607" s="15">
        <v>45044</v>
      </c>
      <c r="H607" s="16" t="s">
        <v>35</v>
      </c>
      <c r="I607" s="16" t="s">
        <v>23</v>
      </c>
      <c r="J607" s="16" t="s">
        <v>80</v>
      </c>
      <c r="K607" s="14" t="s">
        <v>24</v>
      </c>
      <c r="L607" s="14" t="s">
        <v>17</v>
      </c>
      <c r="M607" s="16" t="s">
        <v>12</v>
      </c>
      <c r="N607" s="16" t="s">
        <v>13</v>
      </c>
      <c r="O607" s="16" t="s">
        <v>14</v>
      </c>
      <c r="P607" s="12">
        <f t="shared" si="48"/>
        <v>2</v>
      </c>
      <c r="Q607" s="12" cm="1">
        <f t="array" ref="Q607">SUMPRODUCT(($G$2:$G$3094=G607)*(P607&gt;$P$2:$P$3094))+1</f>
        <v>4</v>
      </c>
      <c r="R607" s="12" t="e">
        <f>(Q607*100000)+#REF!</f>
        <v>#REF!</v>
      </c>
      <c r="S607" t="e" cm="1">
        <f t="array" ref="S607">SUMPRODUCT(($G$2:$G$3094=G607)*(R607&gt;$R$2:$R$3094))+1</f>
        <v>#REF!</v>
      </c>
      <c r="T607" t="str">
        <f t="shared" si="49"/>
        <v>Southwell †</v>
      </c>
      <c r="U607">
        <v>0</v>
      </c>
      <c r="V607" t="s">
        <v>11</v>
      </c>
      <c r="W607">
        <f t="shared" si="50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46"/>
        <v>Evening45045</v>
      </c>
      <c r="D608" s="5" t="str">
        <f>IF('by region'!$C$2="Any","Any",List!V608)&amp;M608&amp;IF('by region'!$I$2="Any","Any",N608)&amp;G608</f>
        <v>AnyFlatAny45045</v>
      </c>
      <c r="E608" s="5" t="e">
        <f>IF(I608=#REF!,List!G608,"")</f>
        <v>#REF!</v>
      </c>
      <c r="F608" s="5" t="e">
        <f t="shared" si="47"/>
        <v>#REF!</v>
      </c>
      <c r="G608" s="15">
        <v>45045</v>
      </c>
      <c r="H608" s="16" t="s">
        <v>37</v>
      </c>
      <c r="I608" s="16" t="s">
        <v>59</v>
      </c>
      <c r="J608" s="16" t="s">
        <v>80</v>
      </c>
      <c r="K608" s="14" t="s">
        <v>24</v>
      </c>
      <c r="L608" s="14" t="s">
        <v>11</v>
      </c>
      <c r="M608" s="16" t="s">
        <v>25</v>
      </c>
      <c r="N608" s="16" t="s">
        <v>13</v>
      </c>
      <c r="O608" s="16" t="s">
        <v>14</v>
      </c>
      <c r="P608" s="12">
        <f t="shared" si="48"/>
        <v>2</v>
      </c>
      <c r="Q608" s="12" cm="1">
        <f t="array" ref="Q608">SUMPRODUCT(($G$2:$G$3094=G608)*(P608&gt;$P$2:$P$3094))+1</f>
        <v>5</v>
      </c>
      <c r="R608" s="12" t="e">
        <f>(Q608*100000)+#REF!</f>
        <v>#REF!</v>
      </c>
      <c r="S608" t="e" cm="1">
        <f t="array" ref="S608">SUMPRODUCT(($G$2:$G$3094=G608)*(R608&gt;$R$2:$R$3094))+1</f>
        <v>#REF!</v>
      </c>
      <c r="T608" t="str">
        <f t="shared" si="49"/>
        <v>DONCASTER †</v>
      </c>
      <c r="U608">
        <v>0</v>
      </c>
      <c r="V608" t="s">
        <v>19</v>
      </c>
      <c r="W608">
        <f t="shared" si="50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46"/>
        <v>Afternoon45045</v>
      </c>
      <c r="D609" s="5" t="str">
        <f>IF('by region'!$C$2="Any","Any",List!V609)&amp;M609&amp;IF('by region'!$I$2="Any","Any",N609)&amp;G609</f>
        <v>AnyFlatAny45045</v>
      </c>
      <c r="E609" s="5" t="e">
        <f>IF(I609=#REF!,List!G609,"")</f>
        <v>#REF!</v>
      </c>
      <c r="F609" s="5" t="e">
        <f t="shared" si="47"/>
        <v>#REF!</v>
      </c>
      <c r="G609" s="15">
        <v>45045</v>
      </c>
      <c r="H609" s="16" t="s">
        <v>37</v>
      </c>
      <c r="I609" s="16" t="s">
        <v>56</v>
      </c>
      <c r="J609" s="16" t="s">
        <v>9</v>
      </c>
      <c r="K609" s="14" t="s">
        <v>16</v>
      </c>
      <c r="L609" s="14" t="s">
        <v>11</v>
      </c>
      <c r="M609" s="16" t="s">
        <v>25</v>
      </c>
      <c r="N609" s="16" t="s">
        <v>13</v>
      </c>
      <c r="O609" s="16" t="s">
        <v>14</v>
      </c>
      <c r="P609" s="12">
        <f t="shared" si="48"/>
        <v>1</v>
      </c>
      <c r="Q609" s="12" cm="1">
        <f t="array" ref="Q609">SUMPRODUCT(($G$2:$G$3094=G609)*(P609&gt;$P$2:$P$3094))+1</f>
        <v>1</v>
      </c>
      <c r="R609" s="12" t="e">
        <f>(Q609*100000)+#REF!</f>
        <v>#REF!</v>
      </c>
      <c r="S609" t="e" cm="1">
        <f t="array" ref="S609">SUMPRODUCT(($G$2:$G$3094=G609)*(R609&gt;$R$2:$R$3094))+1</f>
        <v>#REF!</v>
      </c>
      <c r="T609" t="str">
        <f t="shared" si="49"/>
        <v xml:space="preserve">HAYDOCK PARK </v>
      </c>
      <c r="U609">
        <v>0</v>
      </c>
      <c r="V609" t="s">
        <v>19</v>
      </c>
      <c r="W609">
        <f t="shared" si="50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46"/>
        <v>Afternoon45045</v>
      </c>
      <c r="D610" s="5" t="str">
        <f>IF('by region'!$C$2="Any","Any",List!V610)&amp;M610&amp;IF('by region'!$I$2="Any","Any",N610)&amp;G610</f>
        <v>AnyFlatAny45045</v>
      </c>
      <c r="E610" s="5" t="e">
        <f>IF(I610=#REF!,List!G610,"")</f>
        <v>#REF!</v>
      </c>
      <c r="F610" s="5" t="e">
        <f t="shared" si="47"/>
        <v>#REF!</v>
      </c>
      <c r="G610" s="15">
        <v>45045</v>
      </c>
      <c r="H610" s="16" t="s">
        <v>37</v>
      </c>
      <c r="I610" s="16" t="s">
        <v>44</v>
      </c>
      <c r="J610" s="16" t="s">
        <v>9</v>
      </c>
      <c r="K610" s="14" t="s">
        <v>10</v>
      </c>
      <c r="L610" s="14" t="s">
        <v>17</v>
      </c>
      <c r="M610" s="16" t="s">
        <v>25</v>
      </c>
      <c r="N610" s="16" t="s">
        <v>13</v>
      </c>
      <c r="O610" s="16" t="s">
        <v>14</v>
      </c>
      <c r="P610" s="12">
        <f t="shared" si="48"/>
        <v>1</v>
      </c>
      <c r="Q610" s="12" cm="1">
        <f t="array" ref="Q610">SUMPRODUCT(($G$2:$G$3094=G610)*(P610&gt;$P$2:$P$3094))+1</f>
        <v>1</v>
      </c>
      <c r="R610" s="12" t="e">
        <f>(Q610*100000)+#REF!</f>
        <v>#REF!</v>
      </c>
      <c r="S610" t="e" cm="1">
        <f t="array" ref="S610">SUMPRODUCT(($G$2:$G$3094=G610)*(R610&gt;$R$2:$R$3094))+1</f>
        <v>#REF!</v>
      </c>
      <c r="T610" t="str">
        <f t="shared" si="49"/>
        <v xml:space="preserve">LEICESTER </v>
      </c>
      <c r="U610">
        <v>0</v>
      </c>
      <c r="V610" t="s">
        <v>17</v>
      </c>
      <c r="W610">
        <f t="shared" si="50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46"/>
        <v>Afternoon45045</v>
      </c>
      <c r="D611" s="5" t="str">
        <f>IF('by region'!$C$2="Any","Any",List!V611)&amp;M611&amp;IF('by region'!$I$2="Any","Any",N611)&amp;G611</f>
        <v>AnyFlatAny45045</v>
      </c>
      <c r="E611" s="5" t="e">
        <f>IF(I611=#REF!,List!G611,"")</f>
        <v>#REF!</v>
      </c>
      <c r="F611" s="5" t="e">
        <f t="shared" si="47"/>
        <v>#REF!</v>
      </c>
      <c r="G611" s="15">
        <v>45045</v>
      </c>
      <c r="H611" s="16" t="s">
        <v>37</v>
      </c>
      <c r="I611" s="16" t="s">
        <v>78</v>
      </c>
      <c r="J611" s="16" t="s">
        <v>9</v>
      </c>
      <c r="K611" s="14" t="s">
        <v>10</v>
      </c>
      <c r="L611" s="14" t="s">
        <v>11</v>
      </c>
      <c r="M611" s="16" t="s">
        <v>25</v>
      </c>
      <c r="N611" s="16" t="s">
        <v>13</v>
      </c>
      <c r="O611" s="16" t="s">
        <v>14</v>
      </c>
      <c r="P611" s="12">
        <f t="shared" si="48"/>
        <v>1</v>
      </c>
      <c r="Q611" s="12" cm="1">
        <f t="array" ref="Q611">SUMPRODUCT(($G$2:$G$3094=G611)*(P611&gt;$P$2:$P$3094))+1</f>
        <v>1</v>
      </c>
      <c r="R611" s="12" t="e">
        <f>(Q611*100000)+#REF!</f>
        <v>#REF!</v>
      </c>
      <c r="S611" t="e" cm="1">
        <f t="array" ref="S611">SUMPRODUCT(($G$2:$G$3094=G611)*(R611&gt;$R$2:$R$3094))+1</f>
        <v>#REF!</v>
      </c>
      <c r="T611" t="str">
        <f t="shared" si="49"/>
        <v xml:space="preserve">RIPON </v>
      </c>
      <c r="U611">
        <v>0</v>
      </c>
      <c r="V611" t="s">
        <v>11</v>
      </c>
      <c r="W611">
        <f t="shared" si="50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46"/>
        <v>Afternoon45045</v>
      </c>
      <c r="D612" s="5" t="str">
        <f>IF('by region'!$C$2="Any","Any",List!V612)&amp;M612&amp;IF('by region'!$I$2="Any","Any",N612)&amp;G612</f>
        <v>AnyJumpAny45045</v>
      </c>
      <c r="E612" s="5" t="e">
        <f>IF(I612=#REF!,List!G612,"")</f>
        <v>#REF!</v>
      </c>
      <c r="F612" s="5" t="e">
        <f t="shared" si="47"/>
        <v>#REF!</v>
      </c>
      <c r="G612" s="15">
        <v>45045</v>
      </c>
      <c r="H612" s="16" t="s">
        <v>37</v>
      </c>
      <c r="I612" s="16" t="s">
        <v>38</v>
      </c>
      <c r="J612" s="16" t="s">
        <v>9</v>
      </c>
      <c r="K612" s="14" t="s">
        <v>16</v>
      </c>
      <c r="L612" s="14" t="s">
        <v>19</v>
      </c>
      <c r="M612" s="16" t="s">
        <v>12</v>
      </c>
      <c r="N612" s="16" t="s">
        <v>13</v>
      </c>
      <c r="O612" s="16" t="s">
        <v>14</v>
      </c>
      <c r="P612" s="12">
        <f t="shared" si="48"/>
        <v>1</v>
      </c>
      <c r="Q612" s="12" cm="1">
        <f t="array" ref="Q612">SUMPRODUCT(($G$2:$G$3094=G612)*(P612&gt;$P$2:$P$3094))+1</f>
        <v>1</v>
      </c>
      <c r="R612" s="12" t="e">
        <f>(Q612*100000)+#REF!</f>
        <v>#REF!</v>
      </c>
      <c r="S612" t="e" cm="1">
        <f t="array" ref="S612">SUMPRODUCT(($G$2:$G$3094=G612)*(R612&gt;$R$2:$R$3094))+1</f>
        <v>#REF!</v>
      </c>
      <c r="T612" t="str">
        <f t="shared" si="49"/>
        <v xml:space="preserve">Sandown Park </v>
      </c>
      <c r="U612">
        <v>0</v>
      </c>
      <c r="V612" t="s">
        <v>19</v>
      </c>
      <c r="W612">
        <f t="shared" si="50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46"/>
        <v>Afternoon45046</v>
      </c>
      <c r="D613" s="5" t="str">
        <f>IF('by region'!$C$2="Any","Any",List!V613)&amp;M613&amp;IF('by region'!$I$2="Any","Any",N613)&amp;G613</f>
        <v>AnyFlatAny45046</v>
      </c>
      <c r="E613" s="5" t="e">
        <f>IF(I613=#REF!,List!G613,"")</f>
        <v>#REF!</v>
      </c>
      <c r="F613" s="5" t="e">
        <f t="shared" si="47"/>
        <v>#REF!</v>
      </c>
      <c r="G613" s="15">
        <v>45046</v>
      </c>
      <c r="H613" s="16" t="s">
        <v>40</v>
      </c>
      <c r="I613" s="16" t="s">
        <v>49</v>
      </c>
      <c r="J613" s="16" t="s">
        <v>9</v>
      </c>
      <c r="K613" s="14" t="s">
        <v>10</v>
      </c>
      <c r="L613" s="14" t="s">
        <v>11</v>
      </c>
      <c r="M613" s="16" t="s">
        <v>25</v>
      </c>
      <c r="N613" s="16" t="s">
        <v>13</v>
      </c>
      <c r="O613" s="16" t="s">
        <v>14</v>
      </c>
      <c r="P613" s="12">
        <f t="shared" si="48"/>
        <v>1</v>
      </c>
      <c r="Q613" s="12" cm="1">
        <f t="array" ref="Q613">SUMPRODUCT(($G$2:$G$3094=G613)*(P613&gt;$P$2:$P$3094))+1</f>
        <v>1</v>
      </c>
      <c r="R613" s="12" t="e">
        <f>(Q613*100000)+#REF!</f>
        <v>#REF!</v>
      </c>
      <c r="S613" t="e" cm="1">
        <f t="array" ref="S613">SUMPRODUCT(($G$2:$G$3094=G613)*(R613&gt;$R$2:$R$3094))+1</f>
        <v>#REF!</v>
      </c>
      <c r="T613" t="str">
        <f t="shared" si="49"/>
        <v xml:space="preserve">WETHERBY </v>
      </c>
      <c r="U613">
        <v>0</v>
      </c>
      <c r="V613" t="s">
        <v>19</v>
      </c>
      <c r="W613">
        <f t="shared" si="50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46"/>
        <v>Afternoon45046</v>
      </c>
      <c r="D614" s="5" t="str">
        <f>IF('by region'!$C$2="Any","Any",List!V614)&amp;M614&amp;IF('by region'!$I$2="Any","Any",N614)&amp;G614</f>
        <v>AnyFlatAny45046</v>
      </c>
      <c r="E614" s="5" t="e">
        <f>IF(I614=#REF!,List!G614,"")</f>
        <v>#REF!</v>
      </c>
      <c r="F614" s="5" t="e">
        <f t="shared" si="47"/>
        <v>#REF!</v>
      </c>
      <c r="G614" s="15">
        <v>45046</v>
      </c>
      <c r="H614" s="16" t="s">
        <v>40</v>
      </c>
      <c r="I614" s="16" t="s">
        <v>22</v>
      </c>
      <c r="J614" s="16" t="s">
        <v>9</v>
      </c>
      <c r="K614" s="14" t="s">
        <v>10</v>
      </c>
      <c r="L614" s="14" t="s">
        <v>11</v>
      </c>
      <c r="M614" s="16" t="s">
        <v>25</v>
      </c>
      <c r="N614" s="16" t="s">
        <v>13</v>
      </c>
      <c r="O614" s="16" t="s">
        <v>14</v>
      </c>
      <c r="P614" s="12">
        <f t="shared" si="48"/>
        <v>1</v>
      </c>
      <c r="Q614" s="12" cm="1">
        <f t="array" ref="Q614">SUMPRODUCT(($G$2:$G$3094=G614)*(P614&gt;$P$2:$P$3094))+1</f>
        <v>1</v>
      </c>
      <c r="R614" s="12" t="e">
        <f>(Q614*100000)+#REF!</f>
        <v>#REF!</v>
      </c>
      <c r="S614" t="e" cm="1">
        <f t="array" ref="S614">SUMPRODUCT(($G$2:$G$3094=G614)*(R614&gt;$R$2:$R$3094))+1</f>
        <v>#REF!</v>
      </c>
      <c r="T614" t="str">
        <f t="shared" si="49"/>
        <v xml:space="preserve">MUSSELBURGH </v>
      </c>
      <c r="U614">
        <v>0</v>
      </c>
      <c r="V614" t="s">
        <v>11</v>
      </c>
      <c r="W614">
        <f t="shared" si="50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46"/>
        <v>Afternoon45047</v>
      </c>
      <c r="D615" s="5" t="str">
        <f>IF('by region'!$C$2="Any","Any",List!V615)&amp;M615&amp;IF('by region'!$I$2="Any","Any",N615)&amp;G615</f>
        <v>AnyFlatAny45047</v>
      </c>
      <c r="E615" s="5" t="e">
        <f>IF(I615=#REF!,List!G615,"")</f>
        <v>#REF!</v>
      </c>
      <c r="F615" s="5" t="e">
        <f t="shared" si="47"/>
        <v>#REF!</v>
      </c>
      <c r="G615" s="15">
        <v>45047</v>
      </c>
      <c r="H615" s="16" t="s">
        <v>42</v>
      </c>
      <c r="I615" s="16" t="s">
        <v>79</v>
      </c>
      <c r="J615" s="16" t="s">
        <v>9</v>
      </c>
      <c r="K615" s="14" t="s">
        <v>24</v>
      </c>
      <c r="L615" s="14" t="s">
        <v>19</v>
      </c>
      <c r="M615" s="16" t="s">
        <v>25</v>
      </c>
      <c r="N615" s="16" t="s">
        <v>13</v>
      </c>
      <c r="O615" s="16" t="s">
        <v>14</v>
      </c>
      <c r="P615" s="12">
        <f t="shared" si="48"/>
        <v>1</v>
      </c>
      <c r="Q615" s="12" cm="1">
        <f t="array" ref="Q615">SUMPRODUCT(($G$2:$G$3094=G615)*(P615&gt;$P$2:$P$3094))+1</f>
        <v>1</v>
      </c>
      <c r="R615" s="12" t="e">
        <f>(Q615*100000)+#REF!</f>
        <v>#REF!</v>
      </c>
      <c r="S615" t="e" cm="1">
        <f t="array" ref="S615">SUMPRODUCT(($G$2:$G$3094=G615)*(R615&gt;$R$2:$R$3094))+1</f>
        <v>#REF!</v>
      </c>
      <c r="T615" t="str">
        <f t="shared" si="49"/>
        <v xml:space="preserve">BATH </v>
      </c>
      <c r="U615">
        <v>0</v>
      </c>
      <c r="V615" t="s">
        <v>11</v>
      </c>
      <c r="W615">
        <f t="shared" si="50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46"/>
        <v>Afternoon45047</v>
      </c>
      <c r="D616" s="5" t="str">
        <f>IF('by region'!$C$2="Any","Any",List!V616)&amp;M616&amp;IF('by region'!$I$2="Any","Any",N616)&amp;G616</f>
        <v>AnyFlatAny45047</v>
      </c>
      <c r="E616" s="5" t="e">
        <f>IF(I616=#REF!,List!G616,"")</f>
        <v>#REF!</v>
      </c>
      <c r="F616" s="5" t="e">
        <f t="shared" si="47"/>
        <v>#REF!</v>
      </c>
      <c r="G616" s="15">
        <v>45047</v>
      </c>
      <c r="H616" s="16" t="s">
        <v>42</v>
      </c>
      <c r="I616" s="16" t="s">
        <v>70</v>
      </c>
      <c r="J616" s="16" t="s">
        <v>9</v>
      </c>
      <c r="K616" s="14" t="s">
        <v>24</v>
      </c>
      <c r="L616" s="14" t="s">
        <v>19</v>
      </c>
      <c r="M616" s="16" t="s">
        <v>25</v>
      </c>
      <c r="N616" s="16" t="s">
        <v>13</v>
      </c>
      <c r="O616" s="16" t="s">
        <v>14</v>
      </c>
      <c r="P616" s="12">
        <f t="shared" si="48"/>
        <v>1</v>
      </c>
      <c r="Q616" s="12" cm="1">
        <f t="array" ref="Q616">SUMPRODUCT(($G$2:$G$3094=G616)*(P616&gt;$P$2:$P$3094))+1</f>
        <v>1</v>
      </c>
      <c r="R616" s="12" t="e">
        <f>(Q616*100000)+#REF!</f>
        <v>#REF!</v>
      </c>
      <c r="S616" t="e" cm="1">
        <f t="array" ref="S616">SUMPRODUCT(($G$2:$G$3094=G616)*(R616&gt;$R$2:$R$3094))+1</f>
        <v>#REF!</v>
      </c>
      <c r="T616" t="str">
        <f t="shared" si="49"/>
        <v xml:space="preserve">WINDSOR </v>
      </c>
      <c r="U616">
        <v>0</v>
      </c>
      <c r="V616" t="s">
        <v>17</v>
      </c>
      <c r="W616">
        <f t="shared" si="50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46"/>
        <v>Afternoon45047</v>
      </c>
      <c r="D617" s="5" t="str">
        <f>IF('by region'!$C$2="Any","Any",List!V617)&amp;M617&amp;IF('by region'!$I$2="Any","Any",N617)&amp;G617</f>
        <v>AnyFlatAny45047</v>
      </c>
      <c r="E617" s="5" t="e">
        <f>IF(I617=#REF!,List!G617,"")</f>
        <v>#REF!</v>
      </c>
      <c r="F617" s="5" t="e">
        <f t="shared" si="47"/>
        <v>#REF!</v>
      </c>
      <c r="G617" s="15">
        <v>45047</v>
      </c>
      <c r="H617" s="16" t="s">
        <v>42</v>
      </c>
      <c r="I617" s="16" t="s">
        <v>77</v>
      </c>
      <c r="J617" s="16" t="s">
        <v>9</v>
      </c>
      <c r="K617" s="14" t="s">
        <v>10</v>
      </c>
      <c r="L617" s="14" t="s">
        <v>11</v>
      </c>
      <c r="M617" s="16" t="s">
        <v>25</v>
      </c>
      <c r="N617" s="16" t="s">
        <v>13</v>
      </c>
      <c r="O617" s="16" t="s">
        <v>21</v>
      </c>
      <c r="P617" s="12">
        <f t="shared" si="48"/>
        <v>1</v>
      </c>
      <c r="Q617" s="12" cm="1">
        <f t="array" ref="Q617">SUMPRODUCT(($G$2:$G$3094=G617)*(P617&gt;$P$2:$P$3094))+1</f>
        <v>1</v>
      </c>
      <c r="R617" s="12" t="e">
        <f>(Q617*100000)+#REF!</f>
        <v>#REF!</v>
      </c>
      <c r="S617" t="e" cm="1">
        <f t="array" ref="S617">SUMPRODUCT(($G$2:$G$3094=G617)*(R617&gt;$R$2:$R$3094))+1</f>
        <v>#REF!</v>
      </c>
      <c r="T617" t="str">
        <f t="shared" si="49"/>
        <v xml:space="preserve">BEVERLEY </v>
      </c>
      <c r="U617">
        <v>0</v>
      </c>
      <c r="V617" t="s">
        <v>19</v>
      </c>
      <c r="W617">
        <f t="shared" si="50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46"/>
        <v>Afternoon45047</v>
      </c>
      <c r="D618" s="5" t="str">
        <f>IF('by region'!$C$2="Any","Any",List!V618)&amp;M618&amp;IF('by region'!$I$2="Any","Any",N618)&amp;G618</f>
        <v>AnyJumpAny45047</v>
      </c>
      <c r="E618" s="5" t="e">
        <f>IF(I618=#REF!,List!G618,"")</f>
        <v>#REF!</v>
      </c>
      <c r="F618" s="5" t="e">
        <f t="shared" si="47"/>
        <v>#REF!</v>
      </c>
      <c r="G618" s="15">
        <v>45047</v>
      </c>
      <c r="H618" s="16" t="s">
        <v>42</v>
      </c>
      <c r="I618" s="16" t="s">
        <v>47</v>
      </c>
      <c r="J618" s="16" t="s">
        <v>9</v>
      </c>
      <c r="K618" s="14" t="s">
        <v>16</v>
      </c>
      <c r="L618" s="14" t="s">
        <v>19</v>
      </c>
      <c r="M618" s="16" t="s">
        <v>12</v>
      </c>
      <c r="N618" s="16" t="s">
        <v>13</v>
      </c>
      <c r="O618" s="16" t="s">
        <v>14</v>
      </c>
      <c r="P618" s="12">
        <f t="shared" si="48"/>
        <v>1</v>
      </c>
      <c r="Q618" s="12" cm="1">
        <f t="array" ref="Q618">SUMPRODUCT(($G$2:$G$3094=G618)*(P618&gt;$P$2:$P$3094))+1</f>
        <v>1</v>
      </c>
      <c r="R618" s="12" t="e">
        <f>(Q618*100000)+#REF!</f>
        <v>#REF!</v>
      </c>
      <c r="S618" t="e" cm="1">
        <f t="array" ref="S618">SUMPRODUCT(($G$2:$G$3094=G618)*(R618&gt;$R$2:$R$3094))+1</f>
        <v>#REF!</v>
      </c>
      <c r="T618" t="str">
        <f t="shared" si="49"/>
        <v xml:space="preserve">Kempton Park </v>
      </c>
      <c r="U618">
        <v>0</v>
      </c>
      <c r="V618" t="s">
        <v>30</v>
      </c>
      <c r="W618">
        <f t="shared" si="50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46"/>
        <v>Afternoon45047</v>
      </c>
      <c r="D619" s="5" t="str">
        <f>IF('by region'!$C$2="Any","Any",List!V619)&amp;M619&amp;IF('by region'!$I$2="Any","Any",N619)&amp;G619</f>
        <v>AnyJumpAny45047</v>
      </c>
      <c r="E619" s="5" t="e">
        <f>IF(I619=#REF!,List!G619,"")</f>
        <v>#REF!</v>
      </c>
      <c r="F619" s="5" t="e">
        <f t="shared" si="47"/>
        <v>#REF!</v>
      </c>
      <c r="G619" s="15">
        <v>45047</v>
      </c>
      <c r="H619" s="16" t="s">
        <v>42</v>
      </c>
      <c r="I619" s="16" t="s">
        <v>48</v>
      </c>
      <c r="J619" s="16" t="s">
        <v>9</v>
      </c>
      <c r="K619" s="14" t="s">
        <v>16</v>
      </c>
      <c r="L619" s="14" t="s">
        <v>17</v>
      </c>
      <c r="M619" s="16" t="s">
        <v>12</v>
      </c>
      <c r="N619" s="16" t="s">
        <v>13</v>
      </c>
      <c r="O619" s="16" t="s">
        <v>14</v>
      </c>
      <c r="P619" s="12">
        <f t="shared" si="48"/>
        <v>1</v>
      </c>
      <c r="Q619" s="12" cm="1">
        <f t="array" ref="Q619">SUMPRODUCT(($G$2:$G$3094=G619)*(P619&gt;$P$2:$P$3094))+1</f>
        <v>1</v>
      </c>
      <c r="R619" s="12" t="e">
        <f>(Q619*100000)+#REF!</f>
        <v>#REF!</v>
      </c>
      <c r="S619" t="e" cm="1">
        <f t="array" ref="S619">SUMPRODUCT(($G$2:$G$3094=G619)*(R619&gt;$R$2:$R$3094))+1</f>
        <v>#REF!</v>
      </c>
      <c r="T619" t="str">
        <f t="shared" si="49"/>
        <v xml:space="preserve">Warwick </v>
      </c>
      <c r="U619">
        <v>0</v>
      </c>
      <c r="V619" t="s">
        <v>19</v>
      </c>
      <c r="W619">
        <f t="shared" si="50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46"/>
        <v>Afternoon45048</v>
      </c>
      <c r="D620" s="5" t="str">
        <f>IF('by region'!$C$2="Any","Any",List!V620)&amp;M620&amp;IF('by region'!$I$2="Any","Any",N620)&amp;G620</f>
        <v>AnyFlatAny45048</v>
      </c>
      <c r="E620" s="5" t="e">
        <f>IF(I620=#REF!,List!G620,"")</f>
        <v>#REF!</v>
      </c>
      <c r="F620" s="5" t="e">
        <f t="shared" si="47"/>
        <v>#REF!</v>
      </c>
      <c r="G620" s="15">
        <v>45048</v>
      </c>
      <c r="H620" s="16" t="s">
        <v>7</v>
      </c>
      <c r="I620" s="16" t="s">
        <v>82</v>
      </c>
      <c r="J620" s="16" t="s">
        <v>9</v>
      </c>
      <c r="K620" s="14" t="s">
        <v>24</v>
      </c>
      <c r="L620" s="14" t="s">
        <v>19</v>
      </c>
      <c r="M620" s="16" t="s">
        <v>25</v>
      </c>
      <c r="N620" s="16" t="s">
        <v>13</v>
      </c>
      <c r="O620" s="16" t="s">
        <v>14</v>
      </c>
      <c r="P620" s="12">
        <f t="shared" si="48"/>
        <v>1</v>
      </c>
      <c r="Q620" s="12" cm="1">
        <f t="array" ref="Q620">SUMPRODUCT(($G$2:$G$3094=G620)*(P620&gt;$P$2:$P$3094))+1</f>
        <v>1</v>
      </c>
      <c r="R620" s="12" t="e">
        <f>(Q620*100000)+#REF!</f>
        <v>#REF!</v>
      </c>
      <c r="S620" t="e" cm="1">
        <f t="array" ref="S620">SUMPRODUCT(($G$2:$G$3094=G620)*(R620&gt;$R$2:$R$3094))+1</f>
        <v>#REF!</v>
      </c>
      <c r="T620" t="str">
        <f t="shared" si="49"/>
        <v xml:space="preserve">BRIGHTON </v>
      </c>
      <c r="U620">
        <v>0</v>
      </c>
      <c r="V620" t="s">
        <v>19</v>
      </c>
      <c r="W620">
        <f t="shared" si="50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46"/>
        <v>Afternoon45048</v>
      </c>
      <c r="D621" s="5" t="str">
        <f>IF('by region'!$C$2="Any","Any",List!V621)&amp;M621&amp;IF('by region'!$I$2="Any","Any",N621)&amp;G621</f>
        <v>AnyFlatAny45048</v>
      </c>
      <c r="E621" s="5" t="e">
        <f>IF(I621=#REF!,List!G621,"")</f>
        <v>#REF!</v>
      </c>
      <c r="F621" s="5" t="e">
        <f t="shared" si="47"/>
        <v>#REF!</v>
      </c>
      <c r="G621" s="15">
        <v>45048</v>
      </c>
      <c r="H621" s="16" t="s">
        <v>7</v>
      </c>
      <c r="I621" s="16" t="s">
        <v>72</v>
      </c>
      <c r="J621" s="16" t="s">
        <v>9</v>
      </c>
      <c r="K621" s="14" t="s">
        <v>16</v>
      </c>
      <c r="L621" s="14" t="s">
        <v>17</v>
      </c>
      <c r="M621" s="16" t="s">
        <v>25</v>
      </c>
      <c r="N621" s="16" t="s">
        <v>13</v>
      </c>
      <c r="O621" s="16" t="s">
        <v>14</v>
      </c>
      <c r="P621" s="12">
        <f t="shared" si="48"/>
        <v>1</v>
      </c>
      <c r="Q621" s="12" cm="1">
        <f t="array" ref="Q621">SUMPRODUCT(($G$2:$G$3094=G621)*(P621&gt;$P$2:$P$3094))+1</f>
        <v>1</v>
      </c>
      <c r="R621" s="12" t="e">
        <f>(Q621*100000)+#REF!</f>
        <v>#REF!</v>
      </c>
      <c r="S621" t="e" cm="1">
        <f t="array" ref="S621">SUMPRODUCT(($G$2:$G$3094=G621)*(R621&gt;$R$2:$R$3094))+1</f>
        <v>#REF!</v>
      </c>
      <c r="T621" t="str">
        <f t="shared" si="49"/>
        <v xml:space="preserve">NOTTINGHAM </v>
      </c>
      <c r="U621">
        <v>0</v>
      </c>
      <c r="V621" t="s">
        <v>11</v>
      </c>
      <c r="W621">
        <f t="shared" si="50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46"/>
        <v>Afternoon45048</v>
      </c>
      <c r="D622" s="5" t="str">
        <f>IF('by region'!$C$2="Any","Any",List!V622)&amp;M622&amp;IF('by region'!$I$2="Any","Any",N622)&amp;G622</f>
        <v>AnyFlatAny45048</v>
      </c>
      <c r="E622" s="5" t="e">
        <f>IF(I622=#REF!,List!G622,"")</f>
        <v>#REF!</v>
      </c>
      <c r="F622" s="5" t="e">
        <f t="shared" si="47"/>
        <v>#REF!</v>
      </c>
      <c r="G622" s="15">
        <v>45048</v>
      </c>
      <c r="H622" s="16" t="s">
        <v>7</v>
      </c>
      <c r="I622" s="16" t="s">
        <v>81</v>
      </c>
      <c r="J622" s="16" t="s">
        <v>9</v>
      </c>
      <c r="K622" s="14" t="s">
        <v>24</v>
      </c>
      <c r="L622" s="14" t="s">
        <v>17</v>
      </c>
      <c r="M622" s="16" t="s">
        <v>25</v>
      </c>
      <c r="N622" s="16" t="s">
        <v>13</v>
      </c>
      <c r="O622" s="16" t="s">
        <v>14</v>
      </c>
      <c r="P622" s="12">
        <f t="shared" si="48"/>
        <v>1</v>
      </c>
      <c r="Q622" s="12" cm="1">
        <f t="array" ref="Q622">SUMPRODUCT(($G$2:$G$3094=G622)*(P622&gt;$P$2:$P$3094))+1</f>
        <v>1</v>
      </c>
      <c r="R622" s="12" t="e">
        <f>(Q622*100000)+#REF!</f>
        <v>#REF!</v>
      </c>
      <c r="S622" t="e" cm="1">
        <f t="array" ref="S622">SUMPRODUCT(($G$2:$G$3094=G622)*(R622&gt;$R$2:$R$3094))+1</f>
        <v>#REF!</v>
      </c>
      <c r="T622" t="str">
        <f t="shared" si="49"/>
        <v xml:space="preserve">YARMOUTH </v>
      </c>
      <c r="U622">
        <v>0</v>
      </c>
      <c r="V622" t="s">
        <v>17</v>
      </c>
      <c r="W622">
        <f t="shared" si="50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46"/>
        <v>Afternoon45049</v>
      </c>
      <c r="D623" s="5" t="str">
        <f>IF('by region'!$C$2="Any","Any",List!V623)&amp;M623&amp;IF('by region'!$I$2="Any","Any",N623)&amp;G623</f>
        <v>AnyFlatAny45049</v>
      </c>
      <c r="E623" s="5" t="e">
        <f>IF(I623=#REF!,List!G623,"")</f>
        <v>#REF!</v>
      </c>
      <c r="F623" s="5" t="e">
        <f t="shared" si="47"/>
        <v>#REF!</v>
      </c>
      <c r="G623" s="15">
        <v>45049</v>
      </c>
      <c r="H623" s="16" t="s">
        <v>27</v>
      </c>
      <c r="I623" s="16" t="s">
        <v>55</v>
      </c>
      <c r="J623" s="16" t="s">
        <v>9</v>
      </c>
      <c r="K623" s="14" t="s">
        <v>10</v>
      </c>
      <c r="L623" s="14" t="s">
        <v>19</v>
      </c>
      <c r="M623" s="16" t="s">
        <v>25</v>
      </c>
      <c r="N623" s="16" t="s">
        <v>13</v>
      </c>
      <c r="O623" s="16" t="s">
        <v>14</v>
      </c>
      <c r="P623" s="12">
        <f t="shared" si="48"/>
        <v>1</v>
      </c>
      <c r="Q623" s="12" cm="1">
        <f t="array" ref="Q623">SUMPRODUCT(($G$2:$G$3094=G623)*(P623&gt;$P$2:$P$3094))+1</f>
        <v>1</v>
      </c>
      <c r="R623" s="12" t="e">
        <f>(Q623*100000)+#REF!</f>
        <v>#REF!</v>
      </c>
      <c r="S623" t="e" cm="1">
        <f t="array" ref="S623">SUMPRODUCT(($G$2:$G$3094=G623)*(R623&gt;$R$2:$R$3094))+1</f>
        <v>#REF!</v>
      </c>
      <c r="T623" t="str">
        <f t="shared" si="49"/>
        <v xml:space="preserve">ASCOT </v>
      </c>
      <c r="U623">
        <v>1</v>
      </c>
      <c r="V623" t="s">
        <v>11</v>
      </c>
      <c r="W623">
        <f t="shared" si="50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46"/>
        <v>Evening45049</v>
      </c>
      <c r="D624" s="5" t="str">
        <f>IF('by region'!$C$2="Any","Any",List!V624)&amp;M624&amp;IF('by region'!$I$2="Any","Any",N624)&amp;G624</f>
        <v>AnyFlatAny45049</v>
      </c>
      <c r="E624" s="5" t="e">
        <f>IF(I624=#REF!,List!G624,"")</f>
        <v>#REF!</v>
      </c>
      <c r="F624" s="5" t="e">
        <f t="shared" si="47"/>
        <v>#REF!</v>
      </c>
      <c r="G624" s="15">
        <v>45049</v>
      </c>
      <c r="H624" s="16" t="s">
        <v>27</v>
      </c>
      <c r="I624" s="16" t="s">
        <v>82</v>
      </c>
      <c r="J624" s="16" t="s">
        <v>80</v>
      </c>
      <c r="K624" s="14" t="s">
        <v>24</v>
      </c>
      <c r="L624" s="14" t="s">
        <v>19</v>
      </c>
      <c r="M624" s="16" t="s">
        <v>25</v>
      </c>
      <c r="N624" s="16" t="s">
        <v>13</v>
      </c>
      <c r="O624" s="16" t="s">
        <v>14</v>
      </c>
      <c r="P624" s="12">
        <f t="shared" si="48"/>
        <v>2</v>
      </c>
      <c r="Q624" s="12" cm="1">
        <f t="array" ref="Q624">SUMPRODUCT(($G$2:$G$3094=G624)*(P624&gt;$P$2:$P$3094))+1</f>
        <v>4</v>
      </c>
      <c r="R624" s="12" t="e">
        <f>(Q624*100000)+#REF!</f>
        <v>#REF!</v>
      </c>
      <c r="S624" t="e" cm="1">
        <f t="array" ref="S624">SUMPRODUCT(($G$2:$G$3094=G624)*(R624&gt;$R$2:$R$3094))+1</f>
        <v>#REF!</v>
      </c>
      <c r="T624" t="str">
        <f t="shared" si="49"/>
        <v>BRIGHTON †</v>
      </c>
      <c r="U624">
        <v>1</v>
      </c>
      <c r="V624" t="s">
        <v>11</v>
      </c>
      <c r="W624">
        <f t="shared" si="50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46"/>
        <v>Afternoon45049</v>
      </c>
      <c r="D625" s="5" t="str">
        <f>IF('by region'!$C$2="Any","Any",List!V625)&amp;M625&amp;IF('by region'!$I$2="Any","Any",N625)&amp;G625</f>
        <v>AnyFlatAny45049</v>
      </c>
      <c r="E625" s="5" t="e">
        <f>IF(I625=#REF!,List!G625,"")</f>
        <v>#REF!</v>
      </c>
      <c r="F625" s="5" t="e">
        <f t="shared" si="47"/>
        <v>#REF!</v>
      </c>
      <c r="G625" s="15">
        <v>45049</v>
      </c>
      <c r="H625" s="16" t="s">
        <v>27</v>
      </c>
      <c r="I625" s="16" t="s">
        <v>71</v>
      </c>
      <c r="J625" s="16" t="s">
        <v>9</v>
      </c>
      <c r="K625" s="14" t="s">
        <v>10</v>
      </c>
      <c r="L625" s="14" t="s">
        <v>11</v>
      </c>
      <c r="M625" s="16" t="s">
        <v>25</v>
      </c>
      <c r="N625" s="16" t="s">
        <v>13</v>
      </c>
      <c r="O625" s="16" t="s">
        <v>14</v>
      </c>
      <c r="P625" s="12">
        <f t="shared" si="48"/>
        <v>1</v>
      </c>
      <c r="Q625" s="12" cm="1">
        <f t="array" ref="Q625">SUMPRODUCT(($G$2:$G$3094=G625)*(P625&gt;$P$2:$P$3094))+1</f>
        <v>1</v>
      </c>
      <c r="R625" s="12" t="e">
        <f>(Q625*100000)+#REF!</f>
        <v>#REF!</v>
      </c>
      <c r="S625" t="e" cm="1">
        <f t="array" ref="S625">SUMPRODUCT(($G$2:$G$3094=G625)*(R625&gt;$R$2:$R$3094))+1</f>
        <v>#REF!</v>
      </c>
      <c r="T625" t="str">
        <f t="shared" si="49"/>
        <v xml:space="preserve">PONTEFRACT </v>
      </c>
      <c r="U625">
        <v>0</v>
      </c>
      <c r="V625" t="s">
        <v>19</v>
      </c>
      <c r="W625">
        <f t="shared" si="50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46"/>
        <v>Afternoon45050</v>
      </c>
      <c r="D626" s="5" t="str">
        <f>IF('by region'!$C$2="Any","Any",List!V626)&amp;M626&amp;IF('by region'!$I$2="Any","Any",N626)&amp;G626</f>
        <v>AnyFlatAny45050</v>
      </c>
      <c r="E626" s="5" t="e">
        <f>IF(I626=#REF!,List!G626,"")</f>
        <v>#REF!</v>
      </c>
      <c r="F626" s="5" t="e">
        <f t="shared" si="47"/>
        <v>#REF!</v>
      </c>
      <c r="G626" s="15">
        <v>45050</v>
      </c>
      <c r="H626" s="16" t="s">
        <v>34</v>
      </c>
      <c r="I626" s="16" t="s">
        <v>28</v>
      </c>
      <c r="J626" s="16" t="s">
        <v>9</v>
      </c>
      <c r="K626" s="14" t="s">
        <v>10</v>
      </c>
      <c r="L626" s="14" t="s">
        <v>11</v>
      </c>
      <c r="M626" s="16" t="s">
        <v>25</v>
      </c>
      <c r="N626" s="16" t="s">
        <v>13</v>
      </c>
      <c r="O626" s="16" t="s">
        <v>21</v>
      </c>
      <c r="P626" s="12">
        <f t="shared" si="48"/>
        <v>1</v>
      </c>
      <c r="Q626" s="12" cm="1">
        <f t="array" ref="Q626">SUMPRODUCT(($G$2:$G$3094=G626)*(P626&gt;$P$2:$P$3094))+1</f>
        <v>1</v>
      </c>
      <c r="R626" s="12" t="e">
        <f>(Q626*100000)+#REF!</f>
        <v>#REF!</v>
      </c>
      <c r="S626" t="e" cm="1">
        <f t="array" ref="S626">SUMPRODUCT(($G$2:$G$3094=G626)*(R626&gt;$R$2:$R$3094))+1</f>
        <v>#REF!</v>
      </c>
      <c r="T626" t="str">
        <f t="shared" si="49"/>
        <v xml:space="preserve">AYR </v>
      </c>
      <c r="U626">
        <v>0</v>
      </c>
      <c r="V626" t="s">
        <v>17</v>
      </c>
      <c r="W626">
        <f t="shared" si="50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46"/>
        <v>Afternoon45050</v>
      </c>
      <c r="D627" s="5" t="str">
        <f>IF('by region'!$C$2="Any","Any",List!V627)&amp;M627&amp;IF('by region'!$I$2="Any","Any",N627)&amp;G627</f>
        <v>AnyFlatAny45050</v>
      </c>
      <c r="E627" s="5" t="e">
        <f>IF(I627=#REF!,List!G627,"")</f>
        <v>#REF!</v>
      </c>
      <c r="F627" s="5" t="e">
        <f t="shared" si="47"/>
        <v>#REF!</v>
      </c>
      <c r="G627" s="15">
        <v>45050</v>
      </c>
      <c r="H627" s="16" t="s">
        <v>34</v>
      </c>
      <c r="I627" s="16" t="s">
        <v>69</v>
      </c>
      <c r="J627" s="16" t="s">
        <v>9</v>
      </c>
      <c r="K627" s="14" t="s">
        <v>10</v>
      </c>
      <c r="L627" s="14" t="s">
        <v>11</v>
      </c>
      <c r="M627" s="16" t="s">
        <v>25</v>
      </c>
      <c r="N627" s="16" t="s">
        <v>13</v>
      </c>
      <c r="O627" s="16" t="s">
        <v>14</v>
      </c>
      <c r="P627" s="12">
        <f t="shared" si="48"/>
        <v>1</v>
      </c>
      <c r="Q627" s="12" cm="1">
        <f t="array" ref="Q627">SUMPRODUCT(($G$2:$G$3094=G627)*(P627&gt;$P$2:$P$3094))+1</f>
        <v>1</v>
      </c>
      <c r="R627" s="12" t="e">
        <f>(Q627*100000)+#REF!</f>
        <v>#REF!</v>
      </c>
      <c r="S627" t="e" cm="1">
        <f t="array" ref="S627">SUMPRODUCT(($G$2:$G$3094=G627)*(R627&gt;$R$2:$R$3094))+1</f>
        <v>#REF!</v>
      </c>
      <c r="T627" t="str">
        <f t="shared" si="49"/>
        <v xml:space="preserve">REDCAR </v>
      </c>
      <c r="U627">
        <v>0</v>
      </c>
      <c r="V627" t="s">
        <v>11</v>
      </c>
      <c r="W627">
        <f t="shared" si="50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46"/>
        <v>Afternoon45050</v>
      </c>
      <c r="D628" s="5" t="str">
        <f>IF('by region'!$C$2="Any","Any",List!V628)&amp;M628&amp;IF('by region'!$I$2="Any","Any",N628)&amp;G628</f>
        <v>AnyFlatAny45050</v>
      </c>
      <c r="E628" s="5" t="e">
        <f>IF(I628=#REF!,List!G628,"")</f>
        <v>#REF!</v>
      </c>
      <c r="F628" s="5" t="e">
        <f t="shared" si="47"/>
        <v>#REF!</v>
      </c>
      <c r="G628" s="15">
        <v>45050</v>
      </c>
      <c r="H628" s="16" t="s">
        <v>34</v>
      </c>
      <c r="I628" s="16" t="s">
        <v>87</v>
      </c>
      <c r="J628" s="16" t="s">
        <v>9</v>
      </c>
      <c r="K628" s="14" t="s">
        <v>10</v>
      </c>
      <c r="L628" s="14" t="s">
        <v>19</v>
      </c>
      <c r="M628" s="16" t="s">
        <v>25</v>
      </c>
      <c r="N628" s="16" t="s">
        <v>13</v>
      </c>
      <c r="O628" s="16" t="s">
        <v>21</v>
      </c>
      <c r="P628" s="12">
        <f t="shared" si="48"/>
        <v>1</v>
      </c>
      <c r="Q628" s="12" cm="1">
        <f t="array" ref="Q628">SUMPRODUCT(($G$2:$G$3094=G628)*(P628&gt;$P$2:$P$3094))+1</f>
        <v>1</v>
      </c>
      <c r="R628" s="12" t="e">
        <f>(Q628*100000)+#REF!</f>
        <v>#REF!</v>
      </c>
      <c r="S628" t="e" cm="1">
        <f t="array" ref="S628">SUMPRODUCT(($G$2:$G$3094=G628)*(R628&gt;$R$2:$R$3094))+1</f>
        <v>#REF!</v>
      </c>
      <c r="T628" t="str">
        <f t="shared" si="49"/>
        <v xml:space="preserve">SALISBURY </v>
      </c>
      <c r="U628">
        <v>0</v>
      </c>
      <c r="V628" t="s">
        <v>19</v>
      </c>
      <c r="W628">
        <f t="shared" si="50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46"/>
        <v>Afternoon45051</v>
      </c>
      <c r="D629" s="5" t="str">
        <f>IF('by region'!$C$2="Any","Any",List!V629)&amp;M629&amp;IF('by region'!$I$2="Any","Any",N629)&amp;G629</f>
        <v>AnyFlatAny45051</v>
      </c>
      <c r="E629" s="5" t="e">
        <f>IF(I629=#REF!,List!G629,"")</f>
        <v>#REF!</v>
      </c>
      <c r="F629" s="5" t="e">
        <f t="shared" si="47"/>
        <v>#REF!</v>
      </c>
      <c r="G629" s="15">
        <v>45051</v>
      </c>
      <c r="H629" s="16" t="s">
        <v>35</v>
      </c>
      <c r="I629" s="16" t="s">
        <v>76</v>
      </c>
      <c r="J629" s="16" t="s">
        <v>9</v>
      </c>
      <c r="K629" s="14" t="s">
        <v>16</v>
      </c>
      <c r="L629" s="14" t="s">
        <v>17</v>
      </c>
      <c r="M629" s="16" t="s">
        <v>25</v>
      </c>
      <c r="N629" s="16" t="s">
        <v>13</v>
      </c>
      <c r="O629" s="16" t="s">
        <v>14</v>
      </c>
      <c r="P629" s="12">
        <f t="shared" si="48"/>
        <v>1</v>
      </c>
      <c r="Q629" s="12" cm="1">
        <f t="array" ref="Q629">SUMPRODUCT(($G$2:$G$3094=G629)*(P629&gt;$P$2:$P$3094))+1</f>
        <v>1</v>
      </c>
      <c r="R629" s="12" t="e">
        <f>(Q629*100000)+#REF!</f>
        <v>#REF!</v>
      </c>
      <c r="S629" t="e" cm="1">
        <f t="array" ref="S629">SUMPRODUCT(($G$2:$G$3094=G629)*(R629&gt;$R$2:$R$3094))+1</f>
        <v>#REF!</v>
      </c>
      <c r="T629" t="str">
        <f t="shared" si="49"/>
        <v xml:space="preserve">NEWMARKET </v>
      </c>
      <c r="U629">
        <v>0</v>
      </c>
      <c r="V629" t="s">
        <v>11</v>
      </c>
      <c r="W629">
        <f t="shared" si="50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ref="C630:C693" si="51">J630&amp;G630</f>
        <v>Afternoon45051</v>
      </c>
      <c r="D630" s="5" t="str">
        <f>IF('by region'!$C$2="Any","Any",List!V630)&amp;M630&amp;IF('by region'!$I$2="Any","Any",N630)&amp;G630</f>
        <v>AnyFlatAny45051</v>
      </c>
      <c r="E630" s="5" t="e">
        <f>IF(I630=#REF!,List!G630,"")</f>
        <v>#REF!</v>
      </c>
      <c r="F630" s="5" t="e">
        <f t="shared" si="47"/>
        <v>#REF!</v>
      </c>
      <c r="G630" s="15">
        <v>45051</v>
      </c>
      <c r="H630" s="16" t="s">
        <v>35</v>
      </c>
      <c r="I630" s="16" t="s">
        <v>85</v>
      </c>
      <c r="J630" s="16" t="s">
        <v>9</v>
      </c>
      <c r="K630" s="14" t="s">
        <v>10</v>
      </c>
      <c r="L630" s="14" t="s">
        <v>19</v>
      </c>
      <c r="M630" s="16" t="s">
        <v>25</v>
      </c>
      <c r="N630" s="16" t="s">
        <v>13</v>
      </c>
      <c r="O630" s="16" t="s">
        <v>14</v>
      </c>
      <c r="P630" s="12">
        <f t="shared" si="48"/>
        <v>1</v>
      </c>
      <c r="Q630" s="12" cm="1">
        <f t="array" ref="Q630">SUMPRODUCT(($G$2:$G$3094=G630)*(P630&gt;$P$2:$P$3094))+1</f>
        <v>1</v>
      </c>
      <c r="R630" s="12" t="e">
        <f>(Q630*100000)+#REF!</f>
        <v>#REF!</v>
      </c>
      <c r="S630" t="e" cm="1">
        <f t="array" ref="S630">SUMPRODUCT(($G$2:$G$3094=G630)*(R630&gt;$R$2:$R$3094))+1</f>
        <v>#REF!</v>
      </c>
      <c r="T630" t="str">
        <f t="shared" si="49"/>
        <v xml:space="preserve">GOODWOOD </v>
      </c>
      <c r="U630">
        <v>0</v>
      </c>
      <c r="V630" t="s">
        <v>17</v>
      </c>
      <c r="W630">
        <f t="shared" si="50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51"/>
        <v>Afternoon45051</v>
      </c>
      <c r="D631" s="5" t="str">
        <f>IF('by region'!$C$2="Any","Any",List!V631)&amp;M631&amp;IF('by region'!$I$2="Any","Any",N631)&amp;G631</f>
        <v>AnyFlatAny45051</v>
      </c>
      <c r="E631" s="5" t="e">
        <f>IF(I631=#REF!,List!G631,"")</f>
        <v>#REF!</v>
      </c>
      <c r="F631" s="5" t="e">
        <f t="shared" si="47"/>
        <v>#REF!</v>
      </c>
      <c r="G631" s="15">
        <v>45051</v>
      </c>
      <c r="H631" s="16" t="s">
        <v>35</v>
      </c>
      <c r="I631" s="16" t="s">
        <v>22</v>
      </c>
      <c r="J631" s="16" t="s">
        <v>9</v>
      </c>
      <c r="K631" s="14" t="s">
        <v>10</v>
      </c>
      <c r="L631" s="14" t="s">
        <v>11</v>
      </c>
      <c r="M631" s="16" t="s">
        <v>25</v>
      </c>
      <c r="N631" s="16" t="s">
        <v>13</v>
      </c>
      <c r="O631" s="16" t="s">
        <v>14</v>
      </c>
      <c r="P631" s="12">
        <f t="shared" si="48"/>
        <v>1</v>
      </c>
      <c r="Q631" s="12" cm="1">
        <f t="array" ref="Q631">SUMPRODUCT(($G$2:$G$3094=G631)*(P631&gt;$P$2:$P$3094))+1</f>
        <v>1</v>
      </c>
      <c r="R631" s="12" t="e">
        <f>(Q631*100000)+#REF!</f>
        <v>#REF!</v>
      </c>
      <c r="S631" t="e" cm="1">
        <f t="array" ref="S631">SUMPRODUCT(($G$2:$G$3094=G631)*(R631&gt;$R$2:$R$3094))+1</f>
        <v>#REF!</v>
      </c>
      <c r="T631" t="str">
        <f t="shared" si="49"/>
        <v xml:space="preserve">MUSSELBURGH </v>
      </c>
      <c r="U631">
        <v>0</v>
      </c>
      <c r="V631" t="s">
        <v>19</v>
      </c>
      <c r="W631">
        <f t="shared" si="50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51"/>
        <v>Evening45051</v>
      </c>
      <c r="D632" s="5" t="str">
        <f>IF('by region'!$C$2="Any","Any",List!V632)&amp;M632&amp;IF('by region'!$I$2="Any","Any",N632)&amp;G632</f>
        <v>AnyJumpAny45051</v>
      </c>
      <c r="E632" s="5" t="e">
        <f>IF(I632=#REF!,List!G632,"")</f>
        <v>#REF!</v>
      </c>
      <c r="F632" s="5" t="e">
        <f t="shared" si="47"/>
        <v>#REF!</v>
      </c>
      <c r="G632" s="15">
        <v>45051</v>
      </c>
      <c r="H632" s="16" t="s">
        <v>35</v>
      </c>
      <c r="I632" s="16" t="s">
        <v>15</v>
      </c>
      <c r="J632" s="16" t="s">
        <v>80</v>
      </c>
      <c r="K632" s="14" t="s">
        <v>16</v>
      </c>
      <c r="L632" s="14" t="s">
        <v>17</v>
      </c>
      <c r="M632" s="16" t="s">
        <v>12</v>
      </c>
      <c r="N632" s="16" t="s">
        <v>13</v>
      </c>
      <c r="O632" s="16" t="s">
        <v>14</v>
      </c>
      <c r="P632" s="12">
        <f t="shared" si="48"/>
        <v>2</v>
      </c>
      <c r="Q632" s="12" cm="1">
        <f t="array" ref="Q632">SUMPRODUCT(($G$2:$G$3094=G632)*(P632&gt;$P$2:$P$3094))+1</f>
        <v>4</v>
      </c>
      <c r="R632" s="12" t="e">
        <f>(Q632*100000)+#REF!</f>
        <v>#REF!</v>
      </c>
      <c r="S632" t="e" cm="1">
        <f t="array" ref="S632">SUMPRODUCT(($G$2:$G$3094=G632)*(R632&gt;$R$2:$R$3094))+1</f>
        <v>#REF!</v>
      </c>
      <c r="T632" t="str">
        <f t="shared" si="49"/>
        <v>Cheltenham †</v>
      </c>
      <c r="U632">
        <v>0</v>
      </c>
      <c r="V632" t="s">
        <v>11</v>
      </c>
      <c r="W632">
        <f t="shared" si="50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si="51"/>
        <v>Evening45052</v>
      </c>
      <c r="D633" s="5" t="str">
        <f>IF('by region'!$C$2="Any","Any",List!V633)&amp;M633&amp;IF('by region'!$I$2="Any","Any",N633)&amp;G633</f>
        <v>AnyFlatAny45052</v>
      </c>
      <c r="E633" s="5" t="e">
        <f>IF(I633=#REF!,List!G633,"")</f>
        <v>#REF!</v>
      </c>
      <c r="F633" s="5" t="e">
        <f t="shared" si="47"/>
        <v>#REF!</v>
      </c>
      <c r="G633" s="15">
        <v>45052</v>
      </c>
      <c r="H633" s="16" t="s">
        <v>37</v>
      </c>
      <c r="I633" s="16" t="s">
        <v>59</v>
      </c>
      <c r="J633" s="16" t="s">
        <v>80</v>
      </c>
      <c r="K633" s="14" t="s">
        <v>24</v>
      </c>
      <c r="L633" s="14" t="s">
        <v>11</v>
      </c>
      <c r="M633" s="16" t="s">
        <v>25</v>
      </c>
      <c r="N633" s="16" t="s">
        <v>13</v>
      </c>
      <c r="O633" s="16" t="s">
        <v>14</v>
      </c>
      <c r="P633" s="12">
        <f t="shared" si="48"/>
        <v>2</v>
      </c>
      <c r="Q633" s="12" cm="1">
        <f t="array" ref="Q633">SUMPRODUCT(($G$2:$G$3094=G633)*(P633&gt;$P$2:$P$3094))+1</f>
        <v>5</v>
      </c>
      <c r="R633" s="12" t="e">
        <f>(Q633*100000)+#REF!</f>
        <v>#REF!</v>
      </c>
      <c r="S633" t="e" cm="1">
        <f t="array" ref="S633">SUMPRODUCT(($G$2:$G$3094=G633)*(R633&gt;$R$2:$R$3094))+1</f>
        <v>#REF!</v>
      </c>
      <c r="T633" t="str">
        <f t="shared" si="49"/>
        <v>DONCASTER †</v>
      </c>
      <c r="U633">
        <v>0</v>
      </c>
      <c r="V633" t="s">
        <v>17</v>
      </c>
      <c r="W633">
        <f t="shared" si="50"/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51"/>
        <v>Afternoon45052</v>
      </c>
      <c r="D634" s="5" t="str">
        <f>IF('by region'!$C$2="Any","Any",List!V634)&amp;M634&amp;IF('by region'!$I$2="Any","Any",N634)&amp;G634</f>
        <v>AnyFlatAny45052</v>
      </c>
      <c r="E634" s="5" t="e">
        <f>IF(I634=#REF!,List!G634,"")</f>
        <v>#REF!</v>
      </c>
      <c r="F634" s="5" t="e">
        <f t="shared" si="47"/>
        <v>#REF!</v>
      </c>
      <c r="G634" s="15">
        <v>45052</v>
      </c>
      <c r="H634" s="16" t="s">
        <v>37</v>
      </c>
      <c r="I634" s="16" t="s">
        <v>85</v>
      </c>
      <c r="J634" s="16" t="s">
        <v>9</v>
      </c>
      <c r="K634" s="14" t="s">
        <v>10</v>
      </c>
      <c r="L634" s="14" t="s">
        <v>19</v>
      </c>
      <c r="M634" s="16" t="s">
        <v>25</v>
      </c>
      <c r="N634" s="16" t="s">
        <v>13</v>
      </c>
      <c r="O634" s="16" t="s">
        <v>14</v>
      </c>
      <c r="P634" s="12">
        <f t="shared" si="48"/>
        <v>1</v>
      </c>
      <c r="Q634" s="12" cm="1">
        <f t="array" ref="Q634">SUMPRODUCT(($G$2:$G$3094=G634)*(P634&gt;$P$2:$P$3094))+1</f>
        <v>1</v>
      </c>
      <c r="R634" s="12" t="e">
        <f>(Q634*100000)+#REF!</f>
        <v>#REF!</v>
      </c>
      <c r="S634" t="e" cm="1">
        <f t="array" ref="S634">SUMPRODUCT(($G$2:$G$3094=G634)*(R634&gt;$R$2:$R$3094))+1</f>
        <v>#REF!</v>
      </c>
      <c r="T634" t="str">
        <f t="shared" si="49"/>
        <v xml:space="preserve">GOODWOOD </v>
      </c>
      <c r="U634">
        <v>0</v>
      </c>
      <c r="V634" t="s">
        <v>19</v>
      </c>
      <c r="W634">
        <f t="shared" si="50"/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51"/>
        <v>Afternoon45052</v>
      </c>
      <c r="D635" s="5" t="str">
        <f>IF('by region'!$C$2="Any","Any",List!V635)&amp;M635&amp;IF('by region'!$I$2="Any","Any",N635)&amp;G635</f>
        <v>AnyFlatAny45052</v>
      </c>
      <c r="E635" s="5" t="e">
        <f>IF(I635=#REF!,List!G635,"")</f>
        <v>#REF!</v>
      </c>
      <c r="F635" s="5" t="e">
        <f t="shared" si="47"/>
        <v>#REF!</v>
      </c>
      <c r="G635" s="15">
        <v>45052</v>
      </c>
      <c r="H635" s="16" t="s">
        <v>37</v>
      </c>
      <c r="I635" s="16" t="s">
        <v>76</v>
      </c>
      <c r="J635" s="16" t="s">
        <v>9</v>
      </c>
      <c r="K635" s="14" t="s">
        <v>16</v>
      </c>
      <c r="L635" s="14" t="s">
        <v>17</v>
      </c>
      <c r="M635" s="16" t="s">
        <v>25</v>
      </c>
      <c r="N635" s="16" t="s">
        <v>13</v>
      </c>
      <c r="O635" s="16" t="s">
        <v>14</v>
      </c>
      <c r="P635" s="12">
        <f t="shared" si="48"/>
        <v>1</v>
      </c>
      <c r="Q635" s="12" cm="1">
        <f t="array" ref="Q635">SUMPRODUCT(($G$2:$G$3094=G635)*(P635&gt;$P$2:$P$3094))+1</f>
        <v>1</v>
      </c>
      <c r="R635" s="12" t="e">
        <f>(Q635*100000)+#REF!</f>
        <v>#REF!</v>
      </c>
      <c r="S635" t="e" cm="1">
        <f t="array" ref="S635">SUMPRODUCT(($G$2:$G$3094=G635)*(R635&gt;$R$2:$R$3094))+1</f>
        <v>#REF!</v>
      </c>
      <c r="T635" t="str">
        <f t="shared" si="49"/>
        <v xml:space="preserve">NEWMARKET </v>
      </c>
      <c r="U635">
        <v>0</v>
      </c>
      <c r="V635" t="s">
        <v>30</v>
      </c>
      <c r="W635">
        <f t="shared" si="50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51"/>
        <v>Afternoon45052</v>
      </c>
      <c r="D636" s="5" t="str">
        <f>IF('by region'!$C$2="Any","Any",List!V636)&amp;M636&amp;IF('by region'!$I$2="Any","Any",N636)&amp;G636</f>
        <v>AnyFlatAny45052</v>
      </c>
      <c r="E636" s="5" t="e">
        <f>IF(I636=#REF!,List!G636,"")</f>
        <v>#REF!</v>
      </c>
      <c r="F636" s="5" t="e">
        <f t="shared" si="47"/>
        <v>#REF!</v>
      </c>
      <c r="G636" s="15">
        <v>45052</v>
      </c>
      <c r="H636" s="16" t="s">
        <v>37</v>
      </c>
      <c r="I636" s="16" t="s">
        <v>74</v>
      </c>
      <c r="J636" s="16" t="s">
        <v>9</v>
      </c>
      <c r="K636" s="14" t="s">
        <v>10</v>
      </c>
      <c r="L636" s="14" t="s">
        <v>11</v>
      </c>
      <c r="M636" s="16" t="s">
        <v>25</v>
      </c>
      <c r="N636" s="16" t="s">
        <v>13</v>
      </c>
      <c r="O636" s="16" t="s">
        <v>14</v>
      </c>
      <c r="P636" s="12">
        <f t="shared" si="48"/>
        <v>1</v>
      </c>
      <c r="Q636" s="12" cm="1">
        <f t="array" ref="Q636">SUMPRODUCT(($G$2:$G$3094=G636)*(P636&gt;$P$2:$P$3094))+1</f>
        <v>1</v>
      </c>
      <c r="R636" s="12" t="e">
        <f>(Q636*100000)+#REF!</f>
        <v>#REF!</v>
      </c>
      <c r="S636" t="e" cm="1">
        <f t="array" ref="S636">SUMPRODUCT(($G$2:$G$3094=G636)*(R636&gt;$R$2:$R$3094))+1</f>
        <v>#REF!</v>
      </c>
      <c r="T636" t="str">
        <f t="shared" si="49"/>
        <v xml:space="preserve">THIRSK </v>
      </c>
      <c r="U636">
        <v>0</v>
      </c>
      <c r="V636" t="s">
        <v>30</v>
      </c>
      <c r="W636">
        <f t="shared" si="50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51"/>
        <v>Evening45052</v>
      </c>
      <c r="D637" s="5" t="str">
        <f>IF('by region'!$C$2="Any","Any",List!V637)&amp;M637&amp;IF('by region'!$I$2="Any","Any",N637)&amp;G637</f>
        <v>AnyJumpAny45052</v>
      </c>
      <c r="E637" s="5" t="e">
        <f>IF(I637=#REF!,List!G637,"")</f>
        <v>#REF!</v>
      </c>
      <c r="F637" s="5" t="e">
        <f t="shared" si="47"/>
        <v>#REF!</v>
      </c>
      <c r="G637" s="15">
        <v>45052</v>
      </c>
      <c r="H637" s="16" t="s">
        <v>37</v>
      </c>
      <c r="I637" s="16" t="s">
        <v>67</v>
      </c>
      <c r="J637" s="16" t="s">
        <v>80</v>
      </c>
      <c r="K637" s="14" t="s">
        <v>10</v>
      </c>
      <c r="L637" s="14" t="s">
        <v>11</v>
      </c>
      <c r="M637" s="16" t="s">
        <v>12</v>
      </c>
      <c r="N637" s="16" t="s">
        <v>13</v>
      </c>
      <c r="O637" s="16" t="s">
        <v>14</v>
      </c>
      <c r="P637" s="12">
        <f t="shared" si="48"/>
        <v>2</v>
      </c>
      <c r="Q637" s="12" cm="1">
        <f t="array" ref="Q637">SUMPRODUCT(($G$2:$G$3094=G637)*(P637&gt;$P$2:$P$3094))+1</f>
        <v>5</v>
      </c>
      <c r="R637" s="12" t="e">
        <f>(Q637*100000)+#REF!</f>
        <v>#REF!</v>
      </c>
      <c r="S637" t="e" cm="1">
        <f t="array" ref="S637">SUMPRODUCT(($G$2:$G$3094=G637)*(R637&gt;$R$2:$R$3094))+1</f>
        <v>#REF!</v>
      </c>
      <c r="T637" t="str">
        <f t="shared" si="49"/>
        <v>Hexham †</v>
      </c>
      <c r="U637">
        <v>0</v>
      </c>
      <c r="V637" t="s">
        <v>19</v>
      </c>
      <c r="W637">
        <f t="shared" si="50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51"/>
        <v>Afternoon45052</v>
      </c>
      <c r="D638" s="5" t="str">
        <f>IF('by region'!$C$2="Any","Any",List!V638)&amp;M638&amp;IF('by region'!$I$2="Any","Any",N638)&amp;G638</f>
        <v>AnyJumpAny45052</v>
      </c>
      <c r="E638" s="5" t="e">
        <f>IF(I638=#REF!,List!G638,"")</f>
        <v>#REF!</v>
      </c>
      <c r="F638" s="5" t="e">
        <f t="shared" si="47"/>
        <v>#REF!</v>
      </c>
      <c r="G638" s="15">
        <v>45052</v>
      </c>
      <c r="H638" s="16" t="s">
        <v>37</v>
      </c>
      <c r="I638" s="16" t="s">
        <v>60</v>
      </c>
      <c r="J638" s="16" t="s">
        <v>9</v>
      </c>
      <c r="K638" s="14" t="s">
        <v>24</v>
      </c>
      <c r="L638" s="14" t="s">
        <v>17</v>
      </c>
      <c r="M638" s="16" t="s">
        <v>12</v>
      </c>
      <c r="N638" s="16" t="s">
        <v>13</v>
      </c>
      <c r="O638" s="16" t="s">
        <v>14</v>
      </c>
      <c r="P638" s="12">
        <f t="shared" si="48"/>
        <v>1</v>
      </c>
      <c r="Q638" s="12" cm="1">
        <f t="array" ref="Q638">SUMPRODUCT(($G$2:$G$3094=G638)*(P638&gt;$P$2:$P$3094))+1</f>
        <v>1</v>
      </c>
      <c r="R638" s="12" t="e">
        <f>(Q638*100000)+#REF!</f>
        <v>#REF!</v>
      </c>
      <c r="S638" t="e" cm="1">
        <f t="array" ref="S638">SUMPRODUCT(($G$2:$G$3094=G638)*(R638&gt;$R$2:$R$3094))+1</f>
        <v>#REF!</v>
      </c>
      <c r="T638" t="str">
        <f t="shared" si="49"/>
        <v xml:space="preserve">Uttoxeter </v>
      </c>
      <c r="U638">
        <v>0</v>
      </c>
      <c r="V638" t="s">
        <v>19</v>
      </c>
      <c r="W638">
        <f t="shared" si="50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51"/>
        <v>Afternoon45053</v>
      </c>
      <c r="D639" s="5" t="str">
        <f>IF('by region'!$C$2="Any","Any",List!V639)&amp;M639&amp;IF('by region'!$I$2="Any","Any",N639)&amp;G639</f>
        <v>AnyFlatAny45053</v>
      </c>
      <c r="E639" s="5" t="e">
        <f>IF(I639=#REF!,List!G639,"")</f>
        <v>#REF!</v>
      </c>
      <c r="F639" s="5" t="e">
        <f t="shared" si="47"/>
        <v>#REF!</v>
      </c>
      <c r="G639" s="15">
        <v>45053</v>
      </c>
      <c r="H639" s="16" t="s">
        <v>40</v>
      </c>
      <c r="I639" s="16" t="s">
        <v>86</v>
      </c>
      <c r="J639" s="16" t="s">
        <v>9</v>
      </c>
      <c r="K639" s="14" t="s">
        <v>10</v>
      </c>
      <c r="L639" s="14" t="s">
        <v>11</v>
      </c>
      <c r="M639" s="16" t="s">
        <v>25</v>
      </c>
      <c r="N639" s="16" t="s">
        <v>13</v>
      </c>
      <c r="O639" s="16" t="s">
        <v>14</v>
      </c>
      <c r="P639" s="12">
        <f t="shared" si="48"/>
        <v>1</v>
      </c>
      <c r="Q639" s="12" cm="1">
        <f t="array" ref="Q639">SUMPRODUCT(($G$2:$G$3094=G639)*(P639&gt;$P$2:$P$3094))+1</f>
        <v>1</v>
      </c>
      <c r="R639" s="12" t="e">
        <f>(Q639*100000)+#REF!</f>
        <v>#REF!</v>
      </c>
      <c r="S639" t="e" cm="1">
        <f t="array" ref="S639">SUMPRODUCT(($G$2:$G$3094=G639)*(R639&gt;$R$2:$R$3094))+1</f>
        <v>#REF!</v>
      </c>
      <c r="T639" t="str">
        <f t="shared" si="49"/>
        <v xml:space="preserve">HAMILTON PARK </v>
      </c>
      <c r="U639">
        <v>0</v>
      </c>
      <c r="V639" t="s">
        <v>19</v>
      </c>
      <c r="W639">
        <f t="shared" si="50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51"/>
        <v>Afternoon45053</v>
      </c>
      <c r="D640" s="5" t="str">
        <f>IF('by region'!$C$2="Any","Any",List!V640)&amp;M640&amp;IF('by region'!$I$2="Any","Any",N640)&amp;G640</f>
        <v>AnyFlatAny45053</v>
      </c>
      <c r="E640" s="5" t="e">
        <f>IF(I640=#REF!,List!G640,"")</f>
        <v>#REF!</v>
      </c>
      <c r="F640" s="5" t="e">
        <f t="shared" si="47"/>
        <v>#REF!</v>
      </c>
      <c r="G640" s="15">
        <v>45053</v>
      </c>
      <c r="H640" s="16" t="s">
        <v>40</v>
      </c>
      <c r="I640" s="16" t="s">
        <v>76</v>
      </c>
      <c r="J640" s="16" t="s">
        <v>9</v>
      </c>
      <c r="K640" s="14" t="s">
        <v>16</v>
      </c>
      <c r="L640" s="14" t="s">
        <v>17</v>
      </c>
      <c r="M640" s="16" t="s">
        <v>25</v>
      </c>
      <c r="N640" s="16" t="s">
        <v>13</v>
      </c>
      <c r="O640" s="16" t="s">
        <v>14</v>
      </c>
      <c r="P640" s="12">
        <f t="shared" si="48"/>
        <v>1</v>
      </c>
      <c r="Q640" s="12" cm="1">
        <f t="array" ref="Q640">SUMPRODUCT(($G$2:$G$3094=G640)*(P640&gt;$P$2:$P$3094))+1</f>
        <v>1</v>
      </c>
      <c r="R640" s="12" t="e">
        <f>(Q640*100000)+#REF!</f>
        <v>#REF!</v>
      </c>
      <c r="S640" t="e" cm="1">
        <f t="array" ref="S640">SUMPRODUCT(($G$2:$G$3094=G640)*(R640&gt;$R$2:$R$3094))+1</f>
        <v>#REF!</v>
      </c>
      <c r="T640" t="str">
        <f t="shared" si="49"/>
        <v xml:space="preserve">NEWMARKET </v>
      </c>
      <c r="U640">
        <v>0</v>
      </c>
      <c r="V640" t="s">
        <v>11</v>
      </c>
      <c r="W640">
        <f t="shared" si="50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51"/>
        <v>Afternoon45053</v>
      </c>
      <c r="D641" s="5" t="str">
        <f>IF('by region'!$C$2="Any","Any",List!V641)&amp;M641&amp;IF('by region'!$I$2="Any","Any",N641)&amp;G641</f>
        <v>AnyFlatAny45053</v>
      </c>
      <c r="E641" s="5" t="e">
        <f>IF(I641=#REF!,List!G641,"")</f>
        <v>#REF!</v>
      </c>
      <c r="F641" s="5" t="e">
        <f t="shared" si="47"/>
        <v>#REF!</v>
      </c>
      <c r="G641" s="15">
        <v>45053</v>
      </c>
      <c r="H641" s="16" t="s">
        <v>40</v>
      </c>
      <c r="I641" s="16" t="s">
        <v>87</v>
      </c>
      <c r="J641" s="16" t="s">
        <v>9</v>
      </c>
      <c r="K641" s="14" t="s">
        <v>10</v>
      </c>
      <c r="L641" s="14" t="s">
        <v>19</v>
      </c>
      <c r="M641" s="16" t="s">
        <v>25</v>
      </c>
      <c r="N641" s="16" t="s">
        <v>13</v>
      </c>
      <c r="O641" s="16" t="s">
        <v>14</v>
      </c>
      <c r="P641" s="12">
        <f t="shared" si="48"/>
        <v>1</v>
      </c>
      <c r="Q641" s="12" cm="1">
        <f t="array" ref="Q641">SUMPRODUCT(($G$2:$G$3094=G641)*(P641&gt;$P$2:$P$3094))+1</f>
        <v>1</v>
      </c>
      <c r="R641" s="12" t="e">
        <f>(Q641*100000)+#REF!</f>
        <v>#REF!</v>
      </c>
      <c r="S641" t="e" cm="1">
        <f t="array" ref="S641">SUMPRODUCT(($G$2:$G$3094=G641)*(R641&gt;$R$2:$R$3094))+1</f>
        <v>#REF!</v>
      </c>
      <c r="T641" t="str">
        <f t="shared" si="49"/>
        <v xml:space="preserve">SALISBURY </v>
      </c>
      <c r="U641">
        <v>0</v>
      </c>
      <c r="V641" t="s">
        <v>11</v>
      </c>
      <c r="W641">
        <f t="shared" si="50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si="51"/>
        <v>Afternoon45054</v>
      </c>
      <c r="D642" s="5" t="str">
        <f>IF('by region'!$C$2="Any","Any",List!V642)&amp;M642&amp;IF('by region'!$I$2="Any","Any",N642)&amp;G642</f>
        <v>AnyFlatAny45054</v>
      </c>
      <c r="E642" s="5" t="e">
        <f>IF(I642=#REF!,List!G642,"")</f>
        <v>#REF!</v>
      </c>
      <c r="F642" s="5" t="e">
        <f t="shared" ref="F642:F705" si="52">G642&amp;S642</f>
        <v>#REF!</v>
      </c>
      <c r="G642" s="15">
        <v>45054</v>
      </c>
      <c r="H642" s="16" t="s">
        <v>42</v>
      </c>
      <c r="I642" s="16" t="s">
        <v>28</v>
      </c>
      <c r="J642" s="16" t="s">
        <v>9</v>
      </c>
      <c r="K642" s="14" t="s">
        <v>10</v>
      </c>
      <c r="L642" s="14" t="s">
        <v>11</v>
      </c>
      <c r="M642" s="16" t="s">
        <v>25</v>
      </c>
      <c r="N642" s="16" t="s">
        <v>13</v>
      </c>
      <c r="O642" s="16" t="s">
        <v>14</v>
      </c>
      <c r="P642" s="12">
        <f t="shared" ref="P642:P705" si="53">IF(J642="Afternoon",1,IF(J642="Evening",2,IF(J642="Floodlit",3,4)))</f>
        <v>1</v>
      </c>
      <c r="Q642" s="12" cm="1">
        <f t="array" ref="Q642">SUMPRODUCT(($G$2:$G$3094=G642)*(P642&gt;$P$2:$P$3094))+1</f>
        <v>1</v>
      </c>
      <c r="R642" s="12" t="e">
        <f>(Q642*100000)+#REF!</f>
        <v>#REF!</v>
      </c>
      <c r="S642" t="e" cm="1">
        <f t="array" ref="S642">SUMPRODUCT(($G$2:$G$3094=G642)*(R642&gt;$R$2:$R$3094))+1</f>
        <v>#REF!</v>
      </c>
      <c r="T642" t="str">
        <f t="shared" ref="T642:T705" si="54">_xlfn.CONCAT(IF(M642="Flat",UPPER(I642),I642)," ",IF(J642="Evening","†",IF(J642="Floodlit","#","")))</f>
        <v xml:space="preserve">AYR </v>
      </c>
      <c r="U642">
        <v>0</v>
      </c>
      <c r="V642" t="s">
        <v>19</v>
      </c>
      <c r="W642">
        <f t="shared" ref="W642:W705" si="55">YEAR(G642)</f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51"/>
        <v>Evening45054</v>
      </c>
      <c r="D643" s="5" t="str">
        <f>IF('by region'!$C$2="Any","Any",List!V643)&amp;M643&amp;IF('by region'!$I$2="Any","Any",N643)&amp;G643</f>
        <v>AnyFlatAny45054</v>
      </c>
      <c r="E643" s="5" t="e">
        <f>IF(I643=#REF!,List!G643,"")</f>
        <v>#REF!</v>
      </c>
      <c r="F643" s="5" t="e">
        <f t="shared" si="52"/>
        <v>#REF!</v>
      </c>
      <c r="G643" s="15">
        <v>45054</v>
      </c>
      <c r="H643" s="16" t="s">
        <v>42</v>
      </c>
      <c r="I643" s="16" t="s">
        <v>70</v>
      </c>
      <c r="J643" s="16" t="s">
        <v>80</v>
      </c>
      <c r="K643" s="14" t="s">
        <v>24</v>
      </c>
      <c r="L643" s="14" t="s">
        <v>19</v>
      </c>
      <c r="M643" s="16" t="s">
        <v>25</v>
      </c>
      <c r="N643" s="16" t="s">
        <v>13</v>
      </c>
      <c r="O643" s="16" t="s">
        <v>14</v>
      </c>
      <c r="P643" s="12">
        <f t="shared" si="53"/>
        <v>2</v>
      </c>
      <c r="Q643" s="12" cm="1">
        <f t="array" ref="Q643">SUMPRODUCT(($G$2:$G$3094=G643)*(P643&gt;$P$2:$P$3094))+1</f>
        <v>4</v>
      </c>
      <c r="R643" s="12" t="e">
        <f>(Q643*100000)+#REF!</f>
        <v>#REF!</v>
      </c>
      <c r="S643" t="e" cm="1">
        <f t="array" ref="S643">SUMPRODUCT(($G$2:$G$3094=G643)*(R643&gt;$R$2:$R$3094))+1</f>
        <v>#REF!</v>
      </c>
      <c r="T643" t="str">
        <f t="shared" si="54"/>
        <v>WINDSOR †</v>
      </c>
      <c r="U643">
        <v>0</v>
      </c>
      <c r="V643" t="s">
        <v>17</v>
      </c>
      <c r="W643">
        <f t="shared" si="55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51"/>
        <v>Afternoon45054</v>
      </c>
      <c r="D644" s="5" t="str">
        <f>IF('by region'!$C$2="Any","Any",List!V644)&amp;M644&amp;IF('by region'!$I$2="Any","Any",N644)&amp;G644</f>
        <v>AnyJumpAny45054</v>
      </c>
      <c r="E644" s="5" t="e">
        <f>IF(I644=#REF!,List!G644,"")</f>
        <v>#REF!</v>
      </c>
      <c r="F644" s="5" t="e">
        <f t="shared" si="52"/>
        <v>#REF!</v>
      </c>
      <c r="G644" s="15">
        <v>45054</v>
      </c>
      <c r="H644" s="16" t="s">
        <v>42</v>
      </c>
      <c r="I644" s="16" t="s">
        <v>91</v>
      </c>
      <c r="J644" s="16" t="s">
        <v>9</v>
      </c>
      <c r="K644" s="14" t="s">
        <v>24</v>
      </c>
      <c r="L644" s="14" t="s">
        <v>17</v>
      </c>
      <c r="M644" s="16" t="s">
        <v>12</v>
      </c>
      <c r="N644" s="16" t="s">
        <v>13</v>
      </c>
      <c r="O644" s="16" t="s">
        <v>14</v>
      </c>
      <c r="P644" s="12">
        <f t="shared" si="53"/>
        <v>1</v>
      </c>
      <c r="Q644" s="12" cm="1">
        <f t="array" ref="Q644">SUMPRODUCT(($G$2:$G$3094=G644)*(P644&gt;$P$2:$P$3094))+1</f>
        <v>1</v>
      </c>
      <c r="R644" s="12" t="e">
        <f>(Q644*100000)+#REF!</f>
        <v>#REF!</v>
      </c>
      <c r="S644" t="e" cm="1">
        <f t="array" ref="S644">SUMPRODUCT(($G$2:$G$3094=G644)*(R644&gt;$R$2:$R$3094))+1</f>
        <v>#REF!</v>
      </c>
      <c r="T644" t="str">
        <f t="shared" si="54"/>
        <v xml:space="preserve">Worcester </v>
      </c>
      <c r="U644">
        <v>0</v>
      </c>
      <c r="V644" t="s">
        <v>11</v>
      </c>
      <c r="W644">
        <f t="shared" si="55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51"/>
        <v>Evening45055</v>
      </c>
      <c r="D645" s="5" t="str">
        <f>IF('by region'!$C$2="Any","Any",List!V645)&amp;M645&amp;IF('by region'!$I$2="Any","Any",N645)&amp;G645</f>
        <v>AnyJumpAny45055</v>
      </c>
      <c r="E645" s="5" t="e">
        <f>IF(I645=#REF!,List!G645,"")</f>
        <v>#REF!</v>
      </c>
      <c r="F645" s="5" t="e">
        <f t="shared" si="52"/>
        <v>#REF!</v>
      </c>
      <c r="G645" s="15">
        <v>45055</v>
      </c>
      <c r="H645" s="16" t="s">
        <v>7</v>
      </c>
      <c r="I645" s="16" t="s">
        <v>52</v>
      </c>
      <c r="J645" s="16" t="s">
        <v>80</v>
      </c>
      <c r="K645" s="14" t="s">
        <v>10</v>
      </c>
      <c r="L645" s="14" t="s">
        <v>17</v>
      </c>
      <c r="M645" s="16" t="s">
        <v>12</v>
      </c>
      <c r="N645" s="16" t="s">
        <v>13</v>
      </c>
      <c r="O645" s="16" t="s">
        <v>21</v>
      </c>
      <c r="P645" s="12">
        <f t="shared" si="53"/>
        <v>2</v>
      </c>
      <c r="Q645" s="12" cm="1">
        <f t="array" ref="Q645">SUMPRODUCT(($G$2:$G$3094=G645)*(P645&gt;$P$2:$P$3094))+1</f>
        <v>4</v>
      </c>
      <c r="R645" s="12" t="e">
        <f>(Q645*100000)+#REF!</f>
        <v>#REF!</v>
      </c>
      <c r="S645" t="e" cm="1">
        <f t="array" ref="S645">SUMPRODUCT(($G$2:$G$3094=G645)*(R645&gt;$R$2:$R$3094))+1</f>
        <v>#REF!</v>
      </c>
      <c r="T645" t="str">
        <f t="shared" si="54"/>
        <v>Ludlow †</v>
      </c>
      <c r="U645">
        <v>0</v>
      </c>
      <c r="V645" t="s">
        <v>19</v>
      </c>
      <c r="W645">
        <f t="shared" si="55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51"/>
        <v>Afternoon45055</v>
      </c>
      <c r="D646" s="5" t="str">
        <f>IF('by region'!$C$2="Any","Any",List!V646)&amp;M646&amp;IF('by region'!$I$2="Any","Any",N646)&amp;G646</f>
        <v>AnyJumpAny45055</v>
      </c>
      <c r="E646" s="5" t="e">
        <f>IF(I646=#REF!,List!G646,"")</f>
        <v>#REF!</v>
      </c>
      <c r="F646" s="5" t="e">
        <f t="shared" si="52"/>
        <v>#REF!</v>
      </c>
      <c r="G646" s="15">
        <v>45055</v>
      </c>
      <c r="H646" s="16" t="s">
        <v>7</v>
      </c>
      <c r="I646" s="16" t="s">
        <v>20</v>
      </c>
      <c r="J646" s="16" t="s">
        <v>9</v>
      </c>
      <c r="K646" s="14" t="s">
        <v>10</v>
      </c>
      <c r="L646" s="14" t="s">
        <v>17</v>
      </c>
      <c r="M646" s="16" t="s">
        <v>12</v>
      </c>
      <c r="N646" s="16" t="s">
        <v>13</v>
      </c>
      <c r="O646" s="16" t="s">
        <v>14</v>
      </c>
      <c r="P646" s="12">
        <f t="shared" si="53"/>
        <v>1</v>
      </c>
      <c r="Q646" s="12" cm="1">
        <f t="array" ref="Q646">SUMPRODUCT(($G$2:$G$3094=G646)*(P646&gt;$P$2:$P$3094))+1</f>
        <v>1</v>
      </c>
      <c r="R646" s="12" t="e">
        <f>(Q646*100000)+#REF!</f>
        <v>#REF!</v>
      </c>
      <c r="S646" t="e" cm="1">
        <f t="array" ref="S646">SUMPRODUCT(($G$2:$G$3094=G646)*(R646&gt;$R$2:$R$3094))+1</f>
        <v>#REF!</v>
      </c>
      <c r="T646" t="str">
        <f t="shared" si="54"/>
        <v xml:space="preserve">Fakenham </v>
      </c>
      <c r="U646">
        <v>0</v>
      </c>
      <c r="V646" t="s">
        <v>17</v>
      </c>
      <c r="W646">
        <f t="shared" si="55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51"/>
        <v>Afternoon45055</v>
      </c>
      <c r="D647" s="5" t="str">
        <f>IF('by region'!$C$2="Any","Any",List!V647)&amp;M647&amp;IF('by region'!$I$2="Any","Any",N647)&amp;G647</f>
        <v>AnyJumpAny45055</v>
      </c>
      <c r="E647" s="5" t="e">
        <f>IF(I647=#REF!,List!G647,"")</f>
        <v>#REF!</v>
      </c>
      <c r="F647" s="5" t="e">
        <f t="shared" si="52"/>
        <v>#REF!</v>
      </c>
      <c r="G647" s="15">
        <v>45055</v>
      </c>
      <c r="H647" s="16" t="s">
        <v>7</v>
      </c>
      <c r="I647" s="16" t="s">
        <v>65</v>
      </c>
      <c r="J647" s="16" t="s">
        <v>9</v>
      </c>
      <c r="K647" s="14" t="s">
        <v>24</v>
      </c>
      <c r="L647" s="14" t="s">
        <v>19</v>
      </c>
      <c r="M647" s="16" t="s">
        <v>12</v>
      </c>
      <c r="N647" s="16" t="s">
        <v>13</v>
      </c>
      <c r="O647" s="16" t="s">
        <v>14</v>
      </c>
      <c r="P647" s="12">
        <f t="shared" si="53"/>
        <v>1</v>
      </c>
      <c r="Q647" s="12" cm="1">
        <f t="array" ref="Q647">SUMPRODUCT(($G$2:$G$3094=G647)*(P647&gt;$P$2:$P$3094))+1</f>
        <v>1</v>
      </c>
      <c r="R647" s="12" t="e">
        <f>(Q647*100000)+#REF!</f>
        <v>#REF!</v>
      </c>
      <c r="S647" t="e" cm="1">
        <f t="array" ref="S647">SUMPRODUCT(($G$2:$G$3094=G647)*(R647&gt;$R$2:$R$3094))+1</f>
        <v>#REF!</v>
      </c>
      <c r="T647" t="str">
        <f t="shared" si="54"/>
        <v xml:space="preserve">Ffos Las </v>
      </c>
      <c r="U647">
        <v>0</v>
      </c>
      <c r="V647" t="s">
        <v>17</v>
      </c>
      <c r="W647">
        <f t="shared" si="55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51"/>
        <v>Afternoon45056</v>
      </c>
      <c r="D648" s="5" t="str">
        <f>IF('by region'!$C$2="Any","Any",List!V648)&amp;M648&amp;IF('by region'!$I$2="Any","Any",N648)&amp;G648</f>
        <v>AnyFlatAny45056</v>
      </c>
      <c r="E648" s="5" t="e">
        <f>IF(I648=#REF!,List!G648,"")</f>
        <v>#REF!</v>
      </c>
      <c r="F648" s="5" t="e">
        <f t="shared" si="52"/>
        <v>#REF!</v>
      </c>
      <c r="G648" s="15">
        <v>45056</v>
      </c>
      <c r="H648" s="16" t="s">
        <v>27</v>
      </c>
      <c r="I648" s="16" t="s">
        <v>88</v>
      </c>
      <c r="J648" s="16" t="s">
        <v>9</v>
      </c>
      <c r="K648" s="14" t="s">
        <v>10</v>
      </c>
      <c r="L648" s="14" t="s">
        <v>17</v>
      </c>
      <c r="M648" s="16" t="s">
        <v>25</v>
      </c>
      <c r="N648" s="16" t="s">
        <v>13</v>
      </c>
      <c r="O648" s="16" t="s">
        <v>14</v>
      </c>
      <c r="P648" s="12">
        <f t="shared" si="53"/>
        <v>1</v>
      </c>
      <c r="Q648" s="12" cm="1">
        <f t="array" ref="Q648">SUMPRODUCT(($G$2:$G$3094=G648)*(P648&gt;$P$2:$P$3094))+1</f>
        <v>1</v>
      </c>
      <c r="R648" s="12" t="e">
        <f>(Q648*100000)+#REF!</f>
        <v>#REF!</v>
      </c>
      <c r="S648" t="e" cm="1">
        <f t="array" ref="S648">SUMPRODUCT(($G$2:$G$3094=G648)*(R648&gt;$R$2:$R$3094))+1</f>
        <v>#REF!</v>
      </c>
      <c r="T648" t="str">
        <f t="shared" si="54"/>
        <v xml:space="preserve">CHESTER </v>
      </c>
      <c r="U648">
        <v>0</v>
      </c>
      <c r="V648" t="s">
        <v>17</v>
      </c>
      <c r="W648">
        <f t="shared" si="55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51"/>
        <v>Evening45056</v>
      </c>
      <c r="D649" s="5" t="str">
        <f>IF('by region'!$C$2="Any","Any",List!V649)&amp;M649&amp;IF('by region'!$I$2="Any","Any",N649)&amp;G649</f>
        <v>AnyJumpAny45056</v>
      </c>
      <c r="E649" s="5" t="e">
        <f>IF(I649=#REF!,List!G649,"")</f>
        <v>#REF!</v>
      </c>
      <c r="F649" s="5" t="e">
        <f t="shared" si="52"/>
        <v>#REF!</v>
      </c>
      <c r="G649" s="15">
        <v>45056</v>
      </c>
      <c r="H649" s="16" t="s">
        <v>27</v>
      </c>
      <c r="I649" s="16" t="s">
        <v>58</v>
      </c>
      <c r="J649" s="16" t="s">
        <v>80</v>
      </c>
      <c r="K649" s="14" t="s">
        <v>24</v>
      </c>
      <c r="L649" s="14" t="s">
        <v>19</v>
      </c>
      <c r="M649" s="16" t="s">
        <v>12</v>
      </c>
      <c r="N649" s="16" t="s">
        <v>13</v>
      </c>
      <c r="O649" s="16" t="s">
        <v>14</v>
      </c>
      <c r="P649" s="12">
        <f t="shared" si="53"/>
        <v>2</v>
      </c>
      <c r="Q649" s="12" cm="1">
        <f t="array" ref="Q649">SUMPRODUCT(($G$2:$G$3094=G649)*(P649&gt;$P$2:$P$3094))+1</f>
        <v>4</v>
      </c>
      <c r="R649" s="12" t="e">
        <f>(Q649*100000)+#REF!</f>
        <v>#REF!</v>
      </c>
      <c r="S649" t="e" cm="1">
        <f t="array" ref="S649">SUMPRODUCT(($G$2:$G$3094=G649)*(R649&gt;$R$2:$R$3094))+1</f>
        <v>#REF!</v>
      </c>
      <c r="T649" t="str">
        <f t="shared" si="54"/>
        <v>Fontwell Park †</v>
      </c>
      <c r="U649">
        <v>0</v>
      </c>
      <c r="V649" t="s">
        <v>11</v>
      </c>
      <c r="W649">
        <f t="shared" si="55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51"/>
        <v>Afternoon45056</v>
      </c>
      <c r="D650" s="5" t="str">
        <f>IF('by region'!$C$2="Any","Any",List!V650)&amp;M650&amp;IF('by region'!$I$2="Any","Any",N650)&amp;G650</f>
        <v>AnyJumpAny45056</v>
      </c>
      <c r="E650" s="5" t="e">
        <f>IF(I650=#REF!,List!G650,"")</f>
        <v>#REF!</v>
      </c>
      <c r="F650" s="5" t="e">
        <f t="shared" si="52"/>
        <v>#REF!</v>
      </c>
      <c r="G650" s="15">
        <v>45056</v>
      </c>
      <c r="H650" s="16" t="s">
        <v>27</v>
      </c>
      <c r="I650" s="16" t="s">
        <v>50</v>
      </c>
      <c r="J650" s="16" t="s">
        <v>9</v>
      </c>
      <c r="K650" s="14" t="s">
        <v>10</v>
      </c>
      <c r="L650" s="14" t="s">
        <v>11</v>
      </c>
      <c r="M650" s="16" t="s">
        <v>12</v>
      </c>
      <c r="N650" s="16" t="s">
        <v>13</v>
      </c>
      <c r="O650" s="16" t="s">
        <v>14</v>
      </c>
      <c r="P650" s="12">
        <f t="shared" si="53"/>
        <v>1</v>
      </c>
      <c r="Q650" s="12" cm="1">
        <f t="array" ref="Q650">SUMPRODUCT(($G$2:$G$3094=G650)*(P650&gt;$P$2:$P$3094))+1</f>
        <v>1</v>
      </c>
      <c r="R650" s="12" t="e">
        <f>(Q650*100000)+#REF!</f>
        <v>#REF!</v>
      </c>
      <c r="S650" t="e" cm="1">
        <f t="array" ref="S650">SUMPRODUCT(($G$2:$G$3094=G650)*(R650&gt;$R$2:$R$3094))+1</f>
        <v>#REF!</v>
      </c>
      <c r="T650" t="str">
        <f t="shared" si="54"/>
        <v xml:space="preserve">Kelso </v>
      </c>
      <c r="U650">
        <v>0</v>
      </c>
      <c r="V650" t="s">
        <v>19</v>
      </c>
      <c r="W650">
        <f t="shared" si="55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51"/>
        <v>Afternoon45056</v>
      </c>
      <c r="D651" s="5" t="str">
        <f>IF('by region'!$C$2="Any","Any",List!V651)&amp;M651&amp;IF('by region'!$I$2="Any","Any",N651)&amp;G651</f>
        <v>AnyJumpAny45056</v>
      </c>
      <c r="E651" s="5" t="e">
        <f>IF(I651=#REF!,List!G651,"")</f>
        <v>#REF!</v>
      </c>
      <c r="F651" s="5" t="e">
        <f t="shared" si="52"/>
        <v>#REF!</v>
      </c>
      <c r="G651" s="15">
        <v>45056</v>
      </c>
      <c r="H651" s="16" t="s">
        <v>27</v>
      </c>
      <c r="I651" s="16" t="s">
        <v>75</v>
      </c>
      <c r="J651" s="16" t="s">
        <v>9</v>
      </c>
      <c r="K651" s="14" t="s">
        <v>10</v>
      </c>
      <c r="L651" s="14" t="s">
        <v>19</v>
      </c>
      <c r="M651" s="16" t="s">
        <v>12</v>
      </c>
      <c r="N651" s="16" t="s">
        <v>13</v>
      </c>
      <c r="O651" s="16" t="s">
        <v>14</v>
      </c>
      <c r="P651" s="12">
        <f t="shared" si="53"/>
        <v>1</v>
      </c>
      <c r="Q651" s="12" cm="1">
        <f t="array" ref="Q651">SUMPRODUCT(($G$2:$G$3094=G651)*(P651&gt;$P$2:$P$3094))+1</f>
        <v>1</v>
      </c>
      <c r="R651" s="12" t="e">
        <f>(Q651*100000)+#REF!</f>
        <v>#REF!</v>
      </c>
      <c r="S651" t="e" cm="1">
        <f t="array" ref="S651">SUMPRODUCT(($G$2:$G$3094=G651)*(R651&gt;$R$2:$R$3094))+1</f>
        <v>#REF!</v>
      </c>
      <c r="T651" t="str">
        <f t="shared" si="54"/>
        <v xml:space="preserve">Newton Abbot </v>
      </c>
      <c r="U651">
        <v>0</v>
      </c>
      <c r="V651" t="s">
        <v>19</v>
      </c>
      <c r="W651">
        <f t="shared" si="55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51"/>
        <v>Evening45057</v>
      </c>
      <c r="D652" s="5" t="str">
        <f>IF('by region'!$C$2="Any","Any",List!V652)&amp;M652&amp;IF('by region'!$I$2="Any","Any",N652)&amp;G652</f>
        <v>AnyFlatAny45057</v>
      </c>
      <c r="E652" s="5" t="e">
        <f>IF(I652=#REF!,List!G652,"")</f>
        <v>#REF!</v>
      </c>
      <c r="F652" s="5" t="e">
        <f t="shared" si="52"/>
        <v>#REF!</v>
      </c>
      <c r="G652" s="15">
        <v>45057</v>
      </c>
      <c r="H652" s="16" t="s">
        <v>34</v>
      </c>
      <c r="I652" s="16" t="s">
        <v>74</v>
      </c>
      <c r="J652" s="16" t="s">
        <v>80</v>
      </c>
      <c r="K652" s="14" t="s">
        <v>10</v>
      </c>
      <c r="L652" s="14" t="s">
        <v>11</v>
      </c>
      <c r="M652" s="16" t="s">
        <v>25</v>
      </c>
      <c r="N652" s="16" t="s">
        <v>13</v>
      </c>
      <c r="O652" s="16" t="s">
        <v>21</v>
      </c>
      <c r="P652" s="12">
        <f t="shared" si="53"/>
        <v>2</v>
      </c>
      <c r="Q652" s="12" cm="1">
        <f t="array" ref="Q652">SUMPRODUCT(($G$2:$G$3094=G652)*(P652&gt;$P$2:$P$3094))+1</f>
        <v>4</v>
      </c>
      <c r="R652" s="12" t="e">
        <f>(Q652*100000)+#REF!</f>
        <v>#REF!</v>
      </c>
      <c r="S652" t="e" cm="1">
        <f t="array" ref="S652">SUMPRODUCT(($G$2:$G$3094=G652)*(R652&gt;$R$2:$R$3094))+1</f>
        <v>#REF!</v>
      </c>
      <c r="T652" t="str">
        <f t="shared" si="54"/>
        <v>THIRSK †</v>
      </c>
      <c r="U652">
        <v>0</v>
      </c>
      <c r="V652" t="s">
        <v>19</v>
      </c>
      <c r="W652">
        <f t="shared" si="55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51"/>
        <v>Afternoon45057</v>
      </c>
      <c r="D653" s="5" t="str">
        <f>IF('by region'!$C$2="Any","Any",List!V653)&amp;M653&amp;IF('by region'!$I$2="Any","Any",N653)&amp;G653</f>
        <v>AnyFlatAny45057</v>
      </c>
      <c r="E653" s="5" t="e">
        <f>IF(I653=#REF!,List!G653,"")</f>
        <v>#REF!</v>
      </c>
      <c r="F653" s="5" t="e">
        <f t="shared" si="52"/>
        <v>#REF!</v>
      </c>
      <c r="G653" s="15">
        <v>45057</v>
      </c>
      <c r="H653" s="16" t="s">
        <v>34</v>
      </c>
      <c r="I653" s="16" t="s">
        <v>88</v>
      </c>
      <c r="J653" s="16" t="s">
        <v>9</v>
      </c>
      <c r="K653" s="14" t="s">
        <v>10</v>
      </c>
      <c r="L653" s="14" t="s">
        <v>17</v>
      </c>
      <c r="M653" s="16" t="s">
        <v>25</v>
      </c>
      <c r="N653" s="16" t="s">
        <v>13</v>
      </c>
      <c r="O653" s="16" t="s">
        <v>14</v>
      </c>
      <c r="P653" s="12">
        <f t="shared" si="53"/>
        <v>1</v>
      </c>
      <c r="Q653" s="12" cm="1">
        <f t="array" ref="Q653">SUMPRODUCT(($G$2:$G$3094=G653)*(P653&gt;$P$2:$P$3094))+1</f>
        <v>1</v>
      </c>
      <c r="R653" s="12" t="e">
        <f>(Q653*100000)+#REF!</f>
        <v>#REF!</v>
      </c>
      <c r="S653" t="e" cm="1">
        <f t="array" ref="S653">SUMPRODUCT(($G$2:$G$3094=G653)*(R653&gt;$R$2:$R$3094))+1</f>
        <v>#REF!</v>
      </c>
      <c r="T653" t="str">
        <f t="shared" si="54"/>
        <v xml:space="preserve">CHESTER </v>
      </c>
      <c r="U653">
        <v>0</v>
      </c>
      <c r="V653" t="s">
        <v>19</v>
      </c>
      <c r="W653">
        <f t="shared" si="55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51"/>
        <v>Afternoon45057</v>
      </c>
      <c r="D654" s="5" t="str">
        <f>IF('by region'!$C$2="Any","Any",List!V654)&amp;M654&amp;IF('by region'!$I$2="Any","Any",N654)&amp;G654</f>
        <v>AnyJumpAny45057</v>
      </c>
      <c r="E654" s="5" t="e">
        <f>IF(I654=#REF!,List!G654,"")</f>
        <v>#REF!</v>
      </c>
      <c r="F654" s="5" t="e">
        <f t="shared" si="52"/>
        <v>#REF!</v>
      </c>
      <c r="G654" s="15">
        <v>45057</v>
      </c>
      <c r="H654" s="16" t="s">
        <v>34</v>
      </c>
      <c r="I654" s="16" t="s">
        <v>45</v>
      </c>
      <c r="J654" s="16" t="s">
        <v>9</v>
      </c>
      <c r="K654" s="14" t="s">
        <v>16</v>
      </c>
      <c r="L654" s="14" t="s">
        <v>17</v>
      </c>
      <c r="M654" s="16" t="s">
        <v>12</v>
      </c>
      <c r="N654" s="16" t="s">
        <v>13</v>
      </c>
      <c r="O654" s="16" t="s">
        <v>14</v>
      </c>
      <c r="P654" s="12">
        <f t="shared" si="53"/>
        <v>1</v>
      </c>
      <c r="Q654" s="12" cm="1">
        <f t="array" ref="Q654">SUMPRODUCT(($G$2:$G$3094=G654)*(P654&gt;$P$2:$P$3094))+1</f>
        <v>1</v>
      </c>
      <c r="R654" s="12" t="e">
        <f>(Q654*100000)+#REF!</f>
        <v>#REF!</v>
      </c>
      <c r="S654" t="e" cm="1">
        <f t="array" ref="S654">SUMPRODUCT(($G$2:$G$3094=G654)*(R654&gt;$R$2:$R$3094))+1</f>
        <v>#REF!</v>
      </c>
      <c r="T654" t="str">
        <f t="shared" si="54"/>
        <v xml:space="preserve">Huntingdon </v>
      </c>
      <c r="U654">
        <v>0</v>
      </c>
      <c r="V654" t="s">
        <v>11</v>
      </c>
      <c r="W654">
        <f t="shared" si="55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51"/>
        <v>Afternoon45058</v>
      </c>
      <c r="D655" s="5" t="str">
        <f>IF('by region'!$C$2="Any","Any",List!V655)&amp;M655&amp;IF('by region'!$I$2="Any","Any",N655)&amp;G655</f>
        <v>AnyFlatAny45058</v>
      </c>
      <c r="E655" s="5" t="e">
        <f>IF(I655=#REF!,List!G655,"")</f>
        <v>#REF!</v>
      </c>
      <c r="F655" s="5" t="e">
        <f t="shared" si="52"/>
        <v>#REF!</v>
      </c>
      <c r="G655" s="15">
        <v>45058</v>
      </c>
      <c r="H655" s="16" t="s">
        <v>35</v>
      </c>
      <c r="I655" s="16" t="s">
        <v>55</v>
      </c>
      <c r="J655" s="16" t="s">
        <v>9</v>
      </c>
      <c r="K655" s="14" t="s">
        <v>10</v>
      </c>
      <c r="L655" s="14" t="s">
        <v>19</v>
      </c>
      <c r="M655" s="16" t="s">
        <v>25</v>
      </c>
      <c r="N655" s="16" t="s">
        <v>13</v>
      </c>
      <c r="O655" s="16" t="s">
        <v>14</v>
      </c>
      <c r="P655" s="12">
        <f t="shared" si="53"/>
        <v>1</v>
      </c>
      <c r="Q655" s="12" cm="1">
        <f t="array" ref="Q655">SUMPRODUCT(($G$2:$G$3094=G655)*(P655&gt;$P$2:$P$3094))+1</f>
        <v>1</v>
      </c>
      <c r="R655" s="12" t="e">
        <f>(Q655*100000)+#REF!</f>
        <v>#REF!</v>
      </c>
      <c r="S655" t="e" cm="1">
        <f t="array" ref="S655">SUMPRODUCT(($G$2:$G$3094=G655)*(R655&gt;$R$2:$R$3094))+1</f>
        <v>#REF!</v>
      </c>
      <c r="T655" t="str">
        <f t="shared" si="54"/>
        <v xml:space="preserve">ASCOT </v>
      </c>
      <c r="U655">
        <v>0</v>
      </c>
      <c r="V655" t="s">
        <v>19</v>
      </c>
      <c r="W655">
        <f t="shared" si="55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51"/>
        <v>Afternoon45058</v>
      </c>
      <c r="D656" s="5" t="str">
        <f>IF('by region'!$C$2="Any","Any",List!V656)&amp;M656&amp;IF('by region'!$I$2="Any","Any",N656)&amp;G656</f>
        <v>AnyFlatAny45058</v>
      </c>
      <c r="E656" s="5" t="e">
        <f>IF(I656=#REF!,List!G656,"")</f>
        <v>#REF!</v>
      </c>
      <c r="F656" s="5" t="e">
        <f t="shared" si="52"/>
        <v>#REF!</v>
      </c>
      <c r="G656" s="15">
        <v>45058</v>
      </c>
      <c r="H656" s="16" t="s">
        <v>35</v>
      </c>
      <c r="I656" s="16" t="s">
        <v>88</v>
      </c>
      <c r="J656" s="16" t="s">
        <v>9</v>
      </c>
      <c r="K656" s="14" t="s">
        <v>10</v>
      </c>
      <c r="L656" s="14" t="s">
        <v>17</v>
      </c>
      <c r="M656" s="16" t="s">
        <v>25</v>
      </c>
      <c r="N656" s="16" t="s">
        <v>13</v>
      </c>
      <c r="O656" s="16" t="s">
        <v>14</v>
      </c>
      <c r="P656" s="12">
        <f t="shared" si="53"/>
        <v>1</v>
      </c>
      <c r="Q656" s="12" cm="1">
        <f t="array" ref="Q656">SUMPRODUCT(($G$2:$G$3094=G656)*(P656&gt;$P$2:$P$3094))+1</f>
        <v>1</v>
      </c>
      <c r="R656" s="12" t="e">
        <f>(Q656*100000)+#REF!</f>
        <v>#REF!</v>
      </c>
      <c r="S656" t="e" cm="1">
        <f t="array" ref="S656">SUMPRODUCT(($G$2:$G$3094=G656)*(R656&gt;$R$2:$R$3094))+1</f>
        <v>#REF!</v>
      </c>
      <c r="T656" t="str">
        <f t="shared" si="54"/>
        <v xml:space="preserve">CHESTER </v>
      </c>
      <c r="U656">
        <v>0</v>
      </c>
      <c r="V656" t="s">
        <v>11</v>
      </c>
      <c r="W656">
        <f t="shared" si="55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51"/>
        <v>Evening45058</v>
      </c>
      <c r="D657" s="5" t="str">
        <f>IF('by region'!$C$2="Any","Any",List!V657)&amp;M657&amp;IF('by region'!$I$2="Any","Any",N657)&amp;G657</f>
        <v>AnyFlatAny45058</v>
      </c>
      <c r="E657" s="5" t="e">
        <f>IF(I657=#REF!,List!G657,"")</f>
        <v>#REF!</v>
      </c>
      <c r="F657" s="5" t="e">
        <f t="shared" si="52"/>
        <v>#REF!</v>
      </c>
      <c r="G657" s="15">
        <v>45058</v>
      </c>
      <c r="H657" s="16" t="s">
        <v>35</v>
      </c>
      <c r="I657" s="16" t="s">
        <v>72</v>
      </c>
      <c r="J657" s="16" t="s">
        <v>80</v>
      </c>
      <c r="K657" s="14" t="s">
        <v>16</v>
      </c>
      <c r="L657" s="14" t="s">
        <v>17</v>
      </c>
      <c r="M657" s="16" t="s">
        <v>25</v>
      </c>
      <c r="N657" s="16" t="s">
        <v>13</v>
      </c>
      <c r="O657" s="16" t="s">
        <v>14</v>
      </c>
      <c r="P657" s="12">
        <f t="shared" si="53"/>
        <v>2</v>
      </c>
      <c r="Q657" s="12" cm="1">
        <f t="array" ref="Q657">SUMPRODUCT(($G$2:$G$3094=G657)*(P657&gt;$P$2:$P$3094))+1</f>
        <v>4</v>
      </c>
      <c r="R657" s="12" t="e">
        <f>(Q657*100000)+#REF!</f>
        <v>#REF!</v>
      </c>
      <c r="S657" t="e" cm="1">
        <f t="array" ref="S657">SUMPRODUCT(($G$2:$G$3094=G657)*(R657&gt;$R$2:$R$3094))+1</f>
        <v>#REF!</v>
      </c>
      <c r="T657" t="str">
        <f t="shared" si="54"/>
        <v>NOTTINGHAM †</v>
      </c>
      <c r="U657">
        <v>0</v>
      </c>
      <c r="V657" t="s">
        <v>17</v>
      </c>
      <c r="W657">
        <f t="shared" si="55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51"/>
        <v>Evening45058</v>
      </c>
      <c r="D658" s="5" t="str">
        <f>IF('by region'!$C$2="Any","Any",List!V658)&amp;M658&amp;IF('by region'!$I$2="Any","Any",N658)&amp;G658</f>
        <v>AnyFlatAny45058</v>
      </c>
      <c r="E658" s="5" t="e">
        <f>IF(I658=#REF!,List!G658,"")</f>
        <v>#REF!</v>
      </c>
      <c r="F658" s="5" t="e">
        <f t="shared" si="52"/>
        <v>#REF!</v>
      </c>
      <c r="G658" s="15">
        <v>45058</v>
      </c>
      <c r="H658" s="16" t="s">
        <v>35</v>
      </c>
      <c r="I658" s="16" t="s">
        <v>78</v>
      </c>
      <c r="J658" s="16" t="s">
        <v>80</v>
      </c>
      <c r="K658" s="14" t="s">
        <v>10</v>
      </c>
      <c r="L658" s="14" t="s">
        <v>11</v>
      </c>
      <c r="M658" s="16" t="s">
        <v>25</v>
      </c>
      <c r="N658" s="16" t="s">
        <v>13</v>
      </c>
      <c r="O658" s="16" t="s">
        <v>21</v>
      </c>
      <c r="P658" s="12">
        <f t="shared" si="53"/>
        <v>2</v>
      </c>
      <c r="Q658" s="12" cm="1">
        <f t="array" ref="Q658">SUMPRODUCT(($G$2:$G$3094=G658)*(P658&gt;$P$2:$P$3094))+1</f>
        <v>4</v>
      </c>
      <c r="R658" s="12" t="e">
        <f>(Q658*100000)+#REF!</f>
        <v>#REF!</v>
      </c>
      <c r="S658" t="e" cm="1">
        <f t="array" ref="S658">SUMPRODUCT(($G$2:$G$3094=G658)*(R658&gt;$R$2:$R$3094))+1</f>
        <v>#REF!</v>
      </c>
      <c r="T658" t="str">
        <f t="shared" si="54"/>
        <v>RIPON †</v>
      </c>
      <c r="U658">
        <v>0</v>
      </c>
      <c r="V658" t="s">
        <v>19</v>
      </c>
      <c r="W658">
        <f t="shared" si="55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51"/>
        <v>Afternoon45058</v>
      </c>
      <c r="D659" s="5" t="str">
        <f>IF('by region'!$C$2="Any","Any",List!V659)&amp;M659&amp;IF('by region'!$I$2="Any","Any",N659)&amp;G659</f>
        <v>AnyJumpAny45058</v>
      </c>
      <c r="E659" s="5" t="e">
        <f>IF(I659=#REF!,List!G659,"")</f>
        <v>#REF!</v>
      </c>
      <c r="F659" s="5" t="e">
        <f t="shared" si="52"/>
        <v>#REF!</v>
      </c>
      <c r="G659" s="15">
        <v>45058</v>
      </c>
      <c r="H659" s="16" t="s">
        <v>35</v>
      </c>
      <c r="I659" s="16" t="s">
        <v>53</v>
      </c>
      <c r="J659" s="16" t="s">
        <v>9</v>
      </c>
      <c r="K659" s="14" t="s">
        <v>16</v>
      </c>
      <c r="L659" s="14" t="s">
        <v>17</v>
      </c>
      <c r="M659" s="16" t="s">
        <v>12</v>
      </c>
      <c r="N659" s="16" t="s">
        <v>13</v>
      </c>
      <c r="O659" s="16" t="s">
        <v>14</v>
      </c>
      <c r="P659" s="12">
        <f t="shared" si="53"/>
        <v>1</v>
      </c>
      <c r="Q659" s="12" cm="1">
        <f t="array" ref="Q659">SUMPRODUCT(($G$2:$G$3094=G659)*(P659&gt;$P$2:$P$3094))+1</f>
        <v>1</v>
      </c>
      <c r="R659" s="12" t="e">
        <f>(Q659*100000)+#REF!</f>
        <v>#REF!</v>
      </c>
      <c r="S659" t="e" cm="1">
        <f t="array" ref="S659">SUMPRODUCT(($G$2:$G$3094=G659)*(R659&gt;$R$2:$R$3094))+1</f>
        <v>#REF!</v>
      </c>
      <c r="T659" t="str">
        <f t="shared" si="54"/>
        <v xml:space="preserve">Market Rasen </v>
      </c>
      <c r="U659">
        <v>0</v>
      </c>
      <c r="V659" t="s">
        <v>17</v>
      </c>
      <c r="W659">
        <f t="shared" si="55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51"/>
        <v>Afternoon45059</v>
      </c>
      <c r="D660" s="5" t="str">
        <f>IF('by region'!$C$2="Any","Any",List!V660)&amp;M660&amp;IF('by region'!$I$2="Any","Any",N660)&amp;G660</f>
        <v>AnyBothAny45059</v>
      </c>
      <c r="E660" s="5" t="e">
        <f>IF(I660=#REF!,List!G660,"")</f>
        <v>#REF!</v>
      </c>
      <c r="F660" s="5" t="e">
        <f t="shared" si="52"/>
        <v>#REF!</v>
      </c>
      <c r="G660" s="15">
        <v>45059</v>
      </c>
      <c r="H660" s="16" t="s">
        <v>37</v>
      </c>
      <c r="I660" s="16" t="s">
        <v>56</v>
      </c>
      <c r="J660" s="16" t="s">
        <v>9</v>
      </c>
      <c r="K660" s="14" t="s">
        <v>16</v>
      </c>
      <c r="L660" s="14" t="s">
        <v>11</v>
      </c>
      <c r="M660" s="16" t="s">
        <v>156</v>
      </c>
      <c r="N660" s="16" t="s">
        <v>13</v>
      </c>
      <c r="O660" s="16" t="s">
        <v>14</v>
      </c>
      <c r="P660" s="12">
        <f t="shared" si="53"/>
        <v>1</v>
      </c>
      <c r="Q660" s="12" cm="1">
        <f t="array" ref="Q660">SUMPRODUCT(($G$2:$G$3094=G660)*(P660&gt;$P$2:$P$3094))+1</f>
        <v>1</v>
      </c>
      <c r="R660" s="12" t="e">
        <f>(Q660*100000)+#REF!</f>
        <v>#REF!</v>
      </c>
      <c r="S660" t="e" cm="1">
        <f t="array" ref="S660">SUMPRODUCT(($G$2:$G$3094=G660)*(R660&gt;$R$2:$R$3094))+1</f>
        <v>#REF!</v>
      </c>
      <c r="T660" t="str">
        <f t="shared" si="54"/>
        <v xml:space="preserve">Haydock Park </v>
      </c>
      <c r="U660">
        <v>0</v>
      </c>
      <c r="V660" t="s">
        <v>11</v>
      </c>
      <c r="W660">
        <f t="shared" si="55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51"/>
        <v>Afternoon45059</v>
      </c>
      <c r="D661" s="5" t="str">
        <f>IF('by region'!$C$2="Any","Any",List!V661)&amp;M661&amp;IF('by region'!$I$2="Any","Any",N661)&amp;G661</f>
        <v>AnyFlatAny45059</v>
      </c>
      <c r="E661" s="5" t="e">
        <f>IF(I661=#REF!,List!G661,"")</f>
        <v>#REF!</v>
      </c>
      <c r="F661" s="5" t="e">
        <f t="shared" si="52"/>
        <v>#REF!</v>
      </c>
      <c r="G661" s="15">
        <v>45059</v>
      </c>
      <c r="H661" s="16" t="s">
        <v>37</v>
      </c>
      <c r="I661" s="16" t="s">
        <v>55</v>
      </c>
      <c r="J661" s="16" t="s">
        <v>9</v>
      </c>
      <c r="K661" s="14" t="s">
        <v>10</v>
      </c>
      <c r="L661" s="14" t="s">
        <v>19</v>
      </c>
      <c r="M661" s="16" t="s">
        <v>25</v>
      </c>
      <c r="N661" s="16" t="s">
        <v>13</v>
      </c>
      <c r="O661" s="16" t="s">
        <v>14</v>
      </c>
      <c r="P661" s="12">
        <f t="shared" si="53"/>
        <v>1</v>
      </c>
      <c r="Q661" s="12" cm="1">
        <f t="array" ref="Q661">SUMPRODUCT(($G$2:$G$3094=G661)*(P661&gt;$P$2:$P$3094))+1</f>
        <v>1</v>
      </c>
      <c r="R661" s="12" t="e">
        <f>(Q661*100000)+#REF!</f>
        <v>#REF!</v>
      </c>
      <c r="S661" t="e" cm="1">
        <f t="array" ref="S661">SUMPRODUCT(($G$2:$G$3094=G661)*(R661&gt;$R$2:$R$3094))+1</f>
        <v>#REF!</v>
      </c>
      <c r="T661" t="str">
        <f t="shared" si="54"/>
        <v xml:space="preserve">ASCOT </v>
      </c>
      <c r="U661">
        <v>0</v>
      </c>
      <c r="V661" t="s">
        <v>11</v>
      </c>
      <c r="W661">
        <f t="shared" si="55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51"/>
        <v>Afternoon45059</v>
      </c>
      <c r="D662" s="5" t="str">
        <f>IF('by region'!$C$2="Any","Any",List!V662)&amp;M662&amp;IF('by region'!$I$2="Any","Any",N662)&amp;G662</f>
        <v>AnyFlatAny45059</v>
      </c>
      <c r="E662" s="5" t="e">
        <f>IF(I662=#REF!,List!G662,"")</f>
        <v>#REF!</v>
      </c>
      <c r="F662" s="5" t="e">
        <f t="shared" si="52"/>
        <v>#REF!</v>
      </c>
      <c r="G662" s="15">
        <v>45059</v>
      </c>
      <c r="H662" s="16" t="s">
        <v>37</v>
      </c>
      <c r="I662" s="16" t="s">
        <v>36</v>
      </c>
      <c r="J662" s="16" t="s">
        <v>9</v>
      </c>
      <c r="K662" s="14" t="s">
        <v>24</v>
      </c>
      <c r="L662" s="14" t="s">
        <v>19</v>
      </c>
      <c r="M662" s="16" t="s">
        <v>25</v>
      </c>
      <c r="N662" s="16" t="s">
        <v>13</v>
      </c>
      <c r="O662" s="16" t="s">
        <v>14</v>
      </c>
      <c r="P662" s="12">
        <f t="shared" si="53"/>
        <v>1</v>
      </c>
      <c r="Q662" s="12" cm="1">
        <f t="array" ref="Q662">SUMPRODUCT(($G$2:$G$3094=G662)*(P662&gt;$P$2:$P$3094))+1</f>
        <v>1</v>
      </c>
      <c r="R662" s="12" t="e">
        <f>(Q662*100000)+#REF!</f>
        <v>#REF!</v>
      </c>
      <c r="S662" t="e" cm="1">
        <f t="array" ref="S662">SUMPRODUCT(($G$2:$G$3094=G662)*(R662&gt;$R$2:$R$3094))+1</f>
        <v>#REF!</v>
      </c>
      <c r="T662" t="str">
        <f t="shared" si="54"/>
        <v xml:space="preserve">LINGFIELD PARK </v>
      </c>
      <c r="U662">
        <v>0</v>
      </c>
      <c r="V662" t="s">
        <v>19</v>
      </c>
      <c r="W662">
        <f t="shared" si="55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51"/>
        <v>Afternoon45059</v>
      </c>
      <c r="D663" s="5" t="str">
        <f>IF('by region'!$C$2="Any","Any",List!V663)&amp;M663&amp;IF('by region'!$I$2="Any","Any",N663)&amp;G663</f>
        <v>AnyFlatAny45059</v>
      </c>
      <c r="E663" s="5" t="e">
        <f>IF(I663=#REF!,List!G663,"")</f>
        <v>#REF!</v>
      </c>
      <c r="F663" s="5" t="e">
        <f t="shared" si="52"/>
        <v>#REF!</v>
      </c>
      <c r="G663" s="15">
        <v>45059</v>
      </c>
      <c r="H663" s="16" t="s">
        <v>37</v>
      </c>
      <c r="I663" s="16" t="s">
        <v>72</v>
      </c>
      <c r="J663" s="16" t="s">
        <v>9</v>
      </c>
      <c r="K663" s="14" t="s">
        <v>16</v>
      </c>
      <c r="L663" s="14" t="s">
        <v>17</v>
      </c>
      <c r="M663" s="16" t="s">
        <v>25</v>
      </c>
      <c r="N663" s="16" t="s">
        <v>13</v>
      </c>
      <c r="O663" s="16" t="s">
        <v>14</v>
      </c>
      <c r="P663" s="12">
        <f t="shared" si="53"/>
        <v>1</v>
      </c>
      <c r="Q663" s="12" cm="1">
        <f t="array" ref="Q663">SUMPRODUCT(($G$2:$G$3094=G663)*(P663&gt;$P$2:$P$3094))+1</f>
        <v>1</v>
      </c>
      <c r="R663" s="12" t="e">
        <f>(Q663*100000)+#REF!</f>
        <v>#REF!</v>
      </c>
      <c r="S663" t="e" cm="1">
        <f t="array" ref="S663">SUMPRODUCT(($G$2:$G$3094=G663)*(R663&gt;$R$2:$R$3094))+1</f>
        <v>#REF!</v>
      </c>
      <c r="T663" t="str">
        <f t="shared" si="54"/>
        <v xml:space="preserve">NOTTINGHAM </v>
      </c>
      <c r="U663">
        <v>0</v>
      </c>
      <c r="V663" t="s">
        <v>11</v>
      </c>
      <c r="W663">
        <f t="shared" si="55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51"/>
        <v>Evening45059</v>
      </c>
      <c r="D664" s="5" t="str">
        <f>IF('by region'!$C$2="Any","Any",List!V664)&amp;M664&amp;IF('by region'!$I$2="Any","Any",N664)&amp;G664</f>
        <v>AnyFlatAny45059</v>
      </c>
      <c r="E664" s="5" t="e">
        <f>IF(I664=#REF!,List!G664,"")</f>
        <v>#REF!</v>
      </c>
      <c r="F664" s="5" t="e">
        <f t="shared" si="52"/>
        <v>#REF!</v>
      </c>
      <c r="G664" s="15">
        <v>45059</v>
      </c>
      <c r="H664" s="16" t="s">
        <v>37</v>
      </c>
      <c r="I664" s="16" t="s">
        <v>44</v>
      </c>
      <c r="J664" s="16" t="s">
        <v>80</v>
      </c>
      <c r="K664" s="14" t="s">
        <v>10</v>
      </c>
      <c r="L664" s="14" t="s">
        <v>17</v>
      </c>
      <c r="M664" s="16" t="s">
        <v>25</v>
      </c>
      <c r="N664" s="16" t="s">
        <v>13</v>
      </c>
      <c r="O664" s="16" t="s">
        <v>14</v>
      </c>
      <c r="P664" s="12">
        <f t="shared" si="53"/>
        <v>2</v>
      </c>
      <c r="Q664" s="12" cm="1">
        <f t="array" ref="Q664">SUMPRODUCT(($G$2:$G$3094=G664)*(P664&gt;$P$2:$P$3094))+1</f>
        <v>6</v>
      </c>
      <c r="R664" s="12" t="e">
        <f>(Q664*100000)+#REF!</f>
        <v>#REF!</v>
      </c>
      <c r="S664" t="e" cm="1">
        <f t="array" ref="S664">SUMPRODUCT(($G$2:$G$3094=G664)*(R664&gt;$R$2:$R$3094))+1</f>
        <v>#REF!</v>
      </c>
      <c r="T664" t="str">
        <f t="shared" si="54"/>
        <v>LEICESTER †</v>
      </c>
      <c r="U664">
        <v>0</v>
      </c>
      <c r="V664" t="s">
        <v>19</v>
      </c>
      <c r="W664">
        <f t="shared" si="55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51"/>
        <v>Afternoon45059</v>
      </c>
      <c r="D665" s="5" t="str">
        <f>IF('by region'!$C$2="Any","Any",List!V665)&amp;M665&amp;IF('by region'!$I$2="Any","Any",N665)&amp;G665</f>
        <v>AnyJumpAny45059</v>
      </c>
      <c r="E665" s="5" t="e">
        <f>IF(I665=#REF!,List!G665,"")</f>
        <v>#REF!</v>
      </c>
      <c r="F665" s="5" t="e">
        <f t="shared" si="52"/>
        <v>#REF!</v>
      </c>
      <c r="G665" s="15">
        <v>45059</v>
      </c>
      <c r="H665" s="16" t="s">
        <v>37</v>
      </c>
      <c r="I665" s="16" t="s">
        <v>67</v>
      </c>
      <c r="J665" s="16" t="s">
        <v>9</v>
      </c>
      <c r="K665" s="14" t="s">
        <v>10</v>
      </c>
      <c r="L665" s="14" t="s">
        <v>11</v>
      </c>
      <c r="M665" s="16" t="s">
        <v>12</v>
      </c>
      <c r="N665" s="16" t="s">
        <v>13</v>
      </c>
      <c r="O665" s="16" t="s">
        <v>14</v>
      </c>
      <c r="P665" s="12">
        <f t="shared" si="53"/>
        <v>1</v>
      </c>
      <c r="Q665" s="12" cm="1">
        <f t="array" ref="Q665">SUMPRODUCT(($G$2:$G$3094=G665)*(P665&gt;$P$2:$P$3094))+1</f>
        <v>1</v>
      </c>
      <c r="R665" s="12" t="e">
        <f>(Q665*100000)+#REF!</f>
        <v>#REF!</v>
      </c>
      <c r="S665" t="e" cm="1">
        <f t="array" ref="S665">SUMPRODUCT(($G$2:$G$3094=G665)*(R665&gt;$R$2:$R$3094))+1</f>
        <v>#REF!</v>
      </c>
      <c r="T665" t="str">
        <f t="shared" si="54"/>
        <v xml:space="preserve">Hexham </v>
      </c>
      <c r="U665">
        <v>0</v>
      </c>
      <c r="V665" t="s">
        <v>17</v>
      </c>
      <c r="W665">
        <f t="shared" si="55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51"/>
        <v>Evening45059</v>
      </c>
      <c r="D666" s="5" t="str">
        <f>IF('by region'!$C$2="Any","Any",List!V666)&amp;M666&amp;IF('by region'!$I$2="Any","Any",N666)&amp;G666</f>
        <v>AnyJumpAny45059</v>
      </c>
      <c r="E666" s="5" t="e">
        <f>IF(I666=#REF!,List!G666,"")</f>
        <v>#REF!</v>
      </c>
      <c r="F666" s="5" t="e">
        <f t="shared" si="52"/>
        <v>#REF!</v>
      </c>
      <c r="G666" s="15">
        <v>45059</v>
      </c>
      <c r="H666" s="16" t="s">
        <v>37</v>
      </c>
      <c r="I666" s="16" t="s">
        <v>48</v>
      </c>
      <c r="J666" s="16" t="s">
        <v>80</v>
      </c>
      <c r="K666" s="14" t="s">
        <v>16</v>
      </c>
      <c r="L666" s="14" t="s">
        <v>17</v>
      </c>
      <c r="M666" s="16" t="s">
        <v>12</v>
      </c>
      <c r="N666" s="16" t="s">
        <v>13</v>
      </c>
      <c r="O666" s="16" t="s">
        <v>14</v>
      </c>
      <c r="P666" s="12">
        <f t="shared" si="53"/>
        <v>2</v>
      </c>
      <c r="Q666" s="12" cm="1">
        <f t="array" ref="Q666">SUMPRODUCT(($G$2:$G$3094=G666)*(P666&gt;$P$2:$P$3094))+1</f>
        <v>6</v>
      </c>
      <c r="R666" s="12" t="e">
        <f>(Q666*100000)+#REF!</f>
        <v>#REF!</v>
      </c>
      <c r="S666" t="e" cm="1">
        <f t="array" ref="S666">SUMPRODUCT(($G$2:$G$3094=G666)*(R666&gt;$R$2:$R$3094))+1</f>
        <v>#REF!</v>
      </c>
      <c r="T666" t="str">
        <f t="shared" si="54"/>
        <v>Warwick †</v>
      </c>
      <c r="U666">
        <v>0</v>
      </c>
      <c r="V666" t="s">
        <v>19</v>
      </c>
      <c r="W666">
        <f t="shared" si="55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51"/>
        <v>Afternoon45060</v>
      </c>
      <c r="D667" s="5" t="str">
        <f>IF('by region'!$C$2="Any","Any",List!V667)&amp;M667&amp;IF('by region'!$I$2="Any","Any",N667)&amp;G667</f>
        <v>AnyJumpAny45060</v>
      </c>
      <c r="E667" s="5" t="e">
        <f>IF(I667=#REF!,List!G667,"")</f>
        <v>#REF!</v>
      </c>
      <c r="F667" s="5" t="e">
        <f t="shared" si="52"/>
        <v>#REF!</v>
      </c>
      <c r="G667" s="15">
        <v>45060</v>
      </c>
      <c r="H667" s="16" t="s">
        <v>40</v>
      </c>
      <c r="I667" s="16" t="s">
        <v>52</v>
      </c>
      <c r="J667" s="16" t="s">
        <v>9</v>
      </c>
      <c r="K667" s="14" t="s">
        <v>10</v>
      </c>
      <c r="L667" s="14" t="s">
        <v>17</v>
      </c>
      <c r="M667" s="16" t="s">
        <v>12</v>
      </c>
      <c r="N667" s="16" t="s">
        <v>13</v>
      </c>
      <c r="O667" s="16" t="s">
        <v>14</v>
      </c>
      <c r="P667" s="12">
        <f t="shared" si="53"/>
        <v>1</v>
      </c>
      <c r="Q667" s="12" cm="1">
        <f t="array" ref="Q667">SUMPRODUCT(($G$2:$G$3094=G667)*(P667&gt;$P$2:$P$3094))+1</f>
        <v>1</v>
      </c>
      <c r="R667" s="12" t="e">
        <f>(Q667*100000)+#REF!</f>
        <v>#REF!</v>
      </c>
      <c r="S667" t="e" cm="1">
        <f t="array" ref="S667">SUMPRODUCT(($G$2:$G$3094=G667)*(R667&gt;$R$2:$R$3094))+1</f>
        <v>#REF!</v>
      </c>
      <c r="T667" t="str">
        <f t="shared" si="54"/>
        <v xml:space="preserve">Ludlow </v>
      </c>
      <c r="U667">
        <v>0</v>
      </c>
      <c r="V667" t="s">
        <v>17</v>
      </c>
      <c r="W667">
        <f t="shared" si="55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51"/>
        <v>Afternoon45060</v>
      </c>
      <c r="D668" s="5" t="str">
        <f>IF('by region'!$C$2="Any","Any",List!V668)&amp;M668&amp;IF('by region'!$I$2="Any","Any",N668)&amp;G668</f>
        <v>AnyJumpAny45060</v>
      </c>
      <c r="E668" s="5" t="e">
        <f>IF(I668=#REF!,List!G668,"")</f>
        <v>#REF!</v>
      </c>
      <c r="F668" s="5" t="e">
        <f t="shared" si="52"/>
        <v>#REF!</v>
      </c>
      <c r="G668" s="15">
        <v>45060</v>
      </c>
      <c r="H668" s="16" t="s">
        <v>40</v>
      </c>
      <c r="I668" s="16" t="s">
        <v>41</v>
      </c>
      <c r="J668" s="16" t="s">
        <v>9</v>
      </c>
      <c r="K668" s="14" t="s">
        <v>10</v>
      </c>
      <c r="L668" s="14" t="s">
        <v>19</v>
      </c>
      <c r="M668" s="16" t="s">
        <v>12</v>
      </c>
      <c r="N668" s="16" t="s">
        <v>13</v>
      </c>
      <c r="O668" s="16" t="s">
        <v>14</v>
      </c>
      <c r="P668" s="12">
        <f t="shared" si="53"/>
        <v>1</v>
      </c>
      <c r="Q668" s="12" cm="1">
        <f t="array" ref="Q668">SUMPRODUCT(($G$2:$G$3094=G668)*(P668&gt;$P$2:$P$3094))+1</f>
        <v>1</v>
      </c>
      <c r="R668" s="12" t="e">
        <f>(Q668*100000)+#REF!</f>
        <v>#REF!</v>
      </c>
      <c r="S668" t="e" cm="1">
        <f t="array" ref="S668">SUMPRODUCT(($G$2:$G$3094=G668)*(R668&gt;$R$2:$R$3094))+1</f>
        <v>#REF!</v>
      </c>
      <c r="T668" t="str">
        <f t="shared" si="54"/>
        <v xml:space="preserve">Plumpton </v>
      </c>
      <c r="U668">
        <v>0</v>
      </c>
      <c r="V668" t="s">
        <v>19</v>
      </c>
      <c r="W668">
        <f t="shared" si="55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51"/>
        <v>Afternoon45061</v>
      </c>
      <c r="D669" s="5" t="str">
        <f>IF('by region'!$C$2="Any","Any",List!V669)&amp;M669&amp;IF('by region'!$I$2="Any","Any",N669)&amp;G669</f>
        <v>AnyFlatAny45061</v>
      </c>
      <c r="E669" s="5" t="e">
        <f>IF(I669=#REF!,List!G669,"")</f>
        <v>#REF!</v>
      </c>
      <c r="F669" s="5" t="e">
        <f t="shared" si="52"/>
        <v>#REF!</v>
      </c>
      <c r="G669" s="15">
        <v>45061</v>
      </c>
      <c r="H669" s="16" t="s">
        <v>42</v>
      </c>
      <c r="I669" s="16" t="s">
        <v>22</v>
      </c>
      <c r="J669" s="16" t="s">
        <v>9</v>
      </c>
      <c r="K669" s="14" t="s">
        <v>10</v>
      </c>
      <c r="L669" s="14" t="s">
        <v>11</v>
      </c>
      <c r="M669" s="16" t="s">
        <v>25</v>
      </c>
      <c r="N669" s="16" t="s">
        <v>13</v>
      </c>
      <c r="O669" s="16" t="s">
        <v>14</v>
      </c>
      <c r="P669" s="12">
        <f t="shared" si="53"/>
        <v>1</v>
      </c>
      <c r="Q669" s="12" cm="1">
        <f t="array" ref="Q669">SUMPRODUCT(($G$2:$G$3094=G669)*(P669&gt;$P$2:$P$3094))+1</f>
        <v>1</v>
      </c>
      <c r="R669" s="12" t="e">
        <f>(Q669*100000)+#REF!</f>
        <v>#REF!</v>
      </c>
      <c r="S669" t="e" cm="1">
        <f t="array" ref="S669">SUMPRODUCT(($G$2:$G$3094=G669)*(R669&gt;$R$2:$R$3094))+1</f>
        <v>#REF!</v>
      </c>
      <c r="T669" t="str">
        <f t="shared" si="54"/>
        <v xml:space="preserve">MUSSELBURGH </v>
      </c>
      <c r="U669">
        <v>0</v>
      </c>
      <c r="V669" t="s">
        <v>11</v>
      </c>
      <c r="W669">
        <f t="shared" si="55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51"/>
        <v>Afternoon45061</v>
      </c>
      <c r="D670" s="5" t="str">
        <f>IF('by region'!$C$2="Any","Any",List!V670)&amp;M670&amp;IF('by region'!$I$2="Any","Any",N670)&amp;G670</f>
        <v>AnyFlatAny45061</v>
      </c>
      <c r="E670" s="5" t="e">
        <f>IF(I670=#REF!,List!G670,"")</f>
        <v>#REF!</v>
      </c>
      <c r="F670" s="5" t="e">
        <f t="shared" si="52"/>
        <v>#REF!</v>
      </c>
      <c r="G670" s="15">
        <v>45061</v>
      </c>
      <c r="H670" s="16" t="s">
        <v>42</v>
      </c>
      <c r="I670" s="16" t="s">
        <v>8</v>
      </c>
      <c r="J670" s="16" t="s">
        <v>9</v>
      </c>
      <c r="K670" s="14" t="s">
        <v>10</v>
      </c>
      <c r="L670" s="14" t="s">
        <v>11</v>
      </c>
      <c r="M670" s="16" t="s">
        <v>25</v>
      </c>
      <c r="N670" s="16" t="s">
        <v>13</v>
      </c>
      <c r="O670" s="16" t="s">
        <v>14</v>
      </c>
      <c r="P670" s="12">
        <f t="shared" si="53"/>
        <v>1</v>
      </c>
      <c r="Q670" s="12" cm="1">
        <f t="array" ref="Q670">SUMPRODUCT(($G$2:$G$3094=G670)*(P670&gt;$P$2:$P$3094))+1</f>
        <v>1</v>
      </c>
      <c r="R670" s="12" t="e">
        <f>(Q670*100000)+#REF!</f>
        <v>#REF!</v>
      </c>
      <c r="S670" t="e" cm="1">
        <f t="array" ref="S670">SUMPRODUCT(($G$2:$G$3094=G670)*(R670&gt;$R$2:$R$3094))+1</f>
        <v>#REF!</v>
      </c>
      <c r="T670" t="str">
        <f t="shared" si="54"/>
        <v xml:space="preserve">CATTERICK BRIDGE </v>
      </c>
      <c r="U670">
        <v>0</v>
      </c>
      <c r="V670" t="s">
        <v>19</v>
      </c>
      <c r="W670">
        <f t="shared" si="55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51"/>
        <v>Evening45061</v>
      </c>
      <c r="D671" s="5" t="str">
        <f>IF('by region'!$C$2="Any","Any",List!V671)&amp;M671&amp;IF('by region'!$I$2="Any","Any",N671)&amp;G671</f>
        <v>AnyFlatAny45061</v>
      </c>
      <c r="E671" s="5" t="e">
        <f>IF(I671=#REF!,List!G671,"")</f>
        <v>#REF!</v>
      </c>
      <c r="F671" s="5" t="e">
        <f t="shared" si="52"/>
        <v>#REF!</v>
      </c>
      <c r="G671" s="15">
        <v>45061</v>
      </c>
      <c r="H671" s="16" t="s">
        <v>42</v>
      </c>
      <c r="I671" s="16" t="s">
        <v>70</v>
      </c>
      <c r="J671" s="16" t="s">
        <v>80</v>
      </c>
      <c r="K671" s="14" t="s">
        <v>24</v>
      </c>
      <c r="L671" s="14" t="s">
        <v>19</v>
      </c>
      <c r="M671" s="16" t="s">
        <v>25</v>
      </c>
      <c r="N671" s="16" t="s">
        <v>13</v>
      </c>
      <c r="O671" s="16" t="s">
        <v>14</v>
      </c>
      <c r="P671" s="12">
        <f t="shared" si="53"/>
        <v>2</v>
      </c>
      <c r="Q671" s="12" cm="1">
        <f t="array" ref="Q671">SUMPRODUCT(($G$2:$G$3094=G671)*(P671&gt;$P$2:$P$3094))+1</f>
        <v>4</v>
      </c>
      <c r="R671" s="12" t="e">
        <f>(Q671*100000)+#REF!</f>
        <v>#REF!</v>
      </c>
      <c r="S671" t="e" cm="1">
        <f t="array" ref="S671">SUMPRODUCT(($G$2:$G$3094=G671)*(R671&gt;$R$2:$R$3094))+1</f>
        <v>#REF!</v>
      </c>
      <c r="T671" t="str">
        <f t="shared" si="54"/>
        <v>WINDSOR †</v>
      </c>
      <c r="U671">
        <v>0</v>
      </c>
      <c r="V671" t="s">
        <v>17</v>
      </c>
      <c r="W671">
        <f t="shared" si="55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51"/>
        <v>Evening45061</v>
      </c>
      <c r="D672" s="5" t="str">
        <f>IF('by region'!$C$2="Any","Any",List!V672)&amp;M672&amp;IF('by region'!$I$2="Any","Any",N672)&amp;G672</f>
        <v>AnyJumpAny45061</v>
      </c>
      <c r="E672" s="5" t="e">
        <f>IF(I672=#REF!,List!G672,"")</f>
        <v>#REF!</v>
      </c>
      <c r="F672" s="5" t="e">
        <f t="shared" si="52"/>
        <v>#REF!</v>
      </c>
      <c r="G672" s="15">
        <v>45061</v>
      </c>
      <c r="H672" s="16" t="s">
        <v>42</v>
      </c>
      <c r="I672" s="16" t="s">
        <v>23</v>
      </c>
      <c r="J672" s="16" t="s">
        <v>80</v>
      </c>
      <c r="K672" s="14" t="s">
        <v>24</v>
      </c>
      <c r="L672" s="14" t="s">
        <v>17</v>
      </c>
      <c r="M672" s="16" t="s">
        <v>12</v>
      </c>
      <c r="N672" s="16" t="s">
        <v>13</v>
      </c>
      <c r="O672" s="16" t="s">
        <v>14</v>
      </c>
      <c r="P672" s="12">
        <f t="shared" si="53"/>
        <v>2</v>
      </c>
      <c r="Q672" s="12" cm="1">
        <f t="array" ref="Q672">SUMPRODUCT(($G$2:$G$3094=G672)*(P672&gt;$P$2:$P$3094))+1</f>
        <v>4</v>
      </c>
      <c r="R672" s="12" t="e">
        <f>(Q672*100000)+#REF!</f>
        <v>#REF!</v>
      </c>
      <c r="S672" t="e" cm="1">
        <f t="array" ref="S672">SUMPRODUCT(($G$2:$G$3094=G672)*(R672&gt;$R$2:$R$3094))+1</f>
        <v>#REF!</v>
      </c>
      <c r="T672" t="str">
        <f t="shared" si="54"/>
        <v>Southwell †</v>
      </c>
      <c r="U672">
        <v>0</v>
      </c>
      <c r="V672" t="s">
        <v>11</v>
      </c>
      <c r="W672">
        <f t="shared" si="55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51"/>
        <v>Afternoon45062</v>
      </c>
      <c r="D673" s="5" t="str">
        <f>IF('by region'!$C$2="Any","Any",List!V673)&amp;M673&amp;IF('by region'!$I$2="Any","Any",N673)&amp;G673</f>
        <v>AnyFlatAny45062</v>
      </c>
      <c r="E673" s="5" t="e">
        <f>IF(I673=#REF!,List!G673,"")</f>
        <v>#REF!</v>
      </c>
      <c r="F673" s="5" t="e">
        <f t="shared" si="52"/>
        <v>#REF!</v>
      </c>
      <c r="G673" s="15">
        <v>45062</v>
      </c>
      <c r="H673" s="16" t="s">
        <v>7</v>
      </c>
      <c r="I673" s="16" t="s">
        <v>77</v>
      </c>
      <c r="J673" s="16" t="s">
        <v>9</v>
      </c>
      <c r="K673" s="14" t="s">
        <v>10</v>
      </c>
      <c r="L673" s="14" t="s">
        <v>11</v>
      </c>
      <c r="M673" s="16" t="s">
        <v>25</v>
      </c>
      <c r="N673" s="16" t="s">
        <v>13</v>
      </c>
      <c r="O673" s="16" t="s">
        <v>14</v>
      </c>
      <c r="P673" s="12">
        <f t="shared" si="53"/>
        <v>1</v>
      </c>
      <c r="Q673" s="12" cm="1">
        <f t="array" ref="Q673">SUMPRODUCT(($G$2:$G$3094=G673)*(P673&gt;$P$2:$P$3094))+1</f>
        <v>1</v>
      </c>
      <c r="R673" s="12" t="e">
        <f>(Q673*100000)+#REF!</f>
        <v>#REF!</v>
      </c>
      <c r="S673" t="e" cm="1">
        <f t="array" ref="S673">SUMPRODUCT(($G$2:$G$3094=G673)*(R673&gt;$R$2:$R$3094))+1</f>
        <v>#REF!</v>
      </c>
      <c r="T673" t="str">
        <f t="shared" si="54"/>
        <v xml:space="preserve">BEVERLEY </v>
      </c>
      <c r="U673">
        <v>0</v>
      </c>
      <c r="V673" t="s">
        <v>19</v>
      </c>
      <c r="W673">
        <f t="shared" si="55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51"/>
        <v>Afternoon45062</v>
      </c>
      <c r="D674" s="5" t="str">
        <f>IF('by region'!$C$2="Any","Any",List!V674)&amp;M674&amp;IF('by region'!$I$2="Any","Any",N674)&amp;G674</f>
        <v>AnyFlatAny45062</v>
      </c>
      <c r="E674" s="5" t="e">
        <f>IF(I674=#REF!,List!G674,"")</f>
        <v>#REF!</v>
      </c>
      <c r="F674" s="5" t="e">
        <f t="shared" si="52"/>
        <v>#REF!</v>
      </c>
      <c r="G674" s="15">
        <v>45062</v>
      </c>
      <c r="H674" s="16" t="s">
        <v>7</v>
      </c>
      <c r="I674" s="16" t="s">
        <v>54</v>
      </c>
      <c r="J674" s="16" t="s">
        <v>9</v>
      </c>
      <c r="K674" s="14" t="s">
        <v>24</v>
      </c>
      <c r="L674" s="14" t="s">
        <v>19</v>
      </c>
      <c r="M674" s="16" t="s">
        <v>25</v>
      </c>
      <c r="N674" s="16" t="s">
        <v>13</v>
      </c>
      <c r="O674" s="16" t="s">
        <v>14</v>
      </c>
      <c r="P674" s="12">
        <f t="shared" si="53"/>
        <v>1</v>
      </c>
      <c r="Q674" s="12" cm="1">
        <f t="array" ref="Q674">SUMPRODUCT(($G$2:$G$3094=G674)*(P674&gt;$P$2:$P$3094))+1</f>
        <v>1</v>
      </c>
      <c r="R674" s="12" t="e">
        <f>(Q674*100000)+#REF!</f>
        <v>#REF!</v>
      </c>
      <c r="S674" t="e" cm="1">
        <f t="array" ref="S674">SUMPRODUCT(($G$2:$G$3094=G674)*(R674&gt;$R$2:$R$3094))+1</f>
        <v>#REF!</v>
      </c>
      <c r="T674" t="str">
        <f t="shared" si="54"/>
        <v xml:space="preserve">CHEPSTOW </v>
      </c>
      <c r="U674">
        <v>0</v>
      </c>
      <c r="V674" t="s">
        <v>19</v>
      </c>
      <c r="W674">
        <f t="shared" si="55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51"/>
        <v>Evening45062</v>
      </c>
      <c r="D675" s="5" t="str">
        <f>IF('by region'!$C$2="Any","Any",List!V675)&amp;M675&amp;IF('by region'!$I$2="Any","Any",N675)&amp;G675</f>
        <v>AnyFlatAny45062</v>
      </c>
      <c r="E675" s="5" t="e">
        <f>IF(I675=#REF!,List!G675,"")</f>
        <v>#REF!</v>
      </c>
      <c r="F675" s="5" t="e">
        <f t="shared" si="52"/>
        <v>#REF!</v>
      </c>
      <c r="G675" s="15">
        <v>45062</v>
      </c>
      <c r="H675" s="16" t="s">
        <v>7</v>
      </c>
      <c r="I675" s="16" t="s">
        <v>38</v>
      </c>
      <c r="J675" s="16" t="s">
        <v>80</v>
      </c>
      <c r="K675" s="14" t="s">
        <v>16</v>
      </c>
      <c r="L675" s="14" t="s">
        <v>19</v>
      </c>
      <c r="M675" s="16" t="s">
        <v>25</v>
      </c>
      <c r="N675" s="16" t="s">
        <v>13</v>
      </c>
      <c r="O675" s="16" t="s">
        <v>14</v>
      </c>
      <c r="P675" s="12">
        <f t="shared" si="53"/>
        <v>2</v>
      </c>
      <c r="Q675" s="12" cm="1">
        <f t="array" ref="Q675">SUMPRODUCT(($G$2:$G$3094=G675)*(P675&gt;$P$2:$P$3094))+1</f>
        <v>4</v>
      </c>
      <c r="R675" s="12" t="e">
        <f>(Q675*100000)+#REF!</f>
        <v>#REF!</v>
      </c>
      <c r="S675" t="e" cm="1">
        <f t="array" ref="S675">SUMPRODUCT(($G$2:$G$3094=G675)*(R675&gt;$R$2:$R$3094))+1</f>
        <v>#REF!</v>
      </c>
      <c r="T675" t="str">
        <f t="shared" si="54"/>
        <v>SANDOWN PARK †</v>
      </c>
      <c r="U675">
        <v>0</v>
      </c>
      <c r="V675" t="s">
        <v>11</v>
      </c>
      <c r="W675">
        <f t="shared" si="55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51"/>
        <v>Evening45062</v>
      </c>
      <c r="D676" s="5" t="str">
        <f>IF('by region'!$C$2="Any","Any",List!V676)&amp;M676&amp;IF('by region'!$I$2="Any","Any",N676)&amp;G676</f>
        <v>AnyFlatAny45062</v>
      </c>
      <c r="E676" s="5" t="e">
        <f>IF(I676=#REF!,List!G676,"")</f>
        <v>#REF!</v>
      </c>
      <c r="F676" s="5" t="e">
        <f t="shared" si="52"/>
        <v>#REF!</v>
      </c>
      <c r="G676" s="15">
        <v>45062</v>
      </c>
      <c r="H676" s="16" t="s">
        <v>7</v>
      </c>
      <c r="I676" s="16" t="s">
        <v>49</v>
      </c>
      <c r="J676" s="16" t="s">
        <v>80</v>
      </c>
      <c r="K676" s="14" t="s">
        <v>10</v>
      </c>
      <c r="L676" s="14" t="s">
        <v>11</v>
      </c>
      <c r="M676" s="16" t="s">
        <v>25</v>
      </c>
      <c r="N676" s="16" t="s">
        <v>13</v>
      </c>
      <c r="O676" s="16" t="s">
        <v>21</v>
      </c>
      <c r="P676" s="12">
        <f t="shared" si="53"/>
        <v>2</v>
      </c>
      <c r="Q676" s="12" cm="1">
        <f t="array" ref="Q676">SUMPRODUCT(($G$2:$G$3094=G676)*(P676&gt;$P$2:$P$3094))+1</f>
        <v>4</v>
      </c>
      <c r="R676" s="12" t="e">
        <f>(Q676*100000)+#REF!</f>
        <v>#REF!</v>
      </c>
      <c r="S676" t="e" cm="1">
        <f t="array" ref="S676">SUMPRODUCT(($G$2:$G$3094=G676)*(R676&gt;$R$2:$R$3094))+1</f>
        <v>#REF!</v>
      </c>
      <c r="T676" t="str">
        <f t="shared" si="54"/>
        <v>WETHERBY †</v>
      </c>
      <c r="U676">
        <v>0</v>
      </c>
      <c r="V676" t="s">
        <v>11</v>
      </c>
      <c r="W676">
        <f t="shared" si="55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51"/>
        <v>Afternoon45062</v>
      </c>
      <c r="D677" s="5" t="str">
        <f>IF('by region'!$C$2="Any","Any",List!V677)&amp;M677&amp;IF('by region'!$I$2="Any","Any",N677)&amp;G677</f>
        <v>AnyJumpAny45062</v>
      </c>
      <c r="E677" s="5" t="e">
        <f>IF(I677=#REF!,List!G677,"")</f>
        <v>#REF!</v>
      </c>
      <c r="F677" s="5" t="e">
        <f t="shared" si="52"/>
        <v>#REF!</v>
      </c>
      <c r="G677" s="15">
        <v>45062</v>
      </c>
      <c r="H677" s="16" t="s">
        <v>7</v>
      </c>
      <c r="I677" s="16" t="s">
        <v>46</v>
      </c>
      <c r="J677" s="16" t="s">
        <v>9</v>
      </c>
      <c r="K677" s="14" t="s">
        <v>24</v>
      </c>
      <c r="L677" s="14" t="s">
        <v>11</v>
      </c>
      <c r="M677" s="16" t="s">
        <v>12</v>
      </c>
      <c r="N677" s="16" t="s">
        <v>13</v>
      </c>
      <c r="O677" s="16" t="s">
        <v>14</v>
      </c>
      <c r="P677" s="12">
        <f t="shared" si="53"/>
        <v>1</v>
      </c>
      <c r="Q677" s="12" cm="1">
        <f t="array" ref="Q677">SUMPRODUCT(($G$2:$G$3094=G677)*(P677&gt;$P$2:$P$3094))+1</f>
        <v>1</v>
      </c>
      <c r="R677" s="12" t="e">
        <f>(Q677*100000)+#REF!</f>
        <v>#REF!</v>
      </c>
      <c r="S677" t="e" cm="1">
        <f t="array" ref="S677">SUMPRODUCT(($G$2:$G$3094=G677)*(R677&gt;$R$2:$R$3094))+1</f>
        <v>#REF!</v>
      </c>
      <c r="T677" t="str">
        <f t="shared" si="54"/>
        <v xml:space="preserve">Sedgefield </v>
      </c>
      <c r="U677">
        <v>0</v>
      </c>
      <c r="V677" t="s">
        <v>17</v>
      </c>
      <c r="W677">
        <f t="shared" si="55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51"/>
        <v>Evening45063</v>
      </c>
      <c r="D678" s="5" t="str">
        <f>IF('by region'!$C$2="Any","Any",List!V678)&amp;M678&amp;IF('by region'!$I$2="Any","Any",N678)&amp;G678</f>
        <v>AnyFlatAny45063</v>
      </c>
      <c r="E678" s="5" t="e">
        <f>IF(I678=#REF!,List!G678,"")</f>
        <v>#REF!</v>
      </c>
      <c r="F678" s="5" t="e">
        <f t="shared" si="52"/>
        <v>#REF!</v>
      </c>
      <c r="G678" s="15">
        <v>45063</v>
      </c>
      <c r="H678" s="16" t="s">
        <v>27</v>
      </c>
      <c r="I678" s="16" t="s">
        <v>79</v>
      </c>
      <c r="J678" s="16" t="s">
        <v>80</v>
      </c>
      <c r="K678" s="14" t="s">
        <v>24</v>
      </c>
      <c r="L678" s="14" t="s">
        <v>19</v>
      </c>
      <c r="M678" s="16" t="s">
        <v>25</v>
      </c>
      <c r="N678" s="16" t="s">
        <v>13</v>
      </c>
      <c r="O678" s="16" t="s">
        <v>14</v>
      </c>
      <c r="P678" s="12">
        <f t="shared" si="53"/>
        <v>2</v>
      </c>
      <c r="Q678" s="12" cm="1">
        <f t="array" ref="Q678">SUMPRODUCT(($G$2:$G$3094=G678)*(P678&gt;$P$2:$P$3094))+1</f>
        <v>4</v>
      </c>
      <c r="R678" s="12" t="e">
        <f>(Q678*100000)+#REF!</f>
        <v>#REF!</v>
      </c>
      <c r="S678" t="e" cm="1">
        <f t="array" ref="S678">SUMPRODUCT(($G$2:$G$3094=G678)*(R678&gt;$R$2:$R$3094))+1</f>
        <v>#REF!</v>
      </c>
      <c r="T678" t="str">
        <f t="shared" si="54"/>
        <v>BATH †</v>
      </c>
      <c r="U678">
        <v>0</v>
      </c>
      <c r="V678" t="s">
        <v>19</v>
      </c>
      <c r="W678">
        <f t="shared" si="55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51"/>
        <v>Afternoon45063</v>
      </c>
      <c r="D679" s="5" t="str">
        <f>IF('by region'!$C$2="Any","Any",List!V679)&amp;M679&amp;IF('by region'!$I$2="Any","Any",N679)&amp;G679</f>
        <v>AnyFlatAny45063</v>
      </c>
      <c r="E679" s="5" t="e">
        <f>IF(I679=#REF!,List!G679,"")</f>
        <v>#REF!</v>
      </c>
      <c r="F679" s="5" t="e">
        <f t="shared" si="52"/>
        <v>#REF!</v>
      </c>
      <c r="G679" s="15">
        <v>45063</v>
      </c>
      <c r="H679" s="16" t="s">
        <v>27</v>
      </c>
      <c r="I679" s="16" t="s">
        <v>90</v>
      </c>
      <c r="J679" s="16" t="s">
        <v>9</v>
      </c>
      <c r="K679" s="14" t="s">
        <v>10</v>
      </c>
      <c r="L679" s="14" t="s">
        <v>11</v>
      </c>
      <c r="M679" s="16" t="s">
        <v>25</v>
      </c>
      <c r="N679" s="16" t="s">
        <v>13</v>
      </c>
      <c r="O679" s="16" t="s">
        <v>14</v>
      </c>
      <c r="P679" s="12">
        <f t="shared" si="53"/>
        <v>1</v>
      </c>
      <c r="Q679" s="12" cm="1">
        <f t="array" ref="Q679">SUMPRODUCT(($G$2:$G$3094=G679)*(P679&gt;$P$2:$P$3094))+1</f>
        <v>1</v>
      </c>
      <c r="R679" s="12" t="e">
        <f>(Q679*100000)+#REF!</f>
        <v>#REF!</v>
      </c>
      <c r="S679" t="e" cm="1">
        <f t="array" ref="S679">SUMPRODUCT(($G$2:$G$3094=G679)*(R679&gt;$R$2:$R$3094))+1</f>
        <v>#REF!</v>
      </c>
      <c r="T679" t="str">
        <f t="shared" si="54"/>
        <v xml:space="preserve">YORK </v>
      </c>
      <c r="U679">
        <v>0</v>
      </c>
      <c r="V679" t="s">
        <v>19</v>
      </c>
      <c r="W679">
        <f t="shared" si="55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51"/>
        <v>Afternoon45063</v>
      </c>
      <c r="D680" s="5" t="str">
        <f>IF('by region'!$C$2="Any","Any",List!V680)&amp;M680&amp;IF('by region'!$I$2="Any","Any",N680)&amp;G680</f>
        <v>AnyJumpAny45063</v>
      </c>
      <c r="E680" s="5" t="e">
        <f>IF(I680=#REF!,List!G680,"")</f>
        <v>#REF!</v>
      </c>
      <c r="F680" s="5" t="e">
        <f t="shared" si="52"/>
        <v>#REF!</v>
      </c>
      <c r="G680" s="15">
        <v>45063</v>
      </c>
      <c r="H680" s="16" t="s">
        <v>27</v>
      </c>
      <c r="I680" s="16" t="s">
        <v>75</v>
      </c>
      <c r="J680" s="16" t="s">
        <v>9</v>
      </c>
      <c r="K680" s="14" t="s">
        <v>10</v>
      </c>
      <c r="L680" s="14" t="s">
        <v>19</v>
      </c>
      <c r="M680" s="16" t="s">
        <v>12</v>
      </c>
      <c r="N680" s="16" t="s">
        <v>13</v>
      </c>
      <c r="O680" s="16" t="s">
        <v>14</v>
      </c>
      <c r="P680" s="12">
        <f t="shared" si="53"/>
        <v>1</v>
      </c>
      <c r="Q680" s="12" cm="1">
        <f t="array" ref="Q680">SUMPRODUCT(($G$2:$G$3094=G680)*(P680&gt;$P$2:$P$3094))+1</f>
        <v>1</v>
      </c>
      <c r="R680" s="12" t="e">
        <f>(Q680*100000)+#REF!</f>
        <v>#REF!</v>
      </c>
      <c r="S680" t="e" cm="1">
        <f t="array" ref="S680">SUMPRODUCT(($G$2:$G$3094=G680)*(R680&gt;$R$2:$R$3094))+1</f>
        <v>#REF!</v>
      </c>
      <c r="T680" t="str">
        <f t="shared" si="54"/>
        <v xml:space="preserve">Newton Abbot </v>
      </c>
      <c r="U680">
        <v>0</v>
      </c>
      <c r="V680" t="s">
        <v>19</v>
      </c>
      <c r="W680">
        <f t="shared" si="55"/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51"/>
        <v>Evening45063</v>
      </c>
      <c r="D681" s="5" t="str">
        <f>IF('by region'!$C$2="Any","Any",List!V681)&amp;M681&amp;IF('by region'!$I$2="Any","Any",N681)&amp;G681</f>
        <v>AnyJumpAny45063</v>
      </c>
      <c r="E681" s="5" t="e">
        <f>IF(I681=#REF!,List!G681,"")</f>
        <v>#REF!</v>
      </c>
      <c r="F681" s="5" t="e">
        <f t="shared" si="52"/>
        <v>#REF!</v>
      </c>
      <c r="G681" s="15">
        <v>45063</v>
      </c>
      <c r="H681" s="16" t="s">
        <v>27</v>
      </c>
      <c r="I681" s="16" t="s">
        <v>84</v>
      </c>
      <c r="J681" s="16" t="s">
        <v>80</v>
      </c>
      <c r="K681" s="14" t="s">
        <v>10</v>
      </c>
      <c r="L681" s="14" t="s">
        <v>11</v>
      </c>
      <c r="M681" s="16" t="s">
        <v>12</v>
      </c>
      <c r="N681" s="16" t="s">
        <v>13</v>
      </c>
      <c r="O681" s="16" t="s">
        <v>14</v>
      </c>
      <c r="P681" s="12">
        <f t="shared" si="53"/>
        <v>2</v>
      </c>
      <c r="Q681" s="12" cm="1">
        <f t="array" ref="Q681">SUMPRODUCT(($G$2:$G$3094=G681)*(P681&gt;$P$2:$P$3094))+1</f>
        <v>4</v>
      </c>
      <c r="R681" s="12" t="e">
        <f>(Q681*100000)+#REF!</f>
        <v>#REF!</v>
      </c>
      <c r="S681" t="e" cm="1">
        <f t="array" ref="S681">SUMPRODUCT(($G$2:$G$3094=G681)*(R681&gt;$R$2:$R$3094))+1</f>
        <v>#REF!</v>
      </c>
      <c r="T681" t="str">
        <f t="shared" si="54"/>
        <v>Perth †</v>
      </c>
      <c r="U681">
        <v>0</v>
      </c>
      <c r="V681" t="s">
        <v>19</v>
      </c>
      <c r="W681">
        <f t="shared" si="55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51"/>
        <v>Afternoon45063</v>
      </c>
      <c r="D682" s="5" t="str">
        <f>IF('by region'!$C$2="Any","Any",List!V682)&amp;M682&amp;IF('by region'!$I$2="Any","Any",N682)&amp;G682</f>
        <v>AnyJumpAny45063</v>
      </c>
      <c r="E682" s="5" t="e">
        <f>IF(I682=#REF!,List!G682,"")</f>
        <v>#REF!</v>
      </c>
      <c r="F682" s="5" t="e">
        <f t="shared" si="52"/>
        <v>#REF!</v>
      </c>
      <c r="G682" s="15">
        <v>45063</v>
      </c>
      <c r="H682" s="16" t="s">
        <v>27</v>
      </c>
      <c r="I682" s="16" t="s">
        <v>91</v>
      </c>
      <c r="J682" s="16" t="s">
        <v>9</v>
      </c>
      <c r="K682" s="14" t="s">
        <v>24</v>
      </c>
      <c r="L682" s="14" t="s">
        <v>17</v>
      </c>
      <c r="M682" s="16" t="s">
        <v>12</v>
      </c>
      <c r="N682" s="16" t="s">
        <v>13</v>
      </c>
      <c r="O682" s="16" t="s">
        <v>14</v>
      </c>
      <c r="P682" s="12">
        <f t="shared" si="53"/>
        <v>1</v>
      </c>
      <c r="Q682" s="12" cm="1">
        <f t="array" ref="Q682">SUMPRODUCT(($G$2:$G$3094=G682)*(P682&gt;$P$2:$P$3094))+1</f>
        <v>1</v>
      </c>
      <c r="R682" s="12" t="e">
        <f>(Q682*100000)+#REF!</f>
        <v>#REF!</v>
      </c>
      <c r="S682" t="e" cm="1">
        <f t="array" ref="S682">SUMPRODUCT(($G$2:$G$3094=G682)*(R682&gt;$R$2:$R$3094))+1</f>
        <v>#REF!</v>
      </c>
      <c r="T682" t="str">
        <f t="shared" si="54"/>
        <v xml:space="preserve">Worcester </v>
      </c>
      <c r="U682">
        <v>0</v>
      </c>
      <c r="V682" t="s">
        <v>11</v>
      </c>
      <c r="W682">
        <f t="shared" si="55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51"/>
        <v>Evening45064</v>
      </c>
      <c r="D683" s="5" t="str">
        <f>IF('by region'!$C$2="Any","Any",List!V683)&amp;M683&amp;IF('by region'!$I$2="Any","Any",N683)&amp;G683</f>
        <v>AnyFlatAny45064</v>
      </c>
      <c r="E683" s="5" t="e">
        <f>IF(I683=#REF!,List!G683,"")</f>
        <v>#REF!</v>
      </c>
      <c r="F683" s="5" t="e">
        <f t="shared" si="52"/>
        <v>#REF!</v>
      </c>
      <c r="G683" s="15">
        <v>45064</v>
      </c>
      <c r="H683" s="16" t="s">
        <v>34</v>
      </c>
      <c r="I683" s="16" t="s">
        <v>76</v>
      </c>
      <c r="J683" s="16" t="s">
        <v>80</v>
      </c>
      <c r="K683" s="14" t="s">
        <v>16</v>
      </c>
      <c r="L683" s="14" t="s">
        <v>17</v>
      </c>
      <c r="M683" s="16" t="s">
        <v>25</v>
      </c>
      <c r="N683" s="16" t="s">
        <v>13</v>
      </c>
      <c r="O683" s="16" t="s">
        <v>14</v>
      </c>
      <c r="P683" s="12">
        <f t="shared" si="53"/>
        <v>2</v>
      </c>
      <c r="Q683" s="12" cm="1">
        <f t="array" ref="Q683">SUMPRODUCT(($G$2:$G$3094=G683)*(P683&gt;$P$2:$P$3094))+1</f>
        <v>4</v>
      </c>
      <c r="R683" s="12" t="e">
        <f>(Q683*100000)+#REF!</f>
        <v>#REF!</v>
      </c>
      <c r="S683" t="e" cm="1">
        <f t="array" ref="S683">SUMPRODUCT(($G$2:$G$3094=G683)*(R683&gt;$R$2:$R$3094))+1</f>
        <v>#REF!</v>
      </c>
      <c r="T683" t="str">
        <f t="shared" si="54"/>
        <v>NEWMARKET †</v>
      </c>
      <c r="U683">
        <v>0</v>
      </c>
      <c r="V683" t="s">
        <v>19</v>
      </c>
      <c r="W683">
        <f t="shared" si="55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51"/>
        <v>Afternoon45064</v>
      </c>
      <c r="D684" s="5" t="str">
        <f>IF('by region'!$C$2="Any","Any",List!V684)&amp;M684&amp;IF('by region'!$I$2="Any","Any",N684)&amp;G684</f>
        <v>AnyFlatAny45064</v>
      </c>
      <c r="E684" s="5" t="e">
        <f>IF(I684=#REF!,List!G684,"")</f>
        <v>#REF!</v>
      </c>
      <c r="F684" s="5" t="e">
        <f t="shared" si="52"/>
        <v>#REF!</v>
      </c>
      <c r="G684" s="15">
        <v>45064</v>
      </c>
      <c r="H684" s="16" t="s">
        <v>34</v>
      </c>
      <c r="I684" s="16" t="s">
        <v>87</v>
      </c>
      <c r="J684" s="16" t="s">
        <v>9</v>
      </c>
      <c r="K684" s="14" t="s">
        <v>10</v>
      </c>
      <c r="L684" s="14" t="s">
        <v>19</v>
      </c>
      <c r="M684" s="16" t="s">
        <v>25</v>
      </c>
      <c r="N684" s="16" t="s">
        <v>13</v>
      </c>
      <c r="O684" s="16" t="s">
        <v>14</v>
      </c>
      <c r="P684" s="12">
        <f t="shared" si="53"/>
        <v>1</v>
      </c>
      <c r="Q684" s="12" cm="1">
        <f t="array" ref="Q684">SUMPRODUCT(($G$2:$G$3094=G684)*(P684&gt;$P$2:$P$3094))+1</f>
        <v>1</v>
      </c>
      <c r="R684" s="12" t="e">
        <f>(Q684*100000)+#REF!</f>
        <v>#REF!</v>
      </c>
      <c r="S684" t="e" cm="1">
        <f t="array" ref="S684">SUMPRODUCT(($G$2:$G$3094=G684)*(R684&gt;$R$2:$R$3094))+1</f>
        <v>#REF!</v>
      </c>
      <c r="T684" t="str">
        <f t="shared" si="54"/>
        <v xml:space="preserve">SALISBURY </v>
      </c>
      <c r="U684">
        <v>0</v>
      </c>
      <c r="V684" t="s">
        <v>11</v>
      </c>
      <c r="W684">
        <f t="shared" si="55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51"/>
        <v>Afternoon45064</v>
      </c>
      <c r="D685" s="5" t="str">
        <f>IF('by region'!$C$2="Any","Any",List!V685)&amp;M685&amp;IF('by region'!$I$2="Any","Any",N685)&amp;G685</f>
        <v>AnyFlatAny45064</v>
      </c>
      <c r="E685" s="5" t="e">
        <f>IF(I685=#REF!,List!G685,"")</f>
        <v>#REF!</v>
      </c>
      <c r="F685" s="5" t="e">
        <f t="shared" si="52"/>
        <v>#REF!</v>
      </c>
      <c r="G685" s="15">
        <v>45064</v>
      </c>
      <c r="H685" s="16" t="s">
        <v>34</v>
      </c>
      <c r="I685" s="16" t="s">
        <v>90</v>
      </c>
      <c r="J685" s="16" t="s">
        <v>9</v>
      </c>
      <c r="K685" s="14" t="s">
        <v>10</v>
      </c>
      <c r="L685" s="14" t="s">
        <v>11</v>
      </c>
      <c r="M685" s="16" t="s">
        <v>25</v>
      </c>
      <c r="N685" s="16" t="s">
        <v>13</v>
      </c>
      <c r="O685" s="16" t="s">
        <v>14</v>
      </c>
      <c r="P685" s="12">
        <f t="shared" si="53"/>
        <v>1</v>
      </c>
      <c r="Q685" s="12" cm="1">
        <f t="array" ref="Q685">SUMPRODUCT(($G$2:$G$3094=G685)*(P685&gt;$P$2:$P$3094))+1</f>
        <v>1</v>
      </c>
      <c r="R685" s="12" t="e">
        <f>(Q685*100000)+#REF!</f>
        <v>#REF!</v>
      </c>
      <c r="S685" t="e" cm="1">
        <f t="array" ref="S685">SUMPRODUCT(($G$2:$G$3094=G685)*(R685&gt;$R$2:$R$3094))+1</f>
        <v>#REF!</v>
      </c>
      <c r="T685" t="str">
        <f t="shared" si="54"/>
        <v xml:space="preserve">YORK </v>
      </c>
      <c r="U685">
        <v>0</v>
      </c>
      <c r="V685" t="s">
        <v>19</v>
      </c>
      <c r="W685">
        <f t="shared" si="55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51"/>
        <v>Evening45064</v>
      </c>
      <c r="D686" s="5" t="str">
        <f>IF('by region'!$C$2="Any","Any",List!V686)&amp;M686&amp;IF('by region'!$I$2="Any","Any",N686)&amp;G686</f>
        <v>AnyJumpAny45064</v>
      </c>
      <c r="E686" s="5" t="e">
        <f>IF(I686=#REF!,List!G686,"")</f>
        <v>#REF!</v>
      </c>
      <c r="F686" s="5" t="e">
        <f t="shared" si="52"/>
        <v>#REF!</v>
      </c>
      <c r="G686" s="15">
        <v>45064</v>
      </c>
      <c r="H686" s="16" t="s">
        <v>34</v>
      </c>
      <c r="I686" s="16" t="s">
        <v>58</v>
      </c>
      <c r="J686" s="16" t="s">
        <v>80</v>
      </c>
      <c r="K686" s="14" t="s">
        <v>24</v>
      </c>
      <c r="L686" s="14" t="s">
        <v>19</v>
      </c>
      <c r="M686" s="16" t="s">
        <v>12</v>
      </c>
      <c r="N686" s="16" t="s">
        <v>13</v>
      </c>
      <c r="O686" s="16" t="s">
        <v>14</v>
      </c>
      <c r="P686" s="12">
        <f t="shared" si="53"/>
        <v>2</v>
      </c>
      <c r="Q686" s="12" cm="1">
        <f t="array" ref="Q686">SUMPRODUCT(($G$2:$G$3094=G686)*(P686&gt;$P$2:$P$3094))+1</f>
        <v>4</v>
      </c>
      <c r="R686" s="12" t="e">
        <f>(Q686*100000)+#REF!</f>
        <v>#REF!</v>
      </c>
      <c r="S686" t="e" cm="1">
        <f t="array" ref="S686">SUMPRODUCT(($G$2:$G$3094=G686)*(R686&gt;$R$2:$R$3094))+1</f>
        <v>#REF!</v>
      </c>
      <c r="T686" t="str">
        <f t="shared" si="54"/>
        <v>Fontwell Park †</v>
      </c>
      <c r="U686">
        <v>0</v>
      </c>
      <c r="V686" t="s">
        <v>17</v>
      </c>
      <c r="W686">
        <f t="shared" si="55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51"/>
        <v>Afternoon45064</v>
      </c>
      <c r="D687" s="5" t="str">
        <f>IF('by region'!$C$2="Any","Any",List!V687)&amp;M687&amp;IF('by region'!$I$2="Any","Any",N687)&amp;G687</f>
        <v>AnyJumpAny45064</v>
      </c>
      <c r="E687" s="5" t="e">
        <f>IF(I687=#REF!,List!G687,"")</f>
        <v>#REF!</v>
      </c>
      <c r="F687" s="5" t="e">
        <f t="shared" si="52"/>
        <v>#REF!</v>
      </c>
      <c r="G687" s="15">
        <v>45064</v>
      </c>
      <c r="H687" s="16" t="s">
        <v>34</v>
      </c>
      <c r="I687" s="16" t="s">
        <v>84</v>
      </c>
      <c r="J687" s="16" t="s">
        <v>9</v>
      </c>
      <c r="K687" s="14" t="s">
        <v>10</v>
      </c>
      <c r="L687" s="14" t="s">
        <v>11</v>
      </c>
      <c r="M687" s="16" t="s">
        <v>12</v>
      </c>
      <c r="N687" s="16" t="s">
        <v>13</v>
      </c>
      <c r="O687" s="16" t="s">
        <v>14</v>
      </c>
      <c r="P687" s="12">
        <f t="shared" si="53"/>
        <v>1</v>
      </c>
      <c r="Q687" s="12" cm="1">
        <f t="array" ref="Q687">SUMPRODUCT(($G$2:$G$3094=G687)*(P687&gt;$P$2:$P$3094))+1</f>
        <v>1</v>
      </c>
      <c r="R687" s="12" t="e">
        <f>(Q687*100000)+#REF!</f>
        <v>#REF!</v>
      </c>
      <c r="S687" t="e" cm="1">
        <f t="array" ref="S687">SUMPRODUCT(($G$2:$G$3094=G687)*(R687&gt;$R$2:$R$3094))+1</f>
        <v>#REF!</v>
      </c>
      <c r="T687" t="str">
        <f t="shared" si="54"/>
        <v xml:space="preserve">Perth </v>
      </c>
      <c r="U687">
        <v>0</v>
      </c>
      <c r="V687" t="s">
        <v>17</v>
      </c>
      <c r="W687">
        <f t="shared" si="55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51"/>
        <v>Evening45065</v>
      </c>
      <c r="D688" s="5" t="str">
        <f>IF('by region'!$C$2="Any","Any",List!V688)&amp;M688&amp;IF('by region'!$I$2="Any","Any",N688)&amp;G688</f>
        <v>AnyFlatAny45065</v>
      </c>
      <c r="E688" s="5" t="e">
        <f>IF(I688=#REF!,List!G688,"")</f>
        <v>#REF!</v>
      </c>
      <c r="F688" s="5" t="e">
        <f t="shared" si="52"/>
        <v>#REF!</v>
      </c>
      <c r="G688" s="15">
        <v>45065</v>
      </c>
      <c r="H688" s="16" t="s">
        <v>35</v>
      </c>
      <c r="I688" s="16" t="s">
        <v>86</v>
      </c>
      <c r="J688" s="16" t="s">
        <v>80</v>
      </c>
      <c r="K688" s="14" t="s">
        <v>10</v>
      </c>
      <c r="L688" s="14" t="s">
        <v>11</v>
      </c>
      <c r="M688" s="16" t="s">
        <v>25</v>
      </c>
      <c r="N688" s="16" t="s">
        <v>13</v>
      </c>
      <c r="O688" s="16" t="s">
        <v>14</v>
      </c>
      <c r="P688" s="12">
        <f t="shared" si="53"/>
        <v>2</v>
      </c>
      <c r="Q688" s="12" cm="1">
        <f t="array" ref="Q688">SUMPRODUCT(($G$2:$G$3094=G688)*(P688&gt;$P$2:$P$3094))+1</f>
        <v>4</v>
      </c>
      <c r="R688" s="12" t="e">
        <f>(Q688*100000)+#REF!</f>
        <v>#REF!</v>
      </c>
      <c r="S688" t="e" cm="1">
        <f t="array" ref="S688">SUMPRODUCT(($G$2:$G$3094=G688)*(R688&gt;$R$2:$R$3094))+1</f>
        <v>#REF!</v>
      </c>
      <c r="T688" t="str">
        <f t="shared" si="54"/>
        <v>HAMILTON PARK †</v>
      </c>
      <c r="U688">
        <v>0</v>
      </c>
      <c r="V688" t="s">
        <v>11</v>
      </c>
      <c r="W688">
        <f t="shared" si="55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51"/>
        <v>Afternoon45065</v>
      </c>
      <c r="D689" s="5" t="str">
        <f>IF('by region'!$C$2="Any","Any",List!V689)&amp;M689&amp;IF('by region'!$I$2="Any","Any",N689)&amp;G689</f>
        <v>AnyFlatAny45065</v>
      </c>
      <c r="E689" s="5" t="e">
        <f>IF(I689=#REF!,List!G689,"")</f>
        <v>#REF!</v>
      </c>
      <c r="F689" s="5" t="e">
        <f t="shared" si="52"/>
        <v>#REF!</v>
      </c>
      <c r="G689" s="15">
        <v>45065</v>
      </c>
      <c r="H689" s="16" t="s">
        <v>35</v>
      </c>
      <c r="I689" s="16" t="s">
        <v>51</v>
      </c>
      <c r="J689" s="16" t="s">
        <v>9</v>
      </c>
      <c r="K689" s="14" t="s">
        <v>10</v>
      </c>
      <c r="L689" s="14" t="s">
        <v>19</v>
      </c>
      <c r="M689" s="16" t="s">
        <v>25</v>
      </c>
      <c r="N689" s="16" t="s">
        <v>13</v>
      </c>
      <c r="O689" s="16" t="s">
        <v>14</v>
      </c>
      <c r="P689" s="12">
        <f t="shared" si="53"/>
        <v>1</v>
      </c>
      <c r="Q689" s="12" cm="1">
        <f t="array" ref="Q689">SUMPRODUCT(($G$2:$G$3094=G689)*(P689&gt;$P$2:$P$3094))+1</f>
        <v>1</v>
      </c>
      <c r="R689" s="12" t="e">
        <f>(Q689*100000)+#REF!</f>
        <v>#REF!</v>
      </c>
      <c r="S689" t="e" cm="1">
        <f t="array" ref="S689">SUMPRODUCT(($G$2:$G$3094=G689)*(R689&gt;$R$2:$R$3094))+1</f>
        <v>#REF!</v>
      </c>
      <c r="T689" t="str">
        <f t="shared" si="54"/>
        <v xml:space="preserve">NEWBURY </v>
      </c>
      <c r="U689">
        <v>0</v>
      </c>
      <c r="V689" t="s">
        <v>19</v>
      </c>
      <c r="W689">
        <f t="shared" si="55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51"/>
        <v>Afternoon45065</v>
      </c>
      <c r="D690" s="5" t="str">
        <f>IF('by region'!$C$2="Any","Any",List!V690)&amp;M690&amp;IF('by region'!$I$2="Any","Any",N690)&amp;G690</f>
        <v>AnyFlatAny45065</v>
      </c>
      <c r="E690" s="5" t="e">
        <f>IF(I690=#REF!,List!G690,"")</f>
        <v>#REF!</v>
      </c>
      <c r="F690" s="5" t="e">
        <f t="shared" si="52"/>
        <v>#REF!</v>
      </c>
      <c r="G690" s="15">
        <v>45065</v>
      </c>
      <c r="H690" s="16" t="s">
        <v>35</v>
      </c>
      <c r="I690" s="16" t="s">
        <v>76</v>
      </c>
      <c r="J690" s="16" t="s">
        <v>9</v>
      </c>
      <c r="K690" s="14" t="s">
        <v>16</v>
      </c>
      <c r="L690" s="14" t="s">
        <v>17</v>
      </c>
      <c r="M690" s="16" t="s">
        <v>25</v>
      </c>
      <c r="N690" s="16" t="s">
        <v>13</v>
      </c>
      <c r="O690" s="16" t="s">
        <v>14</v>
      </c>
      <c r="P690" s="12">
        <f t="shared" si="53"/>
        <v>1</v>
      </c>
      <c r="Q690" s="12" cm="1">
        <f t="array" ref="Q690">SUMPRODUCT(($G$2:$G$3094=G690)*(P690&gt;$P$2:$P$3094))+1</f>
        <v>1</v>
      </c>
      <c r="R690" s="12" t="e">
        <f>(Q690*100000)+#REF!</f>
        <v>#REF!</v>
      </c>
      <c r="S690" t="e" cm="1">
        <f t="array" ref="S690">SUMPRODUCT(($G$2:$G$3094=G690)*(R690&gt;$R$2:$R$3094))+1</f>
        <v>#REF!</v>
      </c>
      <c r="T690" t="str">
        <f t="shared" si="54"/>
        <v xml:space="preserve">NEWMARKET </v>
      </c>
      <c r="U690">
        <v>0</v>
      </c>
      <c r="V690" t="s">
        <v>11</v>
      </c>
      <c r="W690">
        <f t="shared" si="55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51"/>
        <v>Afternoon45065</v>
      </c>
      <c r="D691" s="5" t="str">
        <f>IF('by region'!$C$2="Any","Any",List!V691)&amp;M691&amp;IF('by region'!$I$2="Any","Any",N691)&amp;G691</f>
        <v>AnyFlatAny45065</v>
      </c>
      <c r="E691" s="5" t="e">
        <f>IF(I691=#REF!,List!G691,"")</f>
        <v>#REF!</v>
      </c>
      <c r="F691" s="5" t="e">
        <f t="shared" si="52"/>
        <v>#REF!</v>
      </c>
      <c r="G691" s="15">
        <v>45065</v>
      </c>
      <c r="H691" s="16" t="s">
        <v>35</v>
      </c>
      <c r="I691" s="16" t="s">
        <v>90</v>
      </c>
      <c r="J691" s="16" t="s">
        <v>9</v>
      </c>
      <c r="K691" s="14" t="s">
        <v>10</v>
      </c>
      <c r="L691" s="14" t="s">
        <v>11</v>
      </c>
      <c r="M691" s="16" t="s">
        <v>25</v>
      </c>
      <c r="N691" s="16" t="s">
        <v>13</v>
      </c>
      <c r="O691" s="16" t="s">
        <v>14</v>
      </c>
      <c r="P691" s="12">
        <f t="shared" si="53"/>
        <v>1</v>
      </c>
      <c r="Q691" s="12" cm="1">
        <f t="array" ref="Q691">SUMPRODUCT(($G$2:$G$3094=G691)*(P691&gt;$P$2:$P$3094))+1</f>
        <v>1</v>
      </c>
      <c r="R691" s="12" t="e">
        <f>(Q691*100000)+#REF!</f>
        <v>#REF!</v>
      </c>
      <c r="S691" t="e" cm="1">
        <f t="array" ref="S691">SUMPRODUCT(($G$2:$G$3094=G691)*(R691&gt;$R$2:$R$3094))+1</f>
        <v>#REF!</v>
      </c>
      <c r="T691" t="str">
        <f t="shared" si="54"/>
        <v xml:space="preserve">YORK </v>
      </c>
      <c r="U691">
        <v>0</v>
      </c>
      <c r="V691" t="s">
        <v>11</v>
      </c>
      <c r="W691">
        <f t="shared" si="55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51"/>
        <v>Evening45065</v>
      </c>
      <c r="D692" s="5" t="str">
        <f>IF('by region'!$C$2="Any","Any",List!V692)&amp;M692&amp;IF('by region'!$I$2="Any","Any",N692)&amp;G692</f>
        <v>AnyJumpAny45065</v>
      </c>
      <c r="E692" s="5" t="e">
        <f>IF(I692=#REF!,List!G692,"")</f>
        <v>#REF!</v>
      </c>
      <c r="F692" s="5" t="e">
        <f t="shared" si="52"/>
        <v>#REF!</v>
      </c>
      <c r="G692" s="15">
        <v>45065</v>
      </c>
      <c r="H692" s="16" t="s">
        <v>35</v>
      </c>
      <c r="I692" s="16" t="s">
        <v>68</v>
      </c>
      <c r="J692" s="16" t="s">
        <v>80</v>
      </c>
      <c r="K692" s="14" t="s">
        <v>16</v>
      </c>
      <c r="L692" s="14" t="s">
        <v>11</v>
      </c>
      <c r="M692" s="16" t="s">
        <v>12</v>
      </c>
      <c r="N692" s="16" t="s">
        <v>13</v>
      </c>
      <c r="O692" s="16" t="s">
        <v>14</v>
      </c>
      <c r="P692" s="12">
        <f t="shared" si="53"/>
        <v>2</v>
      </c>
      <c r="Q692" s="12" cm="1">
        <f t="array" ref="Q692">SUMPRODUCT(($G$2:$G$3094=G692)*(P692&gt;$P$2:$P$3094))+1</f>
        <v>4</v>
      </c>
      <c r="R692" s="12" t="e">
        <f>(Q692*100000)+#REF!</f>
        <v>#REF!</v>
      </c>
      <c r="S692" t="e" cm="1">
        <f t="array" ref="S692">SUMPRODUCT(($G$2:$G$3094=G692)*(R692&gt;$R$2:$R$3094))+1</f>
        <v>#REF!</v>
      </c>
      <c r="T692" t="str">
        <f t="shared" si="54"/>
        <v>Aintree †</v>
      </c>
      <c r="U692">
        <v>0</v>
      </c>
      <c r="V692" t="s">
        <v>19</v>
      </c>
      <c r="W692">
        <f t="shared" si="55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51"/>
        <v>Evening45066</v>
      </c>
      <c r="D693" s="5" t="str">
        <f>IF('by region'!$C$2="Any","Any",List!V693)&amp;M693&amp;IF('by region'!$I$2="Any","Any",N693)&amp;G693</f>
        <v>AnyFlatAny45066</v>
      </c>
      <c r="E693" s="5" t="e">
        <f>IF(I693=#REF!,List!G693,"")</f>
        <v>#REF!</v>
      </c>
      <c r="F693" s="5" t="e">
        <f t="shared" si="52"/>
        <v>#REF!</v>
      </c>
      <c r="G693" s="15">
        <v>45066</v>
      </c>
      <c r="H693" s="16" t="s">
        <v>37</v>
      </c>
      <c r="I693" s="16" t="s">
        <v>59</v>
      </c>
      <c r="J693" s="16" t="s">
        <v>80</v>
      </c>
      <c r="K693" s="14" t="s">
        <v>24</v>
      </c>
      <c r="L693" s="14" t="s">
        <v>11</v>
      </c>
      <c r="M693" s="16" t="s">
        <v>25</v>
      </c>
      <c r="N693" s="16" t="s">
        <v>13</v>
      </c>
      <c r="O693" s="16" t="s">
        <v>14</v>
      </c>
      <c r="P693" s="12">
        <f t="shared" si="53"/>
        <v>2</v>
      </c>
      <c r="Q693" s="12" cm="1">
        <f t="array" ref="Q693">SUMPRODUCT(($G$2:$G$3094=G693)*(P693&gt;$P$2:$P$3094))+1</f>
        <v>5</v>
      </c>
      <c r="R693" s="12" t="e">
        <f>(Q693*100000)+#REF!</f>
        <v>#REF!</v>
      </c>
      <c r="S693" t="e" cm="1">
        <f t="array" ref="S693">SUMPRODUCT(($G$2:$G$3094=G693)*(R693&gt;$R$2:$R$3094))+1</f>
        <v>#REF!</v>
      </c>
      <c r="T693" t="str">
        <f t="shared" si="54"/>
        <v>DONCASTER †</v>
      </c>
      <c r="U693">
        <v>0</v>
      </c>
      <c r="V693" t="s">
        <v>17</v>
      </c>
      <c r="W693">
        <f t="shared" si="55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ref="C694:C757" si="56">J694&amp;G694</f>
        <v>Afternoon45066</v>
      </c>
      <c r="D694" s="5" t="str">
        <f>IF('by region'!$C$2="Any","Any",List!V694)&amp;M694&amp;IF('by region'!$I$2="Any","Any",N694)&amp;G694</f>
        <v>AnyFlatAny45066</v>
      </c>
      <c r="E694" s="5" t="e">
        <f>IF(I694=#REF!,List!G694,"")</f>
        <v>#REF!</v>
      </c>
      <c r="F694" s="5" t="e">
        <f t="shared" si="52"/>
        <v>#REF!</v>
      </c>
      <c r="G694" s="15">
        <v>45066</v>
      </c>
      <c r="H694" s="16" t="s">
        <v>37</v>
      </c>
      <c r="I694" s="16" t="s">
        <v>51</v>
      </c>
      <c r="J694" s="16" t="s">
        <v>9</v>
      </c>
      <c r="K694" s="14" t="s">
        <v>10</v>
      </c>
      <c r="L694" s="14" t="s">
        <v>19</v>
      </c>
      <c r="M694" s="16" t="s">
        <v>25</v>
      </c>
      <c r="N694" s="16" t="s">
        <v>13</v>
      </c>
      <c r="O694" s="16" t="s">
        <v>14</v>
      </c>
      <c r="P694" s="12">
        <f t="shared" si="53"/>
        <v>1</v>
      </c>
      <c r="Q694" s="12" cm="1">
        <f t="array" ref="Q694">SUMPRODUCT(($G$2:$G$3094=G694)*(P694&gt;$P$2:$P$3094))+1</f>
        <v>1</v>
      </c>
      <c r="R694" s="12" t="e">
        <f>(Q694*100000)+#REF!</f>
        <v>#REF!</v>
      </c>
      <c r="S694" t="e" cm="1">
        <f t="array" ref="S694">SUMPRODUCT(($G$2:$G$3094=G694)*(R694&gt;$R$2:$R$3094))+1</f>
        <v>#REF!</v>
      </c>
      <c r="T694" t="str">
        <f t="shared" si="54"/>
        <v xml:space="preserve">NEWBURY </v>
      </c>
      <c r="U694">
        <v>0</v>
      </c>
      <c r="V694" t="s">
        <v>11</v>
      </c>
      <c r="W694">
        <f t="shared" si="55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56"/>
        <v>Afternoon45066</v>
      </c>
      <c r="D695" s="5" t="str">
        <f>IF('by region'!$C$2="Any","Any",List!V695)&amp;M695&amp;IF('by region'!$I$2="Any","Any",N695)&amp;G695</f>
        <v>AnyFlatAny45066</v>
      </c>
      <c r="E695" s="5" t="e">
        <f>IF(I695=#REF!,List!G695,"")</f>
        <v>#REF!</v>
      </c>
      <c r="F695" s="5" t="e">
        <f t="shared" si="52"/>
        <v>#REF!</v>
      </c>
      <c r="G695" s="15">
        <v>45066</v>
      </c>
      <c r="H695" s="16" t="s">
        <v>37</v>
      </c>
      <c r="I695" s="16" t="s">
        <v>76</v>
      </c>
      <c r="J695" s="16" t="s">
        <v>9</v>
      </c>
      <c r="K695" s="14" t="s">
        <v>16</v>
      </c>
      <c r="L695" s="14" t="s">
        <v>17</v>
      </c>
      <c r="M695" s="16" t="s">
        <v>25</v>
      </c>
      <c r="N695" s="16" t="s">
        <v>13</v>
      </c>
      <c r="O695" s="16" t="s">
        <v>14</v>
      </c>
      <c r="P695" s="12">
        <f t="shared" si="53"/>
        <v>1</v>
      </c>
      <c r="Q695" s="12" cm="1">
        <f t="array" ref="Q695">SUMPRODUCT(($G$2:$G$3094=G695)*(P695&gt;$P$2:$P$3094))+1</f>
        <v>1</v>
      </c>
      <c r="R695" s="12" t="e">
        <f>(Q695*100000)+#REF!</f>
        <v>#REF!</v>
      </c>
      <c r="S695" t="e" cm="1">
        <f t="array" ref="S695">SUMPRODUCT(($G$2:$G$3094=G695)*(R695&gt;$R$2:$R$3094))+1</f>
        <v>#REF!</v>
      </c>
      <c r="T695" t="str">
        <f t="shared" si="54"/>
        <v xml:space="preserve">NEWMARKET </v>
      </c>
      <c r="U695">
        <v>0</v>
      </c>
      <c r="V695" t="s">
        <v>11</v>
      </c>
      <c r="W695">
        <f t="shared" si="55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56"/>
        <v>Afternoon45066</v>
      </c>
      <c r="D696" s="5" t="str">
        <f>IF('by region'!$C$2="Any","Any",List!V696)&amp;M696&amp;IF('by region'!$I$2="Any","Any",N696)&amp;G696</f>
        <v>AnyFlatAny45066</v>
      </c>
      <c r="E696" s="5" t="e">
        <f>IF(I696=#REF!,List!G696,"")</f>
        <v>#REF!</v>
      </c>
      <c r="F696" s="5" t="e">
        <f t="shared" si="52"/>
        <v>#REF!</v>
      </c>
      <c r="G696" s="15">
        <v>45066</v>
      </c>
      <c r="H696" s="16" t="s">
        <v>37</v>
      </c>
      <c r="I696" s="16" t="s">
        <v>74</v>
      </c>
      <c r="J696" s="16" t="s">
        <v>9</v>
      </c>
      <c r="K696" s="14" t="s">
        <v>10</v>
      </c>
      <c r="L696" s="14" t="s">
        <v>11</v>
      </c>
      <c r="M696" s="16" t="s">
        <v>25</v>
      </c>
      <c r="N696" s="16" t="s">
        <v>13</v>
      </c>
      <c r="O696" s="16" t="s">
        <v>14</v>
      </c>
      <c r="P696" s="12">
        <f t="shared" si="53"/>
        <v>1</v>
      </c>
      <c r="Q696" s="12" cm="1">
        <f t="array" ref="Q696">SUMPRODUCT(($G$2:$G$3094=G696)*(P696&gt;$P$2:$P$3094))+1</f>
        <v>1</v>
      </c>
      <c r="R696" s="12" t="e">
        <f>(Q696*100000)+#REF!</f>
        <v>#REF!</v>
      </c>
      <c r="S696" t="e" cm="1">
        <f t="array" ref="S696">SUMPRODUCT(($G$2:$G$3094=G696)*(R696&gt;$R$2:$R$3094))+1</f>
        <v>#REF!</v>
      </c>
      <c r="T696" t="str">
        <f t="shared" si="54"/>
        <v xml:space="preserve">THIRSK </v>
      </c>
      <c r="U696">
        <v>0</v>
      </c>
      <c r="V696" t="s">
        <v>11</v>
      </c>
      <c r="W696">
        <f t="shared" si="55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si="56"/>
        <v>Evening45066</v>
      </c>
      <c r="D697" s="5" t="str">
        <f>IF('by region'!$C$2="Any","Any",List!V697)&amp;M697&amp;IF('by region'!$I$2="Any","Any",N697)&amp;G697</f>
        <v>AnyJumpAny45066</v>
      </c>
      <c r="E697" s="5" t="e">
        <f>IF(I697=#REF!,List!G697,"")</f>
        <v>#REF!</v>
      </c>
      <c r="F697" s="5" t="e">
        <f t="shared" si="52"/>
        <v>#REF!</v>
      </c>
      <c r="G697" s="15">
        <v>45066</v>
      </c>
      <c r="H697" s="16" t="s">
        <v>37</v>
      </c>
      <c r="I697" s="16" t="s">
        <v>60</v>
      </c>
      <c r="J697" s="16" t="s">
        <v>80</v>
      </c>
      <c r="K697" s="14" t="s">
        <v>24</v>
      </c>
      <c r="L697" s="14" t="s">
        <v>17</v>
      </c>
      <c r="M697" s="16" t="s">
        <v>12</v>
      </c>
      <c r="N697" s="16" t="s">
        <v>13</v>
      </c>
      <c r="O697" s="16" t="s">
        <v>14</v>
      </c>
      <c r="P697" s="12">
        <f t="shared" si="53"/>
        <v>2</v>
      </c>
      <c r="Q697" s="12" cm="1">
        <f t="array" ref="Q697">SUMPRODUCT(($G$2:$G$3094=G697)*(P697&gt;$P$2:$P$3094))+1</f>
        <v>5</v>
      </c>
      <c r="R697" s="12" t="e">
        <f>(Q697*100000)+#REF!</f>
        <v>#REF!</v>
      </c>
      <c r="S697" t="e" cm="1">
        <f t="array" ref="S697">SUMPRODUCT(($G$2:$G$3094=G697)*(R697&gt;$R$2:$R$3094))+1</f>
        <v>#REF!</v>
      </c>
      <c r="T697" t="str">
        <f t="shared" si="54"/>
        <v>Uttoxeter †</v>
      </c>
      <c r="U697">
        <v>0</v>
      </c>
      <c r="V697" t="s">
        <v>17</v>
      </c>
      <c r="W697">
        <f t="shared" si="55"/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56"/>
        <v>Afternoon45066</v>
      </c>
      <c r="D698" s="5" t="str">
        <f>IF('by region'!$C$2="Any","Any",List!V698)&amp;M698&amp;IF('by region'!$I$2="Any","Any",N698)&amp;G698</f>
        <v>AnyJumpAny45066</v>
      </c>
      <c r="E698" s="5" t="e">
        <f>IF(I698=#REF!,List!G698,"")</f>
        <v>#REF!</v>
      </c>
      <c r="F698" s="5" t="e">
        <f t="shared" si="52"/>
        <v>#REF!</v>
      </c>
      <c r="G698" s="15">
        <v>45066</v>
      </c>
      <c r="H698" s="16" t="s">
        <v>37</v>
      </c>
      <c r="I698" s="16" t="s">
        <v>64</v>
      </c>
      <c r="J698" s="16" t="s">
        <v>9</v>
      </c>
      <c r="K698" s="14" t="s">
        <v>10</v>
      </c>
      <c r="L698" s="14" t="s">
        <v>17</v>
      </c>
      <c r="M698" s="16" t="s">
        <v>12</v>
      </c>
      <c r="N698" s="16" t="s">
        <v>13</v>
      </c>
      <c r="O698" s="16" t="s">
        <v>14</v>
      </c>
      <c r="P698" s="12">
        <f t="shared" si="53"/>
        <v>1</v>
      </c>
      <c r="Q698" s="12" cm="1">
        <f t="array" ref="Q698">SUMPRODUCT(($G$2:$G$3094=G698)*(P698&gt;$P$2:$P$3094))+1</f>
        <v>1</v>
      </c>
      <c r="R698" s="12" t="e">
        <f>(Q698*100000)+#REF!</f>
        <v>#REF!</v>
      </c>
      <c r="S698" t="e" cm="1">
        <f t="array" ref="S698">SUMPRODUCT(($G$2:$G$3094=G698)*(R698&gt;$R$2:$R$3094))+1</f>
        <v>#REF!</v>
      </c>
      <c r="T698" t="str">
        <f t="shared" si="54"/>
        <v xml:space="preserve">Bangor-On-Dee </v>
      </c>
      <c r="U698">
        <v>0</v>
      </c>
      <c r="V698" t="s">
        <v>19</v>
      </c>
      <c r="W698">
        <f t="shared" si="55"/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56"/>
        <v>Afternoon45067</v>
      </c>
      <c r="D699" s="5" t="str">
        <f>IF('by region'!$C$2="Any","Any",List!V699)&amp;M699&amp;IF('by region'!$I$2="Any","Any",N699)&amp;G699</f>
        <v>AnyFlatAny45067</v>
      </c>
      <c r="E699" s="5" t="e">
        <f>IF(I699=#REF!,List!G699,"")</f>
        <v>#REF!</v>
      </c>
      <c r="F699" s="5" t="e">
        <f t="shared" si="52"/>
        <v>#REF!</v>
      </c>
      <c r="G699" s="15">
        <v>45067</v>
      </c>
      <c r="H699" s="16" t="s">
        <v>40</v>
      </c>
      <c r="I699" s="16" t="s">
        <v>78</v>
      </c>
      <c r="J699" s="16" t="s">
        <v>9</v>
      </c>
      <c r="K699" s="14" t="s">
        <v>10</v>
      </c>
      <c r="L699" s="14" t="s">
        <v>11</v>
      </c>
      <c r="M699" s="16" t="s">
        <v>25</v>
      </c>
      <c r="N699" s="16" t="s">
        <v>13</v>
      </c>
      <c r="O699" s="16" t="s">
        <v>14</v>
      </c>
      <c r="P699" s="12">
        <f t="shared" si="53"/>
        <v>1</v>
      </c>
      <c r="Q699" s="12" cm="1">
        <f t="array" ref="Q699">SUMPRODUCT(($G$2:$G$3094=G699)*(P699&gt;$P$2:$P$3094))+1</f>
        <v>1</v>
      </c>
      <c r="R699" s="12" t="e">
        <f>(Q699*100000)+#REF!</f>
        <v>#REF!</v>
      </c>
      <c r="S699" t="e" cm="1">
        <f t="array" ref="S699">SUMPRODUCT(($G$2:$G$3094=G699)*(R699&gt;$R$2:$R$3094))+1</f>
        <v>#REF!</v>
      </c>
      <c r="T699" t="str">
        <f t="shared" si="54"/>
        <v xml:space="preserve">RIPON </v>
      </c>
      <c r="U699">
        <v>0</v>
      </c>
      <c r="V699" t="s">
        <v>17</v>
      </c>
      <c r="W699">
        <f t="shared" si="55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56"/>
        <v>Afternoon45067</v>
      </c>
      <c r="D700" s="5" t="str">
        <f>IF('by region'!$C$2="Any","Any",List!V700)&amp;M700&amp;IF('by region'!$I$2="Any","Any",N700)&amp;G700</f>
        <v>AnyJumpAny45067</v>
      </c>
      <c r="E700" s="5" t="e">
        <f>IF(I700=#REF!,List!G700,"")</f>
        <v>#REF!</v>
      </c>
      <c r="F700" s="5" t="e">
        <f t="shared" si="52"/>
        <v>#REF!</v>
      </c>
      <c r="G700" s="15">
        <v>45067</v>
      </c>
      <c r="H700" s="16" t="s">
        <v>40</v>
      </c>
      <c r="I700" s="16" t="s">
        <v>66</v>
      </c>
      <c r="J700" s="16" t="s">
        <v>9</v>
      </c>
      <c r="K700" s="14" t="s">
        <v>10</v>
      </c>
      <c r="L700" s="14" t="s">
        <v>17</v>
      </c>
      <c r="M700" s="16" t="s">
        <v>12</v>
      </c>
      <c r="N700" s="16" t="s">
        <v>13</v>
      </c>
      <c r="O700" s="16" t="s">
        <v>14</v>
      </c>
      <c r="P700" s="12">
        <f t="shared" si="53"/>
        <v>1</v>
      </c>
      <c r="Q700" s="12" cm="1">
        <f t="array" ref="Q700">SUMPRODUCT(($G$2:$G$3094=G700)*(P700&gt;$P$2:$P$3094))+1</f>
        <v>1</v>
      </c>
      <c r="R700" s="12" t="e">
        <f>(Q700*100000)+#REF!</f>
        <v>#REF!</v>
      </c>
      <c r="S700" t="e" cm="1">
        <f t="array" ref="S700">SUMPRODUCT(($G$2:$G$3094=G700)*(R700&gt;$R$2:$R$3094))+1</f>
        <v>#REF!</v>
      </c>
      <c r="T700" t="str">
        <f t="shared" si="54"/>
        <v xml:space="preserve">Stratford-On-Avon </v>
      </c>
      <c r="U700">
        <v>0</v>
      </c>
      <c r="V700" t="s">
        <v>19</v>
      </c>
      <c r="W700">
        <f t="shared" si="55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56"/>
        <v>Afternoon45068</v>
      </c>
      <c r="D701" s="5" t="str">
        <f>IF('by region'!$C$2="Any","Any",List!V701)&amp;M701&amp;IF('by region'!$I$2="Any","Any",N701)&amp;G701</f>
        <v>AnyFlatAny45068</v>
      </c>
      <c r="E701" s="5" t="e">
        <f>IF(I701=#REF!,List!G701,"")</f>
        <v>#REF!</v>
      </c>
      <c r="F701" s="5" t="e">
        <f t="shared" si="52"/>
        <v>#REF!</v>
      </c>
      <c r="G701" s="15">
        <v>45068</v>
      </c>
      <c r="H701" s="16" t="s">
        <v>42</v>
      </c>
      <c r="I701" s="16" t="s">
        <v>63</v>
      </c>
      <c r="J701" s="16" t="s">
        <v>9</v>
      </c>
      <c r="K701" s="14" t="s">
        <v>16</v>
      </c>
      <c r="L701" s="14" t="s">
        <v>11</v>
      </c>
      <c r="M701" s="16" t="s">
        <v>25</v>
      </c>
      <c r="N701" s="16" t="s">
        <v>13</v>
      </c>
      <c r="O701" s="16" t="s">
        <v>14</v>
      </c>
      <c r="P701" s="12">
        <f t="shared" si="53"/>
        <v>1</v>
      </c>
      <c r="Q701" s="12" cm="1">
        <f t="array" ref="Q701">SUMPRODUCT(($G$2:$G$3094=G701)*(P701&gt;$P$2:$P$3094))+1</f>
        <v>1</v>
      </c>
      <c r="R701" s="12" t="e">
        <f>(Q701*100000)+#REF!</f>
        <v>#REF!</v>
      </c>
      <c r="S701" t="e" cm="1">
        <f t="array" ref="S701">SUMPRODUCT(($G$2:$G$3094=G701)*(R701&gt;$R$2:$R$3094))+1</f>
        <v>#REF!</v>
      </c>
      <c r="T701" t="str">
        <f t="shared" si="54"/>
        <v xml:space="preserve">CARLISLE </v>
      </c>
      <c r="U701">
        <v>0</v>
      </c>
      <c r="V701" t="s">
        <v>17</v>
      </c>
      <c r="W701">
        <f t="shared" si="55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56"/>
        <v>Afternoon45068</v>
      </c>
      <c r="D702" s="5" t="str">
        <f>IF('by region'!$C$2="Any","Any",List!V702)&amp;M702&amp;IF('by region'!$I$2="Any","Any",N702)&amp;G702</f>
        <v>AnyFlatAny45068</v>
      </c>
      <c r="E702" s="5" t="e">
        <f>IF(I702=#REF!,List!G702,"")</f>
        <v>#REF!</v>
      </c>
      <c r="F702" s="5" t="e">
        <f t="shared" si="52"/>
        <v>#REF!</v>
      </c>
      <c r="G702" s="15">
        <v>45068</v>
      </c>
      <c r="H702" s="16" t="s">
        <v>42</v>
      </c>
      <c r="I702" s="16" t="s">
        <v>69</v>
      </c>
      <c r="J702" s="16" t="s">
        <v>9</v>
      </c>
      <c r="K702" s="14" t="s">
        <v>10</v>
      </c>
      <c r="L702" s="14" t="s">
        <v>11</v>
      </c>
      <c r="M702" s="16" t="s">
        <v>25</v>
      </c>
      <c r="N702" s="16" t="s">
        <v>13</v>
      </c>
      <c r="O702" s="16" t="s">
        <v>14</v>
      </c>
      <c r="P702" s="12">
        <f t="shared" si="53"/>
        <v>1</v>
      </c>
      <c r="Q702" s="12" cm="1">
        <f t="array" ref="Q702">SUMPRODUCT(($G$2:$G$3094=G702)*(P702&gt;$P$2:$P$3094))+1</f>
        <v>1</v>
      </c>
      <c r="R702" s="12" t="e">
        <f>(Q702*100000)+#REF!</f>
        <v>#REF!</v>
      </c>
      <c r="S702" t="e" cm="1">
        <f t="array" ref="S702">SUMPRODUCT(($G$2:$G$3094=G702)*(R702&gt;$R$2:$R$3094))+1</f>
        <v>#REF!</v>
      </c>
      <c r="T702" t="str">
        <f t="shared" si="54"/>
        <v xml:space="preserve">REDCAR </v>
      </c>
      <c r="U702">
        <v>0</v>
      </c>
      <c r="V702" t="s">
        <v>11</v>
      </c>
      <c r="W702">
        <f t="shared" si="55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56"/>
        <v>Evening45068</v>
      </c>
      <c r="D703" s="5" t="str">
        <f>IF('by region'!$C$2="Any","Any",List!V703)&amp;M703&amp;IF('by region'!$I$2="Any","Any",N703)&amp;G703</f>
        <v>AnyFlatAny45068</v>
      </c>
      <c r="E703" s="5" t="e">
        <f>IF(I703=#REF!,List!G703,"")</f>
        <v>#REF!</v>
      </c>
      <c r="F703" s="5" t="e">
        <f t="shared" si="52"/>
        <v>#REF!</v>
      </c>
      <c r="G703" s="15">
        <v>45068</v>
      </c>
      <c r="H703" s="16" t="s">
        <v>42</v>
      </c>
      <c r="I703" s="16" t="s">
        <v>70</v>
      </c>
      <c r="J703" s="16" t="s">
        <v>80</v>
      </c>
      <c r="K703" s="14" t="s">
        <v>24</v>
      </c>
      <c r="L703" s="14" t="s">
        <v>19</v>
      </c>
      <c r="M703" s="16" t="s">
        <v>25</v>
      </c>
      <c r="N703" s="16" t="s">
        <v>13</v>
      </c>
      <c r="O703" s="16" t="s">
        <v>14</v>
      </c>
      <c r="P703" s="12">
        <f t="shared" si="53"/>
        <v>2</v>
      </c>
      <c r="Q703" s="12" cm="1">
        <f t="array" ref="Q703">SUMPRODUCT(($G$2:$G$3094=G703)*(P703&gt;$P$2:$P$3094))+1</f>
        <v>4</v>
      </c>
      <c r="R703" s="12" t="e">
        <f>(Q703*100000)+#REF!</f>
        <v>#REF!</v>
      </c>
      <c r="S703" t="e" cm="1">
        <f t="array" ref="S703">SUMPRODUCT(($G$2:$G$3094=G703)*(R703&gt;$R$2:$R$3094))+1</f>
        <v>#REF!</v>
      </c>
      <c r="T703" t="str">
        <f t="shared" si="54"/>
        <v>WINDSOR †</v>
      </c>
      <c r="U703">
        <v>0</v>
      </c>
      <c r="V703" t="s">
        <v>19</v>
      </c>
      <c r="W703">
        <f t="shared" si="55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56"/>
        <v>Evening45068</v>
      </c>
      <c r="D704" s="5" t="str">
        <f>IF('by region'!$C$2="Any","Any",List!V704)&amp;M704&amp;IF('by region'!$I$2="Any","Any",N704)&amp;G704</f>
        <v>AnyJumpAny45068</v>
      </c>
      <c r="E704" s="5" t="e">
        <f>IF(I704=#REF!,List!G704,"")</f>
        <v>#REF!</v>
      </c>
      <c r="F704" s="5" t="e">
        <f t="shared" si="52"/>
        <v>#REF!</v>
      </c>
      <c r="G704" s="15">
        <v>45068</v>
      </c>
      <c r="H704" s="16" t="s">
        <v>42</v>
      </c>
      <c r="I704" s="16" t="s">
        <v>53</v>
      </c>
      <c r="J704" s="16" t="s">
        <v>80</v>
      </c>
      <c r="K704" s="14" t="s">
        <v>16</v>
      </c>
      <c r="L704" s="14" t="s">
        <v>17</v>
      </c>
      <c r="M704" s="16" t="s">
        <v>12</v>
      </c>
      <c r="N704" s="16" t="s">
        <v>13</v>
      </c>
      <c r="O704" s="16" t="s">
        <v>21</v>
      </c>
      <c r="P704" s="12">
        <f t="shared" si="53"/>
        <v>2</v>
      </c>
      <c r="Q704" s="12" cm="1">
        <f t="array" ref="Q704">SUMPRODUCT(($G$2:$G$3094=G704)*(P704&gt;$P$2:$P$3094))+1</f>
        <v>4</v>
      </c>
      <c r="R704" s="12" t="e">
        <f>(Q704*100000)+#REF!</f>
        <v>#REF!</v>
      </c>
      <c r="S704" t="e" cm="1">
        <f t="array" ref="S704">SUMPRODUCT(($G$2:$G$3094=G704)*(R704&gt;$R$2:$R$3094))+1</f>
        <v>#REF!</v>
      </c>
      <c r="T704" t="str">
        <f t="shared" si="54"/>
        <v>Market Rasen †</v>
      </c>
      <c r="U704">
        <v>0</v>
      </c>
      <c r="V704" t="s">
        <v>19</v>
      </c>
      <c r="W704">
        <f t="shared" si="55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56"/>
        <v>Afternoon45068</v>
      </c>
      <c r="D705" s="5" t="str">
        <f>IF('by region'!$C$2="Any","Any",List!V705)&amp;M705&amp;IF('by region'!$I$2="Any","Any",N705)&amp;G705</f>
        <v>AnyJumpAny45068</v>
      </c>
      <c r="E705" s="5" t="e">
        <f>IF(I705=#REF!,List!G705,"")</f>
        <v>#REF!</v>
      </c>
      <c r="F705" s="5" t="e">
        <f t="shared" si="52"/>
        <v>#REF!</v>
      </c>
      <c r="G705" s="15">
        <v>45068</v>
      </c>
      <c r="H705" s="16" t="s">
        <v>42</v>
      </c>
      <c r="I705" s="16" t="s">
        <v>65</v>
      </c>
      <c r="J705" s="16" t="s">
        <v>9</v>
      </c>
      <c r="K705" s="14" t="s">
        <v>24</v>
      </c>
      <c r="L705" s="14" t="s">
        <v>19</v>
      </c>
      <c r="M705" s="16" t="s">
        <v>12</v>
      </c>
      <c r="N705" s="16" t="s">
        <v>13</v>
      </c>
      <c r="O705" s="16" t="s">
        <v>14</v>
      </c>
      <c r="P705" s="12">
        <f t="shared" si="53"/>
        <v>1</v>
      </c>
      <c r="Q705" s="12" cm="1">
        <f t="array" ref="Q705">SUMPRODUCT(($G$2:$G$3094=G705)*(P705&gt;$P$2:$P$3094))+1</f>
        <v>1</v>
      </c>
      <c r="R705" s="12" t="e">
        <f>(Q705*100000)+#REF!</f>
        <v>#REF!</v>
      </c>
      <c r="S705" t="e" cm="1">
        <f t="array" ref="S705">SUMPRODUCT(($G$2:$G$3094=G705)*(R705&gt;$R$2:$R$3094))+1</f>
        <v>#REF!</v>
      </c>
      <c r="T705" t="str">
        <f t="shared" si="54"/>
        <v xml:space="preserve">Ffos Las </v>
      </c>
      <c r="U705">
        <v>0</v>
      </c>
      <c r="V705" t="s">
        <v>19</v>
      </c>
      <c r="W705">
        <f t="shared" si="55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si="56"/>
        <v>Evening45069</v>
      </c>
      <c r="D706" s="5" t="str">
        <f>IF('by region'!$C$2="Any","Any",List!V706)&amp;M706&amp;IF('by region'!$I$2="Any","Any",N706)&amp;G706</f>
        <v>AnyFlatAny45069</v>
      </c>
      <c r="E706" s="5" t="e">
        <f>IF(I706=#REF!,List!G706,"")</f>
        <v>#REF!</v>
      </c>
      <c r="F706" s="5" t="e">
        <f t="shared" ref="F706:F769" si="57">G706&amp;S706</f>
        <v>#REF!</v>
      </c>
      <c r="G706" s="15">
        <v>45069</v>
      </c>
      <c r="H706" s="16" t="s">
        <v>7</v>
      </c>
      <c r="I706" s="16" t="s">
        <v>28</v>
      </c>
      <c r="J706" s="16" t="s">
        <v>80</v>
      </c>
      <c r="K706" s="14" t="s">
        <v>10</v>
      </c>
      <c r="L706" s="14" t="s">
        <v>11</v>
      </c>
      <c r="M706" s="16" t="s">
        <v>25</v>
      </c>
      <c r="N706" s="16" t="s">
        <v>13</v>
      </c>
      <c r="O706" s="16" t="s">
        <v>21</v>
      </c>
      <c r="P706" s="12">
        <f t="shared" ref="P706:P769" si="58">IF(J706="Afternoon",1,IF(J706="Evening",2,IF(J706="Floodlit",3,4)))</f>
        <v>2</v>
      </c>
      <c r="Q706" s="12" cm="1">
        <f t="array" ref="Q706">SUMPRODUCT(($G$2:$G$3094=G706)*(P706&gt;$P$2:$P$3094))+1</f>
        <v>4</v>
      </c>
      <c r="R706" s="12" t="e">
        <f>(Q706*100000)+#REF!</f>
        <v>#REF!</v>
      </c>
      <c r="S706" t="e" cm="1">
        <f t="array" ref="S706">SUMPRODUCT(($G$2:$G$3094=G706)*(R706&gt;$R$2:$R$3094))+1</f>
        <v>#REF!</v>
      </c>
      <c r="T706" t="str">
        <f t="shared" ref="T706:T769" si="59">_xlfn.CONCAT(IF(M706="Flat",UPPER(I706),I706)," ",IF(J706="Evening","†",IF(J706="Floodlit","#","")))</f>
        <v>AYR †</v>
      </c>
      <c r="U706">
        <v>0</v>
      </c>
      <c r="V706" t="s">
        <v>19</v>
      </c>
      <c r="W706">
        <f t="shared" ref="W706:W769" si="60">YEAR(G706)</f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56"/>
        <v>Afternoon45069</v>
      </c>
      <c r="D707" s="5" t="str">
        <f>IF('by region'!$C$2="Any","Any",List!V707)&amp;M707&amp;IF('by region'!$I$2="Any","Any",N707)&amp;G707</f>
        <v>AnyFlatAny45069</v>
      </c>
      <c r="E707" s="5" t="e">
        <f>IF(I707=#REF!,List!G707,"")</f>
        <v>#REF!</v>
      </c>
      <c r="F707" s="5" t="e">
        <f t="shared" si="57"/>
        <v>#REF!</v>
      </c>
      <c r="G707" s="15">
        <v>45069</v>
      </c>
      <c r="H707" s="16" t="s">
        <v>7</v>
      </c>
      <c r="I707" s="16" t="s">
        <v>82</v>
      </c>
      <c r="J707" s="16" t="s">
        <v>9</v>
      </c>
      <c r="K707" s="14" t="s">
        <v>24</v>
      </c>
      <c r="L707" s="14" t="s">
        <v>19</v>
      </c>
      <c r="M707" s="16" t="s">
        <v>25</v>
      </c>
      <c r="N707" s="16" t="s">
        <v>13</v>
      </c>
      <c r="O707" s="16" t="s">
        <v>14</v>
      </c>
      <c r="P707" s="12">
        <f t="shared" si="58"/>
        <v>1</v>
      </c>
      <c r="Q707" s="12" cm="1">
        <f t="array" ref="Q707">SUMPRODUCT(($G$2:$G$3094=G707)*(P707&gt;$P$2:$P$3094))+1</f>
        <v>1</v>
      </c>
      <c r="R707" s="12" t="e">
        <f>(Q707*100000)+#REF!</f>
        <v>#REF!</v>
      </c>
      <c r="S707" t="e" cm="1">
        <f t="array" ref="S707">SUMPRODUCT(($G$2:$G$3094=G707)*(R707&gt;$R$2:$R$3094))+1</f>
        <v>#REF!</v>
      </c>
      <c r="T707" t="str">
        <f t="shared" si="59"/>
        <v xml:space="preserve">BRIGHTON </v>
      </c>
      <c r="U707">
        <v>0</v>
      </c>
      <c r="V707" t="s">
        <v>11</v>
      </c>
      <c r="W707">
        <f t="shared" si="60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56"/>
        <v>Evening45069</v>
      </c>
      <c r="D708" s="5" t="str">
        <f>IF('by region'!$C$2="Any","Any",List!V708)&amp;M708&amp;IF('by region'!$I$2="Any","Any",N708)&amp;G708</f>
        <v>AnyJumpAny45069</v>
      </c>
      <c r="E708" s="5" t="e">
        <f>IF(I708=#REF!,List!G708,"")</f>
        <v>#REF!</v>
      </c>
      <c r="F708" s="5" t="e">
        <f t="shared" si="57"/>
        <v>#REF!</v>
      </c>
      <c r="G708" s="15">
        <v>45069</v>
      </c>
      <c r="H708" s="16" t="s">
        <v>7</v>
      </c>
      <c r="I708" s="16" t="s">
        <v>67</v>
      </c>
      <c r="J708" s="16" t="s">
        <v>80</v>
      </c>
      <c r="K708" s="14" t="s">
        <v>10</v>
      </c>
      <c r="L708" s="14" t="s">
        <v>11</v>
      </c>
      <c r="M708" s="16" t="s">
        <v>12</v>
      </c>
      <c r="N708" s="16" t="s">
        <v>13</v>
      </c>
      <c r="O708" s="16" t="s">
        <v>14</v>
      </c>
      <c r="P708" s="12">
        <f t="shared" si="58"/>
        <v>2</v>
      </c>
      <c r="Q708" s="12" cm="1">
        <f t="array" ref="Q708">SUMPRODUCT(($G$2:$G$3094=G708)*(P708&gt;$P$2:$P$3094))+1</f>
        <v>4</v>
      </c>
      <c r="R708" s="12" t="e">
        <f>(Q708*100000)+#REF!</f>
        <v>#REF!</v>
      </c>
      <c r="S708" t="e" cm="1">
        <f t="array" ref="S708">SUMPRODUCT(($G$2:$G$3094=G708)*(R708&gt;$R$2:$R$3094))+1</f>
        <v>#REF!</v>
      </c>
      <c r="T708" t="str">
        <f t="shared" si="59"/>
        <v>Hexham †</v>
      </c>
      <c r="U708">
        <v>0</v>
      </c>
      <c r="V708" t="s">
        <v>19</v>
      </c>
      <c r="W708">
        <f t="shared" si="60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56"/>
        <v>Afternoon45069</v>
      </c>
      <c r="D709" s="5" t="str">
        <f>IF('by region'!$C$2="Any","Any",List!V709)&amp;M709&amp;IF('by region'!$I$2="Any","Any",N709)&amp;G709</f>
        <v>AnyJumpAny45069</v>
      </c>
      <c r="E709" s="5" t="e">
        <f>IF(I709=#REF!,List!G709,"")</f>
        <v>#REF!</v>
      </c>
      <c r="F709" s="5" t="e">
        <f t="shared" si="57"/>
        <v>#REF!</v>
      </c>
      <c r="G709" s="15">
        <v>45069</v>
      </c>
      <c r="H709" s="16" t="s">
        <v>7</v>
      </c>
      <c r="I709" s="16" t="s">
        <v>45</v>
      </c>
      <c r="J709" s="16" t="s">
        <v>9</v>
      </c>
      <c r="K709" s="14" t="s">
        <v>16</v>
      </c>
      <c r="L709" s="14" t="s">
        <v>17</v>
      </c>
      <c r="M709" s="16" t="s">
        <v>12</v>
      </c>
      <c r="N709" s="16" t="s">
        <v>13</v>
      </c>
      <c r="O709" s="16" t="s">
        <v>14</v>
      </c>
      <c r="P709" s="12">
        <f t="shared" si="58"/>
        <v>1</v>
      </c>
      <c r="Q709" s="12" cm="1">
        <f t="array" ref="Q709">SUMPRODUCT(($G$2:$G$3094=G709)*(P709&gt;$P$2:$P$3094))+1</f>
        <v>1</v>
      </c>
      <c r="R709" s="12" t="e">
        <f>(Q709*100000)+#REF!</f>
        <v>#REF!</v>
      </c>
      <c r="S709" t="e" cm="1">
        <f t="array" ref="S709">SUMPRODUCT(($G$2:$G$3094=G709)*(R709&gt;$R$2:$R$3094))+1</f>
        <v>#REF!</v>
      </c>
      <c r="T709" t="str">
        <f t="shared" si="59"/>
        <v xml:space="preserve">Huntingdon </v>
      </c>
      <c r="U709">
        <v>0</v>
      </c>
      <c r="V709" t="s">
        <v>19</v>
      </c>
      <c r="W709">
        <f t="shared" si="60"/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56"/>
        <v>Afternoon45070</v>
      </c>
      <c r="D710" s="5" t="str">
        <f>IF('by region'!$C$2="Any","Any",List!V710)&amp;M710&amp;IF('by region'!$I$2="Any","Any",N710)&amp;G710</f>
        <v>AnyFlatAny45070</v>
      </c>
      <c r="E710" s="5" t="e">
        <f>IF(I710=#REF!,List!G710,"")</f>
        <v>#REF!</v>
      </c>
      <c r="F710" s="5" t="e">
        <f t="shared" si="57"/>
        <v>#REF!</v>
      </c>
      <c r="G710" s="15">
        <v>45070</v>
      </c>
      <c r="H710" s="16" t="s">
        <v>27</v>
      </c>
      <c r="I710" s="16" t="s">
        <v>28</v>
      </c>
      <c r="J710" s="16" t="s">
        <v>9</v>
      </c>
      <c r="K710" s="14" t="s">
        <v>10</v>
      </c>
      <c r="L710" s="14" t="s">
        <v>11</v>
      </c>
      <c r="M710" s="16" t="s">
        <v>25</v>
      </c>
      <c r="N710" s="16" t="s">
        <v>13</v>
      </c>
      <c r="O710" s="16" t="s">
        <v>14</v>
      </c>
      <c r="P710" s="12">
        <f t="shared" si="58"/>
        <v>1</v>
      </c>
      <c r="Q710" s="12" cm="1">
        <f t="array" ref="Q710">SUMPRODUCT(($G$2:$G$3094=G710)*(P710&gt;$P$2:$P$3094))+1</f>
        <v>1</v>
      </c>
      <c r="R710" s="12" t="e">
        <f>(Q710*100000)+#REF!</f>
        <v>#REF!</v>
      </c>
      <c r="S710" t="e" cm="1">
        <f t="array" ref="S710">SUMPRODUCT(($G$2:$G$3094=G710)*(R710&gt;$R$2:$R$3094))+1</f>
        <v>#REF!</v>
      </c>
      <c r="T710" t="str">
        <f t="shared" si="59"/>
        <v xml:space="preserve">AYR </v>
      </c>
      <c r="U710">
        <v>0</v>
      </c>
      <c r="V710" t="s">
        <v>17</v>
      </c>
      <c r="W710">
        <f t="shared" si="60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56"/>
        <v>Afternoon45070</v>
      </c>
      <c r="D711" s="5" t="str">
        <f>IF('by region'!$C$2="Any","Any",List!V711)&amp;M711&amp;IF('by region'!$I$2="Any","Any",N711)&amp;G711</f>
        <v>AnyFlatAny45070</v>
      </c>
      <c r="E711" s="5" t="e">
        <f>IF(I711=#REF!,List!G711,"")</f>
        <v>#REF!</v>
      </c>
      <c r="F711" s="5" t="e">
        <f t="shared" si="57"/>
        <v>#REF!</v>
      </c>
      <c r="G711" s="15">
        <v>45070</v>
      </c>
      <c r="H711" s="16" t="s">
        <v>27</v>
      </c>
      <c r="I711" s="16" t="s">
        <v>81</v>
      </c>
      <c r="J711" s="16" t="s">
        <v>9</v>
      </c>
      <c r="K711" s="14" t="s">
        <v>24</v>
      </c>
      <c r="L711" s="14" t="s">
        <v>17</v>
      </c>
      <c r="M711" s="16" t="s">
        <v>25</v>
      </c>
      <c r="N711" s="16" t="s">
        <v>13</v>
      </c>
      <c r="O711" s="16" t="s">
        <v>14</v>
      </c>
      <c r="P711" s="12">
        <f t="shared" si="58"/>
        <v>1</v>
      </c>
      <c r="Q711" s="12" cm="1">
        <f t="array" ref="Q711">SUMPRODUCT(($G$2:$G$3094=G711)*(P711&gt;$P$2:$P$3094))+1</f>
        <v>1</v>
      </c>
      <c r="R711" s="12" t="e">
        <f>(Q711*100000)+#REF!</f>
        <v>#REF!</v>
      </c>
      <c r="S711" t="e" cm="1">
        <f t="array" ref="S711">SUMPRODUCT(($G$2:$G$3094=G711)*(R711&gt;$R$2:$R$3094))+1</f>
        <v>#REF!</v>
      </c>
      <c r="T711" t="str">
        <f t="shared" si="59"/>
        <v xml:space="preserve">YARMOUTH </v>
      </c>
      <c r="U711">
        <v>0</v>
      </c>
      <c r="V711" t="s">
        <v>11</v>
      </c>
      <c r="W711">
        <f t="shared" si="60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56"/>
        <v>Evening45070</v>
      </c>
      <c r="D712" s="5" t="str">
        <f>IF('by region'!$C$2="Any","Any",List!V712)&amp;M712&amp;IF('by region'!$I$2="Any","Any",N712)&amp;G712</f>
        <v>AnyJumpAny45070</v>
      </c>
      <c r="E712" s="5" t="e">
        <f>IF(I712=#REF!,List!G712,"")</f>
        <v>#REF!</v>
      </c>
      <c r="F712" s="5" t="e">
        <f t="shared" si="57"/>
        <v>#REF!</v>
      </c>
      <c r="G712" s="15">
        <v>45070</v>
      </c>
      <c r="H712" s="16" t="s">
        <v>27</v>
      </c>
      <c r="I712" s="16" t="s">
        <v>23</v>
      </c>
      <c r="J712" s="16" t="s">
        <v>80</v>
      </c>
      <c r="K712" s="14" t="s">
        <v>24</v>
      </c>
      <c r="L712" s="14" t="s">
        <v>17</v>
      </c>
      <c r="M712" s="16" t="s">
        <v>12</v>
      </c>
      <c r="N712" s="16" t="s">
        <v>13</v>
      </c>
      <c r="O712" s="16" t="s">
        <v>14</v>
      </c>
      <c r="P712" s="12">
        <f t="shared" si="58"/>
        <v>2</v>
      </c>
      <c r="Q712" s="12" cm="1">
        <f t="array" ref="Q712">SUMPRODUCT(($G$2:$G$3094=G712)*(P712&gt;$P$2:$P$3094))+1</f>
        <v>4</v>
      </c>
      <c r="R712" s="12" t="e">
        <f>(Q712*100000)+#REF!</f>
        <v>#REF!</v>
      </c>
      <c r="S712" t="e" cm="1">
        <f t="array" ref="S712">SUMPRODUCT(($G$2:$G$3094=G712)*(R712&gt;$R$2:$R$3094))+1</f>
        <v>#REF!</v>
      </c>
      <c r="T712" t="str">
        <f t="shared" si="59"/>
        <v>Southwell †</v>
      </c>
      <c r="U712">
        <v>0</v>
      </c>
      <c r="V712" t="s">
        <v>17</v>
      </c>
      <c r="W712">
        <f t="shared" si="60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56"/>
        <v>Afternoon45070</v>
      </c>
      <c r="D713" s="5" t="str">
        <f>IF('by region'!$C$2="Any","Any",List!V713)&amp;M713&amp;IF('by region'!$I$2="Any","Any",N713)&amp;G713</f>
        <v>AnyJumpAny45070</v>
      </c>
      <c r="E713" s="5" t="e">
        <f>IF(I713=#REF!,List!G713,"")</f>
        <v>#REF!</v>
      </c>
      <c r="F713" s="5" t="e">
        <f t="shared" si="57"/>
        <v>#REF!</v>
      </c>
      <c r="G713" s="15">
        <v>45070</v>
      </c>
      <c r="H713" s="16" t="s">
        <v>27</v>
      </c>
      <c r="I713" s="16" t="s">
        <v>48</v>
      </c>
      <c r="J713" s="16" t="s">
        <v>9</v>
      </c>
      <c r="K713" s="14" t="s">
        <v>16</v>
      </c>
      <c r="L713" s="14" t="s">
        <v>17</v>
      </c>
      <c r="M713" s="16" t="s">
        <v>12</v>
      </c>
      <c r="N713" s="16" t="s">
        <v>13</v>
      </c>
      <c r="O713" s="16" t="s">
        <v>14</v>
      </c>
      <c r="P713" s="12">
        <f t="shared" si="58"/>
        <v>1</v>
      </c>
      <c r="Q713" s="12" cm="1">
        <f t="array" ref="Q713">SUMPRODUCT(($G$2:$G$3094=G713)*(P713&gt;$P$2:$P$3094))+1</f>
        <v>1</v>
      </c>
      <c r="R713" s="12" t="e">
        <f>(Q713*100000)+#REF!</f>
        <v>#REF!</v>
      </c>
      <c r="S713" t="e" cm="1">
        <f t="array" ref="S713">SUMPRODUCT(($G$2:$G$3094=G713)*(R713&gt;$R$2:$R$3094))+1</f>
        <v>#REF!</v>
      </c>
      <c r="T713" t="str">
        <f t="shared" si="59"/>
        <v xml:space="preserve">Warwick </v>
      </c>
      <c r="U713">
        <v>0</v>
      </c>
      <c r="V713" t="s">
        <v>11</v>
      </c>
      <c r="W713">
        <f t="shared" si="60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56"/>
        <v>Afternoon45071</v>
      </c>
      <c r="D714" s="5" t="str">
        <f>IF('by region'!$C$2="Any","Any",List!V714)&amp;M714&amp;IF('by region'!$I$2="Any","Any",N714)&amp;G714</f>
        <v>AnyFlatAny45071</v>
      </c>
      <c r="E714" s="5" t="e">
        <f>IF(I714=#REF!,List!G714,"")</f>
        <v>#REF!</v>
      </c>
      <c r="F714" s="5" t="e">
        <f t="shared" si="57"/>
        <v>#REF!</v>
      </c>
      <c r="G714" s="15">
        <v>45071</v>
      </c>
      <c r="H714" s="16" t="s">
        <v>34</v>
      </c>
      <c r="I714" s="16" t="s">
        <v>8</v>
      </c>
      <c r="J714" s="16" t="s">
        <v>9</v>
      </c>
      <c r="K714" s="14" t="s">
        <v>10</v>
      </c>
      <c r="L714" s="14" t="s">
        <v>11</v>
      </c>
      <c r="M714" s="16" t="s">
        <v>25</v>
      </c>
      <c r="N714" s="16" t="s">
        <v>13</v>
      </c>
      <c r="O714" s="16" t="s">
        <v>14</v>
      </c>
      <c r="P714" s="12">
        <f t="shared" si="58"/>
        <v>1</v>
      </c>
      <c r="Q714" s="12" cm="1">
        <f t="array" ref="Q714">SUMPRODUCT(($G$2:$G$3094=G714)*(P714&gt;$P$2:$P$3094))+1</f>
        <v>1</v>
      </c>
      <c r="R714" s="12" t="e">
        <f>(Q714*100000)+#REF!</f>
        <v>#REF!</v>
      </c>
      <c r="S714" t="e" cm="1">
        <f t="array" ref="S714">SUMPRODUCT(($G$2:$G$3094=G714)*(R714&gt;$R$2:$R$3094))+1</f>
        <v>#REF!</v>
      </c>
      <c r="T714" t="str">
        <f t="shared" si="59"/>
        <v xml:space="preserve">CATTERICK BRIDGE </v>
      </c>
      <c r="U714">
        <v>0</v>
      </c>
      <c r="V714" t="s">
        <v>17</v>
      </c>
      <c r="W714">
        <f t="shared" si="60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56"/>
        <v>Evening45071</v>
      </c>
      <c r="D715" s="5" t="str">
        <f>IF('by region'!$C$2="Any","Any",List!V715)&amp;M715&amp;IF('by region'!$I$2="Any","Any",N715)&amp;G715</f>
        <v>AnyFlatAny45071</v>
      </c>
      <c r="E715" s="5" t="e">
        <f>IF(I715=#REF!,List!G715,"")</f>
        <v>#REF!</v>
      </c>
      <c r="F715" s="5" t="e">
        <f t="shared" si="57"/>
        <v>#REF!</v>
      </c>
      <c r="G715" s="15">
        <v>45071</v>
      </c>
      <c r="H715" s="16" t="s">
        <v>34</v>
      </c>
      <c r="I715" s="16" t="s">
        <v>38</v>
      </c>
      <c r="J715" s="16" t="s">
        <v>80</v>
      </c>
      <c r="K715" s="14" t="s">
        <v>16</v>
      </c>
      <c r="L715" s="14" t="s">
        <v>19</v>
      </c>
      <c r="M715" s="16" t="s">
        <v>25</v>
      </c>
      <c r="N715" s="16" t="s">
        <v>13</v>
      </c>
      <c r="O715" s="16" t="s">
        <v>14</v>
      </c>
      <c r="P715" s="12">
        <f t="shared" si="58"/>
        <v>2</v>
      </c>
      <c r="Q715" s="12" cm="1">
        <f t="array" ref="Q715">SUMPRODUCT(($G$2:$G$3094=G715)*(P715&gt;$P$2:$P$3094))+1</f>
        <v>4</v>
      </c>
      <c r="R715" s="12" t="e">
        <f>(Q715*100000)+#REF!</f>
        <v>#REF!</v>
      </c>
      <c r="S715" t="e" cm="1">
        <f t="array" ref="S715">SUMPRODUCT(($G$2:$G$3094=G715)*(R715&gt;$R$2:$R$3094))+1</f>
        <v>#REF!</v>
      </c>
      <c r="T715" t="str">
        <f t="shared" si="59"/>
        <v>SANDOWN PARK †</v>
      </c>
      <c r="U715">
        <v>0</v>
      </c>
      <c r="V715" t="s">
        <v>17</v>
      </c>
      <c r="W715">
        <f t="shared" si="60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56"/>
        <v>Afternoon45071</v>
      </c>
      <c r="D716" s="5" t="str">
        <f>IF('by region'!$C$2="Any","Any",List!V716)&amp;M716&amp;IF('by region'!$I$2="Any","Any",N716)&amp;G716</f>
        <v>AnyFlatAny45071</v>
      </c>
      <c r="E716" s="5" t="e">
        <f>IF(I716=#REF!,List!G716,"")</f>
        <v>#REF!</v>
      </c>
      <c r="F716" s="5" t="e">
        <f t="shared" si="57"/>
        <v>#REF!</v>
      </c>
      <c r="G716" s="15">
        <v>45071</v>
      </c>
      <c r="H716" s="16" t="s">
        <v>34</v>
      </c>
      <c r="I716" s="16" t="s">
        <v>56</v>
      </c>
      <c r="J716" s="16" t="s">
        <v>9</v>
      </c>
      <c r="K716" s="14" t="s">
        <v>16</v>
      </c>
      <c r="L716" s="14" t="s">
        <v>11</v>
      </c>
      <c r="M716" s="16" t="s">
        <v>25</v>
      </c>
      <c r="N716" s="16" t="s">
        <v>13</v>
      </c>
      <c r="O716" s="16" t="s">
        <v>14</v>
      </c>
      <c r="P716" s="12">
        <f t="shared" si="58"/>
        <v>1</v>
      </c>
      <c r="Q716" s="12" cm="1">
        <f t="array" ref="Q716">SUMPRODUCT(($G$2:$G$3094=G716)*(P716&gt;$P$2:$P$3094))+1</f>
        <v>1</v>
      </c>
      <c r="R716" s="12" t="e">
        <f>(Q716*100000)+#REF!</f>
        <v>#REF!</v>
      </c>
      <c r="S716" t="e" cm="1">
        <f t="array" ref="S716">SUMPRODUCT(($G$2:$G$3094=G716)*(R716&gt;$R$2:$R$3094))+1</f>
        <v>#REF!</v>
      </c>
      <c r="T716" t="str">
        <f t="shared" si="59"/>
        <v xml:space="preserve">HAYDOCK PARK </v>
      </c>
      <c r="U716">
        <v>0</v>
      </c>
      <c r="V716" t="s">
        <v>11</v>
      </c>
      <c r="W716">
        <f t="shared" si="60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56"/>
        <v>Afternoon45072</v>
      </c>
      <c r="D717" s="5" t="str">
        <f>IF('by region'!$C$2="Any","Any",List!V717)&amp;M717&amp;IF('by region'!$I$2="Any","Any",N717)&amp;G717</f>
        <v>AnyFlatAny45072</v>
      </c>
      <c r="E717" s="5" t="e">
        <f>IF(I717=#REF!,List!G717,"")</f>
        <v>#REF!</v>
      </c>
      <c r="F717" s="5" t="e">
        <f t="shared" si="57"/>
        <v>#REF!</v>
      </c>
      <c r="G717" s="15">
        <v>45072</v>
      </c>
      <c r="H717" s="16" t="s">
        <v>35</v>
      </c>
      <c r="I717" s="16" t="s">
        <v>79</v>
      </c>
      <c r="J717" s="16" t="s">
        <v>9</v>
      </c>
      <c r="K717" s="14" t="s">
        <v>24</v>
      </c>
      <c r="L717" s="14" t="s">
        <v>19</v>
      </c>
      <c r="M717" s="16" t="s">
        <v>25</v>
      </c>
      <c r="N717" s="16" t="s">
        <v>13</v>
      </c>
      <c r="O717" s="16" t="s">
        <v>14</v>
      </c>
      <c r="P717" s="12">
        <f t="shared" si="58"/>
        <v>1</v>
      </c>
      <c r="Q717" s="12" cm="1">
        <f t="array" ref="Q717">SUMPRODUCT(($G$2:$G$3094=G717)*(P717&gt;$P$2:$P$3094))+1</f>
        <v>1</v>
      </c>
      <c r="R717" s="12" t="e">
        <f>(Q717*100000)+#REF!</f>
        <v>#REF!</v>
      </c>
      <c r="S717" t="e" cm="1">
        <f t="array" ref="S717">SUMPRODUCT(($G$2:$G$3094=G717)*(R717&gt;$R$2:$R$3094))+1</f>
        <v>#REF!</v>
      </c>
      <c r="T717" t="str">
        <f t="shared" si="59"/>
        <v xml:space="preserve">BATH </v>
      </c>
      <c r="U717">
        <v>0</v>
      </c>
      <c r="V717" t="s">
        <v>17</v>
      </c>
      <c r="W717">
        <f t="shared" si="60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56"/>
        <v>Afternoon45072</v>
      </c>
      <c r="D718" s="5" t="str">
        <f>IF('by region'!$C$2="Any","Any",List!V718)&amp;M718&amp;IF('by region'!$I$2="Any","Any",N718)&amp;G718</f>
        <v>AnyFlatAny45072</v>
      </c>
      <c r="E718" s="5" t="e">
        <f>IF(I718=#REF!,List!G718,"")</f>
        <v>#REF!</v>
      </c>
      <c r="F718" s="5" t="e">
        <f t="shared" si="57"/>
        <v>#REF!</v>
      </c>
      <c r="G718" s="15">
        <v>45072</v>
      </c>
      <c r="H718" s="16" t="s">
        <v>35</v>
      </c>
      <c r="I718" s="16" t="s">
        <v>56</v>
      </c>
      <c r="J718" s="16" t="s">
        <v>9</v>
      </c>
      <c r="K718" s="14" t="s">
        <v>16</v>
      </c>
      <c r="L718" s="14" t="s">
        <v>11</v>
      </c>
      <c r="M718" s="16" t="s">
        <v>25</v>
      </c>
      <c r="N718" s="16" t="s">
        <v>13</v>
      </c>
      <c r="O718" s="16" t="s">
        <v>14</v>
      </c>
      <c r="P718" s="12">
        <f t="shared" si="58"/>
        <v>1</v>
      </c>
      <c r="Q718" s="12" cm="1">
        <f t="array" ref="Q718">SUMPRODUCT(($G$2:$G$3094=G718)*(P718&gt;$P$2:$P$3094))+1</f>
        <v>1</v>
      </c>
      <c r="R718" s="12" t="e">
        <f>(Q718*100000)+#REF!</f>
        <v>#REF!</v>
      </c>
      <c r="S718" t="e" cm="1">
        <f t="array" ref="S718">SUMPRODUCT(($G$2:$G$3094=G718)*(R718&gt;$R$2:$R$3094))+1</f>
        <v>#REF!</v>
      </c>
      <c r="T718" t="str">
        <f t="shared" si="59"/>
        <v xml:space="preserve">HAYDOCK PARK </v>
      </c>
      <c r="U718">
        <v>0</v>
      </c>
      <c r="V718" t="s">
        <v>11</v>
      </c>
      <c r="W718">
        <f t="shared" si="60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56"/>
        <v>Afternoon45072</v>
      </c>
      <c r="D719" s="5" t="str">
        <f>IF('by region'!$C$2="Any","Any",List!V719)&amp;M719&amp;IF('by region'!$I$2="Any","Any",N719)&amp;G719</f>
        <v>AnyFlatAny45072</v>
      </c>
      <c r="E719" s="5" t="e">
        <f>IF(I719=#REF!,List!G719,"")</f>
        <v>#REF!</v>
      </c>
      <c r="F719" s="5" t="e">
        <f t="shared" si="57"/>
        <v>#REF!</v>
      </c>
      <c r="G719" s="15">
        <v>45072</v>
      </c>
      <c r="H719" s="16" t="s">
        <v>35</v>
      </c>
      <c r="I719" s="16" t="s">
        <v>85</v>
      </c>
      <c r="J719" s="16" t="s">
        <v>9</v>
      </c>
      <c r="K719" s="14" t="s">
        <v>10</v>
      </c>
      <c r="L719" s="14" t="s">
        <v>19</v>
      </c>
      <c r="M719" s="16" t="s">
        <v>25</v>
      </c>
      <c r="N719" s="16" t="s">
        <v>13</v>
      </c>
      <c r="O719" s="16" t="s">
        <v>14</v>
      </c>
      <c r="P719" s="12">
        <f t="shared" si="58"/>
        <v>1</v>
      </c>
      <c r="Q719" s="12" cm="1">
        <f t="array" ref="Q719">SUMPRODUCT(($G$2:$G$3094=G719)*(P719&gt;$P$2:$P$3094))+1</f>
        <v>1</v>
      </c>
      <c r="R719" s="12" t="e">
        <f>(Q719*100000)+#REF!</f>
        <v>#REF!</v>
      </c>
      <c r="S719" t="e" cm="1">
        <f t="array" ref="S719">SUMPRODUCT(($G$2:$G$3094=G719)*(R719&gt;$R$2:$R$3094))+1</f>
        <v>#REF!</v>
      </c>
      <c r="T719" t="str">
        <f t="shared" si="59"/>
        <v xml:space="preserve">GOODWOOD </v>
      </c>
      <c r="U719">
        <v>0</v>
      </c>
      <c r="V719" t="s">
        <v>11</v>
      </c>
      <c r="W719">
        <f t="shared" si="60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56"/>
        <v>Evening45072</v>
      </c>
      <c r="D720" s="5" t="str">
        <f>IF('by region'!$C$2="Any","Any",List!V720)&amp;M720&amp;IF('by region'!$I$2="Any","Any",N720)&amp;G720</f>
        <v>AnyFlatAny45072</v>
      </c>
      <c r="E720" s="5" t="e">
        <f>IF(I720=#REF!,List!G720,"")</f>
        <v>#REF!</v>
      </c>
      <c r="F720" s="5" t="e">
        <f t="shared" si="57"/>
        <v>#REF!</v>
      </c>
      <c r="G720" s="15">
        <v>45072</v>
      </c>
      <c r="H720" s="16" t="s">
        <v>35</v>
      </c>
      <c r="I720" s="16" t="s">
        <v>71</v>
      </c>
      <c r="J720" s="16" t="s">
        <v>80</v>
      </c>
      <c r="K720" s="14" t="s">
        <v>10</v>
      </c>
      <c r="L720" s="14" t="s">
        <v>11</v>
      </c>
      <c r="M720" s="16" t="s">
        <v>25</v>
      </c>
      <c r="N720" s="16" t="s">
        <v>13</v>
      </c>
      <c r="O720" s="16" t="s">
        <v>14</v>
      </c>
      <c r="P720" s="12">
        <f t="shared" si="58"/>
        <v>2</v>
      </c>
      <c r="Q720" s="12" cm="1">
        <f t="array" ref="Q720">SUMPRODUCT(($G$2:$G$3094=G720)*(P720&gt;$P$2:$P$3094))+1</f>
        <v>4</v>
      </c>
      <c r="R720" s="12" t="e">
        <f>(Q720*100000)+#REF!</f>
        <v>#REF!</v>
      </c>
      <c r="S720" t="e" cm="1">
        <f t="array" ref="S720">SUMPRODUCT(($G$2:$G$3094=G720)*(R720&gt;$R$2:$R$3094))+1</f>
        <v>#REF!</v>
      </c>
      <c r="T720" t="str">
        <f t="shared" si="59"/>
        <v>PONTEFRACT †</v>
      </c>
      <c r="U720">
        <v>0</v>
      </c>
      <c r="V720" t="s">
        <v>17</v>
      </c>
      <c r="W720">
        <f t="shared" si="60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56"/>
        <v>Evening45072</v>
      </c>
      <c r="D721" s="5" t="str">
        <f>IF('by region'!$C$2="Any","Any",List!V721)&amp;M721&amp;IF('by region'!$I$2="Any","Any",N721)&amp;G721</f>
        <v>AnyJumpAny45072</v>
      </c>
      <c r="E721" s="5" t="e">
        <f>IF(I721=#REF!,List!G721,"")</f>
        <v>#REF!</v>
      </c>
      <c r="F721" s="5" t="e">
        <f t="shared" si="57"/>
        <v>#REF!</v>
      </c>
      <c r="G721" s="15">
        <v>45072</v>
      </c>
      <c r="H721" s="16" t="s">
        <v>35</v>
      </c>
      <c r="I721" s="16" t="s">
        <v>91</v>
      </c>
      <c r="J721" s="16" t="s">
        <v>80</v>
      </c>
      <c r="K721" s="14" t="s">
        <v>24</v>
      </c>
      <c r="L721" s="14" t="s">
        <v>17</v>
      </c>
      <c r="M721" s="16" t="s">
        <v>12</v>
      </c>
      <c r="N721" s="16" t="s">
        <v>13</v>
      </c>
      <c r="O721" s="16" t="s">
        <v>14</v>
      </c>
      <c r="P721" s="12">
        <f t="shared" si="58"/>
        <v>2</v>
      </c>
      <c r="Q721" s="12" cm="1">
        <f t="array" ref="Q721">SUMPRODUCT(($G$2:$G$3094=G721)*(P721&gt;$P$2:$P$3094))+1</f>
        <v>4</v>
      </c>
      <c r="R721" s="12" t="e">
        <f>(Q721*100000)+#REF!</f>
        <v>#REF!</v>
      </c>
      <c r="S721" t="e" cm="1">
        <f t="array" ref="S721">SUMPRODUCT(($G$2:$G$3094=G721)*(R721&gt;$R$2:$R$3094))+1</f>
        <v>#REF!</v>
      </c>
      <c r="T721" t="str">
        <f t="shared" si="59"/>
        <v>Worcester †</v>
      </c>
      <c r="U721">
        <v>0</v>
      </c>
      <c r="V721" t="s">
        <v>17</v>
      </c>
      <c r="W721">
        <f t="shared" si="60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56"/>
        <v>Afternoon45073</v>
      </c>
      <c r="D722" s="5" t="str">
        <f>IF('by region'!$C$2="Any","Any",List!V722)&amp;M722&amp;IF('by region'!$I$2="Any","Any",N722)&amp;G722</f>
        <v>AnyFlatAny45073</v>
      </c>
      <c r="E722" s="5" t="e">
        <f>IF(I722=#REF!,List!G722,"")</f>
        <v>#REF!</v>
      </c>
      <c r="F722" s="5" t="e">
        <f t="shared" si="57"/>
        <v>#REF!</v>
      </c>
      <c r="G722" s="15">
        <v>45073</v>
      </c>
      <c r="H722" s="16" t="s">
        <v>37</v>
      </c>
      <c r="I722" s="16" t="s">
        <v>85</v>
      </c>
      <c r="J722" s="16" t="s">
        <v>9</v>
      </c>
      <c r="K722" s="14" t="s">
        <v>10</v>
      </c>
      <c r="L722" s="14" t="s">
        <v>19</v>
      </c>
      <c r="M722" s="16" t="s">
        <v>25</v>
      </c>
      <c r="N722" s="16" t="s">
        <v>13</v>
      </c>
      <c r="O722" s="16" t="s">
        <v>14</v>
      </c>
      <c r="P722" s="12">
        <f t="shared" si="58"/>
        <v>1</v>
      </c>
      <c r="Q722" s="12" cm="1">
        <f t="array" ref="Q722">SUMPRODUCT(($G$2:$G$3094=G722)*(P722&gt;$P$2:$P$3094))+1</f>
        <v>1</v>
      </c>
      <c r="R722" s="12" t="e">
        <f>(Q722*100000)+#REF!</f>
        <v>#REF!</v>
      </c>
      <c r="S722" t="e" cm="1">
        <f t="array" ref="S722">SUMPRODUCT(($G$2:$G$3094=G722)*(R722&gt;$R$2:$R$3094))+1</f>
        <v>#REF!</v>
      </c>
      <c r="T722" t="str">
        <f t="shared" si="59"/>
        <v xml:space="preserve">GOODWOOD </v>
      </c>
      <c r="U722">
        <v>0</v>
      </c>
      <c r="V722" t="s">
        <v>17</v>
      </c>
      <c r="W722">
        <f t="shared" si="60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56"/>
        <v>Afternoon45073</v>
      </c>
      <c r="D723" s="5" t="str">
        <f>IF('by region'!$C$2="Any","Any",List!V723)&amp;M723&amp;IF('by region'!$I$2="Any","Any",N723)&amp;G723</f>
        <v>AnyFlatAny45073</v>
      </c>
      <c r="E723" s="5" t="e">
        <f>IF(I723=#REF!,List!G723,"")</f>
        <v>#REF!</v>
      </c>
      <c r="F723" s="5" t="e">
        <f t="shared" si="57"/>
        <v>#REF!</v>
      </c>
      <c r="G723" s="15">
        <v>45073</v>
      </c>
      <c r="H723" s="16" t="s">
        <v>37</v>
      </c>
      <c r="I723" s="16" t="s">
        <v>56</v>
      </c>
      <c r="J723" s="16" t="s">
        <v>9</v>
      </c>
      <c r="K723" s="14" t="s">
        <v>16</v>
      </c>
      <c r="L723" s="14" t="s">
        <v>11</v>
      </c>
      <c r="M723" s="16" t="s">
        <v>25</v>
      </c>
      <c r="N723" s="16" t="s">
        <v>13</v>
      </c>
      <c r="O723" s="16" t="s">
        <v>14</v>
      </c>
      <c r="P723" s="12">
        <f t="shared" si="58"/>
        <v>1</v>
      </c>
      <c r="Q723" s="12" cm="1">
        <f t="array" ref="Q723">SUMPRODUCT(($G$2:$G$3094=G723)*(P723&gt;$P$2:$P$3094))+1</f>
        <v>1</v>
      </c>
      <c r="R723" s="12" t="e">
        <f>(Q723*100000)+#REF!</f>
        <v>#REF!</v>
      </c>
      <c r="S723" t="e" cm="1">
        <f t="array" ref="S723">SUMPRODUCT(($G$2:$G$3094=G723)*(R723&gt;$R$2:$R$3094))+1</f>
        <v>#REF!</v>
      </c>
      <c r="T723" t="str">
        <f t="shared" si="59"/>
        <v xml:space="preserve">HAYDOCK PARK </v>
      </c>
      <c r="U723">
        <v>0</v>
      </c>
      <c r="V723" t="s">
        <v>11</v>
      </c>
      <c r="W723">
        <f t="shared" si="60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56"/>
        <v>Afternoon45073</v>
      </c>
      <c r="D724" s="5" t="str">
        <f>IF('by region'!$C$2="Any","Any",List!V724)&amp;M724&amp;IF('by region'!$I$2="Any","Any",N724)&amp;G724</f>
        <v>AnyFlatAny45073</v>
      </c>
      <c r="E724" s="5" t="e">
        <f>IF(I724=#REF!,List!G724,"")</f>
        <v>#REF!</v>
      </c>
      <c r="F724" s="5" t="e">
        <f t="shared" si="57"/>
        <v>#REF!</v>
      </c>
      <c r="G724" s="15">
        <v>45073</v>
      </c>
      <c r="H724" s="16" t="s">
        <v>37</v>
      </c>
      <c r="I724" s="16" t="s">
        <v>88</v>
      </c>
      <c r="J724" s="16" t="s">
        <v>9</v>
      </c>
      <c r="K724" s="14" t="s">
        <v>10</v>
      </c>
      <c r="L724" s="14" t="s">
        <v>17</v>
      </c>
      <c r="M724" s="16" t="s">
        <v>25</v>
      </c>
      <c r="N724" s="16" t="s">
        <v>13</v>
      </c>
      <c r="O724" s="16" t="s">
        <v>14</v>
      </c>
      <c r="P724" s="12">
        <f t="shared" si="58"/>
        <v>1</v>
      </c>
      <c r="Q724" s="12" cm="1">
        <f t="array" ref="Q724">SUMPRODUCT(($G$2:$G$3094=G724)*(P724&gt;$P$2:$P$3094))+1</f>
        <v>1</v>
      </c>
      <c r="R724" s="12" t="e">
        <f>(Q724*100000)+#REF!</f>
        <v>#REF!</v>
      </c>
      <c r="S724" t="e" cm="1">
        <f t="array" ref="S724">SUMPRODUCT(($G$2:$G$3094=G724)*(R724&gt;$R$2:$R$3094))+1</f>
        <v>#REF!</v>
      </c>
      <c r="T724" t="str">
        <f t="shared" si="59"/>
        <v xml:space="preserve">CHESTER </v>
      </c>
      <c r="U724">
        <v>0</v>
      </c>
      <c r="V724" t="s">
        <v>19</v>
      </c>
      <c r="W724">
        <f t="shared" si="60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56"/>
        <v>Evening45073</v>
      </c>
      <c r="D725" s="5" t="str">
        <f>IF('by region'!$C$2="Any","Any",List!V725)&amp;M725&amp;IF('by region'!$I$2="Any","Any",N725)&amp;G725</f>
        <v>AnyFlatAny45073</v>
      </c>
      <c r="E725" s="5" t="e">
        <f>IF(I725=#REF!,List!G725,"")</f>
        <v>#REF!</v>
      </c>
      <c r="F725" s="5" t="e">
        <f t="shared" si="57"/>
        <v>#REF!</v>
      </c>
      <c r="G725" s="15">
        <v>45073</v>
      </c>
      <c r="H725" s="16" t="s">
        <v>37</v>
      </c>
      <c r="I725" s="16" t="s">
        <v>87</v>
      </c>
      <c r="J725" s="16" t="s">
        <v>80</v>
      </c>
      <c r="K725" s="14" t="s">
        <v>10</v>
      </c>
      <c r="L725" s="14" t="s">
        <v>19</v>
      </c>
      <c r="M725" s="16" t="s">
        <v>25</v>
      </c>
      <c r="N725" s="16" t="s">
        <v>13</v>
      </c>
      <c r="O725" s="16" t="s">
        <v>14</v>
      </c>
      <c r="P725" s="12">
        <f t="shared" si="58"/>
        <v>2</v>
      </c>
      <c r="Q725" s="12" cm="1">
        <f t="array" ref="Q725">SUMPRODUCT(($G$2:$G$3094=G725)*(P725&gt;$P$2:$P$3094))+1</f>
        <v>6</v>
      </c>
      <c r="R725" s="12" t="e">
        <f>(Q725*100000)+#REF!</f>
        <v>#REF!</v>
      </c>
      <c r="S725" t="e" cm="1">
        <f t="array" ref="S725">SUMPRODUCT(($G$2:$G$3094=G725)*(R725&gt;$R$2:$R$3094))+1</f>
        <v>#REF!</v>
      </c>
      <c r="T725" t="str">
        <f t="shared" si="59"/>
        <v>SALISBURY †</v>
      </c>
      <c r="U725">
        <v>0</v>
      </c>
      <c r="V725" t="s">
        <v>11</v>
      </c>
      <c r="W725">
        <f t="shared" si="60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56"/>
        <v>Afternoon45073</v>
      </c>
      <c r="D726" s="5" t="str">
        <f>IF('by region'!$C$2="Any","Any",List!V726)&amp;M726&amp;IF('by region'!$I$2="Any","Any",N726)&amp;G726</f>
        <v>AnyFlatAny45073</v>
      </c>
      <c r="E726" s="5" t="e">
        <f>IF(I726=#REF!,List!G726,"")</f>
        <v>#REF!</v>
      </c>
      <c r="F726" s="5" t="e">
        <f t="shared" si="57"/>
        <v>#REF!</v>
      </c>
      <c r="G726" s="15">
        <v>45073</v>
      </c>
      <c r="H726" s="16" t="s">
        <v>37</v>
      </c>
      <c r="I726" s="16" t="s">
        <v>90</v>
      </c>
      <c r="J726" s="16" t="s">
        <v>9</v>
      </c>
      <c r="K726" s="14" t="s">
        <v>10</v>
      </c>
      <c r="L726" s="14" t="s">
        <v>11</v>
      </c>
      <c r="M726" s="16" t="s">
        <v>25</v>
      </c>
      <c r="N726" s="16" t="s">
        <v>13</v>
      </c>
      <c r="O726" s="16" t="s">
        <v>14</v>
      </c>
      <c r="P726" s="12">
        <f t="shared" si="58"/>
        <v>1</v>
      </c>
      <c r="Q726" s="12" cm="1">
        <f t="array" ref="Q726">SUMPRODUCT(($G$2:$G$3094=G726)*(P726&gt;$P$2:$P$3094))+1</f>
        <v>1</v>
      </c>
      <c r="R726" s="12" t="e">
        <f>(Q726*100000)+#REF!</f>
        <v>#REF!</v>
      </c>
      <c r="S726" t="e" cm="1">
        <f t="array" ref="S726">SUMPRODUCT(($G$2:$G$3094=G726)*(R726&gt;$R$2:$R$3094))+1</f>
        <v>#REF!</v>
      </c>
      <c r="T726" t="str">
        <f t="shared" si="59"/>
        <v xml:space="preserve">YORK </v>
      </c>
      <c r="U726">
        <v>0</v>
      </c>
      <c r="V726" t="s">
        <v>17</v>
      </c>
      <c r="W726">
        <f t="shared" si="60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56"/>
        <v>Evening45073</v>
      </c>
      <c r="D727" s="5" t="str">
        <f>IF('by region'!$C$2="Any","Any",List!V727)&amp;M727&amp;IF('by region'!$I$2="Any","Any",N727)&amp;G727</f>
        <v>AnyJumpAny45073</v>
      </c>
      <c r="E727" s="5" t="e">
        <f>IF(I727=#REF!,List!G727,"")</f>
        <v>#REF!</v>
      </c>
      <c r="F727" s="5" t="e">
        <f t="shared" si="57"/>
        <v>#REF!</v>
      </c>
      <c r="G727" s="15">
        <v>45073</v>
      </c>
      <c r="H727" s="16" t="s">
        <v>37</v>
      </c>
      <c r="I727" s="16" t="s">
        <v>65</v>
      </c>
      <c r="J727" s="16" t="s">
        <v>80</v>
      </c>
      <c r="K727" s="14" t="s">
        <v>24</v>
      </c>
      <c r="L727" s="14" t="s">
        <v>19</v>
      </c>
      <c r="M727" s="16" t="s">
        <v>12</v>
      </c>
      <c r="N727" s="16" t="s">
        <v>13</v>
      </c>
      <c r="O727" s="16" t="s">
        <v>14</v>
      </c>
      <c r="P727" s="12">
        <f t="shared" si="58"/>
        <v>2</v>
      </c>
      <c r="Q727" s="12" cm="1">
        <f t="array" ref="Q727">SUMPRODUCT(($G$2:$G$3094=G727)*(P727&gt;$P$2:$P$3094))+1</f>
        <v>6</v>
      </c>
      <c r="R727" s="12" t="e">
        <f>(Q727*100000)+#REF!</f>
        <v>#REF!</v>
      </c>
      <c r="S727" t="e" cm="1">
        <f t="array" ref="S727">SUMPRODUCT(($G$2:$G$3094=G727)*(R727&gt;$R$2:$R$3094))+1</f>
        <v>#REF!</v>
      </c>
      <c r="T727" t="str">
        <f t="shared" si="59"/>
        <v>Ffos Las †</v>
      </c>
      <c r="U727">
        <v>0</v>
      </c>
      <c r="V727" t="s">
        <v>19</v>
      </c>
      <c r="W727">
        <f t="shared" si="60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56"/>
        <v>Afternoon45073</v>
      </c>
      <c r="D728" s="5" t="str">
        <f>IF('by region'!$C$2="Any","Any",List!V728)&amp;M728&amp;IF('by region'!$I$2="Any","Any",N728)&amp;G728</f>
        <v>AnyJumpAny45073</v>
      </c>
      <c r="E728" s="5" t="e">
        <f>IF(I728=#REF!,List!G728,"")</f>
        <v>#REF!</v>
      </c>
      <c r="F728" s="5" t="e">
        <f t="shared" si="57"/>
        <v>#REF!</v>
      </c>
      <c r="G728" s="15">
        <v>45073</v>
      </c>
      <c r="H728" s="16" t="s">
        <v>37</v>
      </c>
      <c r="I728" s="16" t="s">
        <v>92</v>
      </c>
      <c r="J728" s="16" t="s">
        <v>9</v>
      </c>
      <c r="K728" s="14" t="s">
        <v>10</v>
      </c>
      <c r="L728" s="14" t="s">
        <v>11</v>
      </c>
      <c r="M728" s="16" t="s">
        <v>12</v>
      </c>
      <c r="N728" s="16" t="s">
        <v>13</v>
      </c>
      <c r="O728" s="16" t="s">
        <v>21</v>
      </c>
      <c r="P728" s="12">
        <f t="shared" si="58"/>
        <v>1</v>
      </c>
      <c r="Q728" s="12" cm="1">
        <f t="array" ref="Q728">SUMPRODUCT(($G$2:$G$3094=G728)*(P728&gt;$P$2:$P$3094))+1</f>
        <v>1</v>
      </c>
      <c r="R728" s="12" t="e">
        <f>(Q728*100000)+#REF!</f>
        <v>#REF!</v>
      </c>
      <c r="S728" t="e" cm="1">
        <f t="array" ref="S728">SUMPRODUCT(($G$2:$G$3094=G728)*(R728&gt;$R$2:$R$3094))+1</f>
        <v>#REF!</v>
      </c>
      <c r="T728" t="str">
        <f t="shared" si="59"/>
        <v xml:space="preserve">Cartmel </v>
      </c>
      <c r="U728">
        <v>0</v>
      </c>
      <c r="V728" t="s">
        <v>11</v>
      </c>
      <c r="W728">
        <f t="shared" si="60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56"/>
        <v>Afternoon45074</v>
      </c>
      <c r="D729" s="5" t="str">
        <f>IF('by region'!$C$2="Any","Any",List!V729)&amp;M729&amp;IF('by region'!$I$2="Any","Any",N729)&amp;G729</f>
        <v>AnyJumpAny45074</v>
      </c>
      <c r="E729" s="5" t="e">
        <f>IF(I729=#REF!,List!G729,"")</f>
        <v>#REF!</v>
      </c>
      <c r="F729" s="5" t="e">
        <f t="shared" si="57"/>
        <v>#REF!</v>
      </c>
      <c r="G729" s="15">
        <v>45074</v>
      </c>
      <c r="H729" s="16" t="s">
        <v>40</v>
      </c>
      <c r="I729" s="16" t="s">
        <v>58</v>
      </c>
      <c r="J729" s="16" t="s">
        <v>9</v>
      </c>
      <c r="K729" s="14" t="s">
        <v>24</v>
      </c>
      <c r="L729" s="14" t="s">
        <v>19</v>
      </c>
      <c r="M729" s="16" t="s">
        <v>12</v>
      </c>
      <c r="N729" s="16" t="s">
        <v>13</v>
      </c>
      <c r="O729" s="16" t="s">
        <v>14</v>
      </c>
      <c r="P729" s="12">
        <f t="shared" si="58"/>
        <v>1</v>
      </c>
      <c r="Q729" s="12" cm="1">
        <f t="array" ref="Q729">SUMPRODUCT(($G$2:$G$3094=G729)*(P729&gt;$P$2:$P$3094))+1</f>
        <v>1</v>
      </c>
      <c r="R729" s="12" t="e">
        <f>(Q729*100000)+#REF!</f>
        <v>#REF!</v>
      </c>
      <c r="S729" t="e" cm="1">
        <f t="array" ref="S729">SUMPRODUCT(($G$2:$G$3094=G729)*(R729&gt;$R$2:$R$3094))+1</f>
        <v>#REF!</v>
      </c>
      <c r="T729" t="str">
        <f t="shared" si="59"/>
        <v xml:space="preserve">Fontwell Park </v>
      </c>
      <c r="U729">
        <v>1</v>
      </c>
      <c r="V729" t="s">
        <v>17</v>
      </c>
      <c r="W729">
        <f t="shared" si="60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56"/>
        <v>Afternoon45074</v>
      </c>
      <c r="D730" s="5" t="str">
        <f>IF('by region'!$C$2="Any","Any",List!V730)&amp;M730&amp;IF('by region'!$I$2="Any","Any",N730)&amp;G730</f>
        <v>AnyJumpAny45074</v>
      </c>
      <c r="E730" s="5" t="e">
        <f>IF(I730=#REF!,List!G730,"")</f>
        <v>#REF!</v>
      </c>
      <c r="F730" s="5" t="e">
        <f t="shared" si="57"/>
        <v>#REF!</v>
      </c>
      <c r="G730" s="15">
        <v>45074</v>
      </c>
      <c r="H730" s="16" t="s">
        <v>40</v>
      </c>
      <c r="I730" s="16" t="s">
        <v>50</v>
      </c>
      <c r="J730" s="16" t="s">
        <v>9</v>
      </c>
      <c r="K730" s="14" t="s">
        <v>10</v>
      </c>
      <c r="L730" s="14" t="s">
        <v>11</v>
      </c>
      <c r="M730" s="16" t="s">
        <v>12</v>
      </c>
      <c r="N730" s="16" t="s">
        <v>13</v>
      </c>
      <c r="O730" s="16" t="s">
        <v>14</v>
      </c>
      <c r="P730" s="12">
        <f t="shared" si="58"/>
        <v>1</v>
      </c>
      <c r="Q730" s="12" cm="1">
        <f t="array" ref="Q730">SUMPRODUCT(($G$2:$G$3094=G730)*(P730&gt;$P$2:$P$3094))+1</f>
        <v>1</v>
      </c>
      <c r="R730" s="12" t="e">
        <f>(Q730*100000)+#REF!</f>
        <v>#REF!</v>
      </c>
      <c r="S730" t="e" cm="1">
        <f t="array" ref="S730">SUMPRODUCT(($G$2:$G$3094=G730)*(R730&gt;$R$2:$R$3094))+1</f>
        <v>#REF!</v>
      </c>
      <c r="T730" t="str">
        <f t="shared" si="59"/>
        <v xml:space="preserve">Kelso </v>
      </c>
      <c r="U730">
        <v>0</v>
      </c>
      <c r="V730" t="s">
        <v>19</v>
      </c>
      <c r="W730">
        <f t="shared" si="60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56"/>
        <v>Afternoon45074</v>
      </c>
      <c r="D731" s="5" t="str">
        <f>IF('by region'!$C$2="Any","Any",List!V731)&amp;M731&amp;IF('by region'!$I$2="Any","Any",N731)&amp;G731</f>
        <v>AnyJumpAny45074</v>
      </c>
      <c r="E731" s="5" t="e">
        <f>IF(I731=#REF!,List!G731,"")</f>
        <v>#REF!</v>
      </c>
      <c r="F731" s="5" t="e">
        <f t="shared" si="57"/>
        <v>#REF!</v>
      </c>
      <c r="G731" s="15">
        <v>45074</v>
      </c>
      <c r="H731" s="16" t="s">
        <v>40</v>
      </c>
      <c r="I731" s="16" t="s">
        <v>60</v>
      </c>
      <c r="J731" s="16" t="s">
        <v>9</v>
      </c>
      <c r="K731" s="14" t="s">
        <v>24</v>
      </c>
      <c r="L731" s="14" t="s">
        <v>17</v>
      </c>
      <c r="M731" s="16" t="s">
        <v>12</v>
      </c>
      <c r="N731" s="16" t="s">
        <v>13</v>
      </c>
      <c r="O731" s="16" t="s">
        <v>14</v>
      </c>
      <c r="P731" s="12">
        <f t="shared" si="58"/>
        <v>1</v>
      </c>
      <c r="Q731" s="12" cm="1">
        <f t="array" ref="Q731">SUMPRODUCT(($G$2:$G$3094=G731)*(P731&gt;$P$2:$P$3094))+1</f>
        <v>1</v>
      </c>
      <c r="R731" s="12" t="e">
        <f>(Q731*100000)+#REF!</f>
        <v>#REF!</v>
      </c>
      <c r="S731" t="e" cm="1">
        <f t="array" ref="S731">SUMPRODUCT(($G$2:$G$3094=G731)*(R731&gt;$R$2:$R$3094))+1</f>
        <v>#REF!</v>
      </c>
      <c r="T731" t="str">
        <f t="shared" si="59"/>
        <v xml:space="preserve">Uttoxeter </v>
      </c>
      <c r="U731">
        <v>0</v>
      </c>
      <c r="V731" t="s">
        <v>11</v>
      </c>
      <c r="W731">
        <f t="shared" si="60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56"/>
        <v>Afternoon45075</v>
      </c>
      <c r="D732" s="5" t="str">
        <f>IF('by region'!$C$2="Any","Any",List!V732)&amp;M732&amp;IF('by region'!$I$2="Any","Any",N732)&amp;G732</f>
        <v>AnyFlatAny45075</v>
      </c>
      <c r="E732" s="5" t="e">
        <f>IF(I732=#REF!,List!G732,"")</f>
        <v>#REF!</v>
      </c>
      <c r="F732" s="5" t="e">
        <f t="shared" si="57"/>
        <v>#REF!</v>
      </c>
      <c r="G732" s="15">
        <v>45075</v>
      </c>
      <c r="H732" s="16" t="s">
        <v>42</v>
      </c>
      <c r="I732" s="16" t="s">
        <v>44</v>
      </c>
      <c r="J732" s="16" t="s">
        <v>9</v>
      </c>
      <c r="K732" s="14" t="s">
        <v>10</v>
      </c>
      <c r="L732" s="14" t="s">
        <v>17</v>
      </c>
      <c r="M732" s="16" t="s">
        <v>25</v>
      </c>
      <c r="N732" s="16" t="s">
        <v>13</v>
      </c>
      <c r="O732" s="16" t="s">
        <v>14</v>
      </c>
      <c r="P732" s="12">
        <f t="shared" si="58"/>
        <v>1</v>
      </c>
      <c r="Q732" s="12" cm="1">
        <f t="array" ref="Q732">SUMPRODUCT(($G$2:$G$3094=G732)*(P732&gt;$P$2:$P$3094))+1</f>
        <v>1</v>
      </c>
      <c r="R732" s="12" t="e">
        <f>(Q732*100000)+#REF!</f>
        <v>#REF!</v>
      </c>
      <c r="S732" t="e" cm="1">
        <f t="array" ref="S732">SUMPRODUCT(($G$2:$G$3094=G732)*(R732&gt;$R$2:$R$3094))+1</f>
        <v>#REF!</v>
      </c>
      <c r="T732" t="str">
        <f t="shared" si="59"/>
        <v xml:space="preserve">LEICESTER </v>
      </c>
      <c r="U732">
        <v>0</v>
      </c>
      <c r="V732" t="s">
        <v>11</v>
      </c>
      <c r="W732">
        <f t="shared" si="60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56"/>
        <v>Afternoon45075</v>
      </c>
      <c r="D733" s="5" t="str">
        <f>IF('by region'!$C$2="Any","Any",List!V733)&amp;M733&amp;IF('by region'!$I$2="Any","Any",N733)&amp;G733</f>
        <v>AnyFlatAny45075</v>
      </c>
      <c r="E733" s="5" t="e">
        <f>IF(I733=#REF!,List!G733,"")</f>
        <v>#REF!</v>
      </c>
      <c r="F733" s="5" t="e">
        <f t="shared" si="57"/>
        <v>#REF!</v>
      </c>
      <c r="G733" s="15">
        <v>45075</v>
      </c>
      <c r="H733" s="16" t="s">
        <v>42</v>
      </c>
      <c r="I733" s="16" t="s">
        <v>69</v>
      </c>
      <c r="J733" s="16" t="s">
        <v>9</v>
      </c>
      <c r="K733" s="14" t="s">
        <v>10</v>
      </c>
      <c r="L733" s="14" t="s">
        <v>11</v>
      </c>
      <c r="M733" s="16" t="s">
        <v>25</v>
      </c>
      <c r="N733" s="16" t="s">
        <v>13</v>
      </c>
      <c r="O733" s="16" t="s">
        <v>14</v>
      </c>
      <c r="P733" s="12">
        <f t="shared" si="58"/>
        <v>1</v>
      </c>
      <c r="Q733" s="12" cm="1">
        <f t="array" ref="Q733">SUMPRODUCT(($G$2:$G$3094=G733)*(P733&gt;$P$2:$P$3094))+1</f>
        <v>1</v>
      </c>
      <c r="R733" s="12" t="e">
        <f>(Q733*100000)+#REF!</f>
        <v>#REF!</v>
      </c>
      <c r="S733" t="e" cm="1">
        <f t="array" ref="S733">SUMPRODUCT(($G$2:$G$3094=G733)*(R733&gt;$R$2:$R$3094))+1</f>
        <v>#REF!</v>
      </c>
      <c r="T733" t="str">
        <f t="shared" si="59"/>
        <v xml:space="preserve">REDCAR </v>
      </c>
      <c r="U733">
        <v>0</v>
      </c>
      <c r="V733" t="s">
        <v>17</v>
      </c>
      <c r="W733">
        <f t="shared" si="60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56"/>
        <v>Afternoon45075</v>
      </c>
      <c r="D734" s="5" t="str">
        <f>IF('by region'!$C$2="Any","Any",List!V734)&amp;M734&amp;IF('by region'!$I$2="Any","Any",N734)&amp;G734</f>
        <v>AnyFlatAny45075</v>
      </c>
      <c r="E734" s="5" t="e">
        <f>IF(I734=#REF!,List!G734,"")</f>
        <v>#REF!</v>
      </c>
      <c r="F734" s="5" t="e">
        <f t="shared" si="57"/>
        <v>#REF!</v>
      </c>
      <c r="G734" s="15">
        <v>45075</v>
      </c>
      <c r="H734" s="16" t="s">
        <v>42</v>
      </c>
      <c r="I734" s="16" t="s">
        <v>70</v>
      </c>
      <c r="J734" s="16" t="s">
        <v>9</v>
      </c>
      <c r="K734" s="14" t="s">
        <v>24</v>
      </c>
      <c r="L734" s="14" t="s">
        <v>19</v>
      </c>
      <c r="M734" s="16" t="s">
        <v>25</v>
      </c>
      <c r="N734" s="16" t="s">
        <v>13</v>
      </c>
      <c r="O734" s="16" t="s">
        <v>14</v>
      </c>
      <c r="P734" s="12">
        <f t="shared" si="58"/>
        <v>1</v>
      </c>
      <c r="Q734" s="12" cm="1">
        <f t="array" ref="Q734">SUMPRODUCT(($G$2:$G$3094=G734)*(P734&gt;$P$2:$P$3094))+1</f>
        <v>1</v>
      </c>
      <c r="R734" s="12" t="e">
        <f>(Q734*100000)+#REF!</f>
        <v>#REF!</v>
      </c>
      <c r="S734" t="e" cm="1">
        <f t="array" ref="S734">SUMPRODUCT(($G$2:$G$3094=G734)*(R734&gt;$R$2:$R$3094))+1</f>
        <v>#REF!</v>
      </c>
      <c r="T734" t="str">
        <f t="shared" si="59"/>
        <v xml:space="preserve">WINDSOR </v>
      </c>
      <c r="U734">
        <v>0</v>
      </c>
      <c r="V734" t="s">
        <v>19</v>
      </c>
      <c r="W734">
        <f t="shared" si="60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56"/>
        <v>Afternoon45075</v>
      </c>
      <c r="D735" s="5" t="str">
        <f>IF('by region'!$C$2="Any","Any",List!V735)&amp;M735&amp;IF('by region'!$I$2="Any","Any",N735)&amp;G735</f>
        <v>AnyJumpAny45075</v>
      </c>
      <c r="E735" s="5" t="e">
        <f>IF(I735=#REF!,List!G735,"")</f>
        <v>#REF!</v>
      </c>
      <c r="F735" s="5" t="e">
        <f t="shared" si="57"/>
        <v>#REF!</v>
      </c>
      <c r="G735" s="15">
        <v>45075</v>
      </c>
      <c r="H735" s="16" t="s">
        <v>42</v>
      </c>
      <c r="I735" s="16" t="s">
        <v>92</v>
      </c>
      <c r="J735" s="16" t="s">
        <v>9</v>
      </c>
      <c r="K735" s="14" t="s">
        <v>10</v>
      </c>
      <c r="L735" s="14" t="s">
        <v>11</v>
      </c>
      <c r="M735" s="16" t="s">
        <v>12</v>
      </c>
      <c r="N735" s="16" t="s">
        <v>13</v>
      </c>
      <c r="O735" s="16" t="s">
        <v>14</v>
      </c>
      <c r="P735" s="12">
        <f t="shared" si="58"/>
        <v>1</v>
      </c>
      <c r="Q735" s="12" cm="1">
        <f t="array" ref="Q735">SUMPRODUCT(($G$2:$G$3094=G735)*(P735&gt;$P$2:$P$3094))+1</f>
        <v>1</v>
      </c>
      <c r="R735" s="12" t="e">
        <f>(Q735*100000)+#REF!</f>
        <v>#REF!</v>
      </c>
      <c r="S735" t="e" cm="1">
        <f t="array" ref="S735">SUMPRODUCT(($G$2:$G$3094=G735)*(R735&gt;$R$2:$R$3094))+1</f>
        <v>#REF!</v>
      </c>
      <c r="T735" t="str">
        <f t="shared" si="59"/>
        <v xml:space="preserve">Cartmel </v>
      </c>
      <c r="U735">
        <v>0</v>
      </c>
      <c r="V735" t="s">
        <v>19</v>
      </c>
      <c r="W735">
        <f t="shared" si="60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56"/>
        <v>Afternoon45075</v>
      </c>
      <c r="D736" s="5" t="str">
        <f>IF('by region'!$C$2="Any","Any",List!V736)&amp;M736&amp;IF('by region'!$I$2="Any","Any",N736)&amp;G736</f>
        <v>AnyJumpAny45075</v>
      </c>
      <c r="E736" s="5" t="e">
        <f>IF(I736=#REF!,List!G736,"")</f>
        <v>#REF!</v>
      </c>
      <c r="F736" s="5" t="e">
        <f t="shared" si="57"/>
        <v>#REF!</v>
      </c>
      <c r="G736" s="15">
        <v>45075</v>
      </c>
      <c r="H736" s="16" t="s">
        <v>42</v>
      </c>
      <c r="I736" s="16" t="s">
        <v>45</v>
      </c>
      <c r="J736" s="16" t="s">
        <v>9</v>
      </c>
      <c r="K736" s="14" t="s">
        <v>16</v>
      </c>
      <c r="L736" s="14" t="s">
        <v>17</v>
      </c>
      <c r="M736" s="16" t="s">
        <v>12</v>
      </c>
      <c r="N736" s="16" t="s">
        <v>13</v>
      </c>
      <c r="O736" s="16" t="s">
        <v>14</v>
      </c>
      <c r="P736" s="12">
        <f t="shared" si="58"/>
        <v>1</v>
      </c>
      <c r="Q736" s="12" cm="1">
        <f t="array" ref="Q736">SUMPRODUCT(($G$2:$G$3094=G736)*(P736&gt;$P$2:$P$3094))+1</f>
        <v>1</v>
      </c>
      <c r="R736" s="12" t="e">
        <f>(Q736*100000)+#REF!</f>
        <v>#REF!</v>
      </c>
      <c r="S736" t="e" cm="1">
        <f t="array" ref="S736">SUMPRODUCT(($G$2:$G$3094=G736)*(R736&gt;$R$2:$R$3094))+1</f>
        <v>#REF!</v>
      </c>
      <c r="T736" t="str">
        <f t="shared" si="59"/>
        <v xml:space="preserve">Huntingdon </v>
      </c>
      <c r="U736">
        <v>0</v>
      </c>
      <c r="V736" t="s">
        <v>19</v>
      </c>
      <c r="W736">
        <f t="shared" si="60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56"/>
        <v>Evening45076</v>
      </c>
      <c r="D737" s="5" t="str">
        <f>IF('by region'!$C$2="Any","Any",List!V737)&amp;M737&amp;IF('by region'!$I$2="Any","Any",N737)&amp;G737</f>
        <v>AnyFlatAny45076</v>
      </c>
      <c r="E737" s="5" t="e">
        <f>IF(I737=#REF!,List!G737,"")</f>
        <v>#REF!</v>
      </c>
      <c r="F737" s="5" t="e">
        <f t="shared" si="57"/>
        <v>#REF!</v>
      </c>
      <c r="G737" s="15">
        <v>45076</v>
      </c>
      <c r="H737" s="16" t="s">
        <v>7</v>
      </c>
      <c r="I737" s="16" t="s">
        <v>72</v>
      </c>
      <c r="J737" s="16" t="s">
        <v>80</v>
      </c>
      <c r="K737" s="14" t="s">
        <v>16</v>
      </c>
      <c r="L737" s="14" t="s">
        <v>17</v>
      </c>
      <c r="M737" s="16" t="s">
        <v>25</v>
      </c>
      <c r="N737" s="16" t="s">
        <v>13</v>
      </c>
      <c r="O737" s="16" t="s">
        <v>21</v>
      </c>
      <c r="P737" s="12">
        <f t="shared" si="58"/>
        <v>2</v>
      </c>
      <c r="Q737" s="12" cm="1">
        <f t="array" ref="Q737">SUMPRODUCT(($G$2:$G$3094=G737)*(P737&gt;$P$2:$P$3094))+1</f>
        <v>4</v>
      </c>
      <c r="R737" s="12" t="e">
        <f>(Q737*100000)+#REF!</f>
        <v>#REF!</v>
      </c>
      <c r="S737" t="e" cm="1">
        <f t="array" ref="S737">SUMPRODUCT(($G$2:$G$3094=G737)*(R737&gt;$R$2:$R$3094))+1</f>
        <v>#REF!</v>
      </c>
      <c r="T737" t="str">
        <f t="shared" si="59"/>
        <v>NOTTINGHAM †</v>
      </c>
      <c r="U737">
        <v>0</v>
      </c>
      <c r="V737" t="s">
        <v>11</v>
      </c>
      <c r="W737">
        <f t="shared" si="60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56"/>
        <v>Afternoon45076</v>
      </c>
      <c r="D738" s="5" t="str">
        <f>IF('by region'!$C$2="Any","Any",List!V738)&amp;M738&amp;IF('by region'!$I$2="Any","Any",N738)&amp;G738</f>
        <v>AnyFlatAny45076</v>
      </c>
      <c r="E738" s="5" t="e">
        <f>IF(I738=#REF!,List!G738,"")</f>
        <v>#REF!</v>
      </c>
      <c r="F738" s="5" t="e">
        <f t="shared" si="57"/>
        <v>#REF!</v>
      </c>
      <c r="G738" s="15">
        <v>45076</v>
      </c>
      <c r="H738" s="16" t="s">
        <v>7</v>
      </c>
      <c r="I738" s="16" t="s">
        <v>82</v>
      </c>
      <c r="J738" s="16" t="s">
        <v>9</v>
      </c>
      <c r="K738" s="14" t="s">
        <v>24</v>
      </c>
      <c r="L738" s="14" t="s">
        <v>19</v>
      </c>
      <c r="M738" s="16" t="s">
        <v>25</v>
      </c>
      <c r="N738" s="16" t="s">
        <v>13</v>
      </c>
      <c r="O738" s="16" t="s">
        <v>14</v>
      </c>
      <c r="P738" s="12">
        <f t="shared" si="58"/>
        <v>1</v>
      </c>
      <c r="Q738" s="12" cm="1">
        <f t="array" ref="Q738">SUMPRODUCT(($G$2:$G$3094=G738)*(P738&gt;$P$2:$P$3094))+1</f>
        <v>1</v>
      </c>
      <c r="R738" s="12" t="e">
        <f>(Q738*100000)+#REF!</f>
        <v>#REF!</v>
      </c>
      <c r="S738" t="e" cm="1">
        <f t="array" ref="S738">SUMPRODUCT(($G$2:$G$3094=G738)*(R738&gt;$R$2:$R$3094))+1</f>
        <v>#REF!</v>
      </c>
      <c r="T738" t="str">
        <f t="shared" si="59"/>
        <v xml:space="preserve">BRIGHTON </v>
      </c>
      <c r="U738">
        <v>0</v>
      </c>
      <c r="V738" t="s">
        <v>17</v>
      </c>
      <c r="W738">
        <f t="shared" si="60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56"/>
        <v>Afternoon45076</v>
      </c>
      <c r="D739" s="5" t="str">
        <f>IF('by region'!$C$2="Any","Any",List!V739)&amp;M739&amp;IF('by region'!$I$2="Any","Any",N739)&amp;G739</f>
        <v>AnyFlatAny45076</v>
      </c>
      <c r="E739" s="5" t="e">
        <f>IF(I739=#REF!,List!G739,"")</f>
        <v>#REF!</v>
      </c>
      <c r="F739" s="5" t="e">
        <f t="shared" si="57"/>
        <v>#REF!</v>
      </c>
      <c r="G739" s="15">
        <v>45076</v>
      </c>
      <c r="H739" s="16" t="s">
        <v>7</v>
      </c>
      <c r="I739" s="16" t="s">
        <v>44</v>
      </c>
      <c r="J739" s="16" t="s">
        <v>9</v>
      </c>
      <c r="K739" s="14" t="s">
        <v>10</v>
      </c>
      <c r="L739" s="14" t="s">
        <v>17</v>
      </c>
      <c r="M739" s="16" t="s">
        <v>25</v>
      </c>
      <c r="N739" s="16" t="s">
        <v>13</v>
      </c>
      <c r="O739" s="16" t="s">
        <v>14</v>
      </c>
      <c r="P739" s="12">
        <f t="shared" si="58"/>
        <v>1</v>
      </c>
      <c r="Q739" s="12" cm="1">
        <f t="array" ref="Q739">SUMPRODUCT(($G$2:$G$3094=G739)*(P739&gt;$P$2:$P$3094))+1</f>
        <v>1</v>
      </c>
      <c r="R739" s="12" t="e">
        <f>(Q739*100000)+#REF!</f>
        <v>#REF!</v>
      </c>
      <c r="S739" t="e" cm="1">
        <f t="array" ref="S739">SUMPRODUCT(($G$2:$G$3094=G739)*(R739&gt;$R$2:$R$3094))+1</f>
        <v>#REF!</v>
      </c>
      <c r="T739" t="str">
        <f t="shared" si="59"/>
        <v xml:space="preserve">LEICESTER </v>
      </c>
      <c r="U739">
        <v>0</v>
      </c>
      <c r="V739" t="s">
        <v>19</v>
      </c>
      <c r="W739">
        <f t="shared" si="60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56"/>
        <v>Evening45076</v>
      </c>
      <c r="D740" s="5" t="str">
        <f>IF('by region'!$C$2="Any","Any",List!V740)&amp;M740&amp;IF('by region'!$I$2="Any","Any",N740)&amp;G740</f>
        <v>AnyFlatAny45076</v>
      </c>
      <c r="E740" s="5" t="e">
        <f>IF(I740=#REF!,List!G740,"")</f>
        <v>#REF!</v>
      </c>
      <c r="F740" s="5" t="e">
        <f t="shared" si="57"/>
        <v>#REF!</v>
      </c>
      <c r="G740" s="15">
        <v>45076</v>
      </c>
      <c r="H740" s="16" t="s">
        <v>7</v>
      </c>
      <c r="I740" s="16" t="s">
        <v>36</v>
      </c>
      <c r="J740" s="16" t="s">
        <v>80</v>
      </c>
      <c r="K740" s="14" t="s">
        <v>24</v>
      </c>
      <c r="L740" s="14" t="s">
        <v>19</v>
      </c>
      <c r="M740" s="16" t="s">
        <v>25</v>
      </c>
      <c r="N740" s="16" t="s">
        <v>13</v>
      </c>
      <c r="O740" s="16" t="s">
        <v>14</v>
      </c>
      <c r="P740" s="12">
        <f t="shared" si="58"/>
        <v>2</v>
      </c>
      <c r="Q740" s="12" cm="1">
        <f t="array" ref="Q740">SUMPRODUCT(($G$2:$G$3094=G740)*(P740&gt;$P$2:$P$3094))+1</f>
        <v>4</v>
      </c>
      <c r="R740" s="12" t="e">
        <f>(Q740*100000)+#REF!</f>
        <v>#REF!</v>
      </c>
      <c r="S740" t="e" cm="1">
        <f t="array" ref="S740">SUMPRODUCT(($G$2:$G$3094=G740)*(R740&gt;$R$2:$R$3094))+1</f>
        <v>#REF!</v>
      </c>
      <c r="T740" t="str">
        <f t="shared" si="59"/>
        <v>LINGFIELD PARK †</v>
      </c>
      <c r="U740">
        <v>0</v>
      </c>
      <c r="V740" t="s">
        <v>19</v>
      </c>
      <c r="W740">
        <f t="shared" si="60"/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56"/>
        <v>Afternoon45076</v>
      </c>
      <c r="D741" s="5" t="str">
        <f>IF('by region'!$C$2="Any","Any",List!V741)&amp;M741&amp;IF('by region'!$I$2="Any","Any",N741)&amp;G741</f>
        <v>AnyFlatAny45076</v>
      </c>
      <c r="E741" s="5" t="e">
        <f>IF(I741=#REF!,List!G741,"")</f>
        <v>#REF!</v>
      </c>
      <c r="F741" s="5" t="e">
        <f t="shared" si="57"/>
        <v>#REF!</v>
      </c>
      <c r="G741" s="15">
        <v>45076</v>
      </c>
      <c r="H741" s="16" t="s">
        <v>7</v>
      </c>
      <c r="I741" s="16" t="s">
        <v>69</v>
      </c>
      <c r="J741" s="16" t="s">
        <v>9</v>
      </c>
      <c r="K741" s="14" t="s">
        <v>10</v>
      </c>
      <c r="L741" s="14" t="s">
        <v>11</v>
      </c>
      <c r="M741" s="16" t="s">
        <v>25</v>
      </c>
      <c r="N741" s="16" t="s">
        <v>13</v>
      </c>
      <c r="O741" s="16" t="s">
        <v>14</v>
      </c>
      <c r="P741" s="12">
        <f t="shared" si="58"/>
        <v>1</v>
      </c>
      <c r="Q741" s="12" cm="1">
        <f t="array" ref="Q741">SUMPRODUCT(($G$2:$G$3094=G741)*(P741&gt;$P$2:$P$3094))+1</f>
        <v>1</v>
      </c>
      <c r="R741" s="12" t="e">
        <f>(Q741*100000)+#REF!</f>
        <v>#REF!</v>
      </c>
      <c r="S741" t="e" cm="1">
        <f t="array" ref="S741">SUMPRODUCT(($G$2:$G$3094=G741)*(R741&gt;$R$2:$R$3094))+1</f>
        <v>#REF!</v>
      </c>
      <c r="T741" t="str">
        <f t="shared" si="59"/>
        <v xml:space="preserve">REDCAR </v>
      </c>
      <c r="U741">
        <v>0</v>
      </c>
      <c r="V741" t="s">
        <v>11</v>
      </c>
      <c r="W741">
        <f t="shared" si="60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56"/>
        <v>Afternoon45077</v>
      </c>
      <c r="D742" s="5" t="str">
        <f>IF('by region'!$C$2="Any","Any",List!V742)&amp;M742&amp;IF('by region'!$I$2="Any","Any",N742)&amp;G742</f>
        <v>AnyFlatAny45077</v>
      </c>
      <c r="E742" s="5" t="e">
        <f>IF(I742=#REF!,List!G742,"")</f>
        <v>#REF!</v>
      </c>
      <c r="F742" s="5" t="e">
        <f t="shared" si="57"/>
        <v>#REF!</v>
      </c>
      <c r="G742" s="15">
        <v>45077</v>
      </c>
      <c r="H742" s="16" t="s">
        <v>27</v>
      </c>
      <c r="I742" s="16" t="s">
        <v>77</v>
      </c>
      <c r="J742" s="16" t="s">
        <v>9</v>
      </c>
      <c r="K742" s="14" t="s">
        <v>10</v>
      </c>
      <c r="L742" s="14" t="s">
        <v>11</v>
      </c>
      <c r="M742" s="16" t="s">
        <v>25</v>
      </c>
      <c r="N742" s="16" t="s">
        <v>13</v>
      </c>
      <c r="O742" s="16" t="s">
        <v>14</v>
      </c>
      <c r="P742" s="12">
        <f t="shared" si="58"/>
        <v>1</v>
      </c>
      <c r="Q742" s="12" cm="1">
        <f t="array" ref="Q742">SUMPRODUCT(($G$2:$G$3094=G742)*(P742&gt;$P$2:$P$3094))+1</f>
        <v>1</v>
      </c>
      <c r="R742" s="12" t="e">
        <f>(Q742*100000)+#REF!</f>
        <v>#REF!</v>
      </c>
      <c r="S742" t="e" cm="1">
        <f t="array" ref="S742">SUMPRODUCT(($G$2:$G$3094=G742)*(R742&gt;$R$2:$R$3094))+1</f>
        <v>#REF!</v>
      </c>
      <c r="T742" t="str">
        <f t="shared" si="59"/>
        <v xml:space="preserve">BEVERLEY </v>
      </c>
      <c r="U742">
        <v>0</v>
      </c>
      <c r="V742" t="s">
        <v>11</v>
      </c>
      <c r="W742">
        <f t="shared" si="60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56"/>
        <v>Afternoon45077</v>
      </c>
      <c r="D743" s="5" t="str">
        <f>IF('by region'!$C$2="Any","Any",List!V743)&amp;M743&amp;IF('by region'!$I$2="Any","Any",N743)&amp;G743</f>
        <v>AnyFlatAny45077</v>
      </c>
      <c r="E743" s="5" t="e">
        <f>IF(I743=#REF!,List!G743,"")</f>
        <v>#REF!</v>
      </c>
      <c r="F743" s="5" t="e">
        <f t="shared" si="57"/>
        <v>#REF!</v>
      </c>
      <c r="G743" s="15">
        <v>45077</v>
      </c>
      <c r="H743" s="16" t="s">
        <v>27</v>
      </c>
      <c r="I743" s="16" t="s">
        <v>86</v>
      </c>
      <c r="J743" s="16" t="s">
        <v>9</v>
      </c>
      <c r="K743" s="14" t="s">
        <v>10</v>
      </c>
      <c r="L743" s="14" t="s">
        <v>11</v>
      </c>
      <c r="M743" s="16" t="s">
        <v>25</v>
      </c>
      <c r="N743" s="16" t="s">
        <v>13</v>
      </c>
      <c r="O743" s="16" t="s">
        <v>14</v>
      </c>
      <c r="P743" s="12">
        <f t="shared" si="58"/>
        <v>1</v>
      </c>
      <c r="Q743" s="12" cm="1">
        <f t="array" ref="Q743">SUMPRODUCT(($G$2:$G$3094=G743)*(P743&gt;$P$2:$P$3094))+1</f>
        <v>1</v>
      </c>
      <c r="R743" s="12" t="e">
        <f>(Q743*100000)+#REF!</f>
        <v>#REF!</v>
      </c>
      <c r="S743" t="e" cm="1">
        <f t="array" ref="S743">SUMPRODUCT(($G$2:$G$3094=G743)*(R743&gt;$R$2:$R$3094))+1</f>
        <v>#REF!</v>
      </c>
      <c r="T743" t="str">
        <f t="shared" si="59"/>
        <v xml:space="preserve">HAMILTON PARK </v>
      </c>
      <c r="U743">
        <v>0</v>
      </c>
      <c r="V743" t="s">
        <v>17</v>
      </c>
      <c r="W743">
        <f t="shared" si="60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56"/>
        <v>Afternoon45077</v>
      </c>
      <c r="D744" s="5" t="str">
        <f>IF('by region'!$C$2="Any","Any",List!V744)&amp;M744&amp;IF('by region'!$I$2="Any","Any",N744)&amp;G744</f>
        <v>AnyJumpAny45077</v>
      </c>
      <c r="E744" s="5" t="e">
        <f>IF(I744=#REF!,List!G744,"")</f>
        <v>#REF!</v>
      </c>
      <c r="F744" s="5" t="e">
        <f t="shared" si="57"/>
        <v>#REF!</v>
      </c>
      <c r="G744" s="15">
        <v>45077</v>
      </c>
      <c r="H744" s="16" t="s">
        <v>27</v>
      </c>
      <c r="I744" s="16" t="s">
        <v>75</v>
      </c>
      <c r="J744" s="16" t="s">
        <v>9</v>
      </c>
      <c r="K744" s="14" t="s">
        <v>10</v>
      </c>
      <c r="L744" s="14" t="s">
        <v>19</v>
      </c>
      <c r="M744" s="16" t="s">
        <v>12</v>
      </c>
      <c r="N744" s="16" t="s">
        <v>13</v>
      </c>
      <c r="O744" s="16" t="s">
        <v>14</v>
      </c>
      <c r="P744" s="12">
        <f t="shared" si="58"/>
        <v>1</v>
      </c>
      <c r="Q744" s="12" cm="1">
        <f t="array" ref="Q744">SUMPRODUCT(($G$2:$G$3094=G744)*(P744&gt;$P$2:$P$3094))+1</f>
        <v>1</v>
      </c>
      <c r="R744" s="12" t="e">
        <f>(Q744*100000)+#REF!</f>
        <v>#REF!</v>
      </c>
      <c r="S744" t="e" cm="1">
        <f t="array" ref="S744">SUMPRODUCT(($G$2:$G$3094=G744)*(R744&gt;$R$2:$R$3094))+1</f>
        <v>#REF!</v>
      </c>
      <c r="T744" t="str">
        <f t="shared" si="59"/>
        <v xml:space="preserve">Newton Abbot </v>
      </c>
      <c r="U744">
        <v>0</v>
      </c>
      <c r="V744" t="s">
        <v>19</v>
      </c>
      <c r="W744">
        <f t="shared" si="60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56"/>
        <v>Evening45077</v>
      </c>
      <c r="D745" s="5" t="str">
        <f>IF('by region'!$C$2="Any","Any",List!V745)&amp;M745&amp;IF('by region'!$I$2="Any","Any",N745)&amp;G745</f>
        <v>AnyJumpAny45077</v>
      </c>
      <c r="E745" s="5" t="e">
        <f>IF(I745=#REF!,List!G745,"")</f>
        <v>#REF!</v>
      </c>
      <c r="F745" s="5" t="e">
        <f t="shared" si="57"/>
        <v>#REF!</v>
      </c>
      <c r="G745" s="15">
        <v>45077</v>
      </c>
      <c r="H745" s="16" t="s">
        <v>27</v>
      </c>
      <c r="I745" s="16" t="s">
        <v>48</v>
      </c>
      <c r="J745" s="16" t="s">
        <v>80</v>
      </c>
      <c r="K745" s="14" t="s">
        <v>16</v>
      </c>
      <c r="L745" s="14" t="s">
        <v>17</v>
      </c>
      <c r="M745" s="16" t="s">
        <v>12</v>
      </c>
      <c r="N745" s="16" t="s">
        <v>13</v>
      </c>
      <c r="O745" s="16" t="s">
        <v>14</v>
      </c>
      <c r="P745" s="12">
        <f t="shared" si="58"/>
        <v>2</v>
      </c>
      <c r="Q745" s="12" cm="1">
        <f t="array" ref="Q745">SUMPRODUCT(($G$2:$G$3094=G745)*(P745&gt;$P$2:$P$3094))+1</f>
        <v>4</v>
      </c>
      <c r="R745" s="12" t="e">
        <f>(Q745*100000)+#REF!</f>
        <v>#REF!</v>
      </c>
      <c r="S745" t="e" cm="1">
        <f t="array" ref="S745">SUMPRODUCT(($G$2:$G$3094=G745)*(R745&gt;$R$2:$R$3094))+1</f>
        <v>#REF!</v>
      </c>
      <c r="T745" t="str">
        <f t="shared" si="59"/>
        <v>Warwick †</v>
      </c>
      <c r="U745">
        <v>0</v>
      </c>
      <c r="V745" t="s">
        <v>11</v>
      </c>
      <c r="W745">
        <f t="shared" si="60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56"/>
        <v>Evening45077</v>
      </c>
      <c r="D746" s="5" t="str">
        <f>IF('by region'!$C$2="Any","Any",List!V746)&amp;M746&amp;IF('by region'!$I$2="Any","Any",N746)&amp;G746</f>
        <v>AnyJumpAny45077</v>
      </c>
      <c r="E746" s="5" t="e">
        <f>IF(I746=#REF!,List!G746,"")</f>
        <v>#REF!</v>
      </c>
      <c r="F746" s="5" t="e">
        <f t="shared" si="57"/>
        <v>#REF!</v>
      </c>
      <c r="G746" s="15">
        <v>45077</v>
      </c>
      <c r="H746" s="16" t="s">
        <v>27</v>
      </c>
      <c r="I746" s="16" t="s">
        <v>92</v>
      </c>
      <c r="J746" s="16" t="s">
        <v>80</v>
      </c>
      <c r="K746" s="14" t="s">
        <v>10</v>
      </c>
      <c r="L746" s="14" t="s">
        <v>11</v>
      </c>
      <c r="M746" s="16" t="s">
        <v>12</v>
      </c>
      <c r="N746" s="16" t="s">
        <v>13</v>
      </c>
      <c r="O746" s="16" t="s">
        <v>14</v>
      </c>
      <c r="P746" s="12">
        <f t="shared" si="58"/>
        <v>2</v>
      </c>
      <c r="Q746" s="12" cm="1">
        <f t="array" ref="Q746">SUMPRODUCT(($G$2:$G$3094=G746)*(P746&gt;$P$2:$P$3094))+1</f>
        <v>4</v>
      </c>
      <c r="R746" s="12" t="e">
        <f>(Q746*100000)+#REF!</f>
        <v>#REF!</v>
      </c>
      <c r="S746" t="e" cm="1">
        <f t="array" ref="S746">SUMPRODUCT(($G$2:$G$3094=G746)*(R746&gt;$R$2:$R$3094))+1</f>
        <v>#REF!</v>
      </c>
      <c r="T746" t="str">
        <f t="shared" si="59"/>
        <v>Cartmel †</v>
      </c>
      <c r="U746">
        <v>0</v>
      </c>
      <c r="V746" t="s">
        <v>19</v>
      </c>
      <c r="W746">
        <f t="shared" si="60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56"/>
        <v>Evening45078</v>
      </c>
      <c r="D747" s="5" t="str">
        <f>IF('by region'!$C$2="Any","Any",List!V747)&amp;M747&amp;IF('by region'!$I$2="Any","Any",N747)&amp;G747</f>
        <v>AnyFlatAny45078</v>
      </c>
      <c r="E747" s="5" t="e">
        <f>IF(I747=#REF!,List!G747,"")</f>
        <v>#REF!</v>
      </c>
      <c r="F747" s="5" t="e">
        <f t="shared" si="57"/>
        <v>#REF!</v>
      </c>
      <c r="G747" s="15">
        <v>45078</v>
      </c>
      <c r="H747" s="16" t="s">
        <v>34</v>
      </c>
      <c r="I747" s="16" t="s">
        <v>63</v>
      </c>
      <c r="J747" s="16" t="s">
        <v>80</v>
      </c>
      <c r="K747" s="14" t="s">
        <v>16</v>
      </c>
      <c r="L747" s="14" t="s">
        <v>11</v>
      </c>
      <c r="M747" s="16" t="s">
        <v>25</v>
      </c>
      <c r="N747" s="16" t="s">
        <v>13</v>
      </c>
      <c r="O747" s="16" t="s">
        <v>14</v>
      </c>
      <c r="P747" s="12">
        <f t="shared" si="58"/>
        <v>2</v>
      </c>
      <c r="Q747" s="12" cm="1">
        <f t="array" ref="Q747">SUMPRODUCT(($G$2:$G$3094=G747)*(P747&gt;$P$2:$P$3094))+1</f>
        <v>4</v>
      </c>
      <c r="R747" s="12" t="e">
        <f>(Q747*100000)+#REF!</f>
        <v>#REF!</v>
      </c>
      <c r="S747" t="e" cm="1">
        <f t="array" ref="S747">SUMPRODUCT(($G$2:$G$3094=G747)*(R747&gt;$R$2:$R$3094))+1</f>
        <v>#REF!</v>
      </c>
      <c r="T747" t="str">
        <f t="shared" si="59"/>
        <v>CARLISLE †</v>
      </c>
      <c r="U747">
        <v>0</v>
      </c>
      <c r="V747" t="s">
        <v>11</v>
      </c>
      <c r="W747">
        <f t="shared" si="60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56"/>
        <v>Afternoon45078</v>
      </c>
      <c r="D748" s="5" t="str">
        <f>IF('by region'!$C$2="Any","Any",List!V748)&amp;M748&amp;IF('by region'!$I$2="Any","Any",N748)&amp;G748</f>
        <v>AnyFlatAny45078</v>
      </c>
      <c r="E748" s="5" t="e">
        <f>IF(I748=#REF!,List!G748,"")</f>
        <v>#REF!</v>
      </c>
      <c r="F748" s="5" t="e">
        <f t="shared" si="57"/>
        <v>#REF!</v>
      </c>
      <c r="G748" s="15">
        <v>45078</v>
      </c>
      <c r="H748" s="16" t="s">
        <v>34</v>
      </c>
      <c r="I748" s="16" t="s">
        <v>36</v>
      </c>
      <c r="J748" s="16" t="s">
        <v>9</v>
      </c>
      <c r="K748" s="14" t="s">
        <v>24</v>
      </c>
      <c r="L748" s="14" t="s">
        <v>19</v>
      </c>
      <c r="M748" s="16" t="s">
        <v>25</v>
      </c>
      <c r="N748" s="16" t="s">
        <v>13</v>
      </c>
      <c r="O748" s="16" t="s">
        <v>14</v>
      </c>
      <c r="P748" s="12">
        <f t="shared" si="58"/>
        <v>1</v>
      </c>
      <c r="Q748" s="12" cm="1">
        <f t="array" ref="Q748">SUMPRODUCT(($G$2:$G$3094=G748)*(P748&gt;$P$2:$P$3094))+1</f>
        <v>1</v>
      </c>
      <c r="R748" s="12" t="e">
        <f>(Q748*100000)+#REF!</f>
        <v>#REF!</v>
      </c>
      <c r="S748" t="e" cm="1">
        <f t="array" ref="S748">SUMPRODUCT(($G$2:$G$3094=G748)*(R748&gt;$R$2:$R$3094))+1</f>
        <v>#REF!</v>
      </c>
      <c r="T748" t="str">
        <f t="shared" si="59"/>
        <v xml:space="preserve">LINGFIELD PARK </v>
      </c>
      <c r="U748">
        <v>0</v>
      </c>
      <c r="V748" t="s">
        <v>17</v>
      </c>
      <c r="W748">
        <f t="shared" si="60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56"/>
        <v>Afternoon45078</v>
      </c>
      <c r="D749" s="5" t="str">
        <f>IF('by region'!$C$2="Any","Any",List!V749)&amp;M749&amp;IF('by region'!$I$2="Any","Any",N749)&amp;G749</f>
        <v>AnyFlatAny45078</v>
      </c>
      <c r="E749" s="5" t="e">
        <f>IF(I749=#REF!,List!G749,"")</f>
        <v>#REF!</v>
      </c>
      <c r="F749" s="5" t="e">
        <f t="shared" si="57"/>
        <v>#REF!</v>
      </c>
      <c r="G749" s="15">
        <v>45078</v>
      </c>
      <c r="H749" s="16" t="s">
        <v>34</v>
      </c>
      <c r="I749" s="16" t="s">
        <v>78</v>
      </c>
      <c r="J749" s="16" t="s">
        <v>9</v>
      </c>
      <c r="K749" s="14" t="s">
        <v>10</v>
      </c>
      <c r="L749" s="14" t="s">
        <v>11</v>
      </c>
      <c r="M749" s="16" t="s">
        <v>25</v>
      </c>
      <c r="N749" s="16" t="s">
        <v>13</v>
      </c>
      <c r="O749" s="16" t="s">
        <v>14</v>
      </c>
      <c r="P749" s="12">
        <f t="shared" si="58"/>
        <v>1</v>
      </c>
      <c r="Q749" s="12" cm="1">
        <f t="array" ref="Q749">SUMPRODUCT(($G$2:$G$3094=G749)*(P749&gt;$P$2:$P$3094))+1</f>
        <v>1</v>
      </c>
      <c r="R749" s="12" t="e">
        <f>(Q749*100000)+#REF!</f>
        <v>#REF!</v>
      </c>
      <c r="S749" t="e" cm="1">
        <f t="array" ref="S749">SUMPRODUCT(($G$2:$G$3094=G749)*(R749&gt;$R$2:$R$3094))+1</f>
        <v>#REF!</v>
      </c>
      <c r="T749" t="str">
        <f t="shared" si="59"/>
        <v xml:space="preserve">RIPON </v>
      </c>
      <c r="U749">
        <v>0</v>
      </c>
      <c r="V749" t="s">
        <v>11</v>
      </c>
      <c r="W749">
        <f t="shared" si="60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56"/>
        <v>Afternoon45078</v>
      </c>
      <c r="D750" s="5" t="str">
        <f>IF('by region'!$C$2="Any","Any",List!V750)&amp;M750&amp;IF('by region'!$I$2="Any","Any",N750)&amp;G750</f>
        <v>AnyFlatAny45078</v>
      </c>
      <c r="E750" s="5" t="e">
        <f>IF(I750=#REF!,List!G750,"")</f>
        <v>#REF!</v>
      </c>
      <c r="F750" s="5" t="e">
        <f t="shared" si="57"/>
        <v>#REF!</v>
      </c>
      <c r="G750" s="15">
        <v>45078</v>
      </c>
      <c r="H750" s="16" t="s">
        <v>34</v>
      </c>
      <c r="I750" s="16" t="s">
        <v>81</v>
      </c>
      <c r="J750" s="16" t="s">
        <v>9</v>
      </c>
      <c r="K750" s="14" t="s">
        <v>24</v>
      </c>
      <c r="L750" s="14" t="s">
        <v>17</v>
      </c>
      <c r="M750" s="16" t="s">
        <v>25</v>
      </c>
      <c r="N750" s="16" t="s">
        <v>13</v>
      </c>
      <c r="O750" s="16" t="s">
        <v>14</v>
      </c>
      <c r="P750" s="12">
        <f t="shared" si="58"/>
        <v>1</v>
      </c>
      <c r="Q750" s="12" cm="1">
        <f t="array" ref="Q750">SUMPRODUCT(($G$2:$G$3094=G750)*(P750&gt;$P$2:$P$3094))+1</f>
        <v>1</v>
      </c>
      <c r="R750" s="12" t="e">
        <f>(Q750*100000)+#REF!</f>
        <v>#REF!</v>
      </c>
      <c r="S750" t="e" cm="1">
        <f t="array" ref="S750">SUMPRODUCT(($G$2:$G$3094=G750)*(R750&gt;$R$2:$R$3094))+1</f>
        <v>#REF!</v>
      </c>
      <c r="T750" t="str">
        <f t="shared" si="59"/>
        <v xml:space="preserve">YARMOUTH </v>
      </c>
      <c r="U750">
        <v>0</v>
      </c>
      <c r="V750" t="s">
        <v>11</v>
      </c>
      <c r="W750">
        <f t="shared" si="60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56"/>
        <v>Evening45078</v>
      </c>
      <c r="D751" s="5" t="str">
        <f>IF('by region'!$C$2="Any","Any",List!V751)&amp;M751&amp;IF('by region'!$I$2="Any","Any",N751)&amp;G751</f>
        <v>AnyJumpAny45078</v>
      </c>
      <c r="E751" s="5" t="e">
        <f>IF(I751=#REF!,List!G751,"")</f>
        <v>#REF!</v>
      </c>
      <c r="F751" s="5" t="e">
        <f t="shared" si="57"/>
        <v>#REF!</v>
      </c>
      <c r="G751" s="15">
        <v>45078</v>
      </c>
      <c r="H751" s="16" t="s">
        <v>34</v>
      </c>
      <c r="I751" s="16" t="s">
        <v>53</v>
      </c>
      <c r="J751" s="16" t="s">
        <v>80</v>
      </c>
      <c r="K751" s="14" t="s">
        <v>16</v>
      </c>
      <c r="L751" s="14" t="s">
        <v>17</v>
      </c>
      <c r="M751" s="16" t="s">
        <v>12</v>
      </c>
      <c r="N751" s="16" t="s">
        <v>13</v>
      </c>
      <c r="O751" s="16" t="s">
        <v>14</v>
      </c>
      <c r="P751" s="12">
        <f t="shared" si="58"/>
        <v>2</v>
      </c>
      <c r="Q751" s="12" cm="1">
        <f t="array" ref="Q751">SUMPRODUCT(($G$2:$G$3094=G751)*(P751&gt;$P$2:$P$3094))+1</f>
        <v>4</v>
      </c>
      <c r="R751" s="12" t="e">
        <f>(Q751*100000)+#REF!</f>
        <v>#REF!</v>
      </c>
      <c r="S751" t="e" cm="1">
        <f t="array" ref="S751">SUMPRODUCT(($G$2:$G$3094=G751)*(R751&gt;$R$2:$R$3094))+1</f>
        <v>#REF!</v>
      </c>
      <c r="T751" t="str">
        <f t="shared" si="59"/>
        <v>Market Rasen †</v>
      </c>
      <c r="U751">
        <v>0</v>
      </c>
      <c r="V751" t="s">
        <v>11</v>
      </c>
      <c r="W751">
        <f t="shared" si="60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56"/>
        <v>Afternoon45079</v>
      </c>
      <c r="D752" s="5" t="str">
        <f>IF('by region'!$C$2="Any","Any",List!V752)&amp;M752&amp;IF('by region'!$I$2="Any","Any",N752)&amp;G752</f>
        <v>AnyFlatAny45079</v>
      </c>
      <c r="E752" s="5" t="e">
        <f>IF(I752=#REF!,List!G752,"")</f>
        <v>#REF!</v>
      </c>
      <c r="F752" s="5" t="e">
        <f t="shared" si="57"/>
        <v>#REF!</v>
      </c>
      <c r="G752" s="15">
        <v>45079</v>
      </c>
      <c r="H752" s="16" t="s">
        <v>35</v>
      </c>
      <c r="I752" s="16" t="s">
        <v>63</v>
      </c>
      <c r="J752" s="16" t="s">
        <v>9</v>
      </c>
      <c r="K752" s="14" t="s">
        <v>16</v>
      </c>
      <c r="L752" s="14" t="s">
        <v>11</v>
      </c>
      <c r="M752" s="16" t="s">
        <v>25</v>
      </c>
      <c r="N752" s="16" t="s">
        <v>13</v>
      </c>
      <c r="O752" s="16" t="s">
        <v>14</v>
      </c>
      <c r="P752" s="12">
        <f t="shared" si="58"/>
        <v>1</v>
      </c>
      <c r="Q752" s="12" cm="1">
        <f t="array" ref="Q752">SUMPRODUCT(($G$2:$G$3094=G752)*(P752&gt;$P$2:$P$3094))+1</f>
        <v>1</v>
      </c>
      <c r="R752" s="12" t="e">
        <f>(Q752*100000)+#REF!</f>
        <v>#REF!</v>
      </c>
      <c r="S752" t="e" cm="1">
        <f t="array" ref="S752">SUMPRODUCT(($G$2:$G$3094=G752)*(R752&gt;$R$2:$R$3094))+1</f>
        <v>#REF!</v>
      </c>
      <c r="T752" t="str">
        <f t="shared" si="59"/>
        <v xml:space="preserve">CARLISLE </v>
      </c>
      <c r="U752">
        <v>0</v>
      </c>
      <c r="V752" t="s">
        <v>19</v>
      </c>
      <c r="W752">
        <f t="shared" si="60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56"/>
        <v>Evening45079</v>
      </c>
      <c r="D753" s="5" t="str">
        <f>IF('by region'!$C$2="Any","Any",List!V753)&amp;M753&amp;IF('by region'!$I$2="Any","Any",N753)&amp;G753</f>
        <v>AnyFlatAny45079</v>
      </c>
      <c r="E753" s="5" t="e">
        <f>IF(I753=#REF!,List!G753,"")</f>
        <v>#REF!</v>
      </c>
      <c r="F753" s="5" t="e">
        <f t="shared" si="57"/>
        <v>#REF!</v>
      </c>
      <c r="G753" s="15">
        <v>45079</v>
      </c>
      <c r="H753" s="16" t="s">
        <v>35</v>
      </c>
      <c r="I753" s="16" t="s">
        <v>8</v>
      </c>
      <c r="J753" s="16" t="s">
        <v>80</v>
      </c>
      <c r="K753" s="14" t="s">
        <v>10</v>
      </c>
      <c r="L753" s="14" t="s">
        <v>11</v>
      </c>
      <c r="M753" s="16" t="s">
        <v>25</v>
      </c>
      <c r="N753" s="16" t="s">
        <v>13</v>
      </c>
      <c r="O753" s="16" t="s">
        <v>14</v>
      </c>
      <c r="P753" s="12">
        <f t="shared" si="58"/>
        <v>2</v>
      </c>
      <c r="Q753" s="12" cm="1">
        <f t="array" ref="Q753">SUMPRODUCT(($G$2:$G$3094=G753)*(P753&gt;$P$2:$P$3094))+1</f>
        <v>4</v>
      </c>
      <c r="R753" s="12" t="e">
        <f>(Q753*100000)+#REF!</f>
        <v>#REF!</v>
      </c>
      <c r="S753" t="e" cm="1">
        <f t="array" ref="S753">SUMPRODUCT(($G$2:$G$3094=G753)*(R753&gt;$R$2:$R$3094))+1</f>
        <v>#REF!</v>
      </c>
      <c r="T753" t="str">
        <f t="shared" si="59"/>
        <v>CATTERICK BRIDGE †</v>
      </c>
      <c r="U753">
        <v>0</v>
      </c>
      <c r="V753" t="s">
        <v>19</v>
      </c>
      <c r="W753">
        <f t="shared" si="60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56"/>
        <v>Afternoon45079</v>
      </c>
      <c r="D754" s="5" t="str">
        <f>IF('by region'!$C$2="Any","Any",List!V754)&amp;M754&amp;IF('by region'!$I$2="Any","Any",N754)&amp;G754</f>
        <v>AnyFlatAny45079</v>
      </c>
      <c r="E754" s="5" t="e">
        <f>IF(I754=#REF!,List!G754,"")</f>
        <v>#REF!</v>
      </c>
      <c r="F754" s="5" t="e">
        <f t="shared" si="57"/>
        <v>#REF!</v>
      </c>
      <c r="G754" s="15">
        <v>45079</v>
      </c>
      <c r="H754" s="16" t="s">
        <v>35</v>
      </c>
      <c r="I754" s="16" t="s">
        <v>54</v>
      </c>
      <c r="J754" s="16" t="s">
        <v>9</v>
      </c>
      <c r="K754" s="14" t="s">
        <v>24</v>
      </c>
      <c r="L754" s="14" t="s">
        <v>19</v>
      </c>
      <c r="M754" s="16" t="s">
        <v>25</v>
      </c>
      <c r="N754" s="16" t="s">
        <v>13</v>
      </c>
      <c r="O754" s="16" t="s">
        <v>14</v>
      </c>
      <c r="P754" s="12">
        <f t="shared" si="58"/>
        <v>1</v>
      </c>
      <c r="Q754" s="12" cm="1">
        <f t="array" ref="Q754">SUMPRODUCT(($G$2:$G$3094=G754)*(P754&gt;$P$2:$P$3094))+1</f>
        <v>1</v>
      </c>
      <c r="R754" s="12" t="e">
        <f>(Q754*100000)+#REF!</f>
        <v>#REF!</v>
      </c>
      <c r="S754" t="e" cm="1">
        <f t="array" ref="S754">SUMPRODUCT(($G$2:$G$3094=G754)*(R754&gt;$R$2:$R$3094))+1</f>
        <v>#REF!</v>
      </c>
      <c r="T754" t="str">
        <f t="shared" si="59"/>
        <v xml:space="preserve">CHEPSTOW </v>
      </c>
      <c r="U754">
        <v>0</v>
      </c>
      <c r="V754" t="s">
        <v>11</v>
      </c>
      <c r="W754">
        <f t="shared" si="60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56"/>
        <v>Evening45079</v>
      </c>
      <c r="D755" s="5" t="str">
        <f>IF('by region'!$C$2="Any","Any",List!V755)&amp;M755&amp;IF('by region'!$I$2="Any","Any",N755)&amp;G755</f>
        <v>AnyFlatAny45079</v>
      </c>
      <c r="E755" s="5" t="e">
        <f>IF(I755=#REF!,List!G755,"")</f>
        <v>#REF!</v>
      </c>
      <c r="F755" s="5" t="e">
        <f t="shared" si="57"/>
        <v>#REF!</v>
      </c>
      <c r="G755" s="15">
        <v>45079</v>
      </c>
      <c r="H755" s="16" t="s">
        <v>35</v>
      </c>
      <c r="I755" s="16" t="s">
        <v>59</v>
      </c>
      <c r="J755" s="16" t="s">
        <v>80</v>
      </c>
      <c r="K755" s="14" t="s">
        <v>24</v>
      </c>
      <c r="L755" s="14" t="s">
        <v>11</v>
      </c>
      <c r="M755" s="16" t="s">
        <v>25</v>
      </c>
      <c r="N755" s="16" t="s">
        <v>13</v>
      </c>
      <c r="O755" s="16" t="s">
        <v>14</v>
      </c>
      <c r="P755" s="12">
        <f t="shared" si="58"/>
        <v>2</v>
      </c>
      <c r="Q755" s="12" cm="1">
        <f t="array" ref="Q755">SUMPRODUCT(($G$2:$G$3094=G755)*(P755&gt;$P$2:$P$3094))+1</f>
        <v>4</v>
      </c>
      <c r="R755" s="12" t="e">
        <f>(Q755*100000)+#REF!</f>
        <v>#REF!</v>
      </c>
      <c r="S755" t="e" cm="1">
        <f t="array" ref="S755">SUMPRODUCT(($G$2:$G$3094=G755)*(R755&gt;$R$2:$R$3094))+1</f>
        <v>#REF!</v>
      </c>
      <c r="T755" t="str">
        <f t="shared" si="59"/>
        <v>DONCASTER †</v>
      </c>
      <c r="U755">
        <v>0</v>
      </c>
      <c r="V755" t="s">
        <v>11</v>
      </c>
      <c r="W755">
        <f t="shared" si="60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56"/>
        <v>Afternoon45079</v>
      </c>
      <c r="D756" s="5" t="str">
        <f>IF('by region'!$C$2="Any","Any",List!V756)&amp;M756&amp;IF('by region'!$I$2="Any","Any",N756)&amp;G756</f>
        <v>AnyFlatAny45079</v>
      </c>
      <c r="E756" s="5" t="e">
        <f>IF(I756=#REF!,List!G756,"")</f>
        <v>#REF!</v>
      </c>
      <c r="F756" s="5" t="e">
        <f t="shared" si="57"/>
        <v>#REF!</v>
      </c>
      <c r="G756" s="15">
        <v>45079</v>
      </c>
      <c r="H756" s="16" t="s">
        <v>35</v>
      </c>
      <c r="I756" s="16" t="s">
        <v>83</v>
      </c>
      <c r="J756" s="16" t="s">
        <v>9</v>
      </c>
      <c r="K756" s="14" t="s">
        <v>16</v>
      </c>
      <c r="L756" s="14" t="s">
        <v>19</v>
      </c>
      <c r="M756" s="16" t="s">
        <v>25</v>
      </c>
      <c r="N756" s="16" t="s">
        <v>13</v>
      </c>
      <c r="O756" s="16" t="s">
        <v>14</v>
      </c>
      <c r="P756" s="12">
        <f t="shared" si="58"/>
        <v>1</v>
      </c>
      <c r="Q756" s="12" cm="1">
        <f t="array" ref="Q756">SUMPRODUCT(($G$2:$G$3094=G756)*(P756&gt;$P$2:$P$3094))+1</f>
        <v>1</v>
      </c>
      <c r="R756" s="12" t="e">
        <f>(Q756*100000)+#REF!</f>
        <v>#REF!</v>
      </c>
      <c r="S756" t="e" cm="1">
        <f t="array" ref="S756">SUMPRODUCT(($G$2:$G$3094=G756)*(R756&gt;$R$2:$R$3094))+1</f>
        <v>#REF!</v>
      </c>
      <c r="T756" t="str">
        <f t="shared" si="59"/>
        <v xml:space="preserve">EPSOM DOWNS </v>
      </c>
      <c r="U756">
        <v>0</v>
      </c>
      <c r="V756" t="s">
        <v>11</v>
      </c>
      <c r="W756">
        <f t="shared" si="60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56"/>
        <v>Evening45079</v>
      </c>
      <c r="D757" s="5" t="str">
        <f>IF('by region'!$C$2="Any","Any",List!V757)&amp;M757&amp;IF('by region'!$I$2="Any","Any",N757)&amp;G757</f>
        <v>AnyJumpAny45079</v>
      </c>
      <c r="E757" s="5" t="e">
        <f>IF(I757=#REF!,List!G757,"")</f>
        <v>#REF!</v>
      </c>
      <c r="F757" s="5" t="e">
        <f t="shared" si="57"/>
        <v>#REF!</v>
      </c>
      <c r="G757" s="15">
        <v>45079</v>
      </c>
      <c r="H757" s="16" t="s">
        <v>35</v>
      </c>
      <c r="I757" s="16" t="s">
        <v>66</v>
      </c>
      <c r="J757" s="16" t="s">
        <v>80</v>
      </c>
      <c r="K757" s="14" t="s">
        <v>10</v>
      </c>
      <c r="L757" s="14" t="s">
        <v>17</v>
      </c>
      <c r="M757" s="16" t="s">
        <v>12</v>
      </c>
      <c r="N757" s="16" t="s">
        <v>13</v>
      </c>
      <c r="O757" s="16" t="s">
        <v>14</v>
      </c>
      <c r="P757" s="12">
        <f t="shared" si="58"/>
        <v>2</v>
      </c>
      <c r="Q757" s="12" cm="1">
        <f t="array" ref="Q757">SUMPRODUCT(($G$2:$G$3094=G757)*(P757&gt;$P$2:$P$3094))+1</f>
        <v>4</v>
      </c>
      <c r="R757" s="12" t="e">
        <f>(Q757*100000)+#REF!</f>
        <v>#REF!</v>
      </c>
      <c r="S757" t="e" cm="1">
        <f t="array" ref="S757">SUMPRODUCT(($G$2:$G$3094=G757)*(R757&gt;$R$2:$R$3094))+1</f>
        <v>#REF!</v>
      </c>
      <c r="T757" t="str">
        <f t="shared" si="59"/>
        <v>Stratford-On-Avon †</v>
      </c>
      <c r="U757">
        <v>0</v>
      </c>
      <c r="V757" t="s">
        <v>17</v>
      </c>
      <c r="W757">
        <f t="shared" si="60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ref="C758:C821" si="61">J758&amp;G758</f>
        <v>Afternoon45080</v>
      </c>
      <c r="D758" s="5" t="str">
        <f>IF('by region'!$C$2="Any","Any",List!V758)&amp;M758&amp;IF('by region'!$I$2="Any","Any",N758)&amp;G758</f>
        <v>AnyFlatAny45080</v>
      </c>
      <c r="E758" s="5" t="e">
        <f>IF(I758=#REF!,List!G758,"")</f>
        <v>#REF!</v>
      </c>
      <c r="F758" s="5" t="e">
        <f t="shared" si="57"/>
        <v>#REF!</v>
      </c>
      <c r="G758" s="15">
        <v>45080</v>
      </c>
      <c r="H758" s="16" t="s">
        <v>37</v>
      </c>
      <c r="I758" s="16" t="s">
        <v>59</v>
      </c>
      <c r="J758" s="16" t="s">
        <v>9</v>
      </c>
      <c r="K758" s="14" t="s">
        <v>24</v>
      </c>
      <c r="L758" s="14" t="s">
        <v>11</v>
      </c>
      <c r="M758" s="16" t="s">
        <v>25</v>
      </c>
      <c r="N758" s="16" t="s">
        <v>13</v>
      </c>
      <c r="O758" s="16" t="s">
        <v>14</v>
      </c>
      <c r="P758" s="12">
        <f t="shared" si="58"/>
        <v>1</v>
      </c>
      <c r="Q758" s="12" cm="1">
        <f t="array" ref="Q758">SUMPRODUCT(($G$2:$G$3094=G758)*(P758&gt;$P$2:$P$3094))+1</f>
        <v>1</v>
      </c>
      <c r="R758" s="12" t="e">
        <f>(Q758*100000)+#REF!</f>
        <v>#REF!</v>
      </c>
      <c r="S758" t="e" cm="1">
        <f t="array" ref="S758">SUMPRODUCT(($G$2:$G$3094=G758)*(R758&gt;$R$2:$R$3094))+1</f>
        <v>#REF!</v>
      </c>
      <c r="T758" t="str">
        <f t="shared" si="59"/>
        <v xml:space="preserve">DONCASTER </v>
      </c>
      <c r="U758">
        <v>0</v>
      </c>
      <c r="V758" t="s">
        <v>17</v>
      </c>
      <c r="W758">
        <f t="shared" si="60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61"/>
        <v>Afternoon45080</v>
      </c>
      <c r="D759" s="5" t="str">
        <f>IF('by region'!$C$2="Any","Any",List!V759)&amp;M759&amp;IF('by region'!$I$2="Any","Any",N759)&amp;G759</f>
        <v>AnyFlatAny45080</v>
      </c>
      <c r="E759" s="5" t="e">
        <f>IF(I759=#REF!,List!G759,"")</f>
        <v>#REF!</v>
      </c>
      <c r="F759" s="5" t="e">
        <f t="shared" si="57"/>
        <v>#REF!</v>
      </c>
      <c r="G759" s="15">
        <v>45080</v>
      </c>
      <c r="H759" s="16" t="s">
        <v>37</v>
      </c>
      <c r="I759" s="16" t="s">
        <v>83</v>
      </c>
      <c r="J759" s="16" t="s">
        <v>9</v>
      </c>
      <c r="K759" s="14" t="s">
        <v>16</v>
      </c>
      <c r="L759" s="14" t="s">
        <v>19</v>
      </c>
      <c r="M759" s="16" t="s">
        <v>25</v>
      </c>
      <c r="N759" s="16" t="s">
        <v>13</v>
      </c>
      <c r="O759" s="16" t="s">
        <v>14</v>
      </c>
      <c r="P759" s="12">
        <f t="shared" si="58"/>
        <v>1</v>
      </c>
      <c r="Q759" s="12" cm="1">
        <f t="array" ref="Q759">SUMPRODUCT(($G$2:$G$3094=G759)*(P759&gt;$P$2:$P$3094))+1</f>
        <v>1</v>
      </c>
      <c r="R759" s="12" t="e">
        <f>(Q759*100000)+#REF!</f>
        <v>#REF!</v>
      </c>
      <c r="S759" t="e" cm="1">
        <f t="array" ref="S759">SUMPRODUCT(($G$2:$G$3094=G759)*(R759&gt;$R$2:$R$3094))+1</f>
        <v>#REF!</v>
      </c>
      <c r="T759" t="str">
        <f t="shared" si="59"/>
        <v xml:space="preserve">EPSOM DOWNS </v>
      </c>
      <c r="U759">
        <v>0</v>
      </c>
      <c r="V759" t="s">
        <v>19</v>
      </c>
      <c r="W759">
        <f t="shared" si="60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61"/>
        <v>Evening45080</v>
      </c>
      <c r="D760" s="5" t="str">
        <f>IF('by region'!$C$2="Any","Any",List!V760)&amp;M760&amp;IF('by region'!$I$2="Any","Any",N760)&amp;G760</f>
        <v>AnyFlatAny45080</v>
      </c>
      <c r="E760" s="5" t="e">
        <f>IF(I760=#REF!,List!G760,"")</f>
        <v>#REF!</v>
      </c>
      <c r="F760" s="5" t="e">
        <f t="shared" si="57"/>
        <v>#REF!</v>
      </c>
      <c r="G760" s="15">
        <v>45080</v>
      </c>
      <c r="H760" s="16" t="s">
        <v>37</v>
      </c>
      <c r="I760" s="16" t="s">
        <v>36</v>
      </c>
      <c r="J760" s="16" t="s">
        <v>80</v>
      </c>
      <c r="K760" s="14" t="s">
        <v>24</v>
      </c>
      <c r="L760" s="14" t="s">
        <v>19</v>
      </c>
      <c r="M760" s="16" t="s">
        <v>25</v>
      </c>
      <c r="N760" s="16" t="s">
        <v>13</v>
      </c>
      <c r="O760" s="16" t="s">
        <v>14</v>
      </c>
      <c r="P760" s="12">
        <f t="shared" si="58"/>
        <v>2</v>
      </c>
      <c r="Q760" s="12" cm="1">
        <f t="array" ref="Q760">SUMPRODUCT(($G$2:$G$3094=G760)*(P760&gt;$P$2:$P$3094))+1</f>
        <v>6</v>
      </c>
      <c r="R760" s="12" t="e">
        <f>(Q760*100000)+#REF!</f>
        <v>#REF!</v>
      </c>
      <c r="S760" t="e" cm="1">
        <f t="array" ref="S760">SUMPRODUCT(($G$2:$G$3094=G760)*(R760&gt;$R$2:$R$3094))+1</f>
        <v>#REF!</v>
      </c>
      <c r="T760" t="str">
        <f t="shared" si="59"/>
        <v>LINGFIELD PARK †</v>
      </c>
      <c r="U760">
        <v>0</v>
      </c>
      <c r="V760" t="s">
        <v>11</v>
      </c>
      <c r="W760">
        <f t="shared" si="60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si="61"/>
        <v>Afternoon45080</v>
      </c>
      <c r="D761" s="5" t="str">
        <f>IF('by region'!$C$2="Any","Any",List!V761)&amp;M761&amp;IF('by region'!$I$2="Any","Any",N761)&amp;G761</f>
        <v>AnyFlatAny45080</v>
      </c>
      <c r="E761" s="5" t="e">
        <f>IF(I761=#REF!,List!G761,"")</f>
        <v>#REF!</v>
      </c>
      <c r="F761" s="5" t="e">
        <f t="shared" si="57"/>
        <v>#REF!</v>
      </c>
      <c r="G761" s="15">
        <v>45080</v>
      </c>
      <c r="H761" s="16" t="s">
        <v>37</v>
      </c>
      <c r="I761" s="16" t="s">
        <v>22</v>
      </c>
      <c r="J761" s="16" t="s">
        <v>9</v>
      </c>
      <c r="K761" s="14" t="s">
        <v>10</v>
      </c>
      <c r="L761" s="14" t="s">
        <v>11</v>
      </c>
      <c r="M761" s="16" t="s">
        <v>25</v>
      </c>
      <c r="N761" s="16" t="s">
        <v>13</v>
      </c>
      <c r="O761" s="16" t="s">
        <v>14</v>
      </c>
      <c r="P761" s="12">
        <f t="shared" si="58"/>
        <v>1</v>
      </c>
      <c r="Q761" s="12" cm="1">
        <f t="array" ref="Q761">SUMPRODUCT(($G$2:$G$3094=G761)*(P761&gt;$P$2:$P$3094))+1</f>
        <v>1</v>
      </c>
      <c r="R761" s="12" t="e">
        <f>(Q761*100000)+#REF!</f>
        <v>#REF!</v>
      </c>
      <c r="S761" t="e" cm="1">
        <f t="array" ref="S761">SUMPRODUCT(($G$2:$G$3094=G761)*(R761&gt;$R$2:$R$3094))+1</f>
        <v>#REF!</v>
      </c>
      <c r="T761" t="str">
        <f t="shared" si="59"/>
        <v xml:space="preserve">MUSSELBURGH </v>
      </c>
      <c r="U761">
        <v>0</v>
      </c>
      <c r="V761" t="s">
        <v>17</v>
      </c>
      <c r="W761">
        <f t="shared" si="60"/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61"/>
        <v>Afternoon45080</v>
      </c>
      <c r="D762" s="5" t="str">
        <f>IF('by region'!$C$2="Any","Any",List!V762)&amp;M762&amp;IF('by region'!$I$2="Any","Any",N762)&amp;G762</f>
        <v>AnyJumpAny45080</v>
      </c>
      <c r="E762" s="5" t="e">
        <f>IF(I762=#REF!,List!G762,"")</f>
        <v>#REF!</v>
      </c>
      <c r="F762" s="5" t="e">
        <f t="shared" si="57"/>
        <v>#REF!</v>
      </c>
      <c r="G762" s="15">
        <v>45080</v>
      </c>
      <c r="H762" s="16" t="s">
        <v>37</v>
      </c>
      <c r="I762" s="16" t="s">
        <v>67</v>
      </c>
      <c r="J762" s="16" t="s">
        <v>9</v>
      </c>
      <c r="K762" s="14" t="s">
        <v>10</v>
      </c>
      <c r="L762" s="14" t="s">
        <v>11</v>
      </c>
      <c r="M762" s="16" t="s">
        <v>12</v>
      </c>
      <c r="N762" s="16" t="s">
        <v>13</v>
      </c>
      <c r="O762" s="16" t="s">
        <v>14</v>
      </c>
      <c r="P762" s="12">
        <f t="shared" si="58"/>
        <v>1</v>
      </c>
      <c r="Q762" s="12" cm="1">
        <f t="array" ref="Q762">SUMPRODUCT(($G$2:$G$3094=G762)*(P762&gt;$P$2:$P$3094))+1</f>
        <v>1</v>
      </c>
      <c r="R762" s="12" t="e">
        <f>(Q762*100000)+#REF!</f>
        <v>#REF!</v>
      </c>
      <c r="S762" t="e" cm="1">
        <f t="array" ref="S762">SUMPRODUCT(($G$2:$G$3094=G762)*(R762&gt;$R$2:$R$3094))+1</f>
        <v>#REF!</v>
      </c>
      <c r="T762" t="str">
        <f t="shared" si="59"/>
        <v xml:space="preserve">Hexham </v>
      </c>
      <c r="U762">
        <v>0</v>
      </c>
      <c r="V762" t="s">
        <v>11</v>
      </c>
      <c r="W762">
        <f t="shared" si="60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61"/>
        <v>Evening45080</v>
      </c>
      <c r="D763" s="5" t="str">
        <f>IF('by region'!$C$2="Any","Any",List!V763)&amp;M763&amp;IF('by region'!$I$2="Any","Any",N763)&amp;G763</f>
        <v>AnyJumpAny45080</v>
      </c>
      <c r="E763" s="5" t="e">
        <f>IF(I763=#REF!,List!G763,"")</f>
        <v>#REF!</v>
      </c>
      <c r="F763" s="5" t="e">
        <f t="shared" si="57"/>
        <v>#REF!</v>
      </c>
      <c r="G763" s="15">
        <v>45080</v>
      </c>
      <c r="H763" s="16" t="s">
        <v>37</v>
      </c>
      <c r="I763" s="16" t="s">
        <v>66</v>
      </c>
      <c r="J763" s="16" t="s">
        <v>80</v>
      </c>
      <c r="K763" s="14" t="s">
        <v>10</v>
      </c>
      <c r="L763" s="14" t="s">
        <v>17</v>
      </c>
      <c r="M763" s="16" t="s">
        <v>12</v>
      </c>
      <c r="N763" s="16" t="s">
        <v>13</v>
      </c>
      <c r="O763" s="16" t="s">
        <v>14</v>
      </c>
      <c r="P763" s="12">
        <f t="shared" si="58"/>
        <v>2</v>
      </c>
      <c r="Q763" s="12" cm="1">
        <f t="array" ref="Q763">SUMPRODUCT(($G$2:$G$3094=G763)*(P763&gt;$P$2:$P$3094))+1</f>
        <v>6</v>
      </c>
      <c r="R763" s="12" t="e">
        <f>(Q763*100000)+#REF!</f>
        <v>#REF!</v>
      </c>
      <c r="S763" t="e" cm="1">
        <f t="array" ref="S763">SUMPRODUCT(($G$2:$G$3094=G763)*(R763&gt;$R$2:$R$3094))+1</f>
        <v>#REF!</v>
      </c>
      <c r="T763" t="str">
        <f t="shared" si="59"/>
        <v>Stratford-On-Avon †</v>
      </c>
      <c r="U763">
        <v>0</v>
      </c>
      <c r="V763" t="s">
        <v>19</v>
      </c>
      <c r="W763">
        <f t="shared" si="60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61"/>
        <v>Afternoon45080</v>
      </c>
      <c r="D764" s="5" t="str">
        <f>IF('by region'!$C$2="Any","Any",List!V764)&amp;M764&amp;IF('by region'!$I$2="Any","Any",N764)&amp;G764</f>
        <v>AnyJumpAny45080</v>
      </c>
      <c r="E764" s="5" t="e">
        <f>IF(I764=#REF!,List!G764,"")</f>
        <v>#REF!</v>
      </c>
      <c r="F764" s="5" t="e">
        <f t="shared" si="57"/>
        <v>#REF!</v>
      </c>
      <c r="G764" s="15">
        <v>45080</v>
      </c>
      <c r="H764" s="16" t="s">
        <v>37</v>
      </c>
      <c r="I764" s="16" t="s">
        <v>91</v>
      </c>
      <c r="J764" s="16" t="s">
        <v>9</v>
      </c>
      <c r="K764" s="14" t="s">
        <v>24</v>
      </c>
      <c r="L764" s="14" t="s">
        <v>17</v>
      </c>
      <c r="M764" s="16" t="s">
        <v>12</v>
      </c>
      <c r="N764" s="16" t="s">
        <v>13</v>
      </c>
      <c r="O764" s="16" t="s">
        <v>14</v>
      </c>
      <c r="P764" s="12">
        <f t="shared" si="58"/>
        <v>1</v>
      </c>
      <c r="Q764" s="12" cm="1">
        <f t="array" ref="Q764">SUMPRODUCT(($G$2:$G$3094=G764)*(P764&gt;$P$2:$P$3094))+1</f>
        <v>1</v>
      </c>
      <c r="R764" s="12" t="e">
        <f>(Q764*100000)+#REF!</f>
        <v>#REF!</v>
      </c>
      <c r="S764" t="e" cm="1">
        <f t="array" ref="S764">SUMPRODUCT(($G$2:$G$3094=G764)*(R764&gt;$R$2:$R$3094))+1</f>
        <v>#REF!</v>
      </c>
      <c r="T764" t="str">
        <f t="shared" si="59"/>
        <v xml:space="preserve">Worcester </v>
      </c>
      <c r="U764">
        <v>0</v>
      </c>
      <c r="V764" t="s">
        <v>11</v>
      </c>
      <c r="W764">
        <f t="shared" si="60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61"/>
        <v>Afternoon45081</v>
      </c>
      <c r="D765" s="5" t="str">
        <f>IF('by region'!$C$2="Any","Any",List!V765)&amp;M765&amp;IF('by region'!$I$2="Any","Any",N765)&amp;G765</f>
        <v>AnyFlatAny45081</v>
      </c>
      <c r="E765" s="5" t="e">
        <f>IF(I765=#REF!,List!G765,"")</f>
        <v>#REF!</v>
      </c>
      <c r="F765" s="5" t="e">
        <f t="shared" si="57"/>
        <v>#REF!</v>
      </c>
      <c r="G765" s="15">
        <v>45081</v>
      </c>
      <c r="H765" s="16" t="s">
        <v>40</v>
      </c>
      <c r="I765" s="16" t="s">
        <v>72</v>
      </c>
      <c r="J765" s="16" t="s">
        <v>9</v>
      </c>
      <c r="K765" s="14" t="s">
        <v>16</v>
      </c>
      <c r="L765" s="14" t="s">
        <v>17</v>
      </c>
      <c r="M765" s="16" t="s">
        <v>25</v>
      </c>
      <c r="N765" s="16" t="s">
        <v>13</v>
      </c>
      <c r="O765" s="16" t="s">
        <v>14</v>
      </c>
      <c r="P765" s="12">
        <f t="shared" si="58"/>
        <v>1</v>
      </c>
      <c r="Q765" s="12" cm="1">
        <f t="array" ref="Q765">SUMPRODUCT(($G$2:$G$3094=G765)*(P765&gt;$P$2:$P$3094))+1</f>
        <v>1</v>
      </c>
      <c r="R765" s="12" t="e">
        <f>(Q765*100000)+#REF!</f>
        <v>#REF!</v>
      </c>
      <c r="S765" t="e" cm="1">
        <f t="array" ref="S765">SUMPRODUCT(($G$2:$G$3094=G765)*(R765&gt;$R$2:$R$3094))+1</f>
        <v>#REF!</v>
      </c>
      <c r="T765" t="str">
        <f t="shared" si="59"/>
        <v xml:space="preserve">NOTTINGHAM </v>
      </c>
      <c r="U765">
        <v>0</v>
      </c>
      <c r="V765" t="s">
        <v>17</v>
      </c>
      <c r="W765">
        <f t="shared" si="60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61"/>
        <v>Afternoon45081</v>
      </c>
      <c r="D766" s="5" t="str">
        <f>IF('by region'!$C$2="Any","Any",List!V766)&amp;M766&amp;IF('by region'!$I$2="Any","Any",N766)&amp;G766</f>
        <v>AnyJumpAny45081</v>
      </c>
      <c r="E766" s="5" t="e">
        <f>IF(I766=#REF!,List!G766,"")</f>
        <v>#REF!</v>
      </c>
      <c r="F766" s="5" t="e">
        <f t="shared" si="57"/>
        <v>#REF!</v>
      </c>
      <c r="G766" s="15">
        <v>45081</v>
      </c>
      <c r="H766" s="16" t="s">
        <v>40</v>
      </c>
      <c r="I766" s="16" t="s">
        <v>20</v>
      </c>
      <c r="J766" s="16" t="s">
        <v>9</v>
      </c>
      <c r="K766" s="14" t="s">
        <v>10</v>
      </c>
      <c r="L766" s="14" t="s">
        <v>17</v>
      </c>
      <c r="M766" s="16" t="s">
        <v>12</v>
      </c>
      <c r="N766" s="16" t="s">
        <v>13</v>
      </c>
      <c r="O766" s="16" t="s">
        <v>14</v>
      </c>
      <c r="P766" s="12">
        <f t="shared" si="58"/>
        <v>1</v>
      </c>
      <c r="Q766" s="12" cm="1">
        <f t="array" ref="Q766">SUMPRODUCT(($G$2:$G$3094=G766)*(P766&gt;$P$2:$P$3094))+1</f>
        <v>1</v>
      </c>
      <c r="R766" s="12" t="e">
        <f>(Q766*100000)+#REF!</f>
        <v>#REF!</v>
      </c>
      <c r="S766" t="e" cm="1">
        <f t="array" ref="S766">SUMPRODUCT(($G$2:$G$3094=G766)*(R766&gt;$R$2:$R$3094))+1</f>
        <v>#REF!</v>
      </c>
      <c r="T766" t="str">
        <f t="shared" si="59"/>
        <v xml:space="preserve">Fakenham </v>
      </c>
      <c r="U766">
        <v>0</v>
      </c>
      <c r="V766" t="s">
        <v>19</v>
      </c>
      <c r="W766">
        <f t="shared" si="60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61"/>
        <v>Afternoon45082</v>
      </c>
      <c r="D767" s="5" t="str">
        <f>IF('by region'!$C$2="Any","Any",List!V767)&amp;M767&amp;IF('by region'!$I$2="Any","Any",N767)&amp;G767</f>
        <v>AnyFlatAny45082</v>
      </c>
      <c r="E767" s="5" t="e">
        <f>IF(I767=#REF!,List!G767,"")</f>
        <v>#REF!</v>
      </c>
      <c r="F767" s="5" t="e">
        <f t="shared" si="57"/>
        <v>#REF!</v>
      </c>
      <c r="G767" s="15">
        <v>45082</v>
      </c>
      <c r="H767" s="16" t="s">
        <v>42</v>
      </c>
      <c r="I767" s="16" t="s">
        <v>74</v>
      </c>
      <c r="J767" s="16" t="s">
        <v>9</v>
      </c>
      <c r="K767" s="14" t="s">
        <v>10</v>
      </c>
      <c r="L767" s="14" t="s">
        <v>11</v>
      </c>
      <c r="M767" s="16" t="s">
        <v>25</v>
      </c>
      <c r="N767" s="16" t="s">
        <v>13</v>
      </c>
      <c r="O767" s="16" t="s">
        <v>21</v>
      </c>
      <c r="P767" s="12">
        <f t="shared" si="58"/>
        <v>1</v>
      </c>
      <c r="Q767" s="12" cm="1">
        <f t="array" ref="Q767">SUMPRODUCT(($G$2:$G$3094=G767)*(P767&gt;$P$2:$P$3094))+1</f>
        <v>1</v>
      </c>
      <c r="R767" s="12" t="e">
        <f>(Q767*100000)+#REF!</f>
        <v>#REF!</v>
      </c>
      <c r="S767" t="e" cm="1">
        <f t="array" ref="S767">SUMPRODUCT(($G$2:$G$3094=G767)*(R767&gt;$R$2:$R$3094))+1</f>
        <v>#REF!</v>
      </c>
      <c r="T767" t="str">
        <f t="shared" si="59"/>
        <v xml:space="preserve">THIRSK </v>
      </c>
      <c r="U767">
        <v>0</v>
      </c>
      <c r="V767" t="s">
        <v>11</v>
      </c>
      <c r="W767">
        <f t="shared" si="60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61"/>
        <v>Evening45082</v>
      </c>
      <c r="D768" s="5" t="str">
        <f>IF('by region'!$C$2="Any","Any",List!V768)&amp;M768&amp;IF('by region'!$I$2="Any","Any",N768)&amp;G768</f>
        <v>AnyFlatAny45082</v>
      </c>
      <c r="E768" s="5" t="e">
        <f>IF(I768=#REF!,List!G768,"")</f>
        <v>#REF!</v>
      </c>
      <c r="F768" s="5" t="e">
        <f t="shared" si="57"/>
        <v>#REF!</v>
      </c>
      <c r="G768" s="15">
        <v>45082</v>
      </c>
      <c r="H768" s="16" t="s">
        <v>42</v>
      </c>
      <c r="I768" s="16" t="s">
        <v>70</v>
      </c>
      <c r="J768" s="16" t="s">
        <v>80</v>
      </c>
      <c r="K768" s="14" t="s">
        <v>24</v>
      </c>
      <c r="L768" s="14" t="s">
        <v>19</v>
      </c>
      <c r="M768" s="16" t="s">
        <v>25</v>
      </c>
      <c r="N768" s="16" t="s">
        <v>13</v>
      </c>
      <c r="O768" s="16" t="s">
        <v>14</v>
      </c>
      <c r="P768" s="12">
        <f t="shared" si="58"/>
        <v>2</v>
      </c>
      <c r="Q768" s="12" cm="1">
        <f t="array" ref="Q768">SUMPRODUCT(($G$2:$G$3094=G768)*(P768&gt;$P$2:$P$3094))+1</f>
        <v>3</v>
      </c>
      <c r="R768" s="12" t="e">
        <f>(Q768*100000)+#REF!</f>
        <v>#REF!</v>
      </c>
      <c r="S768" t="e" cm="1">
        <f t="array" ref="S768">SUMPRODUCT(($G$2:$G$3094=G768)*(R768&gt;$R$2:$R$3094))+1</f>
        <v>#REF!</v>
      </c>
      <c r="T768" t="str">
        <f t="shared" si="59"/>
        <v>WINDSOR †</v>
      </c>
      <c r="U768">
        <v>0</v>
      </c>
      <c r="V768" t="s">
        <v>17</v>
      </c>
      <c r="W768">
        <f t="shared" si="60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61"/>
        <v>Afternoon45082</v>
      </c>
      <c r="D769" s="5" t="str">
        <f>IF('by region'!$C$2="Any","Any",List!V769)&amp;M769&amp;IF('by region'!$I$2="Any","Any",N769)&amp;G769</f>
        <v>AnyFlatAny45082</v>
      </c>
      <c r="E769" s="5" t="e">
        <f>IF(I769=#REF!,List!G769,"")</f>
        <v>#REF!</v>
      </c>
      <c r="F769" s="5" t="e">
        <f t="shared" si="57"/>
        <v>#REF!</v>
      </c>
      <c r="G769" s="15">
        <v>45082</v>
      </c>
      <c r="H769" s="16" t="s">
        <v>42</v>
      </c>
      <c r="I769" s="16" t="s">
        <v>28</v>
      </c>
      <c r="J769" s="16" t="s">
        <v>9</v>
      </c>
      <c r="K769" s="14" t="s">
        <v>10</v>
      </c>
      <c r="L769" s="14" t="s">
        <v>11</v>
      </c>
      <c r="M769" s="16" t="s">
        <v>25</v>
      </c>
      <c r="N769" s="16" t="s">
        <v>13</v>
      </c>
      <c r="O769" s="16" t="s">
        <v>14</v>
      </c>
      <c r="P769" s="12">
        <f t="shared" si="58"/>
        <v>1</v>
      </c>
      <c r="Q769" s="12" cm="1">
        <f t="array" ref="Q769">SUMPRODUCT(($G$2:$G$3094=G769)*(P769&gt;$P$2:$P$3094))+1</f>
        <v>1</v>
      </c>
      <c r="R769" s="12" t="e">
        <f>(Q769*100000)+#REF!</f>
        <v>#REF!</v>
      </c>
      <c r="S769" t="e" cm="1">
        <f t="array" ref="S769">SUMPRODUCT(($G$2:$G$3094=G769)*(R769&gt;$R$2:$R$3094))+1</f>
        <v>#REF!</v>
      </c>
      <c r="T769" t="str">
        <f t="shared" si="59"/>
        <v xml:space="preserve">AYR </v>
      </c>
      <c r="U769">
        <v>0</v>
      </c>
      <c r="V769" t="s">
        <v>17</v>
      </c>
      <c r="W769">
        <f t="shared" si="60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si="61"/>
        <v>Afternoon45083</v>
      </c>
      <c r="D770" s="5" t="str">
        <f>IF('by region'!$C$2="Any","Any",List!V770)&amp;M770&amp;IF('by region'!$I$2="Any","Any",N770)&amp;G770</f>
        <v>AnyFlatAny45083</v>
      </c>
      <c r="E770" s="5" t="e">
        <f>IF(I770=#REF!,List!G770,"")</f>
        <v>#REF!</v>
      </c>
      <c r="F770" s="5" t="e">
        <f t="shared" ref="F770:F833" si="62">G770&amp;S770</f>
        <v>#REF!</v>
      </c>
      <c r="G770" s="15">
        <v>45083</v>
      </c>
      <c r="H770" s="16" t="s">
        <v>7</v>
      </c>
      <c r="I770" s="16" t="s">
        <v>44</v>
      </c>
      <c r="J770" s="16" t="s">
        <v>9</v>
      </c>
      <c r="K770" s="14" t="s">
        <v>10</v>
      </c>
      <c r="L770" s="14" t="s">
        <v>17</v>
      </c>
      <c r="M770" s="16" t="s">
        <v>25</v>
      </c>
      <c r="N770" s="16" t="s">
        <v>13</v>
      </c>
      <c r="O770" s="16" t="s">
        <v>14</v>
      </c>
      <c r="P770" s="12">
        <f t="shared" ref="P770:P833" si="63">IF(J770="Afternoon",1,IF(J770="Evening",2,IF(J770="Floodlit",3,4)))</f>
        <v>1</v>
      </c>
      <c r="Q770" s="12" cm="1">
        <f t="array" ref="Q770">SUMPRODUCT(($G$2:$G$3094=G770)*(P770&gt;$P$2:$P$3094))+1</f>
        <v>1</v>
      </c>
      <c r="R770" s="12" t="e">
        <f>(Q770*100000)+#REF!</f>
        <v>#REF!</v>
      </c>
      <c r="S770" t="e" cm="1">
        <f t="array" ref="S770">SUMPRODUCT(($G$2:$G$3094=G770)*(R770&gt;$R$2:$R$3094))+1</f>
        <v>#REF!</v>
      </c>
      <c r="T770" t="str">
        <f t="shared" ref="T770:T833" si="64">_xlfn.CONCAT(IF(M770="Flat",UPPER(I770),I770)," ",IF(J770="Evening","†",IF(J770="Floodlit","#","")))</f>
        <v xml:space="preserve">LEICESTER </v>
      </c>
      <c r="U770">
        <v>0</v>
      </c>
      <c r="V770" t="s">
        <v>19</v>
      </c>
      <c r="W770">
        <f t="shared" ref="W770:W833" si="65">YEAR(G770)</f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61"/>
        <v>Evening45083</v>
      </c>
      <c r="D771" s="5" t="str">
        <f>IF('by region'!$C$2="Any","Any",List!V771)&amp;M771&amp;IF('by region'!$I$2="Any","Any",N771)&amp;G771</f>
        <v>AnyFlatAny45083</v>
      </c>
      <c r="E771" s="5" t="e">
        <f>IF(I771=#REF!,List!G771,"")</f>
        <v>#REF!</v>
      </c>
      <c r="F771" s="5" t="e">
        <f t="shared" si="62"/>
        <v>#REF!</v>
      </c>
      <c r="G771" s="15">
        <v>45083</v>
      </c>
      <c r="H771" s="16" t="s">
        <v>7</v>
      </c>
      <c r="I771" s="16" t="s">
        <v>49</v>
      </c>
      <c r="J771" s="16" t="s">
        <v>80</v>
      </c>
      <c r="K771" s="14" t="s">
        <v>10</v>
      </c>
      <c r="L771" s="14" t="s">
        <v>11</v>
      </c>
      <c r="M771" s="16" t="s">
        <v>25</v>
      </c>
      <c r="N771" s="16" t="s">
        <v>13</v>
      </c>
      <c r="O771" s="16" t="s">
        <v>21</v>
      </c>
      <c r="P771" s="12">
        <f t="shared" si="63"/>
        <v>2</v>
      </c>
      <c r="Q771" s="12" cm="1">
        <f t="array" ref="Q771">SUMPRODUCT(($G$2:$G$3094=G771)*(P771&gt;$P$2:$P$3094))+1</f>
        <v>3</v>
      </c>
      <c r="R771" s="12" t="e">
        <f>(Q771*100000)+#REF!</f>
        <v>#REF!</v>
      </c>
      <c r="S771" t="e" cm="1">
        <f t="array" ref="S771">SUMPRODUCT(($G$2:$G$3094=G771)*(R771&gt;$R$2:$R$3094))+1</f>
        <v>#REF!</v>
      </c>
      <c r="T771" t="str">
        <f t="shared" si="64"/>
        <v>WETHERBY †</v>
      </c>
      <c r="U771">
        <v>0</v>
      </c>
      <c r="V771" t="s">
        <v>11</v>
      </c>
      <c r="W771">
        <f t="shared" si="65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61"/>
        <v>Afternoon45083</v>
      </c>
      <c r="D772" s="5" t="str">
        <f>IF('by region'!$C$2="Any","Any",List!V772)&amp;M772&amp;IF('by region'!$I$2="Any","Any",N772)&amp;G772</f>
        <v>AnyJumpAny45083</v>
      </c>
      <c r="E772" s="5" t="e">
        <f>IF(I772=#REF!,List!G772,"")</f>
        <v>#REF!</v>
      </c>
      <c r="F772" s="5" t="e">
        <f t="shared" si="62"/>
        <v>#REF!</v>
      </c>
      <c r="G772" s="15">
        <v>45083</v>
      </c>
      <c r="H772" s="16" t="s">
        <v>7</v>
      </c>
      <c r="I772" s="16" t="s">
        <v>23</v>
      </c>
      <c r="J772" s="16" t="s">
        <v>9</v>
      </c>
      <c r="K772" s="14" t="s">
        <v>24</v>
      </c>
      <c r="L772" s="14" t="s">
        <v>17</v>
      </c>
      <c r="M772" s="16" t="s">
        <v>12</v>
      </c>
      <c r="N772" s="16" t="s">
        <v>13</v>
      </c>
      <c r="O772" s="16" t="s">
        <v>14</v>
      </c>
      <c r="P772" s="12">
        <f t="shared" si="63"/>
        <v>1</v>
      </c>
      <c r="Q772" s="12" cm="1">
        <f t="array" ref="Q772">SUMPRODUCT(($G$2:$G$3094=G772)*(P772&gt;$P$2:$P$3094))+1</f>
        <v>1</v>
      </c>
      <c r="R772" s="12" t="e">
        <f>(Q772*100000)+#REF!</f>
        <v>#REF!</v>
      </c>
      <c r="S772" t="e" cm="1">
        <f t="array" ref="S772">SUMPRODUCT(($G$2:$G$3094=G772)*(R772&gt;$R$2:$R$3094))+1</f>
        <v>#REF!</v>
      </c>
      <c r="T772" t="str">
        <f t="shared" si="64"/>
        <v xml:space="preserve">Southwell </v>
      </c>
      <c r="U772">
        <v>0</v>
      </c>
      <c r="V772" t="s">
        <v>19</v>
      </c>
      <c r="W772">
        <f t="shared" si="65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61"/>
        <v>Afternoon45084</v>
      </c>
      <c r="D773" s="5" t="str">
        <f>IF('by region'!$C$2="Any","Any",List!V773)&amp;M773&amp;IF('by region'!$I$2="Any","Any",N773)&amp;G773</f>
        <v>AnyFlatAny45084</v>
      </c>
      <c r="E773" s="5" t="e">
        <f>IF(I773=#REF!,List!G773,"")</f>
        <v>#REF!</v>
      </c>
      <c r="F773" s="5" t="e">
        <f t="shared" si="62"/>
        <v>#REF!</v>
      </c>
      <c r="G773" s="15">
        <v>45084</v>
      </c>
      <c r="H773" s="16" t="s">
        <v>27</v>
      </c>
      <c r="I773" s="16" t="s">
        <v>51</v>
      </c>
      <c r="J773" s="16" t="s">
        <v>9</v>
      </c>
      <c r="K773" s="14" t="s">
        <v>10</v>
      </c>
      <c r="L773" s="14" t="s">
        <v>19</v>
      </c>
      <c r="M773" s="16" t="s">
        <v>25</v>
      </c>
      <c r="N773" s="16" t="s">
        <v>13</v>
      </c>
      <c r="O773" s="16" t="s">
        <v>21</v>
      </c>
      <c r="P773" s="12">
        <f t="shared" si="63"/>
        <v>1</v>
      </c>
      <c r="Q773" s="12" cm="1">
        <f t="array" ref="Q773">SUMPRODUCT(($G$2:$G$3094=G773)*(P773&gt;$P$2:$P$3094))+1</f>
        <v>1</v>
      </c>
      <c r="R773" s="12" t="e">
        <f>(Q773*100000)+#REF!</f>
        <v>#REF!</v>
      </c>
      <c r="S773" t="e" cm="1">
        <f t="array" ref="S773">SUMPRODUCT(($G$2:$G$3094=G773)*(R773&gt;$R$2:$R$3094))+1</f>
        <v>#REF!</v>
      </c>
      <c r="T773" t="str">
        <f t="shared" si="64"/>
        <v xml:space="preserve">NEWBURY </v>
      </c>
      <c r="U773">
        <v>0</v>
      </c>
      <c r="V773" t="s">
        <v>19</v>
      </c>
      <c r="W773">
        <f t="shared" si="65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61"/>
        <v>Afternoon45084</v>
      </c>
      <c r="D774" s="5" t="str">
        <f>IF('by region'!$C$2="Any","Any",List!V774)&amp;M774&amp;IF('by region'!$I$2="Any","Any",N774)&amp;G774</f>
        <v>AnyFlatAny45084</v>
      </c>
      <c r="E774" s="5" t="e">
        <f>IF(I774=#REF!,List!G774,"")</f>
        <v>#REF!</v>
      </c>
      <c r="F774" s="5" t="e">
        <f t="shared" si="62"/>
        <v>#REF!</v>
      </c>
      <c r="G774" s="15">
        <v>45084</v>
      </c>
      <c r="H774" s="16" t="s">
        <v>27</v>
      </c>
      <c r="I774" s="16" t="s">
        <v>72</v>
      </c>
      <c r="J774" s="16" t="s">
        <v>9</v>
      </c>
      <c r="K774" s="14" t="s">
        <v>16</v>
      </c>
      <c r="L774" s="14" t="s">
        <v>17</v>
      </c>
      <c r="M774" s="16" t="s">
        <v>25</v>
      </c>
      <c r="N774" s="16" t="s">
        <v>13</v>
      </c>
      <c r="O774" s="16" t="s">
        <v>14</v>
      </c>
      <c r="P774" s="12">
        <f t="shared" si="63"/>
        <v>1</v>
      </c>
      <c r="Q774" s="12" cm="1">
        <f t="array" ref="Q774">SUMPRODUCT(($G$2:$G$3094=G774)*(P774&gt;$P$2:$P$3094))+1</f>
        <v>1</v>
      </c>
      <c r="R774" s="12" t="e">
        <f>(Q774*100000)+#REF!</f>
        <v>#REF!</v>
      </c>
      <c r="S774" t="e" cm="1">
        <f t="array" ref="S774">SUMPRODUCT(($G$2:$G$3094=G774)*(R774&gt;$R$2:$R$3094))+1</f>
        <v>#REF!</v>
      </c>
      <c r="T774" t="str">
        <f t="shared" si="64"/>
        <v xml:space="preserve">NOTTINGHAM </v>
      </c>
      <c r="U774">
        <v>0</v>
      </c>
      <c r="V774" t="s">
        <v>17</v>
      </c>
      <c r="W774">
        <f t="shared" si="65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61"/>
        <v>Evening45084</v>
      </c>
      <c r="D775" s="5" t="str">
        <f>IF('by region'!$C$2="Any","Any",List!V775)&amp;M775&amp;IF('by region'!$I$2="Any","Any",N775)&amp;G775</f>
        <v>AnyFlatAny45084</v>
      </c>
      <c r="E775" s="5" t="e">
        <f>IF(I775=#REF!,List!G775,"")</f>
        <v>#REF!</v>
      </c>
      <c r="F775" s="5" t="e">
        <f t="shared" si="62"/>
        <v>#REF!</v>
      </c>
      <c r="G775" s="15">
        <v>45084</v>
      </c>
      <c r="H775" s="16" t="s">
        <v>27</v>
      </c>
      <c r="I775" s="16" t="s">
        <v>78</v>
      </c>
      <c r="J775" s="16" t="s">
        <v>80</v>
      </c>
      <c r="K775" s="14" t="s">
        <v>10</v>
      </c>
      <c r="L775" s="14" t="s">
        <v>11</v>
      </c>
      <c r="M775" s="16" t="s">
        <v>25</v>
      </c>
      <c r="N775" s="16" t="s">
        <v>13</v>
      </c>
      <c r="O775" s="16" t="s">
        <v>14</v>
      </c>
      <c r="P775" s="12">
        <f t="shared" si="63"/>
        <v>2</v>
      </c>
      <c r="Q775" s="12" cm="1">
        <f t="array" ref="Q775">SUMPRODUCT(($G$2:$G$3094=G775)*(P775&gt;$P$2:$P$3094))+1</f>
        <v>4</v>
      </c>
      <c r="R775" s="12" t="e">
        <f>(Q775*100000)+#REF!</f>
        <v>#REF!</v>
      </c>
      <c r="S775" t="e" cm="1">
        <f t="array" ref="S775">SUMPRODUCT(($G$2:$G$3094=G775)*(R775&gt;$R$2:$R$3094))+1</f>
        <v>#REF!</v>
      </c>
      <c r="T775" t="str">
        <f t="shared" si="64"/>
        <v>RIPON †</v>
      </c>
      <c r="U775">
        <v>0</v>
      </c>
      <c r="V775" t="s">
        <v>11</v>
      </c>
      <c r="W775">
        <f t="shared" si="65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61"/>
        <v>Afternoon45084</v>
      </c>
      <c r="D776" s="5" t="str">
        <f>IF('by region'!$C$2="Any","Any",List!V776)&amp;M776&amp;IF('by region'!$I$2="Any","Any",N776)&amp;G776</f>
        <v>AnyJumpAny45084</v>
      </c>
      <c r="E776" s="5" t="e">
        <f>IF(I776=#REF!,List!G776,"")</f>
        <v>#REF!</v>
      </c>
      <c r="F776" s="5" t="e">
        <f t="shared" si="62"/>
        <v>#REF!</v>
      </c>
      <c r="G776" s="15">
        <v>45084</v>
      </c>
      <c r="H776" s="16" t="s">
        <v>27</v>
      </c>
      <c r="I776" s="16" t="s">
        <v>75</v>
      </c>
      <c r="J776" s="16" t="s">
        <v>9</v>
      </c>
      <c r="K776" s="14" t="s">
        <v>10</v>
      </c>
      <c r="L776" s="14" t="s">
        <v>19</v>
      </c>
      <c r="M776" s="16" t="s">
        <v>12</v>
      </c>
      <c r="N776" s="16" t="s">
        <v>13</v>
      </c>
      <c r="O776" s="16" t="s">
        <v>14</v>
      </c>
      <c r="P776" s="12">
        <f t="shared" si="63"/>
        <v>1</v>
      </c>
      <c r="Q776" s="12" cm="1">
        <f t="array" ref="Q776">SUMPRODUCT(($G$2:$G$3094=G776)*(P776&gt;$P$2:$P$3094))+1</f>
        <v>1</v>
      </c>
      <c r="R776" s="12" t="e">
        <f>(Q776*100000)+#REF!</f>
        <v>#REF!</v>
      </c>
      <c r="S776" t="e" cm="1">
        <f t="array" ref="S776">SUMPRODUCT(($G$2:$G$3094=G776)*(R776&gt;$R$2:$R$3094))+1</f>
        <v>#REF!</v>
      </c>
      <c r="T776" t="str">
        <f t="shared" si="64"/>
        <v xml:space="preserve">Newton Abbot </v>
      </c>
      <c r="U776">
        <v>0</v>
      </c>
      <c r="V776" t="s">
        <v>11</v>
      </c>
      <c r="W776">
        <f t="shared" si="65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61"/>
        <v>Evening45085</v>
      </c>
      <c r="D777" s="5" t="str">
        <f>IF('by region'!$C$2="Any","Any",List!V777)&amp;M777&amp;IF('by region'!$I$2="Any","Any",N777)&amp;G777</f>
        <v>AnyFlatAny45085</v>
      </c>
      <c r="E777" s="5" t="e">
        <f>IF(I777=#REF!,List!G777,"")</f>
        <v>#REF!</v>
      </c>
      <c r="F777" s="5" t="e">
        <f t="shared" si="62"/>
        <v>#REF!</v>
      </c>
      <c r="G777" s="15">
        <v>45085</v>
      </c>
      <c r="H777" s="16" t="s">
        <v>34</v>
      </c>
      <c r="I777" s="16" t="s">
        <v>81</v>
      </c>
      <c r="J777" s="16" t="s">
        <v>80</v>
      </c>
      <c r="K777" s="14" t="s">
        <v>24</v>
      </c>
      <c r="L777" s="14" t="s">
        <v>17</v>
      </c>
      <c r="M777" s="16" t="s">
        <v>25</v>
      </c>
      <c r="N777" s="16" t="s">
        <v>13</v>
      </c>
      <c r="O777" s="16" t="s">
        <v>21</v>
      </c>
      <c r="P777" s="12">
        <f t="shared" si="63"/>
        <v>2</v>
      </c>
      <c r="Q777" s="12" cm="1">
        <f t="array" ref="Q777">SUMPRODUCT(($G$2:$G$3094=G777)*(P777&gt;$P$2:$P$3094))+1</f>
        <v>4</v>
      </c>
      <c r="R777" s="12" t="e">
        <f>(Q777*100000)+#REF!</f>
        <v>#REF!</v>
      </c>
      <c r="S777" t="e" cm="1">
        <f t="array" ref="S777">SUMPRODUCT(($G$2:$G$3094=G777)*(R777&gt;$R$2:$R$3094))+1</f>
        <v>#REF!</v>
      </c>
      <c r="T777" t="str">
        <f t="shared" si="64"/>
        <v>YARMOUTH †</v>
      </c>
      <c r="U777">
        <v>0</v>
      </c>
      <c r="V777" t="s">
        <v>19</v>
      </c>
      <c r="W777">
        <f t="shared" si="65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61"/>
        <v>Afternoon45085</v>
      </c>
      <c r="D778" s="5" t="str">
        <f>IF('by region'!$C$2="Any","Any",List!V778)&amp;M778&amp;IF('by region'!$I$2="Any","Any",N778)&amp;G778</f>
        <v>AnyFlatAny45085</v>
      </c>
      <c r="E778" s="5" t="e">
        <f>IF(I778=#REF!,List!G778,"")</f>
        <v>#REF!</v>
      </c>
      <c r="F778" s="5" t="e">
        <f t="shared" si="62"/>
        <v>#REF!</v>
      </c>
      <c r="G778" s="15">
        <v>45085</v>
      </c>
      <c r="H778" s="16" t="s">
        <v>34</v>
      </c>
      <c r="I778" s="16" t="s">
        <v>86</v>
      </c>
      <c r="J778" s="16" t="s">
        <v>9</v>
      </c>
      <c r="K778" s="14" t="s">
        <v>10</v>
      </c>
      <c r="L778" s="14" t="s">
        <v>11</v>
      </c>
      <c r="M778" s="16" t="s">
        <v>25</v>
      </c>
      <c r="N778" s="16" t="s">
        <v>13</v>
      </c>
      <c r="O778" s="16" t="s">
        <v>14</v>
      </c>
      <c r="P778" s="12">
        <f t="shared" si="63"/>
        <v>1</v>
      </c>
      <c r="Q778" s="12" cm="1">
        <f t="array" ref="Q778">SUMPRODUCT(($G$2:$G$3094=G778)*(P778&gt;$P$2:$P$3094))+1</f>
        <v>1</v>
      </c>
      <c r="R778" s="12" t="e">
        <f>(Q778*100000)+#REF!</f>
        <v>#REF!</v>
      </c>
      <c r="S778" t="e" cm="1">
        <f t="array" ref="S778">SUMPRODUCT(($G$2:$G$3094=G778)*(R778&gt;$R$2:$R$3094))+1</f>
        <v>#REF!</v>
      </c>
      <c r="T778" t="str">
        <f t="shared" si="64"/>
        <v xml:space="preserve">HAMILTON PARK </v>
      </c>
      <c r="U778">
        <v>0</v>
      </c>
      <c r="V778" t="s">
        <v>19</v>
      </c>
      <c r="W778">
        <f t="shared" si="65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61"/>
        <v>Afternoon45085</v>
      </c>
      <c r="D779" s="5" t="str">
        <f>IF('by region'!$C$2="Any","Any",List!V779)&amp;M779&amp;IF('by region'!$I$2="Any","Any",N779)&amp;G779</f>
        <v>AnyJumpAny45085</v>
      </c>
      <c r="E779" s="5" t="e">
        <f>IF(I779=#REF!,List!G779,"")</f>
        <v>#REF!</v>
      </c>
      <c r="F779" s="5" t="e">
        <f t="shared" si="62"/>
        <v>#REF!</v>
      </c>
      <c r="G779" s="15">
        <v>45085</v>
      </c>
      <c r="H779" s="16" t="s">
        <v>34</v>
      </c>
      <c r="I779" s="16" t="s">
        <v>65</v>
      </c>
      <c r="J779" s="16" t="s">
        <v>9</v>
      </c>
      <c r="K779" s="14" t="s">
        <v>24</v>
      </c>
      <c r="L779" s="14" t="s">
        <v>19</v>
      </c>
      <c r="M779" s="16" t="s">
        <v>12</v>
      </c>
      <c r="N779" s="16" t="s">
        <v>13</v>
      </c>
      <c r="O779" s="16" t="s">
        <v>14</v>
      </c>
      <c r="P779" s="12">
        <f t="shared" si="63"/>
        <v>1</v>
      </c>
      <c r="Q779" s="12" cm="1">
        <f t="array" ref="Q779">SUMPRODUCT(($G$2:$G$3094=G779)*(P779&gt;$P$2:$P$3094))+1</f>
        <v>1</v>
      </c>
      <c r="R779" s="12" t="e">
        <f>(Q779*100000)+#REF!</f>
        <v>#REF!</v>
      </c>
      <c r="S779" t="e" cm="1">
        <f t="array" ref="S779">SUMPRODUCT(($G$2:$G$3094=G779)*(R779&gt;$R$2:$R$3094))+1</f>
        <v>#REF!</v>
      </c>
      <c r="T779" t="str">
        <f t="shared" si="64"/>
        <v xml:space="preserve">Ffos Las </v>
      </c>
      <c r="U779">
        <v>0</v>
      </c>
      <c r="V779" t="s">
        <v>17</v>
      </c>
      <c r="W779">
        <f t="shared" si="65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61"/>
        <v>Afternoon45085</v>
      </c>
      <c r="D780" s="5" t="str">
        <f>IF('by region'!$C$2="Any","Any",List!V780)&amp;M780&amp;IF('by region'!$I$2="Any","Any",N780)&amp;G780</f>
        <v>AnyJumpAny45085</v>
      </c>
      <c r="E780" s="5" t="e">
        <f>IF(I780=#REF!,List!G780,"")</f>
        <v>#REF!</v>
      </c>
      <c r="F780" s="5" t="e">
        <f t="shared" si="62"/>
        <v>#REF!</v>
      </c>
      <c r="G780" s="15">
        <v>45085</v>
      </c>
      <c r="H780" s="16" t="s">
        <v>34</v>
      </c>
      <c r="I780" s="16" t="s">
        <v>60</v>
      </c>
      <c r="J780" s="16" t="s">
        <v>9</v>
      </c>
      <c r="K780" s="14" t="s">
        <v>24</v>
      </c>
      <c r="L780" s="14" t="s">
        <v>17</v>
      </c>
      <c r="M780" s="16" t="s">
        <v>12</v>
      </c>
      <c r="N780" s="16" t="s">
        <v>13</v>
      </c>
      <c r="O780" s="16" t="s">
        <v>14</v>
      </c>
      <c r="P780" s="12">
        <f t="shared" si="63"/>
        <v>1</v>
      </c>
      <c r="Q780" s="12" cm="1">
        <f t="array" ref="Q780">SUMPRODUCT(($G$2:$G$3094=G780)*(P780&gt;$P$2:$P$3094))+1</f>
        <v>1</v>
      </c>
      <c r="R780" s="12" t="e">
        <f>(Q780*100000)+#REF!</f>
        <v>#REF!</v>
      </c>
      <c r="S780" t="e" cm="1">
        <f t="array" ref="S780">SUMPRODUCT(($G$2:$G$3094=G780)*(R780&gt;$R$2:$R$3094))+1</f>
        <v>#REF!</v>
      </c>
      <c r="T780" t="str">
        <f t="shared" si="64"/>
        <v xml:space="preserve">Uttoxeter </v>
      </c>
      <c r="U780">
        <v>0</v>
      </c>
      <c r="V780" t="s">
        <v>19</v>
      </c>
      <c r="W780">
        <f t="shared" si="65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61"/>
        <v>Afternoon45086</v>
      </c>
      <c r="D781" s="5" t="str">
        <f>IF('by region'!$C$2="Any","Any",List!V781)&amp;M781&amp;IF('by region'!$I$2="Any","Any",N781)&amp;G781</f>
        <v>AnyFlatAny45086</v>
      </c>
      <c r="E781" s="5" t="e">
        <f>IF(I781=#REF!,List!G781,"")</f>
        <v>#REF!</v>
      </c>
      <c r="F781" s="5" t="e">
        <f t="shared" si="62"/>
        <v>#REF!</v>
      </c>
      <c r="G781" s="15">
        <v>45086</v>
      </c>
      <c r="H781" s="16" t="s">
        <v>35</v>
      </c>
      <c r="I781" s="16" t="s">
        <v>74</v>
      </c>
      <c r="J781" s="16" t="s">
        <v>9</v>
      </c>
      <c r="K781" s="14" t="s">
        <v>10</v>
      </c>
      <c r="L781" s="14" t="s">
        <v>11</v>
      </c>
      <c r="M781" s="16" t="s">
        <v>25</v>
      </c>
      <c r="N781" s="16" t="s">
        <v>13</v>
      </c>
      <c r="O781" s="16" t="s">
        <v>14</v>
      </c>
      <c r="P781" s="12">
        <f t="shared" si="63"/>
        <v>1</v>
      </c>
      <c r="Q781" s="12" cm="1">
        <f t="array" ref="Q781">SUMPRODUCT(($G$2:$G$3094=G781)*(P781&gt;$P$2:$P$3094))+1</f>
        <v>1</v>
      </c>
      <c r="R781" s="12" t="e">
        <f>(Q781*100000)+#REF!</f>
        <v>#REF!</v>
      </c>
      <c r="S781" t="e" cm="1">
        <f t="array" ref="S781">SUMPRODUCT(($G$2:$G$3094=G781)*(R781&gt;$R$2:$R$3094))+1</f>
        <v>#REF!</v>
      </c>
      <c r="T781" t="str">
        <f t="shared" si="64"/>
        <v xml:space="preserve">THIRSK </v>
      </c>
      <c r="U781">
        <v>0</v>
      </c>
      <c r="V781" t="s">
        <v>19</v>
      </c>
      <c r="W781">
        <f t="shared" si="65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61"/>
        <v>Evening45086</v>
      </c>
      <c r="D782" s="5" t="str">
        <f>IF('by region'!$C$2="Any","Any",List!V782)&amp;M782&amp;IF('by region'!$I$2="Any","Any",N782)&amp;G782</f>
        <v>AnyFlatAny45086</v>
      </c>
      <c r="E782" s="5" t="e">
        <f>IF(I782=#REF!,List!G782,"")</f>
        <v>#REF!</v>
      </c>
      <c r="F782" s="5" t="e">
        <f t="shared" si="62"/>
        <v>#REF!</v>
      </c>
      <c r="G782" s="15">
        <v>45086</v>
      </c>
      <c r="H782" s="16" t="s">
        <v>35</v>
      </c>
      <c r="I782" s="16" t="s">
        <v>79</v>
      </c>
      <c r="J782" s="16" t="s">
        <v>80</v>
      </c>
      <c r="K782" s="14" t="s">
        <v>24</v>
      </c>
      <c r="L782" s="14" t="s">
        <v>19</v>
      </c>
      <c r="M782" s="16" t="s">
        <v>25</v>
      </c>
      <c r="N782" s="16" t="s">
        <v>13</v>
      </c>
      <c r="O782" s="16" t="s">
        <v>14</v>
      </c>
      <c r="P782" s="12">
        <f t="shared" si="63"/>
        <v>2</v>
      </c>
      <c r="Q782" s="12" cm="1">
        <f t="array" ref="Q782">SUMPRODUCT(($G$2:$G$3094=G782)*(P782&gt;$P$2:$P$3094))+1</f>
        <v>4</v>
      </c>
      <c r="R782" s="12" t="e">
        <f>(Q782*100000)+#REF!</f>
        <v>#REF!</v>
      </c>
      <c r="S782" t="e" cm="1">
        <f t="array" ref="S782">SUMPRODUCT(($G$2:$G$3094=G782)*(R782&gt;$R$2:$R$3094))+1</f>
        <v>#REF!</v>
      </c>
      <c r="T782" t="str">
        <f t="shared" si="64"/>
        <v>BATH †</v>
      </c>
      <c r="U782">
        <v>0</v>
      </c>
      <c r="V782" t="s">
        <v>17</v>
      </c>
      <c r="W782">
        <f t="shared" si="65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61"/>
        <v>Afternoon45086</v>
      </c>
      <c r="D783" s="5" t="str">
        <f>IF('by region'!$C$2="Any","Any",List!V783)&amp;M783&amp;IF('by region'!$I$2="Any","Any",N783)&amp;G783</f>
        <v>AnyFlatAny45086</v>
      </c>
      <c r="E783" s="5" t="e">
        <f>IF(I783=#REF!,List!G783,"")</f>
        <v>#REF!</v>
      </c>
      <c r="F783" s="5" t="e">
        <f t="shared" si="62"/>
        <v>#REF!</v>
      </c>
      <c r="G783" s="15">
        <v>45086</v>
      </c>
      <c r="H783" s="16" t="s">
        <v>35</v>
      </c>
      <c r="I783" s="16" t="s">
        <v>82</v>
      </c>
      <c r="J783" s="16" t="s">
        <v>9</v>
      </c>
      <c r="K783" s="14" t="s">
        <v>24</v>
      </c>
      <c r="L783" s="14" t="s">
        <v>19</v>
      </c>
      <c r="M783" s="16" t="s">
        <v>25</v>
      </c>
      <c r="N783" s="16" t="s">
        <v>13</v>
      </c>
      <c r="O783" s="16" t="s">
        <v>14</v>
      </c>
      <c r="P783" s="12">
        <f t="shared" si="63"/>
        <v>1</v>
      </c>
      <c r="Q783" s="12" cm="1">
        <f t="array" ref="Q783">SUMPRODUCT(($G$2:$G$3094=G783)*(P783&gt;$P$2:$P$3094))+1</f>
        <v>1</v>
      </c>
      <c r="R783" s="12" t="e">
        <f>(Q783*100000)+#REF!</f>
        <v>#REF!</v>
      </c>
      <c r="S783" t="e" cm="1">
        <f t="array" ref="S783">SUMPRODUCT(($G$2:$G$3094=G783)*(R783&gt;$R$2:$R$3094))+1</f>
        <v>#REF!</v>
      </c>
      <c r="T783" t="str">
        <f t="shared" si="64"/>
        <v xml:space="preserve">BRIGHTON </v>
      </c>
      <c r="U783">
        <v>0</v>
      </c>
      <c r="V783" t="s">
        <v>17</v>
      </c>
      <c r="W783">
        <f t="shared" si="65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61"/>
        <v>Evening45086</v>
      </c>
      <c r="D784" s="5" t="str">
        <f>IF('by region'!$C$2="Any","Any",List!V784)&amp;M784&amp;IF('by region'!$I$2="Any","Any",N784)&amp;G784</f>
        <v>AnyFlatAny45086</v>
      </c>
      <c r="E784" s="5" t="e">
        <f>IF(I784=#REF!,List!G784,"")</f>
        <v>#REF!</v>
      </c>
      <c r="F784" s="5" t="e">
        <f t="shared" si="62"/>
        <v>#REF!</v>
      </c>
      <c r="G784" s="15">
        <v>45086</v>
      </c>
      <c r="H784" s="16" t="s">
        <v>35</v>
      </c>
      <c r="I784" s="16" t="s">
        <v>85</v>
      </c>
      <c r="J784" s="16" t="s">
        <v>80</v>
      </c>
      <c r="K784" s="14" t="s">
        <v>10</v>
      </c>
      <c r="L784" s="14" t="s">
        <v>19</v>
      </c>
      <c r="M784" s="16" t="s">
        <v>25</v>
      </c>
      <c r="N784" s="16" t="s">
        <v>13</v>
      </c>
      <c r="O784" s="16" t="s">
        <v>14</v>
      </c>
      <c r="P784" s="12">
        <f t="shared" si="63"/>
        <v>2</v>
      </c>
      <c r="Q784" s="12" cm="1">
        <f t="array" ref="Q784">SUMPRODUCT(($G$2:$G$3094=G784)*(P784&gt;$P$2:$P$3094))+1</f>
        <v>4</v>
      </c>
      <c r="R784" s="12" t="e">
        <f>(Q784*100000)+#REF!</f>
        <v>#REF!</v>
      </c>
      <c r="S784" t="e" cm="1">
        <f t="array" ref="S784">SUMPRODUCT(($G$2:$G$3094=G784)*(R784&gt;$R$2:$R$3094))+1</f>
        <v>#REF!</v>
      </c>
      <c r="T784" t="str">
        <f t="shared" si="64"/>
        <v>GOODWOOD †</v>
      </c>
      <c r="U784">
        <v>0</v>
      </c>
      <c r="V784" t="s">
        <v>11</v>
      </c>
      <c r="W784">
        <f t="shared" si="65"/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61"/>
        <v>Evening45086</v>
      </c>
      <c r="D785" s="5" t="str">
        <f>IF('by region'!$C$2="Any","Any",List!V785)&amp;M785&amp;IF('by region'!$I$2="Any","Any",N785)&amp;G785</f>
        <v>AnyFlatAny45086</v>
      </c>
      <c r="E785" s="5" t="e">
        <f>IF(I785=#REF!,List!G785,"")</f>
        <v>#REF!</v>
      </c>
      <c r="F785" s="5" t="e">
        <f t="shared" si="62"/>
        <v>#REF!</v>
      </c>
      <c r="G785" s="15">
        <v>45086</v>
      </c>
      <c r="H785" s="16" t="s">
        <v>35</v>
      </c>
      <c r="I785" s="16" t="s">
        <v>56</v>
      </c>
      <c r="J785" s="16" t="s">
        <v>80</v>
      </c>
      <c r="K785" s="14" t="s">
        <v>16</v>
      </c>
      <c r="L785" s="14" t="s">
        <v>11</v>
      </c>
      <c r="M785" s="16" t="s">
        <v>25</v>
      </c>
      <c r="N785" s="16" t="s">
        <v>13</v>
      </c>
      <c r="O785" s="16" t="s">
        <v>14</v>
      </c>
      <c r="P785" s="12">
        <f t="shared" si="63"/>
        <v>2</v>
      </c>
      <c r="Q785" s="12" cm="1">
        <f t="array" ref="Q785">SUMPRODUCT(($G$2:$G$3094=G785)*(P785&gt;$P$2:$P$3094))+1</f>
        <v>4</v>
      </c>
      <c r="R785" s="12" t="e">
        <f>(Q785*100000)+#REF!</f>
        <v>#REF!</v>
      </c>
      <c r="S785" t="e" cm="1">
        <f t="array" ref="S785">SUMPRODUCT(($G$2:$G$3094=G785)*(R785&gt;$R$2:$R$3094))+1</f>
        <v>#REF!</v>
      </c>
      <c r="T785" t="str">
        <f t="shared" si="64"/>
        <v>HAYDOCK PARK †</v>
      </c>
      <c r="U785">
        <v>0</v>
      </c>
      <c r="V785" t="s">
        <v>19</v>
      </c>
      <c r="W785">
        <f t="shared" si="65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61"/>
        <v>Afternoon45086</v>
      </c>
      <c r="D786" s="5" t="str">
        <f>IF('by region'!$C$2="Any","Any",List!V786)&amp;M786&amp;IF('by region'!$I$2="Any","Any",N786)&amp;G786</f>
        <v>AnyJumpAny45086</v>
      </c>
      <c r="E786" s="5" t="e">
        <f>IF(I786=#REF!,List!G786,"")</f>
        <v>#REF!</v>
      </c>
      <c r="F786" s="5" t="e">
        <f t="shared" si="62"/>
        <v>#REF!</v>
      </c>
      <c r="G786" s="15">
        <v>45086</v>
      </c>
      <c r="H786" s="16" t="s">
        <v>35</v>
      </c>
      <c r="I786" s="16" t="s">
        <v>53</v>
      </c>
      <c r="J786" s="16" t="s">
        <v>9</v>
      </c>
      <c r="K786" s="14" t="s">
        <v>16</v>
      </c>
      <c r="L786" s="14" t="s">
        <v>17</v>
      </c>
      <c r="M786" s="16" t="s">
        <v>12</v>
      </c>
      <c r="N786" s="16" t="s">
        <v>13</v>
      </c>
      <c r="O786" s="16" t="s">
        <v>14</v>
      </c>
      <c r="P786" s="12">
        <f t="shared" si="63"/>
        <v>1</v>
      </c>
      <c r="Q786" s="12" cm="1">
        <f t="array" ref="Q786">SUMPRODUCT(($G$2:$G$3094=G786)*(P786&gt;$P$2:$P$3094))+1</f>
        <v>1</v>
      </c>
      <c r="R786" s="12" t="e">
        <f>(Q786*100000)+#REF!</f>
        <v>#REF!</v>
      </c>
      <c r="S786" t="e" cm="1">
        <f t="array" ref="S786">SUMPRODUCT(($G$2:$G$3094=G786)*(R786&gt;$R$2:$R$3094))+1</f>
        <v>#REF!</v>
      </c>
      <c r="T786" t="str">
        <f t="shared" si="64"/>
        <v xml:space="preserve">Market Rasen </v>
      </c>
      <c r="U786">
        <v>0</v>
      </c>
      <c r="V786" t="s">
        <v>17</v>
      </c>
      <c r="W786">
        <f t="shared" si="65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61"/>
        <v>Afternoon45087</v>
      </c>
      <c r="D787" s="5" t="str">
        <f>IF('by region'!$C$2="Any","Any",List!V787)&amp;M787&amp;IF('by region'!$I$2="Any","Any",N787)&amp;G787</f>
        <v>AnyFlatAny45087</v>
      </c>
      <c r="E787" s="5" t="e">
        <f>IF(I787=#REF!,List!G787,"")</f>
        <v>#REF!</v>
      </c>
      <c r="F787" s="5" t="e">
        <f t="shared" si="62"/>
        <v>#REF!</v>
      </c>
      <c r="G787" s="15">
        <v>45087</v>
      </c>
      <c r="H787" s="16" t="s">
        <v>37</v>
      </c>
      <c r="I787" s="16" t="s">
        <v>77</v>
      </c>
      <c r="J787" s="16" t="s">
        <v>9</v>
      </c>
      <c r="K787" s="14" t="s">
        <v>10</v>
      </c>
      <c r="L787" s="14" t="s">
        <v>11</v>
      </c>
      <c r="M787" s="16" t="s">
        <v>25</v>
      </c>
      <c r="N787" s="16" t="s">
        <v>13</v>
      </c>
      <c r="O787" s="16" t="s">
        <v>14</v>
      </c>
      <c r="P787" s="12">
        <f t="shared" si="63"/>
        <v>1</v>
      </c>
      <c r="Q787" s="12" cm="1">
        <f t="array" ref="Q787">SUMPRODUCT(($G$2:$G$3094=G787)*(P787&gt;$P$2:$P$3094))+1</f>
        <v>1</v>
      </c>
      <c r="R787" s="12" t="e">
        <f>(Q787*100000)+#REF!</f>
        <v>#REF!</v>
      </c>
      <c r="S787" t="e" cm="1">
        <f t="array" ref="S787">SUMPRODUCT(($G$2:$G$3094=G787)*(R787&gt;$R$2:$R$3094))+1</f>
        <v>#REF!</v>
      </c>
      <c r="T787" t="str">
        <f t="shared" si="64"/>
        <v xml:space="preserve">BEVERLEY </v>
      </c>
      <c r="U787">
        <v>0</v>
      </c>
      <c r="V787" t="s">
        <v>11</v>
      </c>
      <c r="W787">
        <f t="shared" si="65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61"/>
        <v>Afternoon45087</v>
      </c>
      <c r="D788" s="5" t="str">
        <f>IF('by region'!$C$2="Any","Any",List!V788)&amp;M788&amp;IF('by region'!$I$2="Any","Any",N788)&amp;G788</f>
        <v>AnyFlatAny45087</v>
      </c>
      <c r="E788" s="5" t="e">
        <f>IF(I788=#REF!,List!G788,"")</f>
        <v>#REF!</v>
      </c>
      <c r="F788" s="5" t="e">
        <f t="shared" si="62"/>
        <v>#REF!</v>
      </c>
      <c r="G788" s="15">
        <v>45087</v>
      </c>
      <c r="H788" s="16" t="s">
        <v>37</v>
      </c>
      <c r="I788" s="16" t="s">
        <v>8</v>
      </c>
      <c r="J788" s="16" t="s">
        <v>9</v>
      </c>
      <c r="K788" s="14" t="s">
        <v>10</v>
      </c>
      <c r="L788" s="14" t="s">
        <v>11</v>
      </c>
      <c r="M788" s="16" t="s">
        <v>25</v>
      </c>
      <c r="N788" s="16" t="s">
        <v>13</v>
      </c>
      <c r="O788" s="16" t="s">
        <v>14</v>
      </c>
      <c r="P788" s="12">
        <f t="shared" si="63"/>
        <v>1</v>
      </c>
      <c r="Q788" s="12" cm="1">
        <f t="array" ref="Q788">SUMPRODUCT(($G$2:$G$3094=G788)*(P788&gt;$P$2:$P$3094))+1</f>
        <v>1</v>
      </c>
      <c r="R788" s="12" t="e">
        <f>(Q788*100000)+#REF!</f>
        <v>#REF!</v>
      </c>
      <c r="S788" t="e" cm="1">
        <f t="array" ref="S788">SUMPRODUCT(($G$2:$G$3094=G788)*(R788&gt;$R$2:$R$3094))+1</f>
        <v>#REF!</v>
      </c>
      <c r="T788" t="str">
        <f t="shared" si="64"/>
        <v xml:space="preserve">CATTERICK BRIDGE </v>
      </c>
      <c r="U788">
        <v>0</v>
      </c>
      <c r="V788" t="s">
        <v>17</v>
      </c>
      <c r="W788">
        <f t="shared" si="65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61"/>
        <v>Evening45087</v>
      </c>
      <c r="D789" s="5" t="str">
        <f>IF('by region'!$C$2="Any","Any",List!V789)&amp;M789&amp;IF('by region'!$I$2="Any","Any",N789)&amp;G789</f>
        <v>AnyFlatAny45087</v>
      </c>
      <c r="E789" s="5" t="e">
        <f>IF(I789=#REF!,List!G789,"")</f>
        <v>#REF!</v>
      </c>
      <c r="F789" s="5" t="e">
        <f t="shared" si="62"/>
        <v>#REF!</v>
      </c>
      <c r="G789" s="15">
        <v>45087</v>
      </c>
      <c r="H789" s="16" t="s">
        <v>37</v>
      </c>
      <c r="I789" s="16" t="s">
        <v>54</v>
      </c>
      <c r="J789" s="16" t="s">
        <v>80</v>
      </c>
      <c r="K789" s="14" t="s">
        <v>24</v>
      </c>
      <c r="L789" s="14" t="s">
        <v>19</v>
      </c>
      <c r="M789" s="16" t="s">
        <v>25</v>
      </c>
      <c r="N789" s="16" t="s">
        <v>13</v>
      </c>
      <c r="O789" s="16" t="s">
        <v>14</v>
      </c>
      <c r="P789" s="12">
        <f t="shared" si="63"/>
        <v>2</v>
      </c>
      <c r="Q789" s="12" cm="1">
        <f t="array" ref="Q789">SUMPRODUCT(($G$2:$G$3094=G789)*(P789&gt;$P$2:$P$3094))+1</f>
        <v>5</v>
      </c>
      <c r="R789" s="12" t="e">
        <f>(Q789*100000)+#REF!</f>
        <v>#REF!</v>
      </c>
      <c r="S789" t="e" cm="1">
        <f t="array" ref="S789">SUMPRODUCT(($G$2:$G$3094=G789)*(R789&gt;$R$2:$R$3094))+1</f>
        <v>#REF!</v>
      </c>
      <c r="T789" t="str">
        <f t="shared" si="64"/>
        <v>CHEPSTOW †</v>
      </c>
      <c r="U789">
        <v>0</v>
      </c>
      <c r="V789" t="s">
        <v>19</v>
      </c>
      <c r="W789">
        <f t="shared" si="65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61"/>
        <v>Afternoon45087</v>
      </c>
      <c r="D790" s="5" t="str">
        <f>IF('by region'!$C$2="Any","Any",List!V790)&amp;M790&amp;IF('by region'!$I$2="Any","Any",N790)&amp;G790</f>
        <v>AnyFlatAny45087</v>
      </c>
      <c r="E790" s="5" t="e">
        <f>IF(I790=#REF!,List!G790,"")</f>
        <v>#REF!</v>
      </c>
      <c r="F790" s="5" t="e">
        <f t="shared" si="62"/>
        <v>#REF!</v>
      </c>
      <c r="G790" s="15">
        <v>45087</v>
      </c>
      <c r="H790" s="16" t="s">
        <v>37</v>
      </c>
      <c r="I790" s="16" t="s">
        <v>56</v>
      </c>
      <c r="J790" s="16" t="s">
        <v>9</v>
      </c>
      <c r="K790" s="14" t="s">
        <v>16</v>
      </c>
      <c r="L790" s="14" t="s">
        <v>11</v>
      </c>
      <c r="M790" s="16" t="s">
        <v>25</v>
      </c>
      <c r="N790" s="16" t="s">
        <v>13</v>
      </c>
      <c r="O790" s="16" t="s">
        <v>14</v>
      </c>
      <c r="P790" s="12">
        <f t="shared" si="63"/>
        <v>1</v>
      </c>
      <c r="Q790" s="12" cm="1">
        <f t="array" ref="Q790">SUMPRODUCT(($G$2:$G$3094=G790)*(P790&gt;$P$2:$P$3094))+1</f>
        <v>1</v>
      </c>
      <c r="R790" s="12" t="e">
        <f>(Q790*100000)+#REF!</f>
        <v>#REF!</v>
      </c>
      <c r="S790" t="e" cm="1">
        <f t="array" ref="S790">SUMPRODUCT(($G$2:$G$3094=G790)*(R790&gt;$R$2:$R$3094))+1</f>
        <v>#REF!</v>
      </c>
      <c r="T790" t="str">
        <f t="shared" si="64"/>
        <v xml:space="preserve">HAYDOCK PARK </v>
      </c>
      <c r="U790">
        <v>0</v>
      </c>
      <c r="V790" t="s">
        <v>11</v>
      </c>
      <c r="W790">
        <f t="shared" si="65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61"/>
        <v>Evening45087</v>
      </c>
      <c r="D791" s="5" t="str">
        <f>IF('by region'!$C$2="Any","Any",List!V791)&amp;M791&amp;IF('by region'!$I$2="Any","Any",N791)&amp;G791</f>
        <v>AnyFlatAny45087</v>
      </c>
      <c r="E791" s="5" t="e">
        <f>IF(I791=#REF!,List!G791,"")</f>
        <v>#REF!</v>
      </c>
      <c r="F791" s="5" t="e">
        <f t="shared" si="62"/>
        <v>#REF!</v>
      </c>
      <c r="G791" s="15">
        <v>45087</v>
      </c>
      <c r="H791" s="16" t="s">
        <v>37</v>
      </c>
      <c r="I791" s="16" t="s">
        <v>36</v>
      </c>
      <c r="J791" s="16" t="s">
        <v>80</v>
      </c>
      <c r="K791" s="14" t="s">
        <v>24</v>
      </c>
      <c r="L791" s="14" t="s">
        <v>19</v>
      </c>
      <c r="M791" s="16" t="s">
        <v>25</v>
      </c>
      <c r="N791" s="16" t="s">
        <v>13</v>
      </c>
      <c r="O791" s="16" t="s">
        <v>14</v>
      </c>
      <c r="P791" s="12">
        <f t="shared" si="63"/>
        <v>2</v>
      </c>
      <c r="Q791" s="12" cm="1">
        <f t="array" ref="Q791">SUMPRODUCT(($G$2:$G$3094=G791)*(P791&gt;$P$2:$P$3094))+1</f>
        <v>5</v>
      </c>
      <c r="R791" s="12" t="e">
        <f>(Q791*100000)+#REF!</f>
        <v>#REF!</v>
      </c>
      <c r="S791" t="e" cm="1">
        <f t="array" ref="S791">SUMPRODUCT(($G$2:$G$3094=G791)*(R791&gt;$R$2:$R$3094))+1</f>
        <v>#REF!</v>
      </c>
      <c r="T791" t="str">
        <f t="shared" si="64"/>
        <v>LINGFIELD PARK †</v>
      </c>
      <c r="U791">
        <v>0</v>
      </c>
      <c r="V791" t="s">
        <v>11</v>
      </c>
      <c r="W791">
        <f t="shared" si="65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61"/>
        <v>Afternoon45087</v>
      </c>
      <c r="D792" s="5" t="str">
        <f>IF('by region'!$C$2="Any","Any",List!V792)&amp;M792&amp;IF('by region'!$I$2="Any","Any",N792)&amp;G792</f>
        <v>AnyJumpAny45087</v>
      </c>
      <c r="E792" s="5" t="e">
        <f>IF(I792=#REF!,List!G792,"")</f>
        <v>#REF!</v>
      </c>
      <c r="F792" s="5" t="e">
        <f t="shared" si="62"/>
        <v>#REF!</v>
      </c>
      <c r="G792" s="15">
        <v>45087</v>
      </c>
      <c r="H792" s="16" t="s">
        <v>37</v>
      </c>
      <c r="I792" s="16" t="s">
        <v>64</v>
      </c>
      <c r="J792" s="16" t="s">
        <v>9</v>
      </c>
      <c r="K792" s="14" t="s">
        <v>10</v>
      </c>
      <c r="L792" s="14" t="s">
        <v>17</v>
      </c>
      <c r="M792" s="16" t="s">
        <v>12</v>
      </c>
      <c r="N792" s="16" t="s">
        <v>13</v>
      </c>
      <c r="O792" s="16" t="s">
        <v>14</v>
      </c>
      <c r="P792" s="12">
        <f t="shared" si="63"/>
        <v>1</v>
      </c>
      <c r="Q792" s="12" cm="1">
        <f t="array" ref="Q792">SUMPRODUCT(($G$2:$G$3094=G792)*(P792&gt;$P$2:$P$3094))+1</f>
        <v>1</v>
      </c>
      <c r="R792" s="12" t="e">
        <f>(Q792*100000)+#REF!</f>
        <v>#REF!</v>
      </c>
      <c r="S792" t="e" cm="1">
        <f t="array" ref="S792">SUMPRODUCT(($G$2:$G$3094=G792)*(R792&gt;$R$2:$R$3094))+1</f>
        <v>#REF!</v>
      </c>
      <c r="T792" t="str">
        <f t="shared" si="64"/>
        <v xml:space="preserve">Bangor-On-Dee </v>
      </c>
      <c r="U792">
        <v>0</v>
      </c>
      <c r="V792" t="s">
        <v>17</v>
      </c>
      <c r="W792">
        <f t="shared" si="65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61"/>
        <v>Afternoon45088</v>
      </c>
      <c r="D793" s="5" t="str">
        <f>IF('by region'!$C$2="Any","Any",List!V793)&amp;M793&amp;IF('by region'!$I$2="Any","Any",N793)&amp;G793</f>
        <v>AnyFlatAny45088</v>
      </c>
      <c r="E793" s="5" t="e">
        <f>IF(I793=#REF!,List!G793,"")</f>
        <v>#REF!</v>
      </c>
      <c r="F793" s="5" t="e">
        <f t="shared" si="62"/>
        <v>#REF!</v>
      </c>
      <c r="G793" s="15">
        <v>45088</v>
      </c>
      <c r="H793" s="16" t="s">
        <v>40</v>
      </c>
      <c r="I793" s="16" t="s">
        <v>85</v>
      </c>
      <c r="J793" s="16" t="s">
        <v>9</v>
      </c>
      <c r="K793" s="14" t="s">
        <v>10</v>
      </c>
      <c r="L793" s="14" t="s">
        <v>19</v>
      </c>
      <c r="M793" s="16" t="s">
        <v>25</v>
      </c>
      <c r="N793" s="16" t="s">
        <v>13</v>
      </c>
      <c r="O793" s="16" t="s">
        <v>14</v>
      </c>
      <c r="P793" s="12">
        <f t="shared" si="63"/>
        <v>1</v>
      </c>
      <c r="Q793" s="12" cm="1">
        <f t="array" ref="Q793">SUMPRODUCT(($G$2:$G$3094=G793)*(P793&gt;$P$2:$P$3094))+1</f>
        <v>1</v>
      </c>
      <c r="R793" s="12" t="e">
        <f>(Q793*100000)+#REF!</f>
        <v>#REF!</v>
      </c>
      <c r="S793" t="e" cm="1">
        <f t="array" ref="S793">SUMPRODUCT(($G$2:$G$3094=G793)*(R793&gt;$R$2:$R$3094))+1</f>
        <v>#REF!</v>
      </c>
      <c r="T793" t="str">
        <f t="shared" si="64"/>
        <v xml:space="preserve">GOODWOOD </v>
      </c>
      <c r="U793">
        <v>0</v>
      </c>
      <c r="V793" t="s">
        <v>11</v>
      </c>
      <c r="W793">
        <f t="shared" si="65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61"/>
        <v>Afternoon45088</v>
      </c>
      <c r="D794" s="5" t="str">
        <f>IF('by region'!$C$2="Any","Any",List!V794)&amp;M794&amp;IF('by region'!$I$2="Any","Any",N794)&amp;G794</f>
        <v>AnyJumpAny45088</v>
      </c>
      <c r="E794" s="5" t="e">
        <f>IF(I794=#REF!,List!G794,"")</f>
        <v>#REF!</v>
      </c>
      <c r="F794" s="5" t="e">
        <f t="shared" si="62"/>
        <v>#REF!</v>
      </c>
      <c r="G794" s="15">
        <v>45088</v>
      </c>
      <c r="H794" s="16" t="s">
        <v>40</v>
      </c>
      <c r="I794" s="16" t="s">
        <v>84</v>
      </c>
      <c r="J794" s="16" t="s">
        <v>9</v>
      </c>
      <c r="K794" s="14" t="s">
        <v>10</v>
      </c>
      <c r="L794" s="14" t="s">
        <v>11</v>
      </c>
      <c r="M794" s="16" t="s">
        <v>12</v>
      </c>
      <c r="N794" s="16" t="s">
        <v>13</v>
      </c>
      <c r="O794" s="16" t="s">
        <v>14</v>
      </c>
      <c r="P794" s="12">
        <f t="shared" si="63"/>
        <v>1</v>
      </c>
      <c r="Q794" s="12" cm="1">
        <f t="array" ref="Q794">SUMPRODUCT(($G$2:$G$3094=G794)*(P794&gt;$P$2:$P$3094))+1</f>
        <v>1</v>
      </c>
      <c r="R794" s="12" t="e">
        <f>(Q794*100000)+#REF!</f>
        <v>#REF!</v>
      </c>
      <c r="S794" t="e" cm="1">
        <f t="array" ref="S794">SUMPRODUCT(($G$2:$G$3094=G794)*(R794&gt;$R$2:$R$3094))+1</f>
        <v>#REF!</v>
      </c>
      <c r="T794" t="str">
        <f t="shared" si="64"/>
        <v xml:space="preserve">Perth </v>
      </c>
      <c r="U794">
        <v>0</v>
      </c>
      <c r="V794" t="s">
        <v>19</v>
      </c>
      <c r="W794">
        <f t="shared" si="65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61"/>
        <v>Afternoon45089</v>
      </c>
      <c r="D795" s="5" t="str">
        <f>IF('by region'!$C$2="Any","Any",List!V795)&amp;M795&amp;IF('by region'!$I$2="Any","Any",N795)&amp;G795</f>
        <v>AnyFlatAny45089</v>
      </c>
      <c r="E795" s="5" t="e">
        <f>IF(I795=#REF!,List!G795,"")</f>
        <v>#REF!</v>
      </c>
      <c r="F795" s="5" t="e">
        <f t="shared" si="62"/>
        <v>#REF!</v>
      </c>
      <c r="G795" s="15">
        <v>45089</v>
      </c>
      <c r="H795" s="16" t="s">
        <v>42</v>
      </c>
      <c r="I795" s="16" t="s">
        <v>36</v>
      </c>
      <c r="J795" s="16" t="s">
        <v>9</v>
      </c>
      <c r="K795" s="14" t="s">
        <v>24</v>
      </c>
      <c r="L795" s="14" t="s">
        <v>19</v>
      </c>
      <c r="M795" s="16" t="s">
        <v>25</v>
      </c>
      <c r="N795" s="16" t="s">
        <v>13</v>
      </c>
      <c r="O795" s="16" t="s">
        <v>14</v>
      </c>
      <c r="P795" s="12">
        <f t="shared" si="63"/>
        <v>1</v>
      </c>
      <c r="Q795" s="12" cm="1">
        <f t="array" ref="Q795">SUMPRODUCT(($G$2:$G$3094=G795)*(P795&gt;$P$2:$P$3094))+1</f>
        <v>1</v>
      </c>
      <c r="R795" s="12" t="e">
        <f>(Q795*100000)+#REF!</f>
        <v>#REF!</v>
      </c>
      <c r="S795" t="e" cm="1">
        <f t="array" ref="S795">SUMPRODUCT(($G$2:$G$3094=G795)*(R795&gt;$R$2:$R$3094))+1</f>
        <v>#REF!</v>
      </c>
      <c r="T795" t="str">
        <f t="shared" si="64"/>
        <v xml:space="preserve">LINGFIELD PARK </v>
      </c>
      <c r="U795">
        <v>0</v>
      </c>
      <c r="V795" t="s">
        <v>19</v>
      </c>
      <c r="W795">
        <f t="shared" si="65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61"/>
        <v>Evening45089</v>
      </c>
      <c r="D796" s="5" t="str">
        <f>IF('by region'!$C$2="Any","Any",List!V796)&amp;M796&amp;IF('by region'!$I$2="Any","Any",N796)&amp;G796</f>
        <v>AnyFlatAny45089</v>
      </c>
      <c r="E796" s="5" t="e">
        <f>IF(I796=#REF!,List!G796,"")</f>
        <v>#REF!</v>
      </c>
      <c r="F796" s="5" t="e">
        <f t="shared" si="62"/>
        <v>#REF!</v>
      </c>
      <c r="G796" s="15">
        <v>45089</v>
      </c>
      <c r="H796" s="16" t="s">
        <v>42</v>
      </c>
      <c r="I796" s="16" t="s">
        <v>71</v>
      </c>
      <c r="J796" s="16" t="s">
        <v>80</v>
      </c>
      <c r="K796" s="14" t="s">
        <v>10</v>
      </c>
      <c r="L796" s="14" t="s">
        <v>11</v>
      </c>
      <c r="M796" s="16" t="s">
        <v>25</v>
      </c>
      <c r="N796" s="16" t="s">
        <v>13</v>
      </c>
      <c r="O796" s="16" t="s">
        <v>14</v>
      </c>
      <c r="P796" s="12">
        <f t="shared" si="63"/>
        <v>2</v>
      </c>
      <c r="Q796" s="12" cm="1">
        <f t="array" ref="Q796">SUMPRODUCT(($G$2:$G$3094=G796)*(P796&gt;$P$2:$P$3094))+1</f>
        <v>3</v>
      </c>
      <c r="R796" s="12" t="e">
        <f>(Q796*100000)+#REF!</f>
        <v>#REF!</v>
      </c>
      <c r="S796" t="e" cm="1">
        <f t="array" ref="S796">SUMPRODUCT(($G$2:$G$3094=G796)*(R796&gt;$R$2:$R$3094))+1</f>
        <v>#REF!</v>
      </c>
      <c r="T796" t="str">
        <f t="shared" si="64"/>
        <v>PONTEFRACT †</v>
      </c>
      <c r="U796">
        <v>0</v>
      </c>
      <c r="V796" t="s">
        <v>17</v>
      </c>
      <c r="W796">
        <f t="shared" si="65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61"/>
        <v>Evening45089</v>
      </c>
      <c r="D797" s="5" t="str">
        <f>IF('by region'!$C$2="Any","Any",List!V797)&amp;M797&amp;IF('by region'!$I$2="Any","Any",N797)&amp;G797</f>
        <v>AnyFlatAny45089</v>
      </c>
      <c r="E797" s="5" t="e">
        <f>IF(I797=#REF!,List!G797,"")</f>
        <v>#REF!</v>
      </c>
      <c r="F797" s="5" t="e">
        <f t="shared" si="62"/>
        <v>#REF!</v>
      </c>
      <c r="G797" s="15">
        <v>45089</v>
      </c>
      <c r="H797" s="16" t="s">
        <v>42</v>
      </c>
      <c r="I797" s="16" t="s">
        <v>70</v>
      </c>
      <c r="J797" s="16" t="s">
        <v>80</v>
      </c>
      <c r="K797" s="14" t="s">
        <v>24</v>
      </c>
      <c r="L797" s="14" t="s">
        <v>19</v>
      </c>
      <c r="M797" s="16" t="s">
        <v>25</v>
      </c>
      <c r="N797" s="16" t="s">
        <v>13</v>
      </c>
      <c r="O797" s="16" t="s">
        <v>14</v>
      </c>
      <c r="P797" s="12">
        <f t="shared" si="63"/>
        <v>2</v>
      </c>
      <c r="Q797" s="12" cm="1">
        <f t="array" ref="Q797">SUMPRODUCT(($G$2:$G$3094=G797)*(P797&gt;$P$2:$P$3094))+1</f>
        <v>3</v>
      </c>
      <c r="R797" s="12" t="e">
        <f>(Q797*100000)+#REF!</f>
        <v>#REF!</v>
      </c>
      <c r="S797" t="e" cm="1">
        <f t="array" ref="S797">SUMPRODUCT(($G$2:$G$3094=G797)*(R797&gt;$R$2:$R$3094))+1</f>
        <v>#REF!</v>
      </c>
      <c r="T797" t="str">
        <f t="shared" si="64"/>
        <v>WINDSOR †</v>
      </c>
      <c r="U797">
        <v>0</v>
      </c>
      <c r="V797" t="s">
        <v>19</v>
      </c>
      <c r="W797">
        <f t="shared" si="65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61"/>
        <v>Afternoon45089</v>
      </c>
      <c r="D798" s="5" t="str">
        <f>IF('by region'!$C$2="Any","Any",List!V798)&amp;M798&amp;IF('by region'!$I$2="Any","Any",N798)&amp;G798</f>
        <v>AnyJumpAny45089</v>
      </c>
      <c r="E798" s="5" t="e">
        <f>IF(I798=#REF!,List!G798,"")</f>
        <v>#REF!</v>
      </c>
      <c r="F798" s="5" t="e">
        <f t="shared" si="62"/>
        <v>#REF!</v>
      </c>
      <c r="G798" s="15">
        <v>45089</v>
      </c>
      <c r="H798" s="16" t="s">
        <v>42</v>
      </c>
      <c r="I798" s="16" t="s">
        <v>23</v>
      </c>
      <c r="J798" s="16" t="s">
        <v>9</v>
      </c>
      <c r="K798" s="14" t="s">
        <v>24</v>
      </c>
      <c r="L798" s="14" t="s">
        <v>17</v>
      </c>
      <c r="M798" s="16" t="s">
        <v>12</v>
      </c>
      <c r="N798" s="16" t="s">
        <v>13</v>
      </c>
      <c r="O798" s="16" t="s">
        <v>14</v>
      </c>
      <c r="P798" s="12">
        <f t="shared" si="63"/>
        <v>1</v>
      </c>
      <c r="Q798" s="12" cm="1">
        <f t="array" ref="Q798">SUMPRODUCT(($G$2:$G$3094=G798)*(P798&gt;$P$2:$P$3094))+1</f>
        <v>1</v>
      </c>
      <c r="R798" s="12" t="e">
        <f>(Q798*100000)+#REF!</f>
        <v>#REF!</v>
      </c>
      <c r="S798" t="e" cm="1">
        <f t="array" ref="S798">SUMPRODUCT(($G$2:$G$3094=G798)*(R798&gt;$R$2:$R$3094))+1</f>
        <v>#REF!</v>
      </c>
      <c r="T798" t="str">
        <f t="shared" si="64"/>
        <v xml:space="preserve">Southwell </v>
      </c>
      <c r="U798">
        <v>0</v>
      </c>
      <c r="V798" t="s">
        <v>11</v>
      </c>
      <c r="W798">
        <f t="shared" si="65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61"/>
        <v>Evening45090</v>
      </c>
      <c r="D799" s="5" t="str">
        <f>IF('by region'!$C$2="Any","Any",List!V799)&amp;M799&amp;IF('by region'!$I$2="Any","Any",N799)&amp;G799</f>
        <v>AnyFlatAny45090</v>
      </c>
      <c r="E799" s="5" t="e">
        <f>IF(I799=#REF!,List!G799,"")</f>
        <v>#REF!</v>
      </c>
      <c r="F799" s="5" t="e">
        <f t="shared" si="62"/>
        <v>#REF!</v>
      </c>
      <c r="G799" s="15">
        <v>45090</v>
      </c>
      <c r="H799" s="16" t="s">
        <v>7</v>
      </c>
      <c r="I799" s="16" t="s">
        <v>28</v>
      </c>
      <c r="J799" s="16" t="s">
        <v>80</v>
      </c>
      <c r="K799" s="14" t="s">
        <v>10</v>
      </c>
      <c r="L799" s="14" t="s">
        <v>11</v>
      </c>
      <c r="M799" s="16" t="s">
        <v>25</v>
      </c>
      <c r="N799" s="16" t="s">
        <v>13</v>
      </c>
      <c r="O799" s="16" t="s">
        <v>21</v>
      </c>
      <c r="P799" s="12">
        <f t="shared" si="63"/>
        <v>2</v>
      </c>
      <c r="Q799" s="12" cm="1">
        <f t="array" ref="Q799">SUMPRODUCT(($G$2:$G$3094=G799)*(P799&gt;$P$2:$P$3094))+1</f>
        <v>3</v>
      </c>
      <c r="R799" s="12" t="e">
        <f>(Q799*100000)+#REF!</f>
        <v>#REF!</v>
      </c>
      <c r="S799" t="e" cm="1">
        <f t="array" ref="S799">SUMPRODUCT(($G$2:$G$3094=G799)*(R799&gt;$R$2:$R$3094))+1</f>
        <v>#REF!</v>
      </c>
      <c r="T799" t="str">
        <f t="shared" si="64"/>
        <v>AYR †</v>
      </c>
      <c r="U799">
        <v>0</v>
      </c>
      <c r="V799" t="s">
        <v>17</v>
      </c>
      <c r="W799">
        <f t="shared" si="65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61"/>
        <v>Evening45090</v>
      </c>
      <c r="D800" s="5" t="str">
        <f>IF('by region'!$C$2="Any","Any",List!V800)&amp;M800&amp;IF('by region'!$I$2="Any","Any",N800)&amp;G800</f>
        <v>AnyFlatAny45090</v>
      </c>
      <c r="E800" s="5" t="e">
        <f>IF(I800=#REF!,List!G800,"")</f>
        <v>#REF!</v>
      </c>
      <c r="F800" s="5" t="e">
        <f t="shared" si="62"/>
        <v>#REF!</v>
      </c>
      <c r="G800" s="15">
        <v>45090</v>
      </c>
      <c r="H800" s="16" t="s">
        <v>7</v>
      </c>
      <c r="I800" s="16" t="s">
        <v>49</v>
      </c>
      <c r="J800" s="16" t="s">
        <v>80</v>
      </c>
      <c r="K800" s="14" t="s">
        <v>10</v>
      </c>
      <c r="L800" s="14" t="s">
        <v>11</v>
      </c>
      <c r="M800" s="16" t="s">
        <v>25</v>
      </c>
      <c r="N800" s="16" t="s">
        <v>13</v>
      </c>
      <c r="O800" s="16" t="s">
        <v>21</v>
      </c>
      <c r="P800" s="12">
        <f t="shared" si="63"/>
        <v>2</v>
      </c>
      <c r="Q800" s="12" cm="1">
        <f t="array" ref="Q800">SUMPRODUCT(($G$2:$G$3094=G800)*(P800&gt;$P$2:$P$3094))+1</f>
        <v>3</v>
      </c>
      <c r="R800" s="12" t="e">
        <f>(Q800*100000)+#REF!</f>
        <v>#REF!</v>
      </c>
      <c r="S800" t="e" cm="1">
        <f t="array" ref="S800">SUMPRODUCT(($G$2:$G$3094=G800)*(R800&gt;$R$2:$R$3094))+1</f>
        <v>#REF!</v>
      </c>
      <c r="T800" t="str">
        <f t="shared" si="64"/>
        <v>WETHERBY †</v>
      </c>
      <c r="U800">
        <v>0</v>
      </c>
      <c r="V800" t="s">
        <v>11</v>
      </c>
      <c r="W800">
        <f t="shared" si="65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61"/>
        <v>Afternoon45090</v>
      </c>
      <c r="D801" s="5" t="str">
        <f>IF('by region'!$C$2="Any","Any",List!V801)&amp;M801&amp;IF('by region'!$I$2="Any","Any",N801)&amp;G801</f>
        <v>AnyFlatAny45090</v>
      </c>
      <c r="E801" s="5" t="e">
        <f>IF(I801=#REF!,List!G801,"")</f>
        <v>#REF!</v>
      </c>
      <c r="F801" s="5" t="e">
        <f t="shared" si="62"/>
        <v>#REF!</v>
      </c>
      <c r="G801" s="15">
        <v>45090</v>
      </c>
      <c r="H801" s="16" t="s">
        <v>7</v>
      </c>
      <c r="I801" s="16" t="s">
        <v>82</v>
      </c>
      <c r="J801" s="16" t="s">
        <v>9</v>
      </c>
      <c r="K801" s="14" t="s">
        <v>24</v>
      </c>
      <c r="L801" s="14" t="s">
        <v>19</v>
      </c>
      <c r="M801" s="16" t="s">
        <v>25</v>
      </c>
      <c r="N801" s="16" t="s">
        <v>13</v>
      </c>
      <c r="O801" s="16" t="s">
        <v>14</v>
      </c>
      <c r="P801" s="12">
        <f t="shared" si="63"/>
        <v>1</v>
      </c>
      <c r="Q801" s="12" cm="1">
        <f t="array" ref="Q801">SUMPRODUCT(($G$2:$G$3094=G801)*(P801&gt;$P$2:$P$3094))+1</f>
        <v>1</v>
      </c>
      <c r="R801" s="12" t="e">
        <f>(Q801*100000)+#REF!</f>
        <v>#REF!</v>
      </c>
      <c r="S801" t="e" cm="1">
        <f t="array" ref="S801">SUMPRODUCT(($G$2:$G$3094=G801)*(R801&gt;$R$2:$R$3094))+1</f>
        <v>#REF!</v>
      </c>
      <c r="T801" t="str">
        <f t="shared" si="64"/>
        <v xml:space="preserve">BRIGHTON </v>
      </c>
      <c r="U801">
        <v>0</v>
      </c>
      <c r="V801" t="s">
        <v>30</v>
      </c>
      <c r="W801">
        <f t="shared" si="65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61"/>
        <v>Afternoon45090</v>
      </c>
      <c r="D802" s="5" t="str">
        <f>IF('by region'!$C$2="Any","Any",List!V802)&amp;M802&amp;IF('by region'!$I$2="Any","Any",N802)&amp;G802</f>
        <v>AnyFlatAny45090</v>
      </c>
      <c r="E802" s="5" t="e">
        <f>IF(I802=#REF!,List!G802,"")</f>
        <v>#REF!</v>
      </c>
      <c r="F802" s="5" t="e">
        <f t="shared" si="62"/>
        <v>#REF!</v>
      </c>
      <c r="G802" s="15">
        <v>45090</v>
      </c>
      <c r="H802" s="16" t="s">
        <v>7</v>
      </c>
      <c r="I802" s="16" t="s">
        <v>87</v>
      </c>
      <c r="J802" s="16" t="s">
        <v>9</v>
      </c>
      <c r="K802" s="14" t="s">
        <v>10</v>
      </c>
      <c r="L802" s="14" t="s">
        <v>19</v>
      </c>
      <c r="M802" s="16" t="s">
        <v>25</v>
      </c>
      <c r="N802" s="16" t="s">
        <v>13</v>
      </c>
      <c r="O802" s="16" t="s">
        <v>14</v>
      </c>
      <c r="P802" s="12">
        <f t="shared" si="63"/>
        <v>1</v>
      </c>
      <c r="Q802" s="12" cm="1">
        <f t="array" ref="Q802">SUMPRODUCT(($G$2:$G$3094=G802)*(P802&gt;$P$2:$P$3094))+1</f>
        <v>1</v>
      </c>
      <c r="R802" s="12" t="e">
        <f>(Q802*100000)+#REF!</f>
        <v>#REF!</v>
      </c>
      <c r="S802" t="e" cm="1">
        <f t="array" ref="S802">SUMPRODUCT(($G$2:$G$3094=G802)*(R802&gt;$R$2:$R$3094))+1</f>
        <v>#REF!</v>
      </c>
      <c r="T802" t="str">
        <f t="shared" si="64"/>
        <v xml:space="preserve">SALISBURY </v>
      </c>
      <c r="U802">
        <v>0</v>
      </c>
      <c r="V802" t="s">
        <v>19</v>
      </c>
      <c r="W802">
        <f t="shared" si="65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61"/>
        <v>Evening45091</v>
      </c>
      <c r="D803" s="5" t="str">
        <f>IF('by region'!$C$2="Any","Any",List!V803)&amp;M803&amp;IF('by region'!$I$2="Any","Any",N803)&amp;G803</f>
        <v>AnyFlatAny45091</v>
      </c>
      <c r="E803" s="5" t="e">
        <f>IF(I803=#REF!,List!G803,"")</f>
        <v>#REF!</v>
      </c>
      <c r="F803" s="5" t="e">
        <f t="shared" si="62"/>
        <v>#REF!</v>
      </c>
      <c r="G803" s="15">
        <v>45091</v>
      </c>
      <c r="H803" s="16" t="s">
        <v>27</v>
      </c>
      <c r="I803" s="16" t="s">
        <v>86</v>
      </c>
      <c r="J803" s="16" t="s">
        <v>80</v>
      </c>
      <c r="K803" s="14" t="s">
        <v>10</v>
      </c>
      <c r="L803" s="14" t="s">
        <v>11</v>
      </c>
      <c r="M803" s="16" t="s">
        <v>25</v>
      </c>
      <c r="N803" s="16" t="s">
        <v>13</v>
      </c>
      <c r="O803" s="16" t="s">
        <v>14</v>
      </c>
      <c r="P803" s="12">
        <f t="shared" si="63"/>
        <v>2</v>
      </c>
      <c r="Q803" s="12" cm="1">
        <f t="array" ref="Q803">SUMPRODUCT(($G$2:$G$3094=G803)*(P803&gt;$P$2:$P$3094))+1</f>
        <v>4</v>
      </c>
      <c r="R803" s="12" t="e">
        <f>(Q803*100000)+#REF!</f>
        <v>#REF!</v>
      </c>
      <c r="S803" t="e" cm="1">
        <f t="array" ref="S803">SUMPRODUCT(($G$2:$G$3094=G803)*(R803&gt;$R$2:$R$3094))+1</f>
        <v>#REF!</v>
      </c>
      <c r="T803" t="str">
        <f t="shared" si="64"/>
        <v>HAMILTON PARK †</v>
      </c>
      <c r="U803">
        <v>0</v>
      </c>
      <c r="V803" t="s">
        <v>17</v>
      </c>
      <c r="W803">
        <f t="shared" si="65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61"/>
        <v>Afternoon45091</v>
      </c>
      <c r="D804" s="5" t="str">
        <f>IF('by region'!$C$2="Any","Any",List!V804)&amp;M804&amp;IF('by region'!$I$2="Any","Any",N804)&amp;G804</f>
        <v>AnyFlatAny45091</v>
      </c>
      <c r="E804" s="5" t="e">
        <f>IF(I804=#REF!,List!G804,"")</f>
        <v>#REF!</v>
      </c>
      <c r="F804" s="5" t="e">
        <f t="shared" si="62"/>
        <v>#REF!</v>
      </c>
      <c r="G804" s="15">
        <v>45091</v>
      </c>
      <c r="H804" s="16" t="s">
        <v>27</v>
      </c>
      <c r="I804" s="16" t="s">
        <v>56</v>
      </c>
      <c r="J804" s="16" t="s">
        <v>9</v>
      </c>
      <c r="K804" s="14" t="s">
        <v>16</v>
      </c>
      <c r="L804" s="14" t="s">
        <v>11</v>
      </c>
      <c r="M804" s="16" t="s">
        <v>25</v>
      </c>
      <c r="N804" s="16" t="s">
        <v>13</v>
      </c>
      <c r="O804" s="16" t="s">
        <v>14</v>
      </c>
      <c r="P804" s="12">
        <f t="shared" si="63"/>
        <v>1</v>
      </c>
      <c r="Q804" s="12" cm="1">
        <f t="array" ref="Q804">SUMPRODUCT(($G$2:$G$3094=G804)*(P804&gt;$P$2:$P$3094))+1</f>
        <v>1</v>
      </c>
      <c r="R804" s="12" t="e">
        <f>(Q804*100000)+#REF!</f>
        <v>#REF!</v>
      </c>
      <c r="S804" t="e" cm="1">
        <f t="array" ref="S804">SUMPRODUCT(($G$2:$G$3094=G804)*(R804&gt;$R$2:$R$3094))+1</f>
        <v>#REF!</v>
      </c>
      <c r="T804" t="str">
        <f t="shared" si="64"/>
        <v xml:space="preserve">HAYDOCK PARK </v>
      </c>
      <c r="U804">
        <v>0</v>
      </c>
      <c r="V804" t="s">
        <v>17</v>
      </c>
      <c r="W804">
        <f t="shared" si="65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61"/>
        <v>Afternoon45091</v>
      </c>
      <c r="D805" s="5" t="str">
        <f>IF('by region'!$C$2="Any","Any",List!V805)&amp;M805&amp;IF('by region'!$I$2="Any","Any",N805)&amp;G805</f>
        <v>AnyFlatAny45091</v>
      </c>
      <c r="E805" s="5" t="e">
        <f>IF(I805=#REF!,List!G805,"")</f>
        <v>#REF!</v>
      </c>
      <c r="F805" s="5" t="e">
        <f t="shared" si="62"/>
        <v>#REF!</v>
      </c>
      <c r="G805" s="15">
        <v>45091</v>
      </c>
      <c r="H805" s="16" t="s">
        <v>27</v>
      </c>
      <c r="I805" s="16" t="s">
        <v>81</v>
      </c>
      <c r="J805" s="16" t="s">
        <v>9</v>
      </c>
      <c r="K805" s="14" t="s">
        <v>24</v>
      </c>
      <c r="L805" s="14" t="s">
        <v>17</v>
      </c>
      <c r="M805" s="16" t="s">
        <v>25</v>
      </c>
      <c r="N805" s="16" t="s">
        <v>13</v>
      </c>
      <c r="O805" s="16" t="s">
        <v>14</v>
      </c>
      <c r="P805" s="12">
        <f t="shared" si="63"/>
        <v>1</v>
      </c>
      <c r="Q805" s="12" cm="1">
        <f t="array" ref="Q805">SUMPRODUCT(($G$2:$G$3094=G805)*(P805&gt;$P$2:$P$3094))+1</f>
        <v>1</v>
      </c>
      <c r="R805" s="12" t="e">
        <f>(Q805*100000)+#REF!</f>
        <v>#REF!</v>
      </c>
      <c r="S805" t="e" cm="1">
        <f t="array" ref="S805">SUMPRODUCT(($G$2:$G$3094=G805)*(R805&gt;$R$2:$R$3094))+1</f>
        <v>#REF!</v>
      </c>
      <c r="T805" t="str">
        <f t="shared" si="64"/>
        <v xml:space="preserve">YARMOUTH </v>
      </c>
      <c r="U805">
        <v>0</v>
      </c>
      <c r="V805" t="s">
        <v>17</v>
      </c>
      <c r="W805">
        <f t="shared" si="65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61"/>
        <v>Afternoon45091</v>
      </c>
      <c r="D806" s="5" t="str">
        <f>IF('by region'!$C$2="Any","Any",List!V806)&amp;M806&amp;IF('by region'!$I$2="Any","Any",N806)&amp;G806</f>
        <v>AnyJumpAny45091</v>
      </c>
      <c r="E806" s="5" t="e">
        <f>IF(I806=#REF!,List!G806,"")</f>
        <v>#REF!</v>
      </c>
      <c r="F806" s="5" t="e">
        <f t="shared" si="62"/>
        <v>#REF!</v>
      </c>
      <c r="G806" s="15">
        <v>45091</v>
      </c>
      <c r="H806" s="16" t="s">
        <v>27</v>
      </c>
      <c r="I806" s="16" t="s">
        <v>75</v>
      </c>
      <c r="J806" s="16" t="s">
        <v>9</v>
      </c>
      <c r="K806" s="14" t="s">
        <v>10</v>
      </c>
      <c r="L806" s="14" t="s">
        <v>19</v>
      </c>
      <c r="M806" s="16" t="s">
        <v>12</v>
      </c>
      <c r="N806" s="16" t="s">
        <v>13</v>
      </c>
      <c r="O806" s="16" t="s">
        <v>14</v>
      </c>
      <c r="P806" s="12">
        <f t="shared" si="63"/>
        <v>1</v>
      </c>
      <c r="Q806" s="12" cm="1">
        <f t="array" ref="Q806">SUMPRODUCT(($G$2:$G$3094=G806)*(P806&gt;$P$2:$P$3094))+1</f>
        <v>1</v>
      </c>
      <c r="R806" s="12" t="e">
        <f>(Q806*100000)+#REF!</f>
        <v>#REF!</v>
      </c>
      <c r="S806" t="e" cm="1">
        <f t="array" ref="S806">SUMPRODUCT(($G$2:$G$3094=G806)*(R806&gt;$R$2:$R$3094))+1</f>
        <v>#REF!</v>
      </c>
      <c r="T806" t="str">
        <f t="shared" si="64"/>
        <v xml:space="preserve">Newton Abbot </v>
      </c>
      <c r="U806">
        <v>0</v>
      </c>
      <c r="V806" t="s">
        <v>19</v>
      </c>
      <c r="W806">
        <f t="shared" si="65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61"/>
        <v>Evening45092</v>
      </c>
      <c r="D807" s="5" t="str">
        <f>IF('by region'!$C$2="Any","Any",List!V807)&amp;M807&amp;IF('by region'!$I$2="Any","Any",N807)&amp;G807</f>
        <v>AnyFlatAny45092</v>
      </c>
      <c r="E807" s="5" t="e">
        <f>IF(I807=#REF!,List!G807,"")</f>
        <v>#REF!</v>
      </c>
      <c r="F807" s="5" t="e">
        <f t="shared" si="62"/>
        <v>#REF!</v>
      </c>
      <c r="G807" s="15">
        <v>45092</v>
      </c>
      <c r="H807" s="16" t="s">
        <v>34</v>
      </c>
      <c r="I807" s="16" t="s">
        <v>56</v>
      </c>
      <c r="J807" s="16" t="s">
        <v>80</v>
      </c>
      <c r="K807" s="14" t="s">
        <v>16</v>
      </c>
      <c r="L807" s="14" t="s">
        <v>11</v>
      </c>
      <c r="M807" s="16" t="s">
        <v>25</v>
      </c>
      <c r="N807" s="16" t="s">
        <v>13</v>
      </c>
      <c r="O807" s="16" t="s">
        <v>14</v>
      </c>
      <c r="P807" s="12">
        <f t="shared" si="63"/>
        <v>2</v>
      </c>
      <c r="Q807" s="12" cm="1">
        <f t="array" ref="Q807">SUMPRODUCT(($G$2:$G$3094=G807)*(P807&gt;$P$2:$P$3094))+1</f>
        <v>4</v>
      </c>
      <c r="R807" s="12" t="e">
        <f>(Q807*100000)+#REF!</f>
        <v>#REF!</v>
      </c>
      <c r="S807" t="e" cm="1">
        <f t="array" ref="S807">SUMPRODUCT(($G$2:$G$3094=G807)*(R807&gt;$R$2:$R$3094))+1</f>
        <v>#REF!</v>
      </c>
      <c r="T807" t="str">
        <f t="shared" si="64"/>
        <v>HAYDOCK PARK †</v>
      </c>
      <c r="U807">
        <v>0</v>
      </c>
      <c r="V807" t="s">
        <v>19</v>
      </c>
      <c r="W807">
        <f t="shared" si="65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61"/>
        <v>Afternoon45092</v>
      </c>
      <c r="D808" s="5" t="str">
        <f>IF('by region'!$C$2="Any","Any",List!V808)&amp;M808&amp;IF('by region'!$I$2="Any","Any",N808)&amp;G808</f>
        <v>AnyFlatAny45092</v>
      </c>
      <c r="E808" s="5" t="e">
        <f>IF(I808=#REF!,List!G808,"")</f>
        <v>#REF!</v>
      </c>
      <c r="F808" s="5" t="e">
        <f t="shared" si="62"/>
        <v>#REF!</v>
      </c>
      <c r="G808" s="15">
        <v>45092</v>
      </c>
      <c r="H808" s="16" t="s">
        <v>34</v>
      </c>
      <c r="I808" s="16" t="s">
        <v>51</v>
      </c>
      <c r="J808" s="16" t="s">
        <v>9</v>
      </c>
      <c r="K808" s="14" t="s">
        <v>10</v>
      </c>
      <c r="L808" s="14" t="s">
        <v>19</v>
      </c>
      <c r="M808" s="16" t="s">
        <v>25</v>
      </c>
      <c r="N808" s="16" t="s">
        <v>13</v>
      </c>
      <c r="O808" s="16" t="s">
        <v>14</v>
      </c>
      <c r="P808" s="12">
        <f t="shared" si="63"/>
        <v>1</v>
      </c>
      <c r="Q808" s="12" cm="1">
        <f t="array" ref="Q808">SUMPRODUCT(($G$2:$G$3094=G808)*(P808&gt;$P$2:$P$3094))+1</f>
        <v>1</v>
      </c>
      <c r="R808" s="12" t="e">
        <f>(Q808*100000)+#REF!</f>
        <v>#REF!</v>
      </c>
      <c r="S808" t="e" cm="1">
        <f t="array" ref="S808">SUMPRODUCT(($G$2:$G$3094=G808)*(R808&gt;$R$2:$R$3094))+1</f>
        <v>#REF!</v>
      </c>
      <c r="T808" t="str">
        <f t="shared" si="64"/>
        <v xml:space="preserve">NEWBURY </v>
      </c>
      <c r="U808">
        <v>0</v>
      </c>
      <c r="V808" t="s">
        <v>11</v>
      </c>
      <c r="W808">
        <f t="shared" si="65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61"/>
        <v>Afternoon45092</v>
      </c>
      <c r="D809" s="5" t="str">
        <f>IF('by region'!$C$2="Any","Any",List!V809)&amp;M809&amp;IF('by region'!$I$2="Any","Any",N809)&amp;G809</f>
        <v>AnyFlatAny45092</v>
      </c>
      <c r="E809" s="5" t="e">
        <f>IF(I809=#REF!,List!G809,"")</f>
        <v>#REF!</v>
      </c>
      <c r="F809" s="5" t="e">
        <f t="shared" si="62"/>
        <v>#REF!</v>
      </c>
      <c r="G809" s="15">
        <v>45092</v>
      </c>
      <c r="H809" s="16" t="s">
        <v>34</v>
      </c>
      <c r="I809" s="16" t="s">
        <v>72</v>
      </c>
      <c r="J809" s="16" t="s">
        <v>9</v>
      </c>
      <c r="K809" s="14" t="s">
        <v>16</v>
      </c>
      <c r="L809" s="14" t="s">
        <v>17</v>
      </c>
      <c r="M809" s="16" t="s">
        <v>25</v>
      </c>
      <c r="N809" s="16" t="s">
        <v>13</v>
      </c>
      <c r="O809" s="16" t="s">
        <v>14</v>
      </c>
      <c r="P809" s="12">
        <f t="shared" si="63"/>
        <v>1</v>
      </c>
      <c r="Q809" s="12" cm="1">
        <f t="array" ref="Q809">SUMPRODUCT(($G$2:$G$3094=G809)*(P809&gt;$P$2:$P$3094))+1</f>
        <v>1</v>
      </c>
      <c r="R809" s="12" t="e">
        <f>(Q809*100000)+#REF!</f>
        <v>#REF!</v>
      </c>
      <c r="S809" t="e" cm="1">
        <f t="array" ref="S809">SUMPRODUCT(($G$2:$G$3094=G809)*(R809&gt;$R$2:$R$3094))+1</f>
        <v>#REF!</v>
      </c>
      <c r="T809" t="str">
        <f t="shared" si="64"/>
        <v xml:space="preserve">NOTTINGHAM </v>
      </c>
      <c r="U809">
        <v>0</v>
      </c>
      <c r="V809" t="s">
        <v>17</v>
      </c>
      <c r="W809">
        <f t="shared" si="65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61"/>
        <v>Afternoon45092</v>
      </c>
      <c r="D810" s="5" t="str">
        <f>IF('by region'!$C$2="Any","Any",List!V810)&amp;M810&amp;IF('by region'!$I$2="Any","Any",N810)&amp;G810</f>
        <v>AnyFlatAny45092</v>
      </c>
      <c r="E810" s="5" t="e">
        <f>IF(I810=#REF!,List!G810,"")</f>
        <v>#REF!</v>
      </c>
      <c r="F810" s="5" t="e">
        <f t="shared" si="62"/>
        <v>#REF!</v>
      </c>
      <c r="G810" s="15">
        <v>45092</v>
      </c>
      <c r="H810" s="16" t="s">
        <v>34</v>
      </c>
      <c r="I810" s="16" t="s">
        <v>81</v>
      </c>
      <c r="J810" s="16" t="s">
        <v>9</v>
      </c>
      <c r="K810" s="14" t="s">
        <v>24</v>
      </c>
      <c r="L810" s="14" t="s">
        <v>17</v>
      </c>
      <c r="M810" s="16" t="s">
        <v>25</v>
      </c>
      <c r="N810" s="16" t="s">
        <v>13</v>
      </c>
      <c r="O810" s="16" t="s">
        <v>14</v>
      </c>
      <c r="P810" s="12">
        <f t="shared" si="63"/>
        <v>1</v>
      </c>
      <c r="Q810" s="12" cm="1">
        <f t="array" ref="Q810">SUMPRODUCT(($G$2:$G$3094=G810)*(P810&gt;$P$2:$P$3094))+1</f>
        <v>1</v>
      </c>
      <c r="R810" s="12" t="e">
        <f>(Q810*100000)+#REF!</f>
        <v>#REF!</v>
      </c>
      <c r="S810" t="e" cm="1">
        <f t="array" ref="S810">SUMPRODUCT(($G$2:$G$3094=G810)*(R810&gt;$R$2:$R$3094))+1</f>
        <v>#REF!</v>
      </c>
      <c r="T810" t="str">
        <f t="shared" si="64"/>
        <v xml:space="preserve">YARMOUTH </v>
      </c>
      <c r="U810">
        <v>0</v>
      </c>
      <c r="V810" t="s">
        <v>17</v>
      </c>
      <c r="W810">
        <f t="shared" si="65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61"/>
        <v>Evening45092</v>
      </c>
      <c r="D811" s="5" t="str">
        <f>IF('by region'!$C$2="Any","Any",List!V811)&amp;M811&amp;IF('by region'!$I$2="Any","Any",N811)&amp;G811</f>
        <v>AnyJumpAny45092</v>
      </c>
      <c r="E811" s="5" t="e">
        <f>IF(I811=#REF!,List!G811,"")</f>
        <v>#REF!</v>
      </c>
      <c r="F811" s="5" t="e">
        <f t="shared" si="62"/>
        <v>#REF!</v>
      </c>
      <c r="G811" s="15">
        <v>45092</v>
      </c>
      <c r="H811" s="16" t="s">
        <v>34</v>
      </c>
      <c r="I811" s="16" t="s">
        <v>91</v>
      </c>
      <c r="J811" s="16" t="s">
        <v>80</v>
      </c>
      <c r="K811" s="14" t="s">
        <v>24</v>
      </c>
      <c r="L811" s="14" t="s">
        <v>17</v>
      </c>
      <c r="M811" s="16" t="s">
        <v>12</v>
      </c>
      <c r="N811" s="16" t="s">
        <v>13</v>
      </c>
      <c r="O811" s="16" t="s">
        <v>14</v>
      </c>
      <c r="P811" s="12">
        <f t="shared" si="63"/>
        <v>2</v>
      </c>
      <c r="Q811" s="12" cm="1">
        <f t="array" ref="Q811">SUMPRODUCT(($G$2:$G$3094=G811)*(P811&gt;$P$2:$P$3094))+1</f>
        <v>4</v>
      </c>
      <c r="R811" s="12" t="e">
        <f>(Q811*100000)+#REF!</f>
        <v>#REF!</v>
      </c>
      <c r="S811" t="e" cm="1">
        <f t="array" ref="S811">SUMPRODUCT(($G$2:$G$3094=G811)*(R811&gt;$R$2:$R$3094))+1</f>
        <v>#REF!</v>
      </c>
      <c r="T811" t="str">
        <f t="shared" si="64"/>
        <v>Worcester †</v>
      </c>
      <c r="U811">
        <v>0</v>
      </c>
      <c r="V811" t="s">
        <v>11</v>
      </c>
      <c r="W811">
        <f t="shared" si="65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61"/>
        <v>Afternoon45093</v>
      </c>
      <c r="D812" s="5" t="str">
        <f>IF('by region'!$C$2="Any","Any",List!V812)&amp;M812&amp;IF('by region'!$I$2="Any","Any",N812)&amp;G812</f>
        <v>AnyFlatAny45093</v>
      </c>
      <c r="E812" s="5" t="e">
        <f>IF(I812=#REF!,List!G812,"")</f>
        <v>#REF!</v>
      </c>
      <c r="F812" s="5" t="e">
        <f t="shared" si="62"/>
        <v>#REF!</v>
      </c>
      <c r="G812" s="15">
        <v>45093</v>
      </c>
      <c r="H812" s="16" t="s">
        <v>35</v>
      </c>
      <c r="I812" s="16" t="s">
        <v>54</v>
      </c>
      <c r="J812" s="16" t="s">
        <v>9</v>
      </c>
      <c r="K812" s="14" t="s">
        <v>24</v>
      </c>
      <c r="L812" s="14" t="s">
        <v>19</v>
      </c>
      <c r="M812" s="16" t="s">
        <v>25</v>
      </c>
      <c r="N812" s="16" t="s">
        <v>13</v>
      </c>
      <c r="O812" s="16" t="s">
        <v>14</v>
      </c>
      <c r="P812" s="12">
        <f t="shared" si="63"/>
        <v>1</v>
      </c>
      <c r="Q812" s="12" cm="1">
        <f t="array" ref="Q812">SUMPRODUCT(($G$2:$G$3094=G812)*(P812&gt;$P$2:$P$3094))+1</f>
        <v>1</v>
      </c>
      <c r="R812" s="12" t="e">
        <f>(Q812*100000)+#REF!</f>
        <v>#REF!</v>
      </c>
      <c r="S812" t="e" cm="1">
        <f t="array" ref="S812">SUMPRODUCT(($G$2:$G$3094=G812)*(R812&gt;$R$2:$R$3094))+1</f>
        <v>#REF!</v>
      </c>
      <c r="T812" t="str">
        <f t="shared" si="64"/>
        <v xml:space="preserve">CHEPSTOW </v>
      </c>
      <c r="U812">
        <v>0</v>
      </c>
      <c r="V812" t="s">
        <v>11</v>
      </c>
      <c r="W812">
        <f t="shared" si="65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61"/>
        <v>Evening45093</v>
      </c>
      <c r="D813" s="5" t="str">
        <f>IF('by region'!$C$2="Any","Any",List!V813)&amp;M813&amp;IF('by region'!$I$2="Any","Any",N813)&amp;G813</f>
        <v>AnyFlatAny45093</v>
      </c>
      <c r="E813" s="5" t="e">
        <f>IF(I813=#REF!,List!G813,"")</f>
        <v>#REF!</v>
      </c>
      <c r="F813" s="5" t="e">
        <f t="shared" si="62"/>
        <v>#REF!</v>
      </c>
      <c r="G813" s="15">
        <v>45093</v>
      </c>
      <c r="H813" s="16" t="s">
        <v>35</v>
      </c>
      <c r="I813" s="16" t="s">
        <v>85</v>
      </c>
      <c r="J813" s="16" t="s">
        <v>80</v>
      </c>
      <c r="K813" s="14" t="s">
        <v>10</v>
      </c>
      <c r="L813" s="14" t="s">
        <v>19</v>
      </c>
      <c r="M813" s="16" t="s">
        <v>25</v>
      </c>
      <c r="N813" s="16" t="s">
        <v>13</v>
      </c>
      <c r="O813" s="16" t="s">
        <v>14</v>
      </c>
      <c r="P813" s="12">
        <f t="shared" si="63"/>
        <v>2</v>
      </c>
      <c r="Q813" s="12" cm="1">
        <f t="array" ref="Q813">SUMPRODUCT(($G$2:$G$3094=G813)*(P813&gt;$P$2:$P$3094))+1</f>
        <v>4</v>
      </c>
      <c r="R813" s="12" t="e">
        <f>(Q813*100000)+#REF!</f>
        <v>#REF!</v>
      </c>
      <c r="S813" t="e" cm="1">
        <f t="array" ref="S813">SUMPRODUCT(($G$2:$G$3094=G813)*(R813&gt;$R$2:$R$3094))+1</f>
        <v>#REF!</v>
      </c>
      <c r="T813" t="str">
        <f t="shared" si="64"/>
        <v>GOODWOOD †</v>
      </c>
      <c r="U813">
        <v>0</v>
      </c>
      <c r="V813" t="s">
        <v>19</v>
      </c>
      <c r="W813">
        <f t="shared" si="65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61"/>
        <v>Afternoon45093</v>
      </c>
      <c r="D814" s="5" t="str">
        <f>IF('by region'!$C$2="Any","Any",List!V814)&amp;M814&amp;IF('by region'!$I$2="Any","Any",N814)&amp;G814</f>
        <v>AnyFlatAny45093</v>
      </c>
      <c r="E814" s="5" t="e">
        <f>IF(I814=#REF!,List!G814,"")</f>
        <v>#REF!</v>
      </c>
      <c r="F814" s="5" t="e">
        <f t="shared" si="62"/>
        <v>#REF!</v>
      </c>
      <c r="G814" s="15">
        <v>45093</v>
      </c>
      <c r="H814" s="16" t="s">
        <v>35</v>
      </c>
      <c r="I814" s="16" t="s">
        <v>38</v>
      </c>
      <c r="J814" s="16" t="s">
        <v>9</v>
      </c>
      <c r="K814" s="14" t="s">
        <v>16</v>
      </c>
      <c r="L814" s="14" t="s">
        <v>19</v>
      </c>
      <c r="M814" s="16" t="s">
        <v>25</v>
      </c>
      <c r="N814" s="16" t="s">
        <v>13</v>
      </c>
      <c r="O814" s="16" t="s">
        <v>14</v>
      </c>
      <c r="P814" s="12">
        <f t="shared" si="63"/>
        <v>1</v>
      </c>
      <c r="Q814" s="12" cm="1">
        <f t="array" ref="Q814">SUMPRODUCT(($G$2:$G$3094=G814)*(P814&gt;$P$2:$P$3094))+1</f>
        <v>1</v>
      </c>
      <c r="R814" s="12" t="e">
        <f>(Q814*100000)+#REF!</f>
        <v>#REF!</v>
      </c>
      <c r="S814" t="e" cm="1">
        <f t="array" ref="S814">SUMPRODUCT(($G$2:$G$3094=G814)*(R814&gt;$R$2:$R$3094))+1</f>
        <v>#REF!</v>
      </c>
      <c r="T814" t="str">
        <f t="shared" si="64"/>
        <v xml:space="preserve">SANDOWN PARK </v>
      </c>
      <c r="U814">
        <v>0</v>
      </c>
      <c r="V814" t="s">
        <v>17</v>
      </c>
      <c r="W814">
        <f t="shared" si="65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61"/>
        <v>Afternoon45093</v>
      </c>
      <c r="D815" s="5" t="str">
        <f>IF('by region'!$C$2="Any","Any",List!V815)&amp;M815&amp;IF('by region'!$I$2="Any","Any",N815)&amp;G815</f>
        <v>AnyFlatAny45093</v>
      </c>
      <c r="E815" s="5" t="e">
        <f>IF(I815=#REF!,List!G815,"")</f>
        <v>#REF!</v>
      </c>
      <c r="F815" s="5" t="e">
        <f t="shared" si="62"/>
        <v>#REF!</v>
      </c>
      <c r="G815" s="15">
        <v>45093</v>
      </c>
      <c r="H815" s="16" t="s">
        <v>35</v>
      </c>
      <c r="I815" s="16" t="s">
        <v>90</v>
      </c>
      <c r="J815" s="16" t="s">
        <v>9</v>
      </c>
      <c r="K815" s="14" t="s">
        <v>10</v>
      </c>
      <c r="L815" s="14" t="s">
        <v>11</v>
      </c>
      <c r="M815" s="16" t="s">
        <v>25</v>
      </c>
      <c r="N815" s="16" t="s">
        <v>13</v>
      </c>
      <c r="O815" s="16" t="s">
        <v>14</v>
      </c>
      <c r="P815" s="12">
        <f t="shared" si="63"/>
        <v>1</v>
      </c>
      <c r="Q815" s="12" cm="1">
        <f t="array" ref="Q815">SUMPRODUCT(($G$2:$G$3094=G815)*(P815&gt;$P$2:$P$3094))+1</f>
        <v>1</v>
      </c>
      <c r="R815" s="12" t="e">
        <f>(Q815*100000)+#REF!</f>
        <v>#REF!</v>
      </c>
      <c r="S815" t="e" cm="1">
        <f t="array" ref="S815">SUMPRODUCT(($G$2:$G$3094=G815)*(R815&gt;$R$2:$R$3094))+1</f>
        <v>#REF!</v>
      </c>
      <c r="T815" t="str">
        <f t="shared" si="64"/>
        <v xml:space="preserve">YORK </v>
      </c>
      <c r="U815">
        <v>0</v>
      </c>
      <c r="V815" t="s">
        <v>17</v>
      </c>
      <c r="W815">
        <f t="shared" si="65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61"/>
        <v>Evening45093</v>
      </c>
      <c r="D816" s="5" t="str">
        <f>IF('by region'!$C$2="Any","Any",List!V816)&amp;M816&amp;IF('by region'!$I$2="Any","Any",N816)&amp;G816</f>
        <v>AnyJumpAny45093</v>
      </c>
      <c r="E816" s="5" t="e">
        <f>IF(I816=#REF!,List!G816,"")</f>
        <v>#REF!</v>
      </c>
      <c r="F816" s="5" t="e">
        <f t="shared" si="62"/>
        <v>#REF!</v>
      </c>
      <c r="G816" s="15">
        <v>45093</v>
      </c>
      <c r="H816" s="16" t="s">
        <v>35</v>
      </c>
      <c r="I816" s="16" t="s">
        <v>68</v>
      </c>
      <c r="J816" s="16" t="s">
        <v>80</v>
      </c>
      <c r="K816" s="14" t="s">
        <v>16</v>
      </c>
      <c r="L816" s="14" t="s">
        <v>11</v>
      </c>
      <c r="M816" s="16" t="s">
        <v>12</v>
      </c>
      <c r="N816" s="16" t="s">
        <v>13</v>
      </c>
      <c r="O816" s="16" t="s">
        <v>14</v>
      </c>
      <c r="P816" s="12">
        <f t="shared" si="63"/>
        <v>2</v>
      </c>
      <c r="Q816" s="12" cm="1">
        <f t="array" ref="Q816">SUMPRODUCT(($G$2:$G$3094=G816)*(P816&gt;$P$2:$P$3094))+1</f>
        <v>4</v>
      </c>
      <c r="R816" s="12" t="e">
        <f>(Q816*100000)+#REF!</f>
        <v>#REF!</v>
      </c>
      <c r="S816" t="e" cm="1">
        <f t="array" ref="S816">SUMPRODUCT(($G$2:$G$3094=G816)*(R816&gt;$R$2:$R$3094))+1</f>
        <v>#REF!</v>
      </c>
      <c r="T816" t="str">
        <f t="shared" si="64"/>
        <v>Aintree †</v>
      </c>
      <c r="U816">
        <v>0</v>
      </c>
      <c r="V816" t="s">
        <v>11</v>
      </c>
      <c r="W816">
        <f t="shared" si="65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61"/>
        <v>Evening45093</v>
      </c>
      <c r="D817" s="5" t="str">
        <f>IF('by region'!$C$2="Any","Any",List!V817)&amp;M817&amp;IF('by region'!$I$2="Any","Any",N817)&amp;G817</f>
        <v>AnyJumpAny45093</v>
      </c>
      <c r="E817" s="5" t="e">
        <f>IF(I817=#REF!,List!G817,"")</f>
        <v>#REF!</v>
      </c>
      <c r="F817" s="5" t="e">
        <f t="shared" si="62"/>
        <v>#REF!</v>
      </c>
      <c r="G817" s="15">
        <v>45093</v>
      </c>
      <c r="H817" s="16" t="s">
        <v>35</v>
      </c>
      <c r="I817" s="16" t="s">
        <v>58</v>
      </c>
      <c r="J817" s="16" t="s">
        <v>80</v>
      </c>
      <c r="K817" s="14" t="s">
        <v>24</v>
      </c>
      <c r="L817" s="14" t="s">
        <v>19</v>
      </c>
      <c r="M817" s="16" t="s">
        <v>12</v>
      </c>
      <c r="N817" s="16" t="s">
        <v>13</v>
      </c>
      <c r="O817" s="16" t="s">
        <v>14</v>
      </c>
      <c r="P817" s="12">
        <f t="shared" si="63"/>
        <v>2</v>
      </c>
      <c r="Q817" s="12" cm="1">
        <f t="array" ref="Q817">SUMPRODUCT(($G$2:$G$3094=G817)*(P817&gt;$P$2:$P$3094))+1</f>
        <v>4</v>
      </c>
      <c r="R817" s="12" t="e">
        <f>(Q817*100000)+#REF!</f>
        <v>#REF!</v>
      </c>
      <c r="S817" t="e" cm="1">
        <f t="array" ref="S817">SUMPRODUCT(($G$2:$G$3094=G817)*(R817&gt;$R$2:$R$3094))+1</f>
        <v>#REF!</v>
      </c>
      <c r="T817" t="str">
        <f t="shared" si="64"/>
        <v>Fontwell Park †</v>
      </c>
      <c r="U817">
        <v>0</v>
      </c>
      <c r="V817" t="s">
        <v>11</v>
      </c>
      <c r="W817">
        <f t="shared" si="65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61"/>
        <v>Afternoon45094</v>
      </c>
      <c r="D818" s="5" t="str">
        <f>IF('by region'!$C$2="Any","Any",List!V818)&amp;M818&amp;IF('by region'!$I$2="Any","Any",N818)&amp;G818</f>
        <v>AnyFlatAny45094</v>
      </c>
      <c r="E818" s="5" t="e">
        <f>IF(I818=#REF!,List!G818,"")</f>
        <v>#REF!</v>
      </c>
      <c r="F818" s="5" t="e">
        <f t="shared" si="62"/>
        <v>#REF!</v>
      </c>
      <c r="G818" s="15">
        <v>45094</v>
      </c>
      <c r="H818" s="16" t="s">
        <v>37</v>
      </c>
      <c r="I818" s="16" t="s">
        <v>79</v>
      </c>
      <c r="J818" s="16" t="s">
        <v>9</v>
      </c>
      <c r="K818" s="14" t="s">
        <v>24</v>
      </c>
      <c r="L818" s="14" t="s">
        <v>19</v>
      </c>
      <c r="M818" s="16" t="s">
        <v>25</v>
      </c>
      <c r="N818" s="16" t="s">
        <v>13</v>
      </c>
      <c r="O818" s="16" t="s">
        <v>14</v>
      </c>
      <c r="P818" s="12">
        <f t="shared" si="63"/>
        <v>1</v>
      </c>
      <c r="Q818" s="12" cm="1">
        <f t="array" ref="Q818">SUMPRODUCT(($G$2:$G$3094=G818)*(P818&gt;$P$2:$P$3094))+1</f>
        <v>1</v>
      </c>
      <c r="R818" s="12" t="e">
        <f>(Q818*100000)+#REF!</f>
        <v>#REF!</v>
      </c>
      <c r="S818" t="e" cm="1">
        <f t="array" ref="S818">SUMPRODUCT(($G$2:$G$3094=G818)*(R818&gt;$R$2:$R$3094))+1</f>
        <v>#REF!</v>
      </c>
      <c r="T818" t="str">
        <f t="shared" si="64"/>
        <v xml:space="preserve">BATH </v>
      </c>
      <c r="U818">
        <v>0</v>
      </c>
      <c r="V818" t="s">
        <v>11</v>
      </c>
      <c r="W818">
        <f t="shared" si="65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61"/>
        <v>Evening45094</v>
      </c>
      <c r="D819" s="5" t="str">
        <f>IF('by region'!$C$2="Any","Any",List!V819)&amp;M819&amp;IF('by region'!$I$2="Any","Any",N819)&amp;G819</f>
        <v>AnyFlatAny45094</v>
      </c>
      <c r="E819" s="5" t="e">
        <f>IF(I819=#REF!,List!G819,"")</f>
        <v>#REF!</v>
      </c>
      <c r="F819" s="5" t="e">
        <f t="shared" si="62"/>
        <v>#REF!</v>
      </c>
      <c r="G819" s="15">
        <v>45094</v>
      </c>
      <c r="H819" s="16" t="s">
        <v>37</v>
      </c>
      <c r="I819" s="16" t="s">
        <v>44</v>
      </c>
      <c r="J819" s="16" t="s">
        <v>80</v>
      </c>
      <c r="K819" s="14" t="s">
        <v>10</v>
      </c>
      <c r="L819" s="14" t="s">
        <v>17</v>
      </c>
      <c r="M819" s="16" t="s">
        <v>25</v>
      </c>
      <c r="N819" s="16" t="s">
        <v>13</v>
      </c>
      <c r="O819" s="16" t="s">
        <v>14</v>
      </c>
      <c r="P819" s="12">
        <f t="shared" si="63"/>
        <v>2</v>
      </c>
      <c r="Q819" s="12" cm="1">
        <f t="array" ref="Q819">SUMPRODUCT(($G$2:$G$3094=G819)*(P819&gt;$P$2:$P$3094))+1</f>
        <v>6</v>
      </c>
      <c r="R819" s="12" t="e">
        <f>(Q819*100000)+#REF!</f>
        <v>#REF!</v>
      </c>
      <c r="S819" t="e" cm="1">
        <f t="array" ref="S819">SUMPRODUCT(($G$2:$G$3094=G819)*(R819&gt;$R$2:$R$3094))+1</f>
        <v>#REF!</v>
      </c>
      <c r="T819" t="str">
        <f t="shared" si="64"/>
        <v>LEICESTER †</v>
      </c>
      <c r="U819">
        <v>0</v>
      </c>
      <c r="V819" t="s">
        <v>17</v>
      </c>
      <c r="W819">
        <f t="shared" si="65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61"/>
        <v>Afternoon45094</v>
      </c>
      <c r="D820" s="5" t="str">
        <f>IF('by region'!$C$2="Any","Any",List!V820)&amp;M820&amp;IF('by region'!$I$2="Any","Any",N820)&amp;G820</f>
        <v>AnyFlatAny45094</v>
      </c>
      <c r="E820" s="5" t="e">
        <f>IF(I820=#REF!,List!G820,"")</f>
        <v>#REF!</v>
      </c>
      <c r="F820" s="5" t="e">
        <f t="shared" si="62"/>
        <v>#REF!</v>
      </c>
      <c r="G820" s="15">
        <v>45094</v>
      </c>
      <c r="H820" s="16" t="s">
        <v>37</v>
      </c>
      <c r="I820" s="16" t="s">
        <v>38</v>
      </c>
      <c r="J820" s="16" t="s">
        <v>9</v>
      </c>
      <c r="K820" s="14" t="s">
        <v>16</v>
      </c>
      <c r="L820" s="14" t="s">
        <v>19</v>
      </c>
      <c r="M820" s="16" t="s">
        <v>25</v>
      </c>
      <c r="N820" s="16" t="s">
        <v>13</v>
      </c>
      <c r="O820" s="16" t="s">
        <v>14</v>
      </c>
      <c r="P820" s="12">
        <f t="shared" si="63"/>
        <v>1</v>
      </c>
      <c r="Q820" s="12" cm="1">
        <f t="array" ref="Q820">SUMPRODUCT(($G$2:$G$3094=G820)*(P820&gt;$P$2:$P$3094))+1</f>
        <v>1</v>
      </c>
      <c r="R820" s="12" t="e">
        <f>(Q820*100000)+#REF!</f>
        <v>#REF!</v>
      </c>
      <c r="S820" t="e" cm="1">
        <f t="array" ref="S820">SUMPRODUCT(($G$2:$G$3094=G820)*(R820&gt;$R$2:$R$3094))+1</f>
        <v>#REF!</v>
      </c>
      <c r="T820" t="str">
        <f t="shared" si="64"/>
        <v xml:space="preserve">SANDOWN PARK </v>
      </c>
      <c r="U820">
        <v>0</v>
      </c>
      <c r="V820" t="s">
        <v>19</v>
      </c>
      <c r="W820">
        <f t="shared" si="65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61"/>
        <v>Afternoon45094</v>
      </c>
      <c r="D821" s="5" t="str">
        <f>IF('by region'!$C$2="Any","Any",List!V821)&amp;M821&amp;IF('by region'!$I$2="Any","Any",N821)&amp;G821</f>
        <v>AnyFlatAny45094</v>
      </c>
      <c r="E821" s="5" t="e">
        <f>IF(I821=#REF!,List!G821,"")</f>
        <v>#REF!</v>
      </c>
      <c r="F821" s="5" t="e">
        <f t="shared" si="62"/>
        <v>#REF!</v>
      </c>
      <c r="G821" s="15">
        <v>45094</v>
      </c>
      <c r="H821" s="16" t="s">
        <v>37</v>
      </c>
      <c r="I821" s="16" t="s">
        <v>90</v>
      </c>
      <c r="J821" s="16" t="s">
        <v>9</v>
      </c>
      <c r="K821" s="14" t="s">
        <v>10</v>
      </c>
      <c r="L821" s="14" t="s">
        <v>11</v>
      </c>
      <c r="M821" s="16" t="s">
        <v>25</v>
      </c>
      <c r="N821" s="16" t="s">
        <v>13</v>
      </c>
      <c r="O821" s="16" t="s">
        <v>14</v>
      </c>
      <c r="P821" s="12">
        <f t="shared" si="63"/>
        <v>1</v>
      </c>
      <c r="Q821" s="12" cm="1">
        <f t="array" ref="Q821">SUMPRODUCT(($G$2:$G$3094=G821)*(P821&gt;$P$2:$P$3094))+1</f>
        <v>1</v>
      </c>
      <c r="R821" s="12" t="e">
        <f>(Q821*100000)+#REF!</f>
        <v>#REF!</v>
      </c>
      <c r="S821" t="e" cm="1">
        <f t="array" ref="S821">SUMPRODUCT(($G$2:$G$3094=G821)*(R821&gt;$R$2:$R$3094))+1</f>
        <v>#REF!</v>
      </c>
      <c r="T821" t="str">
        <f t="shared" si="64"/>
        <v xml:space="preserve">YORK </v>
      </c>
      <c r="U821">
        <v>0</v>
      </c>
      <c r="V821" t="s">
        <v>17</v>
      </c>
      <c r="W821">
        <f t="shared" si="65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ref="C822:C885" si="66">J822&amp;G822</f>
        <v>Afternoon45094</v>
      </c>
      <c r="D822" s="5" t="str">
        <f>IF('by region'!$C$2="Any","Any",List!V822)&amp;M822&amp;IF('by region'!$I$2="Any","Any",N822)&amp;G822</f>
        <v>AnyFlatAny45094</v>
      </c>
      <c r="E822" s="5" t="e">
        <f>IF(I822=#REF!,List!G822,"")</f>
        <v>#REF!</v>
      </c>
      <c r="F822" s="5" t="e">
        <f t="shared" si="62"/>
        <v>#REF!</v>
      </c>
      <c r="G822" s="15">
        <v>45094</v>
      </c>
      <c r="H822" s="16" t="s">
        <v>37</v>
      </c>
      <c r="I822" s="16" t="s">
        <v>88</v>
      </c>
      <c r="J822" s="16" t="s">
        <v>9</v>
      </c>
      <c r="K822" s="14" t="s">
        <v>10</v>
      </c>
      <c r="L822" s="14" t="s">
        <v>17</v>
      </c>
      <c r="M822" s="16" t="s">
        <v>25</v>
      </c>
      <c r="N822" s="16" t="s">
        <v>13</v>
      </c>
      <c r="O822" s="16" t="s">
        <v>21</v>
      </c>
      <c r="P822" s="12">
        <f t="shared" si="63"/>
        <v>1</v>
      </c>
      <c r="Q822" s="12" cm="1">
        <f t="array" ref="Q822">SUMPRODUCT(($G$2:$G$3094=G822)*(P822&gt;$P$2:$P$3094))+1</f>
        <v>1</v>
      </c>
      <c r="R822" s="12" t="e">
        <f>(Q822*100000)+#REF!</f>
        <v>#REF!</v>
      </c>
      <c r="S822" t="e" cm="1">
        <f t="array" ref="S822">SUMPRODUCT(($G$2:$G$3094=G822)*(R822&gt;$R$2:$R$3094))+1</f>
        <v>#REF!</v>
      </c>
      <c r="T822" t="str">
        <f t="shared" si="64"/>
        <v xml:space="preserve">CHESTER </v>
      </c>
      <c r="U822">
        <v>0</v>
      </c>
      <c r="V822" t="s">
        <v>11</v>
      </c>
      <c r="W822">
        <f t="shared" si="65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66"/>
        <v>Afternoon45094</v>
      </c>
      <c r="D823" s="5" t="str">
        <f>IF('by region'!$C$2="Any","Any",List!V823)&amp;M823&amp;IF('by region'!$I$2="Any","Any",N823)&amp;G823</f>
        <v>AnyJumpAny45094</v>
      </c>
      <c r="E823" s="5" t="e">
        <f>IF(I823=#REF!,List!G823,"")</f>
        <v>#REF!</v>
      </c>
      <c r="F823" s="5" t="e">
        <f t="shared" si="62"/>
        <v>#REF!</v>
      </c>
      <c r="G823" s="15">
        <v>45094</v>
      </c>
      <c r="H823" s="16" t="s">
        <v>37</v>
      </c>
      <c r="I823" s="16" t="s">
        <v>67</v>
      </c>
      <c r="J823" s="16" t="s">
        <v>9</v>
      </c>
      <c r="K823" s="14" t="s">
        <v>10</v>
      </c>
      <c r="L823" s="14" t="s">
        <v>11</v>
      </c>
      <c r="M823" s="16" t="s">
        <v>12</v>
      </c>
      <c r="N823" s="16" t="s">
        <v>13</v>
      </c>
      <c r="O823" s="16" t="s">
        <v>14</v>
      </c>
      <c r="P823" s="12">
        <f t="shared" si="63"/>
        <v>1</v>
      </c>
      <c r="Q823" s="12" cm="1">
        <f t="array" ref="Q823">SUMPRODUCT(($G$2:$G$3094=G823)*(P823&gt;$P$2:$P$3094))+1</f>
        <v>1</v>
      </c>
      <c r="R823" s="12" t="e">
        <f>(Q823*100000)+#REF!</f>
        <v>#REF!</v>
      </c>
      <c r="S823" t="e" cm="1">
        <f t="array" ref="S823">SUMPRODUCT(($G$2:$G$3094=G823)*(R823&gt;$R$2:$R$3094))+1</f>
        <v>#REF!</v>
      </c>
      <c r="T823" t="str">
        <f t="shared" si="64"/>
        <v xml:space="preserve">Hexham </v>
      </c>
      <c r="U823">
        <v>0</v>
      </c>
      <c r="V823" t="s">
        <v>19</v>
      </c>
      <c r="W823">
        <f t="shared" si="65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66"/>
        <v>Evening45094</v>
      </c>
      <c r="D824" s="5" t="str">
        <f>IF('by region'!$C$2="Any","Any",List!V824)&amp;M824&amp;IF('by region'!$I$2="Any","Any",N824)&amp;G824</f>
        <v>AnyJumpAny45094</v>
      </c>
      <c r="E824" s="5" t="e">
        <f>IF(I824=#REF!,List!G824,"")</f>
        <v>#REF!</v>
      </c>
      <c r="F824" s="5" t="e">
        <f t="shared" si="62"/>
        <v>#REF!</v>
      </c>
      <c r="G824" s="15">
        <v>45094</v>
      </c>
      <c r="H824" s="16" t="s">
        <v>37</v>
      </c>
      <c r="I824" s="16" t="s">
        <v>60</v>
      </c>
      <c r="J824" s="16" t="s">
        <v>80</v>
      </c>
      <c r="K824" s="14" t="s">
        <v>24</v>
      </c>
      <c r="L824" s="14" t="s">
        <v>17</v>
      </c>
      <c r="M824" s="16" t="s">
        <v>12</v>
      </c>
      <c r="N824" s="16" t="s">
        <v>13</v>
      </c>
      <c r="O824" s="16" t="s">
        <v>14</v>
      </c>
      <c r="P824" s="12">
        <f t="shared" si="63"/>
        <v>2</v>
      </c>
      <c r="Q824" s="12" cm="1">
        <f t="array" ref="Q824">SUMPRODUCT(($G$2:$G$3094=G824)*(P824&gt;$P$2:$P$3094))+1</f>
        <v>6</v>
      </c>
      <c r="R824" s="12" t="e">
        <f>(Q824*100000)+#REF!</f>
        <v>#REF!</v>
      </c>
      <c r="S824" t="e" cm="1">
        <f t="array" ref="S824">SUMPRODUCT(($G$2:$G$3094=G824)*(R824&gt;$R$2:$R$3094))+1</f>
        <v>#REF!</v>
      </c>
      <c r="T824" t="str">
        <f t="shared" si="64"/>
        <v>Uttoxeter †</v>
      </c>
      <c r="U824">
        <v>0</v>
      </c>
      <c r="V824" t="s">
        <v>11</v>
      </c>
      <c r="W824">
        <f t="shared" si="65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si="66"/>
        <v>Afternoon45095</v>
      </c>
      <c r="D825" s="5" t="str">
        <f>IF('by region'!$C$2="Any","Any",List!V825)&amp;M825&amp;IF('by region'!$I$2="Any","Any",N825)&amp;G825</f>
        <v>AnyFlatAny45095</v>
      </c>
      <c r="E825" s="5" t="e">
        <f>IF(I825=#REF!,List!G825,"")</f>
        <v>#REF!</v>
      </c>
      <c r="F825" s="5" t="e">
        <f t="shared" si="62"/>
        <v>#REF!</v>
      </c>
      <c r="G825" s="15">
        <v>45095</v>
      </c>
      <c r="H825" s="16" t="s">
        <v>40</v>
      </c>
      <c r="I825" s="16" t="s">
        <v>59</v>
      </c>
      <c r="J825" s="16" t="s">
        <v>9</v>
      </c>
      <c r="K825" s="14" t="s">
        <v>24</v>
      </c>
      <c r="L825" s="14" t="s">
        <v>11</v>
      </c>
      <c r="M825" s="16" t="s">
        <v>25</v>
      </c>
      <c r="N825" s="16" t="s">
        <v>13</v>
      </c>
      <c r="O825" s="16" t="s">
        <v>14</v>
      </c>
      <c r="P825" s="12">
        <f t="shared" si="63"/>
        <v>1</v>
      </c>
      <c r="Q825" s="12" cm="1">
        <f t="array" ref="Q825">SUMPRODUCT(($G$2:$G$3094=G825)*(P825&gt;$P$2:$P$3094))+1</f>
        <v>1</v>
      </c>
      <c r="R825" s="12" t="e">
        <f>(Q825*100000)+#REF!</f>
        <v>#REF!</v>
      </c>
      <c r="S825" t="e" cm="1">
        <f t="array" ref="S825">SUMPRODUCT(($G$2:$G$3094=G825)*(R825&gt;$R$2:$R$3094))+1</f>
        <v>#REF!</v>
      </c>
      <c r="T825" t="str">
        <f t="shared" si="64"/>
        <v xml:space="preserve">DONCASTER </v>
      </c>
      <c r="U825">
        <v>0</v>
      </c>
      <c r="V825" t="s">
        <v>17</v>
      </c>
      <c r="W825">
        <f t="shared" si="65"/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66"/>
        <v>Afternoon45095</v>
      </c>
      <c r="D826" s="5" t="str">
        <f>IF('by region'!$C$2="Any","Any",List!V826)&amp;M826&amp;IF('by region'!$I$2="Any","Any",N826)&amp;G826</f>
        <v>AnyFlatAny45095</v>
      </c>
      <c r="E826" s="5" t="e">
        <f>IF(I826=#REF!,List!G826,"")</f>
        <v>#REF!</v>
      </c>
      <c r="F826" s="5" t="e">
        <f t="shared" si="62"/>
        <v>#REF!</v>
      </c>
      <c r="G826" s="15">
        <v>45095</v>
      </c>
      <c r="H826" s="16" t="s">
        <v>40</v>
      </c>
      <c r="I826" s="16" t="s">
        <v>87</v>
      </c>
      <c r="J826" s="16" t="s">
        <v>9</v>
      </c>
      <c r="K826" s="14" t="s">
        <v>10</v>
      </c>
      <c r="L826" s="14" t="s">
        <v>19</v>
      </c>
      <c r="M826" s="16" t="s">
        <v>25</v>
      </c>
      <c r="N826" s="16" t="s">
        <v>13</v>
      </c>
      <c r="O826" s="16" t="s">
        <v>14</v>
      </c>
      <c r="P826" s="12">
        <f t="shared" si="63"/>
        <v>1</v>
      </c>
      <c r="Q826" s="12" cm="1">
        <f t="array" ref="Q826">SUMPRODUCT(($G$2:$G$3094=G826)*(P826&gt;$P$2:$P$3094))+1</f>
        <v>1</v>
      </c>
      <c r="R826" s="12" t="e">
        <f>(Q826*100000)+#REF!</f>
        <v>#REF!</v>
      </c>
      <c r="S826" t="e" cm="1">
        <f t="array" ref="S826">SUMPRODUCT(($G$2:$G$3094=G826)*(R826&gt;$R$2:$R$3094))+1</f>
        <v>#REF!</v>
      </c>
      <c r="T826" t="str">
        <f t="shared" si="64"/>
        <v xml:space="preserve">SALISBURY </v>
      </c>
      <c r="U826">
        <v>0</v>
      </c>
      <c r="V826" t="s">
        <v>11</v>
      </c>
      <c r="W826">
        <f t="shared" si="65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66"/>
        <v>Afternoon45096</v>
      </c>
      <c r="D827" s="5" t="str">
        <f>IF('by region'!$C$2="Any","Any",List!V827)&amp;M827&amp;IF('by region'!$I$2="Any","Any",N827)&amp;G827</f>
        <v>AnyFlatAny45096</v>
      </c>
      <c r="E827" s="5" t="e">
        <f>IF(I827=#REF!,List!G827,"")</f>
        <v>#REF!</v>
      </c>
      <c r="F827" s="5" t="e">
        <f t="shared" si="62"/>
        <v>#REF!</v>
      </c>
      <c r="G827" s="15">
        <v>45096</v>
      </c>
      <c r="H827" s="16" t="s">
        <v>42</v>
      </c>
      <c r="I827" s="16" t="s">
        <v>63</v>
      </c>
      <c r="J827" s="16" t="s">
        <v>9</v>
      </c>
      <c r="K827" s="14" t="s">
        <v>16</v>
      </c>
      <c r="L827" s="14" t="s">
        <v>11</v>
      </c>
      <c r="M827" s="16" t="s">
        <v>25</v>
      </c>
      <c r="N827" s="16" t="s">
        <v>13</v>
      </c>
      <c r="O827" s="16" t="s">
        <v>14</v>
      </c>
      <c r="P827" s="12">
        <f t="shared" si="63"/>
        <v>1</v>
      </c>
      <c r="Q827" s="12" cm="1">
        <f t="array" ref="Q827">SUMPRODUCT(($G$2:$G$3094=G827)*(P827&gt;$P$2:$P$3094))+1</f>
        <v>1</v>
      </c>
      <c r="R827" s="12" t="e">
        <f>(Q827*100000)+#REF!</f>
        <v>#REF!</v>
      </c>
      <c r="S827" t="e" cm="1">
        <f t="array" ref="S827">SUMPRODUCT(($G$2:$G$3094=G827)*(R827&gt;$R$2:$R$3094))+1</f>
        <v>#REF!</v>
      </c>
      <c r="T827" t="str">
        <f t="shared" si="64"/>
        <v xml:space="preserve">CARLISLE </v>
      </c>
      <c r="U827">
        <v>0</v>
      </c>
      <c r="V827" t="s">
        <v>11</v>
      </c>
      <c r="W827">
        <f t="shared" si="65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66"/>
        <v>Evening45096</v>
      </c>
      <c r="D828" s="5" t="str">
        <f>IF('by region'!$C$2="Any","Any",List!V828)&amp;M828&amp;IF('by region'!$I$2="Any","Any",N828)&amp;G828</f>
        <v>AnyFlatAny45096</v>
      </c>
      <c r="E828" s="5" t="e">
        <f>IF(I828=#REF!,List!G828,"")</f>
        <v>#REF!</v>
      </c>
      <c r="F828" s="5" t="e">
        <f t="shared" si="62"/>
        <v>#REF!</v>
      </c>
      <c r="G828" s="15">
        <v>45096</v>
      </c>
      <c r="H828" s="16" t="s">
        <v>42</v>
      </c>
      <c r="I828" s="16" t="s">
        <v>72</v>
      </c>
      <c r="J828" s="16" t="s">
        <v>80</v>
      </c>
      <c r="K828" s="14" t="s">
        <v>16</v>
      </c>
      <c r="L828" s="14" t="s">
        <v>17</v>
      </c>
      <c r="M828" s="16" t="s">
        <v>25</v>
      </c>
      <c r="N828" s="16" t="s">
        <v>13</v>
      </c>
      <c r="O828" s="16" t="s">
        <v>14</v>
      </c>
      <c r="P828" s="12">
        <f t="shared" si="63"/>
        <v>2</v>
      </c>
      <c r="Q828" s="12" cm="1">
        <f t="array" ref="Q828">SUMPRODUCT(($G$2:$G$3094=G828)*(P828&gt;$P$2:$P$3094))+1</f>
        <v>4</v>
      </c>
      <c r="R828" s="12" t="e">
        <f>(Q828*100000)+#REF!</f>
        <v>#REF!</v>
      </c>
      <c r="S828" t="e" cm="1">
        <f t="array" ref="S828">SUMPRODUCT(($G$2:$G$3094=G828)*(R828&gt;$R$2:$R$3094))+1</f>
        <v>#REF!</v>
      </c>
      <c r="T828" t="str">
        <f t="shared" si="64"/>
        <v>NOTTINGHAM †</v>
      </c>
      <c r="U828">
        <v>0</v>
      </c>
      <c r="V828" t="s">
        <v>11</v>
      </c>
      <c r="W828">
        <f t="shared" si="65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66"/>
        <v>Evening45096</v>
      </c>
      <c r="D829" s="5" t="str">
        <f>IF('by region'!$C$2="Any","Any",List!V829)&amp;M829&amp;IF('by region'!$I$2="Any","Any",N829)&amp;G829</f>
        <v>AnyFlatAny45096</v>
      </c>
      <c r="E829" s="5" t="e">
        <f>IF(I829=#REF!,List!G829,"")</f>
        <v>#REF!</v>
      </c>
      <c r="F829" s="5" t="e">
        <f t="shared" si="62"/>
        <v>#REF!</v>
      </c>
      <c r="G829" s="15">
        <v>45096</v>
      </c>
      <c r="H829" s="16" t="s">
        <v>42</v>
      </c>
      <c r="I829" s="16" t="s">
        <v>70</v>
      </c>
      <c r="J829" s="16" t="s">
        <v>80</v>
      </c>
      <c r="K829" s="14" t="s">
        <v>24</v>
      </c>
      <c r="L829" s="14" t="s">
        <v>19</v>
      </c>
      <c r="M829" s="16" t="s">
        <v>25</v>
      </c>
      <c r="N829" s="16" t="s">
        <v>13</v>
      </c>
      <c r="O829" s="16" t="s">
        <v>14</v>
      </c>
      <c r="P829" s="12">
        <f t="shared" si="63"/>
        <v>2</v>
      </c>
      <c r="Q829" s="12" cm="1">
        <f t="array" ref="Q829">SUMPRODUCT(($G$2:$G$3094=G829)*(P829&gt;$P$2:$P$3094))+1</f>
        <v>4</v>
      </c>
      <c r="R829" s="12" t="e">
        <f>(Q829*100000)+#REF!</f>
        <v>#REF!</v>
      </c>
      <c r="S829" t="e" cm="1">
        <f t="array" ref="S829">SUMPRODUCT(($G$2:$G$3094=G829)*(R829&gt;$R$2:$R$3094))+1</f>
        <v>#REF!</v>
      </c>
      <c r="T829" t="str">
        <f t="shared" si="64"/>
        <v>WINDSOR †</v>
      </c>
      <c r="U829">
        <v>0</v>
      </c>
      <c r="V829" t="s">
        <v>19</v>
      </c>
      <c r="W829">
        <f t="shared" si="65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66"/>
        <v>Afternoon45097</v>
      </c>
      <c r="D830" s="5" t="str">
        <f>IF('by region'!$C$2="Any","Any",List!V830)&amp;M830&amp;IF('by region'!$I$2="Any","Any",N830)&amp;G830</f>
        <v>AnyFlatAny45097</v>
      </c>
      <c r="E830" s="5" t="e">
        <f>IF(I830=#REF!,List!G830,"")</f>
        <v>#REF!</v>
      </c>
      <c r="F830" s="5" t="e">
        <f t="shared" si="62"/>
        <v>#REF!</v>
      </c>
      <c r="G830" s="15">
        <v>45097</v>
      </c>
      <c r="H830" s="16" t="s">
        <v>7</v>
      </c>
      <c r="I830" s="16" t="s">
        <v>55</v>
      </c>
      <c r="J830" s="16" t="s">
        <v>9</v>
      </c>
      <c r="K830" s="14" t="s">
        <v>10</v>
      </c>
      <c r="L830" s="14" t="s">
        <v>19</v>
      </c>
      <c r="M830" s="16" t="s">
        <v>25</v>
      </c>
      <c r="N830" s="16" t="s">
        <v>13</v>
      </c>
      <c r="O830" s="16" t="s">
        <v>14</v>
      </c>
      <c r="P830" s="12">
        <f t="shared" si="63"/>
        <v>1</v>
      </c>
      <c r="Q830" s="12" cm="1">
        <f t="array" ref="Q830">SUMPRODUCT(($G$2:$G$3094=G830)*(P830&gt;$P$2:$P$3094))+1</f>
        <v>1</v>
      </c>
      <c r="R830" s="12" t="e">
        <f>(Q830*100000)+#REF!</f>
        <v>#REF!</v>
      </c>
      <c r="S830" t="e" cm="1">
        <f t="array" ref="S830">SUMPRODUCT(($G$2:$G$3094=G830)*(R830&gt;$R$2:$R$3094))+1</f>
        <v>#REF!</v>
      </c>
      <c r="T830" t="str">
        <f t="shared" si="64"/>
        <v xml:space="preserve">ASCOT </v>
      </c>
      <c r="U830">
        <v>0</v>
      </c>
      <c r="V830" t="s">
        <v>19</v>
      </c>
      <c r="W830">
        <f t="shared" si="65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66"/>
        <v>Evening45097</v>
      </c>
      <c r="D831" s="5" t="str">
        <f>IF('by region'!$C$2="Any","Any",List!V831)&amp;M831&amp;IF('by region'!$I$2="Any","Any",N831)&amp;G831</f>
        <v>AnyFlatAny45097</v>
      </c>
      <c r="E831" s="5" t="e">
        <f>IF(I831=#REF!,List!G831,"")</f>
        <v>#REF!</v>
      </c>
      <c r="F831" s="5" t="e">
        <f t="shared" si="62"/>
        <v>#REF!</v>
      </c>
      <c r="G831" s="15">
        <v>45097</v>
      </c>
      <c r="H831" s="16" t="s">
        <v>7</v>
      </c>
      <c r="I831" s="16" t="s">
        <v>77</v>
      </c>
      <c r="J831" s="16" t="s">
        <v>80</v>
      </c>
      <c r="K831" s="14" t="s">
        <v>10</v>
      </c>
      <c r="L831" s="14" t="s">
        <v>11</v>
      </c>
      <c r="M831" s="16" t="s">
        <v>25</v>
      </c>
      <c r="N831" s="16" t="s">
        <v>13</v>
      </c>
      <c r="O831" s="16" t="s">
        <v>14</v>
      </c>
      <c r="P831" s="12">
        <f t="shared" si="63"/>
        <v>2</v>
      </c>
      <c r="Q831" s="12" cm="1">
        <f t="array" ref="Q831">SUMPRODUCT(($G$2:$G$3094=G831)*(P831&gt;$P$2:$P$3094))+1</f>
        <v>4</v>
      </c>
      <c r="R831" s="12" t="e">
        <f>(Q831*100000)+#REF!</f>
        <v>#REF!</v>
      </c>
      <c r="S831" t="e" cm="1">
        <f t="array" ref="S831">SUMPRODUCT(($G$2:$G$3094=G831)*(R831&gt;$R$2:$R$3094))+1</f>
        <v>#REF!</v>
      </c>
      <c r="T831" t="str">
        <f t="shared" si="64"/>
        <v>BEVERLEY †</v>
      </c>
      <c r="U831">
        <v>0</v>
      </c>
      <c r="V831" t="s">
        <v>11</v>
      </c>
      <c r="W831">
        <f t="shared" si="65"/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66"/>
        <v>Evening45097</v>
      </c>
      <c r="D832" s="5" t="str">
        <f>IF('by region'!$C$2="Any","Any",List!V832)&amp;M832&amp;IF('by region'!$I$2="Any","Any",N832)&amp;G832</f>
        <v>AnyFlatAny45097</v>
      </c>
      <c r="E832" s="5" t="e">
        <f>IF(I832=#REF!,List!G832,"")</f>
        <v>#REF!</v>
      </c>
      <c r="F832" s="5" t="e">
        <f t="shared" si="62"/>
        <v>#REF!</v>
      </c>
      <c r="G832" s="15">
        <v>45097</v>
      </c>
      <c r="H832" s="16" t="s">
        <v>7</v>
      </c>
      <c r="I832" s="16" t="s">
        <v>82</v>
      </c>
      <c r="J832" s="16" t="s">
        <v>80</v>
      </c>
      <c r="K832" s="14" t="s">
        <v>24</v>
      </c>
      <c r="L832" s="14" t="s">
        <v>19</v>
      </c>
      <c r="M832" s="16" t="s">
        <v>25</v>
      </c>
      <c r="N832" s="16" t="s">
        <v>13</v>
      </c>
      <c r="O832" s="16" t="s">
        <v>14</v>
      </c>
      <c r="P832" s="12">
        <f t="shared" si="63"/>
        <v>2</v>
      </c>
      <c r="Q832" s="12" cm="1">
        <f t="array" ref="Q832">SUMPRODUCT(($G$2:$G$3094=G832)*(P832&gt;$P$2:$P$3094))+1</f>
        <v>4</v>
      </c>
      <c r="R832" s="12" t="e">
        <f>(Q832*100000)+#REF!</f>
        <v>#REF!</v>
      </c>
      <c r="S832" t="e" cm="1">
        <f t="array" ref="S832">SUMPRODUCT(($G$2:$G$3094=G832)*(R832&gt;$R$2:$R$3094))+1</f>
        <v>#REF!</v>
      </c>
      <c r="T832" t="str">
        <f t="shared" si="64"/>
        <v>BRIGHTON †</v>
      </c>
      <c r="U832">
        <v>0</v>
      </c>
      <c r="V832" t="s">
        <v>17</v>
      </c>
      <c r="W832">
        <f t="shared" si="65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66"/>
        <v>Afternoon45097</v>
      </c>
      <c r="D833" s="5" t="str">
        <f>IF('by region'!$C$2="Any","Any",List!V833)&amp;M833&amp;IF('by region'!$I$2="Any","Any",N833)&amp;G833</f>
        <v>AnyFlatAny45097</v>
      </c>
      <c r="E833" s="5" t="e">
        <f>IF(I833=#REF!,List!G833,"")</f>
        <v>#REF!</v>
      </c>
      <c r="F833" s="5" t="e">
        <f t="shared" si="62"/>
        <v>#REF!</v>
      </c>
      <c r="G833" s="15">
        <v>45097</v>
      </c>
      <c r="H833" s="16" t="s">
        <v>7</v>
      </c>
      <c r="I833" s="16" t="s">
        <v>74</v>
      </c>
      <c r="J833" s="16" t="s">
        <v>9</v>
      </c>
      <c r="K833" s="14" t="s">
        <v>10</v>
      </c>
      <c r="L833" s="14" t="s">
        <v>11</v>
      </c>
      <c r="M833" s="16" t="s">
        <v>25</v>
      </c>
      <c r="N833" s="16" t="s">
        <v>13</v>
      </c>
      <c r="O833" s="16" t="s">
        <v>14</v>
      </c>
      <c r="P833" s="12">
        <f t="shared" si="63"/>
        <v>1</v>
      </c>
      <c r="Q833" s="12" cm="1">
        <f t="array" ref="Q833">SUMPRODUCT(($G$2:$G$3094=G833)*(P833&gt;$P$2:$P$3094))+1</f>
        <v>1</v>
      </c>
      <c r="R833" s="12" t="e">
        <f>(Q833*100000)+#REF!</f>
        <v>#REF!</v>
      </c>
      <c r="S833" t="e" cm="1">
        <f t="array" ref="S833">SUMPRODUCT(($G$2:$G$3094=G833)*(R833&gt;$R$2:$R$3094))+1</f>
        <v>#REF!</v>
      </c>
      <c r="T833" t="str">
        <f t="shared" si="64"/>
        <v xml:space="preserve">THIRSK </v>
      </c>
      <c r="U833">
        <v>0</v>
      </c>
      <c r="V833" t="s">
        <v>17</v>
      </c>
      <c r="W833">
        <f t="shared" si="65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si="66"/>
        <v>Afternoon45097</v>
      </c>
      <c r="D834" s="5" t="str">
        <f>IF('by region'!$C$2="Any","Any",List!V834)&amp;M834&amp;IF('by region'!$I$2="Any","Any",N834)&amp;G834</f>
        <v>AnyJumpAny45097</v>
      </c>
      <c r="E834" s="5" t="e">
        <f>IF(I834=#REF!,List!G834,"")</f>
        <v>#REF!</v>
      </c>
      <c r="F834" s="5" t="e">
        <f t="shared" ref="F834:F897" si="67">G834&amp;S834</f>
        <v>#REF!</v>
      </c>
      <c r="G834" s="15">
        <v>45097</v>
      </c>
      <c r="H834" s="16" t="s">
        <v>7</v>
      </c>
      <c r="I834" s="16" t="s">
        <v>66</v>
      </c>
      <c r="J834" s="16" t="s">
        <v>9</v>
      </c>
      <c r="K834" s="14" t="s">
        <v>10</v>
      </c>
      <c r="L834" s="14" t="s">
        <v>17</v>
      </c>
      <c r="M834" s="16" t="s">
        <v>12</v>
      </c>
      <c r="N834" s="16" t="s">
        <v>13</v>
      </c>
      <c r="O834" s="16" t="s">
        <v>14</v>
      </c>
      <c r="P834" s="12">
        <f t="shared" ref="P834:P897" si="68">IF(J834="Afternoon",1,IF(J834="Evening",2,IF(J834="Floodlit",3,4)))</f>
        <v>1</v>
      </c>
      <c r="Q834" s="12" cm="1">
        <f t="array" ref="Q834">SUMPRODUCT(($G$2:$G$3094=G834)*(P834&gt;$P$2:$P$3094))+1</f>
        <v>1</v>
      </c>
      <c r="R834" s="12" t="e">
        <f>(Q834*100000)+#REF!</f>
        <v>#REF!</v>
      </c>
      <c r="S834" t="e" cm="1">
        <f t="array" ref="S834">SUMPRODUCT(($G$2:$G$3094=G834)*(R834&gt;$R$2:$R$3094))+1</f>
        <v>#REF!</v>
      </c>
      <c r="T834" t="str">
        <f t="shared" ref="T834:T897" si="69">_xlfn.CONCAT(IF(M834="Flat",UPPER(I834),I834)," ",IF(J834="Evening","†",IF(J834="Floodlit","#","")))</f>
        <v xml:space="preserve">Stratford-On-Avon </v>
      </c>
      <c r="U834">
        <v>0</v>
      </c>
      <c r="V834" t="s">
        <v>19</v>
      </c>
      <c r="W834">
        <f t="shared" ref="W834:W897" si="70">YEAR(G834)</f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66"/>
        <v>Afternoon45098</v>
      </c>
      <c r="D835" s="5" t="str">
        <f>IF('by region'!$C$2="Any","Any",List!V835)&amp;M835&amp;IF('by region'!$I$2="Any","Any",N835)&amp;G835</f>
        <v>AnyFlatAny45098</v>
      </c>
      <c r="E835" s="5" t="e">
        <f>IF(I835=#REF!,List!G835,"")</f>
        <v>#REF!</v>
      </c>
      <c r="F835" s="5" t="e">
        <f t="shared" si="67"/>
        <v>#REF!</v>
      </c>
      <c r="G835" s="15">
        <v>45098</v>
      </c>
      <c r="H835" s="16" t="s">
        <v>27</v>
      </c>
      <c r="I835" s="16" t="s">
        <v>55</v>
      </c>
      <c r="J835" s="16" t="s">
        <v>9</v>
      </c>
      <c r="K835" s="14" t="s">
        <v>10</v>
      </c>
      <c r="L835" s="14" t="s">
        <v>19</v>
      </c>
      <c r="M835" s="16" t="s">
        <v>25</v>
      </c>
      <c r="N835" s="16" t="s">
        <v>13</v>
      </c>
      <c r="O835" s="16" t="s">
        <v>14</v>
      </c>
      <c r="P835" s="12">
        <f t="shared" si="68"/>
        <v>1</v>
      </c>
      <c r="Q835" s="12" cm="1">
        <f t="array" ref="Q835">SUMPRODUCT(($G$2:$G$3094=G835)*(P835&gt;$P$2:$P$3094))+1</f>
        <v>1</v>
      </c>
      <c r="R835" s="12" t="e">
        <f>(Q835*100000)+#REF!</f>
        <v>#REF!</v>
      </c>
      <c r="S835" t="e" cm="1">
        <f t="array" ref="S835">SUMPRODUCT(($G$2:$G$3094=G835)*(R835&gt;$R$2:$R$3094))+1</f>
        <v>#REF!</v>
      </c>
      <c r="T835" t="str">
        <f t="shared" si="69"/>
        <v xml:space="preserve">ASCOT </v>
      </c>
      <c r="U835">
        <v>0</v>
      </c>
      <c r="V835" t="s">
        <v>11</v>
      </c>
      <c r="W835">
        <f t="shared" si="70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66"/>
        <v>Afternoon45098</v>
      </c>
      <c r="D836" s="5" t="str">
        <f>IF('by region'!$C$2="Any","Any",List!V836)&amp;M836&amp;IF('by region'!$I$2="Any","Any",N836)&amp;G836</f>
        <v>AnyFlatAny45098</v>
      </c>
      <c r="E836" s="5" t="e">
        <f>IF(I836=#REF!,List!G836,"")</f>
        <v>#REF!</v>
      </c>
      <c r="F836" s="5" t="e">
        <f t="shared" si="67"/>
        <v>#REF!</v>
      </c>
      <c r="G836" s="15">
        <v>45098</v>
      </c>
      <c r="H836" s="16" t="s">
        <v>27</v>
      </c>
      <c r="I836" s="16" t="s">
        <v>86</v>
      </c>
      <c r="J836" s="16" t="s">
        <v>9</v>
      </c>
      <c r="K836" s="14" t="s">
        <v>10</v>
      </c>
      <c r="L836" s="14" t="s">
        <v>11</v>
      </c>
      <c r="M836" s="16" t="s">
        <v>25</v>
      </c>
      <c r="N836" s="16" t="s">
        <v>13</v>
      </c>
      <c r="O836" s="16" t="s">
        <v>14</v>
      </c>
      <c r="P836" s="12">
        <f t="shared" si="68"/>
        <v>1</v>
      </c>
      <c r="Q836" s="12" cm="1">
        <f t="array" ref="Q836">SUMPRODUCT(($G$2:$G$3094=G836)*(P836&gt;$P$2:$P$3094))+1</f>
        <v>1</v>
      </c>
      <c r="R836" s="12" t="e">
        <f>(Q836*100000)+#REF!</f>
        <v>#REF!</v>
      </c>
      <c r="S836" t="e" cm="1">
        <f t="array" ref="S836">SUMPRODUCT(($G$2:$G$3094=G836)*(R836&gt;$R$2:$R$3094))+1</f>
        <v>#REF!</v>
      </c>
      <c r="T836" t="str">
        <f t="shared" si="69"/>
        <v xml:space="preserve">HAMILTON PARK </v>
      </c>
      <c r="U836">
        <v>0</v>
      </c>
      <c r="V836" t="s">
        <v>17</v>
      </c>
      <c r="W836">
        <f t="shared" si="70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66"/>
        <v>Evening45098</v>
      </c>
      <c r="D837" s="5" t="str">
        <f>IF('by region'!$C$2="Any","Any",List!V837)&amp;M837&amp;IF('by region'!$I$2="Any","Any",N837)&amp;G837</f>
        <v>AnyFlatAny45098</v>
      </c>
      <c r="E837" s="5" t="e">
        <f>IF(I837=#REF!,List!G837,"")</f>
        <v>#REF!</v>
      </c>
      <c r="F837" s="5" t="e">
        <f t="shared" si="67"/>
        <v>#REF!</v>
      </c>
      <c r="G837" s="15">
        <v>45098</v>
      </c>
      <c r="H837" s="16" t="s">
        <v>27</v>
      </c>
      <c r="I837" s="16" t="s">
        <v>78</v>
      </c>
      <c r="J837" s="16" t="s">
        <v>80</v>
      </c>
      <c r="K837" s="14" t="s">
        <v>10</v>
      </c>
      <c r="L837" s="14" t="s">
        <v>11</v>
      </c>
      <c r="M837" s="16" t="s">
        <v>25</v>
      </c>
      <c r="N837" s="16" t="s">
        <v>13</v>
      </c>
      <c r="O837" s="16" t="s">
        <v>14</v>
      </c>
      <c r="P837" s="12">
        <f t="shared" si="68"/>
        <v>2</v>
      </c>
      <c r="Q837" s="12" cm="1">
        <f t="array" ref="Q837">SUMPRODUCT(($G$2:$G$3094=G837)*(P837&gt;$P$2:$P$3094))+1</f>
        <v>4</v>
      </c>
      <c r="R837" s="12" t="e">
        <f>(Q837*100000)+#REF!</f>
        <v>#REF!</v>
      </c>
      <c r="S837" t="e" cm="1">
        <f t="array" ref="S837">SUMPRODUCT(($G$2:$G$3094=G837)*(R837&gt;$R$2:$R$3094))+1</f>
        <v>#REF!</v>
      </c>
      <c r="T837" t="str">
        <f t="shared" si="69"/>
        <v>RIPON †</v>
      </c>
      <c r="U837">
        <v>0</v>
      </c>
      <c r="V837" t="s">
        <v>19</v>
      </c>
      <c r="W837">
        <f t="shared" si="70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66"/>
        <v>Afternoon45098</v>
      </c>
      <c r="D838" s="5" t="str">
        <f>IF('by region'!$C$2="Any","Any",List!V838)&amp;M838&amp;IF('by region'!$I$2="Any","Any",N838)&amp;G838</f>
        <v>AnyJumpAny45098</v>
      </c>
      <c r="E838" s="5" t="e">
        <f>IF(I838=#REF!,List!G838,"")</f>
        <v>#REF!</v>
      </c>
      <c r="F838" s="5" t="e">
        <f t="shared" si="67"/>
        <v>#REF!</v>
      </c>
      <c r="G838" s="15">
        <v>45098</v>
      </c>
      <c r="H838" s="16" t="s">
        <v>27</v>
      </c>
      <c r="I838" s="16" t="s">
        <v>91</v>
      </c>
      <c r="J838" s="16" t="s">
        <v>9</v>
      </c>
      <c r="K838" s="14" t="s">
        <v>24</v>
      </c>
      <c r="L838" s="14" t="s">
        <v>17</v>
      </c>
      <c r="M838" s="16" t="s">
        <v>12</v>
      </c>
      <c r="N838" s="16" t="s">
        <v>13</v>
      </c>
      <c r="O838" s="16" t="s">
        <v>14</v>
      </c>
      <c r="P838" s="12">
        <f t="shared" si="68"/>
        <v>1</v>
      </c>
      <c r="Q838" s="12" cm="1">
        <f t="array" ref="Q838">SUMPRODUCT(($G$2:$G$3094=G838)*(P838&gt;$P$2:$P$3094))+1</f>
        <v>1</v>
      </c>
      <c r="R838" s="12" t="e">
        <f>(Q838*100000)+#REF!</f>
        <v>#REF!</v>
      </c>
      <c r="S838" t="e" cm="1">
        <f t="array" ref="S838">SUMPRODUCT(($G$2:$G$3094=G838)*(R838&gt;$R$2:$R$3094))+1</f>
        <v>#REF!</v>
      </c>
      <c r="T838" t="str">
        <f t="shared" si="69"/>
        <v xml:space="preserve">Worcester </v>
      </c>
      <c r="U838">
        <v>0</v>
      </c>
      <c r="V838" t="s">
        <v>19</v>
      </c>
      <c r="W838">
        <f t="shared" si="70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66"/>
        <v>Afternoon45099</v>
      </c>
      <c r="D839" s="5" t="str">
        <f>IF('by region'!$C$2="Any","Any",List!V839)&amp;M839&amp;IF('by region'!$I$2="Any","Any",N839)&amp;G839</f>
        <v>AnyFlatAny45099</v>
      </c>
      <c r="E839" s="5" t="e">
        <f>IF(I839=#REF!,List!G839,"")</f>
        <v>#REF!</v>
      </c>
      <c r="F839" s="5" t="e">
        <f t="shared" si="67"/>
        <v>#REF!</v>
      </c>
      <c r="G839" s="15">
        <v>45099</v>
      </c>
      <c r="H839" s="16" t="s">
        <v>34</v>
      </c>
      <c r="I839" s="16" t="s">
        <v>55</v>
      </c>
      <c r="J839" s="16" t="s">
        <v>9</v>
      </c>
      <c r="K839" s="14" t="s">
        <v>10</v>
      </c>
      <c r="L839" s="14" t="s">
        <v>19</v>
      </c>
      <c r="M839" s="16" t="s">
        <v>25</v>
      </c>
      <c r="N839" s="16" t="s">
        <v>13</v>
      </c>
      <c r="O839" s="16" t="s">
        <v>14</v>
      </c>
      <c r="P839" s="12">
        <f t="shared" si="68"/>
        <v>1</v>
      </c>
      <c r="Q839" s="12" cm="1">
        <f t="array" ref="Q839">SUMPRODUCT(($G$2:$G$3094=G839)*(P839&gt;$P$2:$P$3094))+1</f>
        <v>1</v>
      </c>
      <c r="R839" s="12" t="e">
        <f>(Q839*100000)+#REF!</f>
        <v>#REF!</v>
      </c>
      <c r="S839" t="e" cm="1">
        <f t="array" ref="S839">SUMPRODUCT(($G$2:$G$3094=G839)*(R839&gt;$R$2:$R$3094))+1</f>
        <v>#REF!</v>
      </c>
      <c r="T839" t="str">
        <f t="shared" si="69"/>
        <v xml:space="preserve">ASCOT </v>
      </c>
      <c r="U839">
        <v>0</v>
      </c>
      <c r="V839" t="s">
        <v>11</v>
      </c>
      <c r="W839">
        <f t="shared" si="70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66"/>
        <v>Afternoon45099</v>
      </c>
      <c r="D840" s="5" t="str">
        <f>IF('by region'!$C$2="Any","Any",List!V840)&amp;M840&amp;IF('by region'!$I$2="Any","Any",N840)&amp;G840</f>
        <v>AnyFlatAny45099</v>
      </c>
      <c r="E840" s="5" t="e">
        <f>IF(I840=#REF!,List!G840,"")</f>
        <v>#REF!</v>
      </c>
      <c r="F840" s="5" t="e">
        <f t="shared" si="67"/>
        <v>#REF!</v>
      </c>
      <c r="G840" s="15">
        <v>45099</v>
      </c>
      <c r="H840" s="16" t="s">
        <v>34</v>
      </c>
      <c r="I840" s="16" t="s">
        <v>78</v>
      </c>
      <c r="J840" s="16" t="s">
        <v>9</v>
      </c>
      <c r="K840" s="14" t="s">
        <v>10</v>
      </c>
      <c r="L840" s="14" t="s">
        <v>11</v>
      </c>
      <c r="M840" s="16" t="s">
        <v>25</v>
      </c>
      <c r="N840" s="16" t="s">
        <v>13</v>
      </c>
      <c r="O840" s="16" t="s">
        <v>14</v>
      </c>
      <c r="P840" s="12">
        <f t="shared" si="68"/>
        <v>1</v>
      </c>
      <c r="Q840" s="12" cm="1">
        <f t="array" ref="Q840">SUMPRODUCT(($G$2:$G$3094=G840)*(P840&gt;$P$2:$P$3094))+1</f>
        <v>1</v>
      </c>
      <c r="R840" s="12" t="e">
        <f>(Q840*100000)+#REF!</f>
        <v>#REF!</v>
      </c>
      <c r="S840" t="e" cm="1">
        <f t="array" ref="S840">SUMPRODUCT(($G$2:$G$3094=G840)*(R840&gt;$R$2:$R$3094))+1</f>
        <v>#REF!</v>
      </c>
      <c r="T840" t="str">
        <f t="shared" si="69"/>
        <v xml:space="preserve">RIPON </v>
      </c>
      <c r="U840">
        <v>0</v>
      </c>
      <c r="V840" t="s">
        <v>19</v>
      </c>
      <c r="W840">
        <f t="shared" si="70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66"/>
        <v>Evening45099</v>
      </c>
      <c r="D841" s="5" t="str">
        <f>IF('by region'!$C$2="Any","Any",List!V841)&amp;M841&amp;IF('by region'!$I$2="Any","Any",N841)&amp;G841</f>
        <v>AnyJumpAny45099</v>
      </c>
      <c r="E841" s="5" t="e">
        <f>IF(I841=#REF!,List!G841,"")</f>
        <v>#REF!</v>
      </c>
      <c r="F841" s="5" t="e">
        <f t="shared" si="67"/>
        <v>#REF!</v>
      </c>
      <c r="G841" s="15">
        <v>45099</v>
      </c>
      <c r="H841" s="16" t="s">
        <v>34</v>
      </c>
      <c r="I841" s="16" t="s">
        <v>60</v>
      </c>
      <c r="J841" s="16" t="s">
        <v>80</v>
      </c>
      <c r="K841" s="14" t="s">
        <v>24</v>
      </c>
      <c r="L841" s="14" t="s">
        <v>17</v>
      </c>
      <c r="M841" s="16" t="s">
        <v>12</v>
      </c>
      <c r="N841" s="16" t="s">
        <v>13</v>
      </c>
      <c r="O841" s="16" t="s">
        <v>14</v>
      </c>
      <c r="P841" s="12">
        <f t="shared" si="68"/>
        <v>2</v>
      </c>
      <c r="Q841" s="12" cm="1">
        <f t="array" ref="Q841">SUMPRODUCT(($G$2:$G$3094=G841)*(P841&gt;$P$2:$P$3094))+1</f>
        <v>4</v>
      </c>
      <c r="R841" s="12" t="e">
        <f>(Q841*100000)+#REF!</f>
        <v>#REF!</v>
      </c>
      <c r="S841" t="e" cm="1">
        <f t="array" ref="S841">SUMPRODUCT(($G$2:$G$3094=G841)*(R841&gt;$R$2:$R$3094))+1</f>
        <v>#REF!</v>
      </c>
      <c r="T841" t="str">
        <f t="shared" si="69"/>
        <v>Uttoxeter †</v>
      </c>
      <c r="U841">
        <v>0</v>
      </c>
      <c r="V841" t="s">
        <v>19</v>
      </c>
      <c r="W841">
        <f t="shared" si="70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66"/>
        <v>Evening45100</v>
      </c>
      <c r="D842" s="5" t="str">
        <f>IF('by region'!$C$2="Any","Any",List!V842)&amp;M842&amp;IF('by region'!$I$2="Any","Any",N842)&amp;G842</f>
        <v>AnyFlatAny45100</v>
      </c>
      <c r="E842" s="5" t="e">
        <f>IF(I842=#REF!,List!G842,"")</f>
        <v>#REF!</v>
      </c>
      <c r="F842" s="5" t="e">
        <f t="shared" si="67"/>
        <v>#REF!</v>
      </c>
      <c r="G842" s="15">
        <v>45100</v>
      </c>
      <c r="H842" s="16" t="s">
        <v>35</v>
      </c>
      <c r="I842" s="16" t="s">
        <v>22</v>
      </c>
      <c r="J842" s="16" t="s">
        <v>80</v>
      </c>
      <c r="K842" s="14" t="s">
        <v>10</v>
      </c>
      <c r="L842" s="14" t="s">
        <v>11</v>
      </c>
      <c r="M842" s="16" t="s">
        <v>25</v>
      </c>
      <c r="N842" s="16" t="s">
        <v>13</v>
      </c>
      <c r="O842" s="16" t="s">
        <v>21</v>
      </c>
      <c r="P842" s="12">
        <f t="shared" si="68"/>
        <v>2</v>
      </c>
      <c r="Q842" s="12" cm="1">
        <f t="array" ref="Q842">SUMPRODUCT(($G$2:$G$3094=G842)*(P842&gt;$P$2:$P$3094))+1</f>
        <v>4</v>
      </c>
      <c r="R842" s="12" t="e">
        <f>(Q842*100000)+#REF!</f>
        <v>#REF!</v>
      </c>
      <c r="S842" t="e" cm="1">
        <f t="array" ref="S842">SUMPRODUCT(($G$2:$G$3094=G842)*(R842&gt;$R$2:$R$3094))+1</f>
        <v>#REF!</v>
      </c>
      <c r="T842" t="str">
        <f t="shared" si="69"/>
        <v>MUSSELBURGH †</v>
      </c>
      <c r="U842">
        <v>0</v>
      </c>
      <c r="V842" t="s">
        <v>17</v>
      </c>
      <c r="W842">
        <f t="shared" si="70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66"/>
        <v>Afternoon45100</v>
      </c>
      <c r="D843" s="5" t="str">
        <f>IF('by region'!$C$2="Any","Any",List!V843)&amp;M843&amp;IF('by region'!$I$2="Any","Any",N843)&amp;G843</f>
        <v>AnyFlatAny45100</v>
      </c>
      <c r="E843" s="5" t="e">
        <f>IF(I843=#REF!,List!G843,"")</f>
        <v>#REF!</v>
      </c>
      <c r="F843" s="5" t="e">
        <f t="shared" si="67"/>
        <v>#REF!</v>
      </c>
      <c r="G843" s="15">
        <v>45100</v>
      </c>
      <c r="H843" s="16" t="s">
        <v>35</v>
      </c>
      <c r="I843" s="16" t="s">
        <v>55</v>
      </c>
      <c r="J843" s="16" t="s">
        <v>9</v>
      </c>
      <c r="K843" s="14" t="s">
        <v>10</v>
      </c>
      <c r="L843" s="14" t="s">
        <v>19</v>
      </c>
      <c r="M843" s="16" t="s">
        <v>25</v>
      </c>
      <c r="N843" s="16" t="s">
        <v>13</v>
      </c>
      <c r="O843" s="16" t="s">
        <v>14</v>
      </c>
      <c r="P843" s="12">
        <f t="shared" si="68"/>
        <v>1</v>
      </c>
      <c r="Q843" s="12" cm="1">
        <f t="array" ref="Q843">SUMPRODUCT(($G$2:$G$3094=G843)*(P843&gt;$P$2:$P$3094))+1</f>
        <v>1</v>
      </c>
      <c r="R843" s="12" t="e">
        <f>(Q843*100000)+#REF!</f>
        <v>#REF!</v>
      </c>
      <c r="S843" t="e" cm="1">
        <f t="array" ref="S843">SUMPRODUCT(($G$2:$G$3094=G843)*(R843&gt;$R$2:$R$3094))+1</f>
        <v>#REF!</v>
      </c>
      <c r="T843" t="str">
        <f t="shared" si="69"/>
        <v xml:space="preserve">ASCOT </v>
      </c>
      <c r="U843">
        <v>0</v>
      </c>
      <c r="V843" t="s">
        <v>17</v>
      </c>
      <c r="W843">
        <f t="shared" si="70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66"/>
        <v>Evening45100</v>
      </c>
      <c r="D844" s="5" t="str">
        <f>IF('by region'!$C$2="Any","Any",List!V844)&amp;M844&amp;IF('by region'!$I$2="Any","Any",N844)&amp;G844</f>
        <v>AnyFlatAny45100</v>
      </c>
      <c r="E844" s="5" t="e">
        <f>IF(I844=#REF!,List!G844,"")</f>
        <v>#REF!</v>
      </c>
      <c r="F844" s="5" t="e">
        <f t="shared" si="67"/>
        <v>#REF!</v>
      </c>
      <c r="G844" s="15">
        <v>45100</v>
      </c>
      <c r="H844" s="16" t="s">
        <v>35</v>
      </c>
      <c r="I844" s="16" t="s">
        <v>85</v>
      </c>
      <c r="J844" s="16" t="s">
        <v>80</v>
      </c>
      <c r="K844" s="14" t="s">
        <v>10</v>
      </c>
      <c r="L844" s="14" t="s">
        <v>19</v>
      </c>
      <c r="M844" s="16" t="s">
        <v>25</v>
      </c>
      <c r="N844" s="16" t="s">
        <v>13</v>
      </c>
      <c r="O844" s="16" t="s">
        <v>14</v>
      </c>
      <c r="P844" s="12">
        <f t="shared" si="68"/>
        <v>2</v>
      </c>
      <c r="Q844" s="12" cm="1">
        <f t="array" ref="Q844">SUMPRODUCT(($G$2:$G$3094=G844)*(P844&gt;$P$2:$P$3094))+1</f>
        <v>4</v>
      </c>
      <c r="R844" s="12" t="e">
        <f>(Q844*100000)+#REF!</f>
        <v>#REF!</v>
      </c>
      <c r="S844" t="e" cm="1">
        <f t="array" ref="S844">SUMPRODUCT(($G$2:$G$3094=G844)*(R844&gt;$R$2:$R$3094))+1</f>
        <v>#REF!</v>
      </c>
      <c r="T844" t="str">
        <f t="shared" si="69"/>
        <v>GOODWOOD †</v>
      </c>
      <c r="U844">
        <v>0</v>
      </c>
      <c r="V844" t="s">
        <v>19</v>
      </c>
      <c r="W844">
        <f t="shared" si="70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66"/>
        <v>Evening45100</v>
      </c>
      <c r="D845" s="5" t="str">
        <f>IF('by region'!$C$2="Any","Any",List!V845)&amp;M845&amp;IF('by region'!$I$2="Any","Any",N845)&amp;G845</f>
        <v>AnyFlatAny45100</v>
      </c>
      <c r="E845" s="5" t="e">
        <f>IF(I845=#REF!,List!G845,"")</f>
        <v>#REF!</v>
      </c>
      <c r="F845" s="5" t="e">
        <f t="shared" si="67"/>
        <v>#REF!</v>
      </c>
      <c r="G845" s="15">
        <v>45100</v>
      </c>
      <c r="H845" s="16" t="s">
        <v>35</v>
      </c>
      <c r="I845" s="16" t="s">
        <v>76</v>
      </c>
      <c r="J845" s="16" t="s">
        <v>80</v>
      </c>
      <c r="K845" s="14" t="s">
        <v>16</v>
      </c>
      <c r="L845" s="14" t="s">
        <v>17</v>
      </c>
      <c r="M845" s="16" t="s">
        <v>25</v>
      </c>
      <c r="N845" s="16" t="s">
        <v>13</v>
      </c>
      <c r="O845" s="16" t="s">
        <v>14</v>
      </c>
      <c r="P845" s="12">
        <f t="shared" si="68"/>
        <v>2</v>
      </c>
      <c r="Q845" s="12" cm="1">
        <f t="array" ref="Q845">SUMPRODUCT(($G$2:$G$3094=G845)*(P845&gt;$P$2:$P$3094))+1</f>
        <v>4</v>
      </c>
      <c r="R845" s="12" t="e">
        <f>(Q845*100000)+#REF!</f>
        <v>#REF!</v>
      </c>
      <c r="S845" t="e" cm="1">
        <f t="array" ref="S845">SUMPRODUCT(($G$2:$G$3094=G845)*(R845&gt;$R$2:$R$3094))+1</f>
        <v>#REF!</v>
      </c>
      <c r="T845" t="str">
        <f t="shared" si="69"/>
        <v>NEWMARKET †</v>
      </c>
      <c r="U845">
        <v>0</v>
      </c>
      <c r="V845" t="s">
        <v>19</v>
      </c>
      <c r="W845">
        <f t="shared" si="70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66"/>
        <v>Afternoon45100</v>
      </c>
      <c r="D846" s="5" t="str">
        <f>IF('by region'!$C$2="Any","Any",List!V846)&amp;M846&amp;IF('by region'!$I$2="Any","Any",N846)&amp;G846</f>
        <v>AnyFlatAny45100</v>
      </c>
      <c r="E846" s="5" t="e">
        <f>IF(I846=#REF!,List!G846,"")</f>
        <v>#REF!</v>
      </c>
      <c r="F846" s="5" t="e">
        <f t="shared" si="67"/>
        <v>#REF!</v>
      </c>
      <c r="G846" s="15">
        <v>45100</v>
      </c>
      <c r="H846" s="16" t="s">
        <v>35</v>
      </c>
      <c r="I846" s="16" t="s">
        <v>69</v>
      </c>
      <c r="J846" s="16" t="s">
        <v>9</v>
      </c>
      <c r="K846" s="14" t="s">
        <v>10</v>
      </c>
      <c r="L846" s="14" t="s">
        <v>11</v>
      </c>
      <c r="M846" s="16" t="s">
        <v>25</v>
      </c>
      <c r="N846" s="16" t="s">
        <v>13</v>
      </c>
      <c r="O846" s="16" t="s">
        <v>14</v>
      </c>
      <c r="P846" s="12">
        <f t="shared" si="68"/>
        <v>1</v>
      </c>
      <c r="Q846" s="12" cm="1">
        <f t="array" ref="Q846">SUMPRODUCT(($G$2:$G$3094=G846)*(P846&gt;$P$2:$P$3094))+1</f>
        <v>1</v>
      </c>
      <c r="R846" s="12" t="e">
        <f>(Q846*100000)+#REF!</f>
        <v>#REF!</v>
      </c>
      <c r="S846" t="e" cm="1">
        <f t="array" ref="S846">SUMPRODUCT(($G$2:$G$3094=G846)*(R846&gt;$R$2:$R$3094))+1</f>
        <v>#REF!</v>
      </c>
      <c r="T846" t="str">
        <f t="shared" si="69"/>
        <v xml:space="preserve">REDCAR </v>
      </c>
      <c r="U846">
        <v>0</v>
      </c>
      <c r="V846" t="s">
        <v>17</v>
      </c>
      <c r="W846">
        <f t="shared" si="70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66"/>
        <v>Afternoon45100</v>
      </c>
      <c r="D847" s="5" t="str">
        <f>IF('by region'!$C$2="Any","Any",List!V847)&amp;M847&amp;IF('by region'!$I$2="Any","Any",N847)&amp;G847</f>
        <v>AnyJumpAny45100</v>
      </c>
      <c r="E847" s="5" t="e">
        <f>IF(I847=#REF!,List!G847,"")</f>
        <v>#REF!</v>
      </c>
      <c r="F847" s="5" t="e">
        <f t="shared" si="67"/>
        <v>#REF!</v>
      </c>
      <c r="G847" s="15">
        <v>45100</v>
      </c>
      <c r="H847" s="16" t="s">
        <v>35</v>
      </c>
      <c r="I847" s="16" t="s">
        <v>53</v>
      </c>
      <c r="J847" s="16" t="s">
        <v>9</v>
      </c>
      <c r="K847" s="14" t="s">
        <v>16</v>
      </c>
      <c r="L847" s="14" t="s">
        <v>17</v>
      </c>
      <c r="M847" s="16" t="s">
        <v>12</v>
      </c>
      <c r="N847" s="16" t="s">
        <v>13</v>
      </c>
      <c r="O847" s="16" t="s">
        <v>14</v>
      </c>
      <c r="P847" s="12">
        <f t="shared" si="68"/>
        <v>1</v>
      </c>
      <c r="Q847" s="12" cm="1">
        <f t="array" ref="Q847">SUMPRODUCT(($G$2:$G$3094=G847)*(P847&gt;$P$2:$P$3094))+1</f>
        <v>1</v>
      </c>
      <c r="R847" s="12" t="e">
        <f>(Q847*100000)+#REF!</f>
        <v>#REF!</v>
      </c>
      <c r="S847" t="e" cm="1">
        <f t="array" ref="S847">SUMPRODUCT(($G$2:$G$3094=G847)*(R847&gt;$R$2:$R$3094))+1</f>
        <v>#REF!</v>
      </c>
      <c r="T847" t="str">
        <f t="shared" si="69"/>
        <v xml:space="preserve">Market Rasen </v>
      </c>
      <c r="U847">
        <v>0</v>
      </c>
      <c r="V847" t="s">
        <v>11</v>
      </c>
      <c r="W847">
        <f t="shared" si="70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66"/>
        <v>Afternoon45101</v>
      </c>
      <c r="D848" s="5" t="str">
        <f>IF('by region'!$C$2="Any","Any",List!V848)&amp;M848&amp;IF('by region'!$I$2="Any","Any",N848)&amp;G848</f>
        <v>AnyFlatAny45101</v>
      </c>
      <c r="E848" s="5" t="e">
        <f>IF(I848=#REF!,List!G848,"")</f>
        <v>#REF!</v>
      </c>
      <c r="F848" s="5" t="e">
        <f t="shared" si="67"/>
        <v>#REF!</v>
      </c>
      <c r="G848" s="15">
        <v>45101</v>
      </c>
      <c r="H848" s="16" t="s">
        <v>37</v>
      </c>
      <c r="I848" s="16" t="s">
        <v>55</v>
      </c>
      <c r="J848" s="16" t="s">
        <v>9</v>
      </c>
      <c r="K848" s="14" t="s">
        <v>10</v>
      </c>
      <c r="L848" s="14" t="s">
        <v>19</v>
      </c>
      <c r="M848" s="16" t="s">
        <v>25</v>
      </c>
      <c r="N848" s="16" t="s">
        <v>13</v>
      </c>
      <c r="O848" s="16" t="s">
        <v>14</v>
      </c>
      <c r="P848" s="12">
        <f t="shared" si="68"/>
        <v>1</v>
      </c>
      <c r="Q848" s="12" cm="1">
        <f t="array" ref="Q848">SUMPRODUCT(($G$2:$G$3094=G848)*(P848&gt;$P$2:$P$3094))+1</f>
        <v>1</v>
      </c>
      <c r="R848" s="12" t="e">
        <f>(Q848*100000)+#REF!</f>
        <v>#REF!</v>
      </c>
      <c r="S848" t="e" cm="1">
        <f t="array" ref="S848">SUMPRODUCT(($G$2:$G$3094=G848)*(R848&gt;$R$2:$R$3094))+1</f>
        <v>#REF!</v>
      </c>
      <c r="T848" t="str">
        <f t="shared" si="69"/>
        <v xml:space="preserve">ASCOT </v>
      </c>
      <c r="U848">
        <v>0</v>
      </c>
      <c r="V848" t="s">
        <v>17</v>
      </c>
      <c r="W848">
        <f t="shared" si="70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66"/>
        <v>Afternoon45101</v>
      </c>
      <c r="D849" s="5" t="str">
        <f>IF('by region'!$C$2="Any","Any",List!V849)&amp;M849&amp;IF('by region'!$I$2="Any","Any",N849)&amp;G849</f>
        <v>AnyFlatAny45101</v>
      </c>
      <c r="E849" s="5" t="e">
        <f>IF(I849=#REF!,List!G849,"")</f>
        <v>#REF!</v>
      </c>
      <c r="F849" s="5" t="e">
        <f t="shared" si="67"/>
        <v>#REF!</v>
      </c>
      <c r="G849" s="15">
        <v>45101</v>
      </c>
      <c r="H849" s="16" t="s">
        <v>37</v>
      </c>
      <c r="I849" s="16" t="s">
        <v>28</v>
      </c>
      <c r="J849" s="16" t="s">
        <v>9</v>
      </c>
      <c r="K849" s="14" t="s">
        <v>10</v>
      </c>
      <c r="L849" s="14" t="s">
        <v>11</v>
      </c>
      <c r="M849" s="16" t="s">
        <v>25</v>
      </c>
      <c r="N849" s="16" t="s">
        <v>13</v>
      </c>
      <c r="O849" s="16" t="s">
        <v>14</v>
      </c>
      <c r="P849" s="12">
        <f t="shared" si="68"/>
        <v>1</v>
      </c>
      <c r="Q849" s="12" cm="1">
        <f t="array" ref="Q849">SUMPRODUCT(($G$2:$G$3094=G849)*(P849&gt;$P$2:$P$3094))+1</f>
        <v>1</v>
      </c>
      <c r="R849" s="12" t="e">
        <f>(Q849*100000)+#REF!</f>
        <v>#REF!</v>
      </c>
      <c r="S849" t="e" cm="1">
        <f t="array" ref="S849">SUMPRODUCT(($G$2:$G$3094=G849)*(R849&gt;$R$2:$R$3094))+1</f>
        <v>#REF!</v>
      </c>
      <c r="T849" t="str">
        <f t="shared" si="69"/>
        <v xml:space="preserve">AYR </v>
      </c>
      <c r="U849">
        <v>0</v>
      </c>
      <c r="V849" t="s">
        <v>11</v>
      </c>
      <c r="W849">
        <f t="shared" si="70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66"/>
        <v>Evening45101</v>
      </c>
      <c r="D850" s="5" t="str">
        <f>IF('by region'!$C$2="Any","Any",List!V850)&amp;M850&amp;IF('by region'!$I$2="Any","Any",N850)&amp;G850</f>
        <v>AnyFlatAny45101</v>
      </c>
      <c r="E850" s="5" t="e">
        <f>IF(I850=#REF!,List!G850,"")</f>
        <v>#REF!</v>
      </c>
      <c r="F850" s="5" t="e">
        <f t="shared" si="67"/>
        <v>#REF!</v>
      </c>
      <c r="G850" s="15">
        <v>45101</v>
      </c>
      <c r="H850" s="16" t="s">
        <v>37</v>
      </c>
      <c r="I850" s="16" t="s">
        <v>56</v>
      </c>
      <c r="J850" s="16" t="s">
        <v>80</v>
      </c>
      <c r="K850" s="14" t="s">
        <v>16</v>
      </c>
      <c r="L850" s="14" t="s">
        <v>11</v>
      </c>
      <c r="M850" s="16" t="s">
        <v>25</v>
      </c>
      <c r="N850" s="16" t="s">
        <v>13</v>
      </c>
      <c r="O850" s="16" t="s">
        <v>14</v>
      </c>
      <c r="P850" s="12">
        <f t="shared" si="68"/>
        <v>2</v>
      </c>
      <c r="Q850" s="12" cm="1">
        <f t="array" ref="Q850">SUMPRODUCT(($G$2:$G$3094=G850)*(P850&gt;$P$2:$P$3094))+1</f>
        <v>6</v>
      </c>
      <c r="R850" s="12" t="e">
        <f>(Q850*100000)+#REF!</f>
        <v>#REF!</v>
      </c>
      <c r="S850" t="e" cm="1">
        <f t="array" ref="S850">SUMPRODUCT(($G$2:$G$3094=G850)*(R850&gt;$R$2:$R$3094))+1</f>
        <v>#REF!</v>
      </c>
      <c r="T850" t="str">
        <f t="shared" si="69"/>
        <v>HAYDOCK PARK †</v>
      </c>
      <c r="U850">
        <v>0</v>
      </c>
      <c r="V850" t="s">
        <v>19</v>
      </c>
      <c r="W850">
        <f t="shared" si="70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66"/>
        <v>Evening45101</v>
      </c>
      <c r="D851" s="5" t="str">
        <f>IF('by region'!$C$2="Any","Any",List!V851)&amp;M851&amp;IF('by region'!$I$2="Any","Any",N851)&amp;G851</f>
        <v>AnyFlatAny45101</v>
      </c>
      <c r="E851" s="5" t="e">
        <f>IF(I851=#REF!,List!G851,"")</f>
        <v>#REF!</v>
      </c>
      <c r="F851" s="5" t="e">
        <f t="shared" si="67"/>
        <v>#REF!</v>
      </c>
      <c r="G851" s="15">
        <v>45101</v>
      </c>
      <c r="H851" s="16" t="s">
        <v>37</v>
      </c>
      <c r="I851" s="16" t="s">
        <v>36</v>
      </c>
      <c r="J851" s="16" t="s">
        <v>80</v>
      </c>
      <c r="K851" s="14" t="s">
        <v>24</v>
      </c>
      <c r="L851" s="14" t="s">
        <v>19</v>
      </c>
      <c r="M851" s="16" t="s">
        <v>25</v>
      </c>
      <c r="N851" s="16" t="s">
        <v>13</v>
      </c>
      <c r="O851" s="16" t="s">
        <v>14</v>
      </c>
      <c r="P851" s="12">
        <f t="shared" si="68"/>
        <v>2</v>
      </c>
      <c r="Q851" s="12" cm="1">
        <f t="array" ref="Q851">SUMPRODUCT(($G$2:$G$3094=G851)*(P851&gt;$P$2:$P$3094))+1</f>
        <v>6</v>
      </c>
      <c r="R851" s="12" t="e">
        <f>(Q851*100000)+#REF!</f>
        <v>#REF!</v>
      </c>
      <c r="S851" t="e" cm="1">
        <f t="array" ref="S851">SUMPRODUCT(($G$2:$G$3094=G851)*(R851&gt;$R$2:$R$3094))+1</f>
        <v>#REF!</v>
      </c>
      <c r="T851" t="str">
        <f t="shared" si="69"/>
        <v>LINGFIELD PARK †</v>
      </c>
      <c r="U851">
        <v>0</v>
      </c>
      <c r="V851" t="s">
        <v>19</v>
      </c>
      <c r="W851">
        <f t="shared" si="70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66"/>
        <v>Afternoon45101</v>
      </c>
      <c r="D852" s="5" t="str">
        <f>IF('by region'!$C$2="Any","Any",List!V852)&amp;M852&amp;IF('by region'!$I$2="Any","Any",N852)&amp;G852</f>
        <v>AnyFlatAny45101</v>
      </c>
      <c r="E852" s="5" t="e">
        <f>IF(I852=#REF!,List!G852,"")</f>
        <v>#REF!</v>
      </c>
      <c r="F852" s="5" t="e">
        <f t="shared" si="67"/>
        <v>#REF!</v>
      </c>
      <c r="G852" s="15">
        <v>45101</v>
      </c>
      <c r="H852" s="16" t="s">
        <v>37</v>
      </c>
      <c r="I852" s="16" t="s">
        <v>76</v>
      </c>
      <c r="J852" s="16" t="s">
        <v>9</v>
      </c>
      <c r="K852" s="14" t="s">
        <v>16</v>
      </c>
      <c r="L852" s="14" t="s">
        <v>17</v>
      </c>
      <c r="M852" s="16" t="s">
        <v>25</v>
      </c>
      <c r="N852" s="16" t="s">
        <v>13</v>
      </c>
      <c r="O852" s="16" t="s">
        <v>14</v>
      </c>
      <c r="P852" s="12">
        <f t="shared" si="68"/>
        <v>1</v>
      </c>
      <c r="Q852" s="12" cm="1">
        <f t="array" ref="Q852">SUMPRODUCT(($G$2:$G$3094=G852)*(P852&gt;$P$2:$P$3094))+1</f>
        <v>1</v>
      </c>
      <c r="R852" s="12" t="e">
        <f>(Q852*100000)+#REF!</f>
        <v>#REF!</v>
      </c>
      <c r="S852" t="e" cm="1">
        <f t="array" ref="S852">SUMPRODUCT(($G$2:$G$3094=G852)*(R852&gt;$R$2:$R$3094))+1</f>
        <v>#REF!</v>
      </c>
      <c r="T852" t="str">
        <f t="shared" si="69"/>
        <v xml:space="preserve">NEWMARKET </v>
      </c>
      <c r="U852">
        <v>0</v>
      </c>
      <c r="V852" t="s">
        <v>11</v>
      </c>
      <c r="W852">
        <f t="shared" si="70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66"/>
        <v>Afternoon45101</v>
      </c>
      <c r="D853" s="5" t="str">
        <f>IF('by region'!$C$2="Any","Any",List!V853)&amp;M853&amp;IF('by region'!$I$2="Any","Any",N853)&amp;G853</f>
        <v>AnyFlatAny45101</v>
      </c>
      <c r="E853" s="5" t="e">
        <f>IF(I853=#REF!,List!G853,"")</f>
        <v>#REF!</v>
      </c>
      <c r="F853" s="5" t="e">
        <f t="shared" si="67"/>
        <v>#REF!</v>
      </c>
      <c r="G853" s="15">
        <v>45101</v>
      </c>
      <c r="H853" s="16" t="s">
        <v>37</v>
      </c>
      <c r="I853" s="16" t="s">
        <v>69</v>
      </c>
      <c r="J853" s="16" t="s">
        <v>9</v>
      </c>
      <c r="K853" s="14" t="s">
        <v>10</v>
      </c>
      <c r="L853" s="14" t="s">
        <v>11</v>
      </c>
      <c r="M853" s="16" t="s">
        <v>25</v>
      </c>
      <c r="N853" s="16" t="s">
        <v>13</v>
      </c>
      <c r="O853" s="16" t="s">
        <v>14</v>
      </c>
      <c r="P853" s="12">
        <f t="shared" si="68"/>
        <v>1</v>
      </c>
      <c r="Q853" s="12" cm="1">
        <f t="array" ref="Q853">SUMPRODUCT(($G$2:$G$3094=G853)*(P853&gt;$P$2:$P$3094))+1</f>
        <v>1</v>
      </c>
      <c r="R853" s="12" t="e">
        <f>(Q853*100000)+#REF!</f>
        <v>#REF!</v>
      </c>
      <c r="S853" t="e" cm="1">
        <f t="array" ref="S853">SUMPRODUCT(($G$2:$G$3094=G853)*(R853&gt;$R$2:$R$3094))+1</f>
        <v>#REF!</v>
      </c>
      <c r="T853" t="str">
        <f t="shared" si="69"/>
        <v xml:space="preserve">REDCAR </v>
      </c>
      <c r="U853">
        <v>0</v>
      </c>
      <c r="V853" t="s">
        <v>17</v>
      </c>
      <c r="W853">
        <f t="shared" si="70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66"/>
        <v>Afternoon45101</v>
      </c>
      <c r="D854" s="5" t="str">
        <f>IF('by region'!$C$2="Any","Any",List!V854)&amp;M854&amp;IF('by region'!$I$2="Any","Any",N854)&amp;G854</f>
        <v>AnyJumpAny45101</v>
      </c>
      <c r="E854" s="5" t="e">
        <f>IF(I854=#REF!,List!G854,"")</f>
        <v>#REF!</v>
      </c>
      <c r="F854" s="5" t="e">
        <f t="shared" si="67"/>
        <v>#REF!</v>
      </c>
      <c r="G854" s="15">
        <v>45101</v>
      </c>
      <c r="H854" s="16" t="s">
        <v>37</v>
      </c>
      <c r="I854" s="16" t="s">
        <v>84</v>
      </c>
      <c r="J854" s="16" t="s">
        <v>9</v>
      </c>
      <c r="K854" s="14" t="s">
        <v>10</v>
      </c>
      <c r="L854" s="14" t="s">
        <v>11</v>
      </c>
      <c r="M854" s="16" t="s">
        <v>12</v>
      </c>
      <c r="N854" s="16" t="s">
        <v>13</v>
      </c>
      <c r="O854" s="16" t="s">
        <v>21</v>
      </c>
      <c r="P854" s="12">
        <f t="shared" si="68"/>
        <v>1</v>
      </c>
      <c r="Q854" s="12" cm="1">
        <f t="array" ref="Q854">SUMPRODUCT(($G$2:$G$3094=G854)*(P854&gt;$P$2:$P$3094))+1</f>
        <v>1</v>
      </c>
      <c r="R854" s="12" t="e">
        <f>(Q854*100000)+#REF!</f>
        <v>#REF!</v>
      </c>
      <c r="S854" t="e" cm="1">
        <f t="array" ref="S854">SUMPRODUCT(($G$2:$G$3094=G854)*(R854&gt;$R$2:$R$3094))+1</f>
        <v>#REF!</v>
      </c>
      <c r="T854" t="str">
        <f t="shared" si="69"/>
        <v xml:space="preserve">Perth </v>
      </c>
      <c r="U854">
        <v>0</v>
      </c>
      <c r="V854" t="s">
        <v>19</v>
      </c>
      <c r="W854">
        <f t="shared" si="70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66"/>
        <v>Afternoon45102</v>
      </c>
      <c r="D855" s="5" t="str">
        <f>IF('by region'!$C$2="Any","Any",List!V855)&amp;M855&amp;IF('by region'!$I$2="Any","Any",N855)&amp;G855</f>
        <v>AnyFlatAny45102</v>
      </c>
      <c r="E855" s="5" t="e">
        <f>IF(I855=#REF!,List!G855,"")</f>
        <v>#REF!</v>
      </c>
      <c r="F855" s="5" t="e">
        <f t="shared" si="67"/>
        <v>#REF!</v>
      </c>
      <c r="G855" s="15">
        <v>45102</v>
      </c>
      <c r="H855" s="16" t="s">
        <v>40</v>
      </c>
      <c r="I855" s="16" t="s">
        <v>71</v>
      </c>
      <c r="J855" s="16" t="s">
        <v>9</v>
      </c>
      <c r="K855" s="14" t="s">
        <v>10</v>
      </c>
      <c r="L855" s="14" t="s">
        <v>11</v>
      </c>
      <c r="M855" s="16" t="s">
        <v>25</v>
      </c>
      <c r="N855" s="16" t="s">
        <v>13</v>
      </c>
      <c r="O855" s="16" t="s">
        <v>14</v>
      </c>
      <c r="P855" s="12">
        <f t="shared" si="68"/>
        <v>1</v>
      </c>
      <c r="Q855" s="12" cm="1">
        <f t="array" ref="Q855">SUMPRODUCT(($G$2:$G$3094=G855)*(P855&gt;$P$2:$P$3094))+1</f>
        <v>1</v>
      </c>
      <c r="R855" s="12" t="e">
        <f>(Q855*100000)+#REF!</f>
        <v>#REF!</v>
      </c>
      <c r="S855" t="e" cm="1">
        <f t="array" ref="S855">SUMPRODUCT(($G$2:$G$3094=G855)*(R855&gt;$R$2:$R$3094))+1</f>
        <v>#REF!</v>
      </c>
      <c r="T855" t="str">
        <f t="shared" si="69"/>
        <v xml:space="preserve">PONTEFRACT </v>
      </c>
      <c r="U855">
        <v>0</v>
      </c>
      <c r="V855" t="s">
        <v>11</v>
      </c>
      <c r="W855">
        <f t="shared" si="70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66"/>
        <v>Afternoon45102</v>
      </c>
      <c r="D856" s="5" t="str">
        <f>IF('by region'!$C$2="Any","Any",List!V856)&amp;M856&amp;IF('by region'!$I$2="Any","Any",N856)&amp;G856</f>
        <v>AnyFlatAny45102</v>
      </c>
      <c r="E856" s="5" t="e">
        <f>IF(I856=#REF!,List!G856,"")</f>
        <v>#REF!</v>
      </c>
      <c r="F856" s="5" t="e">
        <f t="shared" si="67"/>
        <v>#REF!</v>
      </c>
      <c r="G856" s="15">
        <v>45102</v>
      </c>
      <c r="H856" s="16" t="s">
        <v>40</v>
      </c>
      <c r="I856" s="16" t="s">
        <v>65</v>
      </c>
      <c r="J856" s="16" t="s">
        <v>9</v>
      </c>
      <c r="K856" s="14" t="s">
        <v>24</v>
      </c>
      <c r="L856" s="14" t="s">
        <v>19</v>
      </c>
      <c r="M856" s="16" t="s">
        <v>25</v>
      </c>
      <c r="N856" s="16" t="s">
        <v>13</v>
      </c>
      <c r="O856" s="16" t="s">
        <v>14</v>
      </c>
      <c r="P856" s="12">
        <f t="shared" si="68"/>
        <v>1</v>
      </c>
      <c r="Q856" s="12" cm="1">
        <f t="array" ref="Q856">SUMPRODUCT(($G$2:$G$3094=G856)*(P856&gt;$P$2:$P$3094))+1</f>
        <v>1</v>
      </c>
      <c r="R856" s="12" t="e">
        <f>(Q856*100000)+#REF!</f>
        <v>#REF!</v>
      </c>
      <c r="S856" t="e" cm="1">
        <f t="array" ref="S856">SUMPRODUCT(($G$2:$G$3094=G856)*(R856&gt;$R$2:$R$3094))+1</f>
        <v>#REF!</v>
      </c>
      <c r="T856" t="str">
        <f t="shared" si="69"/>
        <v xml:space="preserve">FFOS LAS </v>
      </c>
      <c r="U856">
        <v>0</v>
      </c>
      <c r="V856" t="s">
        <v>11</v>
      </c>
      <c r="W856">
        <f t="shared" si="70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66"/>
        <v>Afternoon45102</v>
      </c>
      <c r="D857" s="5" t="str">
        <f>IF('by region'!$C$2="Any","Any",List!V857)&amp;M857&amp;IF('by region'!$I$2="Any","Any",N857)&amp;G857</f>
        <v>AnyJumpAny45102</v>
      </c>
      <c r="E857" s="5" t="e">
        <f>IF(I857=#REF!,List!G857,"")</f>
        <v>#REF!</v>
      </c>
      <c r="F857" s="5" t="e">
        <f t="shared" si="67"/>
        <v>#REF!</v>
      </c>
      <c r="G857" s="15">
        <v>45102</v>
      </c>
      <c r="H857" s="16" t="s">
        <v>40</v>
      </c>
      <c r="I857" s="16" t="s">
        <v>67</v>
      </c>
      <c r="J857" s="16" t="s">
        <v>9</v>
      </c>
      <c r="K857" s="14" t="s">
        <v>10</v>
      </c>
      <c r="L857" s="14" t="s">
        <v>11</v>
      </c>
      <c r="M857" s="16" t="s">
        <v>12</v>
      </c>
      <c r="N857" s="16" t="s">
        <v>13</v>
      </c>
      <c r="O857" s="16" t="s">
        <v>14</v>
      </c>
      <c r="P857" s="12">
        <f t="shared" si="68"/>
        <v>1</v>
      </c>
      <c r="Q857" s="12" cm="1">
        <f t="array" ref="Q857">SUMPRODUCT(($G$2:$G$3094=G857)*(P857&gt;$P$2:$P$3094))+1</f>
        <v>1</v>
      </c>
      <c r="R857" s="12" t="e">
        <f>(Q857*100000)+#REF!</f>
        <v>#REF!</v>
      </c>
      <c r="S857" t="e" cm="1">
        <f t="array" ref="S857">SUMPRODUCT(($G$2:$G$3094=G857)*(R857&gt;$R$2:$R$3094))+1</f>
        <v>#REF!</v>
      </c>
      <c r="T857" t="str">
        <f t="shared" si="69"/>
        <v xml:space="preserve">Hexham </v>
      </c>
      <c r="U857">
        <v>0</v>
      </c>
      <c r="V857" t="s">
        <v>17</v>
      </c>
      <c r="W857">
        <f t="shared" si="70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66"/>
        <v>Afternoon45103</v>
      </c>
      <c r="D858" s="5" t="str">
        <f>IF('by region'!$C$2="Any","Any",List!V858)&amp;M858&amp;IF('by region'!$I$2="Any","Any",N858)&amp;G858</f>
        <v>AnyFlatAny45103</v>
      </c>
      <c r="E858" s="5" t="e">
        <f>IF(I858=#REF!,List!G858,"")</f>
        <v>#REF!</v>
      </c>
      <c r="F858" s="5" t="e">
        <f t="shared" si="67"/>
        <v>#REF!</v>
      </c>
      <c r="G858" s="15">
        <v>45103</v>
      </c>
      <c r="H858" s="16" t="s">
        <v>42</v>
      </c>
      <c r="I858" s="16" t="s">
        <v>54</v>
      </c>
      <c r="J858" s="16" t="s">
        <v>9</v>
      </c>
      <c r="K858" s="14" t="s">
        <v>24</v>
      </c>
      <c r="L858" s="14" t="s">
        <v>19</v>
      </c>
      <c r="M858" s="16" t="s">
        <v>25</v>
      </c>
      <c r="N858" s="16" t="s">
        <v>13</v>
      </c>
      <c r="O858" s="16" t="s">
        <v>14</v>
      </c>
      <c r="P858" s="12">
        <f t="shared" si="68"/>
        <v>1</v>
      </c>
      <c r="Q858" s="12" cm="1">
        <f t="array" ref="Q858">SUMPRODUCT(($G$2:$G$3094=G858)*(P858&gt;$P$2:$P$3094))+1</f>
        <v>1</v>
      </c>
      <c r="R858" s="12" t="e">
        <f>(Q858*100000)+#REF!</f>
        <v>#REF!</v>
      </c>
      <c r="S858" t="e" cm="1">
        <f t="array" ref="S858">SUMPRODUCT(($G$2:$G$3094=G858)*(R858&gt;$R$2:$R$3094))+1</f>
        <v>#REF!</v>
      </c>
      <c r="T858" t="str">
        <f t="shared" si="69"/>
        <v xml:space="preserve">CHEPSTOW </v>
      </c>
      <c r="U858">
        <v>0</v>
      </c>
      <c r="V858" t="s">
        <v>11</v>
      </c>
      <c r="W858">
        <f t="shared" si="70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66"/>
        <v>Evening45103</v>
      </c>
      <c r="D859" s="5" t="str">
        <f>IF('by region'!$C$2="Any","Any",List!V859)&amp;M859&amp;IF('by region'!$I$2="Any","Any",N859)&amp;G859</f>
        <v>AnyFlatAny45103</v>
      </c>
      <c r="E859" s="5" t="e">
        <f>IF(I859=#REF!,List!G859,"")</f>
        <v>#REF!</v>
      </c>
      <c r="F859" s="5" t="e">
        <f t="shared" si="67"/>
        <v>#REF!</v>
      </c>
      <c r="G859" s="15">
        <v>45103</v>
      </c>
      <c r="H859" s="16" t="s">
        <v>42</v>
      </c>
      <c r="I859" s="16" t="s">
        <v>70</v>
      </c>
      <c r="J859" s="16" t="s">
        <v>80</v>
      </c>
      <c r="K859" s="14" t="s">
        <v>24</v>
      </c>
      <c r="L859" s="14" t="s">
        <v>19</v>
      </c>
      <c r="M859" s="16" t="s">
        <v>25</v>
      </c>
      <c r="N859" s="16" t="s">
        <v>13</v>
      </c>
      <c r="O859" s="16" t="s">
        <v>14</v>
      </c>
      <c r="P859" s="12">
        <f t="shared" si="68"/>
        <v>2</v>
      </c>
      <c r="Q859" s="12" cm="1">
        <f t="array" ref="Q859">SUMPRODUCT(($G$2:$G$3094=G859)*(P859&gt;$P$2:$P$3094))+1</f>
        <v>3</v>
      </c>
      <c r="R859" s="12" t="e">
        <f>(Q859*100000)+#REF!</f>
        <v>#REF!</v>
      </c>
      <c r="S859" t="e" cm="1">
        <f t="array" ref="S859">SUMPRODUCT(($G$2:$G$3094=G859)*(R859&gt;$R$2:$R$3094))+1</f>
        <v>#REF!</v>
      </c>
      <c r="T859" t="str">
        <f t="shared" si="69"/>
        <v>WINDSOR †</v>
      </c>
      <c r="U859">
        <v>0</v>
      </c>
      <c r="V859" t="s">
        <v>19</v>
      </c>
      <c r="W859">
        <f t="shared" si="70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66"/>
        <v>Afternoon45103</v>
      </c>
      <c r="D860" s="5" t="str">
        <f>IF('by region'!$C$2="Any","Any",List!V860)&amp;M860&amp;IF('by region'!$I$2="Any","Any",N860)&amp;G860</f>
        <v>AnyJumpAny45103</v>
      </c>
      <c r="E860" s="5" t="e">
        <f>IF(I860=#REF!,List!G860,"")</f>
        <v>#REF!</v>
      </c>
      <c r="F860" s="5" t="e">
        <f t="shared" si="67"/>
        <v>#REF!</v>
      </c>
      <c r="G860" s="15">
        <v>45103</v>
      </c>
      <c r="H860" s="16" t="s">
        <v>42</v>
      </c>
      <c r="I860" s="16" t="s">
        <v>23</v>
      </c>
      <c r="J860" s="16" t="s">
        <v>9</v>
      </c>
      <c r="K860" s="14" t="s">
        <v>24</v>
      </c>
      <c r="L860" s="14" t="s">
        <v>17</v>
      </c>
      <c r="M860" s="16" t="s">
        <v>12</v>
      </c>
      <c r="N860" s="16" t="s">
        <v>13</v>
      </c>
      <c r="O860" s="16" t="s">
        <v>14</v>
      </c>
      <c r="P860" s="12">
        <f t="shared" si="68"/>
        <v>1</v>
      </c>
      <c r="Q860" s="12" cm="1">
        <f t="array" ref="Q860">SUMPRODUCT(($G$2:$G$3094=G860)*(P860&gt;$P$2:$P$3094))+1</f>
        <v>1</v>
      </c>
      <c r="R860" s="12" t="e">
        <f>(Q860*100000)+#REF!</f>
        <v>#REF!</v>
      </c>
      <c r="S860" t="e" cm="1">
        <f t="array" ref="S860">SUMPRODUCT(($G$2:$G$3094=G860)*(R860&gt;$R$2:$R$3094))+1</f>
        <v>#REF!</v>
      </c>
      <c r="T860" t="str">
        <f t="shared" si="69"/>
        <v xml:space="preserve">Southwell </v>
      </c>
      <c r="U860">
        <v>0</v>
      </c>
      <c r="V860" t="s">
        <v>19</v>
      </c>
      <c r="W860">
        <f t="shared" si="70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66"/>
        <v>Afternoon45104</v>
      </c>
      <c r="D861" s="5" t="str">
        <f>IF('by region'!$C$2="Any","Any",List!V861)&amp;M861&amp;IF('by region'!$I$2="Any","Any",N861)&amp;G861</f>
        <v>AnyFlatAny45104</v>
      </c>
      <c r="E861" s="5" t="e">
        <f>IF(I861=#REF!,List!G861,"")</f>
        <v>#REF!</v>
      </c>
      <c r="F861" s="5" t="e">
        <f t="shared" si="67"/>
        <v>#REF!</v>
      </c>
      <c r="G861" s="15">
        <v>45104</v>
      </c>
      <c r="H861" s="16" t="s">
        <v>7</v>
      </c>
      <c r="I861" s="16" t="s">
        <v>77</v>
      </c>
      <c r="J861" s="16" t="s">
        <v>9</v>
      </c>
      <c r="K861" s="14" t="s">
        <v>10</v>
      </c>
      <c r="L861" s="14" t="s">
        <v>11</v>
      </c>
      <c r="M861" s="16" t="s">
        <v>25</v>
      </c>
      <c r="N861" s="16" t="s">
        <v>13</v>
      </c>
      <c r="O861" s="16" t="s">
        <v>14</v>
      </c>
      <c r="P861" s="12">
        <f t="shared" si="68"/>
        <v>1</v>
      </c>
      <c r="Q861" s="12" cm="1">
        <f t="array" ref="Q861">SUMPRODUCT(($G$2:$G$3094=G861)*(P861&gt;$P$2:$P$3094))+1</f>
        <v>1</v>
      </c>
      <c r="R861" s="12" t="e">
        <f>(Q861*100000)+#REF!</f>
        <v>#REF!</v>
      </c>
      <c r="S861" t="e" cm="1">
        <f t="array" ref="S861">SUMPRODUCT(($G$2:$G$3094=G861)*(R861&gt;$R$2:$R$3094))+1</f>
        <v>#REF!</v>
      </c>
      <c r="T861" t="str">
        <f t="shared" si="69"/>
        <v xml:space="preserve">BEVERLEY </v>
      </c>
      <c r="U861">
        <v>0</v>
      </c>
      <c r="V861" t="s">
        <v>19</v>
      </c>
      <c r="W861">
        <f t="shared" si="70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66"/>
        <v>Afternoon45104</v>
      </c>
      <c r="D862" s="5" t="str">
        <f>IF('by region'!$C$2="Any","Any",List!V862)&amp;M862&amp;IF('by region'!$I$2="Any","Any",N862)&amp;G862</f>
        <v>AnyFlatAny45104</v>
      </c>
      <c r="E862" s="5" t="e">
        <f>IF(I862=#REF!,List!G862,"")</f>
        <v>#REF!</v>
      </c>
      <c r="F862" s="5" t="e">
        <f t="shared" si="67"/>
        <v>#REF!</v>
      </c>
      <c r="G862" s="15">
        <v>45104</v>
      </c>
      <c r="H862" s="16" t="s">
        <v>7</v>
      </c>
      <c r="I862" s="16" t="s">
        <v>82</v>
      </c>
      <c r="J862" s="16" t="s">
        <v>9</v>
      </c>
      <c r="K862" s="14" t="s">
        <v>24</v>
      </c>
      <c r="L862" s="14" t="s">
        <v>19</v>
      </c>
      <c r="M862" s="16" t="s">
        <v>25</v>
      </c>
      <c r="N862" s="16" t="s">
        <v>13</v>
      </c>
      <c r="O862" s="16" t="s">
        <v>14</v>
      </c>
      <c r="P862" s="12">
        <f t="shared" si="68"/>
        <v>1</v>
      </c>
      <c r="Q862" s="12" cm="1">
        <f t="array" ref="Q862">SUMPRODUCT(($G$2:$G$3094=G862)*(P862&gt;$P$2:$P$3094))+1</f>
        <v>1</v>
      </c>
      <c r="R862" s="12" t="e">
        <f>(Q862*100000)+#REF!</f>
        <v>#REF!</v>
      </c>
      <c r="S862" t="e" cm="1">
        <f t="array" ref="S862">SUMPRODUCT(($G$2:$G$3094=G862)*(R862&gt;$R$2:$R$3094))+1</f>
        <v>#REF!</v>
      </c>
      <c r="T862" t="str">
        <f t="shared" si="69"/>
        <v xml:space="preserve">BRIGHTON </v>
      </c>
      <c r="U862">
        <v>0</v>
      </c>
      <c r="V862" t="s">
        <v>11</v>
      </c>
      <c r="W862">
        <f t="shared" si="70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66"/>
        <v>Evening45104</v>
      </c>
      <c r="D863" s="5" t="str">
        <f>IF('by region'!$C$2="Any","Any",List!V863)&amp;M863&amp;IF('by region'!$I$2="Any","Any",N863)&amp;G863</f>
        <v>AnyFlatAny45104</v>
      </c>
      <c r="E863" s="5" t="e">
        <f>IF(I863=#REF!,List!G863,"")</f>
        <v>#REF!</v>
      </c>
      <c r="F863" s="5" t="e">
        <f t="shared" si="67"/>
        <v>#REF!</v>
      </c>
      <c r="G863" s="15">
        <v>45104</v>
      </c>
      <c r="H863" s="16" t="s">
        <v>7</v>
      </c>
      <c r="I863" s="16" t="s">
        <v>51</v>
      </c>
      <c r="J863" s="16" t="s">
        <v>80</v>
      </c>
      <c r="K863" s="14" t="s">
        <v>10</v>
      </c>
      <c r="L863" s="14" t="s">
        <v>19</v>
      </c>
      <c r="M863" s="16" t="s">
        <v>25</v>
      </c>
      <c r="N863" s="16" t="s">
        <v>13</v>
      </c>
      <c r="O863" s="16" t="s">
        <v>14</v>
      </c>
      <c r="P863" s="12">
        <f t="shared" si="68"/>
        <v>2</v>
      </c>
      <c r="Q863" s="12" cm="1">
        <f t="array" ref="Q863">SUMPRODUCT(($G$2:$G$3094=G863)*(P863&gt;$P$2:$P$3094))+1</f>
        <v>3</v>
      </c>
      <c r="R863" s="12" t="e">
        <f>(Q863*100000)+#REF!</f>
        <v>#REF!</v>
      </c>
      <c r="S863" t="e" cm="1">
        <f t="array" ref="S863">SUMPRODUCT(($G$2:$G$3094=G863)*(R863&gt;$R$2:$R$3094))+1</f>
        <v>#REF!</v>
      </c>
      <c r="T863" t="str">
        <f t="shared" si="69"/>
        <v>NEWBURY †</v>
      </c>
      <c r="U863">
        <v>0</v>
      </c>
      <c r="V863" t="s">
        <v>19</v>
      </c>
      <c r="W863">
        <f t="shared" si="70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66"/>
        <v>Evening45104</v>
      </c>
      <c r="D864" s="5" t="str">
        <f>IF('by region'!$C$2="Any","Any",List!V864)&amp;M864&amp;IF('by region'!$I$2="Any","Any",N864)&amp;G864</f>
        <v>AnyJumpAny45104</v>
      </c>
      <c r="E864" s="5" t="e">
        <f>IF(I864=#REF!,List!G864,"")</f>
        <v>#REF!</v>
      </c>
      <c r="F864" s="5" t="e">
        <f t="shared" si="67"/>
        <v>#REF!</v>
      </c>
      <c r="G864" s="15">
        <v>45104</v>
      </c>
      <c r="H864" s="16" t="s">
        <v>7</v>
      </c>
      <c r="I864" s="16" t="s">
        <v>75</v>
      </c>
      <c r="J864" s="16" t="s">
        <v>80</v>
      </c>
      <c r="K864" s="14" t="s">
        <v>10</v>
      </c>
      <c r="L864" s="14" t="s">
        <v>19</v>
      </c>
      <c r="M864" s="16" t="s">
        <v>12</v>
      </c>
      <c r="N864" s="16" t="s">
        <v>13</v>
      </c>
      <c r="O864" s="16" t="s">
        <v>14</v>
      </c>
      <c r="P864" s="12">
        <f t="shared" si="68"/>
        <v>2</v>
      </c>
      <c r="Q864" s="12" cm="1">
        <f t="array" ref="Q864">SUMPRODUCT(($G$2:$G$3094=G864)*(P864&gt;$P$2:$P$3094))+1</f>
        <v>3</v>
      </c>
      <c r="R864" s="12" t="e">
        <f>(Q864*100000)+#REF!</f>
        <v>#REF!</v>
      </c>
      <c r="S864" t="e" cm="1">
        <f t="array" ref="S864">SUMPRODUCT(($G$2:$G$3094=G864)*(R864&gt;$R$2:$R$3094))+1</f>
        <v>#REF!</v>
      </c>
      <c r="T864" t="str">
        <f t="shared" si="69"/>
        <v>Newton Abbot †</v>
      </c>
      <c r="U864">
        <v>0</v>
      </c>
      <c r="V864" t="s">
        <v>30</v>
      </c>
      <c r="W864">
        <f t="shared" si="70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66"/>
        <v>Evening45105</v>
      </c>
      <c r="D865" s="5" t="str">
        <f>IF('by region'!$C$2="Any","Any",List!V865)&amp;M865&amp;IF('by region'!$I$2="Any","Any",N865)&amp;G865</f>
        <v>AnyFlatAny45105</v>
      </c>
      <c r="E865" s="5" t="e">
        <f>IF(I865=#REF!,List!G865,"")</f>
        <v>#REF!</v>
      </c>
      <c r="F865" s="5" t="e">
        <f t="shared" si="67"/>
        <v>#REF!</v>
      </c>
      <c r="G865" s="15">
        <v>45105</v>
      </c>
      <c r="H865" s="16" t="s">
        <v>27</v>
      </c>
      <c r="I865" s="16" t="s">
        <v>79</v>
      </c>
      <c r="J865" s="16" t="s">
        <v>80</v>
      </c>
      <c r="K865" s="14" t="s">
        <v>24</v>
      </c>
      <c r="L865" s="14" t="s">
        <v>19</v>
      </c>
      <c r="M865" s="16" t="s">
        <v>25</v>
      </c>
      <c r="N865" s="16" t="s">
        <v>13</v>
      </c>
      <c r="O865" s="16" t="s">
        <v>14</v>
      </c>
      <c r="P865" s="12">
        <f t="shared" si="68"/>
        <v>2</v>
      </c>
      <c r="Q865" s="12" cm="1">
        <f t="array" ref="Q865">SUMPRODUCT(($G$2:$G$3094=G865)*(P865&gt;$P$2:$P$3094))+1</f>
        <v>4</v>
      </c>
      <c r="R865" s="12" t="e">
        <f>(Q865*100000)+#REF!</f>
        <v>#REF!</v>
      </c>
      <c r="S865" t="e" cm="1">
        <f t="array" ref="S865">SUMPRODUCT(($G$2:$G$3094=G865)*(R865&gt;$R$2:$R$3094))+1</f>
        <v>#REF!</v>
      </c>
      <c r="T865" t="str">
        <f t="shared" si="69"/>
        <v>BATH †</v>
      </c>
      <c r="U865">
        <v>0</v>
      </c>
      <c r="V865" t="s">
        <v>17</v>
      </c>
      <c r="W865">
        <f t="shared" si="70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66"/>
        <v>Afternoon45105</v>
      </c>
      <c r="D866" s="5" t="str">
        <f>IF('by region'!$C$2="Any","Any",List!V866)&amp;M866&amp;IF('by region'!$I$2="Any","Any",N866)&amp;G866</f>
        <v>AnyFlatAny45105</v>
      </c>
      <c r="E866" s="5" t="e">
        <f>IF(I866=#REF!,List!G866,"")</f>
        <v>#REF!</v>
      </c>
      <c r="F866" s="5" t="e">
        <f t="shared" si="67"/>
        <v>#REF!</v>
      </c>
      <c r="G866" s="15">
        <v>45105</v>
      </c>
      <c r="H866" s="16" t="s">
        <v>27</v>
      </c>
      <c r="I866" s="16" t="s">
        <v>63</v>
      </c>
      <c r="J866" s="16" t="s">
        <v>9</v>
      </c>
      <c r="K866" s="14" t="s">
        <v>16</v>
      </c>
      <c r="L866" s="14" t="s">
        <v>11</v>
      </c>
      <c r="M866" s="16" t="s">
        <v>25</v>
      </c>
      <c r="N866" s="16" t="s">
        <v>13</v>
      </c>
      <c r="O866" s="16" t="s">
        <v>14</v>
      </c>
      <c r="P866" s="12">
        <f t="shared" si="68"/>
        <v>1</v>
      </c>
      <c r="Q866" s="12" cm="1">
        <f t="array" ref="Q866">SUMPRODUCT(($G$2:$G$3094=G866)*(P866&gt;$P$2:$P$3094))+1</f>
        <v>1</v>
      </c>
      <c r="R866" s="12" t="e">
        <f>(Q866*100000)+#REF!</f>
        <v>#REF!</v>
      </c>
      <c r="S866" t="e" cm="1">
        <f t="array" ref="S866">SUMPRODUCT(($G$2:$G$3094=G866)*(R866&gt;$R$2:$R$3094))+1</f>
        <v>#REF!</v>
      </c>
      <c r="T866" t="str">
        <f t="shared" si="69"/>
        <v xml:space="preserve">CARLISLE </v>
      </c>
      <c r="U866">
        <v>0</v>
      </c>
      <c r="V866" t="s">
        <v>17</v>
      </c>
      <c r="W866">
        <f t="shared" si="70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66"/>
        <v>Afternoon45105</v>
      </c>
      <c r="D867" s="5" t="str">
        <f>IF('by region'!$C$2="Any","Any",List!V867)&amp;M867&amp;IF('by region'!$I$2="Any","Any",N867)&amp;G867</f>
        <v>AnyFlatAny45105</v>
      </c>
      <c r="E867" s="5" t="e">
        <f>IF(I867=#REF!,List!G867,"")</f>
        <v>#REF!</v>
      </c>
      <c r="F867" s="5" t="e">
        <f t="shared" si="67"/>
        <v>#REF!</v>
      </c>
      <c r="G867" s="15">
        <v>45105</v>
      </c>
      <c r="H867" s="16" t="s">
        <v>27</v>
      </c>
      <c r="I867" s="16" t="s">
        <v>87</v>
      </c>
      <c r="J867" s="16" t="s">
        <v>9</v>
      </c>
      <c r="K867" s="14" t="s">
        <v>10</v>
      </c>
      <c r="L867" s="14" t="s">
        <v>19</v>
      </c>
      <c r="M867" s="16" t="s">
        <v>25</v>
      </c>
      <c r="N867" s="16" t="s">
        <v>13</v>
      </c>
      <c r="O867" s="16" t="s">
        <v>14</v>
      </c>
      <c r="P867" s="12">
        <f t="shared" si="68"/>
        <v>1</v>
      </c>
      <c r="Q867" s="12" cm="1">
        <f t="array" ref="Q867">SUMPRODUCT(($G$2:$G$3094=G867)*(P867&gt;$P$2:$P$3094))+1</f>
        <v>1</v>
      </c>
      <c r="R867" s="12" t="e">
        <f>(Q867*100000)+#REF!</f>
        <v>#REF!</v>
      </c>
      <c r="S867" t="e" cm="1">
        <f t="array" ref="S867">SUMPRODUCT(($G$2:$G$3094=G867)*(R867&gt;$R$2:$R$3094))+1</f>
        <v>#REF!</v>
      </c>
      <c r="T867" t="str">
        <f t="shared" si="69"/>
        <v xml:space="preserve">SALISBURY </v>
      </c>
      <c r="U867">
        <v>0</v>
      </c>
      <c r="V867" t="s">
        <v>19</v>
      </c>
      <c r="W867">
        <f t="shared" si="70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66"/>
        <v>Afternoon45105</v>
      </c>
      <c r="D868" s="5" t="str">
        <f>IF('by region'!$C$2="Any","Any",List!V868)&amp;M868&amp;IF('by region'!$I$2="Any","Any",N868)&amp;G868</f>
        <v>AnyJumpAny45105</v>
      </c>
      <c r="E868" s="5" t="e">
        <f>IF(I868=#REF!,List!G868,"")</f>
        <v>#REF!</v>
      </c>
      <c r="F868" s="5" t="e">
        <f t="shared" si="67"/>
        <v>#REF!</v>
      </c>
      <c r="G868" s="15">
        <v>45105</v>
      </c>
      <c r="H868" s="16" t="s">
        <v>27</v>
      </c>
      <c r="I868" s="16" t="s">
        <v>91</v>
      </c>
      <c r="J868" s="16" t="s">
        <v>9</v>
      </c>
      <c r="K868" s="14" t="s">
        <v>24</v>
      </c>
      <c r="L868" s="14" t="s">
        <v>17</v>
      </c>
      <c r="M868" s="16" t="s">
        <v>12</v>
      </c>
      <c r="N868" s="16" t="s">
        <v>13</v>
      </c>
      <c r="O868" s="16" t="s">
        <v>14</v>
      </c>
      <c r="P868" s="12">
        <f t="shared" si="68"/>
        <v>1</v>
      </c>
      <c r="Q868" s="12" cm="1">
        <f t="array" ref="Q868">SUMPRODUCT(($G$2:$G$3094=G868)*(P868&gt;$P$2:$P$3094))+1</f>
        <v>1</v>
      </c>
      <c r="R868" s="12" t="e">
        <f>(Q868*100000)+#REF!</f>
        <v>#REF!</v>
      </c>
      <c r="S868" t="e" cm="1">
        <f t="array" ref="S868">SUMPRODUCT(($G$2:$G$3094=G868)*(R868&gt;$R$2:$R$3094))+1</f>
        <v>#REF!</v>
      </c>
      <c r="T868" t="str">
        <f t="shared" si="69"/>
        <v xml:space="preserve">Worcester </v>
      </c>
      <c r="U868">
        <v>0</v>
      </c>
      <c r="V868" t="s">
        <v>17</v>
      </c>
      <c r="W868">
        <f t="shared" si="70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66"/>
        <v>Evening45106</v>
      </c>
      <c r="D869" s="5" t="str">
        <f>IF('by region'!$C$2="Any","Any",List!V869)&amp;M869&amp;IF('by region'!$I$2="Any","Any",N869)&amp;G869</f>
        <v>AnyFlatAny45106</v>
      </c>
      <c r="E869" s="5" t="e">
        <f>IF(I869=#REF!,List!G869,"")</f>
        <v>#REF!</v>
      </c>
      <c r="F869" s="5" t="e">
        <f t="shared" si="67"/>
        <v>#REF!</v>
      </c>
      <c r="G869" s="15">
        <v>45106</v>
      </c>
      <c r="H869" s="16" t="s">
        <v>34</v>
      </c>
      <c r="I869" s="16" t="s">
        <v>86</v>
      </c>
      <c r="J869" s="16" t="s">
        <v>80</v>
      </c>
      <c r="K869" s="14" t="s">
        <v>10</v>
      </c>
      <c r="L869" s="14" t="s">
        <v>11</v>
      </c>
      <c r="M869" s="16" t="s">
        <v>25</v>
      </c>
      <c r="N869" s="16" t="s">
        <v>13</v>
      </c>
      <c r="O869" s="16" t="s">
        <v>14</v>
      </c>
      <c r="P869" s="12">
        <f t="shared" si="68"/>
        <v>2</v>
      </c>
      <c r="Q869" s="12" cm="1">
        <f t="array" ref="Q869">SUMPRODUCT(($G$2:$G$3094=G869)*(P869&gt;$P$2:$P$3094))+1</f>
        <v>4</v>
      </c>
      <c r="R869" s="12" t="e">
        <f>(Q869*100000)+#REF!</f>
        <v>#REF!</v>
      </c>
      <c r="S869" t="e" cm="1">
        <f t="array" ref="S869">SUMPRODUCT(($G$2:$G$3094=G869)*(R869&gt;$R$2:$R$3094))+1</f>
        <v>#REF!</v>
      </c>
      <c r="T869" t="str">
        <f t="shared" si="69"/>
        <v>HAMILTON PARK †</v>
      </c>
      <c r="U869">
        <v>0</v>
      </c>
      <c r="V869" t="s">
        <v>11</v>
      </c>
      <c r="W869">
        <f t="shared" si="70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66"/>
        <v>Evening45106</v>
      </c>
      <c r="D870" s="5" t="str">
        <f>IF('by region'!$C$2="Any","Any",List!V870)&amp;M870&amp;IF('by region'!$I$2="Any","Any",N870)&amp;G870</f>
        <v>AnyFlatAny45106</v>
      </c>
      <c r="E870" s="5" t="e">
        <f>IF(I870=#REF!,List!G870,"")</f>
        <v>#REF!</v>
      </c>
      <c r="F870" s="5" t="e">
        <f t="shared" si="67"/>
        <v>#REF!</v>
      </c>
      <c r="G870" s="15">
        <v>45106</v>
      </c>
      <c r="H870" s="16" t="s">
        <v>34</v>
      </c>
      <c r="I870" s="16" t="s">
        <v>44</v>
      </c>
      <c r="J870" s="16" t="s">
        <v>80</v>
      </c>
      <c r="K870" s="14" t="s">
        <v>10</v>
      </c>
      <c r="L870" s="14" t="s">
        <v>17</v>
      </c>
      <c r="M870" s="16" t="s">
        <v>25</v>
      </c>
      <c r="N870" s="16" t="s">
        <v>13</v>
      </c>
      <c r="O870" s="16" t="s">
        <v>14</v>
      </c>
      <c r="P870" s="12">
        <f t="shared" si="68"/>
        <v>2</v>
      </c>
      <c r="Q870" s="12" cm="1">
        <f t="array" ref="Q870">SUMPRODUCT(($G$2:$G$3094=G870)*(P870&gt;$P$2:$P$3094))+1</f>
        <v>4</v>
      </c>
      <c r="R870" s="12" t="e">
        <f>(Q870*100000)+#REF!</f>
        <v>#REF!</v>
      </c>
      <c r="S870" t="e" cm="1">
        <f t="array" ref="S870">SUMPRODUCT(($G$2:$G$3094=G870)*(R870&gt;$R$2:$R$3094))+1</f>
        <v>#REF!</v>
      </c>
      <c r="T870" t="str">
        <f t="shared" si="69"/>
        <v>LEICESTER †</v>
      </c>
      <c r="U870">
        <v>0</v>
      </c>
      <c r="V870" t="s">
        <v>30</v>
      </c>
      <c r="W870">
        <f t="shared" si="70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66"/>
        <v>Afternoon45106</v>
      </c>
      <c r="D871" s="5" t="str">
        <f>IF('by region'!$C$2="Any","Any",List!V871)&amp;M871&amp;IF('by region'!$I$2="Any","Any",N871)&amp;G871</f>
        <v>AnyFlatAny45106</v>
      </c>
      <c r="E871" s="5" t="e">
        <f>IF(I871=#REF!,List!G871,"")</f>
        <v>#REF!</v>
      </c>
      <c r="F871" s="5" t="e">
        <f t="shared" si="67"/>
        <v>#REF!</v>
      </c>
      <c r="G871" s="15">
        <v>45106</v>
      </c>
      <c r="H871" s="16" t="s">
        <v>34</v>
      </c>
      <c r="I871" s="16" t="s">
        <v>76</v>
      </c>
      <c r="J871" s="16" t="s">
        <v>9</v>
      </c>
      <c r="K871" s="14" t="s">
        <v>16</v>
      </c>
      <c r="L871" s="14" t="s">
        <v>17</v>
      </c>
      <c r="M871" s="16" t="s">
        <v>25</v>
      </c>
      <c r="N871" s="16" t="s">
        <v>13</v>
      </c>
      <c r="O871" s="16" t="s">
        <v>14</v>
      </c>
      <c r="P871" s="12">
        <f t="shared" si="68"/>
        <v>1</v>
      </c>
      <c r="Q871" s="12" cm="1">
        <f t="array" ref="Q871">SUMPRODUCT(($G$2:$G$3094=G871)*(P871&gt;$P$2:$P$3094))+1</f>
        <v>1</v>
      </c>
      <c r="R871" s="12" t="e">
        <f>(Q871*100000)+#REF!</f>
        <v>#REF!</v>
      </c>
      <c r="S871" t="e" cm="1">
        <f t="array" ref="S871">SUMPRODUCT(($G$2:$G$3094=G871)*(R871&gt;$R$2:$R$3094))+1</f>
        <v>#REF!</v>
      </c>
      <c r="T871" t="str">
        <f t="shared" si="69"/>
        <v xml:space="preserve">NEWMARKET </v>
      </c>
      <c r="U871">
        <v>0</v>
      </c>
      <c r="V871" t="s">
        <v>19</v>
      </c>
      <c r="W871">
        <f t="shared" si="70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66"/>
        <v>Afternoon45106</v>
      </c>
      <c r="D872" s="5" t="str">
        <f>IF('by region'!$C$2="Any","Any",List!V872)&amp;M872&amp;IF('by region'!$I$2="Any","Any",N872)&amp;G872</f>
        <v>AnyFlatAny45106</v>
      </c>
      <c r="E872" s="5" t="e">
        <f>IF(I872=#REF!,List!G872,"")</f>
        <v>#REF!</v>
      </c>
      <c r="F872" s="5" t="e">
        <f t="shared" si="67"/>
        <v>#REF!</v>
      </c>
      <c r="G872" s="15">
        <v>45106</v>
      </c>
      <c r="H872" s="16" t="s">
        <v>34</v>
      </c>
      <c r="I872" s="16" t="s">
        <v>72</v>
      </c>
      <c r="J872" s="16" t="s">
        <v>9</v>
      </c>
      <c r="K872" s="14" t="s">
        <v>16</v>
      </c>
      <c r="L872" s="14" t="s">
        <v>17</v>
      </c>
      <c r="M872" s="16" t="s">
        <v>25</v>
      </c>
      <c r="N872" s="16" t="s">
        <v>13</v>
      </c>
      <c r="O872" s="16" t="s">
        <v>14</v>
      </c>
      <c r="P872" s="12">
        <f t="shared" si="68"/>
        <v>1</v>
      </c>
      <c r="Q872" s="12" cm="1">
        <f t="array" ref="Q872">SUMPRODUCT(($G$2:$G$3094=G872)*(P872&gt;$P$2:$P$3094))+1</f>
        <v>1</v>
      </c>
      <c r="R872" s="12" t="e">
        <f>(Q872*100000)+#REF!</f>
        <v>#REF!</v>
      </c>
      <c r="S872" t="e" cm="1">
        <f t="array" ref="S872">SUMPRODUCT(($G$2:$G$3094=G872)*(R872&gt;$R$2:$R$3094))+1</f>
        <v>#REF!</v>
      </c>
      <c r="T872" t="str">
        <f t="shared" si="69"/>
        <v xml:space="preserve">NOTTINGHAM </v>
      </c>
      <c r="U872">
        <v>0</v>
      </c>
      <c r="V872" t="s">
        <v>30</v>
      </c>
      <c r="W872">
        <f t="shared" si="70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66"/>
        <v>Evening45107</v>
      </c>
      <c r="D873" s="5" t="str">
        <f>IF('by region'!$C$2="Any","Any",List!V873)&amp;M873&amp;IF('by region'!$I$2="Any","Any",N873)&amp;G873</f>
        <v>AnyFlatAny45107</v>
      </c>
      <c r="E873" s="5" t="e">
        <f>IF(I873=#REF!,List!G873,"")</f>
        <v>#REF!</v>
      </c>
      <c r="F873" s="5" t="e">
        <f t="shared" si="67"/>
        <v>#REF!</v>
      </c>
      <c r="G873" s="15">
        <v>45107</v>
      </c>
      <c r="H873" s="16" t="s">
        <v>35</v>
      </c>
      <c r="I873" s="16" t="s">
        <v>88</v>
      </c>
      <c r="J873" s="16" t="s">
        <v>80</v>
      </c>
      <c r="K873" s="14" t="s">
        <v>10</v>
      </c>
      <c r="L873" s="14" t="s">
        <v>17</v>
      </c>
      <c r="M873" s="16" t="s">
        <v>25</v>
      </c>
      <c r="N873" s="16" t="s">
        <v>13</v>
      </c>
      <c r="O873" s="16" t="s">
        <v>14</v>
      </c>
      <c r="P873" s="12">
        <f t="shared" si="68"/>
        <v>2</v>
      </c>
      <c r="Q873" s="12" cm="1">
        <f t="array" ref="Q873">SUMPRODUCT(($G$2:$G$3094=G873)*(P873&gt;$P$2:$P$3094))+1</f>
        <v>4</v>
      </c>
      <c r="R873" s="12" t="e">
        <f>(Q873*100000)+#REF!</f>
        <v>#REF!</v>
      </c>
      <c r="S873" t="e" cm="1">
        <f t="array" ref="S873">SUMPRODUCT(($G$2:$G$3094=G873)*(R873&gt;$R$2:$R$3094))+1</f>
        <v>#REF!</v>
      </c>
      <c r="T873" t="str">
        <f t="shared" si="69"/>
        <v>CHESTER †</v>
      </c>
      <c r="U873">
        <v>0</v>
      </c>
      <c r="V873" t="s">
        <v>19</v>
      </c>
      <c r="W873">
        <f t="shared" si="70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66"/>
        <v>Afternoon45107</v>
      </c>
      <c r="D874" s="5" t="str">
        <f>IF('by region'!$C$2="Any","Any",List!V874)&amp;M874&amp;IF('by region'!$I$2="Any","Any",N874)&amp;G874</f>
        <v>AnyFlatAny45107</v>
      </c>
      <c r="E874" s="5" t="e">
        <f>IF(I874=#REF!,List!G874,"")</f>
        <v>#REF!</v>
      </c>
      <c r="F874" s="5" t="e">
        <f t="shared" si="67"/>
        <v>#REF!</v>
      </c>
      <c r="G874" s="15">
        <v>45107</v>
      </c>
      <c r="H874" s="16" t="s">
        <v>35</v>
      </c>
      <c r="I874" s="16" t="s">
        <v>59</v>
      </c>
      <c r="J874" s="16" t="s">
        <v>9</v>
      </c>
      <c r="K874" s="14" t="s">
        <v>24</v>
      </c>
      <c r="L874" s="14" t="s">
        <v>11</v>
      </c>
      <c r="M874" s="16" t="s">
        <v>25</v>
      </c>
      <c r="N874" s="16" t="s">
        <v>13</v>
      </c>
      <c r="O874" s="16" t="s">
        <v>14</v>
      </c>
      <c r="P874" s="12">
        <f t="shared" si="68"/>
        <v>1</v>
      </c>
      <c r="Q874" s="12" cm="1">
        <f t="array" ref="Q874">SUMPRODUCT(($G$2:$G$3094=G874)*(P874&gt;$P$2:$P$3094))+1</f>
        <v>1</v>
      </c>
      <c r="R874" s="12" t="e">
        <f>(Q874*100000)+#REF!</f>
        <v>#REF!</v>
      </c>
      <c r="S874" t="e" cm="1">
        <f t="array" ref="S874">SUMPRODUCT(($G$2:$G$3094=G874)*(R874&gt;$R$2:$R$3094))+1</f>
        <v>#REF!</v>
      </c>
      <c r="T874" t="str">
        <f t="shared" si="69"/>
        <v xml:space="preserve">DONCASTER </v>
      </c>
      <c r="U874">
        <v>0</v>
      </c>
      <c r="V874" t="s">
        <v>19</v>
      </c>
      <c r="W874">
        <f t="shared" si="70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66"/>
        <v>Evening45107</v>
      </c>
      <c r="D875" s="5" t="str">
        <f>IF('by region'!$C$2="Any","Any",List!V875)&amp;M875&amp;IF('by region'!$I$2="Any","Any",N875)&amp;G875</f>
        <v>AnyFlatAny45107</v>
      </c>
      <c r="E875" s="5" t="e">
        <f>IF(I875=#REF!,List!G875,"")</f>
        <v>#REF!</v>
      </c>
      <c r="F875" s="5" t="e">
        <f t="shared" si="67"/>
        <v>#REF!</v>
      </c>
      <c r="G875" s="15">
        <v>45107</v>
      </c>
      <c r="H875" s="16" t="s">
        <v>35</v>
      </c>
      <c r="I875" s="16" t="s">
        <v>76</v>
      </c>
      <c r="J875" s="16" t="s">
        <v>80</v>
      </c>
      <c r="K875" s="14" t="s">
        <v>16</v>
      </c>
      <c r="L875" s="14" t="s">
        <v>17</v>
      </c>
      <c r="M875" s="16" t="s">
        <v>25</v>
      </c>
      <c r="N875" s="16" t="s">
        <v>13</v>
      </c>
      <c r="O875" s="16" t="s">
        <v>14</v>
      </c>
      <c r="P875" s="12">
        <f t="shared" si="68"/>
        <v>2</v>
      </c>
      <c r="Q875" s="12" cm="1">
        <f t="array" ref="Q875">SUMPRODUCT(($G$2:$G$3094=G875)*(P875&gt;$P$2:$P$3094))+1</f>
        <v>4</v>
      </c>
      <c r="R875" s="12" t="e">
        <f>(Q875*100000)+#REF!</f>
        <v>#REF!</v>
      </c>
      <c r="S875" t="e" cm="1">
        <f t="array" ref="S875">SUMPRODUCT(($G$2:$G$3094=G875)*(R875&gt;$R$2:$R$3094))+1</f>
        <v>#REF!</v>
      </c>
      <c r="T875" t="str">
        <f t="shared" si="69"/>
        <v>NEWMARKET †</v>
      </c>
      <c r="U875">
        <v>0</v>
      </c>
      <c r="V875" t="s">
        <v>17</v>
      </c>
      <c r="W875">
        <f t="shared" si="70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66"/>
        <v>Afternoon45107</v>
      </c>
      <c r="D876" s="5" t="str">
        <f>IF('by region'!$C$2="Any","Any",List!V876)&amp;M876&amp;IF('by region'!$I$2="Any","Any",N876)&amp;G876</f>
        <v>AnyFlatAny45107</v>
      </c>
      <c r="E876" s="5" t="e">
        <f>IF(I876=#REF!,List!G876,"")</f>
        <v>#REF!</v>
      </c>
      <c r="F876" s="5" t="e">
        <f t="shared" si="67"/>
        <v>#REF!</v>
      </c>
      <c r="G876" s="15">
        <v>45107</v>
      </c>
      <c r="H876" s="16" t="s">
        <v>35</v>
      </c>
      <c r="I876" s="16" t="s">
        <v>81</v>
      </c>
      <c r="J876" s="16" t="s">
        <v>9</v>
      </c>
      <c r="K876" s="14" t="s">
        <v>24</v>
      </c>
      <c r="L876" s="14" t="s">
        <v>17</v>
      </c>
      <c r="M876" s="16" t="s">
        <v>25</v>
      </c>
      <c r="N876" s="16" t="s">
        <v>13</v>
      </c>
      <c r="O876" s="16" t="s">
        <v>14</v>
      </c>
      <c r="P876" s="12">
        <f t="shared" si="68"/>
        <v>1</v>
      </c>
      <c r="Q876" s="12" cm="1">
        <f t="array" ref="Q876">SUMPRODUCT(($G$2:$G$3094=G876)*(P876&gt;$P$2:$P$3094))+1</f>
        <v>1</v>
      </c>
      <c r="R876" s="12" t="e">
        <f>(Q876*100000)+#REF!</f>
        <v>#REF!</v>
      </c>
      <c r="S876" t="e" cm="1">
        <f t="array" ref="S876">SUMPRODUCT(($G$2:$G$3094=G876)*(R876&gt;$R$2:$R$3094))+1</f>
        <v>#REF!</v>
      </c>
      <c r="T876" t="str">
        <f t="shared" si="69"/>
        <v xml:space="preserve">YARMOUTH </v>
      </c>
      <c r="U876">
        <v>0</v>
      </c>
      <c r="V876" t="s">
        <v>17</v>
      </c>
      <c r="W876">
        <f t="shared" si="70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66"/>
        <v>Afternoon45107</v>
      </c>
      <c r="D877" s="5" t="str">
        <f>IF('by region'!$C$2="Any","Any",List!V877)&amp;M877&amp;IF('by region'!$I$2="Any","Any",N877)&amp;G877</f>
        <v>AnyJumpAny45107</v>
      </c>
      <c r="E877" s="5" t="e">
        <f>IF(I877=#REF!,List!G877,"")</f>
        <v>#REF!</v>
      </c>
      <c r="F877" s="5" t="e">
        <f t="shared" si="67"/>
        <v>#REF!</v>
      </c>
      <c r="G877" s="15">
        <v>45107</v>
      </c>
      <c r="H877" s="16" t="s">
        <v>35</v>
      </c>
      <c r="I877" s="16" t="s">
        <v>92</v>
      </c>
      <c r="J877" s="16" t="s">
        <v>9</v>
      </c>
      <c r="K877" s="14" t="s">
        <v>10</v>
      </c>
      <c r="L877" s="14" t="s">
        <v>11</v>
      </c>
      <c r="M877" s="16" t="s">
        <v>12</v>
      </c>
      <c r="N877" s="16" t="s">
        <v>13</v>
      </c>
      <c r="O877" s="16" t="s">
        <v>21</v>
      </c>
      <c r="P877" s="12">
        <f t="shared" si="68"/>
        <v>1</v>
      </c>
      <c r="Q877" s="12" cm="1">
        <f t="array" ref="Q877">SUMPRODUCT(($G$2:$G$3094=G877)*(P877&gt;$P$2:$P$3094))+1</f>
        <v>1</v>
      </c>
      <c r="R877" s="12" t="e">
        <f>(Q877*100000)+#REF!</f>
        <v>#REF!</v>
      </c>
      <c r="S877" t="e" cm="1">
        <f t="array" ref="S877">SUMPRODUCT(($G$2:$G$3094=G877)*(R877&gt;$R$2:$R$3094))+1</f>
        <v>#REF!</v>
      </c>
      <c r="T877" t="str">
        <f t="shared" si="69"/>
        <v xml:space="preserve">Cartmel </v>
      </c>
      <c r="U877">
        <v>0</v>
      </c>
      <c r="V877" t="s">
        <v>17</v>
      </c>
      <c r="W877">
        <f t="shared" si="70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66"/>
        <v>Afternoon45108</v>
      </c>
      <c r="D878" s="5" t="str">
        <f>IF('by region'!$C$2="Any","Any",List!V878)&amp;M878&amp;IF('by region'!$I$2="Any","Any",N878)&amp;G878</f>
        <v>AnyFlatAny45108</v>
      </c>
      <c r="E878" s="5" t="e">
        <f>IF(I878=#REF!,List!G878,"")</f>
        <v>#REF!</v>
      </c>
      <c r="F878" s="5" t="e">
        <f t="shared" si="67"/>
        <v>#REF!</v>
      </c>
      <c r="G878" s="15">
        <v>45108</v>
      </c>
      <c r="H878" s="16" t="s">
        <v>37</v>
      </c>
      <c r="I878" s="16" t="s">
        <v>88</v>
      </c>
      <c r="J878" s="16" t="s">
        <v>9</v>
      </c>
      <c r="K878" s="14" t="s">
        <v>10</v>
      </c>
      <c r="L878" s="14" t="s">
        <v>17</v>
      </c>
      <c r="M878" s="16" t="s">
        <v>25</v>
      </c>
      <c r="N878" s="16" t="s">
        <v>13</v>
      </c>
      <c r="O878" s="16" t="s">
        <v>14</v>
      </c>
      <c r="P878" s="12">
        <f t="shared" si="68"/>
        <v>1</v>
      </c>
      <c r="Q878" s="12" cm="1">
        <f t="array" ref="Q878">SUMPRODUCT(($G$2:$G$3094=G878)*(P878&gt;$P$2:$P$3094))+1</f>
        <v>1</v>
      </c>
      <c r="R878" s="12" t="e">
        <f>(Q878*100000)+#REF!</f>
        <v>#REF!</v>
      </c>
      <c r="S878" t="e" cm="1">
        <f t="array" ref="S878">SUMPRODUCT(($G$2:$G$3094=G878)*(R878&gt;$R$2:$R$3094))+1</f>
        <v>#REF!</v>
      </c>
      <c r="T878" t="str">
        <f t="shared" si="69"/>
        <v xml:space="preserve">CHESTER </v>
      </c>
      <c r="U878">
        <v>0</v>
      </c>
      <c r="V878" t="s">
        <v>19</v>
      </c>
      <c r="W878">
        <f t="shared" si="70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66"/>
        <v>Evening45108</v>
      </c>
      <c r="D879" s="5" t="str">
        <f>IF('by region'!$C$2="Any","Any",List!V879)&amp;M879&amp;IF('by region'!$I$2="Any","Any",N879)&amp;G879</f>
        <v>AnyFlatAny45108</v>
      </c>
      <c r="E879" s="5" t="e">
        <f>IF(I879=#REF!,List!G879,"")</f>
        <v>#REF!</v>
      </c>
      <c r="F879" s="5" t="e">
        <f t="shared" si="67"/>
        <v>#REF!</v>
      </c>
      <c r="G879" s="15">
        <v>45108</v>
      </c>
      <c r="H879" s="16" t="s">
        <v>37</v>
      </c>
      <c r="I879" s="16" t="s">
        <v>59</v>
      </c>
      <c r="J879" s="16" t="s">
        <v>80</v>
      </c>
      <c r="K879" s="14" t="s">
        <v>24</v>
      </c>
      <c r="L879" s="14" t="s">
        <v>11</v>
      </c>
      <c r="M879" s="16" t="s">
        <v>25</v>
      </c>
      <c r="N879" s="16" t="s">
        <v>13</v>
      </c>
      <c r="O879" s="16" t="s">
        <v>14</v>
      </c>
      <c r="P879" s="12">
        <f t="shared" si="68"/>
        <v>2</v>
      </c>
      <c r="Q879" s="12" cm="1">
        <f t="array" ref="Q879">SUMPRODUCT(($G$2:$G$3094=G879)*(P879&gt;$P$2:$P$3094))+1</f>
        <v>5</v>
      </c>
      <c r="R879" s="12" t="e">
        <f>(Q879*100000)+#REF!</f>
        <v>#REF!</v>
      </c>
      <c r="S879" t="e" cm="1">
        <f t="array" ref="S879">SUMPRODUCT(($G$2:$G$3094=G879)*(R879&gt;$R$2:$R$3094))+1</f>
        <v>#REF!</v>
      </c>
      <c r="T879" t="str">
        <f t="shared" si="69"/>
        <v>DONCASTER †</v>
      </c>
      <c r="U879">
        <v>0</v>
      </c>
      <c r="V879" t="s">
        <v>19</v>
      </c>
      <c r="W879">
        <f t="shared" si="70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66"/>
        <v>Evening45108</v>
      </c>
      <c r="D880" s="5" t="str">
        <f>IF('by region'!$C$2="Any","Any",List!V880)&amp;M880&amp;IF('by region'!$I$2="Any","Any",N880)&amp;G880</f>
        <v>AnyFlatAny45108</v>
      </c>
      <c r="E880" s="5" t="e">
        <f>IF(I880=#REF!,List!G880,"")</f>
        <v>#REF!</v>
      </c>
      <c r="F880" s="5" t="e">
        <f t="shared" si="67"/>
        <v>#REF!</v>
      </c>
      <c r="G880" s="15">
        <v>45108</v>
      </c>
      <c r="H880" s="16" t="s">
        <v>37</v>
      </c>
      <c r="I880" s="16" t="s">
        <v>36</v>
      </c>
      <c r="J880" s="16" t="s">
        <v>80</v>
      </c>
      <c r="K880" s="14" t="s">
        <v>24</v>
      </c>
      <c r="L880" s="14" t="s">
        <v>19</v>
      </c>
      <c r="M880" s="16" t="s">
        <v>25</v>
      </c>
      <c r="N880" s="16" t="s">
        <v>13</v>
      </c>
      <c r="O880" s="16" t="s">
        <v>14</v>
      </c>
      <c r="P880" s="12">
        <f t="shared" si="68"/>
        <v>2</v>
      </c>
      <c r="Q880" s="12" cm="1">
        <f t="array" ref="Q880">SUMPRODUCT(($G$2:$G$3094=G880)*(P880&gt;$P$2:$P$3094))+1</f>
        <v>5</v>
      </c>
      <c r="R880" s="12" t="e">
        <f>(Q880*100000)+#REF!</f>
        <v>#REF!</v>
      </c>
      <c r="S880" t="e" cm="1">
        <f t="array" ref="S880">SUMPRODUCT(($G$2:$G$3094=G880)*(R880&gt;$R$2:$R$3094))+1</f>
        <v>#REF!</v>
      </c>
      <c r="T880" t="str">
        <f t="shared" si="69"/>
        <v>LINGFIELD PARK †</v>
      </c>
      <c r="U880">
        <v>0</v>
      </c>
      <c r="V880" t="s">
        <v>11</v>
      </c>
      <c r="W880">
        <f t="shared" si="70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66"/>
        <v>Afternoon45108</v>
      </c>
      <c r="D881" s="5" t="str">
        <f>IF('by region'!$C$2="Any","Any",List!V881)&amp;M881&amp;IF('by region'!$I$2="Any","Any",N881)&amp;G881</f>
        <v>AnyFlatAny45108</v>
      </c>
      <c r="E881" s="5" t="e">
        <f>IF(I881=#REF!,List!G881,"")</f>
        <v>#REF!</v>
      </c>
      <c r="F881" s="5" t="e">
        <f t="shared" si="67"/>
        <v>#REF!</v>
      </c>
      <c r="G881" s="15">
        <v>45108</v>
      </c>
      <c r="H881" s="16" t="s">
        <v>37</v>
      </c>
      <c r="I881" s="16" t="s">
        <v>76</v>
      </c>
      <c r="J881" s="16" t="s">
        <v>9</v>
      </c>
      <c r="K881" s="14" t="s">
        <v>16</v>
      </c>
      <c r="L881" s="14" t="s">
        <v>17</v>
      </c>
      <c r="M881" s="16" t="s">
        <v>25</v>
      </c>
      <c r="N881" s="16" t="s">
        <v>13</v>
      </c>
      <c r="O881" s="16" t="s">
        <v>14</v>
      </c>
      <c r="P881" s="12">
        <f t="shared" si="68"/>
        <v>1</v>
      </c>
      <c r="Q881" s="12" cm="1">
        <f t="array" ref="Q881">SUMPRODUCT(($G$2:$G$3094=G881)*(P881&gt;$P$2:$P$3094))+1</f>
        <v>1</v>
      </c>
      <c r="R881" s="12" t="e">
        <f>(Q881*100000)+#REF!</f>
        <v>#REF!</v>
      </c>
      <c r="S881" t="e" cm="1">
        <f t="array" ref="S881">SUMPRODUCT(($G$2:$G$3094=G881)*(R881&gt;$R$2:$R$3094))+1</f>
        <v>#REF!</v>
      </c>
      <c r="T881" t="str">
        <f t="shared" si="69"/>
        <v xml:space="preserve">NEWMARKET </v>
      </c>
      <c r="U881">
        <v>0</v>
      </c>
      <c r="V881" t="s">
        <v>17</v>
      </c>
      <c r="W881">
        <f t="shared" si="70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66"/>
        <v>Afternoon45108</v>
      </c>
      <c r="D882" s="5" t="str">
        <f>IF('by region'!$C$2="Any","Any",List!V882)&amp;M882&amp;IF('by region'!$I$2="Any","Any",N882)&amp;G882</f>
        <v>AnyFlatAny45108</v>
      </c>
      <c r="E882" s="5" t="e">
        <f>IF(I882=#REF!,List!G882,"")</f>
        <v>#REF!</v>
      </c>
      <c r="F882" s="5" t="e">
        <f t="shared" si="67"/>
        <v>#REF!</v>
      </c>
      <c r="G882" s="15">
        <v>45108</v>
      </c>
      <c r="H882" s="16" t="s">
        <v>37</v>
      </c>
      <c r="I882" s="16" t="s">
        <v>70</v>
      </c>
      <c r="J882" s="16" t="s">
        <v>9</v>
      </c>
      <c r="K882" s="14" t="s">
        <v>24</v>
      </c>
      <c r="L882" s="14" t="s">
        <v>19</v>
      </c>
      <c r="M882" s="16" t="s">
        <v>25</v>
      </c>
      <c r="N882" s="16" t="s">
        <v>13</v>
      </c>
      <c r="O882" s="16" t="s">
        <v>14</v>
      </c>
      <c r="P882" s="12">
        <f t="shared" si="68"/>
        <v>1</v>
      </c>
      <c r="Q882" s="12" cm="1">
        <f t="array" ref="Q882">SUMPRODUCT(($G$2:$G$3094=G882)*(P882&gt;$P$2:$P$3094))+1</f>
        <v>1</v>
      </c>
      <c r="R882" s="12" t="e">
        <f>(Q882*100000)+#REF!</f>
        <v>#REF!</v>
      </c>
      <c r="S882" t="e" cm="1">
        <f t="array" ref="S882">SUMPRODUCT(($G$2:$G$3094=G882)*(R882&gt;$R$2:$R$3094))+1</f>
        <v>#REF!</v>
      </c>
      <c r="T882" t="str">
        <f t="shared" si="69"/>
        <v xml:space="preserve">WINDSOR </v>
      </c>
      <c r="U882">
        <v>0</v>
      </c>
      <c r="V882" t="s">
        <v>17</v>
      </c>
      <c r="W882">
        <f t="shared" si="70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66"/>
        <v>Afternoon45109</v>
      </c>
      <c r="D883" s="5" t="str">
        <f>IF('by region'!$C$2="Any","Any",List!V883)&amp;M883&amp;IF('by region'!$I$2="Any","Any",N883)&amp;G883</f>
        <v>AnyFlatAny45109</v>
      </c>
      <c r="E883" s="5" t="e">
        <f>IF(I883=#REF!,List!G883,"")</f>
        <v>#REF!</v>
      </c>
      <c r="F883" s="5" t="e">
        <f t="shared" si="67"/>
        <v>#REF!</v>
      </c>
      <c r="G883" s="15">
        <v>45109</v>
      </c>
      <c r="H883" s="16" t="s">
        <v>40</v>
      </c>
      <c r="I883" s="16" t="s">
        <v>70</v>
      </c>
      <c r="J883" s="16" t="s">
        <v>9</v>
      </c>
      <c r="K883" s="14" t="s">
        <v>24</v>
      </c>
      <c r="L883" s="14" t="s">
        <v>19</v>
      </c>
      <c r="M883" s="16" t="s">
        <v>25</v>
      </c>
      <c r="N883" s="16" t="s">
        <v>13</v>
      </c>
      <c r="O883" s="16" t="s">
        <v>14</v>
      </c>
      <c r="P883" s="12">
        <f t="shared" si="68"/>
        <v>1</v>
      </c>
      <c r="Q883" s="12" cm="1">
        <f t="array" ref="Q883">SUMPRODUCT(($G$2:$G$3094=G883)*(P883&gt;$P$2:$P$3094))+1</f>
        <v>1</v>
      </c>
      <c r="R883" s="12" t="e">
        <f>(Q883*100000)+#REF!</f>
        <v>#REF!</v>
      </c>
      <c r="S883" t="e" cm="1">
        <f t="array" ref="S883">SUMPRODUCT(($G$2:$G$3094=G883)*(R883&gt;$R$2:$R$3094))+1</f>
        <v>#REF!</v>
      </c>
      <c r="T883" t="str">
        <f t="shared" si="69"/>
        <v xml:space="preserve">WINDSOR </v>
      </c>
      <c r="U883">
        <v>1</v>
      </c>
      <c r="V883" t="s">
        <v>11</v>
      </c>
      <c r="W883">
        <f t="shared" si="70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66"/>
        <v>Afternoon45109</v>
      </c>
      <c r="D884" s="5" t="str">
        <f>IF('by region'!$C$2="Any","Any",List!V884)&amp;M884&amp;IF('by region'!$I$2="Any","Any",N884)&amp;G884</f>
        <v>AnyJumpAny45109</v>
      </c>
      <c r="E884" s="5" t="e">
        <f>IF(I884=#REF!,List!G884,"")</f>
        <v>#REF!</v>
      </c>
      <c r="F884" s="5" t="e">
        <f t="shared" si="67"/>
        <v>#REF!</v>
      </c>
      <c r="G884" s="15">
        <v>45109</v>
      </c>
      <c r="H884" s="16" t="s">
        <v>40</v>
      </c>
      <c r="I884" s="16" t="s">
        <v>92</v>
      </c>
      <c r="J884" s="16" t="s">
        <v>9</v>
      </c>
      <c r="K884" s="14" t="s">
        <v>10</v>
      </c>
      <c r="L884" s="14" t="s">
        <v>11</v>
      </c>
      <c r="M884" s="16" t="s">
        <v>12</v>
      </c>
      <c r="N884" s="16" t="s">
        <v>13</v>
      </c>
      <c r="O884" s="16" t="s">
        <v>14</v>
      </c>
      <c r="P884" s="12">
        <f t="shared" si="68"/>
        <v>1</v>
      </c>
      <c r="Q884" s="12" cm="1">
        <f t="array" ref="Q884">SUMPRODUCT(($G$2:$G$3094=G884)*(P884&gt;$P$2:$P$3094))+1</f>
        <v>1</v>
      </c>
      <c r="R884" s="12" t="e">
        <f>(Q884*100000)+#REF!</f>
        <v>#REF!</v>
      </c>
      <c r="S884" t="e" cm="1">
        <f t="array" ref="S884">SUMPRODUCT(($G$2:$G$3094=G884)*(R884&gt;$R$2:$R$3094))+1</f>
        <v>#REF!</v>
      </c>
      <c r="T884" t="str">
        <f t="shared" si="69"/>
        <v xml:space="preserve">Cartmel </v>
      </c>
      <c r="U884">
        <v>0</v>
      </c>
      <c r="V884" t="s">
        <v>19</v>
      </c>
      <c r="W884">
        <f t="shared" si="70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66"/>
        <v>Afternoon45109</v>
      </c>
      <c r="D885" s="5" t="str">
        <f>IF('by region'!$C$2="Any","Any",List!V885)&amp;M885&amp;IF('by region'!$I$2="Any","Any",N885)&amp;G885</f>
        <v>AnyJumpAny45109</v>
      </c>
      <c r="E885" s="5" t="e">
        <f>IF(I885=#REF!,List!G885,"")</f>
        <v>#REF!</v>
      </c>
      <c r="F885" s="5" t="e">
        <f t="shared" si="67"/>
        <v>#REF!</v>
      </c>
      <c r="G885" s="15">
        <v>45109</v>
      </c>
      <c r="H885" s="16" t="s">
        <v>40</v>
      </c>
      <c r="I885" s="16" t="s">
        <v>60</v>
      </c>
      <c r="J885" s="16" t="s">
        <v>9</v>
      </c>
      <c r="K885" s="14" t="s">
        <v>24</v>
      </c>
      <c r="L885" s="14" t="s">
        <v>17</v>
      </c>
      <c r="M885" s="16" t="s">
        <v>12</v>
      </c>
      <c r="N885" s="16" t="s">
        <v>13</v>
      </c>
      <c r="O885" s="16" t="s">
        <v>14</v>
      </c>
      <c r="P885" s="12">
        <f t="shared" si="68"/>
        <v>1</v>
      </c>
      <c r="Q885" s="12" cm="1">
        <f t="array" ref="Q885">SUMPRODUCT(($G$2:$G$3094=G885)*(P885&gt;$P$2:$P$3094))+1</f>
        <v>1</v>
      </c>
      <c r="R885" s="12" t="e">
        <f>(Q885*100000)+#REF!</f>
        <v>#REF!</v>
      </c>
      <c r="S885" t="e" cm="1">
        <f t="array" ref="S885">SUMPRODUCT(($G$2:$G$3094=G885)*(R885&gt;$R$2:$R$3094))+1</f>
        <v>#REF!</v>
      </c>
      <c r="T885" t="str">
        <f t="shared" si="69"/>
        <v xml:space="preserve">Uttoxeter </v>
      </c>
      <c r="U885">
        <v>0</v>
      </c>
      <c r="V885" t="s">
        <v>11</v>
      </c>
      <c r="W885">
        <f t="shared" si="70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ref="C886:C949" si="71">J886&amp;G886</f>
        <v>Evening45110</v>
      </c>
      <c r="D886" s="5" t="str">
        <f>IF('by region'!$C$2="Any","Any",List!V886)&amp;M886&amp;IF('by region'!$I$2="Any","Any",N886)&amp;G886</f>
        <v>AnyFlatAny45110</v>
      </c>
      <c r="E886" s="5" t="e">
        <f>IF(I886=#REF!,List!G886,"")</f>
        <v>#REF!</v>
      </c>
      <c r="F886" s="5" t="e">
        <f t="shared" si="67"/>
        <v>#REF!</v>
      </c>
      <c r="G886" s="15">
        <v>45110</v>
      </c>
      <c r="H886" s="16" t="s">
        <v>42</v>
      </c>
      <c r="I886" s="16" t="s">
        <v>22</v>
      </c>
      <c r="J886" s="16" t="s">
        <v>80</v>
      </c>
      <c r="K886" s="14" t="s">
        <v>10</v>
      </c>
      <c r="L886" s="14" t="s">
        <v>11</v>
      </c>
      <c r="M886" s="16" t="s">
        <v>25</v>
      </c>
      <c r="N886" s="16" t="s">
        <v>13</v>
      </c>
      <c r="O886" s="16" t="s">
        <v>14</v>
      </c>
      <c r="P886" s="12">
        <f t="shared" si="68"/>
        <v>2</v>
      </c>
      <c r="Q886" s="12" cm="1">
        <f t="array" ref="Q886">SUMPRODUCT(($G$2:$G$3094=G886)*(P886&gt;$P$2:$P$3094))+1</f>
        <v>3</v>
      </c>
      <c r="R886" s="12" t="e">
        <f>(Q886*100000)+#REF!</f>
        <v>#REF!</v>
      </c>
      <c r="S886" t="e" cm="1">
        <f t="array" ref="S886">SUMPRODUCT(($G$2:$G$3094=G886)*(R886&gt;$R$2:$R$3094))+1</f>
        <v>#REF!</v>
      </c>
      <c r="T886" t="str">
        <f t="shared" si="69"/>
        <v>MUSSELBURGH †</v>
      </c>
      <c r="U886">
        <v>0</v>
      </c>
      <c r="V886" t="s">
        <v>19</v>
      </c>
      <c r="W886">
        <f t="shared" si="70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71"/>
        <v>Afternoon45110</v>
      </c>
      <c r="D887" s="5" t="str">
        <f>IF('by region'!$C$2="Any","Any",List!V887)&amp;M887&amp;IF('by region'!$I$2="Any","Any",N887)&amp;G887</f>
        <v>AnyFlatAny45110</v>
      </c>
      <c r="E887" s="5" t="e">
        <f>IF(I887=#REF!,List!G887,"")</f>
        <v>#REF!</v>
      </c>
      <c r="F887" s="5" t="e">
        <f t="shared" si="67"/>
        <v>#REF!</v>
      </c>
      <c r="G887" s="15">
        <v>45110</v>
      </c>
      <c r="H887" s="16" t="s">
        <v>42</v>
      </c>
      <c r="I887" s="16" t="s">
        <v>71</v>
      </c>
      <c r="J887" s="16" t="s">
        <v>9</v>
      </c>
      <c r="K887" s="14" t="s">
        <v>10</v>
      </c>
      <c r="L887" s="14" t="s">
        <v>11</v>
      </c>
      <c r="M887" s="16" t="s">
        <v>25</v>
      </c>
      <c r="N887" s="16" t="s">
        <v>13</v>
      </c>
      <c r="O887" s="16" t="s">
        <v>14</v>
      </c>
      <c r="P887" s="12">
        <f t="shared" si="68"/>
        <v>1</v>
      </c>
      <c r="Q887" s="12" cm="1">
        <f t="array" ref="Q887">SUMPRODUCT(($G$2:$G$3094=G887)*(P887&gt;$P$2:$P$3094))+1</f>
        <v>1</v>
      </c>
      <c r="R887" s="12" t="e">
        <f>(Q887*100000)+#REF!</f>
        <v>#REF!</v>
      </c>
      <c r="S887" t="e" cm="1">
        <f t="array" ref="S887">SUMPRODUCT(($G$2:$G$3094=G887)*(R887&gt;$R$2:$R$3094))+1</f>
        <v>#REF!</v>
      </c>
      <c r="T887" t="str">
        <f t="shared" si="69"/>
        <v xml:space="preserve">PONTEFRACT </v>
      </c>
      <c r="U887">
        <v>0</v>
      </c>
      <c r="V887" t="s">
        <v>17</v>
      </c>
      <c r="W887">
        <f t="shared" si="70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71"/>
        <v>Evening45110</v>
      </c>
      <c r="D888" s="5" t="str">
        <f>IF('by region'!$C$2="Any","Any",List!V888)&amp;M888&amp;IF('by region'!$I$2="Any","Any",N888)&amp;G888</f>
        <v>AnyFlatAny45110</v>
      </c>
      <c r="E888" s="5" t="e">
        <f>IF(I888=#REF!,List!G888,"")</f>
        <v>#REF!</v>
      </c>
      <c r="F888" s="5" t="e">
        <f t="shared" si="67"/>
        <v>#REF!</v>
      </c>
      <c r="G888" s="15">
        <v>45110</v>
      </c>
      <c r="H888" s="16" t="s">
        <v>42</v>
      </c>
      <c r="I888" s="16" t="s">
        <v>70</v>
      </c>
      <c r="J888" s="16" t="s">
        <v>80</v>
      </c>
      <c r="K888" s="14" t="s">
        <v>24</v>
      </c>
      <c r="L888" s="14" t="s">
        <v>19</v>
      </c>
      <c r="M888" s="16" t="s">
        <v>25</v>
      </c>
      <c r="N888" s="16" t="s">
        <v>13</v>
      </c>
      <c r="O888" s="16" t="s">
        <v>14</v>
      </c>
      <c r="P888" s="12">
        <f t="shared" si="68"/>
        <v>2</v>
      </c>
      <c r="Q888" s="12" cm="1">
        <f t="array" ref="Q888">SUMPRODUCT(($G$2:$G$3094=G888)*(P888&gt;$P$2:$P$3094))+1</f>
        <v>3</v>
      </c>
      <c r="R888" s="12" t="e">
        <f>(Q888*100000)+#REF!</f>
        <v>#REF!</v>
      </c>
      <c r="S888" t="e" cm="1">
        <f t="array" ref="S888">SUMPRODUCT(($G$2:$G$3094=G888)*(R888&gt;$R$2:$R$3094))+1</f>
        <v>#REF!</v>
      </c>
      <c r="T888" t="str">
        <f t="shared" si="69"/>
        <v>WINDSOR †</v>
      </c>
      <c r="U888">
        <v>1</v>
      </c>
      <c r="V888" t="s">
        <v>11</v>
      </c>
      <c r="W888">
        <f t="shared" si="70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si="71"/>
        <v>Afternoon45110</v>
      </c>
      <c r="D889" s="5" t="str">
        <f>IF('by region'!$C$2="Any","Any",List!V889)&amp;M889&amp;IF('by region'!$I$2="Any","Any",N889)&amp;G889</f>
        <v>AnyJumpAny45110</v>
      </c>
      <c r="E889" s="5" t="e">
        <f>IF(I889=#REF!,List!G889,"")</f>
        <v>#REF!</v>
      </c>
      <c r="F889" s="5" t="e">
        <f t="shared" si="67"/>
        <v>#REF!</v>
      </c>
      <c r="G889" s="15">
        <v>45110</v>
      </c>
      <c r="H889" s="16" t="s">
        <v>42</v>
      </c>
      <c r="I889" s="16" t="s">
        <v>23</v>
      </c>
      <c r="J889" s="16" t="s">
        <v>9</v>
      </c>
      <c r="K889" s="14" t="s">
        <v>24</v>
      </c>
      <c r="L889" s="14" t="s">
        <v>17</v>
      </c>
      <c r="M889" s="16" t="s">
        <v>12</v>
      </c>
      <c r="N889" s="16" t="s">
        <v>13</v>
      </c>
      <c r="O889" s="16" t="s">
        <v>14</v>
      </c>
      <c r="P889" s="12">
        <f t="shared" si="68"/>
        <v>1</v>
      </c>
      <c r="Q889" s="12" cm="1">
        <f t="array" ref="Q889">SUMPRODUCT(($G$2:$G$3094=G889)*(P889&gt;$P$2:$P$3094))+1</f>
        <v>1</v>
      </c>
      <c r="R889" s="12" t="e">
        <f>(Q889*100000)+#REF!</f>
        <v>#REF!</v>
      </c>
      <c r="S889" t="e" cm="1">
        <f t="array" ref="S889">SUMPRODUCT(($G$2:$G$3094=G889)*(R889&gt;$R$2:$R$3094))+1</f>
        <v>#REF!</v>
      </c>
      <c r="T889" t="str">
        <f t="shared" si="69"/>
        <v xml:space="preserve">Southwell </v>
      </c>
      <c r="U889">
        <v>0</v>
      </c>
      <c r="V889" t="s">
        <v>17</v>
      </c>
      <c r="W889">
        <f t="shared" si="70"/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71"/>
        <v>Afternoon45111</v>
      </c>
      <c r="D890" s="5" t="str">
        <f>IF('by region'!$C$2="Any","Any",List!V890)&amp;M890&amp;IF('by region'!$I$2="Any","Any",N890)&amp;G890</f>
        <v>AnyFlatAny45111</v>
      </c>
      <c r="E890" s="5" t="e">
        <f>IF(I890=#REF!,List!G890,"")</f>
        <v>#REF!</v>
      </c>
      <c r="F890" s="5" t="e">
        <f t="shared" si="67"/>
        <v>#REF!</v>
      </c>
      <c r="G890" s="15">
        <v>45111</v>
      </c>
      <c r="H890" s="16" t="s">
        <v>7</v>
      </c>
      <c r="I890" s="16" t="s">
        <v>82</v>
      </c>
      <c r="J890" s="16" t="s">
        <v>9</v>
      </c>
      <c r="K890" s="14" t="s">
        <v>24</v>
      </c>
      <c r="L890" s="14" t="s">
        <v>19</v>
      </c>
      <c r="M890" s="16" t="s">
        <v>25</v>
      </c>
      <c r="N890" s="16" t="s">
        <v>13</v>
      </c>
      <c r="O890" s="16" t="s">
        <v>14</v>
      </c>
      <c r="P890" s="12">
        <f t="shared" si="68"/>
        <v>1</v>
      </c>
      <c r="Q890" s="12" cm="1">
        <f t="array" ref="Q890">SUMPRODUCT(($G$2:$G$3094=G890)*(P890&gt;$P$2:$P$3094))+1</f>
        <v>1</v>
      </c>
      <c r="R890" s="12" t="e">
        <f>(Q890*100000)+#REF!</f>
        <v>#REF!</v>
      </c>
      <c r="S890" t="e" cm="1">
        <f t="array" ref="S890">SUMPRODUCT(($G$2:$G$3094=G890)*(R890&gt;$R$2:$R$3094))+1</f>
        <v>#REF!</v>
      </c>
      <c r="T890" t="str">
        <f t="shared" si="69"/>
        <v xml:space="preserve">BRIGHTON </v>
      </c>
      <c r="U890">
        <v>0</v>
      </c>
      <c r="V890" t="s">
        <v>17</v>
      </c>
      <c r="W890">
        <f t="shared" si="70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71"/>
        <v>Afternoon45111</v>
      </c>
      <c r="D891" s="5" t="str">
        <f>IF('by region'!$C$2="Any","Any",List!V891)&amp;M891&amp;IF('by region'!$I$2="Any","Any",N891)&amp;G891</f>
        <v>AnyFlatAny45111</v>
      </c>
      <c r="E891" s="5" t="e">
        <f>IF(I891=#REF!,List!G891,"")</f>
        <v>#REF!</v>
      </c>
      <c r="F891" s="5" t="e">
        <f t="shared" si="67"/>
        <v>#REF!</v>
      </c>
      <c r="G891" s="15">
        <v>45111</v>
      </c>
      <c r="H891" s="16" t="s">
        <v>7</v>
      </c>
      <c r="I891" s="16" t="s">
        <v>86</v>
      </c>
      <c r="J891" s="16" t="s">
        <v>9</v>
      </c>
      <c r="K891" s="14" t="s">
        <v>10</v>
      </c>
      <c r="L891" s="14" t="s">
        <v>11</v>
      </c>
      <c r="M891" s="16" t="s">
        <v>25</v>
      </c>
      <c r="N891" s="16" t="s">
        <v>13</v>
      </c>
      <c r="O891" s="16" t="s">
        <v>14</v>
      </c>
      <c r="P891" s="12">
        <f t="shared" si="68"/>
        <v>1</v>
      </c>
      <c r="Q891" s="12" cm="1">
        <f t="array" ref="Q891">SUMPRODUCT(($G$2:$G$3094=G891)*(P891&gt;$P$2:$P$3094))+1</f>
        <v>1</v>
      </c>
      <c r="R891" s="12" t="e">
        <f>(Q891*100000)+#REF!</f>
        <v>#REF!</v>
      </c>
      <c r="S891" t="e" cm="1">
        <f t="array" ref="S891">SUMPRODUCT(($G$2:$G$3094=G891)*(R891&gt;$R$2:$R$3094))+1</f>
        <v>#REF!</v>
      </c>
      <c r="T891" t="str">
        <f t="shared" si="69"/>
        <v xml:space="preserve">HAMILTON PARK </v>
      </c>
      <c r="U891">
        <v>0</v>
      </c>
      <c r="V891" t="s">
        <v>11</v>
      </c>
      <c r="W891">
        <f t="shared" si="70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71"/>
        <v>Evening45111</v>
      </c>
      <c r="D892" s="5" t="str">
        <f>IF('by region'!$C$2="Any","Any",List!V892)&amp;M892&amp;IF('by region'!$I$2="Any","Any",N892)&amp;G892</f>
        <v>AnyFlatAny45111</v>
      </c>
      <c r="E892" s="5" t="e">
        <f>IF(I892=#REF!,List!G892,"")</f>
        <v>#REF!</v>
      </c>
      <c r="F892" s="5" t="e">
        <f t="shared" si="67"/>
        <v>#REF!</v>
      </c>
      <c r="G892" s="15">
        <v>45111</v>
      </c>
      <c r="H892" s="16" t="s">
        <v>7</v>
      </c>
      <c r="I892" s="16" t="s">
        <v>65</v>
      </c>
      <c r="J892" s="16" t="s">
        <v>80</v>
      </c>
      <c r="K892" s="14" t="s">
        <v>24</v>
      </c>
      <c r="L892" s="14" t="s">
        <v>19</v>
      </c>
      <c r="M892" s="16" t="s">
        <v>25</v>
      </c>
      <c r="N892" s="16" t="s">
        <v>13</v>
      </c>
      <c r="O892" s="16" t="s">
        <v>14</v>
      </c>
      <c r="P892" s="12">
        <f t="shared" si="68"/>
        <v>2</v>
      </c>
      <c r="Q892" s="12" cm="1">
        <f t="array" ref="Q892">SUMPRODUCT(($G$2:$G$3094=G892)*(P892&gt;$P$2:$P$3094))+1</f>
        <v>3</v>
      </c>
      <c r="R892" s="12" t="e">
        <f>(Q892*100000)+#REF!</f>
        <v>#REF!</v>
      </c>
      <c r="S892" t="e" cm="1">
        <f t="array" ref="S892">SUMPRODUCT(($G$2:$G$3094=G892)*(R892&gt;$R$2:$R$3094))+1</f>
        <v>#REF!</v>
      </c>
      <c r="T892" t="str">
        <f t="shared" si="69"/>
        <v>FFOS LAS †</v>
      </c>
      <c r="U892">
        <v>0</v>
      </c>
      <c r="V892" t="s">
        <v>11</v>
      </c>
      <c r="W892">
        <f t="shared" si="70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71"/>
        <v>Evening45111</v>
      </c>
      <c r="D893" s="5" t="str">
        <f>IF('by region'!$C$2="Any","Any",List!V893)&amp;M893&amp;IF('by region'!$I$2="Any","Any",N893)&amp;G893</f>
        <v>AnyJumpAny45111</v>
      </c>
      <c r="E893" s="5" t="e">
        <f>IF(I893=#REF!,List!G893,"")</f>
        <v>#REF!</v>
      </c>
      <c r="F893" s="5" t="e">
        <f t="shared" si="67"/>
        <v>#REF!</v>
      </c>
      <c r="G893" s="15">
        <v>45111</v>
      </c>
      <c r="H893" s="16" t="s">
        <v>7</v>
      </c>
      <c r="I893" s="16" t="s">
        <v>66</v>
      </c>
      <c r="J893" s="16" t="s">
        <v>80</v>
      </c>
      <c r="K893" s="14" t="s">
        <v>10</v>
      </c>
      <c r="L893" s="14" t="s">
        <v>17</v>
      </c>
      <c r="M893" s="16" t="s">
        <v>12</v>
      </c>
      <c r="N893" s="16" t="s">
        <v>13</v>
      </c>
      <c r="O893" s="16" t="s">
        <v>14</v>
      </c>
      <c r="P893" s="12">
        <f t="shared" si="68"/>
        <v>2</v>
      </c>
      <c r="Q893" s="12" cm="1">
        <f t="array" ref="Q893">SUMPRODUCT(($G$2:$G$3094=G893)*(P893&gt;$P$2:$P$3094))+1</f>
        <v>3</v>
      </c>
      <c r="R893" s="12" t="e">
        <f>(Q893*100000)+#REF!</f>
        <v>#REF!</v>
      </c>
      <c r="S893" t="e" cm="1">
        <f t="array" ref="S893">SUMPRODUCT(($G$2:$G$3094=G893)*(R893&gt;$R$2:$R$3094))+1</f>
        <v>#REF!</v>
      </c>
      <c r="T893" t="str">
        <f t="shared" si="69"/>
        <v>Stratford-On-Avon †</v>
      </c>
      <c r="U893">
        <v>0</v>
      </c>
      <c r="V893" t="s">
        <v>11</v>
      </c>
      <c r="W893">
        <f t="shared" si="70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71"/>
        <v>Evening45112</v>
      </c>
      <c r="D894" s="5" t="str">
        <f>IF('by region'!$C$2="Any","Any",List!V894)&amp;M894&amp;IF('by region'!$I$2="Any","Any",N894)&amp;G894</f>
        <v>AnyFlatAny45112</v>
      </c>
      <c r="E894" s="5" t="e">
        <f>IF(I894=#REF!,List!G894,"")</f>
        <v>#REF!</v>
      </c>
      <c r="F894" s="5" t="e">
        <f t="shared" si="67"/>
        <v>#REF!</v>
      </c>
      <c r="G894" s="15">
        <v>45112</v>
      </c>
      <c r="H894" s="16" t="s">
        <v>27</v>
      </c>
      <c r="I894" s="16" t="s">
        <v>79</v>
      </c>
      <c r="J894" s="16" t="s">
        <v>80</v>
      </c>
      <c r="K894" s="14" t="s">
        <v>24</v>
      </c>
      <c r="L894" s="14" t="s">
        <v>19</v>
      </c>
      <c r="M894" s="16" t="s">
        <v>25</v>
      </c>
      <c r="N894" s="16" t="s">
        <v>13</v>
      </c>
      <c r="O894" s="16" t="s">
        <v>14</v>
      </c>
      <c r="P894" s="12">
        <f t="shared" si="68"/>
        <v>2</v>
      </c>
      <c r="Q894" s="12" cm="1">
        <f t="array" ref="Q894">SUMPRODUCT(($G$2:$G$3094=G894)*(P894&gt;$P$2:$P$3094))+1</f>
        <v>4</v>
      </c>
      <c r="R894" s="12" t="e">
        <f>(Q894*100000)+#REF!</f>
        <v>#REF!</v>
      </c>
      <c r="S894" t="e" cm="1">
        <f t="array" ref="S894">SUMPRODUCT(($G$2:$G$3094=G894)*(R894&gt;$R$2:$R$3094))+1</f>
        <v>#REF!</v>
      </c>
      <c r="T894" t="str">
        <f t="shared" si="69"/>
        <v>BATH †</v>
      </c>
      <c r="U894">
        <v>0</v>
      </c>
      <c r="V894" t="s">
        <v>19</v>
      </c>
      <c r="W894">
        <f t="shared" si="70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71"/>
        <v>Afternoon45112</v>
      </c>
      <c r="D895" s="5" t="str">
        <f>IF('by region'!$C$2="Any","Any",List!V895)&amp;M895&amp;IF('by region'!$I$2="Any","Any",N895)&amp;G895</f>
        <v>AnyFlatAny45112</v>
      </c>
      <c r="E895" s="5" t="e">
        <f>IF(I895=#REF!,List!G895,"")</f>
        <v>#REF!</v>
      </c>
      <c r="F895" s="5" t="e">
        <f t="shared" si="67"/>
        <v>#REF!</v>
      </c>
      <c r="G895" s="15">
        <v>45112</v>
      </c>
      <c r="H895" s="16" t="s">
        <v>27</v>
      </c>
      <c r="I895" s="16" t="s">
        <v>22</v>
      </c>
      <c r="J895" s="16" t="s">
        <v>9</v>
      </c>
      <c r="K895" s="14" t="s">
        <v>10</v>
      </c>
      <c r="L895" s="14" t="s">
        <v>11</v>
      </c>
      <c r="M895" s="16" t="s">
        <v>25</v>
      </c>
      <c r="N895" s="16" t="s">
        <v>13</v>
      </c>
      <c r="O895" s="16" t="s">
        <v>14</v>
      </c>
      <c r="P895" s="12">
        <f t="shared" si="68"/>
        <v>1</v>
      </c>
      <c r="Q895" s="12" cm="1">
        <f t="array" ref="Q895">SUMPRODUCT(($G$2:$G$3094=G895)*(P895&gt;$P$2:$P$3094))+1</f>
        <v>1</v>
      </c>
      <c r="R895" s="12" t="e">
        <f>(Q895*100000)+#REF!</f>
        <v>#REF!</v>
      </c>
      <c r="S895" t="e" cm="1">
        <f t="array" ref="S895">SUMPRODUCT(($G$2:$G$3094=G895)*(R895&gt;$R$2:$R$3094))+1</f>
        <v>#REF!</v>
      </c>
      <c r="T895" t="str">
        <f t="shared" si="69"/>
        <v xml:space="preserve">MUSSELBURGH </v>
      </c>
      <c r="U895">
        <v>0</v>
      </c>
      <c r="V895" t="s">
        <v>30</v>
      </c>
      <c r="W895">
        <f t="shared" si="70"/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71"/>
        <v>Afternoon45112</v>
      </c>
      <c r="D896" s="5" t="str">
        <f>IF('by region'!$C$2="Any","Any",List!V896)&amp;M896&amp;IF('by region'!$I$2="Any","Any",N896)&amp;G896</f>
        <v>AnyFlatAny45112</v>
      </c>
      <c r="E896" s="5" t="e">
        <f>IF(I896=#REF!,List!G896,"")</f>
        <v>#REF!</v>
      </c>
      <c r="F896" s="5" t="e">
        <f t="shared" si="67"/>
        <v>#REF!</v>
      </c>
      <c r="G896" s="15">
        <v>45112</v>
      </c>
      <c r="H896" s="16" t="s">
        <v>27</v>
      </c>
      <c r="I896" s="16" t="s">
        <v>74</v>
      </c>
      <c r="J896" s="16" t="s">
        <v>9</v>
      </c>
      <c r="K896" s="14" t="s">
        <v>10</v>
      </c>
      <c r="L896" s="14" t="s">
        <v>11</v>
      </c>
      <c r="M896" s="16" t="s">
        <v>25</v>
      </c>
      <c r="N896" s="16" t="s">
        <v>13</v>
      </c>
      <c r="O896" s="16" t="s">
        <v>14</v>
      </c>
      <c r="P896" s="12">
        <f t="shared" si="68"/>
        <v>1</v>
      </c>
      <c r="Q896" s="12" cm="1">
        <f t="array" ref="Q896">SUMPRODUCT(($G$2:$G$3094=G896)*(P896&gt;$P$2:$P$3094))+1</f>
        <v>1</v>
      </c>
      <c r="R896" s="12" t="e">
        <f>(Q896*100000)+#REF!</f>
        <v>#REF!</v>
      </c>
      <c r="S896" t="e" cm="1">
        <f t="array" ref="S896">SUMPRODUCT(($G$2:$G$3094=G896)*(R896&gt;$R$2:$R$3094))+1</f>
        <v>#REF!</v>
      </c>
      <c r="T896" t="str">
        <f t="shared" si="69"/>
        <v xml:space="preserve">THIRSK </v>
      </c>
      <c r="U896">
        <v>0</v>
      </c>
      <c r="V896" t="s">
        <v>11</v>
      </c>
      <c r="W896">
        <f t="shared" si="70"/>
        <v>2023</v>
      </c>
    </row>
    <row r="897" spans="1:23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71"/>
        <v>Evening45112</v>
      </c>
      <c r="D897" s="5" t="str">
        <f>IF('by region'!$C$2="Any","Any",List!V897)&amp;M897&amp;IF('by region'!$I$2="Any","Any",N897)&amp;G897</f>
        <v>AnyFlatAny45112</v>
      </c>
      <c r="E897" s="5" t="e">
        <f>IF(I897=#REF!,List!G897,"")</f>
        <v>#REF!</v>
      </c>
      <c r="F897" s="5" t="e">
        <f t="shared" si="67"/>
        <v>#REF!</v>
      </c>
      <c r="G897" s="15">
        <v>45112</v>
      </c>
      <c r="H897" s="16" t="s">
        <v>27</v>
      </c>
      <c r="I897" s="16" t="s">
        <v>83</v>
      </c>
      <c r="J897" s="16" t="s">
        <v>80</v>
      </c>
      <c r="K897" s="14" t="s">
        <v>16</v>
      </c>
      <c r="L897" s="14" t="s">
        <v>19</v>
      </c>
      <c r="M897" s="16" t="s">
        <v>25</v>
      </c>
      <c r="N897" s="16" t="s">
        <v>13</v>
      </c>
      <c r="O897" s="16" t="s">
        <v>14</v>
      </c>
      <c r="P897" s="12">
        <f t="shared" si="68"/>
        <v>2</v>
      </c>
      <c r="Q897" s="12" cm="1">
        <f t="array" ref="Q897">SUMPRODUCT(($G$2:$G$3094=G897)*(P897&gt;$P$2:$P$3094))+1</f>
        <v>4</v>
      </c>
      <c r="R897" s="12" t="e">
        <f>(Q897*100000)+#REF!</f>
        <v>#REF!</v>
      </c>
      <c r="S897" t="e" cm="1">
        <f t="array" ref="S897">SUMPRODUCT(($G$2:$G$3094=G897)*(R897&gt;$R$2:$R$3094))+1</f>
        <v>#REF!</v>
      </c>
      <c r="T897" t="str">
        <f t="shared" si="69"/>
        <v>EPSOM DOWNS †</v>
      </c>
      <c r="U897">
        <v>0</v>
      </c>
      <c r="V897" t="s">
        <v>19</v>
      </c>
      <c r="W897">
        <f t="shared" si="70"/>
        <v>2023</v>
      </c>
    </row>
    <row r="898" spans="1:23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si="71"/>
        <v>Afternoon45112</v>
      </c>
      <c r="D898" s="5" t="str">
        <f>IF('by region'!$C$2="Any","Any",List!V898)&amp;M898&amp;IF('by region'!$I$2="Any","Any",N898)&amp;G898</f>
        <v>AnyJumpAny45112</v>
      </c>
      <c r="E898" s="5" t="e">
        <f>IF(I898=#REF!,List!G898,"")</f>
        <v>#REF!</v>
      </c>
      <c r="F898" s="5" t="e">
        <f t="shared" ref="F898:F961" si="72">G898&amp;S898</f>
        <v>#REF!</v>
      </c>
      <c r="G898" s="15">
        <v>45112</v>
      </c>
      <c r="H898" s="16" t="s">
        <v>27</v>
      </c>
      <c r="I898" s="16" t="s">
        <v>91</v>
      </c>
      <c r="J898" s="16" t="s">
        <v>9</v>
      </c>
      <c r="K898" s="14" t="s">
        <v>24</v>
      </c>
      <c r="L898" s="14" t="s">
        <v>17</v>
      </c>
      <c r="M898" s="16" t="s">
        <v>12</v>
      </c>
      <c r="N898" s="16" t="s">
        <v>13</v>
      </c>
      <c r="O898" s="16" t="s">
        <v>14</v>
      </c>
      <c r="P898" s="12">
        <f t="shared" ref="P898:P961" si="73">IF(J898="Afternoon",1,IF(J898="Evening",2,IF(J898="Floodlit",3,4)))</f>
        <v>1</v>
      </c>
      <c r="Q898" s="12" cm="1">
        <f t="array" ref="Q898">SUMPRODUCT(($G$2:$G$3094=G898)*(P898&gt;$P$2:$P$3094))+1</f>
        <v>1</v>
      </c>
      <c r="R898" s="12" t="e">
        <f>(Q898*100000)+#REF!</f>
        <v>#REF!</v>
      </c>
      <c r="S898" t="e" cm="1">
        <f t="array" ref="S898">SUMPRODUCT(($G$2:$G$3094=G898)*(R898&gt;$R$2:$R$3094))+1</f>
        <v>#REF!</v>
      </c>
      <c r="T898" t="str">
        <f t="shared" ref="T898:T961" si="74">_xlfn.CONCAT(IF(M898="Flat",UPPER(I898),I898)," ",IF(J898="Evening","†",IF(J898="Floodlit","#","")))</f>
        <v xml:space="preserve">Worcester </v>
      </c>
      <c r="U898">
        <v>0</v>
      </c>
      <c r="V898" t="s">
        <v>19</v>
      </c>
      <c r="W898">
        <f t="shared" ref="W898:W961" si="75">YEAR(G898)</f>
        <v>2023</v>
      </c>
    </row>
    <row r="899" spans="1:23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71"/>
        <v>Afternoon45113</v>
      </c>
      <c r="D899" s="5" t="str">
        <f>IF('by region'!$C$2="Any","Any",List!V899)&amp;M899&amp;IF('by region'!$I$2="Any","Any",N899)&amp;G899</f>
        <v>AnyFlatAny45113</v>
      </c>
      <c r="E899" s="5" t="e">
        <f>IF(I899=#REF!,List!G899,"")</f>
        <v>#REF!</v>
      </c>
      <c r="F899" s="5" t="e">
        <f t="shared" si="72"/>
        <v>#REF!</v>
      </c>
      <c r="G899" s="15">
        <v>45113</v>
      </c>
      <c r="H899" s="16" t="s">
        <v>34</v>
      </c>
      <c r="I899" s="16" t="s">
        <v>56</v>
      </c>
      <c r="J899" s="16" t="s">
        <v>9</v>
      </c>
      <c r="K899" s="14" t="s">
        <v>16</v>
      </c>
      <c r="L899" s="14" t="s">
        <v>11</v>
      </c>
      <c r="M899" s="16" t="s">
        <v>25</v>
      </c>
      <c r="N899" s="16" t="s">
        <v>13</v>
      </c>
      <c r="O899" s="16" t="s">
        <v>14</v>
      </c>
      <c r="P899" s="12">
        <f t="shared" si="73"/>
        <v>1</v>
      </c>
      <c r="Q899" s="12" cm="1">
        <f t="array" ref="Q899">SUMPRODUCT(($G$2:$G$3094=G899)*(P899&gt;$P$2:$P$3094))+1</f>
        <v>1</v>
      </c>
      <c r="R899" s="12" t="e">
        <f>(Q899*100000)+#REF!</f>
        <v>#REF!</v>
      </c>
      <c r="S899" t="e" cm="1">
        <f t="array" ref="S899">SUMPRODUCT(($G$2:$G$3094=G899)*(R899&gt;$R$2:$R$3094))+1</f>
        <v>#REF!</v>
      </c>
      <c r="T899" t="str">
        <f t="shared" si="74"/>
        <v xml:space="preserve">HAYDOCK PARK </v>
      </c>
      <c r="U899">
        <v>0</v>
      </c>
      <c r="V899" t="s">
        <v>19</v>
      </c>
      <c r="W899">
        <f t="shared" si="75"/>
        <v>2023</v>
      </c>
    </row>
    <row r="900" spans="1:23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71"/>
        <v>Evening45113</v>
      </c>
      <c r="D900" s="5" t="str">
        <f>IF('by region'!$C$2="Any","Any",List!V900)&amp;M900&amp;IF('by region'!$I$2="Any","Any",N900)&amp;G900</f>
        <v>AnyFlatAny45113</v>
      </c>
      <c r="E900" s="5" t="e">
        <f>IF(I900=#REF!,List!G900,"")</f>
        <v>#REF!</v>
      </c>
      <c r="F900" s="5" t="e">
        <f t="shared" si="72"/>
        <v>#REF!</v>
      </c>
      <c r="G900" s="15">
        <v>45113</v>
      </c>
      <c r="H900" s="16" t="s">
        <v>34</v>
      </c>
      <c r="I900" s="16" t="s">
        <v>51</v>
      </c>
      <c r="J900" s="16" t="s">
        <v>80</v>
      </c>
      <c r="K900" s="14" t="s">
        <v>10</v>
      </c>
      <c r="L900" s="14" t="s">
        <v>19</v>
      </c>
      <c r="M900" s="16" t="s">
        <v>25</v>
      </c>
      <c r="N900" s="16" t="s">
        <v>13</v>
      </c>
      <c r="O900" s="16" t="s">
        <v>14</v>
      </c>
      <c r="P900" s="12">
        <f t="shared" si="73"/>
        <v>2</v>
      </c>
      <c r="Q900" s="12" cm="1">
        <f t="array" ref="Q900">SUMPRODUCT(($G$2:$G$3094=G900)*(P900&gt;$P$2:$P$3094))+1</f>
        <v>4</v>
      </c>
      <c r="R900" s="12" t="e">
        <f>(Q900*100000)+#REF!</f>
        <v>#REF!</v>
      </c>
      <c r="S900" t="e" cm="1">
        <f t="array" ref="S900">SUMPRODUCT(($G$2:$G$3094=G900)*(R900&gt;$R$2:$R$3094))+1</f>
        <v>#REF!</v>
      </c>
      <c r="T900" t="str">
        <f t="shared" si="74"/>
        <v>NEWBURY †</v>
      </c>
      <c r="U900">
        <v>0</v>
      </c>
      <c r="V900" t="s">
        <v>19</v>
      </c>
      <c r="W900">
        <f t="shared" si="75"/>
        <v>2023</v>
      </c>
    </row>
    <row r="901" spans="1:23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71"/>
        <v>Afternoon45113</v>
      </c>
      <c r="D901" s="5" t="str">
        <f>IF('by region'!$C$2="Any","Any",List!V901)&amp;M901&amp;IF('by region'!$I$2="Any","Any",N901)&amp;G901</f>
        <v>AnyFlatAny45113</v>
      </c>
      <c r="E901" s="5" t="e">
        <f>IF(I901=#REF!,List!G901,"")</f>
        <v>#REF!</v>
      </c>
      <c r="F901" s="5" t="e">
        <f t="shared" si="72"/>
        <v>#REF!</v>
      </c>
      <c r="G901" s="15">
        <v>45113</v>
      </c>
      <c r="H901" s="16" t="s">
        <v>34</v>
      </c>
      <c r="I901" s="16" t="s">
        <v>81</v>
      </c>
      <c r="J901" s="16" t="s">
        <v>9</v>
      </c>
      <c r="K901" s="14" t="s">
        <v>24</v>
      </c>
      <c r="L901" s="14" t="s">
        <v>17</v>
      </c>
      <c r="M901" s="16" t="s">
        <v>25</v>
      </c>
      <c r="N901" s="16" t="s">
        <v>13</v>
      </c>
      <c r="O901" s="16" t="s">
        <v>14</v>
      </c>
      <c r="P901" s="12">
        <f t="shared" si="73"/>
        <v>1</v>
      </c>
      <c r="Q901" s="12" cm="1">
        <f t="array" ref="Q901">SUMPRODUCT(($G$2:$G$3094=G901)*(P901&gt;$P$2:$P$3094))+1</f>
        <v>1</v>
      </c>
      <c r="R901" s="12" t="e">
        <f>(Q901*100000)+#REF!</f>
        <v>#REF!</v>
      </c>
      <c r="S901" t="e" cm="1">
        <f t="array" ref="S901">SUMPRODUCT(($G$2:$G$3094=G901)*(R901&gt;$R$2:$R$3094))+1</f>
        <v>#REF!</v>
      </c>
      <c r="T901" t="str">
        <f t="shared" si="74"/>
        <v xml:space="preserve">YARMOUTH </v>
      </c>
      <c r="U901">
        <v>0</v>
      </c>
      <c r="V901" t="s">
        <v>19</v>
      </c>
      <c r="W901">
        <f t="shared" si="75"/>
        <v>2023</v>
      </c>
    </row>
    <row r="902" spans="1:23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71"/>
        <v>Afternoon45113</v>
      </c>
      <c r="D902" s="5" t="str">
        <f>IF('by region'!$C$2="Any","Any",List!V902)&amp;M902&amp;IF('by region'!$I$2="Any","Any",N902)&amp;G902</f>
        <v>AnyJumpAny45113</v>
      </c>
      <c r="E902" s="5" t="e">
        <f>IF(I902=#REF!,List!G902,"")</f>
        <v>#REF!</v>
      </c>
      <c r="F902" s="5" t="e">
        <f t="shared" si="72"/>
        <v>#REF!</v>
      </c>
      <c r="G902" s="15">
        <v>45113</v>
      </c>
      <c r="H902" s="16" t="s">
        <v>34</v>
      </c>
      <c r="I902" s="16" t="s">
        <v>84</v>
      </c>
      <c r="J902" s="16" t="s">
        <v>9</v>
      </c>
      <c r="K902" s="14" t="s">
        <v>10</v>
      </c>
      <c r="L902" s="14" t="s">
        <v>11</v>
      </c>
      <c r="M902" s="16" t="s">
        <v>12</v>
      </c>
      <c r="N902" s="16" t="s">
        <v>13</v>
      </c>
      <c r="O902" s="16" t="s">
        <v>14</v>
      </c>
      <c r="P902" s="12">
        <f t="shared" si="73"/>
        <v>1</v>
      </c>
      <c r="Q902" s="12" cm="1">
        <f t="array" ref="Q902">SUMPRODUCT(($G$2:$G$3094=G902)*(P902&gt;$P$2:$P$3094))+1</f>
        <v>1</v>
      </c>
      <c r="R902" s="12" t="e">
        <f>(Q902*100000)+#REF!</f>
        <v>#REF!</v>
      </c>
      <c r="S902" t="e" cm="1">
        <f t="array" ref="S902">SUMPRODUCT(($G$2:$G$3094=G902)*(R902&gt;$R$2:$R$3094))+1</f>
        <v>#REF!</v>
      </c>
      <c r="T902" t="str">
        <f t="shared" si="74"/>
        <v xml:space="preserve">Perth </v>
      </c>
      <c r="U902">
        <v>0</v>
      </c>
      <c r="V902" t="s">
        <v>11</v>
      </c>
      <c r="W902">
        <f t="shared" si="75"/>
        <v>2023</v>
      </c>
    </row>
    <row r="903" spans="1:23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71"/>
        <v>Evening45114</v>
      </c>
      <c r="D903" s="5" t="str">
        <f>IF('by region'!$C$2="Any","Any",List!V903)&amp;M903&amp;IF('by region'!$I$2="Any","Any",N903)&amp;G903</f>
        <v>AnyFlatAny45114</v>
      </c>
      <c r="E903" s="5" t="e">
        <f>IF(I903=#REF!,List!G903,"")</f>
        <v>#REF!</v>
      </c>
      <c r="F903" s="5" t="e">
        <f t="shared" si="72"/>
        <v>#REF!</v>
      </c>
      <c r="G903" s="15">
        <v>45114</v>
      </c>
      <c r="H903" s="16" t="s">
        <v>35</v>
      </c>
      <c r="I903" s="16" t="s">
        <v>77</v>
      </c>
      <c r="J903" s="16" t="s">
        <v>80</v>
      </c>
      <c r="K903" s="14" t="s">
        <v>10</v>
      </c>
      <c r="L903" s="14" t="s">
        <v>11</v>
      </c>
      <c r="M903" s="16" t="s">
        <v>25</v>
      </c>
      <c r="N903" s="16" t="s">
        <v>13</v>
      </c>
      <c r="O903" s="16" t="s">
        <v>14</v>
      </c>
      <c r="P903" s="12">
        <f t="shared" si="73"/>
        <v>2</v>
      </c>
      <c r="Q903" s="12" cm="1">
        <f t="array" ref="Q903">SUMPRODUCT(($G$2:$G$3094=G903)*(P903&gt;$P$2:$P$3094))+1</f>
        <v>4</v>
      </c>
      <c r="R903" s="12" t="e">
        <f>(Q903*100000)+#REF!</f>
        <v>#REF!</v>
      </c>
      <c r="S903" t="e" cm="1">
        <f t="array" ref="S903">SUMPRODUCT(($G$2:$G$3094=G903)*(R903&gt;$R$2:$R$3094))+1</f>
        <v>#REF!</v>
      </c>
      <c r="T903" t="str">
        <f t="shared" si="74"/>
        <v>BEVERLEY †</v>
      </c>
      <c r="U903">
        <v>0</v>
      </c>
      <c r="V903" t="s">
        <v>17</v>
      </c>
      <c r="W903">
        <f t="shared" si="75"/>
        <v>2023</v>
      </c>
    </row>
    <row r="904" spans="1:23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71"/>
        <v>Afternoon45114</v>
      </c>
      <c r="D904" s="5" t="str">
        <f>IF('by region'!$C$2="Any","Any",List!V904)&amp;M904&amp;IF('by region'!$I$2="Any","Any",N904)&amp;G904</f>
        <v>AnyFlatAny45114</v>
      </c>
      <c r="E904" s="5" t="e">
        <f>IF(I904=#REF!,List!G904,"")</f>
        <v>#REF!</v>
      </c>
      <c r="F904" s="5" t="e">
        <f t="shared" si="72"/>
        <v>#REF!</v>
      </c>
      <c r="G904" s="15">
        <v>45114</v>
      </c>
      <c r="H904" s="16" t="s">
        <v>35</v>
      </c>
      <c r="I904" s="16" t="s">
        <v>59</v>
      </c>
      <c r="J904" s="16" t="s">
        <v>9</v>
      </c>
      <c r="K904" s="14" t="s">
        <v>24</v>
      </c>
      <c r="L904" s="14" t="s">
        <v>11</v>
      </c>
      <c r="M904" s="16" t="s">
        <v>25</v>
      </c>
      <c r="N904" s="16" t="s">
        <v>13</v>
      </c>
      <c r="O904" s="16" t="s">
        <v>14</v>
      </c>
      <c r="P904" s="12">
        <f t="shared" si="73"/>
        <v>1</v>
      </c>
      <c r="Q904" s="12" cm="1">
        <f t="array" ref="Q904">SUMPRODUCT(($G$2:$G$3094=G904)*(P904&gt;$P$2:$P$3094))+1</f>
        <v>1</v>
      </c>
      <c r="R904" s="12" t="e">
        <f>(Q904*100000)+#REF!</f>
        <v>#REF!</v>
      </c>
      <c r="S904" t="e" cm="1">
        <f t="array" ref="S904">SUMPRODUCT(($G$2:$G$3094=G904)*(R904&gt;$R$2:$R$3094))+1</f>
        <v>#REF!</v>
      </c>
      <c r="T904" t="str">
        <f t="shared" si="74"/>
        <v xml:space="preserve">DONCASTER </v>
      </c>
      <c r="U904">
        <v>0</v>
      </c>
      <c r="V904" t="s">
        <v>19</v>
      </c>
      <c r="W904">
        <f t="shared" si="75"/>
        <v>2023</v>
      </c>
    </row>
    <row r="905" spans="1:23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71"/>
        <v>Evening45114</v>
      </c>
      <c r="D905" s="5" t="str">
        <f>IF('by region'!$C$2="Any","Any",List!V905)&amp;M905&amp;IF('by region'!$I$2="Any","Any",N905)&amp;G905</f>
        <v>AnyFlatAny45114</v>
      </c>
      <c r="E905" s="5" t="e">
        <f>IF(I905=#REF!,List!G905,"")</f>
        <v>#REF!</v>
      </c>
      <c r="F905" s="5" t="e">
        <f t="shared" si="72"/>
        <v>#REF!</v>
      </c>
      <c r="G905" s="15">
        <v>45114</v>
      </c>
      <c r="H905" s="16" t="s">
        <v>35</v>
      </c>
      <c r="I905" s="16" t="s">
        <v>56</v>
      </c>
      <c r="J905" s="16" t="s">
        <v>80</v>
      </c>
      <c r="K905" s="14" t="s">
        <v>16</v>
      </c>
      <c r="L905" s="14" t="s">
        <v>11</v>
      </c>
      <c r="M905" s="16" t="s">
        <v>25</v>
      </c>
      <c r="N905" s="16" t="s">
        <v>13</v>
      </c>
      <c r="O905" s="16" t="s">
        <v>14</v>
      </c>
      <c r="P905" s="12">
        <f t="shared" si="73"/>
        <v>2</v>
      </c>
      <c r="Q905" s="12" cm="1">
        <f t="array" ref="Q905">SUMPRODUCT(($G$2:$G$3094=G905)*(P905&gt;$P$2:$P$3094))+1</f>
        <v>4</v>
      </c>
      <c r="R905" s="12" t="e">
        <f>(Q905*100000)+#REF!</f>
        <v>#REF!</v>
      </c>
      <c r="S905" t="e" cm="1">
        <f t="array" ref="S905">SUMPRODUCT(($G$2:$G$3094=G905)*(R905&gt;$R$2:$R$3094))+1</f>
        <v>#REF!</v>
      </c>
      <c r="T905" t="str">
        <f t="shared" si="74"/>
        <v>HAYDOCK PARK †</v>
      </c>
      <c r="U905">
        <v>0</v>
      </c>
      <c r="V905" t="s">
        <v>11</v>
      </c>
      <c r="W905">
        <f t="shared" si="75"/>
        <v>2023</v>
      </c>
    </row>
    <row r="906" spans="1:23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71"/>
        <v>Afternoon45114</v>
      </c>
      <c r="D906" s="5" t="str">
        <f>IF('by region'!$C$2="Any","Any",List!V906)&amp;M906&amp;IF('by region'!$I$2="Any","Any",N906)&amp;G906</f>
        <v>AnyFlatAny45114</v>
      </c>
      <c r="E906" s="5" t="e">
        <f>IF(I906=#REF!,List!G906,"")</f>
        <v>#REF!</v>
      </c>
      <c r="F906" s="5" t="e">
        <f t="shared" si="72"/>
        <v>#REF!</v>
      </c>
      <c r="G906" s="15">
        <v>45114</v>
      </c>
      <c r="H906" s="16" t="s">
        <v>35</v>
      </c>
      <c r="I906" s="16" t="s">
        <v>38</v>
      </c>
      <c r="J906" s="16" t="s">
        <v>9</v>
      </c>
      <c r="K906" s="14" t="s">
        <v>16</v>
      </c>
      <c r="L906" s="14" t="s">
        <v>19</v>
      </c>
      <c r="M906" s="16" t="s">
        <v>25</v>
      </c>
      <c r="N906" s="16" t="s">
        <v>13</v>
      </c>
      <c r="O906" s="16" t="s">
        <v>14</v>
      </c>
      <c r="P906" s="12">
        <f t="shared" si="73"/>
        <v>1</v>
      </c>
      <c r="Q906" s="12" cm="1">
        <f t="array" ref="Q906">SUMPRODUCT(($G$2:$G$3094=G906)*(P906&gt;$P$2:$P$3094))+1</f>
        <v>1</v>
      </c>
      <c r="R906" s="12" t="e">
        <f>(Q906*100000)+#REF!</f>
        <v>#REF!</v>
      </c>
      <c r="S906" t="e" cm="1">
        <f t="array" ref="S906">SUMPRODUCT(($G$2:$G$3094=G906)*(R906&gt;$R$2:$R$3094))+1</f>
        <v>#REF!</v>
      </c>
      <c r="T906" t="str">
        <f t="shared" si="74"/>
        <v xml:space="preserve">SANDOWN PARK </v>
      </c>
      <c r="U906">
        <v>0</v>
      </c>
      <c r="V906" t="s">
        <v>11</v>
      </c>
      <c r="W906">
        <f t="shared" si="75"/>
        <v>2023</v>
      </c>
    </row>
    <row r="907" spans="1:23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71"/>
        <v>Afternoon45114</v>
      </c>
      <c r="D907" s="5" t="str">
        <f>IF('by region'!$C$2="Any","Any",List!V907)&amp;M907&amp;IF('by region'!$I$2="Any","Any",N907)&amp;G907</f>
        <v>AnyJumpAny45114</v>
      </c>
      <c r="E907" s="5" t="e">
        <f>IF(I907=#REF!,List!G907,"")</f>
        <v>#REF!</v>
      </c>
      <c r="F907" s="5" t="e">
        <f t="shared" si="72"/>
        <v>#REF!</v>
      </c>
      <c r="G907" s="15">
        <v>45114</v>
      </c>
      <c r="H907" s="16" t="s">
        <v>35</v>
      </c>
      <c r="I907" s="16" t="s">
        <v>75</v>
      </c>
      <c r="J907" s="16" t="s">
        <v>9</v>
      </c>
      <c r="K907" s="14" t="s">
        <v>10</v>
      </c>
      <c r="L907" s="14" t="s">
        <v>19</v>
      </c>
      <c r="M907" s="16" t="s">
        <v>12</v>
      </c>
      <c r="N907" s="16" t="s">
        <v>13</v>
      </c>
      <c r="O907" s="16" t="s">
        <v>14</v>
      </c>
      <c r="P907" s="12">
        <f t="shared" si="73"/>
        <v>1</v>
      </c>
      <c r="Q907" s="12" cm="1">
        <f t="array" ref="Q907">SUMPRODUCT(($G$2:$G$3094=G907)*(P907&gt;$P$2:$P$3094))+1</f>
        <v>1</v>
      </c>
      <c r="R907" s="12" t="e">
        <f>(Q907*100000)+#REF!</f>
        <v>#REF!</v>
      </c>
      <c r="S907" t="e" cm="1">
        <f t="array" ref="S907">SUMPRODUCT(($G$2:$G$3094=G907)*(R907&gt;$R$2:$R$3094))+1</f>
        <v>#REF!</v>
      </c>
      <c r="T907" t="str">
        <f t="shared" si="74"/>
        <v xml:space="preserve">Newton Abbot </v>
      </c>
      <c r="U907">
        <v>0</v>
      </c>
      <c r="V907" t="s">
        <v>19</v>
      </c>
      <c r="W907">
        <f t="shared" si="75"/>
        <v>2023</v>
      </c>
    </row>
    <row r="908" spans="1:23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71"/>
        <v>Afternoon45115</v>
      </c>
      <c r="D908" s="5" t="str">
        <f>IF('by region'!$C$2="Any","Any",List!V908)&amp;M908&amp;IF('by region'!$I$2="Any","Any",N908)&amp;G908</f>
        <v>AnyFlatAny45115</v>
      </c>
      <c r="E908" s="5" t="e">
        <f>IF(I908=#REF!,List!G908,"")</f>
        <v>#REF!</v>
      </c>
      <c r="F908" s="5" t="e">
        <f t="shared" si="72"/>
        <v>#REF!</v>
      </c>
      <c r="G908" s="15">
        <v>45115</v>
      </c>
      <c r="H908" s="16" t="s">
        <v>37</v>
      </c>
      <c r="I908" s="16" t="s">
        <v>77</v>
      </c>
      <c r="J908" s="16" t="s">
        <v>9</v>
      </c>
      <c r="K908" s="14" t="s">
        <v>10</v>
      </c>
      <c r="L908" s="14" t="s">
        <v>11</v>
      </c>
      <c r="M908" s="16" t="s">
        <v>25</v>
      </c>
      <c r="N908" s="16" t="s">
        <v>13</v>
      </c>
      <c r="O908" s="16" t="s">
        <v>14</v>
      </c>
      <c r="P908" s="12">
        <f t="shared" si="73"/>
        <v>1</v>
      </c>
      <c r="Q908" s="12" cm="1">
        <f t="array" ref="Q908">SUMPRODUCT(($G$2:$G$3094=G908)*(P908&gt;$P$2:$P$3094))+1</f>
        <v>1</v>
      </c>
      <c r="R908" s="12" t="e">
        <f>(Q908*100000)+#REF!</f>
        <v>#REF!</v>
      </c>
      <c r="S908" t="e" cm="1">
        <f t="array" ref="S908">SUMPRODUCT(($G$2:$G$3094=G908)*(R908&gt;$R$2:$R$3094))+1</f>
        <v>#REF!</v>
      </c>
      <c r="T908" t="str">
        <f t="shared" si="74"/>
        <v xml:space="preserve">BEVERLEY </v>
      </c>
      <c r="U908">
        <v>0</v>
      </c>
      <c r="V908" t="s">
        <v>17</v>
      </c>
      <c r="W908">
        <f t="shared" si="75"/>
        <v>2023</v>
      </c>
    </row>
    <row r="909" spans="1:23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71"/>
        <v>Evening45115</v>
      </c>
      <c r="D909" s="5" t="str">
        <f>IF('by region'!$C$2="Any","Any",List!V909)&amp;M909&amp;IF('by region'!$I$2="Any","Any",N909)&amp;G909</f>
        <v>AnyFlatAny45115</v>
      </c>
      <c r="E909" s="5" t="e">
        <f>IF(I909=#REF!,List!G909,"")</f>
        <v>#REF!</v>
      </c>
      <c r="F909" s="5" t="e">
        <f t="shared" si="72"/>
        <v>#REF!</v>
      </c>
      <c r="G909" s="15">
        <v>45115</v>
      </c>
      <c r="H909" s="16" t="s">
        <v>37</v>
      </c>
      <c r="I909" s="16" t="s">
        <v>63</v>
      </c>
      <c r="J909" s="16" t="s">
        <v>80</v>
      </c>
      <c r="K909" s="14" t="s">
        <v>16</v>
      </c>
      <c r="L909" s="14" t="s">
        <v>11</v>
      </c>
      <c r="M909" s="16" t="s">
        <v>25</v>
      </c>
      <c r="N909" s="16" t="s">
        <v>13</v>
      </c>
      <c r="O909" s="16" t="s">
        <v>14</v>
      </c>
      <c r="P909" s="12">
        <f t="shared" si="73"/>
        <v>2</v>
      </c>
      <c r="Q909" s="12" cm="1">
        <f t="array" ref="Q909">SUMPRODUCT(($G$2:$G$3094=G909)*(P909&gt;$P$2:$P$3094))+1</f>
        <v>5</v>
      </c>
      <c r="R909" s="12" t="e">
        <f>(Q909*100000)+#REF!</f>
        <v>#REF!</v>
      </c>
      <c r="S909" t="e" cm="1">
        <f t="array" ref="S909">SUMPRODUCT(($G$2:$G$3094=G909)*(R909&gt;$R$2:$R$3094))+1</f>
        <v>#REF!</v>
      </c>
      <c r="T909" t="str">
        <f t="shared" si="74"/>
        <v>CARLISLE †</v>
      </c>
      <c r="U909">
        <v>0</v>
      </c>
      <c r="V909" t="s">
        <v>19</v>
      </c>
      <c r="W909">
        <f t="shared" si="75"/>
        <v>2023</v>
      </c>
    </row>
    <row r="910" spans="1:23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71"/>
        <v>Afternoon45115</v>
      </c>
      <c r="D910" s="5" t="str">
        <f>IF('by region'!$C$2="Any","Any",List!V910)&amp;M910&amp;IF('by region'!$I$2="Any","Any",N910)&amp;G910</f>
        <v>AnyFlatAny45115</v>
      </c>
      <c r="E910" s="5" t="e">
        <f>IF(I910=#REF!,List!G910,"")</f>
        <v>#REF!</v>
      </c>
      <c r="F910" s="5" t="e">
        <f t="shared" si="72"/>
        <v>#REF!</v>
      </c>
      <c r="G910" s="15">
        <v>45115</v>
      </c>
      <c r="H910" s="16" t="s">
        <v>37</v>
      </c>
      <c r="I910" s="16" t="s">
        <v>56</v>
      </c>
      <c r="J910" s="16" t="s">
        <v>9</v>
      </c>
      <c r="K910" s="14" t="s">
        <v>16</v>
      </c>
      <c r="L910" s="14" t="s">
        <v>11</v>
      </c>
      <c r="M910" s="16" t="s">
        <v>25</v>
      </c>
      <c r="N910" s="16" t="s">
        <v>13</v>
      </c>
      <c r="O910" s="16" t="s">
        <v>14</v>
      </c>
      <c r="P910" s="12">
        <f t="shared" si="73"/>
        <v>1</v>
      </c>
      <c r="Q910" s="12" cm="1">
        <f t="array" ref="Q910">SUMPRODUCT(($G$2:$G$3094=G910)*(P910&gt;$P$2:$P$3094))+1</f>
        <v>1</v>
      </c>
      <c r="R910" s="12" t="e">
        <f>(Q910*100000)+#REF!</f>
        <v>#REF!</v>
      </c>
      <c r="S910" t="e" cm="1">
        <f t="array" ref="S910">SUMPRODUCT(($G$2:$G$3094=G910)*(R910&gt;$R$2:$R$3094))+1</f>
        <v>#REF!</v>
      </c>
      <c r="T910" t="str">
        <f t="shared" si="74"/>
        <v xml:space="preserve">HAYDOCK PARK </v>
      </c>
      <c r="U910">
        <v>0</v>
      </c>
      <c r="V910" t="s">
        <v>11</v>
      </c>
      <c r="W910">
        <f t="shared" si="75"/>
        <v>2023</v>
      </c>
    </row>
    <row r="911" spans="1:23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71"/>
        <v>Afternoon45115</v>
      </c>
      <c r="D911" s="5" t="str">
        <f>IF('by region'!$C$2="Any","Any",List!V911)&amp;M911&amp;IF('by region'!$I$2="Any","Any",N911)&amp;G911</f>
        <v>AnyFlatAny45115</v>
      </c>
      <c r="E911" s="5" t="e">
        <f>IF(I911=#REF!,List!G911,"")</f>
        <v>#REF!</v>
      </c>
      <c r="F911" s="5" t="e">
        <f t="shared" si="72"/>
        <v>#REF!</v>
      </c>
      <c r="G911" s="15">
        <v>45115</v>
      </c>
      <c r="H911" s="16" t="s">
        <v>37</v>
      </c>
      <c r="I911" s="16" t="s">
        <v>44</v>
      </c>
      <c r="J911" s="16" t="s">
        <v>9</v>
      </c>
      <c r="K911" s="14" t="s">
        <v>10</v>
      </c>
      <c r="L911" s="14" t="s">
        <v>17</v>
      </c>
      <c r="M911" s="16" t="s">
        <v>25</v>
      </c>
      <c r="N911" s="16" t="s">
        <v>13</v>
      </c>
      <c r="O911" s="16" t="s">
        <v>14</v>
      </c>
      <c r="P911" s="12">
        <f t="shared" si="73"/>
        <v>1</v>
      </c>
      <c r="Q911" s="12" cm="1">
        <f t="array" ref="Q911">SUMPRODUCT(($G$2:$G$3094=G911)*(P911&gt;$P$2:$P$3094))+1</f>
        <v>1</v>
      </c>
      <c r="R911" s="12" t="e">
        <f>(Q911*100000)+#REF!</f>
        <v>#REF!</v>
      </c>
      <c r="S911" t="e" cm="1">
        <f t="array" ref="S911">SUMPRODUCT(($G$2:$G$3094=G911)*(R911&gt;$R$2:$R$3094))+1</f>
        <v>#REF!</v>
      </c>
      <c r="T911" t="str">
        <f t="shared" si="74"/>
        <v xml:space="preserve">LEICESTER </v>
      </c>
      <c r="U911">
        <v>0</v>
      </c>
      <c r="V911" t="s">
        <v>11</v>
      </c>
      <c r="W911">
        <f t="shared" si="75"/>
        <v>2023</v>
      </c>
    </row>
    <row r="912" spans="1:23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71"/>
        <v>Evening45115</v>
      </c>
      <c r="D912" s="5" t="str">
        <f>IF('by region'!$C$2="Any","Any",List!V912)&amp;M912&amp;IF('by region'!$I$2="Any","Any",N912)&amp;G912</f>
        <v>AnyFlatAny45115</v>
      </c>
      <c r="E912" s="5" t="e">
        <f>IF(I912=#REF!,List!G912,"")</f>
        <v>#REF!</v>
      </c>
      <c r="F912" s="5" t="e">
        <f t="shared" si="72"/>
        <v>#REF!</v>
      </c>
      <c r="G912" s="15">
        <v>45115</v>
      </c>
      <c r="H912" s="16" t="s">
        <v>37</v>
      </c>
      <c r="I912" s="16" t="s">
        <v>72</v>
      </c>
      <c r="J912" s="16" t="s">
        <v>80</v>
      </c>
      <c r="K912" s="14" t="s">
        <v>16</v>
      </c>
      <c r="L912" s="14" t="s">
        <v>17</v>
      </c>
      <c r="M912" s="16" t="s">
        <v>25</v>
      </c>
      <c r="N912" s="16" t="s">
        <v>13</v>
      </c>
      <c r="O912" s="16" t="s">
        <v>14</v>
      </c>
      <c r="P912" s="12">
        <f t="shared" si="73"/>
        <v>2</v>
      </c>
      <c r="Q912" s="12" cm="1">
        <f t="array" ref="Q912">SUMPRODUCT(($G$2:$G$3094=G912)*(P912&gt;$P$2:$P$3094))+1</f>
        <v>5</v>
      </c>
      <c r="R912" s="12" t="e">
        <f>(Q912*100000)+#REF!</f>
        <v>#REF!</v>
      </c>
      <c r="S912" t="e" cm="1">
        <f t="array" ref="S912">SUMPRODUCT(($G$2:$G$3094=G912)*(R912&gt;$R$2:$R$3094))+1</f>
        <v>#REF!</v>
      </c>
      <c r="T912" t="str">
        <f t="shared" si="74"/>
        <v>NOTTINGHAM †</v>
      </c>
      <c r="U912">
        <v>0</v>
      </c>
      <c r="V912" t="s">
        <v>17</v>
      </c>
      <c r="W912">
        <f t="shared" si="75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71"/>
        <v>Afternoon45115</v>
      </c>
      <c r="D913" s="5" t="str">
        <f>IF('by region'!$C$2="Any","Any",List!V913)&amp;M913&amp;IF('by region'!$I$2="Any","Any",N913)&amp;G913</f>
        <v>AnyFlatAny45115</v>
      </c>
      <c r="E913" s="5" t="e">
        <f>IF(I913=#REF!,List!G913,"")</f>
        <v>#REF!</v>
      </c>
      <c r="F913" s="5" t="e">
        <f t="shared" si="72"/>
        <v>#REF!</v>
      </c>
      <c r="G913" s="15">
        <v>45115</v>
      </c>
      <c r="H913" s="16" t="s">
        <v>37</v>
      </c>
      <c r="I913" s="16" t="s">
        <v>38</v>
      </c>
      <c r="J913" s="16" t="s">
        <v>9</v>
      </c>
      <c r="K913" s="14" t="s">
        <v>16</v>
      </c>
      <c r="L913" s="14" t="s">
        <v>19</v>
      </c>
      <c r="M913" s="16" t="s">
        <v>25</v>
      </c>
      <c r="N913" s="16" t="s">
        <v>13</v>
      </c>
      <c r="O913" s="16" t="s">
        <v>14</v>
      </c>
      <c r="P913" s="12">
        <f t="shared" si="73"/>
        <v>1</v>
      </c>
      <c r="Q913" s="12" cm="1">
        <f t="array" ref="Q913">SUMPRODUCT(($G$2:$G$3094=G913)*(P913&gt;$P$2:$P$3094))+1</f>
        <v>1</v>
      </c>
      <c r="R913" s="12" t="e">
        <f>(Q913*100000)+#REF!</f>
        <v>#REF!</v>
      </c>
      <c r="S913" t="e" cm="1">
        <f t="array" ref="S913">SUMPRODUCT(($G$2:$G$3094=G913)*(R913&gt;$R$2:$R$3094))+1</f>
        <v>#REF!</v>
      </c>
      <c r="T913" t="str">
        <f t="shared" si="74"/>
        <v xml:space="preserve">SANDOWN PARK </v>
      </c>
      <c r="U913">
        <v>0</v>
      </c>
      <c r="V913" t="s">
        <v>11</v>
      </c>
      <c r="W913">
        <f t="shared" si="75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71"/>
        <v>Afternoon45116</v>
      </c>
      <c r="D914" s="5" t="str">
        <f>IF('by region'!$C$2="Any","Any",List!V914)&amp;M914&amp;IF('by region'!$I$2="Any","Any",N914)&amp;G914</f>
        <v>AnyFlatAny45116</v>
      </c>
      <c r="E914" s="5" t="e">
        <f>IF(I914=#REF!,List!G914,"")</f>
        <v>#REF!</v>
      </c>
      <c r="F914" s="5" t="e">
        <f t="shared" si="72"/>
        <v>#REF!</v>
      </c>
      <c r="G914" s="15">
        <v>45116</v>
      </c>
      <c r="H914" s="16" t="s">
        <v>40</v>
      </c>
      <c r="I914" s="16" t="s">
        <v>28</v>
      </c>
      <c r="J914" s="16" t="s">
        <v>9</v>
      </c>
      <c r="K914" s="14" t="s">
        <v>10</v>
      </c>
      <c r="L914" s="14" t="s">
        <v>11</v>
      </c>
      <c r="M914" s="16" t="s">
        <v>25</v>
      </c>
      <c r="N914" s="16" t="s">
        <v>13</v>
      </c>
      <c r="O914" s="16" t="s">
        <v>14</v>
      </c>
      <c r="P914" s="12">
        <f t="shared" si="73"/>
        <v>1</v>
      </c>
      <c r="Q914" s="12" cm="1">
        <f t="array" ref="Q914">SUMPRODUCT(($G$2:$G$3094=G914)*(P914&gt;$P$2:$P$3094))+1</f>
        <v>1</v>
      </c>
      <c r="R914" s="12" t="e">
        <f>(Q914*100000)+#REF!</f>
        <v>#REF!</v>
      </c>
      <c r="S914" t="e" cm="1">
        <f t="array" ref="S914">SUMPRODUCT(($G$2:$G$3094=G914)*(R914&gt;$R$2:$R$3094))+1</f>
        <v>#REF!</v>
      </c>
      <c r="T914" t="str">
        <f t="shared" si="74"/>
        <v xml:space="preserve">AYR </v>
      </c>
      <c r="U914">
        <v>0</v>
      </c>
      <c r="V914" t="s">
        <v>19</v>
      </c>
      <c r="W914">
        <f t="shared" si="75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71"/>
        <v>Afternoon45116</v>
      </c>
      <c r="D915" s="5" t="str">
        <f>IF('by region'!$C$2="Any","Any",List!V915)&amp;M915&amp;IF('by region'!$I$2="Any","Any",N915)&amp;G915</f>
        <v>AnyJumpAny45116</v>
      </c>
      <c r="E915" s="5" t="e">
        <f>IF(I915=#REF!,List!G915,"")</f>
        <v>#REF!</v>
      </c>
      <c r="F915" s="5" t="e">
        <f t="shared" si="72"/>
        <v>#REF!</v>
      </c>
      <c r="G915" s="15">
        <v>45116</v>
      </c>
      <c r="H915" s="16" t="s">
        <v>40</v>
      </c>
      <c r="I915" s="16" t="s">
        <v>53</v>
      </c>
      <c r="J915" s="16" t="s">
        <v>9</v>
      </c>
      <c r="K915" s="14" t="s">
        <v>16</v>
      </c>
      <c r="L915" s="14" t="s">
        <v>17</v>
      </c>
      <c r="M915" s="16" t="s">
        <v>12</v>
      </c>
      <c r="N915" s="16" t="s">
        <v>13</v>
      </c>
      <c r="O915" s="16" t="s">
        <v>14</v>
      </c>
      <c r="P915" s="12">
        <f t="shared" si="73"/>
        <v>1</v>
      </c>
      <c r="Q915" s="12" cm="1">
        <f t="array" ref="Q915">SUMPRODUCT(($G$2:$G$3094=G915)*(P915&gt;$P$2:$P$3094))+1</f>
        <v>1</v>
      </c>
      <c r="R915" s="12" t="e">
        <f>(Q915*100000)+#REF!</f>
        <v>#REF!</v>
      </c>
      <c r="S915" t="e" cm="1">
        <f t="array" ref="S915">SUMPRODUCT(($G$2:$G$3094=G915)*(R915&gt;$R$2:$R$3094))+1</f>
        <v>#REF!</v>
      </c>
      <c r="T915" t="str">
        <f t="shared" si="74"/>
        <v xml:space="preserve">Market Rasen </v>
      </c>
      <c r="U915">
        <v>0</v>
      </c>
      <c r="V915" t="s">
        <v>11</v>
      </c>
      <c r="W915">
        <f t="shared" si="75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71"/>
        <v>Evening45117</v>
      </c>
      <c r="D916" s="5" t="str">
        <f>IF('by region'!$C$2="Any","Any",List!V916)&amp;M916&amp;IF('by region'!$I$2="Any","Any",N916)&amp;G916</f>
        <v>AnyFlatAny45117</v>
      </c>
      <c r="E916" s="5" t="e">
        <f>IF(I916=#REF!,List!G916,"")</f>
        <v>#REF!</v>
      </c>
      <c r="F916" s="5" t="e">
        <f t="shared" si="72"/>
        <v>#REF!</v>
      </c>
      <c r="G916" s="15">
        <v>45117</v>
      </c>
      <c r="H916" s="16" t="s">
        <v>42</v>
      </c>
      <c r="I916" s="16" t="s">
        <v>54</v>
      </c>
      <c r="J916" s="16" t="s">
        <v>80</v>
      </c>
      <c r="K916" s="14" t="s">
        <v>24</v>
      </c>
      <c r="L916" s="14" t="s">
        <v>19</v>
      </c>
      <c r="M916" s="16" t="s">
        <v>25</v>
      </c>
      <c r="N916" s="16" t="s">
        <v>13</v>
      </c>
      <c r="O916" s="16" t="s">
        <v>14</v>
      </c>
      <c r="P916" s="12">
        <f t="shared" si="73"/>
        <v>2</v>
      </c>
      <c r="Q916" s="12" cm="1">
        <f t="array" ref="Q916">SUMPRODUCT(($G$2:$G$3094=G916)*(P916&gt;$P$2:$P$3094))+1</f>
        <v>3</v>
      </c>
      <c r="R916" s="12" t="e">
        <f>(Q916*100000)+#REF!</f>
        <v>#REF!</v>
      </c>
      <c r="S916" t="e" cm="1">
        <f t="array" ref="S916">SUMPRODUCT(($G$2:$G$3094=G916)*(R916&gt;$R$2:$R$3094))+1</f>
        <v>#REF!</v>
      </c>
      <c r="T916" t="str">
        <f t="shared" si="74"/>
        <v>CHEPSTOW †</v>
      </c>
      <c r="U916">
        <v>0</v>
      </c>
      <c r="V916" t="s">
        <v>11</v>
      </c>
      <c r="W916">
        <f t="shared" si="75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71"/>
        <v>Afternoon45117</v>
      </c>
      <c r="D917" s="5" t="str">
        <f>IF('by region'!$C$2="Any","Any",List!V917)&amp;M917&amp;IF('by region'!$I$2="Any","Any",N917)&amp;G917</f>
        <v>AnyFlatAny45117</v>
      </c>
      <c r="E917" s="5" t="e">
        <f>IF(I917=#REF!,List!G917,"")</f>
        <v>#REF!</v>
      </c>
      <c r="F917" s="5" t="e">
        <f t="shared" si="72"/>
        <v>#REF!</v>
      </c>
      <c r="G917" s="15">
        <v>45117</v>
      </c>
      <c r="H917" s="16" t="s">
        <v>42</v>
      </c>
      <c r="I917" s="16" t="s">
        <v>28</v>
      </c>
      <c r="J917" s="16" t="s">
        <v>9</v>
      </c>
      <c r="K917" s="14" t="s">
        <v>10</v>
      </c>
      <c r="L917" s="14" t="s">
        <v>11</v>
      </c>
      <c r="M917" s="16" t="s">
        <v>25</v>
      </c>
      <c r="N917" s="16" t="s">
        <v>13</v>
      </c>
      <c r="O917" s="16" t="s">
        <v>14</v>
      </c>
      <c r="P917" s="12">
        <f t="shared" si="73"/>
        <v>1</v>
      </c>
      <c r="Q917" s="12" cm="1">
        <f t="array" ref="Q917">SUMPRODUCT(($G$2:$G$3094=G917)*(P917&gt;$P$2:$P$3094))+1</f>
        <v>1</v>
      </c>
      <c r="R917" s="12" t="e">
        <f>(Q917*100000)+#REF!</f>
        <v>#REF!</v>
      </c>
      <c r="S917" t="e" cm="1">
        <f t="array" ref="S917">SUMPRODUCT(($G$2:$G$3094=G917)*(R917&gt;$R$2:$R$3094))+1</f>
        <v>#REF!</v>
      </c>
      <c r="T917" t="str">
        <f t="shared" si="74"/>
        <v xml:space="preserve">AYR </v>
      </c>
      <c r="U917">
        <v>0</v>
      </c>
      <c r="V917" t="s">
        <v>19</v>
      </c>
      <c r="W917">
        <f t="shared" si="75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71"/>
        <v>Evening45117</v>
      </c>
      <c r="D918" s="5" t="str">
        <f>IF('by region'!$C$2="Any","Any",List!V918)&amp;M918&amp;IF('by region'!$I$2="Any","Any",N918)&amp;G918</f>
        <v>AnyFlatAny45117</v>
      </c>
      <c r="E918" s="5" t="e">
        <f>IF(I918=#REF!,List!G918,"")</f>
        <v>#REF!</v>
      </c>
      <c r="F918" s="5" t="e">
        <f t="shared" si="72"/>
        <v>#REF!</v>
      </c>
      <c r="G918" s="15">
        <v>45117</v>
      </c>
      <c r="H918" s="16" t="s">
        <v>42</v>
      </c>
      <c r="I918" s="16" t="s">
        <v>78</v>
      </c>
      <c r="J918" s="16" t="s">
        <v>80</v>
      </c>
      <c r="K918" s="14" t="s">
        <v>10</v>
      </c>
      <c r="L918" s="14" t="s">
        <v>11</v>
      </c>
      <c r="M918" s="16" t="s">
        <v>25</v>
      </c>
      <c r="N918" s="16" t="s">
        <v>13</v>
      </c>
      <c r="O918" s="16" t="s">
        <v>14</v>
      </c>
      <c r="P918" s="12">
        <f t="shared" si="73"/>
        <v>2</v>
      </c>
      <c r="Q918" s="12" cm="1">
        <f t="array" ref="Q918">SUMPRODUCT(($G$2:$G$3094=G918)*(P918&gt;$P$2:$P$3094))+1</f>
        <v>3</v>
      </c>
      <c r="R918" s="12" t="e">
        <f>(Q918*100000)+#REF!</f>
        <v>#REF!</v>
      </c>
      <c r="S918" t="e" cm="1">
        <f t="array" ref="S918">SUMPRODUCT(($G$2:$G$3094=G918)*(R918&gt;$R$2:$R$3094))+1</f>
        <v>#REF!</v>
      </c>
      <c r="T918" t="str">
        <f t="shared" si="74"/>
        <v>RIPON †</v>
      </c>
      <c r="U918">
        <v>0</v>
      </c>
      <c r="V918" t="s">
        <v>17</v>
      </c>
      <c r="W918">
        <f t="shared" si="75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71"/>
        <v>Afternoon45117</v>
      </c>
      <c r="D919" s="5" t="str">
        <f>IF('by region'!$C$2="Any","Any",List!V919)&amp;M919&amp;IF('by region'!$I$2="Any","Any",N919)&amp;G919</f>
        <v>AnyJumpAny45117</v>
      </c>
      <c r="E919" s="5" t="e">
        <f>IF(I919=#REF!,List!G919,"")</f>
        <v>#REF!</v>
      </c>
      <c r="F919" s="5" t="e">
        <f t="shared" si="72"/>
        <v>#REF!</v>
      </c>
      <c r="G919" s="15">
        <v>45117</v>
      </c>
      <c r="H919" s="16" t="s">
        <v>42</v>
      </c>
      <c r="I919" s="16" t="s">
        <v>91</v>
      </c>
      <c r="J919" s="16" t="s">
        <v>9</v>
      </c>
      <c r="K919" s="14" t="s">
        <v>24</v>
      </c>
      <c r="L919" s="14" t="s">
        <v>17</v>
      </c>
      <c r="M919" s="16" t="s">
        <v>12</v>
      </c>
      <c r="N919" s="16" t="s">
        <v>13</v>
      </c>
      <c r="O919" s="16" t="s">
        <v>14</v>
      </c>
      <c r="P919" s="12">
        <f t="shared" si="73"/>
        <v>1</v>
      </c>
      <c r="Q919" s="12" cm="1">
        <f t="array" ref="Q919">SUMPRODUCT(($G$2:$G$3094=G919)*(P919&gt;$P$2:$P$3094))+1</f>
        <v>1</v>
      </c>
      <c r="R919" s="12" t="e">
        <f>(Q919*100000)+#REF!</f>
        <v>#REF!</v>
      </c>
      <c r="S919" t="e" cm="1">
        <f t="array" ref="S919">SUMPRODUCT(($G$2:$G$3094=G919)*(R919&gt;$R$2:$R$3094))+1</f>
        <v>#REF!</v>
      </c>
      <c r="T919" t="str">
        <f t="shared" si="74"/>
        <v xml:space="preserve">Worcester </v>
      </c>
      <c r="U919">
        <v>0</v>
      </c>
      <c r="V919" t="s">
        <v>11</v>
      </c>
      <c r="W919">
        <f t="shared" si="75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71"/>
        <v>Evening45118</v>
      </c>
      <c r="D920" s="5" t="str">
        <f>IF('by region'!$C$2="Any","Any",List!V920)&amp;M920&amp;IF('by region'!$I$2="Any","Any",N920)&amp;G920</f>
        <v>AnyFlatAny45118</v>
      </c>
      <c r="E920" s="5" t="e">
        <f>IF(I920=#REF!,List!G920,"")</f>
        <v>#REF!</v>
      </c>
      <c r="F920" s="5" t="e">
        <f t="shared" si="72"/>
        <v>#REF!</v>
      </c>
      <c r="G920" s="15">
        <v>45118</v>
      </c>
      <c r="H920" s="16" t="s">
        <v>7</v>
      </c>
      <c r="I920" s="16" t="s">
        <v>82</v>
      </c>
      <c r="J920" s="16" t="s">
        <v>80</v>
      </c>
      <c r="K920" s="14" t="s">
        <v>24</v>
      </c>
      <c r="L920" s="14" t="s">
        <v>19</v>
      </c>
      <c r="M920" s="16" t="s">
        <v>25</v>
      </c>
      <c r="N920" s="16" t="s">
        <v>13</v>
      </c>
      <c r="O920" s="16" t="s">
        <v>14</v>
      </c>
      <c r="P920" s="12">
        <f t="shared" si="73"/>
        <v>2</v>
      </c>
      <c r="Q920" s="12" cm="1">
        <f t="array" ref="Q920">SUMPRODUCT(($G$2:$G$3094=G920)*(P920&gt;$P$2:$P$3094))+1</f>
        <v>3</v>
      </c>
      <c r="R920" s="12" t="e">
        <f>(Q920*100000)+#REF!</f>
        <v>#REF!</v>
      </c>
      <c r="S920" t="e" cm="1">
        <f t="array" ref="S920">SUMPRODUCT(($G$2:$G$3094=G920)*(R920&gt;$R$2:$R$3094))+1</f>
        <v>#REF!</v>
      </c>
      <c r="T920" t="str">
        <f t="shared" si="74"/>
        <v>BRIGHTON †</v>
      </c>
      <c r="U920">
        <v>0</v>
      </c>
      <c r="V920" t="s">
        <v>17</v>
      </c>
      <c r="W920">
        <f t="shared" si="75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71"/>
        <v>Afternoon45118</v>
      </c>
      <c r="D921" s="5" t="str">
        <f>IF('by region'!$C$2="Any","Any",List!V921)&amp;M921&amp;IF('by region'!$I$2="Any","Any",N921)&amp;G921</f>
        <v>AnyFlatAny45118</v>
      </c>
      <c r="E921" s="5" t="e">
        <f>IF(I921=#REF!,List!G921,"")</f>
        <v>#REF!</v>
      </c>
      <c r="F921" s="5" t="e">
        <f t="shared" si="72"/>
        <v>#REF!</v>
      </c>
      <c r="G921" s="15">
        <v>45118</v>
      </c>
      <c r="H921" s="16" t="s">
        <v>7</v>
      </c>
      <c r="I921" s="16" t="s">
        <v>71</v>
      </c>
      <c r="J921" s="16" t="s">
        <v>9</v>
      </c>
      <c r="K921" s="14" t="s">
        <v>10</v>
      </c>
      <c r="L921" s="14" t="s">
        <v>11</v>
      </c>
      <c r="M921" s="16" t="s">
        <v>25</v>
      </c>
      <c r="N921" s="16" t="s">
        <v>13</v>
      </c>
      <c r="O921" s="16" t="s">
        <v>14</v>
      </c>
      <c r="P921" s="12">
        <f t="shared" si="73"/>
        <v>1</v>
      </c>
      <c r="Q921" s="12" cm="1">
        <f t="array" ref="Q921">SUMPRODUCT(($G$2:$G$3094=G921)*(P921&gt;$P$2:$P$3094))+1</f>
        <v>1</v>
      </c>
      <c r="R921" s="12" t="e">
        <f>(Q921*100000)+#REF!</f>
        <v>#REF!</v>
      </c>
      <c r="S921" t="e" cm="1">
        <f t="array" ref="S921">SUMPRODUCT(($G$2:$G$3094=G921)*(R921&gt;$R$2:$R$3094))+1</f>
        <v>#REF!</v>
      </c>
      <c r="T921" t="str">
        <f t="shared" si="74"/>
        <v xml:space="preserve">PONTEFRACT </v>
      </c>
      <c r="U921">
        <v>0</v>
      </c>
      <c r="V921" t="s">
        <v>19</v>
      </c>
      <c r="W921">
        <f t="shared" si="75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71"/>
        <v>Evening45118</v>
      </c>
      <c r="D922" s="5" t="str">
        <f>IF('by region'!$C$2="Any","Any",List!V922)&amp;M922&amp;IF('by region'!$I$2="Any","Any",N922)&amp;G922</f>
        <v>AnyJumpAny45118</v>
      </c>
      <c r="E922" s="5" t="e">
        <f>IF(I922=#REF!,List!G922,"")</f>
        <v>#REF!</v>
      </c>
      <c r="F922" s="5" t="e">
        <f t="shared" si="72"/>
        <v>#REF!</v>
      </c>
      <c r="G922" s="15">
        <v>45118</v>
      </c>
      <c r="H922" s="16" t="s">
        <v>7</v>
      </c>
      <c r="I922" s="16" t="s">
        <v>60</v>
      </c>
      <c r="J922" s="16" t="s">
        <v>80</v>
      </c>
      <c r="K922" s="14" t="s">
        <v>24</v>
      </c>
      <c r="L922" s="14" t="s">
        <v>17</v>
      </c>
      <c r="M922" s="16" t="s">
        <v>12</v>
      </c>
      <c r="N922" s="16" t="s">
        <v>13</v>
      </c>
      <c r="O922" s="16" t="s">
        <v>14</v>
      </c>
      <c r="P922" s="12">
        <f t="shared" si="73"/>
        <v>2</v>
      </c>
      <c r="Q922" s="12" cm="1">
        <f t="array" ref="Q922">SUMPRODUCT(($G$2:$G$3094=G922)*(P922&gt;$P$2:$P$3094))+1</f>
        <v>3</v>
      </c>
      <c r="R922" s="12" t="e">
        <f>(Q922*100000)+#REF!</f>
        <v>#REF!</v>
      </c>
      <c r="S922" t="e" cm="1">
        <f t="array" ref="S922">SUMPRODUCT(($G$2:$G$3094=G922)*(R922&gt;$R$2:$R$3094))+1</f>
        <v>#REF!</v>
      </c>
      <c r="T922" t="str">
        <f t="shared" si="74"/>
        <v>Uttoxeter †</v>
      </c>
      <c r="U922">
        <v>0</v>
      </c>
      <c r="V922" t="s">
        <v>30</v>
      </c>
      <c r="W922">
        <f t="shared" si="75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71"/>
        <v>Evening45119</v>
      </c>
      <c r="D923" s="5" t="str">
        <f>IF('by region'!$C$2="Any","Any",List!V923)&amp;M923&amp;IF('by region'!$I$2="Any","Any",N923)&amp;G923</f>
        <v>AnyFlatAny45119</v>
      </c>
      <c r="E923" s="5" t="e">
        <f>IF(I923=#REF!,List!G923,"")</f>
        <v>#REF!</v>
      </c>
      <c r="F923" s="5" t="e">
        <f t="shared" si="72"/>
        <v>#REF!</v>
      </c>
      <c r="G923" s="15">
        <v>45119</v>
      </c>
      <c r="H923" s="16" t="s">
        <v>27</v>
      </c>
      <c r="I923" s="16" t="s">
        <v>79</v>
      </c>
      <c r="J923" s="16" t="s">
        <v>80</v>
      </c>
      <c r="K923" s="14" t="s">
        <v>24</v>
      </c>
      <c r="L923" s="14" t="s">
        <v>19</v>
      </c>
      <c r="M923" s="16" t="s">
        <v>25</v>
      </c>
      <c r="N923" s="16" t="s">
        <v>13</v>
      </c>
      <c r="O923" s="16" t="s">
        <v>14</v>
      </c>
      <c r="P923" s="12">
        <f t="shared" si="73"/>
        <v>2</v>
      </c>
      <c r="Q923" s="12" cm="1">
        <f t="array" ref="Q923">SUMPRODUCT(($G$2:$G$3094=G923)*(P923&gt;$P$2:$P$3094))+1</f>
        <v>4</v>
      </c>
      <c r="R923" s="12" t="e">
        <f>(Q923*100000)+#REF!</f>
        <v>#REF!</v>
      </c>
      <c r="S923" t="e" cm="1">
        <f t="array" ref="S923">SUMPRODUCT(($G$2:$G$3094=G923)*(R923&gt;$R$2:$R$3094))+1</f>
        <v>#REF!</v>
      </c>
      <c r="T923" t="str">
        <f t="shared" si="74"/>
        <v>BATH †</v>
      </c>
      <c r="U923">
        <v>0</v>
      </c>
      <c r="V923" t="s">
        <v>19</v>
      </c>
      <c r="W923">
        <f t="shared" si="75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71"/>
        <v>Afternoon45119</v>
      </c>
      <c r="D924" s="5" t="str">
        <f>IF('by region'!$C$2="Any","Any",List!V924)&amp;M924&amp;IF('by region'!$I$2="Any","Any",N924)&amp;G924</f>
        <v>AnyFlatAny45119</v>
      </c>
      <c r="E924" s="5" t="e">
        <f>IF(I924=#REF!,List!G924,"")</f>
        <v>#REF!</v>
      </c>
      <c r="F924" s="5" t="e">
        <f t="shared" si="72"/>
        <v>#REF!</v>
      </c>
      <c r="G924" s="15">
        <v>45119</v>
      </c>
      <c r="H924" s="16" t="s">
        <v>27</v>
      </c>
      <c r="I924" s="16" t="s">
        <v>8</v>
      </c>
      <c r="J924" s="16" t="s">
        <v>9</v>
      </c>
      <c r="K924" s="14" t="s">
        <v>10</v>
      </c>
      <c r="L924" s="14" t="s">
        <v>11</v>
      </c>
      <c r="M924" s="16" t="s">
        <v>25</v>
      </c>
      <c r="N924" s="16" t="s">
        <v>13</v>
      </c>
      <c r="O924" s="16" t="s">
        <v>14</v>
      </c>
      <c r="P924" s="12">
        <f t="shared" si="73"/>
        <v>1</v>
      </c>
      <c r="Q924" s="12" cm="1">
        <f t="array" ref="Q924">SUMPRODUCT(($G$2:$G$3094=G924)*(P924&gt;$P$2:$P$3094))+1</f>
        <v>1</v>
      </c>
      <c r="R924" s="12" t="e">
        <f>(Q924*100000)+#REF!</f>
        <v>#REF!</v>
      </c>
      <c r="S924" t="e" cm="1">
        <f t="array" ref="S924">SUMPRODUCT(($G$2:$G$3094=G924)*(R924&gt;$R$2:$R$3094))+1</f>
        <v>#REF!</v>
      </c>
      <c r="T924" t="str">
        <f t="shared" si="74"/>
        <v xml:space="preserve">CATTERICK BRIDGE </v>
      </c>
      <c r="U924">
        <v>0</v>
      </c>
      <c r="V924" t="s">
        <v>19</v>
      </c>
      <c r="W924">
        <f t="shared" si="75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71"/>
        <v>Afternoon45119</v>
      </c>
      <c r="D925" s="5" t="str">
        <f>IF('by region'!$C$2="Any","Any",List!V925)&amp;M925&amp;IF('by region'!$I$2="Any","Any",N925)&amp;G925</f>
        <v>AnyFlatAny45119</v>
      </c>
      <c r="E925" s="5" t="e">
        <f>IF(I925=#REF!,List!G925,"")</f>
        <v>#REF!</v>
      </c>
      <c r="F925" s="5" t="e">
        <f t="shared" si="72"/>
        <v>#REF!</v>
      </c>
      <c r="G925" s="15">
        <v>45119</v>
      </c>
      <c r="H925" s="16" t="s">
        <v>27</v>
      </c>
      <c r="I925" s="16" t="s">
        <v>36</v>
      </c>
      <c r="J925" s="16" t="s">
        <v>9</v>
      </c>
      <c r="K925" s="14" t="s">
        <v>24</v>
      </c>
      <c r="L925" s="14" t="s">
        <v>19</v>
      </c>
      <c r="M925" s="16" t="s">
        <v>25</v>
      </c>
      <c r="N925" s="16" t="s">
        <v>13</v>
      </c>
      <c r="O925" s="16" t="s">
        <v>14</v>
      </c>
      <c r="P925" s="12">
        <f t="shared" si="73"/>
        <v>1</v>
      </c>
      <c r="Q925" s="12" cm="1">
        <f t="array" ref="Q925">SUMPRODUCT(($G$2:$G$3094=G925)*(P925&gt;$P$2:$P$3094))+1</f>
        <v>1</v>
      </c>
      <c r="R925" s="12" t="e">
        <f>(Q925*100000)+#REF!</f>
        <v>#REF!</v>
      </c>
      <c r="S925" t="e" cm="1">
        <f t="array" ref="S925">SUMPRODUCT(($G$2:$G$3094=G925)*(R925&gt;$R$2:$R$3094))+1</f>
        <v>#REF!</v>
      </c>
      <c r="T925" t="str">
        <f t="shared" si="74"/>
        <v xml:space="preserve">LINGFIELD PARK </v>
      </c>
      <c r="U925">
        <v>0</v>
      </c>
      <c r="V925" t="s">
        <v>17</v>
      </c>
      <c r="W925">
        <f t="shared" si="75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71"/>
        <v>Afternoon45119</v>
      </c>
      <c r="D926" s="5" t="str">
        <f>IF('by region'!$C$2="Any","Any",List!V926)&amp;M926&amp;IF('by region'!$I$2="Any","Any",N926)&amp;G926</f>
        <v>AnyFlatAny45119</v>
      </c>
      <c r="E926" s="5" t="e">
        <f>IF(I926=#REF!,List!G926,"")</f>
        <v>#REF!</v>
      </c>
      <c r="F926" s="5" t="e">
        <f t="shared" si="72"/>
        <v>#REF!</v>
      </c>
      <c r="G926" s="15">
        <v>45119</v>
      </c>
      <c r="H926" s="16" t="s">
        <v>27</v>
      </c>
      <c r="I926" s="16" t="s">
        <v>81</v>
      </c>
      <c r="J926" s="16" t="s">
        <v>9</v>
      </c>
      <c r="K926" s="14" t="s">
        <v>24</v>
      </c>
      <c r="L926" s="14" t="s">
        <v>17</v>
      </c>
      <c r="M926" s="16" t="s">
        <v>25</v>
      </c>
      <c r="N926" s="16" t="s">
        <v>13</v>
      </c>
      <c r="O926" s="16" t="s">
        <v>14</v>
      </c>
      <c r="P926" s="12">
        <f t="shared" si="73"/>
        <v>1</v>
      </c>
      <c r="Q926" s="12" cm="1">
        <f t="array" ref="Q926">SUMPRODUCT(($G$2:$G$3094=G926)*(P926&gt;$P$2:$P$3094))+1</f>
        <v>1</v>
      </c>
      <c r="R926" s="12" t="e">
        <f>(Q926*100000)+#REF!</f>
        <v>#REF!</v>
      </c>
      <c r="S926" t="e" cm="1">
        <f t="array" ref="S926">SUMPRODUCT(($G$2:$G$3094=G926)*(R926&gt;$R$2:$R$3094))+1</f>
        <v>#REF!</v>
      </c>
      <c r="T926" t="str">
        <f t="shared" si="74"/>
        <v xml:space="preserve">YARMOUTH </v>
      </c>
      <c r="U926">
        <v>0</v>
      </c>
      <c r="V926" t="s">
        <v>30</v>
      </c>
      <c r="W926">
        <f t="shared" si="75"/>
        <v>2023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71"/>
        <v>Afternoon45120</v>
      </c>
      <c r="D927" s="5" t="str">
        <f>IF('by region'!$C$2="Any","Any",List!V927)&amp;M927&amp;IF('by region'!$I$2="Any","Any",N927)&amp;G927</f>
        <v>AnyFlatAny45120</v>
      </c>
      <c r="E927" s="5" t="e">
        <f>IF(I927=#REF!,List!G927,"")</f>
        <v>#REF!</v>
      </c>
      <c r="F927" s="5" t="e">
        <f t="shared" si="72"/>
        <v>#REF!</v>
      </c>
      <c r="G927" s="15">
        <v>45120</v>
      </c>
      <c r="H927" s="16" t="s">
        <v>34</v>
      </c>
      <c r="I927" s="16" t="s">
        <v>63</v>
      </c>
      <c r="J927" s="16" t="s">
        <v>9</v>
      </c>
      <c r="K927" s="14" t="s">
        <v>16</v>
      </c>
      <c r="L927" s="14" t="s">
        <v>11</v>
      </c>
      <c r="M927" s="16" t="s">
        <v>25</v>
      </c>
      <c r="N927" s="16" t="s">
        <v>13</v>
      </c>
      <c r="O927" s="16" t="s">
        <v>14</v>
      </c>
      <c r="P927" s="12">
        <f t="shared" si="73"/>
        <v>1</v>
      </c>
      <c r="Q927" s="12" cm="1">
        <f t="array" ref="Q927">SUMPRODUCT(($G$2:$G$3094=G927)*(P927&gt;$P$2:$P$3094))+1</f>
        <v>1</v>
      </c>
      <c r="R927" s="12" t="e">
        <f>(Q927*100000)+#REF!</f>
        <v>#REF!</v>
      </c>
      <c r="S927" t="e" cm="1">
        <f t="array" ref="S927">SUMPRODUCT(($G$2:$G$3094=G927)*(R927&gt;$R$2:$R$3094))+1</f>
        <v>#REF!</v>
      </c>
      <c r="T927" t="str">
        <f t="shared" si="74"/>
        <v xml:space="preserve">CARLISLE </v>
      </c>
      <c r="U927">
        <v>0</v>
      </c>
      <c r="V927" t="s">
        <v>19</v>
      </c>
      <c r="W927">
        <f t="shared" si="75"/>
        <v>2023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71"/>
        <v>Afternoon45120</v>
      </c>
      <c r="D928" s="5" t="str">
        <f>IF('by region'!$C$2="Any","Any",List!V928)&amp;M928&amp;IF('by region'!$I$2="Any","Any",N928)&amp;G928</f>
        <v>AnyFlatAny45120</v>
      </c>
      <c r="E928" s="5" t="e">
        <f>IF(I928=#REF!,List!G928,"")</f>
        <v>#REF!</v>
      </c>
      <c r="F928" s="5" t="e">
        <f t="shared" si="72"/>
        <v>#REF!</v>
      </c>
      <c r="G928" s="15">
        <v>45120</v>
      </c>
      <c r="H928" s="16" t="s">
        <v>34</v>
      </c>
      <c r="I928" s="16" t="s">
        <v>59</v>
      </c>
      <c r="J928" s="16" t="s">
        <v>9</v>
      </c>
      <c r="K928" s="14" t="s">
        <v>24</v>
      </c>
      <c r="L928" s="14" t="s">
        <v>11</v>
      </c>
      <c r="M928" s="16" t="s">
        <v>25</v>
      </c>
      <c r="N928" s="16" t="s">
        <v>13</v>
      </c>
      <c r="O928" s="16" t="s">
        <v>14</v>
      </c>
      <c r="P928" s="12">
        <f t="shared" si="73"/>
        <v>1</v>
      </c>
      <c r="Q928" s="12" cm="1">
        <f t="array" ref="Q928">SUMPRODUCT(($G$2:$G$3094=G928)*(P928&gt;$P$2:$P$3094))+1</f>
        <v>1</v>
      </c>
      <c r="R928" s="12" t="e">
        <f>(Q928*100000)+#REF!</f>
        <v>#REF!</v>
      </c>
      <c r="S928" t="e" cm="1">
        <f t="array" ref="S928">SUMPRODUCT(($G$2:$G$3094=G928)*(R928&gt;$R$2:$R$3094))+1</f>
        <v>#REF!</v>
      </c>
      <c r="T928" t="str">
        <f t="shared" si="74"/>
        <v xml:space="preserve">DONCASTER </v>
      </c>
      <c r="U928">
        <v>0</v>
      </c>
      <c r="V928" t="s">
        <v>19</v>
      </c>
      <c r="W928">
        <f t="shared" si="75"/>
        <v>2023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71"/>
        <v>Evening45120</v>
      </c>
      <c r="D929" s="5" t="str">
        <f>IF('by region'!$C$2="Any","Any",List!V929)&amp;M929&amp;IF('by region'!$I$2="Any","Any",N929)&amp;G929</f>
        <v>AnyFlatAny45120</v>
      </c>
      <c r="E929" s="5" t="e">
        <f>IF(I929=#REF!,List!G929,"")</f>
        <v>#REF!</v>
      </c>
      <c r="F929" s="5" t="e">
        <f t="shared" si="72"/>
        <v>#REF!</v>
      </c>
      <c r="G929" s="15">
        <v>45120</v>
      </c>
      <c r="H929" s="16" t="s">
        <v>34</v>
      </c>
      <c r="I929" s="16" t="s">
        <v>83</v>
      </c>
      <c r="J929" s="16" t="s">
        <v>80</v>
      </c>
      <c r="K929" s="14" t="s">
        <v>16</v>
      </c>
      <c r="L929" s="14" t="s">
        <v>19</v>
      </c>
      <c r="M929" s="16" t="s">
        <v>25</v>
      </c>
      <c r="N929" s="16" t="s">
        <v>13</v>
      </c>
      <c r="O929" s="16" t="s">
        <v>14</v>
      </c>
      <c r="P929" s="12">
        <f t="shared" si="73"/>
        <v>2</v>
      </c>
      <c r="Q929" s="12" cm="1">
        <f t="array" ref="Q929">SUMPRODUCT(($G$2:$G$3094=G929)*(P929&gt;$P$2:$P$3094))+1</f>
        <v>4</v>
      </c>
      <c r="R929" s="12" t="e">
        <f>(Q929*100000)+#REF!</f>
        <v>#REF!</v>
      </c>
      <c r="S929" t="e" cm="1">
        <f t="array" ref="S929">SUMPRODUCT(($G$2:$G$3094=G929)*(R929&gt;$R$2:$R$3094))+1</f>
        <v>#REF!</v>
      </c>
      <c r="T929" t="str">
        <f t="shared" si="74"/>
        <v>EPSOM DOWNS †</v>
      </c>
      <c r="U929">
        <v>0</v>
      </c>
      <c r="V929" t="s">
        <v>17</v>
      </c>
      <c r="W929">
        <f t="shared" si="75"/>
        <v>2023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71"/>
        <v>Evening45120</v>
      </c>
      <c r="D930" s="5" t="str">
        <f>IF('by region'!$C$2="Any","Any",List!V930)&amp;M930&amp;IF('by region'!$I$2="Any","Any",N930)&amp;G930</f>
        <v>AnyFlatAny45120</v>
      </c>
      <c r="E930" s="5" t="e">
        <f>IF(I930=#REF!,List!G930,"")</f>
        <v>#REF!</v>
      </c>
      <c r="F930" s="5" t="e">
        <f t="shared" si="72"/>
        <v>#REF!</v>
      </c>
      <c r="G930" s="15">
        <v>45120</v>
      </c>
      <c r="H930" s="16" t="s">
        <v>34</v>
      </c>
      <c r="I930" s="16" t="s">
        <v>51</v>
      </c>
      <c r="J930" s="16" t="s">
        <v>80</v>
      </c>
      <c r="K930" s="14" t="s">
        <v>10</v>
      </c>
      <c r="L930" s="14" t="s">
        <v>19</v>
      </c>
      <c r="M930" s="16" t="s">
        <v>25</v>
      </c>
      <c r="N930" s="16" t="s">
        <v>13</v>
      </c>
      <c r="O930" s="16" t="s">
        <v>14</v>
      </c>
      <c r="P930" s="12">
        <f t="shared" si="73"/>
        <v>2</v>
      </c>
      <c r="Q930" s="12" cm="1">
        <f t="array" ref="Q930">SUMPRODUCT(($G$2:$G$3094=G930)*(P930&gt;$P$2:$P$3094))+1</f>
        <v>4</v>
      </c>
      <c r="R930" s="12" t="e">
        <f>(Q930*100000)+#REF!</f>
        <v>#REF!</v>
      </c>
      <c r="S930" t="e" cm="1">
        <f t="array" ref="S930">SUMPRODUCT(($G$2:$G$3094=G930)*(R930&gt;$R$2:$R$3094))+1</f>
        <v>#REF!</v>
      </c>
      <c r="T930" t="str">
        <f t="shared" si="74"/>
        <v>NEWBURY †</v>
      </c>
      <c r="U930">
        <v>0</v>
      </c>
      <c r="V930" t="s">
        <v>11</v>
      </c>
      <c r="W930">
        <f t="shared" si="75"/>
        <v>2023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71"/>
        <v>Afternoon45120</v>
      </c>
      <c r="D931" s="5" t="str">
        <f>IF('by region'!$C$2="Any","Any",List!V931)&amp;M931&amp;IF('by region'!$I$2="Any","Any",N931)&amp;G931</f>
        <v>AnyFlatAny45120</v>
      </c>
      <c r="E931" s="5" t="e">
        <f>IF(I931=#REF!,List!G931,"")</f>
        <v>#REF!</v>
      </c>
      <c r="F931" s="5" t="e">
        <f t="shared" si="72"/>
        <v>#REF!</v>
      </c>
      <c r="G931" s="15">
        <v>45120</v>
      </c>
      <c r="H931" s="16" t="s">
        <v>34</v>
      </c>
      <c r="I931" s="16" t="s">
        <v>76</v>
      </c>
      <c r="J931" s="16" t="s">
        <v>9</v>
      </c>
      <c r="K931" s="14" t="s">
        <v>16</v>
      </c>
      <c r="L931" s="14" t="s">
        <v>17</v>
      </c>
      <c r="M931" s="16" t="s">
        <v>25</v>
      </c>
      <c r="N931" s="16" t="s">
        <v>13</v>
      </c>
      <c r="O931" s="16" t="s">
        <v>14</v>
      </c>
      <c r="P931" s="12">
        <f t="shared" si="73"/>
        <v>1</v>
      </c>
      <c r="Q931" s="12" cm="1">
        <f t="array" ref="Q931">SUMPRODUCT(($G$2:$G$3094=G931)*(P931&gt;$P$2:$P$3094))+1</f>
        <v>1</v>
      </c>
      <c r="R931" s="12" t="e">
        <f>(Q931*100000)+#REF!</f>
        <v>#REF!</v>
      </c>
      <c r="S931" t="e" cm="1">
        <f t="array" ref="S931">SUMPRODUCT(($G$2:$G$3094=G931)*(R931&gt;$R$2:$R$3094))+1</f>
        <v>#REF!</v>
      </c>
      <c r="T931" t="str">
        <f t="shared" si="74"/>
        <v xml:space="preserve">NEWMARKET </v>
      </c>
      <c r="U931">
        <v>0</v>
      </c>
      <c r="V931" t="s">
        <v>19</v>
      </c>
      <c r="W931">
        <f t="shared" si="75"/>
        <v>2023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71"/>
        <v>Afternoon45121</v>
      </c>
      <c r="D932" s="5" t="str">
        <f>IF('by region'!$C$2="Any","Any",List!V932)&amp;M932&amp;IF('by region'!$I$2="Any","Any",N932)&amp;G932</f>
        <v>AnyFlatAny45121</v>
      </c>
      <c r="E932" s="5" t="e">
        <f>IF(I932=#REF!,List!G932,"")</f>
        <v>#REF!</v>
      </c>
      <c r="F932" s="5" t="e">
        <f t="shared" si="72"/>
        <v>#REF!</v>
      </c>
      <c r="G932" s="15">
        <v>45121</v>
      </c>
      <c r="H932" s="16" t="s">
        <v>35</v>
      </c>
      <c r="I932" s="16" t="s">
        <v>55</v>
      </c>
      <c r="J932" s="16" t="s">
        <v>9</v>
      </c>
      <c r="K932" s="14" t="s">
        <v>10</v>
      </c>
      <c r="L932" s="14" t="s">
        <v>19</v>
      </c>
      <c r="M932" s="16" t="s">
        <v>25</v>
      </c>
      <c r="N932" s="16" t="s">
        <v>13</v>
      </c>
      <c r="O932" s="16" t="s">
        <v>14</v>
      </c>
      <c r="P932" s="12">
        <f t="shared" si="73"/>
        <v>1</v>
      </c>
      <c r="Q932" s="12" cm="1">
        <f t="array" ref="Q932">SUMPRODUCT(($G$2:$G$3094=G932)*(P932&gt;$P$2:$P$3094))+1</f>
        <v>1</v>
      </c>
      <c r="R932" s="12" t="e">
        <f>(Q932*100000)+#REF!</f>
        <v>#REF!</v>
      </c>
      <c r="S932" t="e" cm="1">
        <f t="array" ref="S932">SUMPRODUCT(($G$2:$G$3094=G932)*(R932&gt;$R$2:$R$3094))+1</f>
        <v>#REF!</v>
      </c>
      <c r="T932" t="str">
        <f t="shared" si="74"/>
        <v xml:space="preserve">ASCOT </v>
      </c>
      <c r="U932">
        <v>0</v>
      </c>
      <c r="V932" t="s">
        <v>19</v>
      </c>
      <c r="W932">
        <f t="shared" si="75"/>
        <v>2023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71"/>
        <v>Evening45121</v>
      </c>
      <c r="D933" s="5" t="str">
        <f>IF('by region'!$C$2="Any","Any",List!V933)&amp;M933&amp;IF('by region'!$I$2="Any","Any",N933)&amp;G933</f>
        <v>AnyFlatAny45121</v>
      </c>
      <c r="E933" s="5" t="e">
        <f>IF(I933=#REF!,List!G933,"")</f>
        <v>#REF!</v>
      </c>
      <c r="F933" s="5" t="e">
        <f t="shared" si="72"/>
        <v>#REF!</v>
      </c>
      <c r="G933" s="15">
        <v>45121</v>
      </c>
      <c r="H933" s="16" t="s">
        <v>35</v>
      </c>
      <c r="I933" s="16" t="s">
        <v>54</v>
      </c>
      <c r="J933" s="16" t="s">
        <v>80</v>
      </c>
      <c r="K933" s="14" t="s">
        <v>24</v>
      </c>
      <c r="L933" s="14" t="s">
        <v>19</v>
      </c>
      <c r="M933" s="16" t="s">
        <v>25</v>
      </c>
      <c r="N933" s="16" t="s">
        <v>13</v>
      </c>
      <c r="O933" s="16" t="s">
        <v>14</v>
      </c>
      <c r="P933" s="12">
        <f t="shared" si="73"/>
        <v>2</v>
      </c>
      <c r="Q933" s="12" cm="1">
        <f t="array" ref="Q933">SUMPRODUCT(($G$2:$G$3094=G933)*(P933&gt;$P$2:$P$3094))+1</f>
        <v>4</v>
      </c>
      <c r="R933" s="12" t="e">
        <f>(Q933*100000)+#REF!</f>
        <v>#REF!</v>
      </c>
      <c r="S933" t="e" cm="1">
        <f t="array" ref="S933">SUMPRODUCT(($G$2:$G$3094=G933)*(R933&gt;$R$2:$R$3094))+1</f>
        <v>#REF!</v>
      </c>
      <c r="T933" t="str">
        <f t="shared" si="74"/>
        <v>CHEPSTOW †</v>
      </c>
      <c r="U933">
        <v>0</v>
      </c>
      <c r="V933" t="s">
        <v>19</v>
      </c>
      <c r="W933">
        <f t="shared" si="75"/>
        <v>2023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71"/>
        <v>Evening45121</v>
      </c>
      <c r="D934" s="5" t="str">
        <f>IF('by region'!$C$2="Any","Any",List!V934)&amp;M934&amp;IF('by region'!$I$2="Any","Any",N934)&amp;G934</f>
        <v>AnyFlatAny45121</v>
      </c>
      <c r="E934" s="5" t="e">
        <f>IF(I934=#REF!,List!G934,"")</f>
        <v>#REF!</v>
      </c>
      <c r="F934" s="5" t="e">
        <f t="shared" si="72"/>
        <v>#REF!</v>
      </c>
      <c r="G934" s="15">
        <v>45121</v>
      </c>
      <c r="H934" s="16" t="s">
        <v>35</v>
      </c>
      <c r="I934" s="16" t="s">
        <v>88</v>
      </c>
      <c r="J934" s="16" t="s">
        <v>80</v>
      </c>
      <c r="K934" s="14" t="s">
        <v>10</v>
      </c>
      <c r="L934" s="14" t="s">
        <v>17</v>
      </c>
      <c r="M934" s="16" t="s">
        <v>25</v>
      </c>
      <c r="N934" s="16" t="s">
        <v>13</v>
      </c>
      <c r="O934" s="16" t="s">
        <v>14</v>
      </c>
      <c r="P934" s="12">
        <f t="shared" si="73"/>
        <v>2</v>
      </c>
      <c r="Q934" s="12" cm="1">
        <f t="array" ref="Q934">SUMPRODUCT(($G$2:$G$3094=G934)*(P934&gt;$P$2:$P$3094))+1</f>
        <v>4</v>
      </c>
      <c r="R934" s="12" t="e">
        <f>(Q934*100000)+#REF!</f>
        <v>#REF!</v>
      </c>
      <c r="S934" t="e" cm="1">
        <f t="array" ref="S934">SUMPRODUCT(($G$2:$G$3094=G934)*(R934&gt;$R$2:$R$3094))+1</f>
        <v>#REF!</v>
      </c>
      <c r="T934" t="str">
        <f t="shared" si="74"/>
        <v>CHESTER †</v>
      </c>
      <c r="U934">
        <v>0</v>
      </c>
      <c r="V934" t="s">
        <v>17</v>
      </c>
      <c r="W934">
        <f t="shared" si="75"/>
        <v>2023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71"/>
        <v>Afternoon45121</v>
      </c>
      <c r="D935" s="5" t="str">
        <f>IF('by region'!$C$2="Any","Any",List!V935)&amp;M935&amp;IF('by region'!$I$2="Any","Any",N935)&amp;G935</f>
        <v>AnyFlatAny45121</v>
      </c>
      <c r="E935" s="5" t="e">
        <f>IF(I935=#REF!,List!G935,"")</f>
        <v>#REF!</v>
      </c>
      <c r="F935" s="5" t="e">
        <f t="shared" si="72"/>
        <v>#REF!</v>
      </c>
      <c r="G935" s="15">
        <v>45121</v>
      </c>
      <c r="H935" s="16" t="s">
        <v>35</v>
      </c>
      <c r="I935" s="16" t="s">
        <v>76</v>
      </c>
      <c r="J935" s="16" t="s">
        <v>9</v>
      </c>
      <c r="K935" s="14" t="s">
        <v>16</v>
      </c>
      <c r="L935" s="14" t="s">
        <v>17</v>
      </c>
      <c r="M935" s="16" t="s">
        <v>25</v>
      </c>
      <c r="N935" s="16" t="s">
        <v>13</v>
      </c>
      <c r="O935" s="16" t="s">
        <v>14</v>
      </c>
      <c r="P935" s="12">
        <f t="shared" si="73"/>
        <v>1</v>
      </c>
      <c r="Q935" s="12" cm="1">
        <f t="array" ref="Q935">SUMPRODUCT(($G$2:$G$3094=G935)*(P935&gt;$P$2:$P$3094))+1</f>
        <v>1</v>
      </c>
      <c r="R935" s="12" t="e">
        <f>(Q935*100000)+#REF!</f>
        <v>#REF!</v>
      </c>
      <c r="S935" t="e" cm="1">
        <f t="array" ref="S935">SUMPRODUCT(($G$2:$G$3094=G935)*(R935&gt;$R$2:$R$3094))+1</f>
        <v>#REF!</v>
      </c>
      <c r="T935" t="str">
        <f t="shared" si="74"/>
        <v xml:space="preserve">NEWMARKET </v>
      </c>
      <c r="U935">
        <v>0</v>
      </c>
      <c r="V935" t="s">
        <v>11</v>
      </c>
      <c r="W935">
        <f t="shared" si="75"/>
        <v>2023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71"/>
        <v>Afternoon45121</v>
      </c>
      <c r="D936" s="5" t="str">
        <f>IF('by region'!$C$2="Any","Any",List!V936)&amp;M936&amp;IF('by region'!$I$2="Any","Any",N936)&amp;G936</f>
        <v>AnyFlatAny45121</v>
      </c>
      <c r="E936" s="5" t="e">
        <f>IF(I936=#REF!,List!G936,"")</f>
        <v>#REF!</v>
      </c>
      <c r="F936" s="5" t="e">
        <f t="shared" si="72"/>
        <v>#REF!</v>
      </c>
      <c r="G936" s="15">
        <v>45121</v>
      </c>
      <c r="H936" s="16" t="s">
        <v>35</v>
      </c>
      <c r="I936" s="16" t="s">
        <v>90</v>
      </c>
      <c r="J936" s="16" t="s">
        <v>9</v>
      </c>
      <c r="K936" s="14" t="s">
        <v>10</v>
      </c>
      <c r="L936" s="14" t="s">
        <v>11</v>
      </c>
      <c r="M936" s="16" t="s">
        <v>25</v>
      </c>
      <c r="N936" s="16" t="s">
        <v>13</v>
      </c>
      <c r="O936" s="16" t="s">
        <v>14</v>
      </c>
      <c r="P936" s="12">
        <f t="shared" si="73"/>
        <v>1</v>
      </c>
      <c r="Q936" s="12" cm="1">
        <f t="array" ref="Q936">SUMPRODUCT(($G$2:$G$3094=G936)*(P936&gt;$P$2:$P$3094))+1</f>
        <v>1</v>
      </c>
      <c r="R936" s="12" t="e">
        <f>(Q936*100000)+#REF!</f>
        <v>#REF!</v>
      </c>
      <c r="S936" t="e" cm="1">
        <f t="array" ref="S936">SUMPRODUCT(($G$2:$G$3094=G936)*(R936&gt;$R$2:$R$3094))+1</f>
        <v>#REF!</v>
      </c>
      <c r="T936" t="str">
        <f t="shared" si="74"/>
        <v xml:space="preserve">YORK </v>
      </c>
      <c r="U936">
        <v>0</v>
      </c>
      <c r="V936" t="s">
        <v>19</v>
      </c>
      <c r="W936">
        <f t="shared" si="75"/>
        <v>2023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71"/>
        <v>Afternoon45122</v>
      </c>
      <c r="D937" s="5" t="str">
        <f>IF('by region'!$C$2="Any","Any",List!V937)&amp;M937&amp;IF('by region'!$I$2="Any","Any",N937)&amp;G937</f>
        <v>AnyFlatAny45122</v>
      </c>
      <c r="E937" s="5" t="e">
        <f>IF(I937=#REF!,List!G937,"")</f>
        <v>#REF!</v>
      </c>
      <c r="F937" s="5" t="e">
        <f t="shared" si="72"/>
        <v>#REF!</v>
      </c>
      <c r="G937" s="15">
        <v>45122</v>
      </c>
      <c r="H937" s="16" t="s">
        <v>37</v>
      </c>
      <c r="I937" s="16" t="s">
        <v>55</v>
      </c>
      <c r="J937" s="16" t="s">
        <v>9</v>
      </c>
      <c r="K937" s="14" t="s">
        <v>10</v>
      </c>
      <c r="L937" s="14" t="s">
        <v>19</v>
      </c>
      <c r="M937" s="16" t="s">
        <v>25</v>
      </c>
      <c r="N937" s="16" t="s">
        <v>13</v>
      </c>
      <c r="O937" s="16" t="s">
        <v>14</v>
      </c>
      <c r="P937" s="12">
        <f t="shared" si="73"/>
        <v>1</v>
      </c>
      <c r="Q937" s="12" cm="1">
        <f t="array" ref="Q937">SUMPRODUCT(($G$2:$G$3094=G937)*(P937&gt;$P$2:$P$3094))+1</f>
        <v>1</v>
      </c>
      <c r="R937" s="12" t="e">
        <f>(Q937*100000)+#REF!</f>
        <v>#REF!</v>
      </c>
      <c r="S937" t="e" cm="1">
        <f t="array" ref="S937">SUMPRODUCT(($G$2:$G$3094=G937)*(R937&gt;$R$2:$R$3094))+1</f>
        <v>#REF!</v>
      </c>
      <c r="T937" t="str">
        <f t="shared" si="74"/>
        <v xml:space="preserve">ASCOT </v>
      </c>
      <c r="U937">
        <v>1</v>
      </c>
      <c r="V937" t="s">
        <v>19</v>
      </c>
      <c r="W937">
        <f t="shared" si="75"/>
        <v>2023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71"/>
        <v>Afternoon45122</v>
      </c>
      <c r="D938" s="5" t="str">
        <f>IF('by region'!$C$2="Any","Any",List!V938)&amp;M938&amp;IF('by region'!$I$2="Any","Any",N938)&amp;G938</f>
        <v>AnyFlatAny45122</v>
      </c>
      <c r="E938" s="5" t="e">
        <f>IF(I938=#REF!,List!G938,"")</f>
        <v>#REF!</v>
      </c>
      <c r="F938" s="5" t="e">
        <f t="shared" si="72"/>
        <v>#REF!</v>
      </c>
      <c r="G938" s="15">
        <v>45122</v>
      </c>
      <c r="H938" s="16" t="s">
        <v>37</v>
      </c>
      <c r="I938" s="16" t="s">
        <v>88</v>
      </c>
      <c r="J938" s="16" t="s">
        <v>9</v>
      </c>
      <c r="K938" s="14" t="s">
        <v>10</v>
      </c>
      <c r="L938" s="14" t="s">
        <v>17</v>
      </c>
      <c r="M938" s="16" t="s">
        <v>25</v>
      </c>
      <c r="N938" s="16" t="s">
        <v>13</v>
      </c>
      <c r="O938" s="16" t="s">
        <v>14</v>
      </c>
      <c r="P938" s="12">
        <f t="shared" si="73"/>
        <v>1</v>
      </c>
      <c r="Q938" s="12" cm="1">
        <f t="array" ref="Q938">SUMPRODUCT(($G$2:$G$3094=G938)*(P938&gt;$P$2:$P$3094))+1</f>
        <v>1</v>
      </c>
      <c r="R938" s="12" t="e">
        <f>(Q938*100000)+#REF!</f>
        <v>#REF!</v>
      </c>
      <c r="S938" t="e" cm="1">
        <f t="array" ref="S938">SUMPRODUCT(($G$2:$G$3094=G938)*(R938&gt;$R$2:$R$3094))+1</f>
        <v>#REF!</v>
      </c>
      <c r="T938" t="str">
        <f t="shared" si="74"/>
        <v xml:space="preserve">CHESTER </v>
      </c>
      <c r="U938">
        <v>0</v>
      </c>
      <c r="V938" t="s">
        <v>19</v>
      </c>
      <c r="W938">
        <f t="shared" si="75"/>
        <v>2023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71"/>
        <v>Evening45122</v>
      </c>
      <c r="D939" s="5" t="str">
        <f>IF('by region'!$C$2="Any","Any",List!V939)&amp;M939&amp;IF('by region'!$I$2="Any","Any",N939)&amp;G939</f>
        <v>AnyFlatAny45122</v>
      </c>
      <c r="E939" s="5" t="e">
        <f>IF(I939=#REF!,List!G939,"")</f>
        <v>#REF!</v>
      </c>
      <c r="F939" s="5" t="e">
        <f t="shared" si="72"/>
        <v>#REF!</v>
      </c>
      <c r="G939" s="15">
        <v>45122</v>
      </c>
      <c r="H939" s="16" t="s">
        <v>37</v>
      </c>
      <c r="I939" s="16" t="s">
        <v>86</v>
      </c>
      <c r="J939" s="16" t="s">
        <v>80</v>
      </c>
      <c r="K939" s="14" t="s">
        <v>10</v>
      </c>
      <c r="L939" s="14" t="s">
        <v>11</v>
      </c>
      <c r="M939" s="16" t="s">
        <v>25</v>
      </c>
      <c r="N939" s="16" t="s">
        <v>13</v>
      </c>
      <c r="O939" s="16" t="s">
        <v>14</v>
      </c>
      <c r="P939" s="12">
        <f t="shared" si="73"/>
        <v>2</v>
      </c>
      <c r="Q939" s="12" cm="1">
        <f t="array" ref="Q939">SUMPRODUCT(($G$2:$G$3094=G939)*(P939&gt;$P$2:$P$3094))+1</f>
        <v>5</v>
      </c>
      <c r="R939" s="12" t="e">
        <f>(Q939*100000)+#REF!</f>
        <v>#REF!</v>
      </c>
      <c r="S939" t="e" cm="1">
        <f t="array" ref="S939">SUMPRODUCT(($G$2:$G$3094=G939)*(R939&gt;$R$2:$R$3094))+1</f>
        <v>#REF!</v>
      </c>
      <c r="T939" t="str">
        <f t="shared" si="74"/>
        <v>HAMILTON PARK †</v>
      </c>
      <c r="U939">
        <v>1</v>
      </c>
      <c r="V939" t="s">
        <v>19</v>
      </c>
      <c r="W939">
        <f t="shared" si="75"/>
        <v>2023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71"/>
        <v>Afternoon45122</v>
      </c>
      <c r="D940" s="5" t="str">
        <f>IF('by region'!$C$2="Any","Any",List!V940)&amp;M940&amp;IF('by region'!$I$2="Any","Any",N940)&amp;G940</f>
        <v>AnyFlatAny45122</v>
      </c>
      <c r="E940" s="5" t="e">
        <f>IF(I940=#REF!,List!G940,"")</f>
        <v>#REF!</v>
      </c>
      <c r="F940" s="5" t="e">
        <f t="shared" si="72"/>
        <v>#REF!</v>
      </c>
      <c r="G940" s="15">
        <v>45122</v>
      </c>
      <c r="H940" s="16" t="s">
        <v>37</v>
      </c>
      <c r="I940" s="16" t="s">
        <v>76</v>
      </c>
      <c r="J940" s="16" t="s">
        <v>9</v>
      </c>
      <c r="K940" s="14" t="s">
        <v>16</v>
      </c>
      <c r="L940" s="14" t="s">
        <v>17</v>
      </c>
      <c r="M940" s="16" t="s">
        <v>25</v>
      </c>
      <c r="N940" s="16" t="s">
        <v>13</v>
      </c>
      <c r="O940" s="16" t="s">
        <v>14</v>
      </c>
      <c r="P940" s="12">
        <f t="shared" si="73"/>
        <v>1</v>
      </c>
      <c r="Q940" s="12" cm="1">
        <f t="array" ref="Q940">SUMPRODUCT(($G$2:$G$3094=G940)*(P940&gt;$P$2:$P$3094))+1</f>
        <v>1</v>
      </c>
      <c r="R940" s="12" t="e">
        <f>(Q940*100000)+#REF!</f>
        <v>#REF!</v>
      </c>
      <c r="S940" t="e" cm="1">
        <f t="array" ref="S940">SUMPRODUCT(($G$2:$G$3094=G940)*(R940&gt;$R$2:$R$3094))+1</f>
        <v>#REF!</v>
      </c>
      <c r="T940" t="str">
        <f t="shared" si="74"/>
        <v xml:space="preserve">NEWMARKET </v>
      </c>
      <c r="U940">
        <v>0</v>
      </c>
      <c r="V940" t="s">
        <v>11</v>
      </c>
      <c r="W940">
        <f t="shared" si="75"/>
        <v>2023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71"/>
        <v>Evening45122</v>
      </c>
      <c r="D941" s="5" t="str">
        <f>IF('by region'!$C$2="Any","Any",List!V941)&amp;M941&amp;IF('by region'!$I$2="Any","Any",N941)&amp;G941</f>
        <v>AnyFlatAny45122</v>
      </c>
      <c r="E941" s="5" t="e">
        <f>IF(I941=#REF!,List!G941,"")</f>
        <v>#REF!</v>
      </c>
      <c r="F941" s="5" t="e">
        <f t="shared" si="72"/>
        <v>#REF!</v>
      </c>
      <c r="G941" s="15">
        <v>45122</v>
      </c>
      <c r="H941" s="16" t="s">
        <v>37</v>
      </c>
      <c r="I941" s="16" t="s">
        <v>87</v>
      </c>
      <c r="J941" s="16" t="s">
        <v>80</v>
      </c>
      <c r="K941" s="14" t="s">
        <v>10</v>
      </c>
      <c r="L941" s="14" t="s">
        <v>19</v>
      </c>
      <c r="M941" s="16" t="s">
        <v>25</v>
      </c>
      <c r="N941" s="16" t="s">
        <v>13</v>
      </c>
      <c r="O941" s="16" t="s">
        <v>14</v>
      </c>
      <c r="P941" s="12">
        <f t="shared" si="73"/>
        <v>2</v>
      </c>
      <c r="Q941" s="12" cm="1">
        <f t="array" ref="Q941">SUMPRODUCT(($G$2:$G$3094=G941)*(P941&gt;$P$2:$P$3094))+1</f>
        <v>5</v>
      </c>
      <c r="R941" s="12" t="e">
        <f>(Q941*100000)+#REF!</f>
        <v>#REF!</v>
      </c>
      <c r="S941" t="e" cm="1">
        <f t="array" ref="S941">SUMPRODUCT(($G$2:$G$3094=G941)*(R941&gt;$R$2:$R$3094))+1</f>
        <v>#REF!</v>
      </c>
      <c r="T941" t="str">
        <f t="shared" si="74"/>
        <v>SALISBURY †</v>
      </c>
      <c r="U941">
        <v>0</v>
      </c>
      <c r="V941" t="s">
        <v>19</v>
      </c>
      <c r="W941">
        <f t="shared" si="75"/>
        <v>2023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71"/>
        <v>Afternoon45122</v>
      </c>
      <c r="D942" s="5" t="str">
        <f>IF('by region'!$C$2="Any","Any",List!V942)&amp;M942&amp;IF('by region'!$I$2="Any","Any",N942)&amp;G942</f>
        <v>AnyFlatAny45122</v>
      </c>
      <c r="E942" s="5" t="e">
        <f>IF(I942=#REF!,List!G942,"")</f>
        <v>#REF!</v>
      </c>
      <c r="F942" s="5" t="e">
        <f t="shared" si="72"/>
        <v>#REF!</v>
      </c>
      <c r="G942" s="15">
        <v>45122</v>
      </c>
      <c r="H942" s="16" t="s">
        <v>37</v>
      </c>
      <c r="I942" s="16" t="s">
        <v>90</v>
      </c>
      <c r="J942" s="16" t="s">
        <v>9</v>
      </c>
      <c r="K942" s="14" t="s">
        <v>10</v>
      </c>
      <c r="L942" s="14" t="s">
        <v>11</v>
      </c>
      <c r="M942" s="16" t="s">
        <v>25</v>
      </c>
      <c r="N942" s="16" t="s">
        <v>13</v>
      </c>
      <c r="O942" s="16" t="s">
        <v>14</v>
      </c>
      <c r="P942" s="12">
        <f t="shared" si="73"/>
        <v>1</v>
      </c>
      <c r="Q942" s="12" cm="1">
        <f t="array" ref="Q942">SUMPRODUCT(($G$2:$G$3094=G942)*(P942&gt;$P$2:$P$3094))+1</f>
        <v>1</v>
      </c>
      <c r="R942" s="12" t="e">
        <f>(Q942*100000)+#REF!</f>
        <v>#REF!</v>
      </c>
      <c r="S942" t="e" cm="1">
        <f t="array" ref="S942">SUMPRODUCT(($G$2:$G$3094=G942)*(R942&gt;$R$2:$R$3094))+1</f>
        <v>#REF!</v>
      </c>
      <c r="T942" t="str">
        <f t="shared" si="74"/>
        <v xml:space="preserve">YORK </v>
      </c>
      <c r="U942">
        <v>0</v>
      </c>
      <c r="V942" t="s">
        <v>17</v>
      </c>
      <c r="W942">
        <f t="shared" si="75"/>
        <v>2023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71"/>
        <v>Afternoon45123</v>
      </c>
      <c r="D943" s="5" t="str">
        <f>IF('by region'!$C$2="Any","Any",List!V943)&amp;M943&amp;IF('by region'!$I$2="Any","Any",N943)&amp;G943</f>
        <v>AnyJumpAny45123</v>
      </c>
      <c r="E943" s="5" t="e">
        <f>IF(I943=#REF!,List!G943,"")</f>
        <v>#REF!</v>
      </c>
      <c r="F943" s="5" t="e">
        <f t="shared" si="72"/>
        <v>#REF!</v>
      </c>
      <c r="G943" s="15">
        <v>45123</v>
      </c>
      <c r="H943" s="16" t="s">
        <v>40</v>
      </c>
      <c r="I943" s="16" t="s">
        <v>84</v>
      </c>
      <c r="J943" s="16" t="s">
        <v>9</v>
      </c>
      <c r="K943" s="14" t="s">
        <v>10</v>
      </c>
      <c r="L943" s="14" t="s">
        <v>11</v>
      </c>
      <c r="M943" s="16" t="s">
        <v>12</v>
      </c>
      <c r="N943" s="16" t="s">
        <v>13</v>
      </c>
      <c r="O943" s="16" t="s">
        <v>14</v>
      </c>
      <c r="P943" s="12">
        <f t="shared" si="73"/>
        <v>1</v>
      </c>
      <c r="Q943" s="12" cm="1">
        <f t="array" ref="Q943">SUMPRODUCT(($G$2:$G$3094=G943)*(P943&gt;$P$2:$P$3094))+1</f>
        <v>1</v>
      </c>
      <c r="R943" s="12" t="e">
        <f>(Q943*100000)+#REF!</f>
        <v>#REF!</v>
      </c>
      <c r="S943" t="e" cm="1">
        <f t="array" ref="S943">SUMPRODUCT(($G$2:$G$3094=G943)*(R943&gt;$R$2:$R$3094))+1</f>
        <v>#REF!</v>
      </c>
      <c r="T943" t="str">
        <f t="shared" si="74"/>
        <v xml:space="preserve">Perth </v>
      </c>
      <c r="U943">
        <v>0</v>
      </c>
      <c r="V943" t="s">
        <v>17</v>
      </c>
      <c r="W943">
        <f t="shared" si="75"/>
        <v>2023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71"/>
        <v>Afternoon45123</v>
      </c>
      <c r="D944" s="5" t="str">
        <f>IF('by region'!$C$2="Any","Any",List!V944)&amp;M944&amp;IF('by region'!$I$2="Any","Any",N944)&amp;G944</f>
        <v>AnyJumpAny45123</v>
      </c>
      <c r="E944" s="5" t="e">
        <f>IF(I944=#REF!,List!G944,"")</f>
        <v>#REF!</v>
      </c>
      <c r="F944" s="5" t="e">
        <f t="shared" si="72"/>
        <v>#REF!</v>
      </c>
      <c r="G944" s="15">
        <v>45123</v>
      </c>
      <c r="H944" s="16" t="s">
        <v>40</v>
      </c>
      <c r="I944" s="16" t="s">
        <v>66</v>
      </c>
      <c r="J944" s="16" t="s">
        <v>9</v>
      </c>
      <c r="K944" s="14" t="s">
        <v>10</v>
      </c>
      <c r="L944" s="14" t="s">
        <v>17</v>
      </c>
      <c r="M944" s="16" t="s">
        <v>12</v>
      </c>
      <c r="N944" s="16" t="s">
        <v>13</v>
      </c>
      <c r="O944" s="16" t="s">
        <v>14</v>
      </c>
      <c r="P944" s="12">
        <f t="shared" si="73"/>
        <v>1</v>
      </c>
      <c r="Q944" s="12" cm="1">
        <f t="array" ref="Q944">SUMPRODUCT(($G$2:$G$3094=G944)*(P944&gt;$P$2:$P$3094))+1</f>
        <v>1</v>
      </c>
      <c r="R944" s="12" t="e">
        <f>(Q944*100000)+#REF!</f>
        <v>#REF!</v>
      </c>
      <c r="S944" t="e" cm="1">
        <f t="array" ref="S944">SUMPRODUCT(($G$2:$G$3094=G944)*(R944&gt;$R$2:$R$3094))+1</f>
        <v>#REF!</v>
      </c>
      <c r="T944" t="str">
        <f t="shared" si="74"/>
        <v xml:space="preserve">Stratford-On-Avon </v>
      </c>
      <c r="U944">
        <v>0</v>
      </c>
      <c r="V944" t="s">
        <v>17</v>
      </c>
      <c r="W944">
        <f t="shared" si="75"/>
        <v>2023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71"/>
        <v>Afternoon45124</v>
      </c>
      <c r="D945" s="5" t="str">
        <f>IF('by region'!$C$2="Any","Any",List!V945)&amp;M945&amp;IF('by region'!$I$2="Any","Any",N945)&amp;G945</f>
        <v>AnyFlatAny45124</v>
      </c>
      <c r="E945" s="5" t="e">
        <f>IF(I945=#REF!,List!G945,"")</f>
        <v>#REF!</v>
      </c>
      <c r="F945" s="5" t="e">
        <f t="shared" si="72"/>
        <v>#REF!</v>
      </c>
      <c r="G945" s="15">
        <v>45124</v>
      </c>
      <c r="H945" s="16" t="s">
        <v>42</v>
      </c>
      <c r="I945" s="16" t="s">
        <v>28</v>
      </c>
      <c r="J945" s="16" t="s">
        <v>9</v>
      </c>
      <c r="K945" s="14" t="s">
        <v>10</v>
      </c>
      <c r="L945" s="14" t="s">
        <v>11</v>
      </c>
      <c r="M945" s="16" t="s">
        <v>25</v>
      </c>
      <c r="N945" s="16" t="s">
        <v>13</v>
      </c>
      <c r="O945" s="16" t="s">
        <v>14</v>
      </c>
      <c r="P945" s="12">
        <f t="shared" si="73"/>
        <v>1</v>
      </c>
      <c r="Q945" s="12" cm="1">
        <f t="array" ref="Q945">SUMPRODUCT(($G$2:$G$3094=G945)*(P945&gt;$P$2:$P$3094))+1</f>
        <v>1</v>
      </c>
      <c r="R945" s="12" t="e">
        <f>(Q945*100000)+#REF!</f>
        <v>#REF!</v>
      </c>
      <c r="S945" t="e" cm="1">
        <f t="array" ref="S945">SUMPRODUCT(($G$2:$G$3094=G945)*(R945&gt;$R$2:$R$3094))+1</f>
        <v>#REF!</v>
      </c>
      <c r="T945" t="str">
        <f t="shared" si="74"/>
        <v xml:space="preserve">AYR </v>
      </c>
      <c r="U945">
        <v>0</v>
      </c>
      <c r="V945" t="s">
        <v>19</v>
      </c>
      <c r="W945">
        <f t="shared" si="75"/>
        <v>2023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71"/>
        <v>Evening45124</v>
      </c>
      <c r="D946" s="5" t="str">
        <f>IF('by region'!$C$2="Any","Any",List!V946)&amp;M946&amp;IF('by region'!$I$2="Any","Any",N946)&amp;G946</f>
        <v>AnyFlatAny45124</v>
      </c>
      <c r="E946" s="5" t="e">
        <f>IF(I946=#REF!,List!G946,"")</f>
        <v>#REF!</v>
      </c>
      <c r="F946" s="5" t="e">
        <f t="shared" si="72"/>
        <v>#REF!</v>
      </c>
      <c r="G946" s="15">
        <v>45124</v>
      </c>
      <c r="H946" s="16" t="s">
        <v>42</v>
      </c>
      <c r="I946" s="16" t="s">
        <v>70</v>
      </c>
      <c r="J946" s="16" t="s">
        <v>80</v>
      </c>
      <c r="K946" s="14" t="s">
        <v>24</v>
      </c>
      <c r="L946" s="14" t="s">
        <v>19</v>
      </c>
      <c r="M946" s="16" t="s">
        <v>25</v>
      </c>
      <c r="N946" s="16" t="s">
        <v>13</v>
      </c>
      <c r="O946" s="16" t="s">
        <v>14</v>
      </c>
      <c r="P946" s="12">
        <f t="shared" si="73"/>
        <v>2</v>
      </c>
      <c r="Q946" s="12" cm="1">
        <f t="array" ref="Q946">SUMPRODUCT(($G$2:$G$3094=G946)*(P946&gt;$P$2:$P$3094))+1</f>
        <v>3</v>
      </c>
      <c r="R946" s="12" t="e">
        <f>(Q946*100000)+#REF!</f>
        <v>#REF!</v>
      </c>
      <c r="S946" t="e" cm="1">
        <f t="array" ref="S946">SUMPRODUCT(($G$2:$G$3094=G946)*(R946&gt;$R$2:$R$3094))+1</f>
        <v>#REF!</v>
      </c>
      <c r="T946" t="str">
        <f t="shared" si="74"/>
        <v>WINDSOR †</v>
      </c>
      <c r="U946">
        <v>0</v>
      </c>
      <c r="V946" t="s">
        <v>11</v>
      </c>
      <c r="W946">
        <f t="shared" si="75"/>
        <v>2023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71"/>
        <v>Afternoon45124</v>
      </c>
      <c r="D947" s="5" t="str">
        <f>IF('by region'!$C$2="Any","Any",List!V947)&amp;M947&amp;IF('by region'!$I$2="Any","Any",N947)&amp;G947</f>
        <v>AnyJumpAny45124</v>
      </c>
      <c r="E947" s="5" t="e">
        <f>IF(I947=#REF!,List!G947,"")</f>
        <v>#REF!</v>
      </c>
      <c r="F947" s="5" t="e">
        <f t="shared" si="72"/>
        <v>#REF!</v>
      </c>
      <c r="G947" s="15">
        <v>45124</v>
      </c>
      <c r="H947" s="16" t="s">
        <v>42</v>
      </c>
      <c r="I947" s="16" t="s">
        <v>75</v>
      </c>
      <c r="J947" s="16" t="s">
        <v>9</v>
      </c>
      <c r="K947" s="14" t="s">
        <v>10</v>
      </c>
      <c r="L947" s="14" t="s">
        <v>19</v>
      </c>
      <c r="M947" s="16" t="s">
        <v>12</v>
      </c>
      <c r="N947" s="16" t="s">
        <v>13</v>
      </c>
      <c r="O947" s="16" t="s">
        <v>14</v>
      </c>
      <c r="P947" s="12">
        <f t="shared" si="73"/>
        <v>1</v>
      </c>
      <c r="Q947" s="12" cm="1">
        <f t="array" ref="Q947">SUMPRODUCT(($G$2:$G$3094=G947)*(P947&gt;$P$2:$P$3094))+1</f>
        <v>1</v>
      </c>
      <c r="R947" s="12" t="e">
        <f>(Q947*100000)+#REF!</f>
        <v>#REF!</v>
      </c>
      <c r="S947" t="e" cm="1">
        <f t="array" ref="S947">SUMPRODUCT(($G$2:$G$3094=G947)*(R947&gt;$R$2:$R$3094))+1</f>
        <v>#REF!</v>
      </c>
      <c r="T947" t="str">
        <f t="shared" si="74"/>
        <v xml:space="preserve">Newton Abbot </v>
      </c>
      <c r="U947">
        <v>0</v>
      </c>
      <c r="V947" t="s">
        <v>17</v>
      </c>
      <c r="W947">
        <f t="shared" si="75"/>
        <v>2023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71"/>
        <v>Afternoon45125</v>
      </c>
      <c r="D948" s="5" t="str">
        <f>IF('by region'!$C$2="Any","Any",List!V948)&amp;M948&amp;IF('by region'!$I$2="Any","Any",N948)&amp;G948</f>
        <v>AnyFlatAny45125</v>
      </c>
      <c r="E948" s="5" t="e">
        <f>IF(I948=#REF!,List!G948,"")</f>
        <v>#REF!</v>
      </c>
      <c r="F948" s="5" t="e">
        <f t="shared" si="72"/>
        <v>#REF!</v>
      </c>
      <c r="G948" s="15">
        <v>45125</v>
      </c>
      <c r="H948" s="16" t="s">
        <v>7</v>
      </c>
      <c r="I948" s="16" t="s">
        <v>36</v>
      </c>
      <c r="J948" s="16" t="s">
        <v>9</v>
      </c>
      <c r="K948" s="14" t="s">
        <v>24</v>
      </c>
      <c r="L948" s="14" t="s">
        <v>19</v>
      </c>
      <c r="M948" s="16" t="s">
        <v>25</v>
      </c>
      <c r="N948" s="16" t="s">
        <v>13</v>
      </c>
      <c r="O948" s="16" t="s">
        <v>14</v>
      </c>
      <c r="P948" s="12">
        <f t="shared" si="73"/>
        <v>1</v>
      </c>
      <c r="Q948" s="12" cm="1">
        <f t="array" ref="Q948">SUMPRODUCT(($G$2:$G$3094=G948)*(P948&gt;$P$2:$P$3094))+1</f>
        <v>1</v>
      </c>
      <c r="R948" s="12" t="e">
        <f>(Q948*100000)+#REF!</f>
        <v>#REF!</v>
      </c>
      <c r="S948" t="e" cm="1">
        <f t="array" ref="S948">SUMPRODUCT(($G$2:$G$3094=G948)*(R948&gt;$R$2:$R$3094))+1</f>
        <v>#REF!</v>
      </c>
      <c r="T948" t="str">
        <f t="shared" si="74"/>
        <v xml:space="preserve">LINGFIELD PARK </v>
      </c>
      <c r="U948">
        <v>0</v>
      </c>
      <c r="V948" t="s">
        <v>19</v>
      </c>
      <c r="W948">
        <f t="shared" si="75"/>
        <v>2023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71"/>
        <v>Afternoon45125</v>
      </c>
      <c r="D949" s="5" t="str">
        <f>IF('by region'!$C$2="Any","Any",List!V949)&amp;M949&amp;IF('by region'!$I$2="Any","Any",N949)&amp;G949</f>
        <v>AnyFlatAny45125</v>
      </c>
      <c r="E949" s="5" t="e">
        <f>IF(I949=#REF!,List!G949,"")</f>
        <v>#REF!</v>
      </c>
      <c r="F949" s="5" t="e">
        <f t="shared" si="72"/>
        <v>#REF!</v>
      </c>
      <c r="G949" s="15">
        <v>45125</v>
      </c>
      <c r="H949" s="16" t="s">
        <v>7</v>
      </c>
      <c r="I949" s="16" t="s">
        <v>77</v>
      </c>
      <c r="J949" s="16" t="s">
        <v>9</v>
      </c>
      <c r="K949" s="14" t="s">
        <v>10</v>
      </c>
      <c r="L949" s="14" t="s">
        <v>11</v>
      </c>
      <c r="M949" s="16" t="s">
        <v>25</v>
      </c>
      <c r="N949" s="16" t="s">
        <v>13</v>
      </c>
      <c r="O949" s="16" t="s">
        <v>14</v>
      </c>
      <c r="P949" s="12">
        <f t="shared" si="73"/>
        <v>1</v>
      </c>
      <c r="Q949" s="12" cm="1">
        <f t="array" ref="Q949">SUMPRODUCT(($G$2:$G$3094=G949)*(P949&gt;$P$2:$P$3094))+1</f>
        <v>1</v>
      </c>
      <c r="R949" s="12" t="e">
        <f>(Q949*100000)+#REF!</f>
        <v>#REF!</v>
      </c>
      <c r="S949" t="e" cm="1">
        <f t="array" ref="S949">SUMPRODUCT(($G$2:$G$3094=G949)*(R949&gt;$R$2:$R$3094))+1</f>
        <v>#REF!</v>
      </c>
      <c r="T949" t="str">
        <f t="shared" si="74"/>
        <v xml:space="preserve">BEVERLEY </v>
      </c>
      <c r="U949">
        <v>0</v>
      </c>
      <c r="V949" t="s">
        <v>17</v>
      </c>
      <c r="W949">
        <f t="shared" si="75"/>
        <v>2023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ref="C950:C1012" si="76">J950&amp;G950</f>
        <v>Evening45125</v>
      </c>
      <c r="D950" s="5" t="str">
        <f>IF('by region'!$C$2="Any","Any",List!V950)&amp;M950&amp;IF('by region'!$I$2="Any","Any",N950)&amp;G950</f>
        <v>AnyFlatAny45125</v>
      </c>
      <c r="E950" s="5" t="e">
        <f>IF(I950=#REF!,List!G950,"")</f>
        <v>#REF!</v>
      </c>
      <c r="F950" s="5" t="e">
        <f t="shared" si="72"/>
        <v>#REF!</v>
      </c>
      <c r="G950" s="15">
        <v>45125</v>
      </c>
      <c r="H950" s="16" t="s">
        <v>7</v>
      </c>
      <c r="I950" s="16" t="s">
        <v>72</v>
      </c>
      <c r="J950" s="16" t="s">
        <v>80</v>
      </c>
      <c r="K950" s="14" t="s">
        <v>16</v>
      </c>
      <c r="L950" s="14" t="s">
        <v>17</v>
      </c>
      <c r="M950" s="16" t="s">
        <v>25</v>
      </c>
      <c r="N950" s="16" t="s">
        <v>13</v>
      </c>
      <c r="O950" s="16" t="s">
        <v>14</v>
      </c>
      <c r="P950" s="12">
        <f t="shared" si="73"/>
        <v>2</v>
      </c>
      <c r="Q950" s="12" cm="1">
        <f t="array" ref="Q950">SUMPRODUCT(($G$2:$G$3094=G950)*(P950&gt;$P$2:$P$3094))+1</f>
        <v>3</v>
      </c>
      <c r="R950" s="12" t="e">
        <f>(Q950*100000)+#REF!</f>
        <v>#REF!</v>
      </c>
      <c r="S950" t="e" cm="1">
        <f t="array" ref="S950">SUMPRODUCT(($G$2:$G$3094=G950)*(R950&gt;$R$2:$R$3094))+1</f>
        <v>#REF!</v>
      </c>
      <c r="T950" t="str">
        <f t="shared" si="74"/>
        <v>NOTTINGHAM †</v>
      </c>
      <c r="U950">
        <v>0</v>
      </c>
      <c r="V950" t="s">
        <v>11</v>
      </c>
      <c r="W950">
        <f t="shared" si="75"/>
        <v>2023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76"/>
        <v>Evening45125</v>
      </c>
      <c r="D951" s="5" t="str">
        <f>IF('by region'!$C$2="Any","Any",List!V951)&amp;M951&amp;IF('by region'!$I$2="Any","Any",N951)&amp;G951</f>
        <v>AnyJumpAny45125</v>
      </c>
      <c r="E951" s="5" t="e">
        <f>IF(I951=#REF!,List!G951,"")</f>
        <v>#REF!</v>
      </c>
      <c r="F951" s="5" t="e">
        <f t="shared" si="72"/>
        <v>#REF!</v>
      </c>
      <c r="G951" s="15">
        <v>45125</v>
      </c>
      <c r="H951" s="16" t="s">
        <v>7</v>
      </c>
      <c r="I951" s="16" t="s">
        <v>23</v>
      </c>
      <c r="J951" s="16" t="s">
        <v>80</v>
      </c>
      <c r="K951" s="14" t="s">
        <v>24</v>
      </c>
      <c r="L951" s="14" t="s">
        <v>17</v>
      </c>
      <c r="M951" s="16" t="s">
        <v>12</v>
      </c>
      <c r="N951" s="16" t="s">
        <v>13</v>
      </c>
      <c r="O951" s="16" t="s">
        <v>14</v>
      </c>
      <c r="P951" s="12">
        <f t="shared" si="73"/>
        <v>2</v>
      </c>
      <c r="Q951" s="12" cm="1">
        <f t="array" ref="Q951">SUMPRODUCT(($G$2:$G$3094=G951)*(P951&gt;$P$2:$P$3094))+1</f>
        <v>3</v>
      </c>
      <c r="R951" s="12" t="e">
        <f>(Q951*100000)+#REF!</f>
        <v>#REF!</v>
      </c>
      <c r="S951" t="e" cm="1">
        <f t="array" ref="S951">SUMPRODUCT(($G$2:$G$3094=G951)*(R951&gt;$R$2:$R$3094))+1</f>
        <v>#REF!</v>
      </c>
      <c r="T951" t="str">
        <f t="shared" si="74"/>
        <v>Southwell †</v>
      </c>
      <c r="U951">
        <v>0</v>
      </c>
      <c r="V951" t="s">
        <v>11</v>
      </c>
      <c r="W951">
        <f t="shared" si="75"/>
        <v>2023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76"/>
        <v>Afternoon45126</v>
      </c>
      <c r="D952" s="5" t="str">
        <f>IF('by region'!$C$2="Any","Any",List!V952)&amp;M952&amp;IF('by region'!$I$2="Any","Any",N952)&amp;G952</f>
        <v>AnyFlatAny45126</v>
      </c>
      <c r="E952" s="5" t="e">
        <f>IF(I952=#REF!,List!G952,"")</f>
        <v>#REF!</v>
      </c>
      <c r="F952" s="5" t="e">
        <f t="shared" si="72"/>
        <v>#REF!</v>
      </c>
      <c r="G952" s="15">
        <v>45126</v>
      </c>
      <c r="H952" s="16" t="s">
        <v>27</v>
      </c>
      <c r="I952" s="16" t="s">
        <v>8</v>
      </c>
      <c r="J952" s="16" t="s">
        <v>9</v>
      </c>
      <c r="K952" s="14" t="s">
        <v>10</v>
      </c>
      <c r="L952" s="14" t="s">
        <v>11</v>
      </c>
      <c r="M952" s="16" t="s">
        <v>25</v>
      </c>
      <c r="N952" s="16" t="s">
        <v>13</v>
      </c>
      <c r="O952" s="16" t="s">
        <v>14</v>
      </c>
      <c r="P952" s="12">
        <f t="shared" si="73"/>
        <v>1</v>
      </c>
      <c r="Q952" s="12" cm="1">
        <f t="array" ref="Q952">SUMPRODUCT(($G$2:$G$3094=G952)*(P952&gt;$P$2:$P$3094))+1</f>
        <v>1</v>
      </c>
      <c r="R952" s="12" t="e">
        <f>(Q952*100000)+#REF!</f>
        <v>#REF!</v>
      </c>
      <c r="S952" t="e" cm="1">
        <f t="array" ref="S952">SUMPRODUCT(($G$2:$G$3094=G952)*(R952&gt;$R$2:$R$3094))+1</f>
        <v>#REF!</v>
      </c>
      <c r="T952" t="str">
        <f t="shared" si="74"/>
        <v xml:space="preserve">CATTERICK BRIDGE </v>
      </c>
      <c r="U952">
        <v>0</v>
      </c>
      <c r="V952" t="s">
        <v>17</v>
      </c>
      <c r="W952">
        <f t="shared" si="75"/>
        <v>2023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si="76"/>
        <v>Afternoon45126</v>
      </c>
      <c r="D953" s="5" t="str">
        <f>IF('by region'!$C$2="Any","Any",List!V953)&amp;M953&amp;IF('by region'!$I$2="Any","Any",N953)&amp;G953</f>
        <v>AnyFlatAny45126</v>
      </c>
      <c r="E953" s="5" t="e">
        <f>IF(I953=#REF!,List!G953,"")</f>
        <v>#REF!</v>
      </c>
      <c r="F953" s="5" t="e">
        <f t="shared" si="72"/>
        <v>#REF!</v>
      </c>
      <c r="G953" s="15">
        <v>45126</v>
      </c>
      <c r="H953" s="16" t="s">
        <v>27</v>
      </c>
      <c r="I953" s="16" t="s">
        <v>79</v>
      </c>
      <c r="J953" s="16" t="s">
        <v>9</v>
      </c>
      <c r="K953" s="14" t="s">
        <v>24</v>
      </c>
      <c r="L953" s="14" t="s">
        <v>19</v>
      </c>
      <c r="M953" s="16" t="s">
        <v>25</v>
      </c>
      <c r="N953" s="16" t="s">
        <v>13</v>
      </c>
      <c r="O953" s="16" t="s">
        <v>14</v>
      </c>
      <c r="P953" s="12">
        <f t="shared" si="73"/>
        <v>1</v>
      </c>
      <c r="Q953" s="12" cm="1">
        <f t="array" ref="Q953">SUMPRODUCT(($G$2:$G$3094=G953)*(P953&gt;$P$2:$P$3094))+1</f>
        <v>1</v>
      </c>
      <c r="R953" s="12" t="e">
        <f>(Q953*100000)+#REF!</f>
        <v>#REF!</v>
      </c>
      <c r="S953" t="e" cm="1">
        <f t="array" ref="S953">SUMPRODUCT(($G$2:$G$3094=G953)*(R953&gt;$R$2:$R$3094))+1</f>
        <v>#REF!</v>
      </c>
      <c r="T953" t="str">
        <f t="shared" si="74"/>
        <v xml:space="preserve">BATH </v>
      </c>
      <c r="U953">
        <v>0</v>
      </c>
      <c r="V953" t="s">
        <v>17</v>
      </c>
      <c r="W953">
        <f t="shared" si="75"/>
        <v>2023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76"/>
        <v>Evening45126</v>
      </c>
      <c r="D954" s="5" t="str">
        <f>IF('by region'!$C$2="Any","Any",List!V954)&amp;M954&amp;IF('by region'!$I$2="Any","Any",N954)&amp;G954</f>
        <v>AnyFlatAny45126</v>
      </c>
      <c r="E954" s="5" t="e">
        <f>IF(I954=#REF!,List!G954,"")</f>
        <v>#REF!</v>
      </c>
      <c r="F954" s="5" t="e">
        <f t="shared" si="72"/>
        <v>#REF!</v>
      </c>
      <c r="G954" s="15">
        <v>45126</v>
      </c>
      <c r="H954" s="16" t="s">
        <v>27</v>
      </c>
      <c r="I954" s="16" t="s">
        <v>81</v>
      </c>
      <c r="J954" s="16" t="s">
        <v>80</v>
      </c>
      <c r="K954" s="14" t="s">
        <v>24</v>
      </c>
      <c r="L954" s="14" t="s">
        <v>17</v>
      </c>
      <c r="M954" s="16" t="s">
        <v>25</v>
      </c>
      <c r="N954" s="16" t="s">
        <v>13</v>
      </c>
      <c r="O954" s="16" t="s">
        <v>14</v>
      </c>
      <c r="P954" s="12">
        <f t="shared" si="73"/>
        <v>2</v>
      </c>
      <c r="Q954" s="12" cm="1">
        <f t="array" ref="Q954">SUMPRODUCT(($G$2:$G$3094=G954)*(P954&gt;$P$2:$P$3094))+1</f>
        <v>4</v>
      </c>
      <c r="R954" s="12" t="e">
        <f>(Q954*100000)+#REF!</f>
        <v>#REF!</v>
      </c>
      <c r="S954" t="e" cm="1">
        <f t="array" ref="S954">SUMPRODUCT(($G$2:$G$3094=G954)*(R954&gt;$R$2:$R$3094))+1</f>
        <v>#REF!</v>
      </c>
      <c r="T954" t="str">
        <f t="shared" si="74"/>
        <v>YARMOUTH †</v>
      </c>
      <c r="U954">
        <v>0</v>
      </c>
      <c r="V954" t="s">
        <v>19</v>
      </c>
      <c r="W954">
        <f t="shared" si="75"/>
        <v>2023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76"/>
        <v>Afternoon45126</v>
      </c>
      <c r="D955" s="5" t="str">
        <f>IF('by region'!$C$2="Any","Any",List!V955)&amp;M955&amp;IF('by region'!$I$2="Any","Any",N955)&amp;G955</f>
        <v>AnyJumpAny45126</v>
      </c>
      <c r="E955" s="5" t="e">
        <f>IF(I955=#REF!,List!G955,"")</f>
        <v>#REF!</v>
      </c>
      <c r="F955" s="5" t="e">
        <f t="shared" si="72"/>
        <v>#REF!</v>
      </c>
      <c r="G955" s="15">
        <v>45126</v>
      </c>
      <c r="H955" s="16" t="s">
        <v>27</v>
      </c>
      <c r="I955" s="16" t="s">
        <v>60</v>
      </c>
      <c r="J955" s="16" t="s">
        <v>9</v>
      </c>
      <c r="K955" s="14" t="s">
        <v>24</v>
      </c>
      <c r="L955" s="14" t="s">
        <v>17</v>
      </c>
      <c r="M955" s="16" t="s">
        <v>12</v>
      </c>
      <c r="N955" s="16" t="s">
        <v>13</v>
      </c>
      <c r="O955" s="16" t="s">
        <v>14</v>
      </c>
      <c r="P955" s="12">
        <f t="shared" si="73"/>
        <v>1</v>
      </c>
      <c r="Q955" s="12" cm="1">
        <f t="array" ref="Q955">SUMPRODUCT(($G$2:$G$3094=G955)*(P955&gt;$P$2:$P$3094))+1</f>
        <v>1</v>
      </c>
      <c r="R955" s="12" t="e">
        <f>(Q955*100000)+#REF!</f>
        <v>#REF!</v>
      </c>
      <c r="S955" t="e" cm="1">
        <f t="array" ref="S955">SUMPRODUCT(($G$2:$G$3094=G955)*(R955&gt;$R$2:$R$3094))+1</f>
        <v>#REF!</v>
      </c>
      <c r="T955" t="str">
        <f t="shared" si="74"/>
        <v xml:space="preserve">Uttoxeter </v>
      </c>
      <c r="U955">
        <v>0</v>
      </c>
      <c r="V955" t="s">
        <v>11</v>
      </c>
      <c r="W955">
        <f t="shared" si="75"/>
        <v>2023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76"/>
        <v>Afternoon45127</v>
      </c>
      <c r="D956" s="5" t="str">
        <f>IF('by region'!$C$2="Any","Any",List!V956)&amp;M956&amp;IF('by region'!$I$2="Any","Any",N956)&amp;G956</f>
        <v>AnyFlatAny45127</v>
      </c>
      <c r="E956" s="5" t="e">
        <f>IF(I956=#REF!,List!G956,"")</f>
        <v>#REF!</v>
      </c>
      <c r="F956" s="5" t="e">
        <f t="shared" si="72"/>
        <v>#REF!</v>
      </c>
      <c r="G956" s="15">
        <v>45127</v>
      </c>
      <c r="H956" s="16" t="s">
        <v>34</v>
      </c>
      <c r="I956" s="16" t="s">
        <v>54</v>
      </c>
      <c r="J956" s="16" t="s">
        <v>9</v>
      </c>
      <c r="K956" s="14" t="s">
        <v>24</v>
      </c>
      <c r="L956" s="14" t="s">
        <v>19</v>
      </c>
      <c r="M956" s="16" t="s">
        <v>25</v>
      </c>
      <c r="N956" s="16" t="s">
        <v>13</v>
      </c>
      <c r="O956" s="16" t="s">
        <v>14</v>
      </c>
      <c r="P956" s="12">
        <f t="shared" si="73"/>
        <v>1</v>
      </c>
      <c r="Q956" s="12" cm="1">
        <f t="array" ref="Q956">SUMPRODUCT(($G$2:$G$3094=G956)*(P956&gt;$P$2:$P$3094))+1</f>
        <v>1</v>
      </c>
      <c r="R956" s="12" t="e">
        <f>(Q956*100000)+#REF!</f>
        <v>#REF!</v>
      </c>
      <c r="S956" t="e" cm="1">
        <f t="array" ref="S956">SUMPRODUCT(($G$2:$G$3094=G956)*(R956&gt;$R$2:$R$3094))+1</f>
        <v>#REF!</v>
      </c>
      <c r="T956" t="str">
        <f t="shared" si="74"/>
        <v xml:space="preserve">CHEPSTOW </v>
      </c>
      <c r="U956">
        <v>0</v>
      </c>
      <c r="V956" t="s">
        <v>19</v>
      </c>
      <c r="W956">
        <f t="shared" si="75"/>
        <v>2023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76"/>
        <v>Evening45127</v>
      </c>
      <c r="D957" s="5" t="str">
        <f>IF('by region'!$C$2="Any","Any",List!V957)&amp;M957&amp;IF('by region'!$I$2="Any","Any",N957)&amp;G957</f>
        <v>AnyFlatAny45127</v>
      </c>
      <c r="E957" s="5" t="e">
        <f>IF(I957=#REF!,List!G957,"")</f>
        <v>#REF!</v>
      </c>
      <c r="F957" s="5" t="e">
        <f t="shared" si="72"/>
        <v>#REF!</v>
      </c>
      <c r="G957" s="15">
        <v>45127</v>
      </c>
      <c r="H957" s="16" t="s">
        <v>34</v>
      </c>
      <c r="I957" s="16" t="s">
        <v>83</v>
      </c>
      <c r="J957" s="16" t="s">
        <v>80</v>
      </c>
      <c r="K957" s="14" t="s">
        <v>16</v>
      </c>
      <c r="L957" s="14" t="s">
        <v>19</v>
      </c>
      <c r="M957" s="16" t="s">
        <v>25</v>
      </c>
      <c r="N957" s="16" t="s">
        <v>13</v>
      </c>
      <c r="O957" s="16" t="s">
        <v>14</v>
      </c>
      <c r="P957" s="12">
        <f t="shared" si="73"/>
        <v>2</v>
      </c>
      <c r="Q957" s="12" cm="1">
        <f t="array" ref="Q957">SUMPRODUCT(($G$2:$G$3094=G957)*(P957&gt;$P$2:$P$3094))+1</f>
        <v>4</v>
      </c>
      <c r="R957" s="12" t="e">
        <f>(Q957*100000)+#REF!</f>
        <v>#REF!</v>
      </c>
      <c r="S957" t="e" cm="1">
        <f t="array" ref="S957">SUMPRODUCT(($G$2:$G$3094=G957)*(R957&gt;$R$2:$R$3094))+1</f>
        <v>#REF!</v>
      </c>
      <c r="T957" t="str">
        <f t="shared" si="74"/>
        <v>EPSOM DOWNS †</v>
      </c>
      <c r="U957">
        <v>0</v>
      </c>
      <c r="V957" t="s">
        <v>30</v>
      </c>
      <c r="W957">
        <f t="shared" si="75"/>
        <v>2023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76"/>
        <v>Afternoon45127</v>
      </c>
      <c r="D958" s="5" t="str">
        <f>IF('by region'!$C$2="Any","Any",List!V958)&amp;M958&amp;IF('by region'!$I$2="Any","Any",N958)&amp;G958</f>
        <v>AnyFlatAny45127</v>
      </c>
      <c r="E958" s="5" t="e">
        <f>IF(I958=#REF!,List!G958,"")</f>
        <v>#REF!</v>
      </c>
      <c r="F958" s="5" t="e">
        <f t="shared" si="72"/>
        <v>#REF!</v>
      </c>
      <c r="G958" s="15">
        <v>45127</v>
      </c>
      <c r="H958" s="16" t="s">
        <v>34</v>
      </c>
      <c r="I958" s="16" t="s">
        <v>86</v>
      </c>
      <c r="J958" s="16" t="s">
        <v>9</v>
      </c>
      <c r="K958" s="14" t="s">
        <v>10</v>
      </c>
      <c r="L958" s="14" t="s">
        <v>11</v>
      </c>
      <c r="M958" s="16" t="s">
        <v>25</v>
      </c>
      <c r="N958" s="16" t="s">
        <v>13</v>
      </c>
      <c r="O958" s="16" t="s">
        <v>14</v>
      </c>
      <c r="P958" s="12">
        <f t="shared" si="73"/>
        <v>1</v>
      </c>
      <c r="Q958" s="12" cm="1">
        <f t="array" ref="Q958">SUMPRODUCT(($G$2:$G$3094=G958)*(P958&gt;$P$2:$P$3094))+1</f>
        <v>1</v>
      </c>
      <c r="R958" s="12" t="e">
        <f>(Q958*100000)+#REF!</f>
        <v>#REF!</v>
      </c>
      <c r="S958" t="e" cm="1">
        <f t="array" ref="S958">SUMPRODUCT(($G$2:$G$3094=G958)*(R958&gt;$R$2:$R$3094))+1</f>
        <v>#REF!</v>
      </c>
      <c r="T958" t="str">
        <f t="shared" si="74"/>
        <v xml:space="preserve">HAMILTON PARK </v>
      </c>
      <c r="U958">
        <v>0</v>
      </c>
      <c r="V958" t="s">
        <v>30</v>
      </c>
      <c r="W958">
        <f t="shared" si="75"/>
        <v>2023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76"/>
        <v>Afternoon45127</v>
      </c>
      <c r="D959" s="5" t="str">
        <f>IF('by region'!$C$2="Any","Any",List!V959)&amp;M959&amp;IF('by region'!$I$2="Any","Any",N959)&amp;G959</f>
        <v>AnyFlatAny45127</v>
      </c>
      <c r="E959" s="5" t="e">
        <f>IF(I959=#REF!,List!G959,"")</f>
        <v>#REF!</v>
      </c>
      <c r="F959" s="5" t="e">
        <f t="shared" si="72"/>
        <v>#REF!</v>
      </c>
      <c r="G959" s="15">
        <v>45127</v>
      </c>
      <c r="H959" s="16" t="s">
        <v>34</v>
      </c>
      <c r="I959" s="16" t="s">
        <v>44</v>
      </c>
      <c r="J959" s="16" t="s">
        <v>9</v>
      </c>
      <c r="K959" s="14" t="s">
        <v>10</v>
      </c>
      <c r="L959" s="14" t="s">
        <v>17</v>
      </c>
      <c r="M959" s="16" t="s">
        <v>25</v>
      </c>
      <c r="N959" s="16" t="s">
        <v>13</v>
      </c>
      <c r="O959" s="16" t="s">
        <v>14</v>
      </c>
      <c r="P959" s="12">
        <f t="shared" si="73"/>
        <v>1</v>
      </c>
      <c r="Q959" s="12" cm="1">
        <f t="array" ref="Q959">SUMPRODUCT(($G$2:$G$3094=G959)*(P959&gt;$P$2:$P$3094))+1</f>
        <v>1</v>
      </c>
      <c r="R959" s="12" t="e">
        <f>(Q959*100000)+#REF!</f>
        <v>#REF!</v>
      </c>
      <c r="S959" t="e" cm="1">
        <f t="array" ref="S959">SUMPRODUCT(($G$2:$G$3094=G959)*(R959&gt;$R$2:$R$3094))+1</f>
        <v>#REF!</v>
      </c>
      <c r="T959" t="str">
        <f t="shared" si="74"/>
        <v xml:space="preserve">LEICESTER </v>
      </c>
      <c r="U959">
        <v>0</v>
      </c>
      <c r="V959" t="s">
        <v>19</v>
      </c>
      <c r="W959">
        <f t="shared" si="75"/>
        <v>2023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76"/>
        <v>Evening45127</v>
      </c>
      <c r="D960" s="5" t="str">
        <f>IF('by region'!$C$2="Any","Any",List!V960)&amp;M960&amp;IF('by region'!$I$2="Any","Any",N960)&amp;G960</f>
        <v>AnyJumpAny45127</v>
      </c>
      <c r="E960" s="5" t="e">
        <f>IF(I960=#REF!,List!G960,"")</f>
        <v>#REF!</v>
      </c>
      <c r="F960" s="5" t="e">
        <f t="shared" si="72"/>
        <v>#REF!</v>
      </c>
      <c r="G960" s="15">
        <v>45127</v>
      </c>
      <c r="H960" s="16" t="s">
        <v>34</v>
      </c>
      <c r="I960" s="16" t="s">
        <v>91</v>
      </c>
      <c r="J960" s="16" t="s">
        <v>80</v>
      </c>
      <c r="K960" s="14" t="s">
        <v>24</v>
      </c>
      <c r="L960" s="14" t="s">
        <v>17</v>
      </c>
      <c r="M960" s="16" t="s">
        <v>12</v>
      </c>
      <c r="N960" s="16" t="s">
        <v>13</v>
      </c>
      <c r="O960" s="16" t="s">
        <v>14</v>
      </c>
      <c r="P960" s="12">
        <f t="shared" si="73"/>
        <v>2</v>
      </c>
      <c r="Q960" s="12" cm="1">
        <f t="array" ref="Q960">SUMPRODUCT(($G$2:$G$3094=G960)*(P960&gt;$P$2:$P$3094))+1</f>
        <v>4</v>
      </c>
      <c r="R960" s="12" t="e">
        <f>(Q960*100000)+#REF!</f>
        <v>#REF!</v>
      </c>
      <c r="S960" t="e" cm="1">
        <f t="array" ref="S960">SUMPRODUCT(($G$2:$G$3094=G960)*(R960&gt;$R$2:$R$3094))+1</f>
        <v>#REF!</v>
      </c>
      <c r="T960" t="str">
        <f t="shared" si="74"/>
        <v>Worcester †</v>
      </c>
      <c r="U960">
        <v>0</v>
      </c>
      <c r="V960" t="s">
        <v>11</v>
      </c>
      <c r="W960">
        <f t="shared" si="75"/>
        <v>2023</v>
      </c>
    </row>
    <row r="961" spans="1:23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76"/>
        <v>Evening45128</v>
      </c>
      <c r="D961" s="5" t="str">
        <f>IF('by region'!$C$2="Any","Any",List!V961)&amp;M961&amp;IF('by region'!$I$2="Any","Any",N961)&amp;G961</f>
        <v>AnyFlatAny45128</v>
      </c>
      <c r="E961" s="5" t="e">
        <f>IF(I961=#REF!,List!G961,"")</f>
        <v>#REF!</v>
      </c>
      <c r="F961" s="5" t="e">
        <f t="shared" si="72"/>
        <v>#REF!</v>
      </c>
      <c r="G961" s="15">
        <v>45128</v>
      </c>
      <c r="H961" s="16" t="s">
        <v>35</v>
      </c>
      <c r="I961" s="16" t="s">
        <v>86</v>
      </c>
      <c r="J961" s="16" t="s">
        <v>80</v>
      </c>
      <c r="K961" s="14" t="s">
        <v>10</v>
      </c>
      <c r="L961" s="14" t="s">
        <v>11</v>
      </c>
      <c r="M961" s="16" t="s">
        <v>25</v>
      </c>
      <c r="N961" s="16" t="s">
        <v>13</v>
      </c>
      <c r="O961" s="16" t="s">
        <v>14</v>
      </c>
      <c r="P961" s="12">
        <f t="shared" si="73"/>
        <v>2</v>
      </c>
      <c r="Q961" s="12" cm="1">
        <f t="array" ref="Q961">SUMPRODUCT(($G$2:$G$3094=G961)*(P961&gt;$P$2:$P$3094))+1</f>
        <v>4</v>
      </c>
      <c r="R961" s="12" t="e">
        <f>(Q961*100000)+#REF!</f>
        <v>#REF!</v>
      </c>
      <c r="S961" t="e" cm="1">
        <f t="array" ref="S961">SUMPRODUCT(($G$2:$G$3094=G961)*(R961&gt;$R$2:$R$3094))+1</f>
        <v>#REF!</v>
      </c>
      <c r="T961" t="str">
        <f t="shared" si="74"/>
        <v>HAMILTON PARK †</v>
      </c>
      <c r="U961">
        <v>0</v>
      </c>
      <c r="V961" t="s">
        <v>19</v>
      </c>
      <c r="W961">
        <f t="shared" si="75"/>
        <v>2023</v>
      </c>
    </row>
    <row r="962" spans="1:23" x14ac:dyDescent="0.25">
      <c r="A962" s="10" t="str">
        <f>IF(YEAR(G962)=2024,#REF!,"")</f>
        <v/>
      </c>
      <c r="B962" s="10" t="str">
        <f>IF(YEAR(G962)=2025,#REF!,"")</f>
        <v/>
      </c>
      <c r="C962" s="10" t="str">
        <f t="shared" si="76"/>
        <v>Afternoon45128</v>
      </c>
      <c r="D962" s="5" t="str">
        <f>IF('by region'!$C$2="Any","Any",List!V962)&amp;M962&amp;IF('by region'!$I$2="Any","Any",N962)&amp;G962</f>
        <v>AnyFlatAny45128</v>
      </c>
      <c r="E962" s="5" t="e">
        <f>IF(I962=#REF!,List!G962,"")</f>
        <v>#REF!</v>
      </c>
      <c r="F962" s="5" t="e">
        <f t="shared" ref="F962:F1025" si="77">G962&amp;S962</f>
        <v>#REF!</v>
      </c>
      <c r="G962" s="15">
        <v>45128</v>
      </c>
      <c r="H962" s="16" t="s">
        <v>35</v>
      </c>
      <c r="I962" s="16" t="s">
        <v>56</v>
      </c>
      <c r="J962" s="16" t="s">
        <v>9</v>
      </c>
      <c r="K962" s="14" t="s">
        <v>16</v>
      </c>
      <c r="L962" s="14" t="s">
        <v>11</v>
      </c>
      <c r="M962" s="16" t="s">
        <v>25</v>
      </c>
      <c r="N962" s="16" t="s">
        <v>13</v>
      </c>
      <c r="O962" s="16" t="s">
        <v>14</v>
      </c>
      <c r="P962" s="12">
        <f t="shared" ref="P962:P1025" si="78">IF(J962="Afternoon",1,IF(J962="Evening",2,IF(J962="Floodlit",3,4)))</f>
        <v>1</v>
      </c>
      <c r="Q962" s="12" cm="1">
        <f t="array" ref="Q962">SUMPRODUCT(($G$2:$G$3094=G962)*(P962&gt;$P$2:$P$3094))+1</f>
        <v>1</v>
      </c>
      <c r="R962" s="12" t="e">
        <f>(Q962*100000)+#REF!</f>
        <v>#REF!</v>
      </c>
      <c r="S962" t="e" cm="1">
        <f t="array" ref="S962">SUMPRODUCT(($G$2:$G$3094=G962)*(R962&gt;$R$2:$R$3094))+1</f>
        <v>#REF!</v>
      </c>
      <c r="T962" t="str">
        <f t="shared" ref="T962:T1025" si="79">_xlfn.CONCAT(IF(M962="Flat",UPPER(I962),I962)," ",IF(J962="Evening","†",IF(J962="Floodlit","#","")))</f>
        <v xml:space="preserve">HAYDOCK PARK </v>
      </c>
      <c r="U962">
        <v>0</v>
      </c>
      <c r="V962" t="s">
        <v>19</v>
      </c>
      <c r="W962">
        <f t="shared" ref="W962:W1025" si="80">YEAR(G962)</f>
        <v>2023</v>
      </c>
    </row>
    <row r="963" spans="1:23" x14ac:dyDescent="0.25">
      <c r="A963" s="10" t="str">
        <f>IF(YEAR(G963)=2024,#REF!,"")</f>
        <v/>
      </c>
      <c r="B963" s="10" t="str">
        <f>IF(YEAR(G963)=2025,#REF!,"")</f>
        <v/>
      </c>
      <c r="C963" s="10" t="str">
        <f t="shared" si="76"/>
        <v>Afternoon45128</v>
      </c>
      <c r="D963" s="5" t="str">
        <f>IF('by region'!$C$2="Any","Any",List!V963)&amp;M963&amp;IF('by region'!$I$2="Any","Any",N963)&amp;G963</f>
        <v>AnyFlatAny45128</v>
      </c>
      <c r="E963" s="5" t="e">
        <f>IF(I963=#REF!,List!G963,"")</f>
        <v>#REF!</v>
      </c>
      <c r="F963" s="5" t="e">
        <f t="shared" si="77"/>
        <v>#REF!</v>
      </c>
      <c r="G963" s="15">
        <v>45128</v>
      </c>
      <c r="H963" s="16" t="s">
        <v>35</v>
      </c>
      <c r="I963" s="16" t="s">
        <v>51</v>
      </c>
      <c r="J963" s="16" t="s">
        <v>9</v>
      </c>
      <c r="K963" s="14" t="s">
        <v>10</v>
      </c>
      <c r="L963" s="14" t="s">
        <v>19</v>
      </c>
      <c r="M963" s="16" t="s">
        <v>25</v>
      </c>
      <c r="N963" s="16" t="s">
        <v>13</v>
      </c>
      <c r="O963" s="16" t="s">
        <v>14</v>
      </c>
      <c r="P963" s="12">
        <f t="shared" si="78"/>
        <v>1</v>
      </c>
      <c r="Q963" s="12" cm="1">
        <f t="array" ref="Q963">SUMPRODUCT(($G$2:$G$3094=G963)*(P963&gt;$P$2:$P$3094))+1</f>
        <v>1</v>
      </c>
      <c r="R963" s="12" t="e">
        <f>(Q963*100000)+#REF!</f>
        <v>#REF!</v>
      </c>
      <c r="S963" t="e" cm="1">
        <f t="array" ref="S963">SUMPRODUCT(($G$2:$G$3094=G963)*(R963&gt;$R$2:$R$3094))+1</f>
        <v>#REF!</v>
      </c>
      <c r="T963" t="str">
        <f t="shared" si="79"/>
        <v xml:space="preserve">NEWBURY </v>
      </c>
      <c r="U963">
        <v>0</v>
      </c>
      <c r="V963" t="s">
        <v>11</v>
      </c>
      <c r="W963">
        <f t="shared" si="80"/>
        <v>2023</v>
      </c>
    </row>
    <row r="964" spans="1:23" x14ac:dyDescent="0.25">
      <c r="A964" s="10" t="str">
        <f>IF(YEAR(G964)=2024,#REF!,"")</f>
        <v/>
      </c>
      <c r="B964" s="10" t="str">
        <f>IF(YEAR(G964)=2025,#REF!,"")</f>
        <v/>
      </c>
      <c r="C964" s="10" t="str">
        <f t="shared" si="76"/>
        <v>Evening45128</v>
      </c>
      <c r="D964" s="5" t="str">
        <f>IF('by region'!$C$2="Any","Any",List!V964)&amp;M964&amp;IF('by region'!$I$2="Any","Any",N964)&amp;G964</f>
        <v>AnyFlatAny45128</v>
      </c>
      <c r="E964" s="5" t="e">
        <f>IF(I964=#REF!,List!G964,"")</f>
        <v>#REF!</v>
      </c>
      <c r="F964" s="5" t="e">
        <f t="shared" si="77"/>
        <v>#REF!</v>
      </c>
      <c r="G964" s="15">
        <v>45128</v>
      </c>
      <c r="H964" s="16" t="s">
        <v>35</v>
      </c>
      <c r="I964" s="16" t="s">
        <v>76</v>
      </c>
      <c r="J964" s="16" t="s">
        <v>80</v>
      </c>
      <c r="K964" s="14" t="s">
        <v>16</v>
      </c>
      <c r="L964" s="14" t="s">
        <v>17</v>
      </c>
      <c r="M964" s="16" t="s">
        <v>25</v>
      </c>
      <c r="N964" s="16" t="s">
        <v>13</v>
      </c>
      <c r="O964" s="16" t="s">
        <v>14</v>
      </c>
      <c r="P964" s="12">
        <f t="shared" si="78"/>
        <v>2</v>
      </c>
      <c r="Q964" s="12" cm="1">
        <f t="array" ref="Q964">SUMPRODUCT(($G$2:$G$3094=G964)*(P964&gt;$P$2:$P$3094))+1</f>
        <v>4</v>
      </c>
      <c r="R964" s="12" t="e">
        <f>(Q964*100000)+#REF!</f>
        <v>#REF!</v>
      </c>
      <c r="S964" t="e" cm="1">
        <f t="array" ref="S964">SUMPRODUCT(($G$2:$G$3094=G964)*(R964&gt;$R$2:$R$3094))+1</f>
        <v>#REF!</v>
      </c>
      <c r="T964" t="str">
        <f t="shared" si="79"/>
        <v>NEWMARKET †</v>
      </c>
      <c r="U964">
        <v>0</v>
      </c>
      <c r="V964" t="s">
        <v>19</v>
      </c>
      <c r="W964">
        <f t="shared" si="80"/>
        <v>2023</v>
      </c>
    </row>
    <row r="965" spans="1:23" x14ac:dyDescent="0.25">
      <c r="A965" s="10" t="str">
        <f>IF(YEAR(G965)=2024,#REF!,"")</f>
        <v/>
      </c>
      <c r="B965" s="10" t="str">
        <f>IF(YEAR(G965)=2025,#REF!,"")</f>
        <v/>
      </c>
      <c r="C965" s="10" t="str">
        <f t="shared" si="76"/>
        <v>Afternoon45128</v>
      </c>
      <c r="D965" s="5" t="str">
        <f>IF('by region'!$C$2="Any","Any",List!V965)&amp;M965&amp;IF('by region'!$I$2="Any","Any",N965)&amp;G965</f>
        <v>AnyFlatAny45128</v>
      </c>
      <c r="E965" s="5" t="e">
        <f>IF(I965=#REF!,List!G965,"")</f>
        <v>#REF!</v>
      </c>
      <c r="F965" s="5" t="e">
        <f t="shared" si="77"/>
        <v>#REF!</v>
      </c>
      <c r="G965" s="15">
        <v>45128</v>
      </c>
      <c r="H965" s="16" t="s">
        <v>35</v>
      </c>
      <c r="I965" s="16" t="s">
        <v>72</v>
      </c>
      <c r="J965" s="16" t="s">
        <v>9</v>
      </c>
      <c r="K965" s="14" t="s">
        <v>16</v>
      </c>
      <c r="L965" s="14" t="s">
        <v>17</v>
      </c>
      <c r="M965" s="16" t="s">
        <v>25</v>
      </c>
      <c r="N965" s="16" t="s">
        <v>13</v>
      </c>
      <c r="O965" s="16" t="s">
        <v>14</v>
      </c>
      <c r="P965" s="12">
        <f t="shared" si="78"/>
        <v>1</v>
      </c>
      <c r="Q965" s="12" cm="1">
        <f t="array" ref="Q965">SUMPRODUCT(($G$2:$G$3094=G965)*(P965&gt;$P$2:$P$3094))+1</f>
        <v>1</v>
      </c>
      <c r="R965" s="12" t="e">
        <f>(Q965*100000)+#REF!</f>
        <v>#REF!</v>
      </c>
      <c r="S965" t="e" cm="1">
        <f t="array" ref="S965">SUMPRODUCT(($G$2:$G$3094=G965)*(R965&gt;$R$2:$R$3094))+1</f>
        <v>#REF!</v>
      </c>
      <c r="T965" t="str">
        <f t="shared" si="79"/>
        <v xml:space="preserve">NOTTINGHAM </v>
      </c>
      <c r="U965">
        <v>0</v>
      </c>
      <c r="V965" t="s">
        <v>17</v>
      </c>
      <c r="W965">
        <f t="shared" si="80"/>
        <v>2023</v>
      </c>
    </row>
    <row r="966" spans="1:23" x14ac:dyDescent="0.25">
      <c r="A966" s="10" t="str">
        <f>IF(YEAR(G966)=2024,#REF!,"")</f>
        <v/>
      </c>
      <c r="B966" s="10" t="str">
        <f>IF(YEAR(G966)=2025,#REF!,"")</f>
        <v/>
      </c>
      <c r="C966" s="10" t="str">
        <f t="shared" si="76"/>
        <v>Evening45128</v>
      </c>
      <c r="D966" s="5" t="str">
        <f>IF('by region'!$C$2="Any","Any",List!V966)&amp;M966&amp;IF('by region'!$I$2="Any","Any",N966)&amp;G966</f>
        <v>AnyFlatAny45128</v>
      </c>
      <c r="E966" s="5" t="e">
        <f>IF(I966=#REF!,List!G966,"")</f>
        <v>#REF!</v>
      </c>
      <c r="F966" s="5" t="e">
        <f t="shared" si="77"/>
        <v>#REF!</v>
      </c>
      <c r="G966" s="15">
        <v>45128</v>
      </c>
      <c r="H966" s="16" t="s">
        <v>35</v>
      </c>
      <c r="I966" s="16" t="s">
        <v>71</v>
      </c>
      <c r="J966" s="16" t="s">
        <v>80</v>
      </c>
      <c r="K966" s="14" t="s">
        <v>10</v>
      </c>
      <c r="L966" s="14" t="s">
        <v>11</v>
      </c>
      <c r="M966" s="16" t="s">
        <v>25</v>
      </c>
      <c r="N966" s="16" t="s">
        <v>13</v>
      </c>
      <c r="O966" s="16" t="s">
        <v>14</v>
      </c>
      <c r="P966" s="12">
        <f t="shared" si="78"/>
        <v>2</v>
      </c>
      <c r="Q966" s="12" cm="1">
        <f t="array" ref="Q966">SUMPRODUCT(($G$2:$G$3094=G966)*(P966&gt;$P$2:$P$3094))+1</f>
        <v>4</v>
      </c>
      <c r="R966" s="12" t="e">
        <f>(Q966*100000)+#REF!</f>
        <v>#REF!</v>
      </c>
      <c r="S966" t="e" cm="1">
        <f t="array" ref="S966">SUMPRODUCT(($G$2:$G$3094=G966)*(R966&gt;$R$2:$R$3094))+1</f>
        <v>#REF!</v>
      </c>
      <c r="T966" t="str">
        <f t="shared" si="79"/>
        <v>PONTEFRACT †</v>
      </c>
      <c r="U966">
        <v>0</v>
      </c>
      <c r="V966" t="s">
        <v>11</v>
      </c>
      <c r="W966">
        <f t="shared" si="80"/>
        <v>2023</v>
      </c>
    </row>
    <row r="967" spans="1:23" x14ac:dyDescent="0.25">
      <c r="A967" s="10" t="str">
        <f>IF(YEAR(G967)=2024,#REF!,"")</f>
        <v/>
      </c>
      <c r="B967" s="10" t="str">
        <f>IF(YEAR(G967)=2025,#REF!,"")</f>
        <v/>
      </c>
      <c r="C967" s="10" t="str">
        <f t="shared" si="76"/>
        <v>Evening45129</v>
      </c>
      <c r="D967" s="5" t="str">
        <f>IF('by region'!$C$2="Any","Any",List!V967)&amp;M967&amp;IF('by region'!$I$2="Any","Any",N967)&amp;G967</f>
        <v>AnyFlatAny45129</v>
      </c>
      <c r="E967" s="5" t="e">
        <f>IF(I967=#REF!,List!G967,"")</f>
        <v>#REF!</v>
      </c>
      <c r="F967" s="5" t="e">
        <f t="shared" si="77"/>
        <v>#REF!</v>
      </c>
      <c r="G967" s="15">
        <v>45129</v>
      </c>
      <c r="H967" s="16" t="s">
        <v>37</v>
      </c>
      <c r="I967" s="16" t="s">
        <v>59</v>
      </c>
      <c r="J967" s="16" t="s">
        <v>80</v>
      </c>
      <c r="K967" s="14" t="s">
        <v>24</v>
      </c>
      <c r="L967" s="14" t="s">
        <v>11</v>
      </c>
      <c r="M967" s="16" t="s">
        <v>25</v>
      </c>
      <c r="N967" s="16" t="s">
        <v>13</v>
      </c>
      <c r="O967" s="16" t="s">
        <v>14</v>
      </c>
      <c r="P967" s="12">
        <f t="shared" si="78"/>
        <v>2</v>
      </c>
      <c r="Q967" s="12" cm="1">
        <f t="array" ref="Q967">SUMPRODUCT(($G$2:$G$3094=G967)*(P967&gt;$P$2:$P$3094))+1</f>
        <v>6</v>
      </c>
      <c r="R967" s="12" t="e">
        <f>(Q967*100000)+#REF!</f>
        <v>#REF!</v>
      </c>
      <c r="S967" t="e" cm="1">
        <f t="array" ref="S967">SUMPRODUCT(($G$2:$G$3094=G967)*(R967&gt;$R$2:$R$3094))+1</f>
        <v>#REF!</v>
      </c>
      <c r="T967" t="str">
        <f t="shared" si="79"/>
        <v>DONCASTER †</v>
      </c>
      <c r="U967">
        <v>0</v>
      </c>
      <c r="V967" t="s">
        <v>19</v>
      </c>
      <c r="W967">
        <f t="shared" si="80"/>
        <v>2023</v>
      </c>
    </row>
    <row r="968" spans="1:23" x14ac:dyDescent="0.25">
      <c r="A968" s="10" t="str">
        <f>IF(YEAR(G968)=2024,#REF!,"")</f>
        <v/>
      </c>
      <c r="B968" s="10" t="str">
        <f>IF(YEAR(G968)=2025,#REF!,"")</f>
        <v/>
      </c>
      <c r="C968" s="10" t="str">
        <f t="shared" si="76"/>
        <v>Evening45129</v>
      </c>
      <c r="D968" s="5" t="str">
        <f>IF('by region'!$C$2="Any","Any",List!V968)&amp;M968&amp;IF('by region'!$I$2="Any","Any",N968)&amp;G968</f>
        <v>AnyFlatAny45129</v>
      </c>
      <c r="E968" s="5" t="e">
        <f>IF(I968=#REF!,List!G968,"")</f>
        <v>#REF!</v>
      </c>
      <c r="F968" s="5" t="e">
        <f t="shared" si="77"/>
        <v>#REF!</v>
      </c>
      <c r="G968" s="15">
        <v>45129</v>
      </c>
      <c r="H968" s="16" t="s">
        <v>37</v>
      </c>
      <c r="I968" s="16" t="s">
        <v>56</v>
      </c>
      <c r="J968" s="16" t="s">
        <v>80</v>
      </c>
      <c r="K968" s="14" t="s">
        <v>16</v>
      </c>
      <c r="L968" s="14" t="s">
        <v>11</v>
      </c>
      <c r="M968" s="16" t="s">
        <v>25</v>
      </c>
      <c r="N968" s="16" t="s">
        <v>13</v>
      </c>
      <c r="O968" s="16" t="s">
        <v>14</v>
      </c>
      <c r="P968" s="12">
        <f t="shared" si="78"/>
        <v>2</v>
      </c>
      <c r="Q968" s="12" cm="1">
        <f t="array" ref="Q968">SUMPRODUCT(($G$2:$G$3094=G968)*(P968&gt;$P$2:$P$3094))+1</f>
        <v>6</v>
      </c>
      <c r="R968" s="12" t="e">
        <f>(Q968*100000)+#REF!</f>
        <v>#REF!</v>
      </c>
      <c r="S968" t="e" cm="1">
        <f t="array" ref="S968">SUMPRODUCT(($G$2:$G$3094=G968)*(R968&gt;$R$2:$R$3094))+1</f>
        <v>#REF!</v>
      </c>
      <c r="T968" t="str">
        <f t="shared" si="79"/>
        <v>HAYDOCK PARK †</v>
      </c>
      <c r="U968">
        <v>0</v>
      </c>
      <c r="V968" t="s">
        <v>19</v>
      </c>
      <c r="W968">
        <f t="shared" si="80"/>
        <v>2023</v>
      </c>
    </row>
    <row r="969" spans="1:23" x14ac:dyDescent="0.25">
      <c r="A969" s="10" t="str">
        <f>IF(YEAR(G969)=2024,#REF!,"")</f>
        <v/>
      </c>
      <c r="B969" s="10" t="str">
        <f>IF(YEAR(G969)=2025,#REF!,"")</f>
        <v/>
      </c>
      <c r="C969" s="10" t="str">
        <f t="shared" si="76"/>
        <v>Afternoon45129</v>
      </c>
      <c r="D969" s="5" t="str">
        <f>IF('by region'!$C$2="Any","Any",List!V969)&amp;M969&amp;IF('by region'!$I$2="Any","Any",N969)&amp;G969</f>
        <v>AnyFlatAny45129</v>
      </c>
      <c r="E969" s="5" t="e">
        <f>IF(I969=#REF!,List!G969,"")</f>
        <v>#REF!</v>
      </c>
      <c r="F969" s="5" t="e">
        <f t="shared" si="77"/>
        <v>#REF!</v>
      </c>
      <c r="G969" s="15">
        <v>45129</v>
      </c>
      <c r="H969" s="16" t="s">
        <v>37</v>
      </c>
      <c r="I969" s="16" t="s">
        <v>51</v>
      </c>
      <c r="J969" s="16" t="s">
        <v>9</v>
      </c>
      <c r="K969" s="14" t="s">
        <v>10</v>
      </c>
      <c r="L969" s="14" t="s">
        <v>19</v>
      </c>
      <c r="M969" s="16" t="s">
        <v>25</v>
      </c>
      <c r="N969" s="16" t="s">
        <v>13</v>
      </c>
      <c r="O969" s="16" t="s">
        <v>14</v>
      </c>
      <c r="P969" s="12">
        <f t="shared" si="78"/>
        <v>1</v>
      </c>
      <c r="Q969" s="12" cm="1">
        <f t="array" ref="Q969">SUMPRODUCT(($G$2:$G$3094=G969)*(P969&gt;$P$2:$P$3094))+1</f>
        <v>1</v>
      </c>
      <c r="R969" s="12" t="e">
        <f>(Q969*100000)+#REF!</f>
        <v>#REF!</v>
      </c>
      <c r="S969" t="e" cm="1">
        <f t="array" ref="S969">SUMPRODUCT(($G$2:$G$3094=G969)*(R969&gt;$R$2:$R$3094))+1</f>
        <v>#REF!</v>
      </c>
      <c r="T969" t="str">
        <f t="shared" si="79"/>
        <v xml:space="preserve">NEWBURY </v>
      </c>
      <c r="U969">
        <v>0</v>
      </c>
      <c r="V969" t="s">
        <v>11</v>
      </c>
      <c r="W969">
        <f t="shared" si="80"/>
        <v>2023</v>
      </c>
    </row>
    <row r="970" spans="1:23" x14ac:dyDescent="0.25">
      <c r="A970" s="10" t="str">
        <f>IF(YEAR(G970)=2024,#REF!,"")</f>
        <v/>
      </c>
      <c r="B970" s="10" t="str">
        <f>IF(YEAR(G970)=2025,#REF!,"")</f>
        <v/>
      </c>
      <c r="C970" s="10" t="str">
        <f t="shared" si="76"/>
        <v>Afternoon45129</v>
      </c>
      <c r="D970" s="5" t="str">
        <f>IF('by region'!$C$2="Any","Any",List!V970)&amp;M970&amp;IF('by region'!$I$2="Any","Any",N970)&amp;G970</f>
        <v>AnyFlatAny45129</v>
      </c>
      <c r="E970" s="5" t="e">
        <f>IF(I970=#REF!,List!G970,"")</f>
        <v>#REF!</v>
      </c>
      <c r="F970" s="5" t="e">
        <f t="shared" si="77"/>
        <v>#REF!</v>
      </c>
      <c r="G970" s="15">
        <v>45129</v>
      </c>
      <c r="H970" s="16" t="s">
        <v>37</v>
      </c>
      <c r="I970" s="16" t="s">
        <v>76</v>
      </c>
      <c r="J970" s="16" t="s">
        <v>9</v>
      </c>
      <c r="K970" s="14" t="s">
        <v>16</v>
      </c>
      <c r="L970" s="14" t="s">
        <v>17</v>
      </c>
      <c r="M970" s="16" t="s">
        <v>25</v>
      </c>
      <c r="N970" s="16" t="s">
        <v>13</v>
      </c>
      <c r="O970" s="16" t="s">
        <v>14</v>
      </c>
      <c r="P970" s="12">
        <f t="shared" si="78"/>
        <v>1</v>
      </c>
      <c r="Q970" s="12" cm="1">
        <f t="array" ref="Q970">SUMPRODUCT(($G$2:$G$3094=G970)*(P970&gt;$P$2:$P$3094))+1</f>
        <v>1</v>
      </c>
      <c r="R970" s="12" t="e">
        <f>(Q970*100000)+#REF!</f>
        <v>#REF!</v>
      </c>
      <c r="S970" t="e" cm="1">
        <f t="array" ref="S970">SUMPRODUCT(($G$2:$G$3094=G970)*(R970&gt;$R$2:$R$3094))+1</f>
        <v>#REF!</v>
      </c>
      <c r="T970" t="str">
        <f t="shared" si="79"/>
        <v xml:space="preserve">NEWMARKET </v>
      </c>
      <c r="U970">
        <v>0</v>
      </c>
      <c r="V970" t="s">
        <v>19</v>
      </c>
      <c r="W970">
        <f t="shared" si="80"/>
        <v>2023</v>
      </c>
    </row>
    <row r="971" spans="1:23" x14ac:dyDescent="0.25">
      <c r="A971" s="10" t="str">
        <f>IF(YEAR(G971)=2024,#REF!,"")</f>
        <v/>
      </c>
      <c r="B971" s="10" t="str">
        <f>IF(YEAR(G971)=2025,#REF!,"")</f>
        <v/>
      </c>
      <c r="C971" s="10" t="str">
        <f t="shared" si="76"/>
        <v>Afternoon45129</v>
      </c>
      <c r="D971" s="5" t="str">
        <f>IF('by region'!$C$2="Any","Any",List!V971)&amp;M971&amp;IF('by region'!$I$2="Any","Any",N971)&amp;G971</f>
        <v>AnyFlatAny45129</v>
      </c>
      <c r="E971" s="5" t="e">
        <f>IF(I971=#REF!,List!G971,"")</f>
        <v>#REF!</v>
      </c>
      <c r="F971" s="5" t="str">
        <f t="shared" si="77"/>
        <v>451292</v>
      </c>
      <c r="G971" s="15">
        <v>45129</v>
      </c>
      <c r="H971" s="16" t="s">
        <v>37</v>
      </c>
      <c r="I971" s="16" t="s">
        <v>78</v>
      </c>
      <c r="J971" s="16" t="s">
        <v>9</v>
      </c>
      <c r="K971" s="14" t="s">
        <v>10</v>
      </c>
      <c r="L971" s="14" t="s">
        <v>11</v>
      </c>
      <c r="M971" s="16" t="s">
        <v>25</v>
      </c>
      <c r="N971" s="16" t="s">
        <v>13</v>
      </c>
      <c r="O971" s="16" t="s">
        <v>14</v>
      </c>
      <c r="P971" s="12">
        <f t="shared" si="78"/>
        <v>1</v>
      </c>
      <c r="Q971" s="12" cm="1">
        <f t="array" ref="Q971">SUMPRODUCT(($G$2:$G$3094=G971)*(P971&gt;$P$2:$P$3094))+1</f>
        <v>1</v>
      </c>
      <c r="R971" s="12" t="e">
        <f>(Q971*100000)+#REF!</f>
        <v>#REF!</v>
      </c>
      <c r="S971">
        <v>2</v>
      </c>
      <c r="T971" t="str">
        <f t="shared" si="79"/>
        <v xml:space="preserve">RIPON </v>
      </c>
      <c r="U971">
        <v>0</v>
      </c>
      <c r="V971" t="s">
        <v>30</v>
      </c>
      <c r="W971">
        <f t="shared" si="80"/>
        <v>2023</v>
      </c>
    </row>
    <row r="972" spans="1:23" x14ac:dyDescent="0.25">
      <c r="A972" s="10" t="str">
        <f>IF(YEAR(G972)=2024,#REF!,"")</f>
        <v/>
      </c>
      <c r="B972" s="10" t="str">
        <f>IF(YEAR(G972)=2025,#REF!,"")</f>
        <v/>
      </c>
      <c r="C972" s="10" t="str">
        <f t="shared" si="76"/>
        <v>Afternoon45129</v>
      </c>
      <c r="D972" s="5" t="str">
        <f>IF('by region'!$C$2="Any","Any",List!V972)&amp;M972&amp;IF('by region'!$I$2="Any","Any",N972)&amp;G972</f>
        <v>AnyJumpAny45129</v>
      </c>
      <c r="E972" s="5" t="e">
        <f>IF(I972=#REF!,List!G972,"")</f>
        <v>#REF!</v>
      </c>
      <c r="F972" s="5" t="e">
        <f t="shared" si="77"/>
        <v>#REF!</v>
      </c>
      <c r="G972" s="15">
        <v>45129</v>
      </c>
      <c r="H972" s="16" t="s">
        <v>37</v>
      </c>
      <c r="I972" s="16" t="s">
        <v>53</v>
      </c>
      <c r="J972" s="16" t="s">
        <v>9</v>
      </c>
      <c r="K972" s="14" t="s">
        <v>16</v>
      </c>
      <c r="L972" s="14" t="s">
        <v>17</v>
      </c>
      <c r="M972" s="16" t="s">
        <v>12</v>
      </c>
      <c r="N972" s="16" t="s">
        <v>13</v>
      </c>
      <c r="O972" s="16" t="s">
        <v>14</v>
      </c>
      <c r="P972" s="12">
        <f t="shared" si="78"/>
        <v>1</v>
      </c>
      <c r="Q972" s="12" cm="1">
        <f t="array" ref="Q972">SUMPRODUCT(($G$2:$G$3094=G972)*(P972&gt;$P$2:$P$3094))+1</f>
        <v>1</v>
      </c>
      <c r="R972" s="12" t="e">
        <f>(Q972*100000)+#REF!</f>
        <v>#REF!</v>
      </c>
      <c r="S972" t="e" cm="1">
        <f t="array" ref="S972">SUMPRODUCT(($G$2:$G$3094=G972)*(R972&gt;$R$2:$R$3094))+1</f>
        <v>#REF!</v>
      </c>
      <c r="T972" t="str">
        <f t="shared" si="79"/>
        <v xml:space="preserve">Market Rasen </v>
      </c>
      <c r="U972">
        <v>0</v>
      </c>
      <c r="V972" t="s">
        <v>11</v>
      </c>
      <c r="W972">
        <f t="shared" si="80"/>
        <v>2023</v>
      </c>
    </row>
    <row r="973" spans="1:23" x14ac:dyDescent="0.25">
      <c r="A973" s="10" t="str">
        <f>IF(YEAR(G973)=2024,#REF!,"")</f>
        <v/>
      </c>
      <c r="B973" s="10" t="str">
        <f>IF(YEAR(G973)=2025,#REF!,"")</f>
        <v/>
      </c>
      <c r="C973" s="10" t="str">
        <f t="shared" si="76"/>
        <v>Afternoon45129</v>
      </c>
      <c r="D973" s="5" t="str">
        <f>IF('by region'!$C$2="Any","Any",List!V973)&amp;M973&amp;IF('by region'!$I$2="Any","Any",N973)&amp;G973</f>
        <v>AnyJumpAny45129</v>
      </c>
      <c r="E973" s="5" t="e">
        <f>IF(I973=#REF!,List!G973,"")</f>
        <v>#REF!</v>
      </c>
      <c r="F973" s="5" t="e">
        <f t="shared" si="77"/>
        <v>#REF!</v>
      </c>
      <c r="G973" s="15">
        <v>45129</v>
      </c>
      <c r="H973" s="16" t="s">
        <v>37</v>
      </c>
      <c r="I973" s="16" t="s">
        <v>92</v>
      </c>
      <c r="J973" s="16" t="s">
        <v>9</v>
      </c>
      <c r="K973" s="14" t="s">
        <v>10</v>
      </c>
      <c r="L973" s="14" t="s">
        <v>11</v>
      </c>
      <c r="M973" s="16" t="s">
        <v>12</v>
      </c>
      <c r="N973" s="16" t="s">
        <v>13</v>
      </c>
      <c r="O973" s="16" t="s">
        <v>21</v>
      </c>
      <c r="P973" s="12">
        <f t="shared" si="78"/>
        <v>1</v>
      </c>
      <c r="Q973" s="12" cm="1">
        <f t="array" ref="Q973">SUMPRODUCT(($G$2:$G$3094=G973)*(P973&gt;$P$2:$P$3094))+1</f>
        <v>1</v>
      </c>
      <c r="R973" s="12" t="e">
        <f>(Q973*100000)+#REF!</f>
        <v>#REF!</v>
      </c>
      <c r="S973" t="e" cm="1">
        <f t="array" ref="S973">SUMPRODUCT(($G$2:$G$3094=G973)*(R973&gt;$R$2:$R$3094))+1</f>
        <v>#REF!</v>
      </c>
      <c r="T973" t="str">
        <f t="shared" si="79"/>
        <v xml:space="preserve">Cartmel </v>
      </c>
      <c r="U973">
        <v>0</v>
      </c>
      <c r="V973" t="s">
        <v>17</v>
      </c>
      <c r="W973">
        <f t="shared" si="80"/>
        <v>2023</v>
      </c>
    </row>
    <row r="974" spans="1:23" x14ac:dyDescent="0.25">
      <c r="A974" s="10" t="str">
        <f>IF(YEAR(G974)=2024,#REF!,"")</f>
        <v/>
      </c>
      <c r="B974" s="10" t="str">
        <f>IF(YEAR(G974)=2025,#REF!,"")</f>
        <v/>
      </c>
      <c r="C974" s="10" t="str">
        <f t="shared" si="76"/>
        <v>Afternoon45130</v>
      </c>
      <c r="D974" s="5" t="str">
        <f>IF('by region'!$C$2="Any","Any",List!V974)&amp;M974&amp;IF('by region'!$I$2="Any","Any",N974)&amp;G974</f>
        <v>AnyFlatAny45130</v>
      </c>
      <c r="E974" s="5" t="e">
        <f>IF(I974=#REF!,List!G974,"")</f>
        <v>#REF!</v>
      </c>
      <c r="F974" s="5" t="e">
        <f t="shared" si="77"/>
        <v>#REF!</v>
      </c>
      <c r="G974" s="15">
        <v>45130</v>
      </c>
      <c r="H974" s="16" t="s">
        <v>40</v>
      </c>
      <c r="I974" s="16" t="s">
        <v>69</v>
      </c>
      <c r="J974" s="16" t="s">
        <v>9</v>
      </c>
      <c r="K974" s="14" t="s">
        <v>10</v>
      </c>
      <c r="L974" s="14" t="s">
        <v>11</v>
      </c>
      <c r="M974" s="16" t="s">
        <v>25</v>
      </c>
      <c r="N974" s="16" t="s">
        <v>13</v>
      </c>
      <c r="O974" s="16" t="s">
        <v>14</v>
      </c>
      <c r="P974" s="12">
        <f t="shared" si="78"/>
        <v>1</v>
      </c>
      <c r="Q974" s="12" cm="1">
        <f t="array" ref="Q974">SUMPRODUCT(($G$2:$G$3094=G974)*(P974&gt;$P$2:$P$3094))+1</f>
        <v>1</v>
      </c>
      <c r="R974" s="12" t="e">
        <f>(Q974*100000)+#REF!</f>
        <v>#REF!</v>
      </c>
      <c r="S974" t="e" cm="1">
        <f t="array" ref="S974">SUMPRODUCT(($G$2:$G$3094=G974)*(R974&gt;$R$2:$R$3094))+1</f>
        <v>#REF!</v>
      </c>
      <c r="T974" t="str">
        <f t="shared" si="79"/>
        <v xml:space="preserve">REDCAR </v>
      </c>
      <c r="U974">
        <v>0</v>
      </c>
      <c r="V974" t="s">
        <v>17</v>
      </c>
      <c r="W974">
        <f t="shared" si="80"/>
        <v>2023</v>
      </c>
    </row>
    <row r="975" spans="1:23" x14ac:dyDescent="0.25">
      <c r="A975" s="10" t="str">
        <f>IF(YEAR(G975)=2024,#REF!,"")</f>
        <v/>
      </c>
      <c r="B975" s="10" t="str">
        <f>IF(YEAR(G975)=2025,#REF!,"")</f>
        <v/>
      </c>
      <c r="C975" s="10" t="str">
        <f t="shared" si="76"/>
        <v>Afternoon45130</v>
      </c>
      <c r="D975" s="5" t="str">
        <f>IF('by region'!$C$2="Any","Any",List!V975)&amp;M975&amp;IF('by region'!$I$2="Any","Any",N975)&amp;G975</f>
        <v>AnyJumpAny45130</v>
      </c>
      <c r="E975" s="5" t="e">
        <f>IF(I975=#REF!,List!G975,"")</f>
        <v>#REF!</v>
      </c>
      <c r="F975" s="5" t="e">
        <f t="shared" si="77"/>
        <v>#REF!</v>
      </c>
      <c r="G975" s="15">
        <v>45130</v>
      </c>
      <c r="H975" s="16" t="s">
        <v>40</v>
      </c>
      <c r="I975" s="16" t="s">
        <v>75</v>
      </c>
      <c r="J975" s="16" t="s">
        <v>9</v>
      </c>
      <c r="K975" s="14" t="s">
        <v>10</v>
      </c>
      <c r="L975" s="14" t="s">
        <v>19</v>
      </c>
      <c r="M975" s="16" t="s">
        <v>12</v>
      </c>
      <c r="N975" s="16" t="s">
        <v>13</v>
      </c>
      <c r="O975" s="16" t="s">
        <v>14</v>
      </c>
      <c r="P975" s="12">
        <f t="shared" si="78"/>
        <v>1</v>
      </c>
      <c r="Q975" s="12" cm="1">
        <f t="array" ref="Q975">SUMPRODUCT(($G$2:$G$3094=G975)*(P975&gt;$P$2:$P$3094))+1</f>
        <v>1</v>
      </c>
      <c r="R975" s="12" t="e">
        <f>(Q975*100000)+#REF!</f>
        <v>#REF!</v>
      </c>
      <c r="S975" t="e" cm="1">
        <f t="array" ref="S975">SUMPRODUCT(($G$2:$G$3094=G975)*(R975&gt;$R$2:$R$3094))+1</f>
        <v>#REF!</v>
      </c>
      <c r="T975" t="str">
        <f t="shared" si="79"/>
        <v xml:space="preserve">Newton Abbot </v>
      </c>
      <c r="U975">
        <v>0</v>
      </c>
      <c r="V975" t="s">
        <v>11</v>
      </c>
      <c r="W975">
        <f t="shared" si="80"/>
        <v>2023</v>
      </c>
    </row>
    <row r="976" spans="1:23" x14ac:dyDescent="0.25">
      <c r="A976" s="10" t="str">
        <f>IF(YEAR(G976)=2024,#REF!,"")</f>
        <v/>
      </c>
      <c r="B976" s="10" t="str">
        <f>IF(YEAR(G976)=2025,#REF!,"")</f>
        <v/>
      </c>
      <c r="C976" s="10" t="str">
        <f t="shared" si="76"/>
        <v>Afternoon45130</v>
      </c>
      <c r="D976" s="5" t="str">
        <f>IF('by region'!$C$2="Any","Any",List!V976)&amp;M976&amp;IF('by region'!$I$2="Any","Any",N976)&amp;G976</f>
        <v>AnyJumpAny45130</v>
      </c>
      <c r="E976" s="5" t="e">
        <f>IF(I976=#REF!,List!G976,"")</f>
        <v>#REF!</v>
      </c>
      <c r="F976" s="5" t="e">
        <f t="shared" si="77"/>
        <v>#REF!</v>
      </c>
      <c r="G976" s="15">
        <v>45130</v>
      </c>
      <c r="H976" s="16" t="s">
        <v>40</v>
      </c>
      <c r="I976" s="16" t="s">
        <v>66</v>
      </c>
      <c r="J976" s="16" t="s">
        <v>9</v>
      </c>
      <c r="K976" s="14" t="s">
        <v>10</v>
      </c>
      <c r="L976" s="14" t="s">
        <v>17</v>
      </c>
      <c r="M976" s="16" t="s">
        <v>12</v>
      </c>
      <c r="N976" s="16" t="s">
        <v>13</v>
      </c>
      <c r="O976" s="16" t="s">
        <v>14</v>
      </c>
      <c r="P976" s="12">
        <f t="shared" si="78"/>
        <v>1</v>
      </c>
      <c r="Q976" s="12" cm="1">
        <f t="array" ref="Q976">SUMPRODUCT(($G$2:$G$3094=G976)*(P976&gt;$P$2:$P$3094))+1</f>
        <v>1</v>
      </c>
      <c r="R976" s="12" t="e">
        <f>(Q976*100000)+#REF!</f>
        <v>#REF!</v>
      </c>
      <c r="S976" t="e" cm="1">
        <f t="array" ref="S976">SUMPRODUCT(($G$2:$G$3094=G976)*(R976&gt;$R$2:$R$3094))+1</f>
        <v>#REF!</v>
      </c>
      <c r="T976" t="str">
        <f t="shared" si="79"/>
        <v xml:space="preserve">Stratford-On-Avon </v>
      </c>
      <c r="U976">
        <v>0</v>
      </c>
      <c r="V976" t="s">
        <v>11</v>
      </c>
      <c r="W976">
        <f t="shared" si="80"/>
        <v>2023</v>
      </c>
    </row>
    <row r="977" spans="1:23" x14ac:dyDescent="0.25">
      <c r="A977" s="10" t="str">
        <f>IF(YEAR(G977)=2024,#REF!,"")</f>
        <v/>
      </c>
      <c r="B977" s="10" t="str">
        <f>IF(YEAR(G977)=2025,#REF!,"")</f>
        <v/>
      </c>
      <c r="C977" s="10" t="str">
        <f t="shared" si="76"/>
        <v>Afternoon45131</v>
      </c>
      <c r="D977" s="5" t="str">
        <f>IF('by region'!$C$2="Any","Any",List!V977)&amp;M977&amp;IF('by region'!$I$2="Any","Any",N977)&amp;G977</f>
        <v>AnyFlatAny45131</v>
      </c>
      <c r="E977" s="5" t="e">
        <f>IF(I977=#REF!,List!G977,"")</f>
        <v>#REF!</v>
      </c>
      <c r="F977" s="5" t="e">
        <f t="shared" si="77"/>
        <v>#REF!</v>
      </c>
      <c r="G977" s="15">
        <v>45131</v>
      </c>
      <c r="H977" s="16" t="s">
        <v>42</v>
      </c>
      <c r="I977" s="16" t="s">
        <v>28</v>
      </c>
      <c r="J977" s="16" t="s">
        <v>9</v>
      </c>
      <c r="K977" s="14" t="s">
        <v>10</v>
      </c>
      <c r="L977" s="14" t="s">
        <v>11</v>
      </c>
      <c r="M977" s="16" t="s">
        <v>25</v>
      </c>
      <c r="N977" s="16" t="s">
        <v>13</v>
      </c>
      <c r="O977" s="16" t="s">
        <v>14</v>
      </c>
      <c r="P977" s="12">
        <f t="shared" si="78"/>
        <v>1</v>
      </c>
      <c r="Q977" s="12" cm="1">
        <f t="array" ref="Q977">SUMPRODUCT(($G$2:$G$3094=G977)*(P977&gt;$P$2:$P$3094))+1</f>
        <v>1</v>
      </c>
      <c r="R977" s="12" t="e">
        <f>(Q977*100000)+#REF!</f>
        <v>#REF!</v>
      </c>
      <c r="S977" t="e" cm="1">
        <f t="array" ref="S977">SUMPRODUCT(($G$2:$G$3094=G977)*(R977&gt;$R$2:$R$3094))+1</f>
        <v>#REF!</v>
      </c>
      <c r="T977" t="str">
        <f t="shared" si="79"/>
        <v xml:space="preserve">AYR </v>
      </c>
      <c r="U977">
        <v>0</v>
      </c>
      <c r="V977" t="s">
        <v>11</v>
      </c>
      <c r="W977">
        <f t="shared" si="80"/>
        <v>2023</v>
      </c>
    </row>
    <row r="978" spans="1:23" x14ac:dyDescent="0.25">
      <c r="A978" s="10" t="str">
        <f>IF(YEAR(G978)=2024,#REF!,"")</f>
        <v/>
      </c>
      <c r="B978" s="10" t="str">
        <f>IF(YEAR(G978)=2025,#REF!,"")</f>
        <v/>
      </c>
      <c r="C978" s="10" t="str">
        <f t="shared" si="76"/>
        <v>Evening45131</v>
      </c>
      <c r="D978" s="5" t="str">
        <f>IF('by region'!$C$2="Any","Any",List!V978)&amp;M978&amp;IF('by region'!$I$2="Any","Any",N978)&amp;G978</f>
        <v>AnyFlatAny45131</v>
      </c>
      <c r="E978" s="5" t="e">
        <f>IF(I978=#REF!,List!G978,"")</f>
        <v>#REF!</v>
      </c>
      <c r="F978" s="5" t="e">
        <f t="shared" si="77"/>
        <v>#REF!</v>
      </c>
      <c r="G978" s="15">
        <v>45131</v>
      </c>
      <c r="H978" s="16" t="s">
        <v>42</v>
      </c>
      <c r="I978" s="16" t="s">
        <v>77</v>
      </c>
      <c r="J978" s="16" t="s">
        <v>80</v>
      </c>
      <c r="K978" s="14" t="s">
        <v>10</v>
      </c>
      <c r="L978" s="14" t="s">
        <v>11</v>
      </c>
      <c r="M978" s="16" t="s">
        <v>25</v>
      </c>
      <c r="N978" s="16" t="s">
        <v>13</v>
      </c>
      <c r="O978" s="16" t="s">
        <v>14</v>
      </c>
      <c r="P978" s="12">
        <f t="shared" si="78"/>
        <v>2</v>
      </c>
      <c r="Q978" s="12" cm="1">
        <f t="array" ref="Q978">SUMPRODUCT(($G$2:$G$3094=G978)*(P978&gt;$P$2:$P$3094))+1</f>
        <v>3</v>
      </c>
      <c r="R978" s="12" t="e">
        <f>(Q978*100000)+#REF!</f>
        <v>#REF!</v>
      </c>
      <c r="S978" t="e" cm="1">
        <f t="array" ref="S978">SUMPRODUCT(($G$2:$G$3094=G978)*(R978&gt;$R$2:$R$3094))+1</f>
        <v>#REF!</v>
      </c>
      <c r="T978" t="str">
        <f t="shared" si="79"/>
        <v>BEVERLEY †</v>
      </c>
      <c r="U978">
        <v>0</v>
      </c>
      <c r="V978" t="s">
        <v>17</v>
      </c>
      <c r="W978">
        <f t="shared" si="80"/>
        <v>2023</v>
      </c>
    </row>
    <row r="979" spans="1:23" x14ac:dyDescent="0.25">
      <c r="A979" s="10" t="str">
        <f>IF(YEAR(G979)=2024,#REF!,"")</f>
        <v/>
      </c>
      <c r="B979" s="10" t="str">
        <f>IF(YEAR(G979)=2025,#REF!,"")</f>
        <v/>
      </c>
      <c r="C979" s="10" t="str">
        <f t="shared" si="76"/>
        <v>Evening45131</v>
      </c>
      <c r="D979" s="5" t="str">
        <f>IF('by region'!$C$2="Any","Any",List!V979)&amp;M979&amp;IF('by region'!$I$2="Any","Any",N979)&amp;G979</f>
        <v>AnyFlatAny45131</v>
      </c>
      <c r="E979" s="5" t="e">
        <f>IF(I979=#REF!,List!G979,"")</f>
        <v>#REF!</v>
      </c>
      <c r="F979" s="5" t="e">
        <f t="shared" si="77"/>
        <v>#REF!</v>
      </c>
      <c r="G979" s="15">
        <v>45131</v>
      </c>
      <c r="H979" s="16" t="s">
        <v>42</v>
      </c>
      <c r="I979" s="16" t="s">
        <v>70</v>
      </c>
      <c r="J979" s="16" t="s">
        <v>80</v>
      </c>
      <c r="K979" s="14" t="s">
        <v>24</v>
      </c>
      <c r="L979" s="14" t="s">
        <v>19</v>
      </c>
      <c r="M979" s="16" t="s">
        <v>25</v>
      </c>
      <c r="N979" s="16" t="s">
        <v>13</v>
      </c>
      <c r="O979" s="16" t="s">
        <v>14</v>
      </c>
      <c r="P979" s="12">
        <f t="shared" si="78"/>
        <v>2</v>
      </c>
      <c r="Q979" s="12" cm="1">
        <f t="array" ref="Q979">SUMPRODUCT(($G$2:$G$3094=G979)*(P979&gt;$P$2:$P$3094))+1</f>
        <v>3</v>
      </c>
      <c r="R979" s="12" t="e">
        <f>(Q979*100000)+#REF!</f>
        <v>#REF!</v>
      </c>
      <c r="S979" t="e" cm="1">
        <f t="array" ref="S979">SUMPRODUCT(($G$2:$G$3094=G979)*(R979&gt;$R$2:$R$3094))+1</f>
        <v>#REF!</v>
      </c>
      <c r="T979" t="str">
        <f t="shared" si="79"/>
        <v>WINDSOR †</v>
      </c>
      <c r="U979">
        <v>0</v>
      </c>
      <c r="V979" t="s">
        <v>11</v>
      </c>
      <c r="W979">
        <f t="shared" si="80"/>
        <v>2023</v>
      </c>
    </row>
    <row r="980" spans="1:23" x14ac:dyDescent="0.25">
      <c r="A980" s="10" t="str">
        <f>IF(YEAR(G980)=2024,#REF!,"")</f>
        <v/>
      </c>
      <c r="B980" s="10" t="str">
        <f>IF(YEAR(G980)=2025,#REF!,"")</f>
        <v/>
      </c>
      <c r="C980" s="10" t="str">
        <f t="shared" si="76"/>
        <v>Afternoon45131</v>
      </c>
      <c r="D980" s="5" t="str">
        <f>IF('by region'!$C$2="Any","Any",List!V980)&amp;M980&amp;IF('by region'!$I$2="Any","Any",N980)&amp;G980</f>
        <v>AnyJumpAny45131</v>
      </c>
      <c r="E980" s="5" t="e">
        <f>IF(I980=#REF!,List!G980,"")</f>
        <v>#REF!</v>
      </c>
      <c r="F980" s="5" t="e">
        <f t="shared" si="77"/>
        <v>#REF!</v>
      </c>
      <c r="G980" s="15">
        <v>45131</v>
      </c>
      <c r="H980" s="16" t="s">
        <v>42</v>
      </c>
      <c r="I980" s="16" t="s">
        <v>92</v>
      </c>
      <c r="J980" s="16" t="s">
        <v>9</v>
      </c>
      <c r="K980" s="14" t="s">
        <v>10</v>
      </c>
      <c r="L980" s="14" t="s">
        <v>11</v>
      </c>
      <c r="M980" s="16" t="s">
        <v>12</v>
      </c>
      <c r="N980" s="16" t="s">
        <v>13</v>
      </c>
      <c r="O980" s="16" t="s">
        <v>21</v>
      </c>
      <c r="P980" s="12">
        <f t="shared" si="78"/>
        <v>1</v>
      </c>
      <c r="Q980" s="12" cm="1">
        <f t="array" ref="Q980">SUMPRODUCT(($G$2:$G$3094=G980)*(P980&gt;$P$2:$P$3094))+1</f>
        <v>1</v>
      </c>
      <c r="R980" s="12" t="e">
        <f>(Q980*100000)+#REF!</f>
        <v>#REF!</v>
      </c>
      <c r="S980" t="e" cm="1">
        <f t="array" ref="S980">SUMPRODUCT(($G$2:$G$3094=G980)*(R980&gt;$R$2:$R$3094))+1</f>
        <v>#REF!</v>
      </c>
      <c r="T980" t="str">
        <f t="shared" si="79"/>
        <v xml:space="preserve">Cartmel </v>
      </c>
      <c r="U980">
        <v>0</v>
      </c>
      <c r="V980" t="s">
        <v>19</v>
      </c>
      <c r="W980">
        <f t="shared" si="80"/>
        <v>2023</v>
      </c>
    </row>
    <row r="981" spans="1:23" x14ac:dyDescent="0.25">
      <c r="A981" s="10" t="str">
        <f>IF(YEAR(G981)=2024,#REF!,"")</f>
        <v/>
      </c>
      <c r="B981" s="10" t="str">
        <f>IF(YEAR(G981)=2025,#REF!,"")</f>
        <v/>
      </c>
      <c r="C981" s="10" t="str">
        <f t="shared" si="76"/>
        <v>Afternoon45132</v>
      </c>
      <c r="D981" s="5" t="str">
        <f>IF('by region'!$C$2="Any","Any",List!V981)&amp;M981&amp;IF('by region'!$I$2="Any","Any",N981)&amp;G981</f>
        <v>AnyFlatAny45132</v>
      </c>
      <c r="E981" s="5" t="e">
        <f>IF(I981=#REF!,List!G981,"")</f>
        <v>#REF!</v>
      </c>
      <c r="F981" s="5" t="e">
        <f t="shared" si="77"/>
        <v>#REF!</v>
      </c>
      <c r="G981" s="15">
        <v>45132</v>
      </c>
      <c r="H981" s="16" t="s">
        <v>7</v>
      </c>
      <c r="I981" s="16" t="s">
        <v>22</v>
      </c>
      <c r="J981" s="16" t="s">
        <v>9</v>
      </c>
      <c r="K981" s="14" t="s">
        <v>10</v>
      </c>
      <c r="L981" s="14" t="s">
        <v>11</v>
      </c>
      <c r="M981" s="16" t="s">
        <v>25</v>
      </c>
      <c r="N981" s="16" t="s">
        <v>13</v>
      </c>
      <c r="O981" s="16" t="s">
        <v>14</v>
      </c>
      <c r="P981" s="12">
        <f t="shared" si="78"/>
        <v>1</v>
      </c>
      <c r="Q981" s="12" cm="1">
        <f t="array" ref="Q981">SUMPRODUCT(($G$2:$G$3094=G981)*(P981&gt;$P$2:$P$3094))+1</f>
        <v>1</v>
      </c>
      <c r="R981" s="12" t="e">
        <f>(Q981*100000)+#REF!</f>
        <v>#REF!</v>
      </c>
      <c r="S981" t="e" cm="1">
        <f t="array" ref="S981">SUMPRODUCT(($G$2:$G$3094=G981)*(R981&gt;$R$2:$R$3094))+1</f>
        <v>#REF!</v>
      </c>
      <c r="T981" t="str">
        <f t="shared" si="79"/>
        <v xml:space="preserve">MUSSELBURGH </v>
      </c>
      <c r="U981">
        <v>0</v>
      </c>
      <c r="V981" t="s">
        <v>11</v>
      </c>
      <c r="W981">
        <f t="shared" si="80"/>
        <v>2023</v>
      </c>
    </row>
    <row r="982" spans="1:23" x14ac:dyDescent="0.25">
      <c r="A982" s="10" t="str">
        <f>IF(YEAR(G982)=2024,#REF!,"")</f>
        <v/>
      </c>
      <c r="B982" s="10" t="str">
        <f>IF(YEAR(G982)=2025,#REF!,"")</f>
        <v/>
      </c>
      <c r="C982" s="10" t="str">
        <f t="shared" si="76"/>
        <v>Afternoon45132</v>
      </c>
      <c r="D982" s="5" t="str">
        <f>IF('by region'!$C$2="Any","Any",List!V982)&amp;M982&amp;IF('by region'!$I$2="Any","Any",N982)&amp;G982</f>
        <v>AnyJumpAny45132</v>
      </c>
      <c r="E982" s="5" t="e">
        <f>IF(I982=#REF!,List!G982,"")</f>
        <v>#REF!</v>
      </c>
      <c r="F982" s="5" t="e">
        <f t="shared" si="77"/>
        <v>#REF!</v>
      </c>
      <c r="G982" s="15">
        <v>45132</v>
      </c>
      <c r="H982" s="16" t="s">
        <v>7</v>
      </c>
      <c r="I982" s="16" t="s">
        <v>23</v>
      </c>
      <c r="J982" s="16" t="s">
        <v>9</v>
      </c>
      <c r="K982" s="14" t="s">
        <v>24</v>
      </c>
      <c r="L982" s="14" t="s">
        <v>17</v>
      </c>
      <c r="M982" s="16" t="s">
        <v>12</v>
      </c>
      <c r="N982" s="16" t="s">
        <v>13</v>
      </c>
      <c r="O982" s="16" t="s">
        <v>14</v>
      </c>
      <c r="P982" s="12">
        <f t="shared" si="78"/>
        <v>1</v>
      </c>
      <c r="Q982" s="12" cm="1">
        <f t="array" ref="Q982">SUMPRODUCT(($G$2:$G$3094=G982)*(P982&gt;$P$2:$P$3094))+1</f>
        <v>1</v>
      </c>
      <c r="R982" s="12" t="e">
        <f>(Q982*100000)+#REF!</f>
        <v>#REF!</v>
      </c>
      <c r="S982" t="e" cm="1">
        <f t="array" ref="S982">SUMPRODUCT(($G$2:$G$3094=G982)*(R982&gt;$R$2:$R$3094))+1</f>
        <v>#REF!</v>
      </c>
      <c r="T982" t="str">
        <f t="shared" si="79"/>
        <v xml:space="preserve">Southwell </v>
      </c>
      <c r="U982">
        <v>0</v>
      </c>
      <c r="V982" t="s">
        <v>11</v>
      </c>
      <c r="W982">
        <f t="shared" si="80"/>
        <v>2023</v>
      </c>
    </row>
    <row r="983" spans="1:23" x14ac:dyDescent="0.25">
      <c r="A983" s="10" t="str">
        <f>IF(YEAR(G983)=2024,#REF!,"")</f>
        <v/>
      </c>
      <c r="B983" s="10" t="str">
        <f>IF(YEAR(G983)=2025,#REF!,"")</f>
        <v/>
      </c>
      <c r="C983" s="10" t="str">
        <f t="shared" si="76"/>
        <v>Afternoon45133</v>
      </c>
      <c r="D983" s="5" t="str">
        <f>IF('by region'!$C$2="Any","Any",List!V983)&amp;M983&amp;IF('by region'!$I$2="Any","Any",N983)&amp;G983</f>
        <v>AnyFlatAny45133</v>
      </c>
      <c r="E983" s="5" t="e">
        <f>IF(I983=#REF!,List!G983,"")</f>
        <v>#REF!</v>
      </c>
      <c r="F983" s="5" t="e">
        <f t="shared" si="77"/>
        <v>#REF!</v>
      </c>
      <c r="G983" s="15">
        <v>45133</v>
      </c>
      <c r="H983" s="16" t="s">
        <v>27</v>
      </c>
      <c r="I983" s="16" t="s">
        <v>79</v>
      </c>
      <c r="J983" s="16" t="s">
        <v>9</v>
      </c>
      <c r="K983" s="14" t="s">
        <v>24</v>
      </c>
      <c r="L983" s="14" t="s">
        <v>19</v>
      </c>
      <c r="M983" s="16" t="s">
        <v>25</v>
      </c>
      <c r="N983" s="16" t="s">
        <v>13</v>
      </c>
      <c r="O983" s="16" t="s">
        <v>14</v>
      </c>
      <c r="P983" s="12">
        <f t="shared" si="78"/>
        <v>1</v>
      </c>
      <c r="Q983" s="12" cm="1">
        <f t="array" ref="Q983">SUMPRODUCT(($G$2:$G$3094=G983)*(P983&gt;$P$2:$P$3094))+1</f>
        <v>1</v>
      </c>
      <c r="R983" s="12" t="e">
        <f>(Q983*100000)+#REF!</f>
        <v>#REF!</v>
      </c>
      <c r="S983" t="e" cm="1">
        <f t="array" ref="S983">SUMPRODUCT(($G$2:$G$3094=G983)*(R983&gt;$R$2:$R$3094))+1</f>
        <v>#REF!</v>
      </c>
      <c r="T983" t="str">
        <f t="shared" si="79"/>
        <v xml:space="preserve">BATH </v>
      </c>
      <c r="U983">
        <v>0</v>
      </c>
      <c r="V983" t="s">
        <v>19</v>
      </c>
      <c r="W983">
        <f t="shared" si="80"/>
        <v>2023</v>
      </c>
    </row>
    <row r="984" spans="1:23" x14ac:dyDescent="0.25">
      <c r="A984" s="10" t="str">
        <f>IF(YEAR(G984)=2024,#REF!,"")</f>
        <v/>
      </c>
      <c r="B984" s="10" t="str">
        <f>IF(YEAR(G984)=2025,#REF!,"")</f>
        <v/>
      </c>
      <c r="C984" s="10" t="str">
        <f t="shared" si="76"/>
        <v>Afternoon45133</v>
      </c>
      <c r="D984" s="5" t="str">
        <f>IF('by region'!$C$2="Any","Any",List!V984)&amp;M984&amp;IF('by region'!$I$2="Any","Any",N984)&amp;G984</f>
        <v>AnyFlatAny45133</v>
      </c>
      <c r="E984" s="5" t="e">
        <f>IF(I984=#REF!,List!G984,"")</f>
        <v>#REF!</v>
      </c>
      <c r="F984" s="5" t="e">
        <f t="shared" si="77"/>
        <v>#REF!</v>
      </c>
      <c r="G984" s="15">
        <v>45133</v>
      </c>
      <c r="H984" s="16" t="s">
        <v>27</v>
      </c>
      <c r="I984" s="16" t="s">
        <v>8</v>
      </c>
      <c r="J984" s="16" t="s">
        <v>9</v>
      </c>
      <c r="K984" s="14" t="s">
        <v>10</v>
      </c>
      <c r="L984" s="14" t="s">
        <v>11</v>
      </c>
      <c r="M984" s="16" t="s">
        <v>25</v>
      </c>
      <c r="N984" s="16" t="s">
        <v>13</v>
      </c>
      <c r="O984" s="16" t="s">
        <v>14</v>
      </c>
      <c r="P984" s="12">
        <f t="shared" si="78"/>
        <v>1</v>
      </c>
      <c r="Q984" s="12" cm="1">
        <f t="array" ref="Q984">SUMPRODUCT(($G$2:$G$3094=G984)*(P984&gt;$P$2:$P$3094))+1</f>
        <v>1</v>
      </c>
      <c r="R984" s="12" t="e">
        <f>(Q984*100000)+#REF!</f>
        <v>#REF!</v>
      </c>
      <c r="S984" t="e" cm="1">
        <f t="array" ref="S984">SUMPRODUCT(($G$2:$G$3094=G984)*(R984&gt;$R$2:$R$3094))+1</f>
        <v>#REF!</v>
      </c>
      <c r="T984" t="str">
        <f t="shared" si="79"/>
        <v xml:space="preserve">CATTERICK BRIDGE </v>
      </c>
      <c r="U984">
        <v>0</v>
      </c>
      <c r="V984" t="s">
        <v>17</v>
      </c>
      <c r="W984">
        <f t="shared" si="80"/>
        <v>2023</v>
      </c>
    </row>
    <row r="985" spans="1:23" x14ac:dyDescent="0.25">
      <c r="A985" s="10" t="str">
        <f>IF(YEAR(G985)=2024,#REF!,"")</f>
        <v/>
      </c>
      <c r="B985" s="10" t="str">
        <f>IF(YEAR(G985)=2025,#REF!,"")</f>
        <v/>
      </c>
      <c r="C985" s="10" t="str">
        <f t="shared" si="76"/>
        <v>Evening45133</v>
      </c>
      <c r="D985" s="5" t="str">
        <f>IF('by region'!$C$2="Any","Any",List!V985)&amp;M985&amp;IF('by region'!$I$2="Any","Any",N985)&amp;G985</f>
        <v>AnyFlatAny45133</v>
      </c>
      <c r="E985" s="5" t="e">
        <f>IF(I985=#REF!,List!G985,"")</f>
        <v>#REF!</v>
      </c>
      <c r="F985" s="5" t="e">
        <f t="shared" si="77"/>
        <v>#REF!</v>
      </c>
      <c r="G985" s="15">
        <v>45133</v>
      </c>
      <c r="H985" s="16" t="s">
        <v>27</v>
      </c>
      <c r="I985" s="16" t="s">
        <v>44</v>
      </c>
      <c r="J985" s="16" t="s">
        <v>80</v>
      </c>
      <c r="K985" s="14" t="s">
        <v>10</v>
      </c>
      <c r="L985" s="14" t="s">
        <v>17</v>
      </c>
      <c r="M985" s="16" t="s">
        <v>25</v>
      </c>
      <c r="N985" s="16" t="s">
        <v>13</v>
      </c>
      <c r="O985" s="16" t="s">
        <v>14</v>
      </c>
      <c r="P985" s="12">
        <f t="shared" si="78"/>
        <v>2</v>
      </c>
      <c r="Q985" s="12" cm="1">
        <f t="array" ref="Q985">SUMPRODUCT(($G$2:$G$3094=G985)*(P985&gt;$P$2:$P$3094))+1</f>
        <v>4</v>
      </c>
      <c r="R985" s="12" t="e">
        <f>(Q985*100000)+#REF!</f>
        <v>#REF!</v>
      </c>
      <c r="S985" t="e" cm="1">
        <f t="array" ref="S985">SUMPRODUCT(($G$2:$G$3094=G985)*(R985&gt;$R$2:$R$3094))+1</f>
        <v>#REF!</v>
      </c>
      <c r="T985" t="str">
        <f t="shared" si="79"/>
        <v>LEICESTER †</v>
      </c>
      <c r="U985">
        <v>0</v>
      </c>
      <c r="V985" t="s">
        <v>11</v>
      </c>
      <c r="W985">
        <f t="shared" si="80"/>
        <v>2023</v>
      </c>
    </row>
    <row r="986" spans="1:23" x14ac:dyDescent="0.25">
      <c r="A986" s="10" t="str">
        <f>IF(YEAR(G986)=2024,#REF!,"")</f>
        <v/>
      </c>
      <c r="B986" s="10" t="str">
        <f>IF(YEAR(G986)=2025,#REF!,"")</f>
        <v/>
      </c>
      <c r="C986" s="10" t="str">
        <f t="shared" si="76"/>
        <v>Afternoon45133</v>
      </c>
      <c r="D986" s="5" t="str">
        <f>IF('by region'!$C$2="Any","Any",List!V986)&amp;M986&amp;IF('by region'!$I$2="Any","Any",N986)&amp;G986</f>
        <v>AnyFlatAny45133</v>
      </c>
      <c r="E986" s="5" t="e">
        <f>IF(I986=#REF!,List!G986,"")</f>
        <v>#REF!</v>
      </c>
      <c r="F986" s="5" t="e">
        <f t="shared" si="77"/>
        <v>#REF!</v>
      </c>
      <c r="G986" s="15">
        <v>45133</v>
      </c>
      <c r="H986" s="16" t="s">
        <v>27</v>
      </c>
      <c r="I986" s="16" t="s">
        <v>36</v>
      </c>
      <c r="J986" s="16" t="s">
        <v>9</v>
      </c>
      <c r="K986" s="14" t="s">
        <v>24</v>
      </c>
      <c r="L986" s="14" t="s">
        <v>19</v>
      </c>
      <c r="M986" s="16" t="s">
        <v>25</v>
      </c>
      <c r="N986" s="16" t="s">
        <v>13</v>
      </c>
      <c r="O986" s="16" t="s">
        <v>14</v>
      </c>
      <c r="P986" s="12">
        <f t="shared" si="78"/>
        <v>1</v>
      </c>
      <c r="Q986" s="12" cm="1">
        <f t="array" ref="Q986">SUMPRODUCT(($G$2:$G$3094=G986)*(P986&gt;$P$2:$P$3094))+1</f>
        <v>1</v>
      </c>
      <c r="R986" s="12" t="e">
        <f>(Q986*100000)+#REF!</f>
        <v>#REF!</v>
      </c>
      <c r="S986" t="e" cm="1">
        <f t="array" ref="S986">SUMPRODUCT(($G$2:$G$3094=G986)*(R986&gt;$R$2:$R$3094))+1</f>
        <v>#REF!</v>
      </c>
      <c r="T986" t="str">
        <f t="shared" si="79"/>
        <v xml:space="preserve">LINGFIELD PARK </v>
      </c>
      <c r="U986">
        <v>0</v>
      </c>
      <c r="V986" t="s">
        <v>19</v>
      </c>
      <c r="W986">
        <f t="shared" si="80"/>
        <v>2023</v>
      </c>
    </row>
    <row r="987" spans="1:23" x14ac:dyDescent="0.25">
      <c r="A987" s="10" t="str">
        <f>IF(YEAR(G987)=2024,#REF!,"")</f>
        <v/>
      </c>
      <c r="B987" s="10" t="str">
        <f>IF(YEAR(G987)=2025,#REF!,"")</f>
        <v/>
      </c>
      <c r="C987" s="10" t="str">
        <f t="shared" si="76"/>
        <v>Evening45133</v>
      </c>
      <c r="D987" s="5" t="str">
        <f>IF('by region'!$C$2="Any","Any",List!V987)&amp;M987&amp;IF('by region'!$I$2="Any","Any",N987)&amp;G987</f>
        <v>AnyFlatAny45133</v>
      </c>
      <c r="E987" s="5" t="e">
        <f>IF(I987=#REF!,List!G987,"")</f>
        <v>#REF!</v>
      </c>
      <c r="F987" s="5" t="e">
        <f t="shared" si="77"/>
        <v>#REF!</v>
      </c>
      <c r="G987" s="15">
        <v>45133</v>
      </c>
      <c r="H987" s="16" t="s">
        <v>27</v>
      </c>
      <c r="I987" s="16" t="s">
        <v>38</v>
      </c>
      <c r="J987" s="16" t="s">
        <v>80</v>
      </c>
      <c r="K987" s="14" t="s">
        <v>16</v>
      </c>
      <c r="L987" s="14" t="s">
        <v>19</v>
      </c>
      <c r="M987" s="16" t="s">
        <v>25</v>
      </c>
      <c r="N987" s="16" t="s">
        <v>13</v>
      </c>
      <c r="O987" s="16" t="s">
        <v>14</v>
      </c>
      <c r="P987" s="12">
        <f t="shared" si="78"/>
        <v>2</v>
      </c>
      <c r="Q987" s="12" cm="1">
        <f t="array" ref="Q987">SUMPRODUCT(($G$2:$G$3094=G987)*(P987&gt;$P$2:$P$3094))+1</f>
        <v>4</v>
      </c>
      <c r="R987" s="12" t="e">
        <f>(Q987*100000)+#REF!</f>
        <v>#REF!</v>
      </c>
      <c r="S987" t="e" cm="1">
        <f t="array" ref="S987">SUMPRODUCT(($G$2:$G$3094=G987)*(R987&gt;$R$2:$R$3094))+1</f>
        <v>#REF!</v>
      </c>
      <c r="T987" t="str">
        <f t="shared" si="79"/>
        <v>SANDOWN PARK †</v>
      </c>
      <c r="U987">
        <v>0</v>
      </c>
      <c r="V987" t="s">
        <v>19</v>
      </c>
      <c r="W987">
        <f t="shared" si="80"/>
        <v>2023</v>
      </c>
    </row>
    <row r="988" spans="1:23" x14ac:dyDescent="0.25">
      <c r="A988" s="10" t="str">
        <f>IF(YEAR(G988)=2024,#REF!,"")</f>
        <v/>
      </c>
      <c r="B988" s="10" t="str">
        <f>IF(YEAR(G988)=2025,#REF!,"")</f>
        <v/>
      </c>
      <c r="C988" s="10" t="str">
        <f t="shared" si="76"/>
        <v>Evening45134</v>
      </c>
      <c r="D988" s="5" t="str">
        <f>IF('by region'!$C$2="Any","Any",List!V988)&amp;M988&amp;IF('by region'!$I$2="Any","Any",N988)&amp;G988</f>
        <v>AnyFlatAny45134</v>
      </c>
      <c r="E988" s="5" t="e">
        <f>IF(I988=#REF!,List!G988,"")</f>
        <v>#REF!</v>
      </c>
      <c r="F988" s="5" t="e">
        <f t="shared" si="77"/>
        <v>#REF!</v>
      </c>
      <c r="G988" s="15">
        <v>45134</v>
      </c>
      <c r="H988" s="16" t="s">
        <v>34</v>
      </c>
      <c r="I988" s="16" t="s">
        <v>59</v>
      </c>
      <c r="J988" s="16" t="s">
        <v>80</v>
      </c>
      <c r="K988" s="14" t="s">
        <v>24</v>
      </c>
      <c r="L988" s="14" t="s">
        <v>11</v>
      </c>
      <c r="M988" s="16" t="s">
        <v>25</v>
      </c>
      <c r="N988" s="16" t="s">
        <v>13</v>
      </c>
      <c r="O988" s="16" t="s">
        <v>14</v>
      </c>
      <c r="P988" s="12">
        <f t="shared" si="78"/>
        <v>2</v>
      </c>
      <c r="Q988" s="12" cm="1">
        <f t="array" ref="Q988">SUMPRODUCT(($G$2:$G$3094=G988)*(P988&gt;$P$2:$P$3094))+1</f>
        <v>4</v>
      </c>
      <c r="R988" s="12" t="e">
        <f>(Q988*100000)+#REF!</f>
        <v>#REF!</v>
      </c>
      <c r="S988" t="e" cm="1">
        <f t="array" ref="S988">SUMPRODUCT(($G$2:$G$3094=G988)*(R988&gt;$R$2:$R$3094))+1</f>
        <v>#REF!</v>
      </c>
      <c r="T988" t="str">
        <f t="shared" si="79"/>
        <v>DONCASTER †</v>
      </c>
      <c r="U988">
        <v>0</v>
      </c>
      <c r="V988" t="s">
        <v>11</v>
      </c>
      <c r="W988">
        <f t="shared" si="80"/>
        <v>2023</v>
      </c>
    </row>
    <row r="989" spans="1:23" x14ac:dyDescent="0.25">
      <c r="A989" s="10" t="str">
        <f>IF(YEAR(G989)=2024,#REF!,"")</f>
        <v/>
      </c>
      <c r="B989" s="10" t="str">
        <f>IF(YEAR(G989)=2025,#REF!,"")</f>
        <v/>
      </c>
      <c r="C989" s="10" t="str">
        <f t="shared" si="76"/>
        <v>Evening45134</v>
      </c>
      <c r="D989" s="5" t="str">
        <f>IF('by region'!$C$2="Any","Any",List!V989)&amp;M989&amp;IF('by region'!$I$2="Any","Any",N989)&amp;G989</f>
        <v>AnyFlatAny45134</v>
      </c>
      <c r="E989" s="5" t="e">
        <f>IF(I989=#REF!,List!G989,"")</f>
        <v>#REF!</v>
      </c>
      <c r="F989" s="5" t="e">
        <f t="shared" si="77"/>
        <v>#REF!</v>
      </c>
      <c r="G989" s="15">
        <v>45134</v>
      </c>
      <c r="H989" s="16" t="s">
        <v>34</v>
      </c>
      <c r="I989" s="16" t="s">
        <v>51</v>
      </c>
      <c r="J989" s="16" t="s">
        <v>80</v>
      </c>
      <c r="K989" s="14" t="s">
        <v>10</v>
      </c>
      <c r="L989" s="14" t="s">
        <v>19</v>
      </c>
      <c r="M989" s="16" t="s">
        <v>25</v>
      </c>
      <c r="N989" s="16" t="s">
        <v>13</v>
      </c>
      <c r="O989" s="16" t="s">
        <v>14</v>
      </c>
      <c r="P989" s="12">
        <f t="shared" si="78"/>
        <v>2</v>
      </c>
      <c r="Q989" s="12" cm="1">
        <f t="array" ref="Q989">SUMPRODUCT(($G$2:$G$3094=G989)*(P989&gt;$P$2:$P$3094))+1</f>
        <v>4</v>
      </c>
      <c r="R989" s="12" t="e">
        <f>(Q989*100000)+#REF!</f>
        <v>#REF!</v>
      </c>
      <c r="S989" t="e" cm="1">
        <f t="array" ref="S989">SUMPRODUCT(($G$2:$G$3094=G989)*(R989&gt;$R$2:$R$3094))+1</f>
        <v>#REF!</v>
      </c>
      <c r="T989" t="str">
        <f t="shared" si="79"/>
        <v>NEWBURY †</v>
      </c>
      <c r="U989">
        <v>0</v>
      </c>
      <c r="V989" t="s">
        <v>17</v>
      </c>
      <c r="W989">
        <f t="shared" si="80"/>
        <v>2023</v>
      </c>
    </row>
    <row r="990" spans="1:23" x14ac:dyDescent="0.25">
      <c r="A990" s="10" t="str">
        <f>IF(YEAR(G990)=2024,#REF!,"")</f>
        <v/>
      </c>
      <c r="B990" s="10" t="str">
        <f>IF(YEAR(G990)=2025,#REF!,"")</f>
        <v/>
      </c>
      <c r="C990" s="10" t="str">
        <f t="shared" si="76"/>
        <v>Afternoon45134</v>
      </c>
      <c r="D990" s="5" t="str">
        <f>IF('by region'!$C$2="Any","Any",List!V990)&amp;M990&amp;IF('by region'!$I$2="Any","Any",N990)&amp;G990</f>
        <v>AnyFlatAny45134</v>
      </c>
      <c r="E990" s="5" t="e">
        <f>IF(I990=#REF!,List!G990,"")</f>
        <v>#REF!</v>
      </c>
      <c r="F990" s="5" t="e">
        <f t="shared" si="77"/>
        <v>#REF!</v>
      </c>
      <c r="G990" s="15">
        <v>45134</v>
      </c>
      <c r="H990" s="16" t="s">
        <v>34</v>
      </c>
      <c r="I990" s="16" t="s">
        <v>38</v>
      </c>
      <c r="J990" s="16" t="s">
        <v>9</v>
      </c>
      <c r="K990" s="14" t="s">
        <v>16</v>
      </c>
      <c r="L990" s="14" t="s">
        <v>19</v>
      </c>
      <c r="M990" s="16" t="s">
        <v>25</v>
      </c>
      <c r="N990" s="16" t="s">
        <v>13</v>
      </c>
      <c r="O990" s="16" t="s">
        <v>14</v>
      </c>
      <c r="P990" s="12">
        <f t="shared" si="78"/>
        <v>1</v>
      </c>
      <c r="Q990" s="12" cm="1">
        <f t="array" ref="Q990">SUMPRODUCT(($G$2:$G$3094=G990)*(P990&gt;$P$2:$P$3094))+1</f>
        <v>1</v>
      </c>
      <c r="R990" s="12" t="e">
        <f>(Q990*100000)+#REF!</f>
        <v>#REF!</v>
      </c>
      <c r="S990" t="e" cm="1">
        <f t="array" ref="S990">SUMPRODUCT(($G$2:$G$3094=G990)*(R990&gt;$R$2:$R$3094))+1</f>
        <v>#REF!</v>
      </c>
      <c r="T990" t="str">
        <f t="shared" si="79"/>
        <v xml:space="preserve">SANDOWN PARK </v>
      </c>
      <c r="U990">
        <v>0</v>
      </c>
      <c r="V990" t="s">
        <v>30</v>
      </c>
      <c r="W990">
        <f t="shared" si="80"/>
        <v>2023</v>
      </c>
    </row>
    <row r="991" spans="1:23" x14ac:dyDescent="0.25">
      <c r="A991" s="10" t="str">
        <f>IF(YEAR(G991)=2024,#REF!,"")</f>
        <v/>
      </c>
      <c r="B991" s="10" t="str">
        <f>IF(YEAR(G991)=2025,#REF!,"")</f>
        <v/>
      </c>
      <c r="C991" s="10" t="str">
        <f t="shared" si="76"/>
        <v>Afternoon45134</v>
      </c>
      <c r="D991" s="5" t="str">
        <f>IF('by region'!$C$2="Any","Any",List!V991)&amp;M991&amp;IF('by region'!$I$2="Any","Any",N991)&amp;G991</f>
        <v>AnyFlatAny45134</v>
      </c>
      <c r="E991" s="5" t="e">
        <f>IF(I991=#REF!,List!G991,"")</f>
        <v>#REF!</v>
      </c>
      <c r="F991" s="5" t="e">
        <f t="shared" si="77"/>
        <v>#REF!</v>
      </c>
      <c r="G991" s="15">
        <v>45134</v>
      </c>
      <c r="H991" s="16" t="s">
        <v>34</v>
      </c>
      <c r="I991" s="16" t="s">
        <v>81</v>
      </c>
      <c r="J991" s="16" t="s">
        <v>9</v>
      </c>
      <c r="K991" s="14" t="s">
        <v>24</v>
      </c>
      <c r="L991" s="14" t="s">
        <v>17</v>
      </c>
      <c r="M991" s="16" t="s">
        <v>25</v>
      </c>
      <c r="N991" s="16" t="s">
        <v>13</v>
      </c>
      <c r="O991" s="16" t="s">
        <v>14</v>
      </c>
      <c r="P991" s="12">
        <f t="shared" si="78"/>
        <v>1</v>
      </c>
      <c r="Q991" s="12" cm="1">
        <f t="array" ref="Q991">SUMPRODUCT(($G$2:$G$3094=G991)*(P991&gt;$P$2:$P$3094))+1</f>
        <v>1</v>
      </c>
      <c r="R991" s="12" t="e">
        <f>(Q991*100000)+#REF!</f>
        <v>#REF!</v>
      </c>
      <c r="S991" t="e" cm="1">
        <f t="array" ref="S991">SUMPRODUCT(($G$2:$G$3094=G991)*(R991&gt;$R$2:$R$3094))+1</f>
        <v>#REF!</v>
      </c>
      <c r="T991" t="str">
        <f t="shared" si="79"/>
        <v xml:space="preserve">YARMOUTH </v>
      </c>
      <c r="U991">
        <v>0</v>
      </c>
      <c r="V991" t="s">
        <v>19</v>
      </c>
      <c r="W991">
        <f t="shared" si="80"/>
        <v>2023</v>
      </c>
    </row>
    <row r="992" spans="1:23" x14ac:dyDescent="0.25">
      <c r="A992" s="10" t="str">
        <f>IF(YEAR(G992)=2024,#REF!,"")</f>
        <v/>
      </c>
      <c r="B992" s="10" t="str">
        <f>IF(YEAR(G992)=2025,#REF!,"")</f>
        <v/>
      </c>
      <c r="C992" s="10" t="str">
        <f t="shared" si="76"/>
        <v>Afternoon45134</v>
      </c>
      <c r="D992" s="5" t="str">
        <f>IF('by region'!$C$2="Any","Any",List!V992)&amp;M992&amp;IF('by region'!$I$2="Any","Any",N992)&amp;G992</f>
        <v>AnyJumpAny45134</v>
      </c>
      <c r="E992" s="5" t="e">
        <f>IF(I992=#REF!,List!G992,"")</f>
        <v>#REF!</v>
      </c>
      <c r="F992" s="5" t="e">
        <f t="shared" si="77"/>
        <v>#REF!</v>
      </c>
      <c r="G992" s="15">
        <v>45134</v>
      </c>
      <c r="H992" s="16" t="s">
        <v>34</v>
      </c>
      <c r="I992" s="16" t="s">
        <v>91</v>
      </c>
      <c r="J992" s="16" t="s">
        <v>9</v>
      </c>
      <c r="K992" s="14" t="s">
        <v>24</v>
      </c>
      <c r="L992" s="14" t="s">
        <v>17</v>
      </c>
      <c r="M992" s="16" t="s">
        <v>12</v>
      </c>
      <c r="N992" s="16" t="s">
        <v>13</v>
      </c>
      <c r="O992" s="16" t="s">
        <v>14</v>
      </c>
      <c r="P992" s="12">
        <f t="shared" si="78"/>
        <v>1</v>
      </c>
      <c r="Q992" s="12" cm="1">
        <f t="array" ref="Q992">SUMPRODUCT(($G$2:$G$3094=G992)*(P992&gt;$P$2:$P$3094))+1</f>
        <v>1</v>
      </c>
      <c r="R992" s="12" t="e">
        <f>(Q992*100000)+#REF!</f>
        <v>#REF!</v>
      </c>
      <c r="S992" t="e" cm="1">
        <f t="array" ref="S992">SUMPRODUCT(($G$2:$G$3094=G992)*(R992&gt;$R$2:$R$3094))+1</f>
        <v>#REF!</v>
      </c>
      <c r="T992" t="str">
        <f t="shared" si="79"/>
        <v xml:space="preserve">Worcester </v>
      </c>
      <c r="U992">
        <v>0</v>
      </c>
      <c r="V992" t="s">
        <v>19</v>
      </c>
      <c r="W992">
        <f t="shared" si="80"/>
        <v>2023</v>
      </c>
    </row>
    <row r="993" spans="1:23" x14ac:dyDescent="0.25">
      <c r="A993" s="10" t="str">
        <f>IF(YEAR(G993)=2024,#REF!,"")</f>
        <v/>
      </c>
      <c r="B993" s="10" t="str">
        <f>IF(YEAR(G993)=2025,#REF!,"")</f>
        <v/>
      </c>
      <c r="C993" s="10" t="str">
        <f t="shared" si="76"/>
        <v>Afternoon45135</v>
      </c>
      <c r="D993" s="5" t="str">
        <f>IF('by region'!$C$2="Any","Any",List!V993)&amp;M993&amp;IF('by region'!$I$2="Any","Any",N993)&amp;G993</f>
        <v>AnyFlatAny45135</v>
      </c>
      <c r="E993" s="5" t="e">
        <f>IF(I993=#REF!,List!G993,"")</f>
        <v>#REF!</v>
      </c>
      <c r="F993" s="5" t="e">
        <f t="shared" si="77"/>
        <v>#REF!</v>
      </c>
      <c r="G993" s="15">
        <v>45135</v>
      </c>
      <c r="H993" s="16" t="s">
        <v>35</v>
      </c>
      <c r="I993" s="16" t="s">
        <v>55</v>
      </c>
      <c r="J993" s="16" t="s">
        <v>9</v>
      </c>
      <c r="K993" s="14" t="s">
        <v>10</v>
      </c>
      <c r="L993" s="14" t="s">
        <v>19</v>
      </c>
      <c r="M993" s="16" t="s">
        <v>25</v>
      </c>
      <c r="N993" s="16" t="s">
        <v>13</v>
      </c>
      <c r="O993" s="16" t="s">
        <v>14</v>
      </c>
      <c r="P993" s="12">
        <f t="shared" si="78"/>
        <v>1</v>
      </c>
      <c r="Q993" s="12" cm="1">
        <f t="array" ref="Q993">SUMPRODUCT(($G$2:$G$3094=G993)*(P993&gt;$P$2:$P$3094))+1</f>
        <v>1</v>
      </c>
      <c r="R993" s="12" t="e">
        <f>(Q993*100000)+#REF!</f>
        <v>#REF!</v>
      </c>
      <c r="S993" t="e" cm="1">
        <f t="array" ref="S993">SUMPRODUCT(($G$2:$G$3094=G993)*(R993&gt;$R$2:$R$3094))+1</f>
        <v>#REF!</v>
      </c>
      <c r="T993" t="str">
        <f t="shared" si="79"/>
        <v xml:space="preserve">ASCOT </v>
      </c>
      <c r="U993">
        <v>0</v>
      </c>
      <c r="V993" t="s">
        <v>11</v>
      </c>
      <c r="W993">
        <f t="shared" si="80"/>
        <v>2023</v>
      </c>
    </row>
    <row r="994" spans="1:23" x14ac:dyDescent="0.25">
      <c r="A994" s="10" t="str">
        <f>IF(YEAR(G994)=2024,#REF!,"")</f>
        <v/>
      </c>
      <c r="B994" s="10" t="str">
        <f>IF(YEAR(G994)=2025,#REF!,"")</f>
        <v/>
      </c>
      <c r="C994" s="10" t="str">
        <f t="shared" si="76"/>
        <v>Evening45135</v>
      </c>
      <c r="D994" s="5" t="str">
        <f>IF('by region'!$C$2="Any","Any",List!V994)&amp;M994&amp;IF('by region'!$I$2="Any","Any",N994)&amp;G994</f>
        <v>AnyFlatAny45135</v>
      </c>
      <c r="E994" s="5" t="e">
        <f>IF(I994=#REF!,List!G994,"")</f>
        <v>#REF!</v>
      </c>
      <c r="F994" s="5" t="e">
        <f t="shared" si="77"/>
        <v>#REF!</v>
      </c>
      <c r="G994" s="15">
        <v>45135</v>
      </c>
      <c r="H994" s="16" t="s">
        <v>35</v>
      </c>
      <c r="I994" s="16" t="s">
        <v>54</v>
      </c>
      <c r="J994" s="16" t="s">
        <v>80</v>
      </c>
      <c r="K994" s="14" t="s">
        <v>24</v>
      </c>
      <c r="L994" s="14" t="s">
        <v>19</v>
      </c>
      <c r="M994" s="16" t="s">
        <v>25</v>
      </c>
      <c r="N994" s="16" t="s">
        <v>13</v>
      </c>
      <c r="O994" s="16" t="s">
        <v>14</v>
      </c>
      <c r="P994" s="12">
        <f t="shared" si="78"/>
        <v>2</v>
      </c>
      <c r="Q994" s="12" cm="1">
        <f t="array" ref="Q994">SUMPRODUCT(($G$2:$G$3094=G994)*(P994&gt;$P$2:$P$3094))+1</f>
        <v>4</v>
      </c>
      <c r="R994" s="12" t="e">
        <f>(Q994*100000)+#REF!</f>
        <v>#REF!</v>
      </c>
      <c r="S994" t="e" cm="1">
        <f t="array" ref="S994">SUMPRODUCT(($G$2:$G$3094=G994)*(R994&gt;$R$2:$R$3094))+1</f>
        <v>#REF!</v>
      </c>
      <c r="T994" t="str">
        <f t="shared" si="79"/>
        <v>CHEPSTOW †</v>
      </c>
      <c r="U994">
        <v>0</v>
      </c>
      <c r="V994" t="s">
        <v>30</v>
      </c>
      <c r="W994">
        <f t="shared" si="80"/>
        <v>2023</v>
      </c>
    </row>
    <row r="995" spans="1:23" x14ac:dyDescent="0.25">
      <c r="A995" s="10" t="str">
        <f>IF(YEAR(G995)=2024,#REF!,"")</f>
        <v/>
      </c>
      <c r="B995" s="10" t="str">
        <f>IF(YEAR(G995)=2025,#REF!,"")</f>
        <v/>
      </c>
      <c r="C995" s="10" t="str">
        <f t="shared" si="76"/>
        <v>Evening45135</v>
      </c>
      <c r="D995" s="5" t="str">
        <f>IF('by region'!$C$2="Any","Any",List!V995)&amp;M995&amp;IF('by region'!$I$2="Any","Any",N995)&amp;G995</f>
        <v>AnyFlatAny45135</v>
      </c>
      <c r="E995" s="5" t="e">
        <f>IF(I995=#REF!,List!G995,"")</f>
        <v>#REF!</v>
      </c>
      <c r="F995" s="5" t="e">
        <f t="shared" si="77"/>
        <v>#REF!</v>
      </c>
      <c r="G995" s="15">
        <v>45135</v>
      </c>
      <c r="H995" s="16" t="s">
        <v>35</v>
      </c>
      <c r="I995" s="16" t="s">
        <v>76</v>
      </c>
      <c r="J995" s="16" t="s">
        <v>80</v>
      </c>
      <c r="K995" s="14" t="s">
        <v>16</v>
      </c>
      <c r="L995" s="14" t="s">
        <v>17</v>
      </c>
      <c r="M995" s="16" t="s">
        <v>25</v>
      </c>
      <c r="N995" s="16" t="s">
        <v>13</v>
      </c>
      <c r="O995" s="16" t="s">
        <v>14</v>
      </c>
      <c r="P995" s="12">
        <f t="shared" si="78"/>
        <v>2</v>
      </c>
      <c r="Q995" s="12" cm="1">
        <f t="array" ref="Q995">SUMPRODUCT(($G$2:$G$3094=G995)*(P995&gt;$P$2:$P$3094))+1</f>
        <v>4</v>
      </c>
      <c r="R995" s="12" t="e">
        <f>(Q995*100000)+#REF!</f>
        <v>#REF!</v>
      </c>
      <c r="S995" t="e" cm="1">
        <f t="array" ref="S995">SUMPRODUCT(($G$2:$G$3094=G995)*(R995&gt;$R$2:$R$3094))+1</f>
        <v>#REF!</v>
      </c>
      <c r="T995" t="str">
        <f t="shared" si="79"/>
        <v>NEWMARKET †</v>
      </c>
      <c r="U995">
        <v>0</v>
      </c>
      <c r="V995" t="s">
        <v>11</v>
      </c>
      <c r="W995">
        <f t="shared" si="80"/>
        <v>2023</v>
      </c>
    </row>
    <row r="996" spans="1:23" x14ac:dyDescent="0.25">
      <c r="A996" s="10" t="str">
        <f>IF(YEAR(G996)=2024,#REF!,"")</f>
        <v/>
      </c>
      <c r="B996" s="10" t="str">
        <f>IF(YEAR(G996)=2025,#REF!,"")</f>
        <v/>
      </c>
      <c r="C996" s="10" t="str">
        <f t="shared" si="76"/>
        <v>Afternoon45135</v>
      </c>
      <c r="D996" s="5" t="str">
        <f>IF('by region'!$C$2="Any","Any",List!V996)&amp;M996&amp;IF('by region'!$I$2="Any","Any",N996)&amp;G996</f>
        <v>AnyFlatAny45135</v>
      </c>
      <c r="E996" s="5" t="e">
        <f>IF(I996=#REF!,List!G996,"")</f>
        <v>#REF!</v>
      </c>
      <c r="F996" s="5" t="e">
        <f t="shared" si="77"/>
        <v>#REF!</v>
      </c>
      <c r="G996" s="15">
        <v>45135</v>
      </c>
      <c r="H996" s="16" t="s">
        <v>35</v>
      </c>
      <c r="I996" s="16" t="s">
        <v>74</v>
      </c>
      <c r="J996" s="16" t="s">
        <v>9</v>
      </c>
      <c r="K996" s="14" t="s">
        <v>10</v>
      </c>
      <c r="L996" s="14" t="s">
        <v>11</v>
      </c>
      <c r="M996" s="16" t="s">
        <v>25</v>
      </c>
      <c r="N996" s="16" t="s">
        <v>13</v>
      </c>
      <c r="O996" s="16" t="s">
        <v>14</v>
      </c>
      <c r="P996" s="12">
        <f t="shared" si="78"/>
        <v>1</v>
      </c>
      <c r="Q996" s="12" cm="1">
        <f t="array" ref="Q996">SUMPRODUCT(($G$2:$G$3094=G996)*(P996&gt;$P$2:$P$3094))+1</f>
        <v>1</v>
      </c>
      <c r="R996" s="12" t="e">
        <f>(Q996*100000)+#REF!</f>
        <v>#REF!</v>
      </c>
      <c r="S996" t="e" cm="1">
        <f t="array" ref="S996">SUMPRODUCT(($G$2:$G$3094=G996)*(R996&gt;$R$2:$R$3094))+1</f>
        <v>#REF!</v>
      </c>
      <c r="T996" t="str">
        <f t="shared" si="79"/>
        <v xml:space="preserve">THIRSK </v>
      </c>
      <c r="U996">
        <v>0</v>
      </c>
      <c r="V996" t="s">
        <v>19</v>
      </c>
      <c r="W996">
        <f t="shared" si="80"/>
        <v>2023</v>
      </c>
    </row>
    <row r="997" spans="1:23" x14ac:dyDescent="0.25">
      <c r="A997" s="10" t="str">
        <f>IF(YEAR(G997)=2024,#REF!,"")</f>
        <v/>
      </c>
      <c r="B997" s="10" t="str">
        <f>IF(YEAR(G997)=2025,#REF!,"")</f>
        <v/>
      </c>
      <c r="C997" s="10" t="str">
        <f t="shared" si="76"/>
        <v>Evening45135</v>
      </c>
      <c r="D997" s="5" t="str">
        <f>IF('by region'!$C$2="Any","Any",List!V997)&amp;M997&amp;IF('by region'!$I$2="Any","Any",N997)&amp;G997</f>
        <v>AnyFlatAny45135</v>
      </c>
      <c r="E997" s="5" t="e">
        <f>IF(I997=#REF!,List!G997,"")</f>
        <v>#REF!</v>
      </c>
      <c r="F997" s="5" t="e">
        <f t="shared" si="77"/>
        <v>#REF!</v>
      </c>
      <c r="G997" s="15">
        <v>45135</v>
      </c>
      <c r="H997" s="16" t="s">
        <v>35</v>
      </c>
      <c r="I997" s="16" t="s">
        <v>90</v>
      </c>
      <c r="J997" s="16" t="s">
        <v>80</v>
      </c>
      <c r="K997" s="14" t="s">
        <v>10</v>
      </c>
      <c r="L997" s="14" t="s">
        <v>11</v>
      </c>
      <c r="M997" s="16" t="s">
        <v>25</v>
      </c>
      <c r="N997" s="16" t="s">
        <v>13</v>
      </c>
      <c r="O997" s="16" t="s">
        <v>14</v>
      </c>
      <c r="P997" s="12">
        <f t="shared" si="78"/>
        <v>2</v>
      </c>
      <c r="Q997" s="12" cm="1">
        <f t="array" ref="Q997">SUMPRODUCT(($G$2:$G$3094=G997)*(P997&gt;$P$2:$P$3094))+1</f>
        <v>4</v>
      </c>
      <c r="R997" s="12" t="e">
        <f>(Q997*100000)+#REF!</f>
        <v>#REF!</v>
      </c>
      <c r="S997" t="e" cm="1">
        <f t="array" ref="S997">SUMPRODUCT(($G$2:$G$3094=G997)*(R997&gt;$R$2:$R$3094))+1</f>
        <v>#REF!</v>
      </c>
      <c r="T997" t="str">
        <f t="shared" si="79"/>
        <v>YORK †</v>
      </c>
      <c r="U997">
        <v>0</v>
      </c>
      <c r="V997" t="s">
        <v>19</v>
      </c>
      <c r="W997">
        <f t="shared" si="80"/>
        <v>2023</v>
      </c>
    </row>
    <row r="998" spans="1:23" x14ac:dyDescent="0.25">
      <c r="A998" s="10" t="str">
        <f>IF(YEAR(G998)=2024,#REF!,"")</f>
        <v/>
      </c>
      <c r="B998" s="10" t="str">
        <f>IF(YEAR(G998)=2025,#REF!,"")</f>
        <v/>
      </c>
      <c r="C998" s="10" t="str">
        <f t="shared" si="76"/>
        <v>Afternoon45135</v>
      </c>
      <c r="D998" s="5" t="str">
        <f>IF('by region'!$C$2="Any","Any",List!V998)&amp;M998&amp;IF('by region'!$I$2="Any","Any",N998)&amp;G998</f>
        <v>AnyJumpAny45135</v>
      </c>
      <c r="E998" s="5" t="e">
        <f>IF(I998=#REF!,List!G998,"")</f>
        <v>#REF!</v>
      </c>
      <c r="F998" s="5" t="e">
        <f t="shared" si="77"/>
        <v>#REF!</v>
      </c>
      <c r="G998" s="15">
        <v>45135</v>
      </c>
      <c r="H998" s="16" t="s">
        <v>35</v>
      </c>
      <c r="I998" s="16" t="s">
        <v>60</v>
      </c>
      <c r="J998" s="16" t="s">
        <v>9</v>
      </c>
      <c r="K998" s="14" t="s">
        <v>24</v>
      </c>
      <c r="L998" s="14" t="s">
        <v>17</v>
      </c>
      <c r="M998" s="16" t="s">
        <v>12</v>
      </c>
      <c r="N998" s="16" t="s">
        <v>13</v>
      </c>
      <c r="O998" s="16" t="s">
        <v>14</v>
      </c>
      <c r="P998" s="12">
        <f t="shared" si="78"/>
        <v>1</v>
      </c>
      <c r="Q998" s="12" cm="1">
        <f t="array" ref="Q998">SUMPRODUCT(($G$2:$G$3094=G998)*(P998&gt;$P$2:$P$3094))+1</f>
        <v>1</v>
      </c>
      <c r="R998" s="12" t="e">
        <f>(Q998*100000)+#REF!</f>
        <v>#REF!</v>
      </c>
      <c r="S998" t="e" cm="1">
        <f t="array" ref="S998">SUMPRODUCT(($G$2:$G$3094=G998)*(R998&gt;$R$2:$R$3094))+1</f>
        <v>#REF!</v>
      </c>
      <c r="T998" t="str">
        <f t="shared" si="79"/>
        <v xml:space="preserve">Uttoxeter </v>
      </c>
      <c r="U998">
        <v>0</v>
      </c>
      <c r="V998" t="s">
        <v>11</v>
      </c>
      <c r="W998">
        <f t="shared" si="80"/>
        <v>2023</v>
      </c>
    </row>
    <row r="999" spans="1:23" x14ac:dyDescent="0.25">
      <c r="A999" s="10" t="str">
        <f>IF(YEAR(G999)=2024,#REF!,"")</f>
        <v/>
      </c>
      <c r="B999" s="10" t="str">
        <f>IF(YEAR(G999)=2025,#REF!,"")</f>
        <v/>
      </c>
      <c r="C999" s="10" t="str">
        <f t="shared" si="76"/>
        <v>Afternoon45136</v>
      </c>
      <c r="D999" s="5" t="str">
        <f>IF('by region'!$C$2="Any","Any",List!V999)&amp;M999&amp;IF('by region'!$I$2="Any","Any",N999)&amp;G999</f>
        <v>AnyFlatAny45136</v>
      </c>
      <c r="E999" s="5" t="e">
        <f>IF(I999=#REF!,List!G999,"")</f>
        <v>#REF!</v>
      </c>
      <c r="F999" s="5" t="e">
        <f t="shared" si="77"/>
        <v>#REF!</v>
      </c>
      <c r="G999" s="15">
        <v>45136</v>
      </c>
      <c r="H999" s="16" t="s">
        <v>37</v>
      </c>
      <c r="I999" s="16" t="s">
        <v>55</v>
      </c>
      <c r="J999" s="16" t="s">
        <v>9</v>
      </c>
      <c r="K999" s="14" t="s">
        <v>10</v>
      </c>
      <c r="L999" s="14" t="s">
        <v>19</v>
      </c>
      <c r="M999" s="16" t="s">
        <v>25</v>
      </c>
      <c r="N999" s="16" t="s">
        <v>13</v>
      </c>
      <c r="O999" s="16" t="s">
        <v>14</v>
      </c>
      <c r="P999" s="12">
        <f t="shared" si="78"/>
        <v>1</v>
      </c>
      <c r="Q999" s="12" cm="1">
        <f t="array" ref="Q999">SUMPRODUCT(($G$2:$G$3094=G999)*(P999&gt;$P$2:$P$3094))+1</f>
        <v>1</v>
      </c>
      <c r="R999" s="12" t="e">
        <f>(Q999*100000)+#REF!</f>
        <v>#REF!</v>
      </c>
      <c r="S999" t="e" cm="1">
        <f t="array" ref="S999">SUMPRODUCT(($G$2:$G$3094=G999)*(R999&gt;$R$2:$R$3094))+1</f>
        <v>#REF!</v>
      </c>
      <c r="T999" t="str">
        <f t="shared" si="79"/>
        <v xml:space="preserve">ASCOT </v>
      </c>
      <c r="U999">
        <v>0</v>
      </c>
      <c r="V999" t="s">
        <v>11</v>
      </c>
      <c r="W999">
        <f t="shared" si="80"/>
        <v>2023</v>
      </c>
    </row>
    <row r="1000" spans="1:23" x14ac:dyDescent="0.25">
      <c r="A1000" s="10" t="str">
        <f>IF(YEAR(G1000)=2024,#REF!,"")</f>
        <v/>
      </c>
      <c r="B1000" s="10" t="str">
        <f>IF(YEAR(G1000)=2025,#REF!,"")</f>
        <v/>
      </c>
      <c r="C1000" s="10" t="str">
        <f t="shared" si="76"/>
        <v>Evening45136</v>
      </c>
      <c r="D1000" s="5" t="str">
        <f>IF('by region'!$C$2="Any","Any",List!V1000)&amp;M1000&amp;IF('by region'!$I$2="Any","Any",N1000)&amp;G1000</f>
        <v>AnyFlatAny45136</v>
      </c>
      <c r="E1000" s="5" t="e">
        <f>IF(I1000=#REF!,List!G1000,"")</f>
        <v>#REF!</v>
      </c>
      <c r="F1000" s="5" t="e">
        <f t="shared" si="77"/>
        <v>#REF!</v>
      </c>
      <c r="G1000" s="15">
        <v>45136</v>
      </c>
      <c r="H1000" s="16" t="s">
        <v>37</v>
      </c>
      <c r="I1000" s="16" t="s">
        <v>70</v>
      </c>
      <c r="J1000" s="16" t="s">
        <v>80</v>
      </c>
      <c r="K1000" s="14" t="s">
        <v>24</v>
      </c>
      <c r="L1000" s="14" t="s">
        <v>19</v>
      </c>
      <c r="M1000" s="16" t="s">
        <v>25</v>
      </c>
      <c r="N1000" s="16" t="s">
        <v>13</v>
      </c>
      <c r="O1000" s="16" t="s">
        <v>14</v>
      </c>
      <c r="P1000" s="12">
        <f t="shared" si="78"/>
        <v>2</v>
      </c>
      <c r="Q1000" s="12" cm="1">
        <f t="array" ref="Q1000">SUMPRODUCT(($G$2:$G$3094=G1000)*(P1000&gt;$P$2:$P$3094))+1</f>
        <v>5</v>
      </c>
      <c r="R1000" s="12" t="e">
        <f>(Q1000*100000)+#REF!</f>
        <v>#REF!</v>
      </c>
      <c r="S1000" t="e" cm="1">
        <f t="array" ref="S1000">SUMPRODUCT(($G$2:$G$3094=G1000)*(R1000&gt;$R$2:$R$3094))+1</f>
        <v>#REF!</v>
      </c>
      <c r="T1000" t="str">
        <f t="shared" si="79"/>
        <v>WINDSOR †</v>
      </c>
      <c r="U1000">
        <v>0</v>
      </c>
      <c r="V1000" t="s">
        <v>19</v>
      </c>
      <c r="W1000">
        <f t="shared" si="80"/>
        <v>2023</v>
      </c>
    </row>
    <row r="1001" spans="1:23" x14ac:dyDescent="0.25">
      <c r="A1001" s="10" t="str">
        <f>IF(YEAR(G1001)=2024,#REF!,"")</f>
        <v/>
      </c>
      <c r="B1001" s="10" t="str">
        <f>IF(YEAR(G1001)=2025,#REF!,"")</f>
        <v/>
      </c>
      <c r="C1001" s="10" t="str">
        <f t="shared" si="76"/>
        <v>Afternoon45136</v>
      </c>
      <c r="D1001" s="5" t="str">
        <f>IF('by region'!$C$2="Any","Any",List!V1001)&amp;M1001&amp;IF('by region'!$I$2="Any","Any",N1001)&amp;G1001</f>
        <v>AnyFlatAny45136</v>
      </c>
      <c r="E1001" s="5" t="e">
        <f>IF(I1001=#REF!,List!G1001,"")</f>
        <v>#REF!</v>
      </c>
      <c r="F1001" s="5" t="e">
        <f t="shared" si="77"/>
        <v>#REF!</v>
      </c>
      <c r="G1001" s="15">
        <v>45136</v>
      </c>
      <c r="H1001" s="16" t="s">
        <v>37</v>
      </c>
      <c r="I1001" s="16" t="s">
        <v>76</v>
      </c>
      <c r="J1001" s="16" t="s">
        <v>9</v>
      </c>
      <c r="K1001" s="14" t="s">
        <v>16</v>
      </c>
      <c r="L1001" s="14" t="s">
        <v>17</v>
      </c>
      <c r="M1001" s="16" t="s">
        <v>25</v>
      </c>
      <c r="N1001" s="16" t="s">
        <v>13</v>
      </c>
      <c r="O1001" s="16" t="s">
        <v>14</v>
      </c>
      <c r="P1001" s="12">
        <f t="shared" si="78"/>
        <v>1</v>
      </c>
      <c r="Q1001" s="12" cm="1">
        <f t="array" ref="Q1001">SUMPRODUCT(($G$2:$G$3094=G1001)*(P1001&gt;$P$2:$P$3094))+1</f>
        <v>1</v>
      </c>
      <c r="R1001" s="12" t="e">
        <f>(Q1001*100000)+#REF!</f>
        <v>#REF!</v>
      </c>
      <c r="S1001" t="e" cm="1">
        <f t="array" ref="S1001">SUMPRODUCT(($G$2:$G$3094=G1001)*(R1001&gt;$R$2:$R$3094))+1</f>
        <v>#REF!</v>
      </c>
      <c r="T1001" t="str">
        <f t="shared" si="79"/>
        <v xml:space="preserve">NEWMARKET </v>
      </c>
      <c r="U1001">
        <v>0</v>
      </c>
      <c r="V1001" t="s">
        <v>19</v>
      </c>
      <c r="W1001">
        <f t="shared" si="80"/>
        <v>2023</v>
      </c>
    </row>
    <row r="1002" spans="1:23" x14ac:dyDescent="0.25">
      <c r="A1002" s="10" t="str">
        <f>IF(YEAR(G1002)=2024,#REF!,"")</f>
        <v/>
      </c>
      <c r="B1002" s="10" t="str">
        <f>IF(YEAR(G1002)=2025,#REF!,"")</f>
        <v/>
      </c>
      <c r="C1002" s="10" t="str">
        <f t="shared" si="76"/>
        <v>Evening45136</v>
      </c>
      <c r="D1002" s="5" t="str">
        <f>IF('by region'!$C$2="Any","Any",List!V1002)&amp;M1002&amp;IF('by region'!$I$2="Any","Any",N1002)&amp;G1002</f>
        <v>AnyFlatAny45136</v>
      </c>
      <c r="E1002" s="5" t="e">
        <f>IF(I1002=#REF!,List!G1002,"")</f>
        <v>#REF!</v>
      </c>
      <c r="F1002" s="5" t="e">
        <f t="shared" si="77"/>
        <v>#REF!</v>
      </c>
      <c r="G1002" s="15">
        <v>45136</v>
      </c>
      <c r="H1002" s="16" t="s">
        <v>37</v>
      </c>
      <c r="I1002" s="16" t="s">
        <v>87</v>
      </c>
      <c r="J1002" s="16" t="s">
        <v>80</v>
      </c>
      <c r="K1002" s="14" t="s">
        <v>10</v>
      </c>
      <c r="L1002" s="14" t="s">
        <v>19</v>
      </c>
      <c r="M1002" s="16" t="s">
        <v>25</v>
      </c>
      <c r="N1002" s="16" t="s">
        <v>13</v>
      </c>
      <c r="O1002" s="16" t="s">
        <v>14</v>
      </c>
      <c r="P1002" s="12">
        <f t="shared" si="78"/>
        <v>2</v>
      </c>
      <c r="Q1002" s="12" cm="1">
        <f t="array" ref="Q1002">SUMPRODUCT(($G$2:$G$3094=G1002)*(P1002&gt;$P$2:$P$3094))+1</f>
        <v>5</v>
      </c>
      <c r="R1002" s="12" t="e">
        <f>(Q1002*100000)+#REF!</f>
        <v>#REF!</v>
      </c>
      <c r="S1002" t="e" cm="1">
        <f t="array" ref="S1002">SUMPRODUCT(($G$2:$G$3094=G1002)*(R1002&gt;$R$2:$R$3094))+1</f>
        <v>#REF!</v>
      </c>
      <c r="T1002" t="str">
        <f t="shared" si="79"/>
        <v>SALISBURY †</v>
      </c>
      <c r="U1002">
        <v>0</v>
      </c>
      <c r="V1002" t="s">
        <v>19</v>
      </c>
      <c r="W1002">
        <f t="shared" si="80"/>
        <v>2023</v>
      </c>
    </row>
    <row r="1003" spans="1:23" x14ac:dyDescent="0.25">
      <c r="A1003" s="10" t="str">
        <f>IF(YEAR(G1003)=2024,#REF!,"")</f>
        <v/>
      </c>
      <c r="B1003" s="10" t="str">
        <f>IF(YEAR(G1003)=2025,#REF!,"")</f>
        <v/>
      </c>
      <c r="C1003" s="10" t="str">
        <f t="shared" si="76"/>
        <v>Afternoon45136</v>
      </c>
      <c r="D1003" s="5" t="str">
        <f>IF('by region'!$C$2="Any","Any",List!V1003)&amp;M1003&amp;IF('by region'!$I$2="Any","Any",N1003)&amp;G1003</f>
        <v>AnyFlatAny45136</v>
      </c>
      <c r="E1003" s="5" t="e">
        <f>IF(I1003=#REF!,List!G1003,"")</f>
        <v>#REF!</v>
      </c>
      <c r="F1003" s="5" t="e">
        <f t="shared" si="77"/>
        <v>#REF!</v>
      </c>
      <c r="G1003" s="15">
        <v>45136</v>
      </c>
      <c r="H1003" s="16" t="s">
        <v>37</v>
      </c>
      <c r="I1003" s="16" t="s">
        <v>90</v>
      </c>
      <c r="J1003" s="16" t="s">
        <v>9</v>
      </c>
      <c r="K1003" s="14" t="s">
        <v>10</v>
      </c>
      <c r="L1003" s="14" t="s">
        <v>11</v>
      </c>
      <c r="M1003" s="16" t="s">
        <v>25</v>
      </c>
      <c r="N1003" s="16" t="s">
        <v>13</v>
      </c>
      <c r="O1003" s="16" t="s">
        <v>14</v>
      </c>
      <c r="P1003" s="12">
        <f t="shared" si="78"/>
        <v>1</v>
      </c>
      <c r="Q1003" s="12" cm="1">
        <f t="array" ref="Q1003">SUMPRODUCT(($G$2:$G$3094=G1003)*(P1003&gt;$P$2:$P$3094))+1</f>
        <v>1</v>
      </c>
      <c r="R1003" s="12" t="e">
        <f>(Q1003*100000)+#REF!</f>
        <v>#REF!</v>
      </c>
      <c r="S1003" t="e" cm="1">
        <f t="array" ref="S1003">SUMPRODUCT(($G$2:$G$3094=G1003)*(R1003&gt;$R$2:$R$3094))+1</f>
        <v>#REF!</v>
      </c>
      <c r="T1003" t="str">
        <f t="shared" si="79"/>
        <v xml:space="preserve">YORK </v>
      </c>
      <c r="U1003">
        <v>0</v>
      </c>
      <c r="V1003" t="s">
        <v>11</v>
      </c>
      <c r="W1003">
        <f t="shared" si="80"/>
        <v>2023</v>
      </c>
    </row>
    <row r="1004" spans="1:23" x14ac:dyDescent="0.25">
      <c r="A1004" s="10" t="str">
        <f>IF(YEAR(G1004)=2024,#REF!,"")</f>
        <v/>
      </c>
      <c r="B1004" s="10" t="str">
        <f>IF(YEAR(G1004)=2025,#REF!,"")</f>
        <v/>
      </c>
      <c r="C1004" s="10" t="str">
        <f t="shared" si="76"/>
        <v>Afternoon45137</v>
      </c>
      <c r="D1004" s="5" t="str">
        <f>IF('by region'!$C$2="Any","Any",List!V1004)&amp;M1004&amp;IF('by region'!$I$2="Any","Any",N1004)&amp;G1004</f>
        <v>AnyFlatAny45137</v>
      </c>
      <c r="E1004" s="5" t="e">
        <f>IF(I1004=#REF!,List!G1004,"")</f>
        <v>#REF!</v>
      </c>
      <c r="F1004" s="5" t="e">
        <f t="shared" si="77"/>
        <v>#REF!</v>
      </c>
      <c r="G1004" s="15">
        <v>45137</v>
      </c>
      <c r="H1004" s="16" t="s">
        <v>40</v>
      </c>
      <c r="I1004" s="16" t="s">
        <v>71</v>
      </c>
      <c r="J1004" s="16" t="s">
        <v>9</v>
      </c>
      <c r="K1004" s="14" t="s">
        <v>10</v>
      </c>
      <c r="L1004" s="14" t="s">
        <v>11</v>
      </c>
      <c r="M1004" s="16" t="s">
        <v>25</v>
      </c>
      <c r="N1004" s="16" t="s">
        <v>13</v>
      </c>
      <c r="O1004" s="16" t="s">
        <v>14</v>
      </c>
      <c r="P1004" s="12">
        <f t="shared" si="78"/>
        <v>1</v>
      </c>
      <c r="Q1004" s="12" cm="1">
        <f t="array" ref="Q1004">SUMPRODUCT(($G$2:$G$3094=G1004)*(P1004&gt;$P$2:$P$3094))+1</f>
        <v>1</v>
      </c>
      <c r="R1004" s="12" t="e">
        <f>(Q1004*100000)+#REF!</f>
        <v>#REF!</v>
      </c>
      <c r="S1004" t="e" cm="1">
        <f t="array" ref="S1004">SUMPRODUCT(($G$2:$G$3094=G1004)*(R1004&gt;$R$2:$R$3094))+1</f>
        <v>#REF!</v>
      </c>
      <c r="T1004" t="str">
        <f t="shared" si="79"/>
        <v xml:space="preserve">PONTEFRACT </v>
      </c>
      <c r="U1004">
        <v>0</v>
      </c>
      <c r="V1004" t="s">
        <v>30</v>
      </c>
      <c r="W1004">
        <f t="shared" si="80"/>
        <v>2023</v>
      </c>
    </row>
    <row r="1005" spans="1:23" x14ac:dyDescent="0.25">
      <c r="A1005" s="10" t="str">
        <f>IF(YEAR(G1005)=2024,#REF!,"")</f>
        <v/>
      </c>
      <c r="B1005" s="10" t="str">
        <f>IF(YEAR(G1005)=2025,#REF!,"")</f>
        <v/>
      </c>
      <c r="C1005" s="10" t="str">
        <f t="shared" si="76"/>
        <v>Afternoon45137</v>
      </c>
      <c r="D1005" s="5" t="str">
        <f>IF('by region'!$C$2="Any","Any",List!V1005)&amp;M1005&amp;IF('by region'!$I$2="Any","Any",N1005)&amp;G1005</f>
        <v>AnyJumpAny45137</v>
      </c>
      <c r="E1005" s="5" t="e">
        <f>IF(I1005=#REF!,List!G1005,"")</f>
        <v>#REF!</v>
      </c>
      <c r="F1005" s="5" t="e">
        <f t="shared" si="77"/>
        <v>#REF!</v>
      </c>
      <c r="G1005" s="15">
        <v>45137</v>
      </c>
      <c r="H1005" s="16" t="s">
        <v>40</v>
      </c>
      <c r="I1005" s="16" t="s">
        <v>60</v>
      </c>
      <c r="J1005" s="16" t="s">
        <v>9</v>
      </c>
      <c r="K1005" s="14" t="s">
        <v>24</v>
      </c>
      <c r="L1005" s="14" t="s">
        <v>17</v>
      </c>
      <c r="M1005" s="16" t="s">
        <v>12</v>
      </c>
      <c r="N1005" s="16" t="s">
        <v>13</v>
      </c>
      <c r="O1005" s="16" t="s">
        <v>14</v>
      </c>
      <c r="P1005" s="12">
        <f t="shared" si="78"/>
        <v>1</v>
      </c>
      <c r="Q1005" s="12" cm="1">
        <f t="array" ref="Q1005">SUMPRODUCT(($G$2:$G$3094=G1005)*(P1005&gt;$P$2:$P$3094))+1</f>
        <v>1</v>
      </c>
      <c r="R1005" s="12" t="e">
        <f>(Q1005*100000)+#REF!</f>
        <v>#REF!</v>
      </c>
      <c r="S1005" t="e" cm="1">
        <f t="array" ref="S1005">SUMPRODUCT(($G$2:$G$3094=G1005)*(R1005&gt;$R$2:$R$3094))+1</f>
        <v>#REF!</v>
      </c>
      <c r="T1005" t="str">
        <f t="shared" si="79"/>
        <v xml:space="preserve">Uttoxeter </v>
      </c>
      <c r="U1005">
        <v>0</v>
      </c>
      <c r="V1005" t="s">
        <v>11</v>
      </c>
      <c r="W1005">
        <f t="shared" si="80"/>
        <v>2023</v>
      </c>
    </row>
    <row r="1006" spans="1:23" x14ac:dyDescent="0.25">
      <c r="A1006" s="10" t="str">
        <f>IF(YEAR(G1006)=2024,#REF!,"")</f>
        <v/>
      </c>
      <c r="B1006" s="10" t="str">
        <f>IF(YEAR(G1006)=2025,#REF!,"")</f>
        <v/>
      </c>
      <c r="C1006" s="10" t="str">
        <f t="shared" si="76"/>
        <v>Afternoon45138</v>
      </c>
      <c r="D1006" s="5" t="str">
        <f>IF('by region'!$C$2="Any","Any",List!V1006)&amp;M1006&amp;IF('by region'!$I$2="Any","Any",N1006)&amp;G1006</f>
        <v>AnyFlatAny45138</v>
      </c>
      <c r="E1006" s="5" t="e">
        <f>IF(I1006=#REF!,List!G1006,"")</f>
        <v>#REF!</v>
      </c>
      <c r="F1006" s="5" t="e">
        <f t="shared" si="77"/>
        <v>#REF!</v>
      </c>
      <c r="G1006" s="15">
        <v>45138</v>
      </c>
      <c r="H1006" s="16" t="s">
        <v>42</v>
      </c>
      <c r="I1006" s="16" t="s">
        <v>28</v>
      </c>
      <c r="J1006" s="16" t="s">
        <v>9</v>
      </c>
      <c r="K1006" s="14" t="s">
        <v>10</v>
      </c>
      <c r="L1006" s="14" t="s">
        <v>11</v>
      </c>
      <c r="M1006" s="16" t="s">
        <v>25</v>
      </c>
      <c r="N1006" s="16" t="s">
        <v>13</v>
      </c>
      <c r="O1006" s="16" t="s">
        <v>14</v>
      </c>
      <c r="P1006" s="12">
        <f t="shared" si="78"/>
        <v>1</v>
      </c>
      <c r="Q1006" s="12" cm="1">
        <f t="array" ref="Q1006">SUMPRODUCT(($G$2:$G$3094=G1006)*(P1006&gt;$P$2:$P$3094))+1</f>
        <v>1</v>
      </c>
      <c r="R1006" s="12" t="e">
        <f>(Q1006*100000)+#REF!</f>
        <v>#REF!</v>
      </c>
      <c r="S1006" t="e" cm="1">
        <f t="array" ref="S1006">SUMPRODUCT(($G$2:$G$3094=G1006)*(R1006&gt;$R$2:$R$3094))+1</f>
        <v>#REF!</v>
      </c>
      <c r="T1006" t="str">
        <f t="shared" si="79"/>
        <v xml:space="preserve">AYR </v>
      </c>
      <c r="U1006">
        <v>0</v>
      </c>
      <c r="V1006" t="s">
        <v>19</v>
      </c>
      <c r="W1006">
        <f t="shared" si="80"/>
        <v>2023</v>
      </c>
    </row>
    <row r="1007" spans="1:23" x14ac:dyDescent="0.25">
      <c r="A1007" s="10" t="str">
        <f>IF(YEAR(G1007)=2024,#REF!,"")</f>
        <v/>
      </c>
      <c r="B1007" s="10" t="str">
        <f>IF(YEAR(G1007)=2025,#REF!,"")</f>
        <v/>
      </c>
      <c r="C1007" s="10" t="str">
        <f t="shared" si="76"/>
        <v>Evening45138</v>
      </c>
      <c r="D1007" s="5" t="str">
        <f>IF('by region'!$C$2="Any","Any",List!V1007)&amp;M1007&amp;IF('by region'!$I$2="Any","Any",N1007)&amp;G1007</f>
        <v>AnyFlatAny45138</v>
      </c>
      <c r="E1007" s="5" t="e">
        <f>IF(I1007=#REF!,List!G1007,"")</f>
        <v>#REF!</v>
      </c>
      <c r="F1007" s="5" t="e">
        <f t="shared" si="77"/>
        <v>#REF!</v>
      </c>
      <c r="G1007" s="15">
        <v>45138</v>
      </c>
      <c r="H1007" s="16" t="s">
        <v>42</v>
      </c>
      <c r="I1007" s="16" t="s">
        <v>65</v>
      </c>
      <c r="J1007" s="16" t="s">
        <v>80</v>
      </c>
      <c r="K1007" s="14" t="s">
        <v>24</v>
      </c>
      <c r="L1007" s="14" t="s">
        <v>19</v>
      </c>
      <c r="M1007" s="16" t="s">
        <v>25</v>
      </c>
      <c r="N1007" s="16" t="s">
        <v>13</v>
      </c>
      <c r="O1007" s="16" t="s">
        <v>14</v>
      </c>
      <c r="P1007" s="12">
        <f t="shared" si="78"/>
        <v>2</v>
      </c>
      <c r="Q1007" s="12" cm="1">
        <f t="array" ref="Q1007">SUMPRODUCT(($G$2:$G$3094=G1007)*(P1007&gt;$P$2:$P$3094))+1</f>
        <v>3</v>
      </c>
      <c r="R1007" s="12" t="e">
        <f>(Q1007*100000)+#REF!</f>
        <v>#REF!</v>
      </c>
      <c r="S1007" t="e" cm="1">
        <f t="array" ref="S1007">SUMPRODUCT(($G$2:$G$3094=G1007)*(R1007&gt;$R$2:$R$3094))+1</f>
        <v>#REF!</v>
      </c>
      <c r="T1007" t="str">
        <f t="shared" si="79"/>
        <v>FFOS LAS †</v>
      </c>
      <c r="U1007">
        <v>0</v>
      </c>
      <c r="V1007" t="s">
        <v>19</v>
      </c>
      <c r="W1007">
        <f t="shared" si="80"/>
        <v>2023</v>
      </c>
    </row>
    <row r="1008" spans="1:23" x14ac:dyDescent="0.25">
      <c r="A1008" s="10" t="str">
        <f>IF(YEAR(G1008)=2024,#REF!,"")</f>
        <v/>
      </c>
      <c r="B1008" s="10" t="str">
        <f>IF(YEAR(G1008)=2025,#REF!,"")</f>
        <v/>
      </c>
      <c r="C1008" s="10" t="str">
        <f t="shared" si="76"/>
        <v>Evening45138</v>
      </c>
      <c r="D1008" s="5" t="str">
        <f>IF('by region'!$C$2="Any","Any",List!V1008)&amp;M1008&amp;IF('by region'!$I$2="Any","Any",N1008)&amp;G1008</f>
        <v>AnyFlatAny45138</v>
      </c>
      <c r="E1008" s="5" t="e">
        <f>IF(I1008=#REF!,List!G1008,"")</f>
        <v>#REF!</v>
      </c>
      <c r="F1008" s="5" t="e">
        <f t="shared" si="77"/>
        <v>#REF!</v>
      </c>
      <c r="G1008" s="15">
        <v>45138</v>
      </c>
      <c r="H1008" s="16" t="s">
        <v>42</v>
      </c>
      <c r="I1008" s="16" t="s">
        <v>36</v>
      </c>
      <c r="J1008" s="16" t="s">
        <v>80</v>
      </c>
      <c r="K1008" s="14" t="s">
        <v>24</v>
      </c>
      <c r="L1008" s="14" t="s">
        <v>19</v>
      </c>
      <c r="M1008" s="16" t="s">
        <v>25</v>
      </c>
      <c r="N1008" s="16" t="s">
        <v>13</v>
      </c>
      <c r="O1008" s="16" t="s">
        <v>14</v>
      </c>
      <c r="P1008" s="12">
        <f t="shared" si="78"/>
        <v>2</v>
      </c>
      <c r="Q1008" s="12" cm="1">
        <f t="array" ref="Q1008">SUMPRODUCT(($G$2:$G$3094=G1008)*(P1008&gt;$P$2:$P$3094))+1</f>
        <v>3</v>
      </c>
      <c r="R1008" s="12" t="e">
        <f>(Q1008*100000)+#REF!</f>
        <v>#REF!</v>
      </c>
      <c r="S1008" t="e" cm="1">
        <f t="array" ref="S1008">SUMPRODUCT(($G$2:$G$3094=G1008)*(R1008&gt;$R$2:$R$3094))+1</f>
        <v>#REF!</v>
      </c>
      <c r="T1008" t="str">
        <f t="shared" si="79"/>
        <v>LINGFIELD PARK †</v>
      </c>
      <c r="U1008">
        <v>0</v>
      </c>
      <c r="V1008" t="s">
        <v>11</v>
      </c>
      <c r="W1008">
        <f t="shared" si="80"/>
        <v>2023</v>
      </c>
    </row>
    <row r="1009" spans="1:23" x14ac:dyDescent="0.25">
      <c r="A1009" s="10" t="str">
        <f>IF(YEAR(G1009)=2024,#REF!,"")</f>
        <v/>
      </c>
      <c r="B1009" s="10" t="str">
        <f>IF(YEAR(G1009)=2025,#REF!,"")</f>
        <v/>
      </c>
      <c r="C1009" s="10" t="str">
        <f t="shared" si="76"/>
        <v>Afternoon45138</v>
      </c>
      <c r="D1009" s="5" t="str">
        <f>IF('by region'!$C$2="Any","Any",List!V1009)&amp;M1009&amp;IF('by region'!$I$2="Any","Any",N1009)&amp;G1009</f>
        <v>AnyJumpAny45138</v>
      </c>
      <c r="E1009" s="5" t="e">
        <f>IF(I1009=#REF!,List!G1009,"")</f>
        <v>#REF!</v>
      </c>
      <c r="F1009" s="5" t="e">
        <f t="shared" si="77"/>
        <v>#REF!</v>
      </c>
      <c r="G1009" s="15">
        <v>45138</v>
      </c>
      <c r="H1009" s="16" t="s">
        <v>42</v>
      </c>
      <c r="I1009" s="16" t="s">
        <v>75</v>
      </c>
      <c r="J1009" s="16" t="s">
        <v>9</v>
      </c>
      <c r="K1009" s="14" t="s">
        <v>10</v>
      </c>
      <c r="L1009" s="14" t="s">
        <v>19</v>
      </c>
      <c r="M1009" s="16" t="s">
        <v>12</v>
      </c>
      <c r="N1009" s="16" t="s">
        <v>13</v>
      </c>
      <c r="O1009" s="16" t="s">
        <v>14</v>
      </c>
      <c r="P1009" s="12">
        <f t="shared" si="78"/>
        <v>1</v>
      </c>
      <c r="Q1009" s="12" cm="1">
        <f t="array" ref="Q1009">SUMPRODUCT(($G$2:$G$3094=G1009)*(P1009&gt;$P$2:$P$3094))+1</f>
        <v>1</v>
      </c>
      <c r="R1009" s="12" t="e">
        <f>(Q1009*100000)+#REF!</f>
        <v>#REF!</v>
      </c>
      <c r="S1009" t="e" cm="1">
        <f t="array" ref="S1009">SUMPRODUCT(($G$2:$G$3094=G1009)*(R1009&gt;$R$2:$R$3094))+1</f>
        <v>#REF!</v>
      </c>
      <c r="T1009" t="str">
        <f t="shared" si="79"/>
        <v xml:space="preserve">Newton Abbot </v>
      </c>
      <c r="U1009">
        <v>0</v>
      </c>
      <c r="V1009" t="s">
        <v>17</v>
      </c>
      <c r="W1009">
        <f t="shared" si="80"/>
        <v>2023</v>
      </c>
    </row>
    <row r="1010" spans="1:23" x14ac:dyDescent="0.25">
      <c r="A1010" s="10" t="str">
        <f>IF(YEAR(G1010)=2024,#REF!,"")</f>
        <v/>
      </c>
      <c r="B1010" s="10" t="str">
        <f>IF(YEAR(G1010)=2025,#REF!,"")</f>
        <v/>
      </c>
      <c r="C1010" s="10" t="str">
        <f t="shared" si="76"/>
        <v>Afternoon45139</v>
      </c>
      <c r="D1010" s="5" t="str">
        <f>IF('by region'!$C$2="Any","Any",List!V1010)&amp;M1010&amp;IF('by region'!$I$2="Any","Any",N1010)&amp;G1010</f>
        <v>AnyFlatAny45139</v>
      </c>
      <c r="E1010" s="5" t="e">
        <f>IF(I1010=#REF!,List!G1010,"")</f>
        <v>#REF!</v>
      </c>
      <c r="F1010" s="5" t="e">
        <f t="shared" si="77"/>
        <v>#REF!</v>
      </c>
      <c r="G1010" s="15">
        <v>45139</v>
      </c>
      <c r="H1010" s="16" t="s">
        <v>7</v>
      </c>
      <c r="I1010" s="16" t="s">
        <v>77</v>
      </c>
      <c r="J1010" s="16" t="s">
        <v>9</v>
      </c>
      <c r="K1010" s="14" t="s">
        <v>10</v>
      </c>
      <c r="L1010" s="14" t="s">
        <v>11</v>
      </c>
      <c r="M1010" s="16" t="s">
        <v>25</v>
      </c>
      <c r="N1010" s="16" t="s">
        <v>13</v>
      </c>
      <c r="O1010" s="16" t="s">
        <v>14</v>
      </c>
      <c r="P1010" s="12">
        <f t="shared" si="78"/>
        <v>1</v>
      </c>
      <c r="Q1010" s="12" cm="1">
        <f t="array" ref="Q1010">SUMPRODUCT(($G$2:$G$3094=G1010)*(P1010&gt;$P$2:$P$3094))+1</f>
        <v>1</v>
      </c>
      <c r="R1010" s="12" t="e">
        <f>(Q1010*100000)+#REF!</f>
        <v>#REF!</v>
      </c>
      <c r="S1010" t="e" cm="1">
        <f t="array" ref="S1010">SUMPRODUCT(($G$2:$G$3094=G1010)*(R1010&gt;$R$2:$R$3094))+1</f>
        <v>#REF!</v>
      </c>
      <c r="T1010" t="str">
        <f t="shared" si="79"/>
        <v xml:space="preserve">BEVERLEY </v>
      </c>
      <c r="U1010">
        <v>0</v>
      </c>
      <c r="V1010" t="s">
        <v>11</v>
      </c>
      <c r="W1010">
        <f t="shared" si="80"/>
        <v>2023</v>
      </c>
    </row>
    <row r="1011" spans="1:23" x14ac:dyDescent="0.25">
      <c r="A1011" s="10" t="str">
        <f>IF(YEAR(G1011)=2024,#REF!,"")</f>
        <v/>
      </c>
      <c r="B1011" s="10" t="str">
        <f>IF(YEAR(G1011)=2025,#REF!,"")</f>
        <v/>
      </c>
      <c r="C1011" s="10" t="str">
        <f t="shared" si="76"/>
        <v>Afternoon45139</v>
      </c>
      <c r="D1011" s="5" t="str">
        <f>IF('by region'!$C$2="Any","Any",List!V1011)&amp;M1011&amp;IF('by region'!$I$2="Any","Any",N1011)&amp;G1011</f>
        <v>AnyFlatAny45139</v>
      </c>
      <c r="E1011" s="5" t="e">
        <f>IF(I1011=#REF!,List!G1011,"")</f>
        <v>#REF!</v>
      </c>
      <c r="F1011" s="5" t="e">
        <f t="shared" si="77"/>
        <v>#REF!</v>
      </c>
      <c r="G1011" s="15">
        <v>45139</v>
      </c>
      <c r="H1011" s="16" t="s">
        <v>7</v>
      </c>
      <c r="I1011" s="16" t="s">
        <v>85</v>
      </c>
      <c r="J1011" s="16" t="s">
        <v>9</v>
      </c>
      <c r="K1011" s="14" t="s">
        <v>10</v>
      </c>
      <c r="L1011" s="14" t="s">
        <v>19</v>
      </c>
      <c r="M1011" s="16" t="s">
        <v>25</v>
      </c>
      <c r="N1011" s="16" t="s">
        <v>13</v>
      </c>
      <c r="O1011" s="16" t="s">
        <v>14</v>
      </c>
      <c r="P1011" s="12">
        <f t="shared" si="78"/>
        <v>1</v>
      </c>
      <c r="Q1011" s="12" cm="1">
        <f t="array" ref="Q1011">SUMPRODUCT(($G$2:$G$3094=G1011)*(P1011&gt;$P$2:$P$3094))+1</f>
        <v>1</v>
      </c>
      <c r="R1011" s="12" t="e">
        <f>(Q1011*100000)+#REF!</f>
        <v>#REF!</v>
      </c>
      <c r="S1011" t="e" cm="1">
        <f t="array" ref="S1011">SUMPRODUCT(($G$2:$G$3094=G1011)*(R1011&gt;$R$2:$R$3094))+1</f>
        <v>#REF!</v>
      </c>
      <c r="T1011" t="str">
        <f t="shared" si="79"/>
        <v xml:space="preserve">GOODWOOD </v>
      </c>
      <c r="U1011">
        <v>0</v>
      </c>
      <c r="V1011" t="s">
        <v>19</v>
      </c>
      <c r="W1011">
        <f t="shared" si="80"/>
        <v>2023</v>
      </c>
    </row>
    <row r="1012" spans="1:23" x14ac:dyDescent="0.25">
      <c r="A1012" s="10" t="str">
        <f>IF(YEAR(G1012)=2024,#REF!,"")</f>
        <v/>
      </c>
      <c r="B1012" s="10" t="str">
        <f>IF(YEAR(G1012)=2025,#REF!,"")</f>
        <v/>
      </c>
      <c r="C1012" s="10" t="str">
        <f t="shared" si="76"/>
        <v>Afternoon45139</v>
      </c>
      <c r="D1012" s="5" t="str">
        <f>IF('by region'!$C$2="Any","Any",List!V1012)&amp;M1012&amp;IF('by region'!$I$2="Any","Any",N1012)&amp;G1012</f>
        <v>AnyFlatAny45139</v>
      </c>
      <c r="E1012" s="5" t="e">
        <f>IF(I1012=#REF!,List!G1012,"")</f>
        <v>#REF!</v>
      </c>
      <c r="F1012" s="5" t="e">
        <f t="shared" si="77"/>
        <v>#REF!</v>
      </c>
      <c r="G1012" s="15">
        <v>45139</v>
      </c>
      <c r="H1012" s="16" t="s">
        <v>7</v>
      </c>
      <c r="I1012" s="16" t="s">
        <v>81</v>
      </c>
      <c r="J1012" s="16" t="s">
        <v>9</v>
      </c>
      <c r="K1012" s="14" t="s">
        <v>24</v>
      </c>
      <c r="L1012" s="14" t="s">
        <v>17</v>
      </c>
      <c r="M1012" s="16" t="s">
        <v>25</v>
      </c>
      <c r="N1012" s="16" t="s">
        <v>13</v>
      </c>
      <c r="O1012" s="16" t="s">
        <v>14</v>
      </c>
      <c r="P1012" s="12">
        <f t="shared" si="78"/>
        <v>1</v>
      </c>
      <c r="Q1012" s="12" cm="1">
        <f t="array" ref="Q1012">SUMPRODUCT(($G$2:$G$3094=G1012)*(P1012&gt;$P$2:$P$3094))+1</f>
        <v>1</v>
      </c>
      <c r="R1012" s="12" t="e">
        <f>(Q1012*100000)+#REF!</f>
        <v>#REF!</v>
      </c>
      <c r="S1012" t="e" cm="1">
        <f t="array" ref="S1012">SUMPRODUCT(($G$2:$G$3094=G1012)*(R1012&gt;$R$2:$R$3094))+1</f>
        <v>#REF!</v>
      </c>
      <c r="T1012" t="str">
        <f t="shared" si="79"/>
        <v xml:space="preserve">YARMOUTH </v>
      </c>
      <c r="U1012">
        <v>0</v>
      </c>
      <c r="V1012" t="s">
        <v>17</v>
      </c>
      <c r="W1012">
        <f t="shared" si="80"/>
        <v>2023</v>
      </c>
    </row>
    <row r="1013" spans="1:23" x14ac:dyDescent="0.25">
      <c r="A1013" s="10" t="str">
        <f>IF(YEAR(G1013)=2024,#REF!,"")</f>
        <v/>
      </c>
      <c r="B1013" s="10" t="str">
        <f>IF(YEAR(G1013)=2025,#REF!,"")</f>
        <v/>
      </c>
      <c r="C1013" s="10" t="str">
        <f t="shared" ref="C1013:C1076" si="81">J1013&amp;G1013</f>
        <v>Evening45139</v>
      </c>
      <c r="D1013" s="5" t="str">
        <f>IF('by region'!$C$2="Any","Any",List!V1013)&amp;M1013&amp;IF('by region'!$I$2="Any","Any",N1013)&amp;G1013</f>
        <v>AnyJumpAny45139</v>
      </c>
      <c r="E1013" s="5" t="e">
        <f>IF(I1013=#REF!,List!G1013,"")</f>
        <v>#REF!</v>
      </c>
      <c r="F1013" s="5" t="e">
        <f t="shared" si="77"/>
        <v>#REF!</v>
      </c>
      <c r="G1013" s="15">
        <v>45139</v>
      </c>
      <c r="H1013" s="16" t="s">
        <v>7</v>
      </c>
      <c r="I1013" s="16" t="s">
        <v>84</v>
      </c>
      <c r="J1013" s="16" t="s">
        <v>80</v>
      </c>
      <c r="K1013" s="14" t="s">
        <v>10</v>
      </c>
      <c r="L1013" s="14" t="s">
        <v>11</v>
      </c>
      <c r="M1013" s="16" t="s">
        <v>12</v>
      </c>
      <c r="N1013" s="16" t="s">
        <v>13</v>
      </c>
      <c r="O1013" s="16" t="s">
        <v>21</v>
      </c>
      <c r="P1013" s="12">
        <f t="shared" si="78"/>
        <v>2</v>
      </c>
      <c r="Q1013" s="12" cm="1">
        <f t="array" ref="Q1013">SUMPRODUCT(($G$2:$G$3094=G1013)*(P1013&gt;$P$2:$P$3094))+1</f>
        <v>4</v>
      </c>
      <c r="R1013" s="12" t="e">
        <f>(Q1013*100000)+#REF!</f>
        <v>#REF!</v>
      </c>
      <c r="S1013" t="e" cm="1">
        <f t="array" ref="S1013">SUMPRODUCT(($G$2:$G$3094=G1013)*(R1013&gt;$R$2:$R$3094))+1</f>
        <v>#REF!</v>
      </c>
      <c r="T1013" t="str">
        <f t="shared" si="79"/>
        <v>Perth †</v>
      </c>
      <c r="U1013">
        <v>0</v>
      </c>
      <c r="V1013" t="s">
        <v>19</v>
      </c>
      <c r="W1013">
        <f t="shared" si="80"/>
        <v>2023</v>
      </c>
    </row>
    <row r="1014" spans="1:23" x14ac:dyDescent="0.25">
      <c r="A1014" s="10" t="str">
        <f>IF(YEAR(G1014)=2024,#REF!,"")</f>
        <v/>
      </c>
      <c r="B1014" s="10" t="str">
        <f>IF(YEAR(G1014)=2025,#REF!,"")</f>
        <v/>
      </c>
      <c r="C1014" s="10" t="str">
        <f t="shared" si="81"/>
        <v>Evening45139</v>
      </c>
      <c r="D1014" s="5" t="str">
        <f>IF('by region'!$C$2="Any","Any",List!V1014)&amp;M1014&amp;IF('by region'!$I$2="Any","Any",N1014)&amp;G1014</f>
        <v>AnyJumpAny45139</v>
      </c>
      <c r="E1014" s="5" t="e">
        <f>IF(I1014=#REF!,List!G1014,"")</f>
        <v>#REF!</v>
      </c>
      <c r="F1014" s="5" t="e">
        <f t="shared" si="77"/>
        <v>#REF!</v>
      </c>
      <c r="G1014" s="15">
        <v>45139</v>
      </c>
      <c r="H1014" s="16" t="s">
        <v>7</v>
      </c>
      <c r="I1014" s="16" t="s">
        <v>91</v>
      </c>
      <c r="J1014" s="16" t="s">
        <v>80</v>
      </c>
      <c r="K1014" s="14" t="s">
        <v>24</v>
      </c>
      <c r="L1014" s="14" t="s">
        <v>17</v>
      </c>
      <c r="M1014" s="16" t="s">
        <v>12</v>
      </c>
      <c r="N1014" s="16" t="s">
        <v>13</v>
      </c>
      <c r="O1014" s="16" t="s">
        <v>14</v>
      </c>
      <c r="P1014" s="12">
        <f t="shared" si="78"/>
        <v>2</v>
      </c>
      <c r="Q1014" s="12" cm="1">
        <f t="array" ref="Q1014">SUMPRODUCT(($G$2:$G$3094=G1014)*(P1014&gt;$P$2:$P$3094))+1</f>
        <v>4</v>
      </c>
      <c r="R1014" s="12" t="e">
        <f>(Q1014*100000)+#REF!</f>
        <v>#REF!</v>
      </c>
      <c r="S1014" t="e" cm="1">
        <f t="array" ref="S1014">SUMPRODUCT(($G$2:$G$3094=G1014)*(R1014&gt;$R$2:$R$3094))+1</f>
        <v>#REF!</v>
      </c>
      <c r="T1014" t="str">
        <f t="shared" si="79"/>
        <v>Worcester †</v>
      </c>
      <c r="U1014">
        <v>0</v>
      </c>
      <c r="V1014" t="s">
        <v>19</v>
      </c>
      <c r="W1014">
        <f t="shared" si="80"/>
        <v>2023</v>
      </c>
    </row>
    <row r="1015" spans="1:23" x14ac:dyDescent="0.25">
      <c r="A1015" s="10" t="str">
        <f>IF(YEAR(G1015)=2024,#REF!,"")</f>
        <v/>
      </c>
      <c r="B1015" s="10" t="str">
        <f>IF(YEAR(G1015)=2025,#REF!,"")</f>
        <v/>
      </c>
      <c r="C1015" s="10" t="str">
        <f t="shared" si="81"/>
        <v>Afternoon45140</v>
      </c>
      <c r="D1015" s="5" t="str">
        <f>IF('by region'!$C$2="Any","Any",List!V1015)&amp;M1015&amp;IF('by region'!$I$2="Any","Any",N1015)&amp;G1015</f>
        <v>AnyFlatAny45140</v>
      </c>
      <c r="E1015" s="5" t="e">
        <f>IF(I1015=#REF!,List!G1015,"")</f>
        <v>#REF!</v>
      </c>
      <c r="F1015" s="5" t="e">
        <f t="shared" si="77"/>
        <v>#REF!</v>
      </c>
      <c r="G1015" s="15">
        <v>45140</v>
      </c>
      <c r="H1015" s="16" t="s">
        <v>27</v>
      </c>
      <c r="I1015" s="16" t="s">
        <v>85</v>
      </c>
      <c r="J1015" s="16" t="s">
        <v>9</v>
      </c>
      <c r="K1015" s="14" t="s">
        <v>10</v>
      </c>
      <c r="L1015" s="14" t="s">
        <v>19</v>
      </c>
      <c r="M1015" s="16" t="s">
        <v>25</v>
      </c>
      <c r="N1015" s="16" t="s">
        <v>13</v>
      </c>
      <c r="O1015" s="16" t="s">
        <v>14</v>
      </c>
      <c r="P1015" s="12">
        <f t="shared" si="78"/>
        <v>1</v>
      </c>
      <c r="Q1015" s="12" cm="1">
        <f t="array" ref="Q1015">SUMPRODUCT(($G$2:$G$3094=G1015)*(P1015&gt;$P$2:$P$3094))+1</f>
        <v>1</v>
      </c>
      <c r="R1015" s="12" t="e">
        <f>(Q1015*100000)+#REF!</f>
        <v>#REF!</v>
      </c>
      <c r="S1015" t="e" cm="1">
        <f t="array" ref="S1015">SUMPRODUCT(($G$2:$G$3094=G1015)*(R1015&gt;$R$2:$R$3094))+1</f>
        <v>#REF!</v>
      </c>
      <c r="T1015" t="str">
        <f t="shared" si="79"/>
        <v xml:space="preserve">GOODWOOD </v>
      </c>
      <c r="U1015">
        <v>0</v>
      </c>
      <c r="V1015" t="s">
        <v>19</v>
      </c>
      <c r="W1015">
        <f t="shared" si="80"/>
        <v>2023</v>
      </c>
    </row>
    <row r="1016" spans="1:23" x14ac:dyDescent="0.25">
      <c r="A1016" s="10" t="str">
        <f>IF(YEAR(G1016)=2024,#REF!,"")</f>
        <v/>
      </c>
      <c r="B1016" s="10" t="str">
        <f>IF(YEAR(G1016)=2025,#REF!,"")</f>
        <v/>
      </c>
      <c r="C1016" s="10" t="str">
        <f t="shared" si="81"/>
        <v>Evening45140</v>
      </c>
      <c r="D1016" s="5" t="str">
        <f>IF('by region'!$C$2="Any","Any",List!V1016)&amp;M1016&amp;IF('by region'!$I$2="Any","Any",N1016)&amp;G1016</f>
        <v>AnyFlatAny45140</v>
      </c>
      <c r="E1016" s="5" t="e">
        <f>IF(I1016=#REF!,List!G1016,"")</f>
        <v>#REF!</v>
      </c>
      <c r="F1016" s="5" t="e">
        <f t="shared" si="77"/>
        <v>#REF!</v>
      </c>
      <c r="G1016" s="15">
        <v>45140</v>
      </c>
      <c r="H1016" s="16" t="s">
        <v>27</v>
      </c>
      <c r="I1016" s="16" t="s">
        <v>44</v>
      </c>
      <c r="J1016" s="16" t="s">
        <v>80</v>
      </c>
      <c r="K1016" s="14" t="s">
        <v>10</v>
      </c>
      <c r="L1016" s="14" t="s">
        <v>17</v>
      </c>
      <c r="M1016" s="16" t="s">
        <v>25</v>
      </c>
      <c r="N1016" s="16" t="s">
        <v>13</v>
      </c>
      <c r="O1016" s="16" t="s">
        <v>14</v>
      </c>
      <c r="P1016" s="12">
        <f t="shared" si="78"/>
        <v>2</v>
      </c>
      <c r="Q1016" s="12" cm="1">
        <f t="array" ref="Q1016">SUMPRODUCT(($G$2:$G$3094=G1016)*(P1016&gt;$P$2:$P$3094))+1</f>
        <v>4</v>
      </c>
      <c r="R1016" s="12" t="e">
        <f>(Q1016*100000)+#REF!</f>
        <v>#REF!</v>
      </c>
      <c r="S1016" t="e" cm="1">
        <f t="array" ref="S1016">SUMPRODUCT(($G$2:$G$3094=G1016)*(R1016&gt;$R$2:$R$3094))+1</f>
        <v>#REF!</v>
      </c>
      <c r="T1016" t="str">
        <f t="shared" si="79"/>
        <v>LEICESTER †</v>
      </c>
      <c r="U1016">
        <v>0</v>
      </c>
      <c r="V1016" t="s">
        <v>19</v>
      </c>
      <c r="W1016">
        <f t="shared" si="80"/>
        <v>2023</v>
      </c>
    </row>
    <row r="1017" spans="1:23" x14ac:dyDescent="0.25">
      <c r="A1017" s="10" t="str">
        <f>IF(YEAR(G1017)=2024,#REF!,"")</f>
        <v/>
      </c>
      <c r="B1017" s="10" t="str">
        <f>IF(YEAR(G1017)=2025,#REF!,"")</f>
        <v/>
      </c>
      <c r="C1017" s="10" t="str">
        <f t="shared" si="81"/>
        <v>Afternoon45140</v>
      </c>
      <c r="D1017" s="5" t="str">
        <f>IF('by region'!$C$2="Any","Any",List!V1017)&amp;M1017&amp;IF('by region'!$I$2="Any","Any",N1017)&amp;G1017</f>
        <v>AnyFlatAny45140</v>
      </c>
      <c r="E1017" s="5" t="e">
        <f>IF(I1017=#REF!,List!G1017,"")</f>
        <v>#REF!</v>
      </c>
      <c r="F1017" s="5" t="e">
        <f t="shared" si="77"/>
        <v>#REF!</v>
      </c>
      <c r="G1017" s="15">
        <v>45140</v>
      </c>
      <c r="H1017" s="16" t="s">
        <v>27</v>
      </c>
      <c r="I1017" s="16" t="s">
        <v>69</v>
      </c>
      <c r="J1017" s="16" t="s">
        <v>9</v>
      </c>
      <c r="K1017" s="14" t="s">
        <v>10</v>
      </c>
      <c r="L1017" s="14" t="s">
        <v>11</v>
      </c>
      <c r="M1017" s="16" t="s">
        <v>25</v>
      </c>
      <c r="N1017" s="16" t="s">
        <v>13</v>
      </c>
      <c r="O1017" s="16" t="s">
        <v>14</v>
      </c>
      <c r="P1017" s="12">
        <f t="shared" si="78"/>
        <v>1</v>
      </c>
      <c r="Q1017" s="12" cm="1">
        <f t="array" ref="Q1017">SUMPRODUCT(($G$2:$G$3094=G1017)*(P1017&gt;$P$2:$P$3094))+1</f>
        <v>1</v>
      </c>
      <c r="R1017" s="12" t="e">
        <f>(Q1017*100000)+#REF!</f>
        <v>#REF!</v>
      </c>
      <c r="S1017" t="e" cm="1">
        <f t="array" ref="S1017">SUMPRODUCT(($G$2:$G$3094=G1017)*(R1017&gt;$R$2:$R$3094))+1</f>
        <v>#REF!</v>
      </c>
      <c r="T1017" t="str">
        <f t="shared" si="79"/>
        <v xml:space="preserve">REDCAR </v>
      </c>
      <c r="U1017">
        <v>0</v>
      </c>
      <c r="V1017" t="s">
        <v>17</v>
      </c>
      <c r="W1017">
        <f t="shared" si="80"/>
        <v>2023</v>
      </c>
    </row>
    <row r="1018" spans="1:23" x14ac:dyDescent="0.25">
      <c r="A1018" s="10" t="str">
        <f>IF(YEAR(G1018)=2024,#REF!,"")</f>
        <v/>
      </c>
      <c r="B1018" s="10" t="str">
        <f>IF(YEAR(G1018)=2025,#REF!,"")</f>
        <v/>
      </c>
      <c r="C1018" s="10" t="str">
        <f t="shared" si="81"/>
        <v>Evening45140</v>
      </c>
      <c r="D1018" s="5" t="str">
        <f>IF('by region'!$C$2="Any","Any",List!V1018)&amp;M1018&amp;IF('by region'!$I$2="Any","Any",N1018)&amp;G1018</f>
        <v>AnyFlatAny45140</v>
      </c>
      <c r="E1018" s="5" t="e">
        <f>IF(I1018=#REF!,List!G1018,"")</f>
        <v>#REF!</v>
      </c>
      <c r="F1018" s="5" t="e">
        <f t="shared" si="77"/>
        <v>#REF!</v>
      </c>
      <c r="G1018" s="15">
        <v>45140</v>
      </c>
      <c r="H1018" s="16" t="s">
        <v>27</v>
      </c>
      <c r="I1018" s="16" t="s">
        <v>38</v>
      </c>
      <c r="J1018" s="16" t="s">
        <v>80</v>
      </c>
      <c r="K1018" s="14" t="s">
        <v>16</v>
      </c>
      <c r="L1018" s="14" t="s">
        <v>19</v>
      </c>
      <c r="M1018" s="16" t="s">
        <v>25</v>
      </c>
      <c r="N1018" s="16" t="s">
        <v>13</v>
      </c>
      <c r="O1018" s="16" t="s">
        <v>14</v>
      </c>
      <c r="P1018" s="12">
        <f t="shared" si="78"/>
        <v>2</v>
      </c>
      <c r="Q1018" s="12" cm="1">
        <f t="array" ref="Q1018">SUMPRODUCT(($G$2:$G$3094=G1018)*(P1018&gt;$P$2:$P$3094))+1</f>
        <v>4</v>
      </c>
      <c r="R1018" s="12" t="e">
        <f>(Q1018*100000)+#REF!</f>
        <v>#REF!</v>
      </c>
      <c r="S1018" t="e" cm="1">
        <f t="array" ref="S1018">SUMPRODUCT(($G$2:$G$3094=G1018)*(R1018&gt;$R$2:$R$3094))+1</f>
        <v>#REF!</v>
      </c>
      <c r="T1018" t="str">
        <f t="shared" si="79"/>
        <v>SANDOWN PARK †</v>
      </c>
      <c r="U1018">
        <v>0</v>
      </c>
      <c r="V1018" t="s">
        <v>30</v>
      </c>
      <c r="W1018">
        <f t="shared" si="80"/>
        <v>2023</v>
      </c>
    </row>
    <row r="1019" spans="1:23" x14ac:dyDescent="0.25">
      <c r="A1019" s="10" t="str">
        <f>IF(YEAR(G1019)=2024,#REF!,"")</f>
        <v/>
      </c>
      <c r="B1019" s="10" t="str">
        <f>IF(YEAR(G1019)=2025,#REF!,"")</f>
        <v/>
      </c>
      <c r="C1019" s="10" t="str">
        <f t="shared" si="81"/>
        <v>Afternoon45140</v>
      </c>
      <c r="D1019" s="5" t="str">
        <f>IF('by region'!$C$2="Any","Any",List!V1019)&amp;M1019&amp;IF('by region'!$I$2="Any","Any",N1019)&amp;G1019</f>
        <v>AnyJumpAny45140</v>
      </c>
      <c r="E1019" s="5" t="e">
        <f>IF(I1019=#REF!,List!G1019,"")</f>
        <v>#REF!</v>
      </c>
      <c r="F1019" s="5" t="e">
        <f t="shared" si="77"/>
        <v>#REF!</v>
      </c>
      <c r="G1019" s="15">
        <v>45140</v>
      </c>
      <c r="H1019" s="16" t="s">
        <v>27</v>
      </c>
      <c r="I1019" s="16" t="s">
        <v>84</v>
      </c>
      <c r="J1019" s="16" t="s">
        <v>9</v>
      </c>
      <c r="K1019" s="14" t="s">
        <v>10</v>
      </c>
      <c r="L1019" s="14" t="s">
        <v>11</v>
      </c>
      <c r="M1019" s="16" t="s">
        <v>12</v>
      </c>
      <c r="N1019" s="16" t="s">
        <v>13</v>
      </c>
      <c r="O1019" s="16" t="s">
        <v>21</v>
      </c>
      <c r="P1019" s="12">
        <f t="shared" si="78"/>
        <v>1</v>
      </c>
      <c r="Q1019" s="12" cm="1">
        <f t="array" ref="Q1019">SUMPRODUCT(($G$2:$G$3094=G1019)*(P1019&gt;$P$2:$P$3094))+1</f>
        <v>1</v>
      </c>
      <c r="R1019" s="12" t="e">
        <f>(Q1019*100000)+#REF!</f>
        <v>#REF!</v>
      </c>
      <c r="S1019" t="e" cm="1">
        <f t="array" ref="S1019">SUMPRODUCT(($G$2:$G$3094=G1019)*(R1019&gt;$R$2:$R$3094))+1</f>
        <v>#REF!</v>
      </c>
      <c r="T1019" t="str">
        <f t="shared" si="79"/>
        <v xml:space="preserve">Perth </v>
      </c>
      <c r="U1019">
        <v>0</v>
      </c>
      <c r="V1019" t="s">
        <v>19</v>
      </c>
      <c r="W1019">
        <f t="shared" si="80"/>
        <v>2023</v>
      </c>
    </row>
    <row r="1020" spans="1:23" x14ac:dyDescent="0.25">
      <c r="A1020" s="10" t="str">
        <f>IF(YEAR(G1020)=2024,#REF!,"")</f>
        <v/>
      </c>
      <c r="B1020" s="10" t="str">
        <f>IF(YEAR(G1020)=2025,#REF!,"")</f>
        <v/>
      </c>
      <c r="C1020" s="10" t="str">
        <f t="shared" si="81"/>
        <v>Evening45141</v>
      </c>
      <c r="D1020" s="5" t="str">
        <f>IF('by region'!$C$2="Any","Any",List!V1020)&amp;M1020&amp;IF('by region'!$I$2="Any","Any",N1020)&amp;G1020</f>
        <v>AnyFlatAny45141</v>
      </c>
      <c r="E1020" s="5" t="e">
        <f>IF(I1020=#REF!,List!G1020,"")</f>
        <v>#REF!</v>
      </c>
      <c r="F1020" s="5" t="e">
        <f t="shared" si="77"/>
        <v>#REF!</v>
      </c>
      <c r="G1020" s="15">
        <v>45141</v>
      </c>
      <c r="H1020" s="16" t="s">
        <v>34</v>
      </c>
      <c r="I1020" s="16" t="s">
        <v>83</v>
      </c>
      <c r="J1020" s="16" t="s">
        <v>80</v>
      </c>
      <c r="K1020" s="14" t="s">
        <v>16</v>
      </c>
      <c r="L1020" s="14" t="s">
        <v>19</v>
      </c>
      <c r="M1020" s="16" t="s">
        <v>25</v>
      </c>
      <c r="N1020" s="16" t="s">
        <v>13</v>
      </c>
      <c r="O1020" s="16" t="s">
        <v>14</v>
      </c>
      <c r="P1020" s="12">
        <f t="shared" si="78"/>
        <v>2</v>
      </c>
      <c r="Q1020" s="12" cm="1">
        <f t="array" ref="Q1020">SUMPRODUCT(($G$2:$G$3094=G1020)*(P1020&gt;$P$2:$P$3094))+1</f>
        <v>4</v>
      </c>
      <c r="R1020" s="12" t="e">
        <f>(Q1020*100000)+#REF!</f>
        <v>#REF!</v>
      </c>
      <c r="S1020" t="e" cm="1">
        <f t="array" ref="S1020">SUMPRODUCT(($G$2:$G$3094=G1020)*(R1020&gt;$R$2:$R$3094))+1</f>
        <v>#REF!</v>
      </c>
      <c r="T1020" t="str">
        <f t="shared" si="79"/>
        <v>EPSOM DOWNS †</v>
      </c>
      <c r="U1020">
        <v>0</v>
      </c>
      <c r="V1020" t="s">
        <v>19</v>
      </c>
      <c r="W1020">
        <f t="shared" si="80"/>
        <v>2023</v>
      </c>
    </row>
    <row r="1021" spans="1:23" x14ac:dyDescent="0.25">
      <c r="A1021" s="10" t="str">
        <f>IF(YEAR(G1021)=2024,#REF!,"")</f>
        <v/>
      </c>
      <c r="B1021" s="10" t="str">
        <f>IF(YEAR(G1021)=2025,#REF!,"")</f>
        <v/>
      </c>
      <c r="C1021" s="10" t="str">
        <f t="shared" si="81"/>
        <v>Afternoon45141</v>
      </c>
      <c r="D1021" s="5" t="str">
        <f>IF('by region'!$C$2="Any","Any",List!V1021)&amp;M1021&amp;IF('by region'!$I$2="Any","Any",N1021)&amp;G1021</f>
        <v>AnyFlatAny45141</v>
      </c>
      <c r="E1021" s="5" t="e">
        <f>IF(I1021=#REF!,List!G1021,"")</f>
        <v>#REF!</v>
      </c>
      <c r="F1021" s="5" t="e">
        <f t="shared" si="77"/>
        <v>#REF!</v>
      </c>
      <c r="G1021" s="15">
        <v>45141</v>
      </c>
      <c r="H1021" s="16" t="s">
        <v>34</v>
      </c>
      <c r="I1021" s="16" t="s">
        <v>85</v>
      </c>
      <c r="J1021" s="16" t="s">
        <v>9</v>
      </c>
      <c r="K1021" s="14" t="s">
        <v>10</v>
      </c>
      <c r="L1021" s="14" t="s">
        <v>19</v>
      </c>
      <c r="M1021" s="16" t="s">
        <v>25</v>
      </c>
      <c r="N1021" s="16" t="s">
        <v>13</v>
      </c>
      <c r="O1021" s="16" t="s">
        <v>14</v>
      </c>
      <c r="P1021" s="12">
        <f t="shared" si="78"/>
        <v>1</v>
      </c>
      <c r="Q1021" s="12" cm="1">
        <f t="array" ref="Q1021">SUMPRODUCT(($G$2:$G$3094=G1021)*(P1021&gt;$P$2:$P$3094))+1</f>
        <v>1</v>
      </c>
      <c r="R1021" s="12" t="e">
        <f>(Q1021*100000)+#REF!</f>
        <v>#REF!</v>
      </c>
      <c r="S1021" t="e" cm="1">
        <f t="array" ref="S1021">SUMPRODUCT(($G$2:$G$3094=G1021)*(R1021&gt;$R$2:$R$3094))+1</f>
        <v>#REF!</v>
      </c>
      <c r="T1021" t="str">
        <f t="shared" si="79"/>
        <v xml:space="preserve">GOODWOOD </v>
      </c>
      <c r="U1021">
        <v>0</v>
      </c>
      <c r="V1021" t="s">
        <v>17</v>
      </c>
      <c r="W1021">
        <f t="shared" si="80"/>
        <v>2023</v>
      </c>
    </row>
    <row r="1022" spans="1:23" x14ac:dyDescent="0.25">
      <c r="A1022" s="10" t="str">
        <f>IF(YEAR(G1022)=2024,#REF!,"")</f>
        <v/>
      </c>
      <c r="B1022" s="10" t="str">
        <f>IF(YEAR(G1022)=2025,#REF!,"")</f>
        <v/>
      </c>
      <c r="C1022" s="10" t="str">
        <f t="shared" si="81"/>
        <v>Afternoon45141</v>
      </c>
      <c r="D1022" s="5" t="str">
        <f>IF('by region'!$C$2="Any","Any",List!V1022)&amp;M1022&amp;IF('by region'!$I$2="Any","Any",N1022)&amp;G1022</f>
        <v>AnyFlatAny45141</v>
      </c>
      <c r="E1022" s="5" t="e">
        <f>IF(I1022=#REF!,List!G1022,"")</f>
        <v>#REF!</v>
      </c>
      <c r="F1022" s="5" t="str">
        <f t="shared" si="77"/>
        <v>451414</v>
      </c>
      <c r="G1022" s="15">
        <v>45141</v>
      </c>
      <c r="H1022" s="16" t="s">
        <v>34</v>
      </c>
      <c r="I1022" s="16" t="s">
        <v>72</v>
      </c>
      <c r="J1022" s="16" t="s">
        <v>9</v>
      </c>
      <c r="K1022" s="14" t="s">
        <v>16</v>
      </c>
      <c r="L1022" s="14" t="s">
        <v>17</v>
      </c>
      <c r="M1022" s="16" t="s">
        <v>25</v>
      </c>
      <c r="N1022" s="16" t="s">
        <v>13</v>
      </c>
      <c r="O1022" s="16" t="s">
        <v>14</v>
      </c>
      <c r="P1022" s="12">
        <f t="shared" si="78"/>
        <v>1</v>
      </c>
      <c r="Q1022" s="12" cm="1">
        <f t="array" ref="Q1022">SUMPRODUCT(($G$2:$G$3094=G1022)*(P1022&gt;$P$2:$P$3094))+1</f>
        <v>1</v>
      </c>
      <c r="R1022" s="12" t="e">
        <f>(Q1022*100000)+#REF!</f>
        <v>#REF!</v>
      </c>
      <c r="S1022">
        <v>4</v>
      </c>
      <c r="T1022" t="str">
        <f t="shared" si="79"/>
        <v xml:space="preserve">NOTTINGHAM </v>
      </c>
      <c r="U1022">
        <v>0</v>
      </c>
      <c r="V1022" t="s">
        <v>17</v>
      </c>
      <c r="W1022">
        <f t="shared" si="80"/>
        <v>2023</v>
      </c>
    </row>
    <row r="1023" spans="1:23" x14ac:dyDescent="0.25">
      <c r="A1023" s="10" t="str">
        <f>IF(YEAR(G1023)=2024,#REF!,"")</f>
        <v/>
      </c>
      <c r="B1023" s="10" t="str">
        <f>IF(YEAR(G1023)=2025,#REF!,"")</f>
        <v/>
      </c>
      <c r="C1023" s="10" t="str">
        <f t="shared" si="81"/>
        <v>Afternoon45141</v>
      </c>
      <c r="D1023" s="5" t="str">
        <f>IF('by region'!$C$2="Any","Any",List!V1023)&amp;M1023&amp;IF('by region'!$I$2="Any","Any",N1023)&amp;G1023</f>
        <v>AnyJumpAny45141</v>
      </c>
      <c r="E1023" s="5" t="e">
        <f>IF(I1023=#REF!,List!G1023,"")</f>
        <v>#REF!</v>
      </c>
      <c r="F1023" s="5" t="str">
        <f t="shared" si="77"/>
        <v>451413</v>
      </c>
      <c r="G1023" s="15">
        <v>45141</v>
      </c>
      <c r="H1023" s="16" t="s">
        <v>34</v>
      </c>
      <c r="I1023" s="16" t="s">
        <v>66</v>
      </c>
      <c r="J1023" s="16" t="s">
        <v>9</v>
      </c>
      <c r="K1023" s="14" t="s">
        <v>10</v>
      </c>
      <c r="L1023" s="14" t="s">
        <v>17</v>
      </c>
      <c r="M1023" s="16" t="s">
        <v>12</v>
      </c>
      <c r="N1023" s="16" t="s">
        <v>13</v>
      </c>
      <c r="O1023" s="16" t="s">
        <v>14</v>
      </c>
      <c r="P1023" s="12">
        <f t="shared" si="78"/>
        <v>1</v>
      </c>
      <c r="Q1023" s="12" cm="1">
        <f t="array" ref="Q1023">SUMPRODUCT(($G$2:$G$3094=G1023)*(P1023&gt;$P$2:$P$3094))+1</f>
        <v>1</v>
      </c>
      <c r="R1023" s="12" t="e">
        <f>(Q1023*100000)+#REF!</f>
        <v>#REF!</v>
      </c>
      <c r="S1023">
        <v>3</v>
      </c>
      <c r="T1023" t="str">
        <f t="shared" si="79"/>
        <v xml:space="preserve">Stratford-On-Avon </v>
      </c>
      <c r="U1023">
        <v>0</v>
      </c>
      <c r="V1023" t="s">
        <v>17</v>
      </c>
      <c r="W1023">
        <f t="shared" si="80"/>
        <v>2023</v>
      </c>
    </row>
    <row r="1024" spans="1:23" x14ac:dyDescent="0.25">
      <c r="A1024" s="10" t="str">
        <f>IF(YEAR(G1024)=2024,#REF!,"")</f>
        <v/>
      </c>
      <c r="B1024" s="10" t="str">
        <f>IF(YEAR(G1024)=2025,#REF!,"")</f>
        <v/>
      </c>
      <c r="C1024" s="10" t="str">
        <f t="shared" si="81"/>
        <v>Evening45142</v>
      </c>
      <c r="D1024" s="5" t="str">
        <f>IF('by region'!$C$2="Any","Any",List!V1024)&amp;M1024&amp;IF('by region'!$I$2="Any","Any",N1024)&amp;G1024</f>
        <v>AnyFlatAny45142</v>
      </c>
      <c r="E1024" s="5" t="e">
        <f>IF(I1024=#REF!,List!G1024,"")</f>
        <v>#REF!</v>
      </c>
      <c r="F1024" s="5" t="e">
        <f t="shared" si="77"/>
        <v>#REF!</v>
      </c>
      <c r="G1024" s="15">
        <v>45142</v>
      </c>
      <c r="H1024" s="16" t="s">
        <v>35</v>
      </c>
      <c r="I1024" s="16" t="s">
        <v>79</v>
      </c>
      <c r="J1024" s="16" t="s">
        <v>80</v>
      </c>
      <c r="K1024" s="14" t="s">
        <v>24</v>
      </c>
      <c r="L1024" s="14" t="s">
        <v>19</v>
      </c>
      <c r="M1024" s="16" t="s">
        <v>25</v>
      </c>
      <c r="N1024" s="16" t="s">
        <v>13</v>
      </c>
      <c r="O1024" s="16" t="s">
        <v>14</v>
      </c>
      <c r="P1024" s="12">
        <f t="shared" si="78"/>
        <v>2</v>
      </c>
      <c r="Q1024" s="12" cm="1">
        <f t="array" ref="Q1024">SUMPRODUCT(($G$2:$G$3094=G1024)*(P1024&gt;$P$2:$P$3094))+1</f>
        <v>4</v>
      </c>
      <c r="R1024" s="12" t="e">
        <f>(Q1024*100000)+#REF!</f>
        <v>#REF!</v>
      </c>
      <c r="S1024" t="e" cm="1">
        <f t="array" ref="S1024">SUMPRODUCT(($G$2:$G$3094=G1024)*(R1024&gt;$R$2:$R$3094))+1</f>
        <v>#REF!</v>
      </c>
      <c r="T1024" t="str">
        <f t="shared" si="79"/>
        <v>BATH †</v>
      </c>
      <c r="U1024">
        <v>0</v>
      </c>
      <c r="V1024" t="s">
        <v>30</v>
      </c>
      <c r="W1024">
        <f t="shared" si="80"/>
        <v>2023</v>
      </c>
    </row>
    <row r="1025" spans="1:23" x14ac:dyDescent="0.25">
      <c r="A1025" s="10" t="str">
        <f>IF(YEAR(G1025)=2024,#REF!,"")</f>
        <v/>
      </c>
      <c r="B1025" s="10" t="str">
        <f>IF(YEAR(G1025)=2025,#REF!,"")</f>
        <v/>
      </c>
      <c r="C1025" s="10" t="str">
        <f t="shared" si="81"/>
        <v>Afternoon45142</v>
      </c>
      <c r="D1025" s="5" t="str">
        <f>IF('by region'!$C$2="Any","Any",List!V1025)&amp;M1025&amp;IF('by region'!$I$2="Any","Any",N1025)&amp;G1025</f>
        <v>AnyFlatAny45142</v>
      </c>
      <c r="E1025" s="5" t="e">
        <f>IF(I1025=#REF!,List!G1025,"")</f>
        <v>#REF!</v>
      </c>
      <c r="F1025" s="5" t="e">
        <f t="shared" si="77"/>
        <v>#REF!</v>
      </c>
      <c r="G1025" s="15">
        <v>45142</v>
      </c>
      <c r="H1025" s="16" t="s">
        <v>35</v>
      </c>
      <c r="I1025" s="16" t="s">
        <v>85</v>
      </c>
      <c r="J1025" s="16" t="s">
        <v>9</v>
      </c>
      <c r="K1025" s="14" t="s">
        <v>10</v>
      </c>
      <c r="L1025" s="14" t="s">
        <v>19</v>
      </c>
      <c r="M1025" s="16" t="s">
        <v>25</v>
      </c>
      <c r="N1025" s="16" t="s">
        <v>13</v>
      </c>
      <c r="O1025" s="16" t="s">
        <v>14</v>
      </c>
      <c r="P1025" s="12">
        <f t="shared" si="78"/>
        <v>1</v>
      </c>
      <c r="Q1025" s="12" cm="1">
        <f t="array" ref="Q1025">SUMPRODUCT(($G$2:$G$3094=G1025)*(P1025&gt;$P$2:$P$3094))+1</f>
        <v>1</v>
      </c>
      <c r="R1025" s="12" t="e">
        <f>(Q1025*100000)+#REF!</f>
        <v>#REF!</v>
      </c>
      <c r="S1025" t="e" cm="1">
        <f t="array" ref="S1025">SUMPRODUCT(($G$2:$G$3094=G1025)*(R1025&gt;$R$2:$R$3094))+1</f>
        <v>#REF!</v>
      </c>
      <c r="T1025" t="str">
        <f t="shared" si="79"/>
        <v xml:space="preserve">GOODWOOD </v>
      </c>
      <c r="U1025">
        <v>0</v>
      </c>
      <c r="V1025" t="s">
        <v>17</v>
      </c>
      <c r="W1025">
        <f t="shared" si="80"/>
        <v>2023</v>
      </c>
    </row>
    <row r="1026" spans="1:23" x14ac:dyDescent="0.25">
      <c r="A1026" s="10" t="str">
        <f>IF(YEAR(G1026)=2024,#REF!,"")</f>
        <v/>
      </c>
      <c r="B1026" s="10" t="str">
        <f>IF(YEAR(G1026)=2025,#REF!,"")</f>
        <v/>
      </c>
      <c r="C1026" s="10" t="str">
        <f t="shared" si="81"/>
        <v>Evening45142</v>
      </c>
      <c r="D1026" s="5" t="str">
        <f>IF('by region'!$C$2="Any","Any",List!V1026)&amp;M1026&amp;IF('by region'!$I$2="Any","Any",N1026)&amp;G1026</f>
        <v>AnyFlatAny45142</v>
      </c>
      <c r="E1026" s="5" t="e">
        <f>IF(I1026=#REF!,List!G1026,"")</f>
        <v>#REF!</v>
      </c>
      <c r="F1026" s="5" t="e">
        <f t="shared" ref="F1026:F1089" si="82">G1026&amp;S1026</f>
        <v>#REF!</v>
      </c>
      <c r="G1026" s="15">
        <v>45142</v>
      </c>
      <c r="H1026" s="16" t="s">
        <v>35</v>
      </c>
      <c r="I1026" s="16" t="s">
        <v>22</v>
      </c>
      <c r="J1026" s="16" t="s">
        <v>80</v>
      </c>
      <c r="K1026" s="14" t="s">
        <v>10</v>
      </c>
      <c r="L1026" s="14" t="s">
        <v>11</v>
      </c>
      <c r="M1026" s="16" t="s">
        <v>25</v>
      </c>
      <c r="N1026" s="16" t="s">
        <v>13</v>
      </c>
      <c r="O1026" s="16" t="s">
        <v>14</v>
      </c>
      <c r="P1026" s="12">
        <f t="shared" ref="P1026:P1089" si="83">IF(J1026="Afternoon",1,IF(J1026="Evening",2,IF(J1026="Floodlit",3,4)))</f>
        <v>2</v>
      </c>
      <c r="Q1026" s="12" cm="1">
        <f t="array" ref="Q1026">SUMPRODUCT(($G$2:$G$3094=G1026)*(P1026&gt;$P$2:$P$3094))+1</f>
        <v>4</v>
      </c>
      <c r="R1026" s="12" t="e">
        <f>(Q1026*100000)+#REF!</f>
        <v>#REF!</v>
      </c>
      <c r="S1026" t="e" cm="1">
        <f t="array" ref="S1026">SUMPRODUCT(($G$2:$G$3094=G1026)*(R1026&gt;$R$2:$R$3094))+1</f>
        <v>#REF!</v>
      </c>
      <c r="T1026" t="str">
        <f t="shared" ref="T1026:T1089" si="84">_xlfn.CONCAT(IF(M1026="Flat",UPPER(I1026),I1026)," ",IF(J1026="Evening","†",IF(J1026="Floodlit","#","")))</f>
        <v>MUSSELBURGH †</v>
      </c>
      <c r="U1026">
        <v>0</v>
      </c>
      <c r="V1026" t="s">
        <v>19</v>
      </c>
      <c r="W1026">
        <f t="shared" ref="W1026:W1089" si="85">YEAR(G1026)</f>
        <v>2023</v>
      </c>
    </row>
    <row r="1027" spans="1:23" x14ac:dyDescent="0.25">
      <c r="A1027" s="10" t="str">
        <f>IF(YEAR(G1027)=2024,#REF!,"")</f>
        <v/>
      </c>
      <c r="B1027" s="10" t="str">
        <f>IF(YEAR(G1027)=2025,#REF!,"")</f>
        <v/>
      </c>
      <c r="C1027" s="10" t="str">
        <f t="shared" si="81"/>
        <v>Evening45142</v>
      </c>
      <c r="D1027" s="5" t="str">
        <f>IF('by region'!$C$2="Any","Any",List!V1027)&amp;M1027&amp;IF('by region'!$I$2="Any","Any",N1027)&amp;G1027</f>
        <v>AnyFlatAny45142</v>
      </c>
      <c r="E1027" s="5" t="e">
        <f>IF(I1027=#REF!,List!G1027,"")</f>
        <v>#REF!</v>
      </c>
      <c r="F1027" s="5" t="e">
        <f t="shared" si="82"/>
        <v>#REF!</v>
      </c>
      <c r="G1027" s="15">
        <v>45142</v>
      </c>
      <c r="H1027" s="16" t="s">
        <v>35</v>
      </c>
      <c r="I1027" s="16" t="s">
        <v>76</v>
      </c>
      <c r="J1027" s="16" t="s">
        <v>80</v>
      </c>
      <c r="K1027" s="14" t="s">
        <v>16</v>
      </c>
      <c r="L1027" s="14" t="s">
        <v>17</v>
      </c>
      <c r="M1027" s="16" t="s">
        <v>25</v>
      </c>
      <c r="N1027" s="16" t="s">
        <v>13</v>
      </c>
      <c r="O1027" s="16" t="s">
        <v>14</v>
      </c>
      <c r="P1027" s="12">
        <f t="shared" si="83"/>
        <v>2</v>
      </c>
      <c r="Q1027" s="12" cm="1">
        <f t="array" ref="Q1027">SUMPRODUCT(($G$2:$G$3094=G1027)*(P1027&gt;$P$2:$P$3094))+1</f>
        <v>4</v>
      </c>
      <c r="R1027" s="12" t="e">
        <f>(Q1027*100000)+#REF!</f>
        <v>#REF!</v>
      </c>
      <c r="S1027" t="e" cm="1">
        <f t="array" ref="S1027">SUMPRODUCT(($G$2:$G$3094=G1027)*(R1027&gt;$R$2:$R$3094))+1</f>
        <v>#REF!</v>
      </c>
      <c r="T1027" t="str">
        <f t="shared" si="84"/>
        <v>NEWMARKET †</v>
      </c>
      <c r="U1027">
        <v>0</v>
      </c>
      <c r="V1027" t="s">
        <v>30</v>
      </c>
      <c r="W1027">
        <f t="shared" si="85"/>
        <v>2023</v>
      </c>
    </row>
    <row r="1028" spans="1:23" x14ac:dyDescent="0.25">
      <c r="A1028" s="10" t="str">
        <f>IF(YEAR(G1028)=2024,#REF!,"")</f>
        <v/>
      </c>
      <c r="B1028" s="10" t="str">
        <f>IF(YEAR(G1028)=2025,#REF!,"")</f>
        <v/>
      </c>
      <c r="C1028" s="10" t="str">
        <f t="shared" si="81"/>
        <v>Afternoon45142</v>
      </c>
      <c r="D1028" s="5" t="str">
        <f>IF('by region'!$C$2="Any","Any",List!V1028)&amp;M1028&amp;IF('by region'!$I$2="Any","Any",N1028)&amp;G1028</f>
        <v>AnyJumpAny45142</v>
      </c>
      <c r="E1028" s="5" t="e">
        <f>IF(I1028=#REF!,List!G1028,"")</f>
        <v>#REF!</v>
      </c>
      <c r="F1028" s="5" t="e">
        <f t="shared" si="82"/>
        <v>#REF!</v>
      </c>
      <c r="G1028" s="15">
        <v>45142</v>
      </c>
      <c r="H1028" s="16" t="s">
        <v>35</v>
      </c>
      <c r="I1028" s="16" t="s">
        <v>64</v>
      </c>
      <c r="J1028" s="16" t="s">
        <v>9</v>
      </c>
      <c r="K1028" s="14" t="s">
        <v>10</v>
      </c>
      <c r="L1028" s="14" t="s">
        <v>17</v>
      </c>
      <c r="M1028" s="16" t="s">
        <v>12</v>
      </c>
      <c r="N1028" s="16" t="s">
        <v>13</v>
      </c>
      <c r="O1028" s="16" t="s">
        <v>14</v>
      </c>
      <c r="P1028" s="12">
        <f t="shared" si="83"/>
        <v>1</v>
      </c>
      <c r="Q1028" s="12" cm="1">
        <f t="array" ref="Q1028">SUMPRODUCT(($G$2:$G$3094=G1028)*(P1028&gt;$P$2:$P$3094))+1</f>
        <v>1</v>
      </c>
      <c r="R1028" s="12" t="e">
        <f>(Q1028*100000)+#REF!</f>
        <v>#REF!</v>
      </c>
      <c r="S1028" t="e" cm="1">
        <f t="array" ref="S1028">SUMPRODUCT(($G$2:$G$3094=G1028)*(R1028&gt;$R$2:$R$3094))+1</f>
        <v>#REF!</v>
      </c>
      <c r="T1028" t="str">
        <f t="shared" si="84"/>
        <v xml:space="preserve">Bangor-On-Dee </v>
      </c>
      <c r="U1028">
        <v>0</v>
      </c>
      <c r="V1028" t="s">
        <v>19</v>
      </c>
      <c r="W1028">
        <f t="shared" si="85"/>
        <v>2023</v>
      </c>
    </row>
    <row r="1029" spans="1:23" x14ac:dyDescent="0.25">
      <c r="A1029" s="10" t="str">
        <f>IF(YEAR(G1029)=2024,#REF!,"")</f>
        <v/>
      </c>
      <c r="B1029" s="10" t="str">
        <f>IF(YEAR(G1029)=2025,#REF!,"")</f>
        <v/>
      </c>
      <c r="C1029" s="10" t="str">
        <f t="shared" si="81"/>
        <v>Afternoon45143</v>
      </c>
      <c r="D1029" s="5" t="str">
        <f>IF('by region'!$C$2="Any","Any",List!V1029)&amp;M1029&amp;IF('by region'!$I$2="Any","Any",N1029)&amp;G1029</f>
        <v>AnyFlatAny45143</v>
      </c>
      <c r="E1029" s="5" t="e">
        <f>IF(I1029=#REF!,List!G1029,"")</f>
        <v>#REF!</v>
      </c>
      <c r="F1029" s="5" t="e">
        <f t="shared" si="82"/>
        <v>#REF!</v>
      </c>
      <c r="G1029" s="15">
        <v>45143</v>
      </c>
      <c r="H1029" s="16" t="s">
        <v>37</v>
      </c>
      <c r="I1029" s="16" t="s">
        <v>59</v>
      </c>
      <c r="J1029" s="16" t="s">
        <v>9</v>
      </c>
      <c r="K1029" s="14" t="s">
        <v>24</v>
      </c>
      <c r="L1029" s="14" t="s">
        <v>11</v>
      </c>
      <c r="M1029" s="16" t="s">
        <v>25</v>
      </c>
      <c r="N1029" s="16" t="s">
        <v>13</v>
      </c>
      <c r="O1029" s="16" t="s">
        <v>14</v>
      </c>
      <c r="P1029" s="12">
        <f t="shared" si="83"/>
        <v>1</v>
      </c>
      <c r="Q1029" s="12" cm="1">
        <f t="array" ref="Q1029">SUMPRODUCT(($G$2:$G$3094=G1029)*(P1029&gt;$P$2:$P$3094))+1</f>
        <v>1</v>
      </c>
      <c r="R1029" s="12" t="e">
        <f>(Q1029*100000)+#REF!</f>
        <v>#REF!</v>
      </c>
      <c r="S1029" t="e" cm="1">
        <f t="array" ref="S1029">SUMPRODUCT(($G$2:$G$3094=G1029)*(R1029&gt;$R$2:$R$3094))+1</f>
        <v>#REF!</v>
      </c>
      <c r="T1029" t="str">
        <f t="shared" si="84"/>
        <v xml:space="preserve">DONCASTER </v>
      </c>
      <c r="U1029">
        <v>0</v>
      </c>
      <c r="V1029" t="s">
        <v>17</v>
      </c>
      <c r="W1029">
        <f t="shared" si="85"/>
        <v>2023</v>
      </c>
    </row>
    <row r="1030" spans="1:23" x14ac:dyDescent="0.25">
      <c r="A1030" s="10" t="str">
        <f>IF(YEAR(G1030)=2024,#REF!,"")</f>
        <v/>
      </c>
      <c r="B1030" s="10" t="str">
        <f>IF(YEAR(G1030)=2025,#REF!,"")</f>
        <v/>
      </c>
      <c r="C1030" s="10" t="str">
        <f t="shared" si="81"/>
        <v>Afternoon45143</v>
      </c>
      <c r="D1030" s="5" t="str">
        <f>IF('by region'!$C$2="Any","Any",List!V1030)&amp;M1030&amp;IF('by region'!$I$2="Any","Any",N1030)&amp;G1030</f>
        <v>AnyFlatAny45143</v>
      </c>
      <c r="E1030" s="5" t="e">
        <f>IF(I1030=#REF!,List!G1030,"")</f>
        <v>#REF!</v>
      </c>
      <c r="F1030" s="5" t="e">
        <f t="shared" si="82"/>
        <v>#REF!</v>
      </c>
      <c r="G1030" s="15">
        <v>45143</v>
      </c>
      <c r="H1030" s="16" t="s">
        <v>37</v>
      </c>
      <c r="I1030" s="16" t="s">
        <v>85</v>
      </c>
      <c r="J1030" s="16" t="s">
        <v>9</v>
      </c>
      <c r="K1030" s="14" t="s">
        <v>10</v>
      </c>
      <c r="L1030" s="14" t="s">
        <v>19</v>
      </c>
      <c r="M1030" s="16" t="s">
        <v>25</v>
      </c>
      <c r="N1030" s="16" t="s">
        <v>13</v>
      </c>
      <c r="O1030" s="16" t="s">
        <v>14</v>
      </c>
      <c r="P1030" s="12">
        <f t="shared" si="83"/>
        <v>1</v>
      </c>
      <c r="Q1030" s="12" cm="1">
        <f t="array" ref="Q1030">SUMPRODUCT(($G$2:$G$3094=G1030)*(P1030&gt;$P$2:$P$3094))+1</f>
        <v>1</v>
      </c>
      <c r="R1030" s="12" t="e">
        <f>(Q1030*100000)+#REF!</f>
        <v>#REF!</v>
      </c>
      <c r="S1030" t="e" cm="1">
        <f t="array" ref="S1030">SUMPRODUCT(($G$2:$G$3094=G1030)*(R1030&gt;$R$2:$R$3094))+1</f>
        <v>#REF!</v>
      </c>
      <c r="T1030" t="str">
        <f t="shared" si="84"/>
        <v xml:space="preserve">GOODWOOD </v>
      </c>
      <c r="U1030">
        <v>0</v>
      </c>
      <c r="V1030" t="s">
        <v>30</v>
      </c>
      <c r="W1030">
        <f t="shared" si="85"/>
        <v>2023</v>
      </c>
    </row>
    <row r="1031" spans="1:23" x14ac:dyDescent="0.25">
      <c r="A1031" s="10" t="str">
        <f>IF(YEAR(G1031)=2024,#REF!,"")</f>
        <v/>
      </c>
      <c r="B1031" s="10" t="str">
        <f>IF(YEAR(G1031)=2025,#REF!,"")</f>
        <v/>
      </c>
      <c r="C1031" s="10" t="str">
        <f t="shared" si="81"/>
        <v>Evening45143</v>
      </c>
      <c r="D1031" s="5" t="str">
        <f>IF('by region'!$C$2="Any","Any",List!V1031)&amp;M1031&amp;IF('by region'!$I$2="Any","Any",N1031)&amp;G1031</f>
        <v>AnyFlatAny45143</v>
      </c>
      <c r="E1031" s="5" t="e">
        <f>IF(I1031=#REF!,List!G1031,"")</f>
        <v>#REF!</v>
      </c>
      <c r="F1031" s="5" t="e">
        <f t="shared" si="82"/>
        <v>#REF!</v>
      </c>
      <c r="G1031" s="15">
        <v>45143</v>
      </c>
      <c r="H1031" s="16" t="s">
        <v>37</v>
      </c>
      <c r="I1031" s="16" t="s">
        <v>86</v>
      </c>
      <c r="J1031" s="16" t="s">
        <v>80</v>
      </c>
      <c r="K1031" s="14" t="s">
        <v>10</v>
      </c>
      <c r="L1031" s="14" t="s">
        <v>11</v>
      </c>
      <c r="M1031" s="16" t="s">
        <v>25</v>
      </c>
      <c r="N1031" s="16" t="s">
        <v>13</v>
      </c>
      <c r="O1031" s="16" t="s">
        <v>14</v>
      </c>
      <c r="P1031" s="12">
        <f t="shared" si="83"/>
        <v>2</v>
      </c>
      <c r="Q1031" s="12" cm="1">
        <f t="array" ref="Q1031">SUMPRODUCT(($G$2:$G$3094=G1031)*(P1031&gt;$P$2:$P$3094))+1</f>
        <v>5</v>
      </c>
      <c r="R1031" s="12" t="e">
        <f>(Q1031*100000)+#REF!</f>
        <v>#REF!</v>
      </c>
      <c r="S1031" t="e" cm="1">
        <f t="array" ref="S1031">SUMPRODUCT(($G$2:$G$3094=G1031)*(R1031&gt;$R$2:$R$3094))+1</f>
        <v>#REF!</v>
      </c>
      <c r="T1031" t="str">
        <f t="shared" si="84"/>
        <v>HAMILTON PARK †</v>
      </c>
      <c r="U1031">
        <v>0</v>
      </c>
      <c r="V1031" t="s">
        <v>30</v>
      </c>
      <c r="W1031">
        <f t="shared" si="85"/>
        <v>2023</v>
      </c>
    </row>
    <row r="1032" spans="1:23" x14ac:dyDescent="0.25">
      <c r="A1032" s="10" t="str">
        <f>IF(YEAR(G1032)=2024,#REF!,"")</f>
        <v/>
      </c>
      <c r="B1032" s="10" t="str">
        <f>IF(YEAR(G1032)=2025,#REF!,"")</f>
        <v/>
      </c>
      <c r="C1032" s="10" t="str">
        <f t="shared" si="81"/>
        <v>Evening45143</v>
      </c>
      <c r="D1032" s="5" t="str">
        <f>IF('by region'!$C$2="Any","Any",List!V1032)&amp;M1032&amp;IF('by region'!$I$2="Any","Any",N1032)&amp;G1032</f>
        <v>AnyFlatAny45143</v>
      </c>
      <c r="E1032" s="5" t="e">
        <f>IF(I1032=#REF!,List!G1032,"")</f>
        <v>#REF!</v>
      </c>
      <c r="F1032" s="5" t="e">
        <f t="shared" si="82"/>
        <v>#REF!</v>
      </c>
      <c r="G1032" s="15">
        <v>45143</v>
      </c>
      <c r="H1032" s="16" t="s">
        <v>37</v>
      </c>
      <c r="I1032" s="16" t="s">
        <v>36</v>
      </c>
      <c r="J1032" s="16" t="s">
        <v>80</v>
      </c>
      <c r="K1032" s="14" t="s">
        <v>24</v>
      </c>
      <c r="L1032" s="14" t="s">
        <v>19</v>
      </c>
      <c r="M1032" s="16" t="s">
        <v>25</v>
      </c>
      <c r="N1032" s="16" t="s">
        <v>13</v>
      </c>
      <c r="O1032" s="16" t="s">
        <v>14</v>
      </c>
      <c r="P1032" s="12">
        <f t="shared" si="83"/>
        <v>2</v>
      </c>
      <c r="Q1032" s="12" cm="1">
        <f t="array" ref="Q1032">SUMPRODUCT(($G$2:$G$3094=G1032)*(P1032&gt;$P$2:$P$3094))+1</f>
        <v>5</v>
      </c>
      <c r="R1032" s="12" t="e">
        <f>(Q1032*100000)+#REF!</f>
        <v>#REF!</v>
      </c>
      <c r="S1032" t="e" cm="1">
        <f t="array" ref="S1032">SUMPRODUCT(($G$2:$G$3094=G1032)*(R1032&gt;$R$2:$R$3094))+1</f>
        <v>#REF!</v>
      </c>
      <c r="T1032" t="str">
        <f t="shared" si="84"/>
        <v>LINGFIELD PARK †</v>
      </c>
      <c r="U1032">
        <v>0</v>
      </c>
      <c r="V1032" t="s">
        <v>11</v>
      </c>
      <c r="W1032">
        <f t="shared" si="85"/>
        <v>2023</v>
      </c>
    </row>
    <row r="1033" spans="1:23" x14ac:dyDescent="0.25">
      <c r="A1033" s="10" t="str">
        <f>IF(YEAR(G1033)=2024,#REF!,"")</f>
        <v/>
      </c>
      <c r="B1033" s="10" t="str">
        <f>IF(YEAR(G1033)=2025,#REF!,"")</f>
        <v/>
      </c>
      <c r="C1033" s="10" t="str">
        <f t="shared" si="81"/>
        <v>Afternoon45143</v>
      </c>
      <c r="D1033" s="5" t="str">
        <f>IF('by region'!$C$2="Any","Any",List!V1033)&amp;M1033&amp;IF('by region'!$I$2="Any","Any",N1033)&amp;G1033</f>
        <v>AnyFlatAny45143</v>
      </c>
      <c r="E1033" s="5" t="e">
        <f>IF(I1033=#REF!,List!G1033,"")</f>
        <v>#REF!</v>
      </c>
      <c r="F1033" s="5" t="e">
        <f t="shared" si="82"/>
        <v>#REF!</v>
      </c>
      <c r="G1033" s="15">
        <v>45143</v>
      </c>
      <c r="H1033" s="16" t="s">
        <v>37</v>
      </c>
      <c r="I1033" s="16" t="s">
        <v>76</v>
      </c>
      <c r="J1033" s="16" t="s">
        <v>9</v>
      </c>
      <c r="K1033" s="14" t="s">
        <v>16</v>
      </c>
      <c r="L1033" s="14" t="s">
        <v>17</v>
      </c>
      <c r="M1033" s="16" t="s">
        <v>25</v>
      </c>
      <c r="N1033" s="16" t="s">
        <v>13</v>
      </c>
      <c r="O1033" s="16" t="s">
        <v>14</v>
      </c>
      <c r="P1033" s="12">
        <f t="shared" si="83"/>
        <v>1</v>
      </c>
      <c r="Q1033" s="12" cm="1">
        <f t="array" ref="Q1033">SUMPRODUCT(($G$2:$G$3094=G1033)*(P1033&gt;$P$2:$P$3094))+1</f>
        <v>1</v>
      </c>
      <c r="R1033" s="12" t="e">
        <f>(Q1033*100000)+#REF!</f>
        <v>#REF!</v>
      </c>
      <c r="S1033" t="e" cm="1">
        <f t="array" ref="S1033">SUMPRODUCT(($G$2:$G$3094=G1033)*(R1033&gt;$R$2:$R$3094))+1</f>
        <v>#REF!</v>
      </c>
      <c r="T1033" t="str">
        <f t="shared" si="84"/>
        <v xml:space="preserve">NEWMARKET </v>
      </c>
      <c r="U1033">
        <v>0</v>
      </c>
      <c r="V1033" t="s">
        <v>19</v>
      </c>
      <c r="W1033">
        <f t="shared" si="85"/>
        <v>2023</v>
      </c>
    </row>
    <row r="1034" spans="1:23" x14ac:dyDescent="0.25">
      <c r="A1034" s="10" t="str">
        <f>IF(YEAR(G1034)=2024,#REF!,"")</f>
        <v/>
      </c>
      <c r="B1034" s="10" t="str">
        <f>IF(YEAR(G1034)=2025,#REF!,"")</f>
        <v/>
      </c>
      <c r="C1034" s="10" t="str">
        <f t="shared" si="81"/>
        <v>Afternoon45143</v>
      </c>
      <c r="D1034" s="5" t="str">
        <f>IF('by region'!$C$2="Any","Any",List!V1034)&amp;M1034&amp;IF('by region'!$I$2="Any","Any",N1034)&amp;G1034</f>
        <v>AnyFlatAny45143</v>
      </c>
      <c r="E1034" s="5" t="e">
        <f>IF(I1034=#REF!,List!G1034,"")</f>
        <v>#REF!</v>
      </c>
      <c r="F1034" s="5" t="e">
        <f t="shared" si="82"/>
        <v>#REF!</v>
      </c>
      <c r="G1034" s="15">
        <v>45143</v>
      </c>
      <c r="H1034" s="16" t="s">
        <v>37</v>
      </c>
      <c r="I1034" s="16" t="s">
        <v>74</v>
      </c>
      <c r="J1034" s="16" t="s">
        <v>9</v>
      </c>
      <c r="K1034" s="14" t="s">
        <v>10</v>
      </c>
      <c r="L1034" s="14" t="s">
        <v>11</v>
      </c>
      <c r="M1034" s="16" t="s">
        <v>25</v>
      </c>
      <c r="N1034" s="16" t="s">
        <v>13</v>
      </c>
      <c r="O1034" s="16" t="s">
        <v>14</v>
      </c>
      <c r="P1034" s="12">
        <f t="shared" si="83"/>
        <v>1</v>
      </c>
      <c r="Q1034" s="12" cm="1">
        <f t="array" ref="Q1034">SUMPRODUCT(($G$2:$G$3094=G1034)*(P1034&gt;$P$2:$P$3094))+1</f>
        <v>1</v>
      </c>
      <c r="R1034" s="12" t="e">
        <f>(Q1034*100000)+#REF!</f>
        <v>#REF!</v>
      </c>
      <c r="S1034" t="e" cm="1">
        <f t="array" ref="S1034">SUMPRODUCT(($G$2:$G$3094=G1034)*(R1034&gt;$R$2:$R$3094))+1</f>
        <v>#REF!</v>
      </c>
      <c r="T1034" t="str">
        <f t="shared" si="84"/>
        <v xml:space="preserve">THIRSK </v>
      </c>
      <c r="U1034">
        <v>0</v>
      </c>
      <c r="V1034" t="s">
        <v>11</v>
      </c>
      <c r="W1034">
        <f t="shared" si="85"/>
        <v>2023</v>
      </c>
    </row>
    <row r="1035" spans="1:23" x14ac:dyDescent="0.25">
      <c r="A1035" s="10" t="str">
        <f>IF(YEAR(G1035)=2024,#REF!,"")</f>
        <v/>
      </c>
      <c r="B1035" s="10" t="str">
        <f>IF(YEAR(G1035)=2025,#REF!,"")</f>
        <v/>
      </c>
      <c r="C1035" s="10" t="str">
        <f t="shared" si="81"/>
        <v>Afternoon45144</v>
      </c>
      <c r="D1035" s="5" t="str">
        <f>IF('by region'!$C$2="Any","Any",List!V1035)&amp;M1035&amp;IF('by region'!$I$2="Any","Any",N1035)&amp;G1035</f>
        <v>AnyFlatAny45144</v>
      </c>
      <c r="E1035" s="5" t="e">
        <f>IF(I1035=#REF!,List!G1035,"")</f>
        <v>#REF!</v>
      </c>
      <c r="F1035" s="5" t="e">
        <f t="shared" si="82"/>
        <v>#REF!</v>
      </c>
      <c r="G1035" s="15">
        <v>45144</v>
      </c>
      <c r="H1035" s="16" t="s">
        <v>40</v>
      </c>
      <c r="I1035" s="16" t="s">
        <v>88</v>
      </c>
      <c r="J1035" s="16" t="s">
        <v>9</v>
      </c>
      <c r="K1035" s="14" t="s">
        <v>10</v>
      </c>
      <c r="L1035" s="14" t="s">
        <v>17</v>
      </c>
      <c r="M1035" s="16" t="s">
        <v>25</v>
      </c>
      <c r="N1035" s="16" t="s">
        <v>13</v>
      </c>
      <c r="O1035" s="16" t="s">
        <v>14</v>
      </c>
      <c r="P1035" s="12">
        <f t="shared" si="83"/>
        <v>1</v>
      </c>
      <c r="Q1035" s="12" cm="1">
        <f t="array" ref="Q1035">SUMPRODUCT(($G$2:$G$3094=G1035)*(P1035&gt;$P$2:$P$3094))+1</f>
        <v>1</v>
      </c>
      <c r="R1035" s="12" t="e">
        <f>(Q1035*100000)+#REF!</f>
        <v>#REF!</v>
      </c>
      <c r="S1035" t="e" cm="1">
        <f t="array" ref="S1035">SUMPRODUCT(($G$2:$G$3094=G1035)*(R1035&gt;$R$2:$R$3094))+1</f>
        <v>#REF!</v>
      </c>
      <c r="T1035" t="str">
        <f t="shared" si="84"/>
        <v xml:space="preserve">CHESTER </v>
      </c>
      <c r="U1035">
        <v>0</v>
      </c>
      <c r="V1035" t="s">
        <v>17</v>
      </c>
      <c r="W1035">
        <f t="shared" si="85"/>
        <v>2023</v>
      </c>
    </row>
    <row r="1036" spans="1:23" x14ac:dyDescent="0.25">
      <c r="A1036" s="10" t="str">
        <f>IF(YEAR(G1036)=2024,#REF!,"")</f>
        <v/>
      </c>
      <c r="B1036" s="10" t="str">
        <f>IF(YEAR(G1036)=2025,#REF!,"")</f>
        <v/>
      </c>
      <c r="C1036" s="10" t="str">
        <f t="shared" si="81"/>
        <v>Afternoon45144</v>
      </c>
      <c r="D1036" s="5" t="str">
        <f>IF('by region'!$C$2="Any","Any",List!V1036)&amp;M1036&amp;IF('by region'!$I$2="Any","Any",N1036)&amp;G1036</f>
        <v>AnyJumpAny45144</v>
      </c>
      <c r="E1036" s="5" t="e">
        <f>IF(I1036=#REF!,List!G1036,"")</f>
        <v>#REF!</v>
      </c>
      <c r="F1036" s="5" t="e">
        <f t="shared" si="82"/>
        <v>#REF!</v>
      </c>
      <c r="G1036" s="15">
        <v>45144</v>
      </c>
      <c r="H1036" s="16" t="s">
        <v>40</v>
      </c>
      <c r="I1036" s="16" t="s">
        <v>53</v>
      </c>
      <c r="J1036" s="16" t="s">
        <v>9</v>
      </c>
      <c r="K1036" s="14" t="s">
        <v>16</v>
      </c>
      <c r="L1036" s="14" t="s">
        <v>17</v>
      </c>
      <c r="M1036" s="16" t="s">
        <v>12</v>
      </c>
      <c r="N1036" s="16" t="s">
        <v>13</v>
      </c>
      <c r="O1036" s="16" t="s">
        <v>14</v>
      </c>
      <c r="P1036" s="12">
        <f t="shared" si="83"/>
        <v>1</v>
      </c>
      <c r="Q1036" s="12" cm="1">
        <f t="array" ref="Q1036">SUMPRODUCT(($G$2:$G$3094=G1036)*(P1036&gt;$P$2:$P$3094))+1</f>
        <v>1</v>
      </c>
      <c r="R1036" s="12" t="e">
        <f>(Q1036*100000)+#REF!</f>
        <v>#REF!</v>
      </c>
      <c r="S1036" t="e" cm="1">
        <f t="array" ref="S1036">SUMPRODUCT(($G$2:$G$3094=G1036)*(R1036&gt;$R$2:$R$3094))+1</f>
        <v>#REF!</v>
      </c>
      <c r="T1036" t="str">
        <f t="shared" si="84"/>
        <v xml:space="preserve">Market Rasen </v>
      </c>
      <c r="U1036">
        <v>0</v>
      </c>
      <c r="V1036" t="s">
        <v>19</v>
      </c>
      <c r="W1036">
        <f t="shared" si="85"/>
        <v>2023</v>
      </c>
    </row>
    <row r="1037" spans="1:23" x14ac:dyDescent="0.25">
      <c r="A1037" s="10" t="str">
        <f>IF(YEAR(G1037)=2024,#REF!,"")</f>
        <v/>
      </c>
      <c r="B1037" s="10" t="str">
        <f>IF(YEAR(G1037)=2025,#REF!,"")</f>
        <v/>
      </c>
      <c r="C1037" s="10" t="str">
        <f t="shared" si="81"/>
        <v>Afternoon45145</v>
      </c>
      <c r="D1037" s="5" t="str">
        <f>IF('by region'!$C$2="Any","Any",List!V1037)&amp;M1037&amp;IF('by region'!$I$2="Any","Any",N1037)&amp;G1037</f>
        <v>AnyFlatAny45145</v>
      </c>
      <c r="E1037" s="5" t="e">
        <f>IF(I1037=#REF!,List!G1037,"")</f>
        <v>#REF!</v>
      </c>
      <c r="F1037" s="5" t="e">
        <f t="shared" si="82"/>
        <v>#REF!</v>
      </c>
      <c r="G1037" s="15">
        <v>45145</v>
      </c>
      <c r="H1037" s="16" t="s">
        <v>42</v>
      </c>
      <c r="I1037" s="16" t="s">
        <v>28</v>
      </c>
      <c r="J1037" s="16" t="s">
        <v>9</v>
      </c>
      <c r="K1037" s="14" t="s">
        <v>10</v>
      </c>
      <c r="L1037" s="14" t="s">
        <v>11</v>
      </c>
      <c r="M1037" s="16" t="s">
        <v>25</v>
      </c>
      <c r="N1037" s="16" t="s">
        <v>13</v>
      </c>
      <c r="O1037" s="16" t="s">
        <v>14</v>
      </c>
      <c r="P1037" s="12">
        <f t="shared" si="83"/>
        <v>1</v>
      </c>
      <c r="Q1037" s="12" cm="1">
        <f t="array" ref="Q1037">SUMPRODUCT(($G$2:$G$3094=G1037)*(P1037&gt;$P$2:$P$3094))+1</f>
        <v>1</v>
      </c>
      <c r="R1037" s="12" t="e">
        <f>(Q1037*100000)+#REF!</f>
        <v>#REF!</v>
      </c>
      <c r="S1037" t="e" cm="1">
        <f t="array" ref="S1037">SUMPRODUCT(($G$2:$G$3094=G1037)*(R1037&gt;$R$2:$R$3094))+1</f>
        <v>#REF!</v>
      </c>
      <c r="T1037" t="str">
        <f t="shared" si="84"/>
        <v xml:space="preserve">AYR </v>
      </c>
      <c r="U1037">
        <v>0</v>
      </c>
      <c r="V1037" t="s">
        <v>11</v>
      </c>
      <c r="W1037">
        <f t="shared" si="85"/>
        <v>2023</v>
      </c>
    </row>
    <row r="1038" spans="1:23" x14ac:dyDescent="0.25">
      <c r="A1038" s="10" t="str">
        <f>IF(YEAR(G1038)=2024,#REF!,"")</f>
        <v/>
      </c>
      <c r="B1038" s="10" t="str">
        <f>IF(YEAR(G1038)=2025,#REF!,"")</f>
        <v/>
      </c>
      <c r="C1038" s="10" t="str">
        <f t="shared" si="81"/>
        <v>Evening45145</v>
      </c>
      <c r="D1038" s="5" t="str">
        <f>IF('by region'!$C$2="Any","Any",List!V1038)&amp;M1038&amp;IF('by region'!$I$2="Any","Any",N1038)&amp;G1038</f>
        <v>AnyFlatAny45145</v>
      </c>
      <c r="E1038" s="5" t="e">
        <f>IF(I1038=#REF!,List!G1038,"")</f>
        <v>#REF!</v>
      </c>
      <c r="F1038" s="5" t="e">
        <f t="shared" si="82"/>
        <v>#REF!</v>
      </c>
      <c r="G1038" s="15">
        <v>45145</v>
      </c>
      <c r="H1038" s="16" t="s">
        <v>42</v>
      </c>
      <c r="I1038" s="16" t="s">
        <v>63</v>
      </c>
      <c r="J1038" s="16" t="s">
        <v>80</v>
      </c>
      <c r="K1038" s="14" t="s">
        <v>16</v>
      </c>
      <c r="L1038" s="14" t="s">
        <v>11</v>
      </c>
      <c r="M1038" s="16" t="s">
        <v>25</v>
      </c>
      <c r="N1038" s="16" t="s">
        <v>13</v>
      </c>
      <c r="O1038" s="16" t="s">
        <v>14</v>
      </c>
      <c r="P1038" s="12">
        <f t="shared" si="83"/>
        <v>2</v>
      </c>
      <c r="Q1038" s="12" cm="1">
        <f t="array" ref="Q1038">SUMPRODUCT(($G$2:$G$3094=G1038)*(P1038&gt;$P$2:$P$3094))+1</f>
        <v>3</v>
      </c>
      <c r="R1038" s="12" t="e">
        <f>(Q1038*100000)+#REF!</f>
        <v>#REF!</v>
      </c>
      <c r="S1038" t="e" cm="1">
        <f t="array" ref="S1038">SUMPRODUCT(($G$2:$G$3094=G1038)*(R1038&gt;$R$2:$R$3094))+1</f>
        <v>#REF!</v>
      </c>
      <c r="T1038" t="str">
        <f t="shared" si="84"/>
        <v>CARLISLE †</v>
      </c>
      <c r="U1038">
        <v>0</v>
      </c>
      <c r="V1038" t="s">
        <v>19</v>
      </c>
      <c r="W1038">
        <f t="shared" si="85"/>
        <v>2023</v>
      </c>
    </row>
    <row r="1039" spans="1:23" x14ac:dyDescent="0.25">
      <c r="A1039" s="10" t="str">
        <f>IF(YEAR(G1039)=2024,#REF!,"")</f>
        <v/>
      </c>
      <c r="B1039" s="10" t="str">
        <f>IF(YEAR(G1039)=2025,#REF!,"")</f>
        <v/>
      </c>
      <c r="C1039" s="10" t="str">
        <f t="shared" si="81"/>
        <v>Afternoon45145</v>
      </c>
      <c r="D1039" s="5" t="str">
        <f>IF('by region'!$C$2="Any","Any",List!V1039)&amp;M1039&amp;IF('by region'!$I$2="Any","Any",N1039)&amp;G1039</f>
        <v>AnyFlatAny45145</v>
      </c>
      <c r="E1039" s="5" t="e">
        <f>IF(I1039=#REF!,List!G1039,"")</f>
        <v>#REF!</v>
      </c>
      <c r="F1039" s="5" t="e">
        <f t="shared" si="82"/>
        <v>#REF!</v>
      </c>
      <c r="G1039" s="15">
        <v>45145</v>
      </c>
      <c r="H1039" s="16" t="s">
        <v>42</v>
      </c>
      <c r="I1039" s="16" t="s">
        <v>78</v>
      </c>
      <c r="J1039" s="16" t="s">
        <v>9</v>
      </c>
      <c r="K1039" s="14" t="s">
        <v>10</v>
      </c>
      <c r="L1039" s="14" t="s">
        <v>11</v>
      </c>
      <c r="M1039" s="16" t="s">
        <v>25</v>
      </c>
      <c r="N1039" s="16" t="s">
        <v>13</v>
      </c>
      <c r="O1039" s="16" t="s">
        <v>14</v>
      </c>
      <c r="P1039" s="12">
        <f t="shared" si="83"/>
        <v>1</v>
      </c>
      <c r="Q1039" s="12" cm="1">
        <f t="array" ref="Q1039">SUMPRODUCT(($G$2:$G$3094=G1039)*(P1039&gt;$P$2:$P$3094))+1</f>
        <v>1</v>
      </c>
      <c r="R1039" s="12" t="e">
        <f>(Q1039*100000)+#REF!</f>
        <v>#REF!</v>
      </c>
      <c r="S1039" t="e" cm="1">
        <f t="array" ref="S1039">SUMPRODUCT(($G$2:$G$3094=G1039)*(R1039&gt;$R$2:$R$3094))+1</f>
        <v>#REF!</v>
      </c>
      <c r="T1039" t="str">
        <f t="shared" si="84"/>
        <v xml:space="preserve">RIPON </v>
      </c>
      <c r="U1039">
        <v>0</v>
      </c>
      <c r="V1039" t="s">
        <v>11</v>
      </c>
      <c r="W1039">
        <f t="shared" si="85"/>
        <v>2023</v>
      </c>
    </row>
    <row r="1040" spans="1:23" x14ac:dyDescent="0.25">
      <c r="A1040" s="10" t="str">
        <f>IF(YEAR(G1040)=2024,#REF!,"")</f>
        <v/>
      </c>
      <c r="B1040" s="10" t="str">
        <f>IF(YEAR(G1040)=2025,#REF!,"")</f>
        <v/>
      </c>
      <c r="C1040" s="10" t="str">
        <f t="shared" si="81"/>
        <v>Evening45145</v>
      </c>
      <c r="D1040" s="5" t="str">
        <f>IF('by region'!$C$2="Any","Any",List!V1040)&amp;M1040&amp;IF('by region'!$I$2="Any","Any",N1040)&amp;G1040</f>
        <v>AnyFlatAny45145</v>
      </c>
      <c r="E1040" s="5" t="e">
        <f>IF(I1040=#REF!,List!G1040,"")</f>
        <v>#REF!</v>
      </c>
      <c r="F1040" s="5" t="e">
        <f t="shared" si="82"/>
        <v>#REF!</v>
      </c>
      <c r="G1040" s="15">
        <v>45145</v>
      </c>
      <c r="H1040" s="16" t="s">
        <v>42</v>
      </c>
      <c r="I1040" s="16" t="s">
        <v>70</v>
      </c>
      <c r="J1040" s="16" t="s">
        <v>80</v>
      </c>
      <c r="K1040" s="14" t="s">
        <v>24</v>
      </c>
      <c r="L1040" s="14" t="s">
        <v>19</v>
      </c>
      <c r="M1040" s="16" t="s">
        <v>25</v>
      </c>
      <c r="N1040" s="16" t="s">
        <v>13</v>
      </c>
      <c r="O1040" s="16" t="s">
        <v>14</v>
      </c>
      <c r="P1040" s="12">
        <f t="shared" si="83"/>
        <v>2</v>
      </c>
      <c r="Q1040" s="12" cm="1">
        <f t="array" ref="Q1040">SUMPRODUCT(($G$2:$G$3094=G1040)*(P1040&gt;$P$2:$P$3094))+1</f>
        <v>3</v>
      </c>
      <c r="R1040" s="12" t="e">
        <f>(Q1040*100000)+#REF!</f>
        <v>#REF!</v>
      </c>
      <c r="S1040" t="e" cm="1">
        <f t="array" ref="S1040">SUMPRODUCT(($G$2:$G$3094=G1040)*(R1040&gt;$R$2:$R$3094))+1</f>
        <v>#REF!</v>
      </c>
      <c r="T1040" t="str">
        <f t="shared" si="84"/>
        <v>WINDSOR †</v>
      </c>
      <c r="U1040">
        <v>0</v>
      </c>
      <c r="V1040" t="s">
        <v>19</v>
      </c>
      <c r="W1040">
        <f t="shared" si="85"/>
        <v>2023</v>
      </c>
    </row>
    <row r="1041" spans="1:23" x14ac:dyDescent="0.25">
      <c r="A1041" s="10" t="str">
        <f>IF(YEAR(G1041)=2024,#REF!,"")</f>
        <v/>
      </c>
      <c r="B1041" s="10" t="str">
        <f>IF(YEAR(G1041)=2025,#REF!,"")</f>
        <v/>
      </c>
      <c r="C1041" s="10" t="str">
        <f t="shared" si="81"/>
        <v>Evening45146</v>
      </c>
      <c r="D1041" s="5" t="str">
        <f>IF('by region'!$C$2="Any","Any",List!V1041)&amp;M1041&amp;IF('by region'!$I$2="Any","Any",N1041)&amp;G1041</f>
        <v>AnyFlatAny45146</v>
      </c>
      <c r="E1041" s="5" t="e">
        <f>IF(I1041=#REF!,List!G1041,"")</f>
        <v>#REF!</v>
      </c>
      <c r="F1041" s="5" t="e">
        <f t="shared" si="82"/>
        <v>#REF!</v>
      </c>
      <c r="G1041" s="15">
        <v>45146</v>
      </c>
      <c r="H1041" s="16" t="s">
        <v>7</v>
      </c>
      <c r="I1041" s="16" t="s">
        <v>78</v>
      </c>
      <c r="J1041" s="16" t="s">
        <v>80</v>
      </c>
      <c r="K1041" s="14" t="s">
        <v>10</v>
      </c>
      <c r="L1041" s="14" t="s">
        <v>11</v>
      </c>
      <c r="M1041" s="16" t="s">
        <v>25</v>
      </c>
      <c r="N1041" s="16" t="s">
        <v>13</v>
      </c>
      <c r="O1041" s="16" t="s">
        <v>21</v>
      </c>
      <c r="P1041" s="12">
        <f t="shared" si="83"/>
        <v>2</v>
      </c>
      <c r="Q1041" s="12" cm="1">
        <f t="array" ref="Q1041">SUMPRODUCT(($G$2:$G$3094=G1041)*(P1041&gt;$P$2:$P$3094))+1</f>
        <v>3</v>
      </c>
      <c r="R1041" s="12" t="e">
        <f>(Q1041*100000)+#REF!</f>
        <v>#REF!</v>
      </c>
      <c r="S1041" t="e" cm="1">
        <f t="array" ref="S1041">SUMPRODUCT(($G$2:$G$3094=G1041)*(R1041&gt;$R$2:$R$3094))+1</f>
        <v>#REF!</v>
      </c>
      <c r="T1041" t="str">
        <f t="shared" si="84"/>
        <v>RIPON †</v>
      </c>
      <c r="U1041">
        <v>0</v>
      </c>
      <c r="V1041" t="s">
        <v>11</v>
      </c>
      <c r="W1041">
        <f t="shared" si="85"/>
        <v>2023</v>
      </c>
    </row>
    <row r="1042" spans="1:23" x14ac:dyDescent="0.25">
      <c r="A1042" s="10" t="str">
        <f>IF(YEAR(G1042)=2024,#REF!,"")</f>
        <v/>
      </c>
      <c r="B1042" s="10" t="str">
        <f>IF(YEAR(G1042)=2025,#REF!,"")</f>
        <v/>
      </c>
      <c r="C1042" s="10" t="str">
        <f t="shared" si="81"/>
        <v>Afternoon45146</v>
      </c>
      <c r="D1042" s="5" t="str">
        <f>IF('by region'!$C$2="Any","Any",List!V1042)&amp;M1042&amp;IF('by region'!$I$2="Any","Any",N1042)&amp;G1042</f>
        <v>AnyFlatAny45146</v>
      </c>
      <c r="E1042" s="5" t="e">
        <f>IF(I1042=#REF!,List!G1042,"")</f>
        <v>#REF!</v>
      </c>
      <c r="F1042" s="5" t="e">
        <f t="shared" si="82"/>
        <v>#REF!</v>
      </c>
      <c r="G1042" s="15">
        <v>45146</v>
      </c>
      <c r="H1042" s="16" t="s">
        <v>7</v>
      </c>
      <c r="I1042" s="16" t="s">
        <v>8</v>
      </c>
      <c r="J1042" s="16" t="s">
        <v>9</v>
      </c>
      <c r="K1042" s="14" t="s">
        <v>10</v>
      </c>
      <c r="L1042" s="14" t="s">
        <v>11</v>
      </c>
      <c r="M1042" s="16" t="s">
        <v>25</v>
      </c>
      <c r="N1042" s="16" t="s">
        <v>13</v>
      </c>
      <c r="O1042" s="16" t="s">
        <v>14</v>
      </c>
      <c r="P1042" s="12">
        <f t="shared" si="83"/>
        <v>1</v>
      </c>
      <c r="Q1042" s="12" cm="1">
        <f t="array" ref="Q1042">SUMPRODUCT(($G$2:$G$3094=G1042)*(P1042&gt;$P$2:$P$3094))+1</f>
        <v>1</v>
      </c>
      <c r="R1042" s="12" t="e">
        <f>(Q1042*100000)+#REF!</f>
        <v>#REF!</v>
      </c>
      <c r="S1042" t="e" cm="1">
        <f t="array" ref="S1042">SUMPRODUCT(($G$2:$G$3094=G1042)*(R1042&gt;$R$2:$R$3094))+1</f>
        <v>#REF!</v>
      </c>
      <c r="T1042" t="str">
        <f t="shared" si="84"/>
        <v xml:space="preserve">CATTERICK BRIDGE </v>
      </c>
      <c r="U1042">
        <v>0</v>
      </c>
      <c r="V1042" t="s">
        <v>19</v>
      </c>
      <c r="W1042">
        <f t="shared" si="85"/>
        <v>2023</v>
      </c>
    </row>
    <row r="1043" spans="1:23" x14ac:dyDescent="0.25">
      <c r="A1043" s="10" t="str">
        <f>IF(YEAR(G1043)=2024,#REF!,"")</f>
        <v/>
      </c>
      <c r="B1043" s="10" t="str">
        <f>IF(YEAR(G1043)=2025,#REF!,"")</f>
        <v/>
      </c>
      <c r="C1043" s="10" t="str">
        <f t="shared" si="81"/>
        <v>Afternoon45146</v>
      </c>
      <c r="D1043" s="5" t="str">
        <f>IF('by region'!$C$2="Any","Any",List!V1043)&amp;M1043&amp;IF('by region'!$I$2="Any","Any",N1043)&amp;G1043</f>
        <v>AnyFlatAny45146</v>
      </c>
      <c r="E1043" s="5" t="e">
        <f>IF(I1043=#REF!,List!G1043,"")</f>
        <v>#REF!</v>
      </c>
      <c r="F1043" s="5" t="e">
        <f t="shared" si="82"/>
        <v>#REF!</v>
      </c>
      <c r="G1043" s="15">
        <v>45146</v>
      </c>
      <c r="H1043" s="16" t="s">
        <v>7</v>
      </c>
      <c r="I1043" s="16" t="s">
        <v>65</v>
      </c>
      <c r="J1043" s="16" t="s">
        <v>9</v>
      </c>
      <c r="K1043" s="14" t="s">
        <v>24</v>
      </c>
      <c r="L1043" s="14" t="s">
        <v>19</v>
      </c>
      <c r="M1043" s="16" t="s">
        <v>25</v>
      </c>
      <c r="N1043" s="16" t="s">
        <v>13</v>
      </c>
      <c r="O1043" s="16" t="s">
        <v>14</v>
      </c>
      <c r="P1043" s="12">
        <f t="shared" si="83"/>
        <v>1</v>
      </c>
      <c r="Q1043" s="12" cm="1">
        <f t="array" ref="Q1043">SUMPRODUCT(($G$2:$G$3094=G1043)*(P1043&gt;$P$2:$P$3094))+1</f>
        <v>1</v>
      </c>
      <c r="R1043" s="12" t="e">
        <f>(Q1043*100000)+#REF!</f>
        <v>#REF!</v>
      </c>
      <c r="S1043" t="e" cm="1">
        <f t="array" ref="S1043">SUMPRODUCT(($G$2:$G$3094=G1043)*(R1043&gt;$R$2:$R$3094))+1</f>
        <v>#REF!</v>
      </c>
      <c r="T1043" t="str">
        <f t="shared" si="84"/>
        <v xml:space="preserve">FFOS LAS </v>
      </c>
      <c r="U1043">
        <v>0</v>
      </c>
      <c r="V1043" t="s">
        <v>17</v>
      </c>
      <c r="W1043">
        <f t="shared" si="85"/>
        <v>2023</v>
      </c>
    </row>
    <row r="1044" spans="1:23" x14ac:dyDescent="0.25">
      <c r="A1044" s="10" t="str">
        <f>IF(YEAR(G1044)=2024,#REF!,"")</f>
        <v/>
      </c>
      <c r="B1044" s="10" t="str">
        <f>IF(YEAR(G1044)=2025,#REF!,"")</f>
        <v/>
      </c>
      <c r="C1044" s="10" t="str">
        <f t="shared" si="81"/>
        <v>Afternoon45147</v>
      </c>
      <c r="D1044" s="5" t="str">
        <f>IF('by region'!$C$2="Any","Any",List!V1044)&amp;M1044&amp;IF('by region'!$I$2="Any","Any",N1044)&amp;G1044</f>
        <v>AnyFlatAny45147</v>
      </c>
      <c r="E1044" s="5" t="e">
        <f>IF(I1044=#REF!,List!G1044,"")</f>
        <v>#REF!</v>
      </c>
      <c r="F1044" s="5" t="e">
        <f t="shared" si="82"/>
        <v>#REF!</v>
      </c>
      <c r="G1044" s="15">
        <v>45147</v>
      </c>
      <c r="H1044" s="16" t="s">
        <v>27</v>
      </c>
      <c r="I1044" s="16" t="s">
        <v>79</v>
      </c>
      <c r="J1044" s="16" t="s">
        <v>9</v>
      </c>
      <c r="K1044" s="14" t="s">
        <v>24</v>
      </c>
      <c r="L1044" s="14" t="s">
        <v>19</v>
      </c>
      <c r="M1044" s="16" t="s">
        <v>25</v>
      </c>
      <c r="N1044" s="16" t="s">
        <v>13</v>
      </c>
      <c r="O1044" s="16" t="s">
        <v>14</v>
      </c>
      <c r="P1044" s="12">
        <f t="shared" si="83"/>
        <v>1</v>
      </c>
      <c r="Q1044" s="12" cm="1">
        <f t="array" ref="Q1044">SUMPRODUCT(($G$2:$G$3094=G1044)*(P1044&gt;$P$2:$P$3094))+1</f>
        <v>1</v>
      </c>
      <c r="R1044" s="12" t="e">
        <f>(Q1044*100000)+#REF!</f>
        <v>#REF!</v>
      </c>
      <c r="S1044" t="e" cm="1">
        <f t="array" ref="S1044">SUMPRODUCT(($G$2:$G$3094=G1044)*(R1044&gt;$R$2:$R$3094))+1</f>
        <v>#REF!</v>
      </c>
      <c r="T1044" t="str">
        <f t="shared" si="84"/>
        <v xml:space="preserve">BATH </v>
      </c>
      <c r="U1044">
        <v>0</v>
      </c>
      <c r="V1044" t="s">
        <v>11</v>
      </c>
      <c r="W1044">
        <f t="shared" si="85"/>
        <v>2023</v>
      </c>
    </row>
    <row r="1045" spans="1:23" x14ac:dyDescent="0.25">
      <c r="A1045" s="10" t="str">
        <f>IF(YEAR(G1045)=2024,#REF!,"")</f>
        <v/>
      </c>
      <c r="B1045" s="10" t="str">
        <f>IF(YEAR(G1045)=2025,#REF!,"")</f>
        <v/>
      </c>
      <c r="C1045" s="10" t="str">
        <f t="shared" si="81"/>
        <v>Afternoon45147</v>
      </c>
      <c r="D1045" s="5" t="str">
        <f>IF('by region'!$C$2="Any","Any",List!V1045)&amp;M1045&amp;IF('by region'!$I$2="Any","Any",N1045)&amp;G1045</f>
        <v>AnyFlatAny45147</v>
      </c>
      <c r="E1045" s="5" t="e">
        <f>IF(I1045=#REF!,List!G1045,"")</f>
        <v>#REF!</v>
      </c>
      <c r="F1045" s="5" t="e">
        <f t="shared" si="82"/>
        <v>#REF!</v>
      </c>
      <c r="G1045" s="15">
        <v>45147</v>
      </c>
      <c r="H1045" s="16" t="s">
        <v>27</v>
      </c>
      <c r="I1045" s="16" t="s">
        <v>82</v>
      </c>
      <c r="J1045" s="16" t="s">
        <v>9</v>
      </c>
      <c r="K1045" s="14" t="s">
        <v>24</v>
      </c>
      <c r="L1045" s="14" t="s">
        <v>19</v>
      </c>
      <c r="M1045" s="16" t="s">
        <v>25</v>
      </c>
      <c r="N1045" s="16" t="s">
        <v>13</v>
      </c>
      <c r="O1045" s="16" t="s">
        <v>14</v>
      </c>
      <c r="P1045" s="12">
        <f t="shared" si="83"/>
        <v>1</v>
      </c>
      <c r="Q1045" s="12" cm="1">
        <f t="array" ref="Q1045">SUMPRODUCT(($G$2:$G$3094=G1045)*(P1045&gt;$P$2:$P$3094))+1</f>
        <v>1</v>
      </c>
      <c r="R1045" s="12" t="e">
        <f>(Q1045*100000)+#REF!</f>
        <v>#REF!</v>
      </c>
      <c r="S1045" t="e" cm="1">
        <f t="array" ref="S1045">SUMPRODUCT(($G$2:$G$3094=G1045)*(R1045&gt;$R$2:$R$3094))+1</f>
        <v>#REF!</v>
      </c>
      <c r="T1045" t="str">
        <f t="shared" si="84"/>
        <v xml:space="preserve">BRIGHTON </v>
      </c>
      <c r="U1045">
        <v>0</v>
      </c>
      <c r="V1045" t="s">
        <v>17</v>
      </c>
      <c r="W1045">
        <f t="shared" si="85"/>
        <v>2023</v>
      </c>
    </row>
    <row r="1046" spans="1:23" x14ac:dyDescent="0.25">
      <c r="A1046" s="10" t="str">
        <f>IF(YEAR(G1046)=2024,#REF!,"")</f>
        <v/>
      </c>
      <c r="B1046" s="10" t="str">
        <f>IF(YEAR(G1046)=2025,#REF!,"")</f>
        <v/>
      </c>
      <c r="C1046" s="10" t="str">
        <f t="shared" si="81"/>
        <v>Afternoon45147</v>
      </c>
      <c r="D1046" s="5" t="str">
        <f>IF('by region'!$C$2="Any","Any",List!V1046)&amp;M1046&amp;IF('by region'!$I$2="Any","Any",N1046)&amp;G1046</f>
        <v>AnyFlatAny45147</v>
      </c>
      <c r="E1046" s="5" t="e">
        <f>IF(I1046=#REF!,List!G1046,"")</f>
        <v>#REF!</v>
      </c>
      <c r="F1046" s="5" t="e">
        <f t="shared" si="82"/>
        <v>#REF!</v>
      </c>
      <c r="G1046" s="15">
        <v>45147</v>
      </c>
      <c r="H1046" s="16" t="s">
        <v>27</v>
      </c>
      <c r="I1046" s="16" t="s">
        <v>71</v>
      </c>
      <c r="J1046" s="16" t="s">
        <v>9</v>
      </c>
      <c r="K1046" s="14" t="s">
        <v>10</v>
      </c>
      <c r="L1046" s="14" t="s">
        <v>11</v>
      </c>
      <c r="M1046" s="16" t="s">
        <v>25</v>
      </c>
      <c r="N1046" s="16" t="s">
        <v>13</v>
      </c>
      <c r="O1046" s="16" t="s">
        <v>14</v>
      </c>
      <c r="P1046" s="12">
        <f t="shared" si="83"/>
        <v>1</v>
      </c>
      <c r="Q1046" s="12" cm="1">
        <f t="array" ref="Q1046">SUMPRODUCT(($G$2:$G$3094=G1046)*(P1046&gt;$P$2:$P$3094))+1</f>
        <v>1</v>
      </c>
      <c r="R1046" s="12" t="e">
        <f>(Q1046*100000)+#REF!</f>
        <v>#REF!</v>
      </c>
      <c r="S1046" t="e" cm="1">
        <f t="array" ref="S1046">SUMPRODUCT(($G$2:$G$3094=G1046)*(R1046&gt;$R$2:$R$3094))+1</f>
        <v>#REF!</v>
      </c>
      <c r="T1046" t="str">
        <f t="shared" si="84"/>
        <v xml:space="preserve">PONTEFRACT </v>
      </c>
      <c r="U1046">
        <v>0</v>
      </c>
      <c r="V1046" t="s">
        <v>19</v>
      </c>
      <c r="W1046">
        <f t="shared" si="85"/>
        <v>2023</v>
      </c>
    </row>
    <row r="1047" spans="1:23" x14ac:dyDescent="0.25">
      <c r="A1047" s="10" t="str">
        <f>IF(YEAR(G1047)=2024,#REF!,"")</f>
        <v/>
      </c>
      <c r="B1047" s="10" t="str">
        <f>IF(YEAR(G1047)=2025,#REF!,"")</f>
        <v/>
      </c>
      <c r="C1047" s="10" t="str">
        <f t="shared" si="81"/>
        <v>Evening45147</v>
      </c>
      <c r="D1047" s="5" t="str">
        <f>IF('by region'!$C$2="Any","Any",List!V1047)&amp;M1047&amp;IF('by region'!$I$2="Any","Any",N1047)&amp;G1047</f>
        <v>AnyFlatAny45147</v>
      </c>
      <c r="E1047" s="5" t="e">
        <f>IF(I1047=#REF!,List!G1047,"")</f>
        <v>#REF!</v>
      </c>
      <c r="F1047" s="5" t="e">
        <f t="shared" si="82"/>
        <v>#REF!</v>
      </c>
      <c r="G1047" s="15">
        <v>45147</v>
      </c>
      <c r="H1047" s="16" t="s">
        <v>27</v>
      </c>
      <c r="I1047" s="16" t="s">
        <v>81</v>
      </c>
      <c r="J1047" s="16" t="s">
        <v>80</v>
      </c>
      <c r="K1047" s="14" t="s">
        <v>24</v>
      </c>
      <c r="L1047" s="14" t="s">
        <v>17</v>
      </c>
      <c r="M1047" s="16" t="s">
        <v>25</v>
      </c>
      <c r="N1047" s="16" t="s">
        <v>13</v>
      </c>
      <c r="O1047" s="16" t="s">
        <v>14</v>
      </c>
      <c r="P1047" s="12">
        <f t="shared" si="83"/>
        <v>2</v>
      </c>
      <c r="Q1047" s="12" cm="1">
        <f t="array" ref="Q1047">SUMPRODUCT(($G$2:$G$3094=G1047)*(P1047&gt;$P$2:$P$3094))+1</f>
        <v>4</v>
      </c>
      <c r="R1047" s="12" t="e">
        <f>(Q1047*100000)+#REF!</f>
        <v>#REF!</v>
      </c>
      <c r="S1047" t="e" cm="1">
        <f t="array" ref="S1047">SUMPRODUCT(($G$2:$G$3094=G1047)*(R1047&gt;$R$2:$R$3094))+1</f>
        <v>#REF!</v>
      </c>
      <c r="T1047" t="str">
        <f t="shared" si="84"/>
        <v>YARMOUTH †</v>
      </c>
      <c r="U1047">
        <v>0</v>
      </c>
      <c r="V1047" t="s">
        <v>11</v>
      </c>
      <c r="W1047">
        <f t="shared" si="85"/>
        <v>2023</v>
      </c>
    </row>
    <row r="1048" spans="1:23" x14ac:dyDescent="0.25">
      <c r="A1048" s="10" t="str">
        <f>IF(YEAR(G1048)=2024,#REF!,"")</f>
        <v/>
      </c>
      <c r="B1048" s="10" t="str">
        <f>IF(YEAR(G1048)=2025,#REF!,"")</f>
        <v/>
      </c>
      <c r="C1048" s="10" t="str">
        <f t="shared" si="81"/>
        <v>Evening45148</v>
      </c>
      <c r="D1048" s="5" t="str">
        <f>IF('by region'!$C$2="Any","Any",List!V1048)&amp;M1048&amp;IF('by region'!$I$2="Any","Any",N1048)&amp;G1048</f>
        <v>AnyFlatAny45148</v>
      </c>
      <c r="E1048" s="5" t="e">
        <f>IF(I1048=#REF!,List!G1048,"")</f>
        <v>#REF!</v>
      </c>
      <c r="F1048" s="5" t="e">
        <f t="shared" si="82"/>
        <v>#REF!</v>
      </c>
      <c r="G1048" s="15">
        <v>45148</v>
      </c>
      <c r="H1048" s="16" t="s">
        <v>34</v>
      </c>
      <c r="I1048" s="16" t="s">
        <v>87</v>
      </c>
      <c r="J1048" s="16" t="s">
        <v>80</v>
      </c>
      <c r="K1048" s="14" t="s">
        <v>10</v>
      </c>
      <c r="L1048" s="14" t="s">
        <v>19</v>
      </c>
      <c r="M1048" s="16" t="s">
        <v>25</v>
      </c>
      <c r="N1048" s="16" t="s">
        <v>13</v>
      </c>
      <c r="O1048" s="16" t="s">
        <v>21</v>
      </c>
      <c r="P1048" s="12">
        <f t="shared" si="83"/>
        <v>2</v>
      </c>
      <c r="Q1048" s="12" cm="1">
        <f t="array" ref="Q1048">SUMPRODUCT(($G$2:$G$3094=G1048)*(P1048&gt;$P$2:$P$3094))+1</f>
        <v>4</v>
      </c>
      <c r="R1048" s="12" t="e">
        <f>(Q1048*100000)+#REF!</f>
        <v>#REF!</v>
      </c>
      <c r="S1048" t="e" cm="1">
        <f t="array" ref="S1048">SUMPRODUCT(($G$2:$G$3094=G1048)*(R1048&gt;$R$2:$R$3094))+1</f>
        <v>#REF!</v>
      </c>
      <c r="T1048" t="str">
        <f t="shared" si="84"/>
        <v>SALISBURY †</v>
      </c>
      <c r="U1048">
        <v>0</v>
      </c>
      <c r="V1048" t="s">
        <v>30</v>
      </c>
      <c r="W1048">
        <f t="shared" si="85"/>
        <v>2023</v>
      </c>
    </row>
    <row r="1049" spans="1:23" x14ac:dyDescent="0.25">
      <c r="A1049" s="10" t="str">
        <f>IF(YEAR(G1049)=2024,#REF!,"")</f>
        <v/>
      </c>
      <c r="B1049" s="10" t="str">
        <f>IF(YEAR(G1049)=2025,#REF!,"")</f>
        <v/>
      </c>
      <c r="C1049" s="10" t="str">
        <f t="shared" si="81"/>
        <v>Afternoon45148</v>
      </c>
      <c r="D1049" s="5" t="str">
        <f>IF('by region'!$C$2="Any","Any",List!V1049)&amp;M1049&amp;IF('by region'!$I$2="Any","Any",N1049)&amp;G1049</f>
        <v>AnyFlatAny45148</v>
      </c>
      <c r="E1049" s="5" t="e">
        <f>IF(I1049=#REF!,List!G1049,"")</f>
        <v>#REF!</v>
      </c>
      <c r="F1049" s="5" t="e">
        <f t="shared" si="82"/>
        <v>#REF!</v>
      </c>
      <c r="G1049" s="15">
        <v>45148</v>
      </c>
      <c r="H1049" s="16" t="s">
        <v>34</v>
      </c>
      <c r="I1049" s="16" t="s">
        <v>82</v>
      </c>
      <c r="J1049" s="16" t="s">
        <v>9</v>
      </c>
      <c r="K1049" s="14" t="s">
        <v>24</v>
      </c>
      <c r="L1049" s="14" t="s">
        <v>19</v>
      </c>
      <c r="M1049" s="16" t="s">
        <v>25</v>
      </c>
      <c r="N1049" s="16" t="s">
        <v>13</v>
      </c>
      <c r="O1049" s="16" t="s">
        <v>14</v>
      </c>
      <c r="P1049" s="12">
        <f t="shared" si="83"/>
        <v>1</v>
      </c>
      <c r="Q1049" s="12" cm="1">
        <f t="array" ref="Q1049">SUMPRODUCT(($G$2:$G$3094=G1049)*(P1049&gt;$P$2:$P$3094))+1</f>
        <v>1</v>
      </c>
      <c r="R1049" s="12" t="e">
        <f>(Q1049*100000)+#REF!</f>
        <v>#REF!</v>
      </c>
      <c r="S1049" t="e" cm="1">
        <f t="array" ref="S1049">SUMPRODUCT(($G$2:$G$3094=G1049)*(R1049&gt;$R$2:$R$3094))+1</f>
        <v>#REF!</v>
      </c>
      <c r="T1049" t="str">
        <f t="shared" si="84"/>
        <v xml:space="preserve">BRIGHTON </v>
      </c>
      <c r="U1049">
        <v>0</v>
      </c>
      <c r="V1049" t="s">
        <v>19</v>
      </c>
      <c r="W1049">
        <f t="shared" si="85"/>
        <v>2023</v>
      </c>
    </row>
    <row r="1050" spans="1:23" x14ac:dyDescent="0.25">
      <c r="A1050" s="10" t="str">
        <f>IF(YEAR(G1050)=2024,#REF!,"")</f>
        <v/>
      </c>
      <c r="B1050" s="10" t="str">
        <f>IF(YEAR(G1050)=2025,#REF!,"")</f>
        <v/>
      </c>
      <c r="C1050" s="10" t="str">
        <f t="shared" si="81"/>
        <v>Afternoon45148</v>
      </c>
      <c r="D1050" s="5" t="str">
        <f>IF('by region'!$C$2="Any","Any",List!V1050)&amp;M1050&amp;IF('by region'!$I$2="Any","Any",N1050)&amp;G1050</f>
        <v>AnyFlatAny45148</v>
      </c>
      <c r="E1050" s="5" t="e">
        <f>IF(I1050=#REF!,List!G1050,"")</f>
        <v>#REF!</v>
      </c>
      <c r="F1050" s="5" t="e">
        <f t="shared" si="82"/>
        <v>#REF!</v>
      </c>
      <c r="G1050" s="15">
        <v>45148</v>
      </c>
      <c r="H1050" s="16" t="s">
        <v>34</v>
      </c>
      <c r="I1050" s="16" t="s">
        <v>72</v>
      </c>
      <c r="J1050" s="16" t="s">
        <v>9</v>
      </c>
      <c r="K1050" s="14" t="s">
        <v>16</v>
      </c>
      <c r="L1050" s="14" t="s">
        <v>17</v>
      </c>
      <c r="M1050" s="16" t="s">
        <v>25</v>
      </c>
      <c r="N1050" s="16" t="s">
        <v>13</v>
      </c>
      <c r="O1050" s="16" t="s">
        <v>14</v>
      </c>
      <c r="P1050" s="12">
        <f t="shared" si="83"/>
        <v>1</v>
      </c>
      <c r="Q1050" s="12" cm="1">
        <f t="array" ref="Q1050">SUMPRODUCT(($G$2:$G$3094=G1050)*(P1050&gt;$P$2:$P$3094))+1</f>
        <v>1</v>
      </c>
      <c r="R1050" s="12" t="e">
        <f>(Q1050*100000)+#REF!</f>
        <v>#REF!</v>
      </c>
      <c r="S1050" t="e" cm="1">
        <f t="array" ref="S1050">SUMPRODUCT(($G$2:$G$3094=G1050)*(R1050&gt;$R$2:$R$3094))+1</f>
        <v>#REF!</v>
      </c>
      <c r="T1050" t="str">
        <f t="shared" si="84"/>
        <v xml:space="preserve">NOTTINGHAM </v>
      </c>
      <c r="U1050">
        <v>0</v>
      </c>
      <c r="V1050" t="s">
        <v>19</v>
      </c>
      <c r="W1050">
        <f t="shared" si="85"/>
        <v>2023</v>
      </c>
    </row>
    <row r="1051" spans="1:23" x14ac:dyDescent="0.25">
      <c r="A1051" s="10" t="str">
        <f>IF(YEAR(G1051)=2024,#REF!,"")</f>
        <v/>
      </c>
      <c r="B1051" s="10" t="str">
        <f>IF(YEAR(G1051)=2025,#REF!,"")</f>
        <v/>
      </c>
      <c r="C1051" s="10" t="str">
        <f t="shared" si="81"/>
        <v>Evening45148</v>
      </c>
      <c r="D1051" s="5" t="str">
        <f>IF('by region'!$C$2="Any","Any",List!V1051)&amp;M1051&amp;IF('by region'!$I$2="Any","Any",N1051)&amp;G1051</f>
        <v>AnyFlatAny45148</v>
      </c>
      <c r="E1051" s="5" t="e">
        <f>IF(I1051=#REF!,List!G1051,"")</f>
        <v>#REF!</v>
      </c>
      <c r="F1051" s="5" t="e">
        <f t="shared" si="82"/>
        <v>#REF!</v>
      </c>
      <c r="G1051" s="15">
        <v>45148</v>
      </c>
      <c r="H1051" s="16" t="s">
        <v>34</v>
      </c>
      <c r="I1051" s="16" t="s">
        <v>38</v>
      </c>
      <c r="J1051" s="16" t="s">
        <v>80</v>
      </c>
      <c r="K1051" s="14" t="s">
        <v>16</v>
      </c>
      <c r="L1051" s="14" t="s">
        <v>19</v>
      </c>
      <c r="M1051" s="16" t="s">
        <v>25</v>
      </c>
      <c r="N1051" s="16" t="s">
        <v>13</v>
      </c>
      <c r="O1051" s="16" t="s">
        <v>14</v>
      </c>
      <c r="P1051" s="12">
        <f t="shared" si="83"/>
        <v>2</v>
      </c>
      <c r="Q1051" s="12" cm="1">
        <f t="array" ref="Q1051">SUMPRODUCT(($G$2:$G$3094=G1051)*(P1051&gt;$P$2:$P$3094))+1</f>
        <v>4</v>
      </c>
      <c r="R1051" s="12" t="e">
        <f>(Q1051*100000)+#REF!</f>
        <v>#REF!</v>
      </c>
      <c r="S1051" t="e" cm="1">
        <f t="array" ref="S1051">SUMPRODUCT(($G$2:$G$3094=G1051)*(R1051&gt;$R$2:$R$3094))+1</f>
        <v>#REF!</v>
      </c>
      <c r="T1051" t="str">
        <f t="shared" si="84"/>
        <v>SANDOWN PARK †</v>
      </c>
      <c r="U1051">
        <v>0</v>
      </c>
      <c r="V1051" t="s">
        <v>11</v>
      </c>
      <c r="W1051">
        <f t="shared" si="85"/>
        <v>2023</v>
      </c>
    </row>
    <row r="1052" spans="1:23" x14ac:dyDescent="0.25">
      <c r="A1052" s="10" t="str">
        <f>IF(YEAR(G1052)=2024,#REF!,"")</f>
        <v/>
      </c>
      <c r="B1052" s="10" t="str">
        <f>IF(YEAR(G1052)=2025,#REF!,"")</f>
        <v/>
      </c>
      <c r="C1052" s="10" t="str">
        <f t="shared" si="81"/>
        <v>Afternoon45148</v>
      </c>
      <c r="D1052" s="5" t="str">
        <f>IF('by region'!$C$2="Any","Any",List!V1052)&amp;M1052&amp;IF('by region'!$I$2="Any","Any",N1052)&amp;G1052</f>
        <v>AnyFlatAny45148</v>
      </c>
      <c r="E1052" s="5" t="e">
        <f>IF(I1052=#REF!,List!G1052,"")</f>
        <v>#REF!</v>
      </c>
      <c r="F1052" s="5" t="e">
        <f t="shared" si="82"/>
        <v>#REF!</v>
      </c>
      <c r="G1052" s="15">
        <v>45148</v>
      </c>
      <c r="H1052" s="16" t="s">
        <v>34</v>
      </c>
      <c r="I1052" s="16" t="s">
        <v>81</v>
      </c>
      <c r="J1052" s="16" t="s">
        <v>9</v>
      </c>
      <c r="K1052" s="14" t="s">
        <v>24</v>
      </c>
      <c r="L1052" s="14" t="s">
        <v>17</v>
      </c>
      <c r="M1052" s="16" t="s">
        <v>25</v>
      </c>
      <c r="N1052" s="16" t="s">
        <v>13</v>
      </c>
      <c r="O1052" s="16" t="s">
        <v>14</v>
      </c>
      <c r="P1052" s="12">
        <f t="shared" si="83"/>
        <v>1</v>
      </c>
      <c r="Q1052" s="12" cm="1">
        <f t="array" ref="Q1052">SUMPRODUCT(($G$2:$G$3094=G1052)*(P1052&gt;$P$2:$P$3094))+1</f>
        <v>1</v>
      </c>
      <c r="R1052" s="12" t="e">
        <f>(Q1052*100000)+#REF!</f>
        <v>#REF!</v>
      </c>
      <c r="S1052" t="e" cm="1">
        <f t="array" ref="S1052">SUMPRODUCT(($G$2:$G$3094=G1052)*(R1052&gt;$R$2:$R$3094))+1</f>
        <v>#REF!</v>
      </c>
      <c r="T1052" t="str">
        <f t="shared" si="84"/>
        <v xml:space="preserve">YARMOUTH </v>
      </c>
      <c r="U1052">
        <v>0</v>
      </c>
      <c r="V1052" t="s">
        <v>11</v>
      </c>
      <c r="W1052">
        <f t="shared" si="85"/>
        <v>2023</v>
      </c>
    </row>
    <row r="1053" spans="1:23" x14ac:dyDescent="0.25">
      <c r="A1053" s="10" t="str">
        <f>IF(YEAR(G1053)=2024,#REF!,"")</f>
        <v/>
      </c>
      <c r="B1053" s="10" t="str">
        <f>IF(YEAR(G1053)=2025,#REF!,"")</f>
        <v/>
      </c>
      <c r="C1053" s="10" t="str">
        <f t="shared" si="81"/>
        <v>Afternoon45149</v>
      </c>
      <c r="D1053" s="5" t="str">
        <f>IF('by region'!$C$2="Any","Any",List!V1053)&amp;M1053&amp;IF('by region'!$I$2="Any","Any",N1053)&amp;G1053</f>
        <v>AnyFlatAny45149</v>
      </c>
      <c r="E1053" s="5" t="e">
        <f>IF(I1053=#REF!,List!G1053,"")</f>
        <v>#REF!</v>
      </c>
      <c r="F1053" s="5" t="e">
        <f t="shared" si="82"/>
        <v>#REF!</v>
      </c>
      <c r="G1053" s="15">
        <v>45149</v>
      </c>
      <c r="H1053" s="16" t="s">
        <v>35</v>
      </c>
      <c r="I1053" s="16" t="s">
        <v>82</v>
      </c>
      <c r="J1053" s="16" t="s">
        <v>9</v>
      </c>
      <c r="K1053" s="14" t="s">
        <v>24</v>
      </c>
      <c r="L1053" s="14" t="s">
        <v>19</v>
      </c>
      <c r="M1053" s="16" t="s">
        <v>25</v>
      </c>
      <c r="N1053" s="16" t="s">
        <v>13</v>
      </c>
      <c r="O1053" s="16" t="s">
        <v>14</v>
      </c>
      <c r="P1053" s="12">
        <f t="shared" si="83"/>
        <v>1</v>
      </c>
      <c r="Q1053" s="12" cm="1">
        <f t="array" ref="Q1053">SUMPRODUCT(($G$2:$G$3094=G1053)*(P1053&gt;$P$2:$P$3094))+1</f>
        <v>1</v>
      </c>
      <c r="R1053" s="12" t="e">
        <f>(Q1053*100000)+#REF!</f>
        <v>#REF!</v>
      </c>
      <c r="S1053" t="e" cm="1">
        <f t="array" ref="S1053">SUMPRODUCT(($G$2:$G$3094=G1053)*(R1053&gt;$R$2:$R$3094))+1</f>
        <v>#REF!</v>
      </c>
      <c r="T1053" t="str">
        <f t="shared" si="84"/>
        <v xml:space="preserve">BRIGHTON </v>
      </c>
      <c r="U1053">
        <v>0</v>
      </c>
      <c r="V1053" t="s">
        <v>17</v>
      </c>
      <c r="W1053">
        <f t="shared" si="85"/>
        <v>2023</v>
      </c>
    </row>
    <row r="1054" spans="1:23" x14ac:dyDescent="0.25">
      <c r="A1054" s="10" t="str">
        <f>IF(YEAR(G1054)=2024,#REF!,"")</f>
        <v/>
      </c>
      <c r="B1054" s="10" t="str">
        <f>IF(YEAR(G1054)=2025,#REF!,"")</f>
        <v/>
      </c>
      <c r="C1054" s="10" t="str">
        <f t="shared" si="81"/>
        <v>Evening45149</v>
      </c>
      <c r="D1054" s="5" t="str">
        <f>IF('by region'!$C$2="Any","Any",List!V1054)&amp;M1054&amp;IF('by region'!$I$2="Any","Any",N1054)&amp;G1054</f>
        <v>AnyFlatAny45149</v>
      </c>
      <c r="E1054" s="5" t="e">
        <f>IF(I1054=#REF!,List!G1054,"")</f>
        <v>#REF!</v>
      </c>
      <c r="F1054" s="5" t="e">
        <f t="shared" si="82"/>
        <v>#REF!</v>
      </c>
      <c r="G1054" s="15">
        <v>45149</v>
      </c>
      <c r="H1054" s="16" t="s">
        <v>35</v>
      </c>
      <c r="I1054" s="16" t="s">
        <v>56</v>
      </c>
      <c r="J1054" s="16" t="s">
        <v>80</v>
      </c>
      <c r="K1054" s="14" t="s">
        <v>16</v>
      </c>
      <c r="L1054" s="14" t="s">
        <v>11</v>
      </c>
      <c r="M1054" s="16" t="s">
        <v>25</v>
      </c>
      <c r="N1054" s="16" t="s">
        <v>13</v>
      </c>
      <c r="O1054" s="16" t="s">
        <v>14</v>
      </c>
      <c r="P1054" s="12">
        <f t="shared" si="83"/>
        <v>2</v>
      </c>
      <c r="Q1054" s="12" cm="1">
        <f t="array" ref="Q1054">SUMPRODUCT(($G$2:$G$3094=G1054)*(P1054&gt;$P$2:$P$3094))+1</f>
        <v>4</v>
      </c>
      <c r="R1054" s="12" t="e">
        <f>(Q1054*100000)+#REF!</f>
        <v>#REF!</v>
      </c>
      <c r="S1054" t="e" cm="1">
        <f t="array" ref="S1054">SUMPRODUCT(($G$2:$G$3094=G1054)*(R1054&gt;$R$2:$R$3094))+1</f>
        <v>#REF!</v>
      </c>
      <c r="T1054" t="str">
        <f t="shared" si="84"/>
        <v>HAYDOCK PARK †</v>
      </c>
      <c r="U1054">
        <v>0</v>
      </c>
      <c r="V1054" t="s">
        <v>30</v>
      </c>
      <c r="W1054">
        <f t="shared" si="85"/>
        <v>2023</v>
      </c>
    </row>
    <row r="1055" spans="1:23" x14ac:dyDescent="0.25">
      <c r="A1055" s="10" t="str">
        <f>IF(YEAR(G1055)=2024,#REF!,"")</f>
        <v/>
      </c>
      <c r="B1055" s="10" t="str">
        <f>IF(YEAR(G1055)=2025,#REF!,"")</f>
        <v/>
      </c>
      <c r="C1055" s="10" t="str">
        <f t="shared" si="81"/>
        <v>Afternoon45149</v>
      </c>
      <c r="D1055" s="5" t="str">
        <f>IF('by region'!$C$2="Any","Any",List!V1055)&amp;M1055&amp;IF('by region'!$I$2="Any","Any",N1055)&amp;G1055</f>
        <v>AnyFlatAny45149</v>
      </c>
      <c r="E1055" s="5" t="e">
        <f>IF(I1055=#REF!,List!G1055,"")</f>
        <v>#REF!</v>
      </c>
      <c r="F1055" s="5" t="e">
        <f t="shared" si="82"/>
        <v>#REF!</v>
      </c>
      <c r="G1055" s="15">
        <v>45149</v>
      </c>
      <c r="H1055" s="16" t="s">
        <v>35</v>
      </c>
      <c r="I1055" s="16" t="s">
        <v>22</v>
      </c>
      <c r="J1055" s="16" t="s">
        <v>9</v>
      </c>
      <c r="K1055" s="14" t="s">
        <v>10</v>
      </c>
      <c r="L1055" s="14" t="s">
        <v>11</v>
      </c>
      <c r="M1055" s="16" t="s">
        <v>25</v>
      </c>
      <c r="N1055" s="16" t="s">
        <v>13</v>
      </c>
      <c r="O1055" s="16" t="s">
        <v>14</v>
      </c>
      <c r="P1055" s="12">
        <f t="shared" si="83"/>
        <v>1</v>
      </c>
      <c r="Q1055" s="12" cm="1">
        <f t="array" ref="Q1055">SUMPRODUCT(($G$2:$G$3094=G1055)*(P1055&gt;$P$2:$P$3094))+1</f>
        <v>1</v>
      </c>
      <c r="R1055" s="12" t="e">
        <f>(Q1055*100000)+#REF!</f>
        <v>#REF!</v>
      </c>
      <c r="S1055" t="e" cm="1">
        <f t="array" ref="S1055">SUMPRODUCT(($G$2:$G$3094=G1055)*(R1055&gt;$R$2:$R$3094))+1</f>
        <v>#REF!</v>
      </c>
      <c r="T1055" t="str">
        <f t="shared" si="84"/>
        <v xml:space="preserve">MUSSELBURGH </v>
      </c>
      <c r="U1055">
        <v>0</v>
      </c>
      <c r="V1055" t="s">
        <v>17</v>
      </c>
      <c r="W1055">
        <f t="shared" si="85"/>
        <v>2023</v>
      </c>
    </row>
    <row r="1056" spans="1:23" x14ac:dyDescent="0.25">
      <c r="A1056" s="10" t="str">
        <f>IF(YEAR(G1056)=2024,#REF!,"")</f>
        <v/>
      </c>
      <c r="B1056" s="10" t="str">
        <f>IF(YEAR(G1056)=2025,#REF!,"")</f>
        <v/>
      </c>
      <c r="C1056" s="10" t="str">
        <f t="shared" si="81"/>
        <v>Evening45149</v>
      </c>
      <c r="D1056" s="5" t="str">
        <f>IF('by region'!$C$2="Any","Any",List!V1056)&amp;M1056&amp;IF('by region'!$I$2="Any","Any",N1056)&amp;G1056</f>
        <v>AnyFlatAny45149</v>
      </c>
      <c r="E1056" s="5" t="e">
        <f>IF(I1056=#REF!,List!G1056,"")</f>
        <v>#REF!</v>
      </c>
      <c r="F1056" s="5" t="e">
        <f t="shared" si="82"/>
        <v>#REF!</v>
      </c>
      <c r="G1056" s="15">
        <v>45149</v>
      </c>
      <c r="H1056" s="16" t="s">
        <v>35</v>
      </c>
      <c r="I1056" s="16" t="s">
        <v>76</v>
      </c>
      <c r="J1056" s="16" t="s">
        <v>80</v>
      </c>
      <c r="K1056" s="14" t="s">
        <v>16</v>
      </c>
      <c r="L1056" s="14" t="s">
        <v>17</v>
      </c>
      <c r="M1056" s="16" t="s">
        <v>25</v>
      </c>
      <c r="N1056" s="16" t="s">
        <v>13</v>
      </c>
      <c r="O1056" s="16" t="s">
        <v>14</v>
      </c>
      <c r="P1056" s="12">
        <f t="shared" si="83"/>
        <v>2</v>
      </c>
      <c r="Q1056" s="12" cm="1">
        <f t="array" ref="Q1056">SUMPRODUCT(($G$2:$G$3094=G1056)*(P1056&gt;$P$2:$P$3094))+1</f>
        <v>4</v>
      </c>
      <c r="R1056" s="12" t="e">
        <f>(Q1056*100000)+#REF!</f>
        <v>#REF!</v>
      </c>
      <c r="S1056" t="e" cm="1">
        <f t="array" ref="S1056">SUMPRODUCT(($G$2:$G$3094=G1056)*(R1056&gt;$R$2:$R$3094))+1</f>
        <v>#REF!</v>
      </c>
      <c r="T1056" t="str">
        <f t="shared" si="84"/>
        <v>NEWMARKET †</v>
      </c>
      <c r="U1056">
        <v>0</v>
      </c>
      <c r="V1056" t="s">
        <v>30</v>
      </c>
      <c r="W1056">
        <f t="shared" si="85"/>
        <v>2023</v>
      </c>
    </row>
    <row r="1057" spans="1:23" x14ac:dyDescent="0.25">
      <c r="A1057" s="10" t="str">
        <f>IF(YEAR(G1057)=2024,#REF!,"")</f>
        <v/>
      </c>
      <c r="B1057" s="10" t="str">
        <f>IF(YEAR(G1057)=2025,#REF!,"")</f>
        <v/>
      </c>
      <c r="C1057" s="10" t="str">
        <f t="shared" si="81"/>
        <v>Afternoon45149</v>
      </c>
      <c r="D1057" s="5" t="str">
        <f>IF('by region'!$C$2="Any","Any",List!V1057)&amp;M1057&amp;IF('by region'!$I$2="Any","Any",N1057)&amp;G1057</f>
        <v>AnyFlatAny45149</v>
      </c>
      <c r="E1057" s="5" t="e">
        <f>IF(I1057=#REF!,List!G1057,"")</f>
        <v>#REF!</v>
      </c>
      <c r="F1057" s="5" t="e">
        <f t="shared" si="82"/>
        <v>#REF!</v>
      </c>
      <c r="G1057" s="15">
        <v>45149</v>
      </c>
      <c r="H1057" s="16" t="s">
        <v>35</v>
      </c>
      <c r="I1057" s="16" t="s">
        <v>74</v>
      </c>
      <c r="J1057" s="16" t="s">
        <v>9</v>
      </c>
      <c r="K1057" s="14" t="s">
        <v>10</v>
      </c>
      <c r="L1057" s="14" t="s">
        <v>11</v>
      </c>
      <c r="M1057" s="16" t="s">
        <v>25</v>
      </c>
      <c r="N1057" s="16" t="s">
        <v>13</v>
      </c>
      <c r="O1057" s="16" t="s">
        <v>14</v>
      </c>
      <c r="P1057" s="12">
        <f t="shared" si="83"/>
        <v>1</v>
      </c>
      <c r="Q1057" s="12" cm="1">
        <f t="array" ref="Q1057">SUMPRODUCT(($G$2:$G$3094=G1057)*(P1057&gt;$P$2:$P$3094))+1</f>
        <v>1</v>
      </c>
      <c r="R1057" s="12" t="e">
        <f>(Q1057*100000)+#REF!</f>
        <v>#REF!</v>
      </c>
      <c r="S1057" t="e" cm="1">
        <f t="array" ref="S1057">SUMPRODUCT(($G$2:$G$3094=G1057)*(R1057&gt;$R$2:$R$3094))+1</f>
        <v>#REF!</v>
      </c>
      <c r="T1057" t="str">
        <f t="shared" si="84"/>
        <v xml:space="preserve">THIRSK </v>
      </c>
      <c r="U1057">
        <v>0</v>
      </c>
      <c r="V1057" t="s">
        <v>11</v>
      </c>
      <c r="W1057">
        <f t="shared" si="85"/>
        <v>2023</v>
      </c>
    </row>
    <row r="1058" spans="1:23" x14ac:dyDescent="0.25">
      <c r="A1058" s="10" t="str">
        <f>IF(YEAR(G1058)=2024,#REF!,"")</f>
        <v/>
      </c>
      <c r="B1058" s="10" t="str">
        <f>IF(YEAR(G1058)=2025,#REF!,"")</f>
        <v/>
      </c>
      <c r="C1058" s="10" t="str">
        <f t="shared" si="81"/>
        <v>Afternoon45150</v>
      </c>
      <c r="D1058" s="5" t="str">
        <f>IF('by region'!$C$2="Any","Any",List!V1058)&amp;M1058&amp;IF('by region'!$I$2="Any","Any",N1058)&amp;G1058</f>
        <v>AnyFlatAny45150</v>
      </c>
      <c r="E1058" s="5" t="e">
        <f>IF(I1058=#REF!,List!G1058,"")</f>
        <v>#REF!</v>
      </c>
      <c r="F1058" s="5" t="e">
        <f t="shared" si="82"/>
        <v>#REF!</v>
      </c>
      <c r="G1058" s="15">
        <v>45150</v>
      </c>
      <c r="H1058" s="16" t="s">
        <v>37</v>
      </c>
      <c r="I1058" s="16" t="s">
        <v>55</v>
      </c>
      <c r="J1058" s="16" t="s">
        <v>9</v>
      </c>
      <c r="K1058" s="14" t="s">
        <v>10</v>
      </c>
      <c r="L1058" s="14" t="s">
        <v>19</v>
      </c>
      <c r="M1058" s="16" t="s">
        <v>25</v>
      </c>
      <c r="N1058" s="16" t="s">
        <v>13</v>
      </c>
      <c r="O1058" s="16" t="s">
        <v>14</v>
      </c>
      <c r="P1058" s="12">
        <f t="shared" si="83"/>
        <v>1</v>
      </c>
      <c r="Q1058" s="12" cm="1">
        <f t="array" ref="Q1058">SUMPRODUCT(($G$2:$G$3094=G1058)*(P1058&gt;$P$2:$P$3094))+1</f>
        <v>1</v>
      </c>
      <c r="R1058" s="12" t="e">
        <f>(Q1058*100000)+#REF!</f>
        <v>#REF!</v>
      </c>
      <c r="S1058" t="e" cm="1">
        <f t="array" ref="S1058">SUMPRODUCT(($G$2:$G$3094=G1058)*(R1058&gt;$R$2:$R$3094))+1</f>
        <v>#REF!</v>
      </c>
      <c r="T1058" t="str">
        <f t="shared" si="84"/>
        <v xml:space="preserve">ASCOT </v>
      </c>
      <c r="U1058">
        <v>0</v>
      </c>
      <c r="V1058" t="s">
        <v>11</v>
      </c>
      <c r="W1058">
        <f t="shared" si="85"/>
        <v>2023</v>
      </c>
    </row>
    <row r="1059" spans="1:23" x14ac:dyDescent="0.25">
      <c r="A1059" s="10" t="str">
        <f>IF(YEAR(G1059)=2024,#REF!,"")</f>
        <v/>
      </c>
      <c r="B1059" s="10" t="str">
        <f>IF(YEAR(G1059)=2025,#REF!,"")</f>
        <v/>
      </c>
      <c r="C1059" s="10" t="str">
        <f t="shared" si="81"/>
        <v>Evening45150</v>
      </c>
      <c r="D1059" s="5" t="str">
        <f>IF('by region'!$C$2="Any","Any",List!V1059)&amp;M1059&amp;IF('by region'!$I$2="Any","Any",N1059)&amp;G1059</f>
        <v>AnyFlatAny45150</v>
      </c>
      <c r="E1059" s="5" t="e">
        <f>IF(I1059=#REF!,List!G1059,"")</f>
        <v>#REF!</v>
      </c>
      <c r="F1059" s="5" t="e">
        <f t="shared" si="82"/>
        <v>#REF!</v>
      </c>
      <c r="G1059" s="15">
        <v>45150</v>
      </c>
      <c r="H1059" s="16" t="s">
        <v>37</v>
      </c>
      <c r="I1059" s="16" t="s">
        <v>28</v>
      </c>
      <c r="J1059" s="16" t="s">
        <v>80</v>
      </c>
      <c r="K1059" s="14" t="s">
        <v>10</v>
      </c>
      <c r="L1059" s="14" t="s">
        <v>11</v>
      </c>
      <c r="M1059" s="16" t="s">
        <v>25</v>
      </c>
      <c r="N1059" s="16" t="s">
        <v>13</v>
      </c>
      <c r="O1059" s="16" t="s">
        <v>14</v>
      </c>
      <c r="P1059" s="12">
        <f t="shared" si="83"/>
        <v>2</v>
      </c>
      <c r="Q1059" s="12" cm="1">
        <f t="array" ref="Q1059">SUMPRODUCT(($G$2:$G$3094=G1059)*(P1059&gt;$P$2:$P$3094))+1</f>
        <v>5</v>
      </c>
      <c r="R1059" s="12" t="e">
        <f>(Q1059*100000)+#REF!</f>
        <v>#REF!</v>
      </c>
      <c r="S1059" t="e" cm="1">
        <f t="array" ref="S1059">SUMPRODUCT(($G$2:$G$3094=G1059)*(R1059&gt;$R$2:$R$3094))+1</f>
        <v>#REF!</v>
      </c>
      <c r="T1059" t="str">
        <f t="shared" si="84"/>
        <v>AYR †</v>
      </c>
      <c r="U1059">
        <v>0</v>
      </c>
      <c r="V1059" t="s">
        <v>17</v>
      </c>
      <c r="W1059">
        <f t="shared" si="85"/>
        <v>2023</v>
      </c>
    </row>
    <row r="1060" spans="1:23" x14ac:dyDescent="0.25">
      <c r="A1060" s="10" t="str">
        <f>IF(YEAR(G1060)=2024,#REF!,"")</f>
        <v/>
      </c>
      <c r="B1060" s="10" t="str">
        <f>IF(YEAR(G1060)=2025,#REF!,"")</f>
        <v/>
      </c>
      <c r="C1060" s="10" t="str">
        <f t="shared" si="81"/>
        <v>Afternoon45150</v>
      </c>
      <c r="D1060" s="5" t="str">
        <f>IF('by region'!$C$2="Any","Any",List!V1060)&amp;M1060&amp;IF('by region'!$I$2="Any","Any",N1060)&amp;G1060</f>
        <v>AnyFlatAny45150</v>
      </c>
      <c r="E1060" s="5" t="e">
        <f>IF(I1060=#REF!,List!G1060,"")</f>
        <v>#REF!</v>
      </c>
      <c r="F1060" s="5" t="e">
        <f t="shared" si="82"/>
        <v>#REF!</v>
      </c>
      <c r="G1060" s="15">
        <v>45150</v>
      </c>
      <c r="H1060" s="16" t="s">
        <v>37</v>
      </c>
      <c r="I1060" s="16" t="s">
        <v>56</v>
      </c>
      <c r="J1060" s="16" t="s">
        <v>9</v>
      </c>
      <c r="K1060" s="14" t="s">
        <v>16</v>
      </c>
      <c r="L1060" s="14" t="s">
        <v>11</v>
      </c>
      <c r="M1060" s="16" t="s">
        <v>25</v>
      </c>
      <c r="N1060" s="16" t="s">
        <v>13</v>
      </c>
      <c r="O1060" s="16" t="s">
        <v>14</v>
      </c>
      <c r="P1060" s="12">
        <f t="shared" si="83"/>
        <v>1</v>
      </c>
      <c r="Q1060" s="12" cm="1">
        <f t="array" ref="Q1060">SUMPRODUCT(($G$2:$G$3094=G1060)*(P1060&gt;$P$2:$P$3094))+1</f>
        <v>1</v>
      </c>
      <c r="R1060" s="12" t="e">
        <f>(Q1060*100000)+#REF!</f>
        <v>#REF!</v>
      </c>
      <c r="S1060" t="e" cm="1">
        <f t="array" ref="S1060">SUMPRODUCT(($G$2:$G$3094=G1060)*(R1060&gt;$R$2:$R$3094))+1</f>
        <v>#REF!</v>
      </c>
      <c r="T1060" t="str">
        <f t="shared" si="84"/>
        <v xml:space="preserve">HAYDOCK PARK </v>
      </c>
      <c r="U1060">
        <v>0</v>
      </c>
      <c r="V1060" t="s">
        <v>30</v>
      </c>
      <c r="W1060">
        <f t="shared" si="85"/>
        <v>2023</v>
      </c>
    </row>
    <row r="1061" spans="1:23" x14ac:dyDescent="0.25">
      <c r="A1061" s="10" t="str">
        <f>IF(YEAR(G1061)=2024,#REF!,"")</f>
        <v/>
      </c>
      <c r="B1061" s="10" t="str">
        <f>IF(YEAR(G1061)=2025,#REF!,"")</f>
        <v/>
      </c>
      <c r="C1061" s="10" t="str">
        <f t="shared" si="81"/>
        <v>Evening45150</v>
      </c>
      <c r="D1061" s="5" t="str">
        <f>IF('by region'!$C$2="Any","Any",List!V1061)&amp;M1061&amp;IF('by region'!$I$2="Any","Any",N1061)&amp;G1061</f>
        <v>AnyFlatAny45150</v>
      </c>
      <c r="E1061" s="5" t="e">
        <f>IF(I1061=#REF!,List!G1061,"")</f>
        <v>#REF!</v>
      </c>
      <c r="F1061" s="5" t="e">
        <f t="shared" si="82"/>
        <v>#REF!</v>
      </c>
      <c r="G1061" s="15">
        <v>45150</v>
      </c>
      <c r="H1061" s="16" t="s">
        <v>37</v>
      </c>
      <c r="I1061" s="16" t="s">
        <v>36</v>
      </c>
      <c r="J1061" s="16" t="s">
        <v>80</v>
      </c>
      <c r="K1061" s="14" t="s">
        <v>24</v>
      </c>
      <c r="L1061" s="14" t="s">
        <v>19</v>
      </c>
      <c r="M1061" s="16" t="s">
        <v>25</v>
      </c>
      <c r="N1061" s="16" t="s">
        <v>13</v>
      </c>
      <c r="O1061" s="16" t="s">
        <v>14</v>
      </c>
      <c r="P1061" s="12">
        <f t="shared" si="83"/>
        <v>2</v>
      </c>
      <c r="Q1061" s="12" cm="1">
        <f t="array" ref="Q1061">SUMPRODUCT(($G$2:$G$3094=G1061)*(P1061&gt;$P$2:$P$3094))+1</f>
        <v>5</v>
      </c>
      <c r="R1061" s="12" t="e">
        <f>(Q1061*100000)+#REF!</f>
        <v>#REF!</v>
      </c>
      <c r="S1061" t="e" cm="1">
        <f t="array" ref="S1061">SUMPRODUCT(($G$2:$G$3094=G1061)*(R1061&gt;$R$2:$R$3094))+1</f>
        <v>#REF!</v>
      </c>
      <c r="T1061" t="str">
        <f t="shared" si="84"/>
        <v>LINGFIELD PARK †</v>
      </c>
      <c r="U1061">
        <v>0</v>
      </c>
      <c r="V1061" t="s">
        <v>19</v>
      </c>
      <c r="W1061">
        <f t="shared" si="85"/>
        <v>2023</v>
      </c>
    </row>
    <row r="1062" spans="1:23" x14ac:dyDescent="0.25">
      <c r="A1062" s="10" t="str">
        <f>IF(YEAR(G1062)=2024,#REF!,"")</f>
        <v/>
      </c>
      <c r="B1062" s="10" t="str">
        <f>IF(YEAR(G1062)=2025,#REF!,"")</f>
        <v/>
      </c>
      <c r="C1062" s="10" t="str">
        <f t="shared" si="81"/>
        <v>Afternoon45150</v>
      </c>
      <c r="D1062" s="5" t="str">
        <f>IF('by region'!$C$2="Any","Any",List!V1062)&amp;M1062&amp;IF('by region'!$I$2="Any","Any",N1062)&amp;G1062</f>
        <v>AnyFlatAny45150</v>
      </c>
      <c r="E1062" s="5" t="e">
        <f>IF(I1062=#REF!,List!G1062,"")</f>
        <v>#REF!</v>
      </c>
      <c r="F1062" s="5" t="e">
        <f t="shared" si="82"/>
        <v>#REF!</v>
      </c>
      <c r="G1062" s="15">
        <v>45150</v>
      </c>
      <c r="H1062" s="16" t="s">
        <v>37</v>
      </c>
      <c r="I1062" s="16" t="s">
        <v>76</v>
      </c>
      <c r="J1062" s="16" t="s">
        <v>9</v>
      </c>
      <c r="K1062" s="14" t="s">
        <v>16</v>
      </c>
      <c r="L1062" s="14" t="s">
        <v>17</v>
      </c>
      <c r="M1062" s="16" t="s">
        <v>25</v>
      </c>
      <c r="N1062" s="16" t="s">
        <v>13</v>
      </c>
      <c r="O1062" s="16" t="s">
        <v>14</v>
      </c>
      <c r="P1062" s="12">
        <f t="shared" si="83"/>
        <v>1</v>
      </c>
      <c r="Q1062" s="12" cm="1">
        <f t="array" ref="Q1062">SUMPRODUCT(($G$2:$G$3094=G1062)*(P1062&gt;$P$2:$P$3094))+1</f>
        <v>1</v>
      </c>
      <c r="R1062" s="12" t="e">
        <f>(Q1062*100000)+#REF!</f>
        <v>#REF!</v>
      </c>
      <c r="S1062" t="e" cm="1">
        <f t="array" ref="S1062">SUMPRODUCT(($G$2:$G$3094=G1062)*(R1062&gt;$R$2:$R$3094))+1</f>
        <v>#REF!</v>
      </c>
      <c r="T1062" t="str">
        <f t="shared" si="84"/>
        <v xml:space="preserve">NEWMARKET </v>
      </c>
      <c r="U1062">
        <v>0</v>
      </c>
      <c r="V1062" t="s">
        <v>11</v>
      </c>
      <c r="W1062">
        <f t="shared" si="85"/>
        <v>2023</v>
      </c>
    </row>
    <row r="1063" spans="1:23" x14ac:dyDescent="0.25">
      <c r="A1063" s="10" t="str">
        <f>IF(YEAR(G1063)=2024,#REF!,"")</f>
        <v/>
      </c>
      <c r="B1063" s="10" t="str">
        <f>IF(YEAR(G1063)=2025,#REF!,"")</f>
        <v/>
      </c>
      <c r="C1063" s="10" t="str">
        <f t="shared" si="81"/>
        <v>Afternoon45150</v>
      </c>
      <c r="D1063" s="5" t="str">
        <f>IF('by region'!$C$2="Any","Any",List!V1063)&amp;M1063&amp;IF('by region'!$I$2="Any","Any",N1063)&amp;G1063</f>
        <v>AnyFlatAny45150</v>
      </c>
      <c r="E1063" s="5" t="e">
        <f>IF(I1063=#REF!,List!G1063,"")</f>
        <v>#REF!</v>
      </c>
      <c r="F1063" s="5" t="e">
        <f t="shared" si="82"/>
        <v>#REF!</v>
      </c>
      <c r="G1063" s="15">
        <v>45150</v>
      </c>
      <c r="H1063" s="16" t="s">
        <v>37</v>
      </c>
      <c r="I1063" s="16" t="s">
        <v>69</v>
      </c>
      <c r="J1063" s="16" t="s">
        <v>9</v>
      </c>
      <c r="K1063" s="14" t="s">
        <v>10</v>
      </c>
      <c r="L1063" s="14" t="s">
        <v>11</v>
      </c>
      <c r="M1063" s="16" t="s">
        <v>25</v>
      </c>
      <c r="N1063" s="16" t="s">
        <v>13</v>
      </c>
      <c r="O1063" s="16" t="s">
        <v>14</v>
      </c>
      <c r="P1063" s="12">
        <f t="shared" si="83"/>
        <v>1</v>
      </c>
      <c r="Q1063" s="12" cm="1">
        <f t="array" ref="Q1063">SUMPRODUCT(($G$2:$G$3094=G1063)*(P1063&gt;$P$2:$P$3094))+1</f>
        <v>1</v>
      </c>
      <c r="R1063" s="12" t="e">
        <f>(Q1063*100000)+#REF!</f>
        <v>#REF!</v>
      </c>
      <c r="S1063" t="e" cm="1">
        <f t="array" ref="S1063">SUMPRODUCT(($G$2:$G$3094=G1063)*(R1063&gt;$R$2:$R$3094))+1</f>
        <v>#REF!</v>
      </c>
      <c r="T1063" t="str">
        <f t="shared" si="84"/>
        <v xml:space="preserve">REDCAR </v>
      </c>
      <c r="U1063">
        <v>0</v>
      </c>
      <c r="V1063" t="s">
        <v>19</v>
      </c>
      <c r="W1063">
        <f t="shared" si="85"/>
        <v>2023</v>
      </c>
    </row>
    <row r="1064" spans="1:23" x14ac:dyDescent="0.25">
      <c r="A1064" s="10" t="str">
        <f>IF(YEAR(G1064)=2024,#REF!,"")</f>
        <v/>
      </c>
      <c r="B1064" s="10" t="str">
        <f>IF(YEAR(G1064)=2025,#REF!,"")</f>
        <v/>
      </c>
      <c r="C1064" s="10" t="str">
        <f t="shared" si="81"/>
        <v>Afternoon45151</v>
      </c>
      <c r="D1064" s="5" t="str">
        <f>IF('by region'!$C$2="Any","Any",List!V1064)&amp;M1064&amp;IF('by region'!$I$2="Any","Any",N1064)&amp;G1064</f>
        <v>AnyFlatAny45151</v>
      </c>
      <c r="E1064" s="5" t="e">
        <f>IF(I1064=#REF!,List!G1064,"")</f>
        <v>#REF!</v>
      </c>
      <c r="F1064" s="5" t="e">
        <f t="shared" si="82"/>
        <v>#REF!</v>
      </c>
      <c r="G1064" s="15">
        <v>45151</v>
      </c>
      <c r="H1064" s="16" t="s">
        <v>40</v>
      </c>
      <c r="I1064" s="16" t="s">
        <v>44</v>
      </c>
      <c r="J1064" s="16" t="s">
        <v>9</v>
      </c>
      <c r="K1064" s="14" t="s">
        <v>10</v>
      </c>
      <c r="L1064" s="14" t="s">
        <v>17</v>
      </c>
      <c r="M1064" s="16" t="s">
        <v>25</v>
      </c>
      <c r="N1064" s="16" t="s">
        <v>13</v>
      </c>
      <c r="O1064" s="16" t="s">
        <v>14</v>
      </c>
      <c r="P1064" s="12">
        <f t="shared" si="83"/>
        <v>1</v>
      </c>
      <c r="Q1064" s="12" cm="1">
        <f t="array" ref="Q1064">SUMPRODUCT(($G$2:$G$3094=G1064)*(P1064&gt;$P$2:$P$3094))+1</f>
        <v>1</v>
      </c>
      <c r="R1064" s="12" t="e">
        <f>(Q1064*100000)+#REF!</f>
        <v>#REF!</v>
      </c>
      <c r="S1064" t="e" cm="1">
        <f t="array" ref="S1064">SUMPRODUCT(($G$2:$G$3094=G1064)*(R1064&gt;$R$2:$R$3094))+1</f>
        <v>#REF!</v>
      </c>
      <c r="T1064" t="str">
        <f t="shared" si="84"/>
        <v xml:space="preserve">LEICESTER </v>
      </c>
      <c r="U1064">
        <v>0</v>
      </c>
      <c r="V1064" t="s">
        <v>17</v>
      </c>
      <c r="W1064">
        <f t="shared" si="85"/>
        <v>2023</v>
      </c>
    </row>
    <row r="1065" spans="1:23" x14ac:dyDescent="0.25">
      <c r="A1065" s="10" t="str">
        <f>IF(YEAR(G1065)=2024,#REF!,"")</f>
        <v/>
      </c>
      <c r="B1065" s="10" t="str">
        <f>IF(YEAR(G1065)=2025,#REF!,"")</f>
        <v/>
      </c>
      <c r="C1065" s="10" t="str">
        <f t="shared" si="81"/>
        <v>Afternoon45151</v>
      </c>
      <c r="D1065" s="5" t="str">
        <f>IF('by region'!$C$2="Any","Any",List!V1065)&amp;M1065&amp;IF('by region'!$I$2="Any","Any",N1065)&amp;G1065</f>
        <v>AnyFlatAny45151</v>
      </c>
      <c r="E1065" s="5" t="e">
        <f>IF(I1065=#REF!,List!G1065,"")</f>
        <v>#REF!</v>
      </c>
      <c r="F1065" s="5" t="e">
        <f t="shared" si="82"/>
        <v>#REF!</v>
      </c>
      <c r="G1065" s="15">
        <v>45151</v>
      </c>
      <c r="H1065" s="16" t="s">
        <v>40</v>
      </c>
      <c r="I1065" s="16" t="s">
        <v>70</v>
      </c>
      <c r="J1065" s="16" t="s">
        <v>9</v>
      </c>
      <c r="K1065" s="14" t="s">
        <v>24</v>
      </c>
      <c r="L1065" s="14" t="s">
        <v>19</v>
      </c>
      <c r="M1065" s="16" t="s">
        <v>25</v>
      </c>
      <c r="N1065" s="16" t="s">
        <v>13</v>
      </c>
      <c r="O1065" s="16" t="s">
        <v>14</v>
      </c>
      <c r="P1065" s="12">
        <f t="shared" si="83"/>
        <v>1</v>
      </c>
      <c r="Q1065" s="12" cm="1">
        <f t="array" ref="Q1065">SUMPRODUCT(($G$2:$G$3094=G1065)*(P1065&gt;$P$2:$P$3094))+1</f>
        <v>1</v>
      </c>
      <c r="R1065" s="12" t="e">
        <f>(Q1065*100000)+#REF!</f>
        <v>#REF!</v>
      </c>
      <c r="S1065" t="e" cm="1">
        <f t="array" ref="S1065">SUMPRODUCT(($G$2:$G$3094=G1065)*(R1065&gt;$R$2:$R$3094))+1</f>
        <v>#REF!</v>
      </c>
      <c r="T1065" t="str">
        <f t="shared" si="84"/>
        <v xml:space="preserve">WINDSOR </v>
      </c>
      <c r="U1065">
        <v>0</v>
      </c>
      <c r="V1065" t="s">
        <v>11</v>
      </c>
      <c r="W1065">
        <f t="shared" si="85"/>
        <v>2023</v>
      </c>
    </row>
    <row r="1066" spans="1:23" x14ac:dyDescent="0.25">
      <c r="A1066" s="10" t="str">
        <f>IF(YEAR(G1066)=2024,#REF!,"")</f>
        <v/>
      </c>
      <c r="B1066" s="10" t="str">
        <f>IF(YEAR(G1066)=2025,#REF!,"")</f>
        <v/>
      </c>
      <c r="C1066" s="10" t="str">
        <f t="shared" si="81"/>
        <v>Evening45152</v>
      </c>
      <c r="D1066" s="5" t="str">
        <f>IF('by region'!$C$2="Any","Any",List!V1066)&amp;M1066&amp;IF('by region'!$I$2="Any","Any",N1066)&amp;G1066</f>
        <v>AnyFlatAny45152</v>
      </c>
      <c r="E1066" s="5" t="e">
        <f>IF(I1066=#REF!,List!G1066,"")</f>
        <v>#REF!</v>
      </c>
      <c r="F1066" s="5" t="e">
        <f t="shared" si="82"/>
        <v>#REF!</v>
      </c>
      <c r="G1066" s="15">
        <v>45152</v>
      </c>
      <c r="H1066" s="16" t="s">
        <v>42</v>
      </c>
      <c r="I1066" s="16" t="s">
        <v>70</v>
      </c>
      <c r="J1066" s="16" t="s">
        <v>80</v>
      </c>
      <c r="K1066" s="14" t="s">
        <v>24</v>
      </c>
      <c r="L1066" s="14" t="s">
        <v>19</v>
      </c>
      <c r="M1066" s="16" t="s">
        <v>25</v>
      </c>
      <c r="N1066" s="16" t="s">
        <v>13</v>
      </c>
      <c r="O1066" s="16" t="s">
        <v>14</v>
      </c>
      <c r="P1066" s="12">
        <f t="shared" si="83"/>
        <v>2</v>
      </c>
      <c r="Q1066" s="12" cm="1">
        <f t="array" ref="Q1066">SUMPRODUCT(($G$2:$G$3094=G1066)*(P1066&gt;$P$2:$P$3094))+1</f>
        <v>3</v>
      </c>
      <c r="R1066" s="12" t="e">
        <f>(Q1066*100000)+#REF!</f>
        <v>#REF!</v>
      </c>
      <c r="S1066" t="e" cm="1">
        <f t="array" ref="S1066">SUMPRODUCT(($G$2:$G$3094=G1066)*(R1066&gt;$R$2:$R$3094))+1</f>
        <v>#REF!</v>
      </c>
      <c r="T1066" t="str">
        <f t="shared" si="84"/>
        <v>WINDSOR †</v>
      </c>
      <c r="U1066">
        <v>0</v>
      </c>
      <c r="V1066" t="s">
        <v>19</v>
      </c>
      <c r="W1066">
        <f t="shared" si="85"/>
        <v>2023</v>
      </c>
    </row>
    <row r="1067" spans="1:23" x14ac:dyDescent="0.25">
      <c r="A1067" s="10" t="str">
        <f>IF(YEAR(G1067)=2024,#REF!,"")</f>
        <v/>
      </c>
      <c r="B1067" s="10" t="str">
        <f>IF(YEAR(G1067)=2025,#REF!,"")</f>
        <v/>
      </c>
      <c r="C1067" s="10" t="str">
        <f t="shared" si="81"/>
        <v>Evening45152</v>
      </c>
      <c r="D1067" s="5" t="str">
        <f>IF('by region'!$C$2="Any","Any",List!V1067)&amp;M1067&amp;IF('by region'!$I$2="Any","Any",N1067)&amp;G1067</f>
        <v>AnyFlatAny45152</v>
      </c>
      <c r="E1067" s="5" t="e">
        <f>IF(I1067=#REF!,List!G1067,"")</f>
        <v>#REF!</v>
      </c>
      <c r="F1067" s="5" t="e">
        <f t="shared" si="82"/>
        <v>#REF!</v>
      </c>
      <c r="G1067" s="15">
        <v>45152</v>
      </c>
      <c r="H1067" s="16" t="s">
        <v>42</v>
      </c>
      <c r="I1067" s="16" t="s">
        <v>86</v>
      </c>
      <c r="J1067" s="16" t="s">
        <v>80</v>
      </c>
      <c r="K1067" s="14" t="s">
        <v>10</v>
      </c>
      <c r="L1067" s="14" t="s">
        <v>11</v>
      </c>
      <c r="M1067" s="16" t="s">
        <v>25</v>
      </c>
      <c r="N1067" s="16" t="s">
        <v>13</v>
      </c>
      <c r="O1067" s="16" t="s">
        <v>14</v>
      </c>
      <c r="P1067" s="12">
        <f t="shared" si="83"/>
        <v>2</v>
      </c>
      <c r="Q1067" s="12" cm="1">
        <f t="array" ref="Q1067">SUMPRODUCT(($G$2:$G$3094=G1067)*(P1067&gt;$P$2:$P$3094))+1</f>
        <v>3</v>
      </c>
      <c r="R1067" s="12" t="e">
        <f>(Q1067*100000)+#REF!</f>
        <v>#REF!</v>
      </c>
      <c r="S1067" t="e" cm="1">
        <f t="array" ref="S1067">SUMPRODUCT(($G$2:$G$3094=G1067)*(R1067&gt;$R$2:$R$3094))+1</f>
        <v>#REF!</v>
      </c>
      <c r="T1067" t="str">
        <f t="shared" si="84"/>
        <v>HAMILTON PARK †</v>
      </c>
      <c r="U1067">
        <v>0</v>
      </c>
      <c r="V1067" t="s">
        <v>19</v>
      </c>
      <c r="W1067">
        <f t="shared" si="85"/>
        <v>2023</v>
      </c>
    </row>
    <row r="1068" spans="1:23" x14ac:dyDescent="0.25">
      <c r="A1068" s="10" t="str">
        <f>IF(YEAR(G1068)=2024,#REF!,"")</f>
        <v/>
      </c>
      <c r="B1068" s="10" t="str">
        <f>IF(YEAR(G1068)=2025,#REF!,"")</f>
        <v/>
      </c>
      <c r="C1068" s="10" t="str">
        <f t="shared" si="81"/>
        <v>Afternoon45153</v>
      </c>
      <c r="D1068" s="5" t="str">
        <f>IF('by region'!$C$2="Any","Any",List!V1068)&amp;M1068&amp;IF('by region'!$I$2="Any","Any",N1068)&amp;G1068</f>
        <v>AnyFlatAny45153</v>
      </c>
      <c r="E1068" s="5" t="e">
        <f>IF(I1068=#REF!,List!G1068,"")</f>
        <v>#REF!</v>
      </c>
      <c r="F1068" s="5" t="e">
        <f t="shared" si="82"/>
        <v>#REF!</v>
      </c>
      <c r="G1068" s="15">
        <v>45153</v>
      </c>
      <c r="H1068" s="16" t="s">
        <v>7</v>
      </c>
      <c r="I1068" s="16" t="s">
        <v>36</v>
      </c>
      <c r="J1068" s="16" t="s">
        <v>9</v>
      </c>
      <c r="K1068" s="14" t="s">
        <v>24</v>
      </c>
      <c r="L1068" s="14" t="s">
        <v>19</v>
      </c>
      <c r="M1068" s="16" t="s">
        <v>25</v>
      </c>
      <c r="N1068" s="16" t="s">
        <v>13</v>
      </c>
      <c r="O1068" s="16" t="s">
        <v>14</v>
      </c>
      <c r="P1068" s="12">
        <f t="shared" si="83"/>
        <v>1</v>
      </c>
      <c r="Q1068" s="12" cm="1">
        <f t="array" ref="Q1068">SUMPRODUCT(($G$2:$G$3094=G1068)*(P1068&gt;$P$2:$P$3094))+1</f>
        <v>1</v>
      </c>
      <c r="R1068" s="12" t="e">
        <f>(Q1068*100000)+#REF!</f>
        <v>#REF!</v>
      </c>
      <c r="S1068" t="e" cm="1">
        <f t="array" ref="S1068">SUMPRODUCT(($G$2:$G$3094=G1068)*(R1068&gt;$R$2:$R$3094))+1</f>
        <v>#REF!</v>
      </c>
      <c r="T1068" t="str">
        <f t="shared" si="84"/>
        <v xml:space="preserve">LINGFIELD PARK </v>
      </c>
      <c r="U1068">
        <v>0</v>
      </c>
      <c r="V1068" t="s">
        <v>19</v>
      </c>
      <c r="W1068">
        <f t="shared" si="85"/>
        <v>2023</v>
      </c>
    </row>
    <row r="1069" spans="1:23" x14ac:dyDescent="0.25">
      <c r="A1069" s="10" t="str">
        <f>IF(YEAR(G1069)=2024,#REF!,"")</f>
        <v/>
      </c>
      <c r="B1069" s="10" t="str">
        <f>IF(YEAR(G1069)=2025,#REF!,"")</f>
        <v/>
      </c>
      <c r="C1069" s="10" t="str">
        <f t="shared" si="81"/>
        <v>Afternoon45153</v>
      </c>
      <c r="D1069" s="5" t="str">
        <f>IF('by region'!$C$2="Any","Any",List!V1069)&amp;M1069&amp;IF('by region'!$I$2="Any","Any",N1069)&amp;G1069</f>
        <v>AnyFlatAny45153</v>
      </c>
      <c r="E1069" s="5" t="e">
        <f>IF(I1069=#REF!,List!G1069,"")</f>
        <v>#REF!</v>
      </c>
      <c r="F1069" s="5" t="e">
        <f t="shared" si="82"/>
        <v>#REF!</v>
      </c>
      <c r="G1069" s="15">
        <v>45153</v>
      </c>
      <c r="H1069" s="16" t="s">
        <v>7</v>
      </c>
      <c r="I1069" s="16" t="s">
        <v>72</v>
      </c>
      <c r="J1069" s="16" t="s">
        <v>9</v>
      </c>
      <c r="K1069" s="14" t="s">
        <v>16</v>
      </c>
      <c r="L1069" s="14" t="s">
        <v>17</v>
      </c>
      <c r="M1069" s="16" t="s">
        <v>25</v>
      </c>
      <c r="N1069" s="16" t="s">
        <v>13</v>
      </c>
      <c r="O1069" s="16" t="s">
        <v>14</v>
      </c>
      <c r="P1069" s="12">
        <f t="shared" si="83"/>
        <v>1</v>
      </c>
      <c r="Q1069" s="12" cm="1">
        <f t="array" ref="Q1069">SUMPRODUCT(($G$2:$G$3094=G1069)*(P1069&gt;$P$2:$P$3094))+1</f>
        <v>1</v>
      </c>
      <c r="R1069" s="12" t="e">
        <f>(Q1069*100000)+#REF!</f>
        <v>#REF!</v>
      </c>
      <c r="S1069" t="e" cm="1">
        <f t="array" ref="S1069">SUMPRODUCT(($G$2:$G$3094=G1069)*(R1069&gt;$R$2:$R$3094))+1</f>
        <v>#REF!</v>
      </c>
      <c r="T1069" t="str">
        <f t="shared" si="84"/>
        <v xml:space="preserve">NOTTINGHAM </v>
      </c>
      <c r="U1069">
        <v>0</v>
      </c>
      <c r="V1069" t="s">
        <v>17</v>
      </c>
      <c r="W1069">
        <f t="shared" si="85"/>
        <v>2023</v>
      </c>
    </row>
    <row r="1070" spans="1:23" x14ac:dyDescent="0.25">
      <c r="A1070" s="10" t="str">
        <f>IF(YEAR(G1070)=2024,#REF!,"")</f>
        <v/>
      </c>
      <c r="B1070" s="10" t="str">
        <f>IF(YEAR(G1070)=2025,#REF!,"")</f>
        <v/>
      </c>
      <c r="C1070" s="10" t="str">
        <f t="shared" si="81"/>
        <v>Afternoon45154</v>
      </c>
      <c r="D1070" s="5" t="str">
        <f>IF('by region'!$C$2="Any","Any",List!V1070)&amp;M1070&amp;IF('by region'!$I$2="Any","Any",N1070)&amp;G1070</f>
        <v>AnyFlatAny45154</v>
      </c>
      <c r="E1070" s="5" t="e">
        <f>IF(I1070=#REF!,List!G1070,"")</f>
        <v>#REF!</v>
      </c>
      <c r="F1070" s="5" t="e">
        <f t="shared" si="82"/>
        <v>#REF!</v>
      </c>
      <c r="G1070" s="15">
        <v>45154</v>
      </c>
      <c r="H1070" s="16" t="s">
        <v>27</v>
      </c>
      <c r="I1070" s="16" t="s">
        <v>77</v>
      </c>
      <c r="J1070" s="16" t="s">
        <v>9</v>
      </c>
      <c r="K1070" s="14" t="s">
        <v>10</v>
      </c>
      <c r="L1070" s="14" t="s">
        <v>11</v>
      </c>
      <c r="M1070" s="16" t="s">
        <v>25</v>
      </c>
      <c r="N1070" s="16" t="s">
        <v>13</v>
      </c>
      <c r="O1070" s="16" t="s">
        <v>14</v>
      </c>
      <c r="P1070" s="12">
        <f t="shared" si="83"/>
        <v>1</v>
      </c>
      <c r="Q1070" s="12" cm="1">
        <f t="array" ref="Q1070">SUMPRODUCT(($G$2:$G$3094=G1070)*(P1070&gt;$P$2:$P$3094))+1</f>
        <v>1</v>
      </c>
      <c r="R1070" s="12" t="e">
        <f>(Q1070*100000)+#REF!</f>
        <v>#REF!</v>
      </c>
      <c r="S1070" t="e" cm="1">
        <f t="array" ref="S1070">SUMPRODUCT(($G$2:$G$3094=G1070)*(R1070&gt;$R$2:$R$3094))+1</f>
        <v>#REF!</v>
      </c>
      <c r="T1070" t="str">
        <f t="shared" si="84"/>
        <v xml:space="preserve">BEVERLEY </v>
      </c>
      <c r="U1070">
        <v>0</v>
      </c>
      <c r="V1070" t="s">
        <v>11</v>
      </c>
      <c r="W1070">
        <f t="shared" si="85"/>
        <v>2023</v>
      </c>
    </row>
    <row r="1071" spans="1:23" x14ac:dyDescent="0.25">
      <c r="A1071" s="10" t="str">
        <f>IF(YEAR(G1071)=2024,#REF!,"")</f>
        <v/>
      </c>
      <c r="B1071" s="10" t="str">
        <f>IF(YEAR(G1071)=2025,#REF!,"")</f>
        <v/>
      </c>
      <c r="C1071" s="10" t="str">
        <f t="shared" si="81"/>
        <v>Evening45154</v>
      </c>
      <c r="D1071" s="5" t="str">
        <f>IF('by region'!$C$2="Any","Any",List!V1071)&amp;M1071&amp;IF('by region'!$I$2="Any","Any",N1071)&amp;G1071</f>
        <v>AnyFlatAny45154</v>
      </c>
      <c r="E1071" s="5" t="e">
        <f>IF(I1071=#REF!,List!G1071,"")</f>
        <v>#REF!</v>
      </c>
      <c r="F1071" s="5" t="e">
        <f t="shared" si="82"/>
        <v>#REF!</v>
      </c>
      <c r="G1071" s="15">
        <v>45154</v>
      </c>
      <c r="H1071" s="16" t="s">
        <v>27</v>
      </c>
      <c r="I1071" s="16" t="s">
        <v>65</v>
      </c>
      <c r="J1071" s="16" t="s">
        <v>80</v>
      </c>
      <c r="K1071" s="14" t="s">
        <v>24</v>
      </c>
      <c r="L1071" s="14" t="s">
        <v>19</v>
      </c>
      <c r="M1071" s="16" t="s">
        <v>25</v>
      </c>
      <c r="N1071" s="16" t="s">
        <v>13</v>
      </c>
      <c r="O1071" s="16" t="s">
        <v>14</v>
      </c>
      <c r="P1071" s="12">
        <f t="shared" si="83"/>
        <v>2</v>
      </c>
      <c r="Q1071" s="12" cm="1">
        <f t="array" ref="Q1071">SUMPRODUCT(($G$2:$G$3094=G1071)*(P1071&gt;$P$2:$P$3094))+1</f>
        <v>4</v>
      </c>
      <c r="R1071" s="12" t="e">
        <f>(Q1071*100000)+#REF!</f>
        <v>#REF!</v>
      </c>
      <c r="S1071" t="e" cm="1">
        <f t="array" ref="S1071">SUMPRODUCT(($G$2:$G$3094=G1071)*(R1071&gt;$R$2:$R$3094))+1</f>
        <v>#REF!</v>
      </c>
      <c r="T1071" t="str">
        <f t="shared" si="84"/>
        <v>FFOS LAS †</v>
      </c>
      <c r="U1071">
        <v>0</v>
      </c>
      <c r="V1071" t="s">
        <v>19</v>
      </c>
      <c r="W1071">
        <f t="shared" si="85"/>
        <v>2023</v>
      </c>
    </row>
    <row r="1072" spans="1:23" x14ac:dyDescent="0.25">
      <c r="A1072" s="10" t="str">
        <f>IF(YEAR(G1072)=2024,#REF!,"")</f>
        <v/>
      </c>
      <c r="B1072" s="10" t="str">
        <f>IF(YEAR(G1072)=2025,#REF!,"")</f>
        <v/>
      </c>
      <c r="C1072" s="10" t="str">
        <f t="shared" si="81"/>
        <v>Afternoon45154</v>
      </c>
      <c r="D1072" s="5" t="str">
        <f>IF('by region'!$C$2="Any","Any",List!V1072)&amp;M1072&amp;IF('by region'!$I$2="Any","Any",N1072)&amp;G1072</f>
        <v>AnyFlatAny45154</v>
      </c>
      <c r="E1072" s="5" t="e">
        <f>IF(I1072=#REF!,List!G1072,"")</f>
        <v>#REF!</v>
      </c>
      <c r="F1072" s="5" t="e">
        <f t="shared" si="82"/>
        <v>#REF!</v>
      </c>
      <c r="G1072" s="15">
        <v>45154</v>
      </c>
      <c r="H1072" s="16" t="s">
        <v>27</v>
      </c>
      <c r="I1072" s="16" t="s">
        <v>87</v>
      </c>
      <c r="J1072" s="16" t="s">
        <v>9</v>
      </c>
      <c r="K1072" s="14" t="s">
        <v>10</v>
      </c>
      <c r="L1072" s="14" t="s">
        <v>19</v>
      </c>
      <c r="M1072" s="16" t="s">
        <v>25</v>
      </c>
      <c r="N1072" s="16" t="s">
        <v>13</v>
      </c>
      <c r="O1072" s="16" t="s">
        <v>14</v>
      </c>
      <c r="P1072" s="12">
        <f t="shared" si="83"/>
        <v>1</v>
      </c>
      <c r="Q1072" s="12" cm="1">
        <f t="array" ref="Q1072">SUMPRODUCT(($G$2:$G$3094=G1072)*(P1072&gt;$P$2:$P$3094))+1</f>
        <v>1</v>
      </c>
      <c r="R1072" s="12" t="e">
        <f>(Q1072*100000)+#REF!</f>
        <v>#REF!</v>
      </c>
      <c r="S1072" t="e" cm="1">
        <f t="array" ref="S1072">SUMPRODUCT(($G$2:$G$3094=G1072)*(R1072&gt;$R$2:$R$3094))+1</f>
        <v>#REF!</v>
      </c>
      <c r="T1072" t="str">
        <f t="shared" si="84"/>
        <v xml:space="preserve">SALISBURY </v>
      </c>
      <c r="U1072">
        <v>0</v>
      </c>
      <c r="V1072" t="s">
        <v>11</v>
      </c>
      <c r="W1072">
        <f t="shared" si="85"/>
        <v>2023</v>
      </c>
    </row>
    <row r="1073" spans="1:23" x14ac:dyDescent="0.25">
      <c r="A1073" s="10" t="str">
        <f>IF(YEAR(G1073)=2024,#REF!,"")</f>
        <v/>
      </c>
      <c r="B1073" s="10" t="str">
        <f>IF(YEAR(G1073)=2025,#REF!,"")</f>
        <v/>
      </c>
      <c r="C1073" s="10" t="str">
        <f t="shared" si="81"/>
        <v>Afternoon45154</v>
      </c>
      <c r="D1073" s="5" t="str">
        <f>IF('by region'!$C$2="Any","Any",List!V1073)&amp;M1073&amp;IF('by region'!$I$2="Any","Any",N1073)&amp;G1073</f>
        <v>AnyFlatAny45154</v>
      </c>
      <c r="E1073" s="5" t="e">
        <f>IF(I1073=#REF!,List!G1073,"")</f>
        <v>#REF!</v>
      </c>
      <c r="F1073" s="5" t="e">
        <f t="shared" si="82"/>
        <v>#REF!</v>
      </c>
      <c r="G1073" s="15">
        <v>45154</v>
      </c>
      <c r="H1073" s="16" t="s">
        <v>27</v>
      </c>
      <c r="I1073" s="16" t="s">
        <v>81</v>
      </c>
      <c r="J1073" s="16" t="s">
        <v>9</v>
      </c>
      <c r="K1073" s="14" t="s">
        <v>24</v>
      </c>
      <c r="L1073" s="14" t="s">
        <v>17</v>
      </c>
      <c r="M1073" s="16" t="s">
        <v>25</v>
      </c>
      <c r="N1073" s="16" t="s">
        <v>13</v>
      </c>
      <c r="O1073" s="16" t="s">
        <v>14</v>
      </c>
      <c r="P1073" s="12">
        <f t="shared" si="83"/>
        <v>1</v>
      </c>
      <c r="Q1073" s="12" cm="1">
        <f t="array" ref="Q1073">SUMPRODUCT(($G$2:$G$3094=G1073)*(P1073&gt;$P$2:$P$3094))+1</f>
        <v>1</v>
      </c>
      <c r="R1073" s="12" t="e">
        <f>(Q1073*100000)+#REF!</f>
        <v>#REF!</v>
      </c>
      <c r="S1073" t="e" cm="1">
        <f t="array" ref="S1073">SUMPRODUCT(($G$2:$G$3094=G1073)*(R1073&gt;$R$2:$R$3094))+1</f>
        <v>#REF!</v>
      </c>
      <c r="T1073" t="str">
        <f t="shared" si="84"/>
        <v xml:space="preserve">YARMOUTH </v>
      </c>
      <c r="U1073">
        <v>0</v>
      </c>
      <c r="V1073" t="s">
        <v>19</v>
      </c>
      <c r="W1073">
        <f t="shared" si="85"/>
        <v>2023</v>
      </c>
    </row>
    <row r="1074" spans="1:23" x14ac:dyDescent="0.25">
      <c r="A1074" s="10" t="str">
        <f>IF(YEAR(G1074)=2024,#REF!,"")</f>
        <v/>
      </c>
      <c r="B1074" s="10" t="str">
        <f>IF(YEAR(G1074)=2025,#REF!,"")</f>
        <v/>
      </c>
      <c r="C1074" s="10" t="str">
        <f t="shared" si="81"/>
        <v>Evening45155</v>
      </c>
      <c r="D1074" s="5" t="str">
        <f>IF('by region'!$C$2="Any","Any",List!V1074)&amp;M1074&amp;IF('by region'!$I$2="Any","Any",N1074)&amp;G1074</f>
        <v>AnyFlatAny45155</v>
      </c>
      <c r="E1074" s="5" t="e">
        <f>IF(I1074=#REF!,List!G1074,"")</f>
        <v>#REF!</v>
      </c>
      <c r="F1074" s="5" t="e">
        <f t="shared" si="82"/>
        <v>#REF!</v>
      </c>
      <c r="G1074" s="15">
        <v>45155</v>
      </c>
      <c r="H1074" s="16" t="s">
        <v>34</v>
      </c>
      <c r="I1074" s="16" t="s">
        <v>28</v>
      </c>
      <c r="J1074" s="16" t="s">
        <v>80</v>
      </c>
      <c r="K1074" s="14" t="s">
        <v>10</v>
      </c>
      <c r="L1074" s="14" t="s">
        <v>11</v>
      </c>
      <c r="M1074" s="16" t="s">
        <v>25</v>
      </c>
      <c r="N1074" s="16" t="s">
        <v>13</v>
      </c>
      <c r="O1074" s="16" t="s">
        <v>21</v>
      </c>
      <c r="P1074" s="12">
        <f t="shared" si="83"/>
        <v>2</v>
      </c>
      <c r="Q1074" s="12" cm="1">
        <f t="array" ref="Q1074">SUMPRODUCT(($G$2:$G$3094=G1074)*(P1074&gt;$P$2:$P$3094))+1</f>
        <v>4</v>
      </c>
      <c r="R1074" s="12" t="e">
        <f>(Q1074*100000)+#REF!</f>
        <v>#REF!</v>
      </c>
      <c r="S1074" t="e" cm="1">
        <f t="array" ref="S1074">SUMPRODUCT(($G$2:$G$3094=G1074)*(R1074&gt;$R$2:$R$3094))+1</f>
        <v>#REF!</v>
      </c>
      <c r="T1074" t="str">
        <f t="shared" si="84"/>
        <v>AYR †</v>
      </c>
      <c r="U1074">
        <v>0</v>
      </c>
      <c r="V1074" t="s">
        <v>11</v>
      </c>
      <c r="W1074">
        <f t="shared" si="85"/>
        <v>2023</v>
      </c>
    </row>
    <row r="1075" spans="1:23" x14ac:dyDescent="0.25">
      <c r="A1075" s="10" t="str">
        <f>IF(YEAR(G1075)=2024,#REF!,"")</f>
        <v/>
      </c>
      <c r="B1075" s="10" t="str">
        <f>IF(YEAR(G1075)=2025,#REF!,"")</f>
        <v/>
      </c>
      <c r="C1075" s="10" t="str">
        <f t="shared" si="81"/>
        <v>Afternoon45155</v>
      </c>
      <c r="D1075" s="5" t="str">
        <f>IF('by region'!$C$2="Any","Any",List!V1075)&amp;M1075&amp;IF('by region'!$I$2="Any","Any",N1075)&amp;G1075</f>
        <v>AnyFlatAny45155</v>
      </c>
      <c r="E1075" s="5" t="e">
        <f>IF(I1075=#REF!,List!G1075,"")</f>
        <v>#REF!</v>
      </c>
      <c r="F1075" s="5" t="e">
        <f t="shared" si="82"/>
        <v>#REF!</v>
      </c>
      <c r="G1075" s="15">
        <v>45155</v>
      </c>
      <c r="H1075" s="16" t="s">
        <v>34</v>
      </c>
      <c r="I1075" s="16" t="s">
        <v>77</v>
      </c>
      <c r="J1075" s="16" t="s">
        <v>9</v>
      </c>
      <c r="K1075" s="14" t="s">
        <v>10</v>
      </c>
      <c r="L1075" s="14" t="s">
        <v>11</v>
      </c>
      <c r="M1075" s="16" t="s">
        <v>25</v>
      </c>
      <c r="N1075" s="16" t="s">
        <v>13</v>
      </c>
      <c r="O1075" s="16" t="s">
        <v>14</v>
      </c>
      <c r="P1075" s="12">
        <f t="shared" si="83"/>
        <v>1</v>
      </c>
      <c r="Q1075" s="12" cm="1">
        <f t="array" ref="Q1075">SUMPRODUCT(($G$2:$G$3094=G1075)*(P1075&gt;$P$2:$P$3094))+1</f>
        <v>1</v>
      </c>
      <c r="R1075" s="12" t="e">
        <f>(Q1075*100000)+#REF!</f>
        <v>#REF!</v>
      </c>
      <c r="S1075" t="e" cm="1">
        <f t="array" ref="S1075">SUMPRODUCT(($G$2:$G$3094=G1075)*(R1075&gt;$R$2:$R$3094))+1</f>
        <v>#REF!</v>
      </c>
      <c r="T1075" t="str">
        <f t="shared" si="84"/>
        <v xml:space="preserve">BEVERLEY </v>
      </c>
      <c r="U1075">
        <v>0</v>
      </c>
      <c r="V1075" t="s">
        <v>30</v>
      </c>
      <c r="W1075">
        <f t="shared" si="85"/>
        <v>2023</v>
      </c>
    </row>
    <row r="1076" spans="1:23" x14ac:dyDescent="0.25">
      <c r="A1076" s="10" t="str">
        <f>IF(YEAR(G1076)=2024,#REF!,"")</f>
        <v/>
      </c>
      <c r="B1076" s="10" t="str">
        <f>IF(YEAR(G1076)=2025,#REF!,"")</f>
        <v/>
      </c>
      <c r="C1076" s="10" t="str">
        <f t="shared" si="81"/>
        <v>Evening45155</v>
      </c>
      <c r="D1076" s="5" t="str">
        <f>IF('by region'!$C$2="Any","Any",List!V1076)&amp;M1076&amp;IF('by region'!$I$2="Any","Any",N1076)&amp;G1076</f>
        <v>AnyFlatAny45155</v>
      </c>
      <c r="E1076" s="5" t="e">
        <f>IF(I1076=#REF!,List!G1076,"")</f>
        <v>#REF!</v>
      </c>
      <c r="F1076" s="5" t="e">
        <f t="shared" si="82"/>
        <v>#REF!</v>
      </c>
      <c r="G1076" s="15">
        <v>45155</v>
      </c>
      <c r="H1076" s="16" t="s">
        <v>34</v>
      </c>
      <c r="I1076" s="16" t="s">
        <v>36</v>
      </c>
      <c r="J1076" s="16" t="s">
        <v>80</v>
      </c>
      <c r="K1076" s="14" t="s">
        <v>24</v>
      </c>
      <c r="L1076" s="14" t="s">
        <v>19</v>
      </c>
      <c r="M1076" s="16" t="s">
        <v>25</v>
      </c>
      <c r="N1076" s="16" t="s">
        <v>13</v>
      </c>
      <c r="O1076" s="16" t="s">
        <v>14</v>
      </c>
      <c r="P1076" s="12">
        <f t="shared" si="83"/>
        <v>2</v>
      </c>
      <c r="Q1076" s="12" cm="1">
        <f t="array" ref="Q1076">SUMPRODUCT(($G$2:$G$3094=G1076)*(P1076&gt;$P$2:$P$3094))+1</f>
        <v>4</v>
      </c>
      <c r="R1076" s="12" t="e">
        <f>(Q1076*100000)+#REF!</f>
        <v>#REF!</v>
      </c>
      <c r="S1076" t="e" cm="1">
        <f t="array" ref="S1076">SUMPRODUCT(($G$2:$G$3094=G1076)*(R1076&gt;$R$2:$R$3094))+1</f>
        <v>#REF!</v>
      </c>
      <c r="T1076" t="str">
        <f t="shared" si="84"/>
        <v>LINGFIELD PARK †</v>
      </c>
      <c r="U1076">
        <v>0</v>
      </c>
      <c r="V1076" t="s">
        <v>19</v>
      </c>
      <c r="W1076">
        <f t="shared" si="85"/>
        <v>2023</v>
      </c>
    </row>
    <row r="1077" spans="1:23" x14ac:dyDescent="0.25">
      <c r="A1077" s="10" t="str">
        <f>IF(YEAR(G1077)=2024,#REF!,"")</f>
        <v/>
      </c>
      <c r="B1077" s="10" t="str">
        <f>IF(YEAR(G1077)=2025,#REF!,"")</f>
        <v/>
      </c>
      <c r="C1077" s="10" t="str">
        <f t="shared" ref="C1077:C1140" si="86">J1077&amp;G1077</f>
        <v>Afternoon45155</v>
      </c>
      <c r="D1077" s="5" t="str">
        <f>IF('by region'!$C$2="Any","Any",List!V1077)&amp;M1077&amp;IF('by region'!$I$2="Any","Any",N1077)&amp;G1077</f>
        <v>AnyFlatAny45155</v>
      </c>
      <c r="E1077" s="5" t="e">
        <f>IF(I1077=#REF!,List!G1077,"")</f>
        <v>#REF!</v>
      </c>
      <c r="F1077" s="5" t="e">
        <f t="shared" si="82"/>
        <v>#REF!</v>
      </c>
      <c r="G1077" s="15">
        <v>45155</v>
      </c>
      <c r="H1077" s="16" t="s">
        <v>34</v>
      </c>
      <c r="I1077" s="16" t="s">
        <v>87</v>
      </c>
      <c r="J1077" s="16" t="s">
        <v>9</v>
      </c>
      <c r="K1077" s="14" t="s">
        <v>10</v>
      </c>
      <c r="L1077" s="14" t="s">
        <v>19</v>
      </c>
      <c r="M1077" s="16" t="s">
        <v>25</v>
      </c>
      <c r="N1077" s="16" t="s">
        <v>13</v>
      </c>
      <c r="O1077" s="16" t="s">
        <v>14</v>
      </c>
      <c r="P1077" s="12">
        <f t="shared" si="83"/>
        <v>1</v>
      </c>
      <c r="Q1077" s="12" cm="1">
        <f t="array" ref="Q1077">SUMPRODUCT(($G$2:$G$3094=G1077)*(P1077&gt;$P$2:$P$3094))+1</f>
        <v>1</v>
      </c>
      <c r="R1077" s="12" t="e">
        <f>(Q1077*100000)+#REF!</f>
        <v>#REF!</v>
      </c>
      <c r="S1077" t="e" cm="1">
        <f t="array" ref="S1077">SUMPRODUCT(($G$2:$G$3094=G1077)*(R1077&gt;$R$2:$R$3094))+1</f>
        <v>#REF!</v>
      </c>
      <c r="T1077" t="str">
        <f t="shared" si="84"/>
        <v xml:space="preserve">SALISBURY </v>
      </c>
      <c r="U1077">
        <v>0</v>
      </c>
      <c r="V1077" t="s">
        <v>11</v>
      </c>
      <c r="W1077">
        <f t="shared" si="85"/>
        <v>2023</v>
      </c>
    </row>
    <row r="1078" spans="1:23" x14ac:dyDescent="0.25">
      <c r="A1078" s="10" t="str">
        <f>IF(YEAR(G1078)=2024,#REF!,"")</f>
        <v/>
      </c>
      <c r="B1078" s="10" t="str">
        <f>IF(YEAR(G1078)=2025,#REF!,"")</f>
        <v/>
      </c>
      <c r="C1078" s="10" t="str">
        <f t="shared" si="86"/>
        <v>Afternoon45156</v>
      </c>
      <c r="D1078" s="5" t="str">
        <f>IF('by region'!$C$2="Any","Any",List!V1078)&amp;M1078&amp;IF('by region'!$I$2="Any","Any",N1078)&amp;G1078</f>
        <v>AnyFlatAny45156</v>
      </c>
      <c r="E1078" s="5" t="e">
        <f>IF(I1078=#REF!,List!G1078,"")</f>
        <v>#REF!</v>
      </c>
      <c r="F1078" s="5" t="e">
        <f t="shared" si="82"/>
        <v>#REF!</v>
      </c>
      <c r="G1078" s="15">
        <v>45156</v>
      </c>
      <c r="H1078" s="16" t="s">
        <v>35</v>
      </c>
      <c r="I1078" s="16" t="s">
        <v>51</v>
      </c>
      <c r="J1078" s="16" t="s">
        <v>9</v>
      </c>
      <c r="K1078" s="14" t="s">
        <v>10</v>
      </c>
      <c r="L1078" s="14" t="s">
        <v>19</v>
      </c>
      <c r="M1078" s="16" t="s">
        <v>25</v>
      </c>
      <c r="N1078" s="16" t="s">
        <v>13</v>
      </c>
      <c r="O1078" s="16" t="s">
        <v>14</v>
      </c>
      <c r="P1078" s="12">
        <f t="shared" si="83"/>
        <v>1</v>
      </c>
      <c r="Q1078" s="12" cm="1">
        <f t="array" ref="Q1078">SUMPRODUCT(($G$2:$G$3094=G1078)*(P1078&gt;$P$2:$P$3094))+1</f>
        <v>1</v>
      </c>
      <c r="R1078" s="12" t="e">
        <f>(Q1078*100000)+#REF!</f>
        <v>#REF!</v>
      </c>
      <c r="S1078" t="e" cm="1">
        <f t="array" ref="S1078">SUMPRODUCT(($G$2:$G$3094=G1078)*(R1078&gt;$R$2:$R$3094))+1</f>
        <v>#REF!</v>
      </c>
      <c r="T1078" t="str">
        <f t="shared" si="84"/>
        <v xml:space="preserve">NEWBURY </v>
      </c>
      <c r="U1078">
        <v>0</v>
      </c>
      <c r="V1078" t="s">
        <v>17</v>
      </c>
      <c r="W1078">
        <f t="shared" si="85"/>
        <v>2023</v>
      </c>
    </row>
    <row r="1079" spans="1:23" x14ac:dyDescent="0.25">
      <c r="A1079" s="10" t="str">
        <f>IF(YEAR(G1079)=2024,#REF!,"")</f>
        <v/>
      </c>
      <c r="B1079" s="10" t="str">
        <f>IF(YEAR(G1079)=2025,#REF!,"")</f>
        <v/>
      </c>
      <c r="C1079" s="10" t="str">
        <f t="shared" si="86"/>
        <v>Evening45156</v>
      </c>
      <c r="D1079" s="5" t="str">
        <f>IF('by region'!$C$2="Any","Any",List!V1079)&amp;M1079&amp;IF('by region'!$I$2="Any","Any",N1079)&amp;G1079</f>
        <v>AnyFlatAny45156</v>
      </c>
      <c r="E1079" s="5" t="e">
        <f>IF(I1079=#REF!,List!G1079,"")</f>
        <v>#REF!</v>
      </c>
      <c r="F1079" s="5" t="e">
        <f t="shared" si="82"/>
        <v>#REF!</v>
      </c>
      <c r="G1079" s="15">
        <v>45156</v>
      </c>
      <c r="H1079" s="16" t="s">
        <v>35</v>
      </c>
      <c r="I1079" s="16" t="s">
        <v>76</v>
      </c>
      <c r="J1079" s="16" t="s">
        <v>80</v>
      </c>
      <c r="K1079" s="14" t="s">
        <v>16</v>
      </c>
      <c r="L1079" s="14" t="s">
        <v>17</v>
      </c>
      <c r="M1079" s="16" t="s">
        <v>25</v>
      </c>
      <c r="N1079" s="16" t="s">
        <v>13</v>
      </c>
      <c r="O1079" s="16" t="s">
        <v>14</v>
      </c>
      <c r="P1079" s="12">
        <f t="shared" si="83"/>
        <v>2</v>
      </c>
      <c r="Q1079" s="12" cm="1">
        <f t="array" ref="Q1079">SUMPRODUCT(($G$2:$G$3094=G1079)*(P1079&gt;$P$2:$P$3094))+1</f>
        <v>4</v>
      </c>
      <c r="R1079" s="12" t="e">
        <f>(Q1079*100000)+#REF!</f>
        <v>#REF!</v>
      </c>
      <c r="S1079" t="e" cm="1">
        <f t="array" ref="S1079">SUMPRODUCT(($G$2:$G$3094=G1079)*(R1079&gt;$R$2:$R$3094))+1</f>
        <v>#REF!</v>
      </c>
      <c r="T1079" t="str">
        <f t="shared" si="84"/>
        <v>NEWMARKET †</v>
      </c>
      <c r="U1079">
        <v>0</v>
      </c>
      <c r="V1079" t="s">
        <v>30</v>
      </c>
      <c r="W1079">
        <f t="shared" si="85"/>
        <v>2023</v>
      </c>
    </row>
    <row r="1080" spans="1:23" x14ac:dyDescent="0.25">
      <c r="A1080" s="10" t="str">
        <f>IF(YEAR(G1080)=2024,#REF!,"")</f>
        <v/>
      </c>
      <c r="B1080" s="10" t="str">
        <f>IF(YEAR(G1080)=2025,#REF!,"")</f>
        <v/>
      </c>
      <c r="C1080" s="10" t="str">
        <f t="shared" si="86"/>
        <v>Evening45156</v>
      </c>
      <c r="D1080" s="5" t="str">
        <f>IF('by region'!$C$2="Any","Any",List!V1080)&amp;M1080&amp;IF('by region'!$I$2="Any","Any",N1080)&amp;G1080</f>
        <v>AnyFlatAny45156</v>
      </c>
      <c r="E1080" s="5" t="e">
        <f>IF(I1080=#REF!,List!G1080,"")</f>
        <v>#REF!</v>
      </c>
      <c r="F1080" s="5" t="e">
        <f t="shared" si="82"/>
        <v>#REF!</v>
      </c>
      <c r="G1080" s="15">
        <v>45156</v>
      </c>
      <c r="H1080" s="16" t="s">
        <v>35</v>
      </c>
      <c r="I1080" s="16" t="s">
        <v>74</v>
      </c>
      <c r="J1080" s="16" t="s">
        <v>80</v>
      </c>
      <c r="K1080" s="14" t="s">
        <v>10</v>
      </c>
      <c r="L1080" s="14" t="s">
        <v>11</v>
      </c>
      <c r="M1080" s="16" t="s">
        <v>25</v>
      </c>
      <c r="N1080" s="16" t="s">
        <v>13</v>
      </c>
      <c r="O1080" s="16" t="s">
        <v>14</v>
      </c>
      <c r="P1080" s="12">
        <f t="shared" si="83"/>
        <v>2</v>
      </c>
      <c r="Q1080" s="12" cm="1">
        <f t="array" ref="Q1080">SUMPRODUCT(($G$2:$G$3094=G1080)*(P1080&gt;$P$2:$P$3094))+1</f>
        <v>4</v>
      </c>
      <c r="R1080" s="12" t="e">
        <f>(Q1080*100000)+#REF!</f>
        <v>#REF!</v>
      </c>
      <c r="S1080" t="e" cm="1">
        <f t="array" ref="S1080">SUMPRODUCT(($G$2:$G$3094=G1080)*(R1080&gt;$R$2:$R$3094))+1</f>
        <v>#REF!</v>
      </c>
      <c r="T1080" t="str">
        <f t="shared" si="84"/>
        <v>THIRSK †</v>
      </c>
      <c r="U1080">
        <v>0</v>
      </c>
      <c r="V1080" t="s">
        <v>11</v>
      </c>
      <c r="W1080">
        <f t="shared" si="85"/>
        <v>2023</v>
      </c>
    </row>
    <row r="1081" spans="1:23" x14ac:dyDescent="0.25">
      <c r="A1081" s="10" t="str">
        <f>IF(YEAR(G1081)=2024,#REF!,"")</f>
        <v/>
      </c>
      <c r="B1081" s="10" t="str">
        <f>IF(YEAR(G1081)=2025,#REF!,"")</f>
        <v/>
      </c>
      <c r="C1081" s="10" t="str">
        <f t="shared" si="86"/>
        <v>Afternoon45156</v>
      </c>
      <c r="D1081" s="5" t="str">
        <f>IF('by region'!$C$2="Any","Any",List!V1081)&amp;M1081&amp;IF('by region'!$I$2="Any","Any",N1081)&amp;G1081</f>
        <v>AnyFlatAny45156</v>
      </c>
      <c r="E1081" s="5" t="e">
        <f>IF(I1081=#REF!,List!G1081,"")</f>
        <v>#REF!</v>
      </c>
      <c r="F1081" s="5" t="e">
        <f t="shared" si="82"/>
        <v>#REF!</v>
      </c>
      <c r="G1081" s="15">
        <v>45156</v>
      </c>
      <c r="H1081" s="16" t="s">
        <v>35</v>
      </c>
      <c r="I1081" s="16" t="s">
        <v>83</v>
      </c>
      <c r="J1081" s="16" t="s">
        <v>9</v>
      </c>
      <c r="K1081" s="14" t="s">
        <v>16</v>
      </c>
      <c r="L1081" s="14" t="s">
        <v>19</v>
      </c>
      <c r="M1081" s="16" t="s">
        <v>25</v>
      </c>
      <c r="N1081" s="16" t="s">
        <v>13</v>
      </c>
      <c r="O1081" s="16" t="s">
        <v>14</v>
      </c>
      <c r="P1081" s="12">
        <f t="shared" si="83"/>
        <v>1</v>
      </c>
      <c r="Q1081" s="12" cm="1">
        <f t="array" ref="Q1081">SUMPRODUCT(($G$2:$G$3094=G1081)*(P1081&gt;$P$2:$P$3094))+1</f>
        <v>1</v>
      </c>
      <c r="R1081" s="12" t="e">
        <f>(Q1081*100000)+#REF!</f>
        <v>#REF!</v>
      </c>
      <c r="S1081" t="e" cm="1">
        <f t="array" ref="S1081">SUMPRODUCT(($G$2:$G$3094=G1081)*(R1081&gt;$R$2:$R$3094))+1</f>
        <v>#REF!</v>
      </c>
      <c r="T1081" t="str">
        <f t="shared" si="84"/>
        <v xml:space="preserve">EPSOM DOWNS </v>
      </c>
      <c r="U1081">
        <v>0</v>
      </c>
      <c r="V1081" t="s">
        <v>17</v>
      </c>
      <c r="W1081">
        <f t="shared" si="85"/>
        <v>2023</v>
      </c>
    </row>
    <row r="1082" spans="1:23" x14ac:dyDescent="0.25">
      <c r="A1082" s="10" t="str">
        <f>IF(YEAR(G1082)=2024,#REF!,"")</f>
        <v/>
      </c>
      <c r="B1082" s="10" t="str">
        <f>IF(YEAR(G1082)=2025,#REF!,"")</f>
        <v/>
      </c>
      <c r="C1082" s="10" t="str">
        <f t="shared" si="86"/>
        <v>Evening45157</v>
      </c>
      <c r="D1082" s="5" t="str">
        <f>IF('by region'!$C$2="Any","Any",List!V1082)&amp;M1082&amp;IF('by region'!$I$2="Any","Any",N1082)&amp;G1082</f>
        <v>AnyFlatAny45157</v>
      </c>
      <c r="E1082" s="5" t="e">
        <f>IF(I1082=#REF!,List!G1082,"")</f>
        <v>#REF!</v>
      </c>
      <c r="F1082" s="5" t="e">
        <f t="shared" si="82"/>
        <v>#REF!</v>
      </c>
      <c r="G1082" s="15">
        <v>45157</v>
      </c>
      <c r="H1082" s="16" t="s">
        <v>37</v>
      </c>
      <c r="I1082" s="16" t="s">
        <v>79</v>
      </c>
      <c r="J1082" s="16" t="s">
        <v>80</v>
      </c>
      <c r="K1082" s="14" t="s">
        <v>24</v>
      </c>
      <c r="L1082" s="14" t="s">
        <v>19</v>
      </c>
      <c r="M1082" s="16" t="s">
        <v>25</v>
      </c>
      <c r="N1082" s="16" t="s">
        <v>13</v>
      </c>
      <c r="O1082" s="16" t="s">
        <v>14</v>
      </c>
      <c r="P1082" s="12">
        <f t="shared" si="83"/>
        <v>2</v>
      </c>
      <c r="Q1082" s="12" cm="1">
        <f t="array" ref="Q1082">SUMPRODUCT(($G$2:$G$3094=G1082)*(P1082&gt;$P$2:$P$3094))+1</f>
        <v>6</v>
      </c>
      <c r="R1082" s="12" t="e">
        <f>(Q1082*100000)+#REF!</f>
        <v>#REF!</v>
      </c>
      <c r="S1082" t="e" cm="1">
        <f t="array" ref="S1082">SUMPRODUCT(($G$2:$G$3094=G1082)*(R1082&gt;$R$2:$R$3094))+1</f>
        <v>#REF!</v>
      </c>
      <c r="T1082" t="str">
        <f t="shared" si="84"/>
        <v>BATH †</v>
      </c>
      <c r="U1082">
        <v>0</v>
      </c>
      <c r="V1082" t="s">
        <v>17</v>
      </c>
      <c r="W1082">
        <f t="shared" si="85"/>
        <v>2023</v>
      </c>
    </row>
    <row r="1083" spans="1:23" x14ac:dyDescent="0.25">
      <c r="A1083" s="10" t="str">
        <f>IF(YEAR(G1083)=2024,#REF!,"")</f>
        <v/>
      </c>
      <c r="B1083" s="10" t="str">
        <f>IF(YEAR(G1083)=2025,#REF!,"")</f>
        <v/>
      </c>
      <c r="C1083" s="10" t="str">
        <f t="shared" si="86"/>
        <v>Afternoon45157</v>
      </c>
      <c r="D1083" s="5" t="str">
        <f>IF('by region'!$C$2="Any","Any",List!V1083)&amp;M1083&amp;IF('by region'!$I$2="Any","Any",N1083)&amp;G1083</f>
        <v>AnyFlatAny45157</v>
      </c>
      <c r="E1083" s="5" t="e">
        <f>IF(I1083=#REF!,List!G1083,"")</f>
        <v>#REF!</v>
      </c>
      <c r="F1083" s="5" t="e">
        <f t="shared" si="82"/>
        <v>#REF!</v>
      </c>
      <c r="G1083" s="15">
        <v>45157</v>
      </c>
      <c r="H1083" s="16" t="s">
        <v>37</v>
      </c>
      <c r="I1083" s="16" t="s">
        <v>59</v>
      </c>
      <c r="J1083" s="16" t="s">
        <v>9</v>
      </c>
      <c r="K1083" s="14" t="s">
        <v>24</v>
      </c>
      <c r="L1083" s="14" t="s">
        <v>11</v>
      </c>
      <c r="M1083" s="16" t="s">
        <v>25</v>
      </c>
      <c r="N1083" s="16" t="s">
        <v>13</v>
      </c>
      <c r="O1083" s="16" t="s">
        <v>14</v>
      </c>
      <c r="P1083" s="12">
        <f t="shared" si="83"/>
        <v>1</v>
      </c>
      <c r="Q1083" s="12" cm="1">
        <f t="array" ref="Q1083">SUMPRODUCT(($G$2:$G$3094=G1083)*(P1083&gt;$P$2:$P$3094))+1</f>
        <v>1</v>
      </c>
      <c r="R1083" s="12" t="e">
        <f>(Q1083*100000)+#REF!</f>
        <v>#REF!</v>
      </c>
      <c r="S1083" t="e" cm="1">
        <f t="array" ref="S1083">SUMPRODUCT(($G$2:$G$3094=G1083)*(R1083&gt;$R$2:$R$3094))+1</f>
        <v>#REF!</v>
      </c>
      <c r="T1083" t="str">
        <f t="shared" si="84"/>
        <v xml:space="preserve">DONCASTER </v>
      </c>
      <c r="U1083">
        <v>0</v>
      </c>
      <c r="V1083" t="s">
        <v>11</v>
      </c>
      <c r="W1083">
        <f t="shared" si="85"/>
        <v>2023</v>
      </c>
    </row>
    <row r="1084" spans="1:23" x14ac:dyDescent="0.25">
      <c r="A1084" s="10" t="str">
        <f>IF(YEAR(G1084)=2024,#REF!,"")</f>
        <v/>
      </c>
      <c r="B1084" s="10" t="str">
        <f>IF(YEAR(G1084)=2025,#REF!,"")</f>
        <v/>
      </c>
      <c r="C1084" s="10" t="str">
        <f t="shared" si="86"/>
        <v>Afternoon45157</v>
      </c>
      <c r="D1084" s="5" t="str">
        <f>IF('by region'!$C$2="Any","Any",List!V1084)&amp;M1084&amp;IF('by region'!$I$2="Any","Any",N1084)&amp;G1084</f>
        <v>AnyFlatAny45157</v>
      </c>
      <c r="E1084" s="5" t="e">
        <f>IF(I1084=#REF!,List!G1084,"")</f>
        <v>#REF!</v>
      </c>
      <c r="F1084" s="5" t="e">
        <f t="shared" si="82"/>
        <v>#REF!</v>
      </c>
      <c r="G1084" s="15">
        <v>45157</v>
      </c>
      <c r="H1084" s="16" t="s">
        <v>37</v>
      </c>
      <c r="I1084" s="16" t="s">
        <v>51</v>
      </c>
      <c r="J1084" s="16" t="s">
        <v>9</v>
      </c>
      <c r="K1084" s="14" t="s">
        <v>10</v>
      </c>
      <c r="L1084" s="14" t="s">
        <v>19</v>
      </c>
      <c r="M1084" s="16" t="s">
        <v>25</v>
      </c>
      <c r="N1084" s="16" t="s">
        <v>13</v>
      </c>
      <c r="O1084" s="16" t="s">
        <v>14</v>
      </c>
      <c r="P1084" s="12">
        <f t="shared" si="83"/>
        <v>1</v>
      </c>
      <c r="Q1084" s="12" cm="1">
        <f t="array" ref="Q1084">SUMPRODUCT(($G$2:$G$3094=G1084)*(P1084&gt;$P$2:$P$3094))+1</f>
        <v>1</v>
      </c>
      <c r="R1084" s="12" t="e">
        <f>(Q1084*100000)+#REF!</f>
        <v>#REF!</v>
      </c>
      <c r="S1084" t="e" cm="1">
        <f t="array" ref="S1084">SUMPRODUCT(($G$2:$G$3094=G1084)*(R1084&gt;$R$2:$R$3094))+1</f>
        <v>#REF!</v>
      </c>
      <c r="T1084" t="str">
        <f t="shared" si="84"/>
        <v xml:space="preserve">NEWBURY </v>
      </c>
      <c r="U1084">
        <v>0</v>
      </c>
      <c r="V1084" t="s">
        <v>11</v>
      </c>
      <c r="W1084">
        <f t="shared" si="85"/>
        <v>2023</v>
      </c>
    </row>
    <row r="1085" spans="1:23" x14ac:dyDescent="0.25">
      <c r="A1085" s="10" t="str">
        <f>IF(YEAR(G1085)=2024,#REF!,"")</f>
        <v/>
      </c>
      <c r="B1085" s="10" t="str">
        <f>IF(YEAR(G1085)=2025,#REF!,"")</f>
        <v/>
      </c>
      <c r="C1085" s="10" t="str">
        <f t="shared" si="86"/>
        <v>Afternoon45157</v>
      </c>
      <c r="D1085" s="5" t="str">
        <f>IF('by region'!$C$2="Any","Any",List!V1085)&amp;M1085&amp;IF('by region'!$I$2="Any","Any",N1085)&amp;G1085</f>
        <v>AnyFlatAny45157</v>
      </c>
      <c r="E1085" s="5" t="e">
        <f>IF(I1085=#REF!,List!G1085,"")</f>
        <v>#REF!</v>
      </c>
      <c r="F1085" s="5" t="e">
        <f t="shared" si="82"/>
        <v>#REF!</v>
      </c>
      <c r="G1085" s="15">
        <v>45157</v>
      </c>
      <c r="H1085" s="16" t="s">
        <v>37</v>
      </c>
      <c r="I1085" s="16" t="s">
        <v>76</v>
      </c>
      <c r="J1085" s="16" t="s">
        <v>9</v>
      </c>
      <c r="K1085" s="14" t="s">
        <v>16</v>
      </c>
      <c r="L1085" s="14" t="s">
        <v>17</v>
      </c>
      <c r="M1085" s="16" t="s">
        <v>25</v>
      </c>
      <c r="N1085" s="16" t="s">
        <v>13</v>
      </c>
      <c r="O1085" s="16" t="s">
        <v>14</v>
      </c>
      <c r="P1085" s="12">
        <f t="shared" si="83"/>
        <v>1</v>
      </c>
      <c r="Q1085" s="12" cm="1">
        <f t="array" ref="Q1085">SUMPRODUCT(($G$2:$G$3094=G1085)*(P1085&gt;$P$2:$P$3094))+1</f>
        <v>1</v>
      </c>
      <c r="R1085" s="12" t="e">
        <f>(Q1085*100000)+#REF!</f>
        <v>#REF!</v>
      </c>
      <c r="S1085" t="e" cm="1">
        <f t="array" ref="S1085">SUMPRODUCT(($G$2:$G$3094=G1085)*(R1085&gt;$R$2:$R$3094))+1</f>
        <v>#REF!</v>
      </c>
      <c r="T1085" t="str">
        <f t="shared" si="84"/>
        <v xml:space="preserve">NEWMARKET </v>
      </c>
      <c r="U1085">
        <v>0</v>
      </c>
      <c r="V1085" t="s">
        <v>19</v>
      </c>
      <c r="W1085">
        <f t="shared" si="85"/>
        <v>2023</v>
      </c>
    </row>
    <row r="1086" spans="1:23" x14ac:dyDescent="0.25">
      <c r="A1086" s="10" t="str">
        <f>IF(YEAR(G1086)=2024,#REF!,"")</f>
        <v/>
      </c>
      <c r="B1086" s="10" t="str">
        <f>IF(YEAR(G1086)=2025,#REF!,"")</f>
        <v/>
      </c>
      <c r="C1086" s="10" t="str">
        <f t="shared" si="86"/>
        <v>Afternoon45157</v>
      </c>
      <c r="D1086" s="5" t="str">
        <f>IF('by region'!$C$2="Any","Any",List!V1086)&amp;M1086&amp;IF('by region'!$I$2="Any","Any",N1086)&amp;G1086</f>
        <v>AnyFlatAny45157</v>
      </c>
      <c r="E1086" s="5" t="e">
        <f>IF(I1086=#REF!,List!G1086,"")</f>
        <v>#REF!</v>
      </c>
      <c r="F1086" s="5" t="e">
        <f t="shared" si="82"/>
        <v>#REF!</v>
      </c>
      <c r="G1086" s="15">
        <v>45157</v>
      </c>
      <c r="H1086" s="16" t="s">
        <v>37</v>
      </c>
      <c r="I1086" s="16" t="s">
        <v>78</v>
      </c>
      <c r="J1086" s="16" t="s">
        <v>9</v>
      </c>
      <c r="K1086" s="14" t="s">
        <v>10</v>
      </c>
      <c r="L1086" s="14" t="s">
        <v>11</v>
      </c>
      <c r="M1086" s="16" t="s">
        <v>25</v>
      </c>
      <c r="N1086" s="16" t="s">
        <v>13</v>
      </c>
      <c r="O1086" s="16" t="s">
        <v>14</v>
      </c>
      <c r="P1086" s="12">
        <f t="shared" si="83"/>
        <v>1</v>
      </c>
      <c r="Q1086" s="12" cm="1">
        <f t="array" ref="Q1086">SUMPRODUCT(($G$2:$G$3094=G1086)*(P1086&gt;$P$2:$P$3094))+1</f>
        <v>1</v>
      </c>
      <c r="R1086" s="12" t="e">
        <f>(Q1086*100000)+#REF!</f>
        <v>#REF!</v>
      </c>
      <c r="S1086" t="e" cm="1">
        <f t="array" ref="S1086">SUMPRODUCT(($G$2:$G$3094=G1086)*(R1086&gt;$R$2:$R$3094))+1</f>
        <v>#REF!</v>
      </c>
      <c r="T1086" t="str">
        <f t="shared" si="84"/>
        <v xml:space="preserve">RIPON </v>
      </c>
      <c r="U1086">
        <v>0</v>
      </c>
      <c r="V1086" t="s">
        <v>17</v>
      </c>
      <c r="W1086">
        <f t="shared" si="85"/>
        <v>2023</v>
      </c>
    </row>
    <row r="1087" spans="1:23" x14ac:dyDescent="0.25">
      <c r="A1087" s="10" t="str">
        <f>IF(YEAR(G1087)=2024,#REF!,"")</f>
        <v/>
      </c>
      <c r="B1087" s="10" t="str">
        <f>IF(YEAR(G1087)=2025,#REF!,"")</f>
        <v/>
      </c>
      <c r="C1087" s="10" t="str">
        <f t="shared" si="86"/>
        <v>Evening45157</v>
      </c>
      <c r="D1087" s="5" t="str">
        <f>IF('by region'!$C$2="Any","Any",List!V1087)&amp;M1087&amp;IF('by region'!$I$2="Any","Any",N1087)&amp;G1087</f>
        <v>AnyJumpAny45157</v>
      </c>
      <c r="E1087" s="5" t="e">
        <f>IF(I1087=#REF!,List!G1087,"")</f>
        <v>#REF!</v>
      </c>
      <c r="F1087" s="5" t="e">
        <f t="shared" si="82"/>
        <v>#REF!</v>
      </c>
      <c r="G1087" s="15">
        <v>45157</v>
      </c>
      <c r="H1087" s="16" t="s">
        <v>37</v>
      </c>
      <c r="I1087" s="16" t="s">
        <v>53</v>
      </c>
      <c r="J1087" s="16" t="s">
        <v>80</v>
      </c>
      <c r="K1087" s="14" t="s">
        <v>16</v>
      </c>
      <c r="L1087" s="14" t="s">
        <v>17</v>
      </c>
      <c r="M1087" s="16" t="s">
        <v>12</v>
      </c>
      <c r="N1087" s="16" t="s">
        <v>13</v>
      </c>
      <c r="O1087" s="16" t="s">
        <v>14</v>
      </c>
      <c r="P1087" s="12">
        <f t="shared" si="83"/>
        <v>2</v>
      </c>
      <c r="Q1087" s="12" cm="1">
        <f t="array" ref="Q1087">SUMPRODUCT(($G$2:$G$3094=G1087)*(P1087&gt;$P$2:$P$3094))+1</f>
        <v>6</v>
      </c>
      <c r="R1087" s="12" t="e">
        <f>(Q1087*100000)+#REF!</f>
        <v>#REF!</v>
      </c>
      <c r="S1087" t="e" cm="1">
        <f t="array" ref="S1087">SUMPRODUCT(($G$2:$G$3094=G1087)*(R1087&gt;$R$2:$R$3094))+1</f>
        <v>#REF!</v>
      </c>
      <c r="T1087" t="str">
        <f t="shared" si="84"/>
        <v>Market Rasen †</v>
      </c>
      <c r="U1087">
        <v>0</v>
      </c>
      <c r="V1087" t="s">
        <v>11</v>
      </c>
      <c r="W1087">
        <f t="shared" si="85"/>
        <v>2023</v>
      </c>
    </row>
    <row r="1088" spans="1:23" x14ac:dyDescent="0.25">
      <c r="A1088" s="10" t="str">
        <f>IF(YEAR(G1088)=2024,#REF!,"")</f>
        <v/>
      </c>
      <c r="B1088" s="10" t="str">
        <f>IF(YEAR(G1088)=2025,#REF!,"")</f>
        <v/>
      </c>
      <c r="C1088" s="10" t="str">
        <f t="shared" si="86"/>
        <v>Afternoon45157</v>
      </c>
      <c r="D1088" s="5" t="str">
        <f>IF('by region'!$C$2="Any","Any",List!V1088)&amp;M1088&amp;IF('by region'!$I$2="Any","Any",N1088)&amp;G1088</f>
        <v>AnyJumpAny45157</v>
      </c>
      <c r="E1088" s="5" t="e">
        <f>IF(I1088=#REF!,List!G1088,"")</f>
        <v>#REF!</v>
      </c>
      <c r="F1088" s="5" t="e">
        <f t="shared" si="82"/>
        <v>#REF!</v>
      </c>
      <c r="G1088" s="15">
        <v>45157</v>
      </c>
      <c r="H1088" s="16" t="s">
        <v>37</v>
      </c>
      <c r="I1088" s="16" t="s">
        <v>84</v>
      </c>
      <c r="J1088" s="16" t="s">
        <v>9</v>
      </c>
      <c r="K1088" s="14" t="s">
        <v>10</v>
      </c>
      <c r="L1088" s="14" t="s">
        <v>11</v>
      </c>
      <c r="M1088" s="16" t="s">
        <v>12</v>
      </c>
      <c r="N1088" s="16" t="s">
        <v>13</v>
      </c>
      <c r="O1088" s="16" t="s">
        <v>21</v>
      </c>
      <c r="P1088" s="12">
        <f t="shared" si="83"/>
        <v>1</v>
      </c>
      <c r="Q1088" s="12" cm="1">
        <f t="array" ref="Q1088">SUMPRODUCT(($G$2:$G$3094=G1088)*(P1088&gt;$P$2:$P$3094))+1</f>
        <v>1</v>
      </c>
      <c r="R1088" s="12" t="e">
        <f>(Q1088*100000)+#REF!</f>
        <v>#REF!</v>
      </c>
      <c r="S1088" t="e" cm="1">
        <f t="array" ref="S1088">SUMPRODUCT(($G$2:$G$3094=G1088)*(R1088&gt;$R$2:$R$3094))+1</f>
        <v>#REF!</v>
      </c>
      <c r="T1088" t="str">
        <f t="shared" si="84"/>
        <v xml:space="preserve">Perth </v>
      </c>
      <c r="U1088">
        <v>0</v>
      </c>
      <c r="V1088" t="s">
        <v>30</v>
      </c>
      <c r="W1088">
        <f t="shared" si="85"/>
        <v>2023</v>
      </c>
    </row>
    <row r="1089" spans="1:23" x14ac:dyDescent="0.25">
      <c r="A1089" s="10" t="str">
        <f>IF(YEAR(G1089)=2024,#REF!,"")</f>
        <v/>
      </c>
      <c r="B1089" s="10" t="str">
        <f>IF(YEAR(G1089)=2025,#REF!,"")</f>
        <v/>
      </c>
      <c r="C1089" s="10" t="str">
        <f t="shared" si="86"/>
        <v>Afternoon45158</v>
      </c>
      <c r="D1089" s="5" t="str">
        <f>IF('by region'!$C$2="Any","Any",List!V1089)&amp;M1089&amp;IF('by region'!$I$2="Any","Any",N1089)&amp;G1089</f>
        <v>AnyFlatAny45158</v>
      </c>
      <c r="E1089" s="5" t="e">
        <f>IF(I1089=#REF!,List!G1089,"")</f>
        <v>#REF!</v>
      </c>
      <c r="F1089" s="5" t="e">
        <f t="shared" si="82"/>
        <v>#REF!</v>
      </c>
      <c r="G1089" s="15">
        <v>45158</v>
      </c>
      <c r="H1089" s="16" t="s">
        <v>40</v>
      </c>
      <c r="I1089" s="16" t="s">
        <v>71</v>
      </c>
      <c r="J1089" s="16" t="s">
        <v>9</v>
      </c>
      <c r="K1089" s="14" t="s">
        <v>10</v>
      </c>
      <c r="L1089" s="14" t="s">
        <v>11</v>
      </c>
      <c r="M1089" s="16" t="s">
        <v>25</v>
      </c>
      <c r="N1089" s="16" t="s">
        <v>13</v>
      </c>
      <c r="O1089" s="16" t="s">
        <v>14</v>
      </c>
      <c r="P1089" s="12">
        <f t="shared" si="83"/>
        <v>1</v>
      </c>
      <c r="Q1089" s="12" cm="1">
        <f t="array" ref="Q1089">SUMPRODUCT(($G$2:$G$3094=G1089)*(P1089&gt;$P$2:$P$3094))+1</f>
        <v>1</v>
      </c>
      <c r="R1089" s="12" t="e">
        <f>(Q1089*100000)+#REF!</f>
        <v>#REF!</v>
      </c>
      <c r="S1089" t="e" cm="1">
        <f t="array" ref="S1089">SUMPRODUCT(($G$2:$G$3094=G1089)*(R1089&gt;$R$2:$R$3094))+1</f>
        <v>#REF!</v>
      </c>
      <c r="T1089" t="str">
        <f t="shared" si="84"/>
        <v xml:space="preserve">PONTEFRACT </v>
      </c>
      <c r="U1089">
        <v>0</v>
      </c>
      <c r="V1089" t="s">
        <v>11</v>
      </c>
      <c r="W1089">
        <f t="shared" si="85"/>
        <v>2023</v>
      </c>
    </row>
    <row r="1090" spans="1:23" x14ac:dyDescent="0.25">
      <c r="A1090" s="10" t="str">
        <f>IF(YEAR(G1090)=2024,#REF!,"")</f>
        <v/>
      </c>
      <c r="B1090" s="10" t="str">
        <f>IF(YEAR(G1090)=2025,#REF!,"")</f>
        <v/>
      </c>
      <c r="C1090" s="10" t="str">
        <f t="shared" si="86"/>
        <v>Afternoon45159</v>
      </c>
      <c r="D1090" s="5" t="str">
        <f>IF('by region'!$C$2="Any","Any",List!V1090)&amp;M1090&amp;IF('by region'!$I$2="Any","Any",N1090)&amp;G1090</f>
        <v>AnyFlatAny45159</v>
      </c>
      <c r="E1090" s="5" t="e">
        <f>IF(I1090=#REF!,List!G1090,"")</f>
        <v>#REF!</v>
      </c>
      <c r="F1090" s="5" t="e">
        <f t="shared" ref="F1090:F1153" si="87">G1090&amp;S1090</f>
        <v>#REF!</v>
      </c>
      <c r="G1090" s="15">
        <v>45159</v>
      </c>
      <c r="H1090" s="16" t="s">
        <v>42</v>
      </c>
      <c r="I1090" s="16" t="s">
        <v>8</v>
      </c>
      <c r="J1090" s="16" t="s">
        <v>9</v>
      </c>
      <c r="K1090" s="14" t="s">
        <v>10</v>
      </c>
      <c r="L1090" s="14" t="s">
        <v>11</v>
      </c>
      <c r="M1090" s="16" t="s">
        <v>25</v>
      </c>
      <c r="N1090" s="16" t="s">
        <v>13</v>
      </c>
      <c r="O1090" s="16" t="s">
        <v>14</v>
      </c>
      <c r="P1090" s="12">
        <f t="shared" ref="P1090:P1153" si="88">IF(J1090="Afternoon",1,IF(J1090="Evening",2,IF(J1090="Floodlit",3,4)))</f>
        <v>1</v>
      </c>
      <c r="Q1090" s="12" cm="1">
        <f t="array" ref="Q1090">SUMPRODUCT(($G$2:$G$3094=G1090)*(P1090&gt;$P$2:$P$3094))+1</f>
        <v>1</v>
      </c>
      <c r="R1090" s="12" t="e">
        <f>(Q1090*100000)+#REF!</f>
        <v>#REF!</v>
      </c>
      <c r="S1090" t="e" cm="1">
        <f t="array" ref="S1090">SUMPRODUCT(($G$2:$G$3094=G1090)*(R1090&gt;$R$2:$R$3094))+1</f>
        <v>#REF!</v>
      </c>
      <c r="T1090" t="str">
        <f t="shared" ref="T1090:T1153" si="89">_xlfn.CONCAT(IF(M1090="Flat",UPPER(I1090),I1090)," ",IF(J1090="Evening","†",IF(J1090="Floodlit","#","")))</f>
        <v xml:space="preserve">CATTERICK BRIDGE </v>
      </c>
      <c r="U1090">
        <v>0</v>
      </c>
      <c r="V1090" t="s">
        <v>17</v>
      </c>
      <c r="W1090">
        <f t="shared" ref="W1090:W1153" si="90">YEAR(G1090)</f>
        <v>2023</v>
      </c>
    </row>
    <row r="1091" spans="1:23" x14ac:dyDescent="0.25">
      <c r="A1091" s="10" t="str">
        <f>IF(YEAR(G1091)=2024,#REF!,"")</f>
        <v/>
      </c>
      <c r="B1091" s="10" t="str">
        <f>IF(YEAR(G1091)=2025,#REF!,"")</f>
        <v/>
      </c>
      <c r="C1091" s="10" t="str">
        <f t="shared" si="86"/>
        <v>Evening45159</v>
      </c>
      <c r="D1091" s="5" t="str">
        <f>IF('by region'!$C$2="Any","Any",List!V1091)&amp;M1091&amp;IF('by region'!$I$2="Any","Any",N1091)&amp;G1091</f>
        <v>AnyFlatAny45159</v>
      </c>
      <c r="E1091" s="5" t="e">
        <f>IF(I1091=#REF!,List!G1091,"")</f>
        <v>#REF!</v>
      </c>
      <c r="F1091" s="5" t="e">
        <f t="shared" si="87"/>
        <v>#REF!</v>
      </c>
      <c r="G1091" s="15">
        <v>45159</v>
      </c>
      <c r="H1091" s="16" t="s">
        <v>42</v>
      </c>
      <c r="I1091" s="16" t="s">
        <v>70</v>
      </c>
      <c r="J1091" s="16" t="s">
        <v>80</v>
      </c>
      <c r="K1091" s="14" t="s">
        <v>24</v>
      </c>
      <c r="L1091" s="14" t="s">
        <v>19</v>
      </c>
      <c r="M1091" s="16" t="s">
        <v>25</v>
      </c>
      <c r="N1091" s="16" t="s">
        <v>13</v>
      </c>
      <c r="O1091" s="16" t="s">
        <v>14</v>
      </c>
      <c r="P1091" s="12">
        <f t="shared" si="88"/>
        <v>2</v>
      </c>
      <c r="Q1091" s="12" cm="1">
        <f t="array" ref="Q1091">SUMPRODUCT(($G$2:$G$3094=G1091)*(P1091&gt;$P$2:$P$3094))+1</f>
        <v>3</v>
      </c>
      <c r="R1091" s="12" t="e">
        <f>(Q1091*100000)+#REF!</f>
        <v>#REF!</v>
      </c>
      <c r="S1091" t="e" cm="1">
        <f t="array" ref="S1091">SUMPRODUCT(($G$2:$G$3094=G1091)*(R1091&gt;$R$2:$R$3094))+1</f>
        <v>#REF!</v>
      </c>
      <c r="T1091" t="str">
        <f t="shared" si="89"/>
        <v>WINDSOR †</v>
      </c>
      <c r="U1091">
        <v>0</v>
      </c>
      <c r="V1091" t="s">
        <v>11</v>
      </c>
      <c r="W1091">
        <f t="shared" si="90"/>
        <v>2023</v>
      </c>
    </row>
    <row r="1092" spans="1:23" x14ac:dyDescent="0.25">
      <c r="A1092" s="10" t="str">
        <f>IF(YEAR(G1092)=2024,#REF!,"")</f>
        <v/>
      </c>
      <c r="B1092" s="10" t="str">
        <f>IF(YEAR(G1092)=2025,#REF!,"")</f>
        <v/>
      </c>
      <c r="C1092" s="10" t="str">
        <f t="shared" si="86"/>
        <v>Afternoon45159</v>
      </c>
      <c r="D1092" s="5" t="str">
        <f>IF('by region'!$C$2="Any","Any",List!V1092)&amp;M1092&amp;IF('by region'!$I$2="Any","Any",N1092)&amp;G1092</f>
        <v>AnyFlatAny45159</v>
      </c>
      <c r="E1092" s="5" t="e">
        <f>IF(I1092=#REF!,List!G1092,"")</f>
        <v>#REF!</v>
      </c>
      <c r="F1092" s="5" t="e">
        <f t="shared" si="87"/>
        <v>#REF!</v>
      </c>
      <c r="G1092" s="15">
        <v>45159</v>
      </c>
      <c r="H1092" s="16" t="s">
        <v>42</v>
      </c>
      <c r="I1092" s="16" t="s">
        <v>82</v>
      </c>
      <c r="J1092" s="16" t="s">
        <v>9</v>
      </c>
      <c r="K1092" s="14" t="s">
        <v>24</v>
      </c>
      <c r="L1092" s="14" t="s">
        <v>19</v>
      </c>
      <c r="M1092" s="16" t="s">
        <v>25</v>
      </c>
      <c r="N1092" s="16" t="s">
        <v>13</v>
      </c>
      <c r="O1092" s="16" t="s">
        <v>14</v>
      </c>
      <c r="P1092" s="12">
        <f t="shared" si="88"/>
        <v>1</v>
      </c>
      <c r="Q1092" s="12" cm="1">
        <f t="array" ref="Q1092">SUMPRODUCT(($G$2:$G$3094=G1092)*(P1092&gt;$P$2:$P$3094))+1</f>
        <v>1</v>
      </c>
      <c r="R1092" s="12" t="e">
        <f>(Q1092*100000)+#REF!</f>
        <v>#REF!</v>
      </c>
      <c r="S1092" t="e" cm="1">
        <f t="array" ref="S1092">SUMPRODUCT(($G$2:$G$3094=G1092)*(R1092&gt;$R$2:$R$3094))+1</f>
        <v>#REF!</v>
      </c>
      <c r="T1092" t="str">
        <f t="shared" si="89"/>
        <v xml:space="preserve">BRIGHTON </v>
      </c>
      <c r="U1092">
        <v>0</v>
      </c>
      <c r="V1092" t="s">
        <v>30</v>
      </c>
      <c r="W1092">
        <f t="shared" si="90"/>
        <v>2023</v>
      </c>
    </row>
    <row r="1093" spans="1:23" x14ac:dyDescent="0.25">
      <c r="A1093" s="10" t="str">
        <f>IF(YEAR(G1093)=2024,#REF!,"")</f>
        <v/>
      </c>
      <c r="B1093" s="10" t="str">
        <f>IF(YEAR(G1093)=2025,#REF!,"")</f>
        <v/>
      </c>
      <c r="C1093" s="10" t="str">
        <f t="shared" si="86"/>
        <v>Evening45159</v>
      </c>
      <c r="D1093" s="5" t="str">
        <f>IF('by region'!$C$2="Any","Any",List!V1093)&amp;M1093&amp;IF('by region'!$I$2="Any","Any",N1093)&amp;G1093</f>
        <v>AnyJumpAny45159</v>
      </c>
      <c r="E1093" s="5" t="e">
        <f>IF(I1093=#REF!,List!G1093,"")</f>
        <v>#REF!</v>
      </c>
      <c r="F1093" s="5" t="e">
        <f t="shared" si="87"/>
        <v>#REF!</v>
      </c>
      <c r="G1093" s="15">
        <v>45159</v>
      </c>
      <c r="H1093" s="16" t="s">
        <v>42</v>
      </c>
      <c r="I1093" s="16" t="s">
        <v>64</v>
      </c>
      <c r="J1093" s="16" t="s">
        <v>80</v>
      </c>
      <c r="K1093" s="14" t="s">
        <v>10</v>
      </c>
      <c r="L1093" s="14" t="s">
        <v>17</v>
      </c>
      <c r="M1093" s="16" t="s">
        <v>12</v>
      </c>
      <c r="N1093" s="16" t="s">
        <v>13</v>
      </c>
      <c r="O1093" s="16" t="s">
        <v>14</v>
      </c>
      <c r="P1093" s="12">
        <f t="shared" si="88"/>
        <v>2</v>
      </c>
      <c r="Q1093" s="12" cm="1">
        <f t="array" ref="Q1093">SUMPRODUCT(($G$2:$G$3094=G1093)*(P1093&gt;$P$2:$P$3094))+1</f>
        <v>3</v>
      </c>
      <c r="R1093" s="12" t="e">
        <f>(Q1093*100000)+#REF!</f>
        <v>#REF!</v>
      </c>
      <c r="S1093" t="e" cm="1">
        <f t="array" ref="S1093">SUMPRODUCT(($G$2:$G$3094=G1093)*(R1093&gt;$R$2:$R$3094))+1</f>
        <v>#REF!</v>
      </c>
      <c r="T1093" t="str">
        <f t="shared" si="89"/>
        <v>Bangor-On-Dee †</v>
      </c>
      <c r="U1093">
        <v>0</v>
      </c>
      <c r="V1093" t="s">
        <v>19</v>
      </c>
      <c r="W1093">
        <f t="shared" si="90"/>
        <v>2023</v>
      </c>
    </row>
    <row r="1094" spans="1:23" x14ac:dyDescent="0.25">
      <c r="A1094" s="10" t="str">
        <f>IF(YEAR(G1094)=2024,#REF!,"")</f>
        <v/>
      </c>
      <c r="B1094" s="10" t="str">
        <f>IF(YEAR(G1094)=2025,#REF!,"")</f>
        <v/>
      </c>
      <c r="C1094" s="10" t="str">
        <f t="shared" si="86"/>
        <v>Evening45160</v>
      </c>
      <c r="D1094" s="5" t="str">
        <f>IF('by region'!$C$2="Any","Any",List!V1094)&amp;M1094&amp;IF('by region'!$I$2="Any","Any",N1094)&amp;G1094</f>
        <v>AnyJumpAny45160</v>
      </c>
      <c r="E1094" s="5" t="e">
        <f>IF(I1094=#REF!,List!G1094,"")</f>
        <v>#REF!</v>
      </c>
      <c r="F1094" s="5" t="e">
        <f t="shared" si="87"/>
        <v>#REF!</v>
      </c>
      <c r="G1094" s="15">
        <v>45160</v>
      </c>
      <c r="H1094" s="16" t="s">
        <v>7</v>
      </c>
      <c r="I1094" s="16" t="s">
        <v>91</v>
      </c>
      <c r="J1094" s="16" t="s">
        <v>80</v>
      </c>
      <c r="K1094" s="14" t="s">
        <v>24</v>
      </c>
      <c r="L1094" s="14" t="s">
        <v>17</v>
      </c>
      <c r="M1094" s="16" t="s">
        <v>12</v>
      </c>
      <c r="N1094" s="16" t="s">
        <v>13</v>
      </c>
      <c r="O1094" s="16" t="s">
        <v>21</v>
      </c>
      <c r="P1094" s="12">
        <f t="shared" si="88"/>
        <v>2</v>
      </c>
      <c r="Q1094" s="12" cm="1">
        <f t="array" ref="Q1094">SUMPRODUCT(($G$2:$G$3094=G1094)*(P1094&gt;$P$2:$P$3094))+1</f>
        <v>2</v>
      </c>
      <c r="R1094" s="12" t="e">
        <f>(Q1094*100000)+#REF!</f>
        <v>#REF!</v>
      </c>
      <c r="S1094" t="e" cm="1">
        <f t="array" ref="S1094">SUMPRODUCT(($G$2:$G$3094=G1094)*(R1094&gt;$R$2:$R$3094))+1</f>
        <v>#REF!</v>
      </c>
      <c r="T1094" t="str">
        <f t="shared" si="89"/>
        <v>Worcester †</v>
      </c>
      <c r="U1094">
        <v>0</v>
      </c>
      <c r="V1094" t="s">
        <v>19</v>
      </c>
      <c r="W1094">
        <f t="shared" si="90"/>
        <v>2023</v>
      </c>
    </row>
    <row r="1095" spans="1:23" x14ac:dyDescent="0.25">
      <c r="A1095" s="10" t="str">
        <f>IF(YEAR(G1095)=2024,#REF!,"")</f>
        <v/>
      </c>
      <c r="B1095" s="10" t="str">
        <f>IF(YEAR(G1095)=2025,#REF!,"")</f>
        <v/>
      </c>
      <c r="C1095" s="10" t="str">
        <f t="shared" si="86"/>
        <v>Afternoon45160</v>
      </c>
      <c r="D1095" s="5" t="str">
        <f>IF('by region'!$C$2="Any","Any",List!V1095)&amp;M1095&amp;IF('by region'!$I$2="Any","Any",N1095)&amp;G1095</f>
        <v>AnyJumpAny45160</v>
      </c>
      <c r="E1095" s="5" t="e">
        <f>IF(I1095=#REF!,List!G1095,"")</f>
        <v>#REF!</v>
      </c>
      <c r="F1095" s="5" t="e">
        <f t="shared" si="87"/>
        <v>#REF!</v>
      </c>
      <c r="G1095" s="15">
        <v>45160</v>
      </c>
      <c r="H1095" s="16" t="s">
        <v>7</v>
      </c>
      <c r="I1095" s="16" t="s">
        <v>75</v>
      </c>
      <c r="J1095" s="16" t="s">
        <v>9</v>
      </c>
      <c r="K1095" s="14" t="s">
        <v>10</v>
      </c>
      <c r="L1095" s="14" t="s">
        <v>19</v>
      </c>
      <c r="M1095" s="16" t="s">
        <v>12</v>
      </c>
      <c r="N1095" s="16" t="s">
        <v>13</v>
      </c>
      <c r="O1095" s="16" t="s">
        <v>14</v>
      </c>
      <c r="P1095" s="12">
        <f t="shared" si="88"/>
        <v>1</v>
      </c>
      <c r="Q1095" s="12" cm="1">
        <f t="array" ref="Q1095">SUMPRODUCT(($G$2:$G$3094=G1095)*(P1095&gt;$P$2:$P$3094))+1</f>
        <v>1</v>
      </c>
      <c r="R1095" s="12" t="e">
        <f>(Q1095*100000)+#REF!</f>
        <v>#REF!</v>
      </c>
      <c r="S1095" t="e" cm="1">
        <f t="array" ref="S1095">SUMPRODUCT(($G$2:$G$3094=G1095)*(R1095&gt;$R$2:$R$3094))+1</f>
        <v>#REF!</v>
      </c>
      <c r="T1095" t="str">
        <f t="shared" si="89"/>
        <v xml:space="preserve">Newton Abbot </v>
      </c>
      <c r="U1095">
        <v>0</v>
      </c>
      <c r="V1095" t="s">
        <v>11</v>
      </c>
      <c r="W1095">
        <f t="shared" si="90"/>
        <v>2023</v>
      </c>
    </row>
    <row r="1096" spans="1:23" x14ac:dyDescent="0.25">
      <c r="A1096" s="10" t="str">
        <f>IF(YEAR(G1096)=2024,#REF!,"")</f>
        <v/>
      </c>
      <c r="B1096" s="10" t="str">
        <f>IF(YEAR(G1096)=2025,#REF!,"")</f>
        <v/>
      </c>
      <c r="C1096" s="10" t="str">
        <f t="shared" si="86"/>
        <v>Evening45161</v>
      </c>
      <c r="D1096" s="5" t="str">
        <f>IF('by region'!$C$2="Any","Any",List!V1096)&amp;M1096&amp;IF('by region'!$I$2="Any","Any",N1096)&amp;G1096</f>
        <v>AnyFlatAny45161</v>
      </c>
      <c r="E1096" s="5" t="e">
        <f>IF(I1096=#REF!,List!G1096,"")</f>
        <v>#REF!</v>
      </c>
      <c r="F1096" s="5" t="e">
        <f t="shared" si="87"/>
        <v>#REF!</v>
      </c>
      <c r="G1096" s="15">
        <v>45161</v>
      </c>
      <c r="H1096" s="16" t="s">
        <v>27</v>
      </c>
      <c r="I1096" s="16" t="s">
        <v>44</v>
      </c>
      <c r="J1096" s="16" t="s">
        <v>80</v>
      </c>
      <c r="K1096" s="14" t="s">
        <v>10</v>
      </c>
      <c r="L1096" s="14" t="s">
        <v>17</v>
      </c>
      <c r="M1096" s="16" t="s">
        <v>25</v>
      </c>
      <c r="N1096" s="16" t="s">
        <v>13</v>
      </c>
      <c r="O1096" s="16" t="s">
        <v>21</v>
      </c>
      <c r="P1096" s="12">
        <f t="shared" si="88"/>
        <v>2</v>
      </c>
      <c r="Q1096" s="12" cm="1">
        <f t="array" ref="Q1096">SUMPRODUCT(($G$2:$G$3094=G1096)*(P1096&gt;$P$2:$P$3094))+1</f>
        <v>4</v>
      </c>
      <c r="R1096" s="12" t="e">
        <f>(Q1096*100000)+#REF!</f>
        <v>#REF!</v>
      </c>
      <c r="S1096" t="e" cm="1">
        <f t="array" ref="S1096">SUMPRODUCT(($G$2:$G$3094=G1096)*(R1096&gt;$R$2:$R$3094))+1</f>
        <v>#REF!</v>
      </c>
      <c r="T1096" t="str">
        <f t="shared" si="89"/>
        <v>LEICESTER †</v>
      </c>
      <c r="U1096">
        <v>0</v>
      </c>
      <c r="V1096" t="s">
        <v>11</v>
      </c>
      <c r="W1096">
        <f t="shared" si="90"/>
        <v>2023</v>
      </c>
    </row>
    <row r="1097" spans="1:23" x14ac:dyDescent="0.25">
      <c r="A1097" s="10" t="str">
        <f>IF(YEAR(G1097)=2024,#REF!,"")</f>
        <v/>
      </c>
      <c r="B1097" s="10" t="str">
        <f>IF(YEAR(G1097)=2025,#REF!,"")</f>
        <v/>
      </c>
      <c r="C1097" s="10" t="str">
        <f t="shared" si="86"/>
        <v>Afternoon45161</v>
      </c>
      <c r="D1097" s="5" t="str">
        <f>IF('by region'!$C$2="Any","Any",List!V1097)&amp;M1097&amp;IF('by region'!$I$2="Any","Any",N1097)&amp;G1097</f>
        <v>AnyFlatAny45161</v>
      </c>
      <c r="E1097" s="5" t="e">
        <f>IF(I1097=#REF!,List!G1097,"")</f>
        <v>#REF!</v>
      </c>
      <c r="F1097" s="5" t="e">
        <f t="shared" si="87"/>
        <v>#REF!</v>
      </c>
      <c r="G1097" s="15">
        <v>45161</v>
      </c>
      <c r="H1097" s="16" t="s">
        <v>27</v>
      </c>
      <c r="I1097" s="16" t="s">
        <v>79</v>
      </c>
      <c r="J1097" s="16" t="s">
        <v>9</v>
      </c>
      <c r="K1097" s="14" t="s">
        <v>24</v>
      </c>
      <c r="L1097" s="14" t="s">
        <v>19</v>
      </c>
      <c r="M1097" s="16" t="s">
        <v>25</v>
      </c>
      <c r="N1097" s="16" t="s">
        <v>13</v>
      </c>
      <c r="O1097" s="16" t="s">
        <v>14</v>
      </c>
      <c r="P1097" s="12">
        <f t="shared" si="88"/>
        <v>1</v>
      </c>
      <c r="Q1097" s="12" cm="1">
        <f t="array" ref="Q1097">SUMPRODUCT(($G$2:$G$3094=G1097)*(P1097&gt;$P$2:$P$3094))+1</f>
        <v>1</v>
      </c>
      <c r="R1097" s="12" t="e">
        <f>(Q1097*100000)+#REF!</f>
        <v>#REF!</v>
      </c>
      <c r="S1097" t="e" cm="1">
        <f t="array" ref="S1097">SUMPRODUCT(($G$2:$G$3094=G1097)*(R1097&gt;$R$2:$R$3094))+1</f>
        <v>#REF!</v>
      </c>
      <c r="T1097" t="str">
        <f t="shared" si="89"/>
        <v xml:space="preserve">BATH </v>
      </c>
      <c r="U1097">
        <v>0</v>
      </c>
      <c r="V1097" t="s">
        <v>19</v>
      </c>
      <c r="W1097">
        <f t="shared" si="90"/>
        <v>2023</v>
      </c>
    </row>
    <row r="1098" spans="1:23" x14ac:dyDescent="0.25">
      <c r="A1098" s="10" t="str">
        <f>IF(YEAR(G1098)=2024,#REF!,"")</f>
        <v/>
      </c>
      <c r="B1098" s="10" t="str">
        <f>IF(YEAR(G1098)=2025,#REF!,"")</f>
        <v/>
      </c>
      <c r="C1098" s="10" t="str">
        <f t="shared" si="86"/>
        <v>Afternoon45161</v>
      </c>
      <c r="D1098" s="5" t="str">
        <f>IF('by region'!$C$2="Any","Any",List!V1098)&amp;M1098&amp;IF('by region'!$I$2="Any","Any",N1098)&amp;G1098</f>
        <v>AnyFlatAny45161</v>
      </c>
      <c r="E1098" s="5" t="e">
        <f>IF(I1098=#REF!,List!G1098,"")</f>
        <v>#REF!</v>
      </c>
      <c r="F1098" s="5" t="e">
        <f t="shared" si="87"/>
        <v>#REF!</v>
      </c>
      <c r="G1098" s="15">
        <v>45161</v>
      </c>
      <c r="H1098" s="16" t="s">
        <v>27</v>
      </c>
      <c r="I1098" s="16" t="s">
        <v>63</v>
      </c>
      <c r="J1098" s="16" t="s">
        <v>9</v>
      </c>
      <c r="K1098" s="14" t="s">
        <v>16</v>
      </c>
      <c r="L1098" s="14" t="s">
        <v>11</v>
      </c>
      <c r="M1098" s="16" t="s">
        <v>25</v>
      </c>
      <c r="N1098" s="16" t="s">
        <v>13</v>
      </c>
      <c r="O1098" s="16" t="s">
        <v>14</v>
      </c>
      <c r="P1098" s="12">
        <f t="shared" si="88"/>
        <v>1</v>
      </c>
      <c r="Q1098" s="12" cm="1">
        <f t="array" ref="Q1098">SUMPRODUCT(($G$2:$G$3094=G1098)*(P1098&gt;$P$2:$P$3094))+1</f>
        <v>1</v>
      </c>
      <c r="R1098" s="12" t="e">
        <f>(Q1098*100000)+#REF!</f>
        <v>#REF!</v>
      </c>
      <c r="S1098" t="e" cm="1">
        <f t="array" ref="S1098">SUMPRODUCT(($G$2:$G$3094=G1098)*(R1098&gt;$R$2:$R$3094))+1</f>
        <v>#REF!</v>
      </c>
      <c r="T1098" t="str">
        <f t="shared" si="89"/>
        <v xml:space="preserve">CARLISLE </v>
      </c>
      <c r="U1098">
        <v>0</v>
      </c>
      <c r="V1098" t="s">
        <v>17</v>
      </c>
      <c r="W1098">
        <f t="shared" si="90"/>
        <v>2023</v>
      </c>
    </row>
    <row r="1099" spans="1:23" x14ac:dyDescent="0.25">
      <c r="A1099" s="10" t="str">
        <f>IF(YEAR(G1099)=2024,#REF!,"")</f>
        <v/>
      </c>
      <c r="B1099" s="10" t="str">
        <f>IF(YEAR(G1099)=2025,#REF!,"")</f>
        <v/>
      </c>
      <c r="C1099" s="10" t="str">
        <f t="shared" si="86"/>
        <v>Afternoon45161</v>
      </c>
      <c r="D1099" s="5" t="str">
        <f>IF('by region'!$C$2="Any","Any",List!V1099)&amp;M1099&amp;IF('by region'!$I$2="Any","Any",N1099)&amp;G1099</f>
        <v>AnyFlatAny45161</v>
      </c>
      <c r="E1099" s="5" t="e">
        <f>IF(I1099=#REF!,List!G1099,"")</f>
        <v>#REF!</v>
      </c>
      <c r="F1099" s="5" t="e">
        <f t="shared" si="87"/>
        <v>#REF!</v>
      </c>
      <c r="G1099" s="15">
        <v>45161</v>
      </c>
      <c r="H1099" s="16" t="s">
        <v>27</v>
      </c>
      <c r="I1099" s="16" t="s">
        <v>90</v>
      </c>
      <c r="J1099" s="16" t="s">
        <v>9</v>
      </c>
      <c r="K1099" s="14" t="s">
        <v>10</v>
      </c>
      <c r="L1099" s="14" t="s">
        <v>11</v>
      </c>
      <c r="M1099" s="16" t="s">
        <v>25</v>
      </c>
      <c r="N1099" s="16" t="s">
        <v>13</v>
      </c>
      <c r="O1099" s="16" t="s">
        <v>14</v>
      </c>
      <c r="P1099" s="12">
        <f t="shared" si="88"/>
        <v>1</v>
      </c>
      <c r="Q1099" s="12" cm="1">
        <f t="array" ref="Q1099">SUMPRODUCT(($G$2:$G$3094=G1099)*(P1099&gt;$P$2:$P$3094))+1</f>
        <v>1</v>
      </c>
      <c r="R1099" s="12" t="e">
        <f>(Q1099*100000)+#REF!</f>
        <v>#REF!</v>
      </c>
      <c r="S1099" t="e" cm="1">
        <f t="array" ref="S1099">SUMPRODUCT(($G$2:$G$3094=G1099)*(R1099&gt;$R$2:$R$3094))+1</f>
        <v>#REF!</v>
      </c>
      <c r="T1099" t="str">
        <f t="shared" si="89"/>
        <v xml:space="preserve">YORK </v>
      </c>
      <c r="U1099">
        <v>0</v>
      </c>
      <c r="V1099" t="s">
        <v>17</v>
      </c>
      <c r="W1099">
        <f t="shared" si="90"/>
        <v>2023</v>
      </c>
    </row>
    <row r="1100" spans="1:23" x14ac:dyDescent="0.25">
      <c r="A1100" s="10" t="str">
        <f>IF(YEAR(G1100)=2024,#REF!,"")</f>
        <v/>
      </c>
      <c r="B1100" s="10" t="str">
        <f>IF(YEAR(G1100)=2025,#REF!,"")</f>
        <v/>
      </c>
      <c r="C1100" s="10" t="str">
        <f t="shared" si="86"/>
        <v>Afternoon45162</v>
      </c>
      <c r="D1100" s="5" t="str">
        <f>IF('by region'!$C$2="Any","Any",List!V1100)&amp;M1100&amp;IF('by region'!$I$2="Any","Any",N1100)&amp;G1100</f>
        <v>AnyFlatAny45162</v>
      </c>
      <c r="E1100" s="5" t="e">
        <f>IF(I1100=#REF!,List!G1100,"")</f>
        <v>#REF!</v>
      </c>
      <c r="F1100" s="5" t="e">
        <f t="shared" si="87"/>
        <v>#REF!</v>
      </c>
      <c r="G1100" s="15">
        <v>45162</v>
      </c>
      <c r="H1100" s="16" t="s">
        <v>34</v>
      </c>
      <c r="I1100" s="16" t="s">
        <v>54</v>
      </c>
      <c r="J1100" s="16" t="s">
        <v>9</v>
      </c>
      <c r="K1100" s="14" t="s">
        <v>24</v>
      </c>
      <c r="L1100" s="14" t="s">
        <v>19</v>
      </c>
      <c r="M1100" s="16" t="s">
        <v>25</v>
      </c>
      <c r="N1100" s="16" t="s">
        <v>13</v>
      </c>
      <c r="O1100" s="16" t="s">
        <v>14</v>
      </c>
      <c r="P1100" s="12">
        <f t="shared" si="88"/>
        <v>1</v>
      </c>
      <c r="Q1100" s="12" cm="1">
        <f t="array" ref="Q1100">SUMPRODUCT(($G$2:$G$3094=G1100)*(P1100&gt;$P$2:$P$3094))+1</f>
        <v>1</v>
      </c>
      <c r="R1100" s="12" t="e">
        <f>(Q1100*100000)+#REF!</f>
        <v>#REF!</v>
      </c>
      <c r="S1100" t="e" cm="1">
        <f t="array" ref="S1100">SUMPRODUCT(($G$2:$G$3094=G1100)*(R1100&gt;$R$2:$R$3094))+1</f>
        <v>#REF!</v>
      </c>
      <c r="T1100" t="str">
        <f t="shared" si="89"/>
        <v xml:space="preserve">CHEPSTOW </v>
      </c>
      <c r="U1100">
        <v>0</v>
      </c>
      <c r="V1100" t="s">
        <v>11</v>
      </c>
      <c r="W1100">
        <f t="shared" si="90"/>
        <v>2023</v>
      </c>
    </row>
    <row r="1101" spans="1:23" x14ac:dyDescent="0.25">
      <c r="A1101" s="10" t="str">
        <f>IF(YEAR(G1101)=2024,#REF!,"")</f>
        <v/>
      </c>
      <c r="B1101" s="10" t="str">
        <f>IF(YEAR(G1101)=2025,#REF!,"")</f>
        <v/>
      </c>
      <c r="C1101" s="10" t="str">
        <f t="shared" si="86"/>
        <v>Afternoon45162</v>
      </c>
      <c r="D1101" s="5" t="str">
        <f>IF('by region'!$C$2="Any","Any",List!V1101)&amp;M1101&amp;IF('by region'!$I$2="Any","Any",N1101)&amp;G1101</f>
        <v>AnyFlatAny45162</v>
      </c>
      <c r="E1101" s="5" t="e">
        <f>IF(I1101=#REF!,List!G1101,"")</f>
        <v>#REF!</v>
      </c>
      <c r="F1101" s="5" t="e">
        <f t="shared" si="87"/>
        <v>#REF!</v>
      </c>
      <c r="G1101" s="15">
        <v>45162</v>
      </c>
      <c r="H1101" s="16" t="s">
        <v>34</v>
      </c>
      <c r="I1101" s="16" t="s">
        <v>90</v>
      </c>
      <c r="J1101" s="16" t="s">
        <v>9</v>
      </c>
      <c r="K1101" s="14" t="s">
        <v>10</v>
      </c>
      <c r="L1101" s="14" t="s">
        <v>11</v>
      </c>
      <c r="M1101" s="16" t="s">
        <v>25</v>
      </c>
      <c r="N1101" s="16" t="s">
        <v>13</v>
      </c>
      <c r="O1101" s="16" t="s">
        <v>14</v>
      </c>
      <c r="P1101" s="12">
        <f t="shared" si="88"/>
        <v>1</v>
      </c>
      <c r="Q1101" s="12" cm="1">
        <f t="array" ref="Q1101">SUMPRODUCT(($G$2:$G$3094=G1101)*(P1101&gt;$P$2:$P$3094))+1</f>
        <v>1</v>
      </c>
      <c r="R1101" s="12" t="e">
        <f>(Q1101*100000)+#REF!</f>
        <v>#REF!</v>
      </c>
      <c r="S1101" t="e" cm="1">
        <f t="array" ref="S1101">SUMPRODUCT(($G$2:$G$3094=G1101)*(R1101&gt;$R$2:$R$3094))+1</f>
        <v>#REF!</v>
      </c>
      <c r="T1101" t="str">
        <f t="shared" si="89"/>
        <v xml:space="preserve">YORK </v>
      </c>
      <c r="U1101">
        <v>0</v>
      </c>
      <c r="V1101" t="s">
        <v>19</v>
      </c>
      <c r="W1101">
        <f t="shared" si="90"/>
        <v>2023</v>
      </c>
    </row>
    <row r="1102" spans="1:23" x14ac:dyDescent="0.25">
      <c r="A1102" s="10" t="str">
        <f>IF(YEAR(G1102)=2024,#REF!,"")</f>
        <v/>
      </c>
      <c r="B1102" s="10" t="str">
        <f>IF(YEAR(G1102)=2025,#REF!,"")</f>
        <v/>
      </c>
      <c r="C1102" s="10" t="str">
        <f t="shared" si="86"/>
        <v>Evening45162</v>
      </c>
      <c r="D1102" s="5" t="str">
        <f>IF('by region'!$C$2="Any","Any",List!V1102)&amp;M1102&amp;IF('by region'!$I$2="Any","Any",N1102)&amp;G1102</f>
        <v>AnyJumpAny45162</v>
      </c>
      <c r="E1102" s="5" t="e">
        <f>IF(I1102=#REF!,List!G1102,"")</f>
        <v>#REF!</v>
      </c>
      <c r="F1102" s="5" t="e">
        <f t="shared" si="87"/>
        <v>#REF!</v>
      </c>
      <c r="G1102" s="15">
        <v>45162</v>
      </c>
      <c r="H1102" s="16" t="s">
        <v>34</v>
      </c>
      <c r="I1102" s="16" t="s">
        <v>58</v>
      </c>
      <c r="J1102" s="16" t="s">
        <v>80</v>
      </c>
      <c r="K1102" s="14" t="s">
        <v>24</v>
      </c>
      <c r="L1102" s="14" t="s">
        <v>19</v>
      </c>
      <c r="M1102" s="16" t="s">
        <v>12</v>
      </c>
      <c r="N1102" s="16" t="s">
        <v>13</v>
      </c>
      <c r="O1102" s="16" t="s">
        <v>14</v>
      </c>
      <c r="P1102" s="12">
        <f t="shared" si="88"/>
        <v>2</v>
      </c>
      <c r="Q1102" s="12" cm="1">
        <f t="array" ref="Q1102">SUMPRODUCT(($G$2:$G$3094=G1102)*(P1102&gt;$P$2:$P$3094))+1</f>
        <v>4</v>
      </c>
      <c r="R1102" s="12" t="e">
        <f>(Q1102*100000)+#REF!</f>
        <v>#REF!</v>
      </c>
      <c r="S1102" t="e" cm="1">
        <f t="array" ref="S1102">SUMPRODUCT(($G$2:$G$3094=G1102)*(R1102&gt;$R$2:$R$3094))+1</f>
        <v>#REF!</v>
      </c>
      <c r="T1102" t="str">
        <f t="shared" si="89"/>
        <v>Fontwell Park †</v>
      </c>
      <c r="U1102">
        <v>0</v>
      </c>
      <c r="V1102" t="s">
        <v>30</v>
      </c>
      <c r="W1102">
        <f t="shared" si="90"/>
        <v>2023</v>
      </c>
    </row>
    <row r="1103" spans="1:23" x14ac:dyDescent="0.25">
      <c r="A1103" s="10" t="str">
        <f>IF(YEAR(G1103)=2024,#REF!,"")</f>
        <v/>
      </c>
      <c r="B1103" s="10" t="str">
        <f>IF(YEAR(G1103)=2025,#REF!,"")</f>
        <v/>
      </c>
      <c r="C1103" s="10" t="str">
        <f t="shared" si="86"/>
        <v>Afternoon45162</v>
      </c>
      <c r="D1103" s="5" t="str">
        <f>IF('by region'!$C$2="Any","Any",List!V1103)&amp;M1103&amp;IF('by region'!$I$2="Any","Any",N1103)&amp;G1103</f>
        <v>AnyJumpAny45162</v>
      </c>
      <c r="E1103" s="5" t="e">
        <f>IF(I1103=#REF!,List!G1103,"")</f>
        <v>#REF!</v>
      </c>
      <c r="F1103" s="5" t="e">
        <f t="shared" si="87"/>
        <v>#REF!</v>
      </c>
      <c r="G1103" s="15">
        <v>45162</v>
      </c>
      <c r="H1103" s="16" t="s">
        <v>34</v>
      </c>
      <c r="I1103" s="16" t="s">
        <v>66</v>
      </c>
      <c r="J1103" s="16" t="s">
        <v>9</v>
      </c>
      <c r="K1103" s="14" t="s">
        <v>10</v>
      </c>
      <c r="L1103" s="14" t="s">
        <v>17</v>
      </c>
      <c r="M1103" s="16" t="s">
        <v>12</v>
      </c>
      <c r="N1103" s="16" t="s">
        <v>13</v>
      </c>
      <c r="O1103" s="16" t="s">
        <v>14</v>
      </c>
      <c r="P1103" s="12">
        <f t="shared" si="88"/>
        <v>1</v>
      </c>
      <c r="Q1103" s="12" cm="1">
        <f t="array" ref="Q1103">SUMPRODUCT(($G$2:$G$3094=G1103)*(P1103&gt;$P$2:$P$3094))+1</f>
        <v>1</v>
      </c>
      <c r="R1103" s="12" t="e">
        <f>(Q1103*100000)+#REF!</f>
        <v>#REF!</v>
      </c>
      <c r="S1103" t="e" cm="1">
        <f t="array" ref="S1103">SUMPRODUCT(($G$2:$G$3094=G1103)*(R1103&gt;$R$2:$R$3094))+1</f>
        <v>#REF!</v>
      </c>
      <c r="T1103" t="str">
        <f t="shared" si="89"/>
        <v xml:space="preserve">Stratford-On-Avon </v>
      </c>
      <c r="U1103">
        <v>0</v>
      </c>
      <c r="V1103" t="s">
        <v>11</v>
      </c>
      <c r="W1103">
        <f t="shared" si="90"/>
        <v>2023</v>
      </c>
    </row>
    <row r="1104" spans="1:23" x14ac:dyDescent="0.25">
      <c r="A1104" s="10" t="str">
        <f>IF(YEAR(G1104)=2024,#REF!,"")</f>
        <v/>
      </c>
      <c r="B1104" s="10" t="str">
        <f>IF(YEAR(G1104)=2025,#REF!,"")</f>
        <v/>
      </c>
      <c r="C1104" s="10" t="str">
        <f t="shared" si="86"/>
        <v>Afternoon45163</v>
      </c>
      <c r="D1104" s="5" t="str">
        <f>IF('by region'!$C$2="Any","Any",List!V1104)&amp;M1104&amp;IF('by region'!$I$2="Any","Any",N1104)&amp;G1104</f>
        <v>AnyFlatAny45163</v>
      </c>
      <c r="E1104" s="5" t="e">
        <f>IF(I1104=#REF!,List!G1104,"")</f>
        <v>#REF!</v>
      </c>
      <c r="F1104" s="5" t="e">
        <f t="shared" si="87"/>
        <v>#REF!</v>
      </c>
      <c r="G1104" s="15">
        <v>45163</v>
      </c>
      <c r="H1104" s="16" t="s">
        <v>35</v>
      </c>
      <c r="I1104" s="16" t="s">
        <v>65</v>
      </c>
      <c r="J1104" s="16" t="s">
        <v>9</v>
      </c>
      <c r="K1104" s="14" t="s">
        <v>24</v>
      </c>
      <c r="L1104" s="14" t="s">
        <v>19</v>
      </c>
      <c r="M1104" s="16" t="s">
        <v>25</v>
      </c>
      <c r="N1104" s="16" t="s">
        <v>13</v>
      </c>
      <c r="O1104" s="16" t="s">
        <v>14</v>
      </c>
      <c r="P1104" s="12">
        <f t="shared" si="88"/>
        <v>1</v>
      </c>
      <c r="Q1104" s="12" cm="1">
        <f t="array" ref="Q1104">SUMPRODUCT(($G$2:$G$3094=G1104)*(P1104&gt;$P$2:$P$3094))+1</f>
        <v>1</v>
      </c>
      <c r="R1104" s="12" t="e">
        <f>(Q1104*100000)+#REF!</f>
        <v>#REF!</v>
      </c>
      <c r="S1104" t="e" cm="1">
        <f t="array" ref="S1104">SUMPRODUCT(($G$2:$G$3094=G1104)*(R1104&gt;$R$2:$R$3094))+1</f>
        <v>#REF!</v>
      </c>
      <c r="T1104" t="str">
        <f t="shared" si="89"/>
        <v xml:space="preserve">FFOS LAS </v>
      </c>
      <c r="U1104">
        <v>0</v>
      </c>
      <c r="V1104" t="s">
        <v>17</v>
      </c>
      <c r="W1104">
        <f t="shared" si="90"/>
        <v>2023</v>
      </c>
    </row>
    <row r="1105" spans="1:23" x14ac:dyDescent="0.25">
      <c r="A1105" s="10" t="str">
        <f>IF(YEAR(G1105)=2024,#REF!,"")</f>
        <v/>
      </c>
      <c r="B1105" s="10" t="str">
        <f>IF(YEAR(G1105)=2025,#REF!,"")</f>
        <v/>
      </c>
      <c r="C1105" s="10" t="str">
        <f t="shared" si="86"/>
        <v>Evening45163</v>
      </c>
      <c r="D1105" s="5" t="str">
        <f>IF('by region'!$C$2="Any","Any",List!V1105)&amp;M1105&amp;IF('by region'!$I$2="Any","Any",N1105)&amp;G1105</f>
        <v>AnyFlatAny45163</v>
      </c>
      <c r="E1105" s="5" t="e">
        <f>IF(I1105=#REF!,List!G1105,"")</f>
        <v>#REF!</v>
      </c>
      <c r="F1105" s="5" t="e">
        <f t="shared" si="87"/>
        <v>#REF!</v>
      </c>
      <c r="G1105" s="15">
        <v>45163</v>
      </c>
      <c r="H1105" s="16" t="s">
        <v>35</v>
      </c>
      <c r="I1105" s="16" t="s">
        <v>86</v>
      </c>
      <c r="J1105" s="16" t="s">
        <v>80</v>
      </c>
      <c r="K1105" s="14" t="s">
        <v>10</v>
      </c>
      <c r="L1105" s="14" t="s">
        <v>11</v>
      </c>
      <c r="M1105" s="16" t="s">
        <v>25</v>
      </c>
      <c r="N1105" s="16" t="s">
        <v>13</v>
      </c>
      <c r="O1105" s="16" t="s">
        <v>14</v>
      </c>
      <c r="P1105" s="12">
        <f t="shared" si="88"/>
        <v>2</v>
      </c>
      <c r="Q1105" s="12" cm="1">
        <f t="array" ref="Q1105">SUMPRODUCT(($G$2:$G$3094=G1105)*(P1105&gt;$P$2:$P$3094))+1</f>
        <v>4</v>
      </c>
      <c r="R1105" s="12" t="e">
        <f>(Q1105*100000)+#REF!</f>
        <v>#REF!</v>
      </c>
      <c r="S1105" t="e" cm="1">
        <f t="array" ref="S1105">SUMPRODUCT(($G$2:$G$3094=G1105)*(R1105&gt;$R$2:$R$3094))+1</f>
        <v>#REF!</v>
      </c>
      <c r="T1105" t="str">
        <f t="shared" si="89"/>
        <v>HAMILTON PARK †</v>
      </c>
      <c r="U1105">
        <v>0</v>
      </c>
      <c r="V1105" t="s">
        <v>17</v>
      </c>
      <c r="W1105">
        <f t="shared" si="90"/>
        <v>2023</v>
      </c>
    </row>
    <row r="1106" spans="1:23" x14ac:dyDescent="0.25">
      <c r="A1106" s="10" t="str">
        <f>IF(YEAR(G1106)=2024,#REF!,"")</f>
        <v/>
      </c>
      <c r="B1106" s="10" t="str">
        <f>IF(YEAR(G1106)=2025,#REF!,"")</f>
        <v/>
      </c>
      <c r="C1106" s="10" t="str">
        <f t="shared" si="86"/>
        <v>Afternoon45163</v>
      </c>
      <c r="D1106" s="5" t="str">
        <f>IF('by region'!$C$2="Any","Any",List!V1106)&amp;M1106&amp;IF('by region'!$I$2="Any","Any",N1106)&amp;G1106</f>
        <v>AnyFlatAny45163</v>
      </c>
      <c r="E1106" s="5" t="e">
        <f>IF(I1106=#REF!,List!G1106,"")</f>
        <v>#REF!</v>
      </c>
      <c r="F1106" s="5" t="e">
        <f t="shared" si="87"/>
        <v>#REF!</v>
      </c>
      <c r="G1106" s="15">
        <v>45163</v>
      </c>
      <c r="H1106" s="16" t="s">
        <v>35</v>
      </c>
      <c r="I1106" s="16" t="s">
        <v>76</v>
      </c>
      <c r="J1106" s="16" t="s">
        <v>9</v>
      </c>
      <c r="K1106" s="14" t="s">
        <v>16</v>
      </c>
      <c r="L1106" s="14" t="s">
        <v>17</v>
      </c>
      <c r="M1106" s="16" t="s">
        <v>25</v>
      </c>
      <c r="N1106" s="16" t="s">
        <v>13</v>
      </c>
      <c r="O1106" s="16" t="s">
        <v>14</v>
      </c>
      <c r="P1106" s="12">
        <f t="shared" si="88"/>
        <v>1</v>
      </c>
      <c r="Q1106" s="12" cm="1">
        <f t="array" ref="Q1106">SUMPRODUCT(($G$2:$G$3094=G1106)*(P1106&gt;$P$2:$P$3094))+1</f>
        <v>1</v>
      </c>
      <c r="R1106" s="12" t="e">
        <f>(Q1106*100000)+#REF!</f>
        <v>#REF!</v>
      </c>
      <c r="S1106" t="e" cm="1">
        <f t="array" ref="S1106">SUMPRODUCT(($G$2:$G$3094=G1106)*(R1106&gt;$R$2:$R$3094))+1</f>
        <v>#REF!</v>
      </c>
      <c r="T1106" t="str">
        <f t="shared" si="89"/>
        <v xml:space="preserve">NEWMARKET </v>
      </c>
      <c r="U1106">
        <v>0</v>
      </c>
      <c r="V1106" t="s">
        <v>11</v>
      </c>
      <c r="W1106">
        <f t="shared" si="90"/>
        <v>2023</v>
      </c>
    </row>
    <row r="1107" spans="1:23" x14ac:dyDescent="0.25">
      <c r="A1107" s="10" t="str">
        <f>IF(YEAR(G1107)=2024,#REF!,"")</f>
        <v/>
      </c>
      <c r="B1107" s="10" t="str">
        <f>IF(YEAR(G1107)=2025,#REF!,"")</f>
        <v/>
      </c>
      <c r="C1107" s="10" t="str">
        <f t="shared" si="86"/>
        <v>Evening45163</v>
      </c>
      <c r="D1107" s="5" t="str">
        <f>IF('by region'!$C$2="Any","Any",List!V1107)&amp;M1107&amp;IF('by region'!$I$2="Any","Any",N1107)&amp;G1107</f>
        <v>AnyFlatAny45163</v>
      </c>
      <c r="E1107" s="5" t="e">
        <f>IF(I1107=#REF!,List!G1107,"")</f>
        <v>#REF!</v>
      </c>
      <c r="F1107" s="5" t="e">
        <f t="shared" si="87"/>
        <v>#REF!</v>
      </c>
      <c r="G1107" s="15">
        <v>45163</v>
      </c>
      <c r="H1107" s="16" t="s">
        <v>35</v>
      </c>
      <c r="I1107" s="16" t="s">
        <v>85</v>
      </c>
      <c r="J1107" s="16" t="s">
        <v>80</v>
      </c>
      <c r="K1107" s="14" t="s">
        <v>10</v>
      </c>
      <c r="L1107" s="14" t="s">
        <v>19</v>
      </c>
      <c r="M1107" s="16" t="s">
        <v>25</v>
      </c>
      <c r="N1107" s="16" t="s">
        <v>13</v>
      </c>
      <c r="O1107" s="16" t="s">
        <v>14</v>
      </c>
      <c r="P1107" s="12">
        <f t="shared" si="88"/>
        <v>2</v>
      </c>
      <c r="Q1107" s="12" cm="1">
        <f t="array" ref="Q1107">SUMPRODUCT(($G$2:$G$3094=G1107)*(P1107&gt;$P$2:$P$3094))+1</f>
        <v>4</v>
      </c>
      <c r="R1107" s="12" t="e">
        <f>(Q1107*100000)+#REF!</f>
        <v>#REF!</v>
      </c>
      <c r="S1107" t="e" cm="1">
        <f t="array" ref="S1107">SUMPRODUCT(($G$2:$G$3094=G1107)*(R1107&gt;$R$2:$R$3094))+1</f>
        <v>#REF!</v>
      </c>
      <c r="T1107" t="str">
        <f t="shared" si="89"/>
        <v>GOODWOOD †</v>
      </c>
      <c r="U1107">
        <v>0</v>
      </c>
      <c r="V1107" t="s">
        <v>30</v>
      </c>
      <c r="W1107">
        <f t="shared" si="90"/>
        <v>2023</v>
      </c>
    </row>
    <row r="1108" spans="1:23" x14ac:dyDescent="0.25">
      <c r="A1108" s="10" t="str">
        <f>IF(YEAR(G1108)=2024,#REF!,"")</f>
        <v/>
      </c>
      <c r="B1108" s="10" t="str">
        <f>IF(YEAR(G1108)=2025,#REF!,"")</f>
        <v/>
      </c>
      <c r="C1108" s="10" t="str">
        <f t="shared" si="86"/>
        <v>Afternoon45163</v>
      </c>
      <c r="D1108" s="5" t="str">
        <f>IF('by region'!$C$2="Any","Any",List!V1108)&amp;M1108&amp;IF('by region'!$I$2="Any","Any",N1108)&amp;G1108</f>
        <v>AnyFlatAny45163</v>
      </c>
      <c r="E1108" s="5" t="e">
        <f>IF(I1108=#REF!,List!G1108,"")</f>
        <v>#REF!</v>
      </c>
      <c r="F1108" s="5" t="e">
        <f t="shared" si="87"/>
        <v>#REF!</v>
      </c>
      <c r="G1108" s="15">
        <v>45163</v>
      </c>
      <c r="H1108" s="16" t="s">
        <v>35</v>
      </c>
      <c r="I1108" s="16" t="s">
        <v>90</v>
      </c>
      <c r="J1108" s="16" t="s">
        <v>9</v>
      </c>
      <c r="K1108" s="14" t="s">
        <v>10</v>
      </c>
      <c r="L1108" s="14" t="s">
        <v>11</v>
      </c>
      <c r="M1108" s="16" t="s">
        <v>25</v>
      </c>
      <c r="N1108" s="16" t="s">
        <v>13</v>
      </c>
      <c r="O1108" s="16" t="s">
        <v>14</v>
      </c>
      <c r="P1108" s="12">
        <f t="shared" si="88"/>
        <v>1</v>
      </c>
      <c r="Q1108" s="12" cm="1">
        <f t="array" ref="Q1108">SUMPRODUCT(($G$2:$G$3094=G1108)*(P1108&gt;$P$2:$P$3094))+1</f>
        <v>1</v>
      </c>
      <c r="R1108" s="12" t="e">
        <f>(Q1108*100000)+#REF!</f>
        <v>#REF!</v>
      </c>
      <c r="S1108" t="e" cm="1">
        <f t="array" ref="S1108">SUMPRODUCT(($G$2:$G$3094=G1108)*(R1108&gt;$R$2:$R$3094))+1</f>
        <v>#REF!</v>
      </c>
      <c r="T1108" t="str">
        <f t="shared" si="89"/>
        <v xml:space="preserve">YORK </v>
      </c>
      <c r="U1108">
        <v>0</v>
      </c>
      <c r="V1108" t="s">
        <v>19</v>
      </c>
      <c r="W1108">
        <f t="shared" si="90"/>
        <v>2023</v>
      </c>
    </row>
    <row r="1109" spans="1:23" x14ac:dyDescent="0.25">
      <c r="A1109" s="10" t="str">
        <f>IF(YEAR(G1109)=2024,#REF!,"")</f>
        <v/>
      </c>
      <c r="B1109" s="10" t="str">
        <f>IF(YEAR(G1109)=2025,#REF!,"")</f>
        <v/>
      </c>
      <c r="C1109" s="10" t="str">
        <f t="shared" si="86"/>
        <v>Afternoon45164</v>
      </c>
      <c r="D1109" s="5" t="str">
        <f>IF('by region'!$C$2="Any","Any",List!V1109)&amp;M1109&amp;IF('by region'!$I$2="Any","Any",N1109)&amp;G1109</f>
        <v>AnyFlatAny45164</v>
      </c>
      <c r="E1109" s="5" t="e">
        <f>IF(I1109=#REF!,List!G1109,"")</f>
        <v>#REF!</v>
      </c>
      <c r="F1109" s="5" t="e">
        <f t="shared" si="87"/>
        <v>#REF!</v>
      </c>
      <c r="G1109" s="15">
        <v>45164</v>
      </c>
      <c r="H1109" s="16" t="s">
        <v>37</v>
      </c>
      <c r="I1109" s="16" t="s">
        <v>85</v>
      </c>
      <c r="J1109" s="16" t="s">
        <v>9</v>
      </c>
      <c r="K1109" s="14" t="s">
        <v>10</v>
      </c>
      <c r="L1109" s="14" t="s">
        <v>19</v>
      </c>
      <c r="M1109" s="16" t="s">
        <v>25</v>
      </c>
      <c r="N1109" s="16" t="s">
        <v>13</v>
      </c>
      <c r="O1109" s="16" t="s">
        <v>14</v>
      </c>
      <c r="P1109" s="12">
        <f t="shared" si="88"/>
        <v>1</v>
      </c>
      <c r="Q1109" s="12" cm="1">
        <f t="array" ref="Q1109">SUMPRODUCT(($G$2:$G$3094=G1109)*(P1109&gt;$P$2:$P$3094))+1</f>
        <v>1</v>
      </c>
      <c r="R1109" s="12" t="e">
        <f>(Q1109*100000)+#REF!</f>
        <v>#REF!</v>
      </c>
      <c r="S1109" t="e" cm="1">
        <f t="array" ref="S1109">SUMPRODUCT(($G$2:$G$3094=G1109)*(R1109&gt;$R$2:$R$3094))+1</f>
        <v>#REF!</v>
      </c>
      <c r="T1109" t="str">
        <f t="shared" si="89"/>
        <v xml:space="preserve">GOODWOOD </v>
      </c>
      <c r="U1109">
        <v>0</v>
      </c>
      <c r="V1109" t="s">
        <v>17</v>
      </c>
      <c r="W1109">
        <f t="shared" si="90"/>
        <v>2023</v>
      </c>
    </row>
    <row r="1110" spans="1:23" x14ac:dyDescent="0.25">
      <c r="A1110" s="10" t="str">
        <f>IF(YEAR(G1110)=2024,#REF!,"")</f>
        <v/>
      </c>
      <c r="B1110" s="10" t="str">
        <f>IF(YEAR(G1110)=2025,#REF!,"")</f>
        <v/>
      </c>
      <c r="C1110" s="10" t="str">
        <f t="shared" si="86"/>
        <v>Afternoon45164</v>
      </c>
      <c r="D1110" s="5" t="str">
        <f>IF('by region'!$C$2="Any","Any",List!V1110)&amp;M1110&amp;IF('by region'!$I$2="Any","Any",N1110)&amp;G1110</f>
        <v>AnyFlatAny45164</v>
      </c>
      <c r="E1110" s="5" t="e">
        <f>IF(I1110=#REF!,List!G1110,"")</f>
        <v>#REF!</v>
      </c>
      <c r="F1110" s="5" t="e">
        <f t="shared" si="87"/>
        <v>#REF!</v>
      </c>
      <c r="G1110" s="15">
        <v>45164</v>
      </c>
      <c r="H1110" s="16" t="s">
        <v>37</v>
      </c>
      <c r="I1110" s="16" t="s">
        <v>76</v>
      </c>
      <c r="J1110" s="16" t="s">
        <v>9</v>
      </c>
      <c r="K1110" s="14" t="s">
        <v>16</v>
      </c>
      <c r="L1110" s="14" t="s">
        <v>17</v>
      </c>
      <c r="M1110" s="16" t="s">
        <v>25</v>
      </c>
      <c r="N1110" s="16" t="s">
        <v>13</v>
      </c>
      <c r="O1110" s="16" t="s">
        <v>14</v>
      </c>
      <c r="P1110" s="12">
        <f t="shared" si="88"/>
        <v>1</v>
      </c>
      <c r="Q1110" s="12" cm="1">
        <f t="array" ref="Q1110">SUMPRODUCT(($G$2:$G$3094=G1110)*(P1110&gt;$P$2:$P$3094))+1</f>
        <v>1</v>
      </c>
      <c r="R1110" s="12" t="e">
        <f>(Q1110*100000)+#REF!</f>
        <v>#REF!</v>
      </c>
      <c r="S1110" t="e" cm="1">
        <f t="array" ref="S1110">SUMPRODUCT(($G$2:$G$3094=G1110)*(R1110&gt;$R$2:$R$3094))+1</f>
        <v>#REF!</v>
      </c>
      <c r="T1110" t="str">
        <f t="shared" si="89"/>
        <v xml:space="preserve">NEWMARKET </v>
      </c>
      <c r="U1110">
        <v>0</v>
      </c>
      <c r="V1110" t="s">
        <v>30</v>
      </c>
      <c r="W1110">
        <f t="shared" si="90"/>
        <v>2023</v>
      </c>
    </row>
    <row r="1111" spans="1:23" x14ac:dyDescent="0.25">
      <c r="A1111" s="10" t="str">
        <f>IF(YEAR(G1111)=2024,#REF!,"")</f>
        <v/>
      </c>
      <c r="B1111" s="10" t="str">
        <f>IF(YEAR(G1111)=2025,#REF!,"")</f>
        <v/>
      </c>
      <c r="C1111" s="10" t="str">
        <f t="shared" si="86"/>
        <v>Evening45164</v>
      </c>
      <c r="D1111" s="5" t="str">
        <f>IF('by region'!$C$2="Any","Any",List!V1111)&amp;M1111&amp;IF('by region'!$I$2="Any","Any",N1111)&amp;G1111</f>
        <v>AnyFlatAny45164</v>
      </c>
      <c r="E1111" s="5" t="e">
        <f>IF(I1111=#REF!,List!G1111,"")</f>
        <v>#REF!</v>
      </c>
      <c r="F1111" s="5" t="e">
        <f t="shared" si="87"/>
        <v>#REF!</v>
      </c>
      <c r="G1111" s="15">
        <v>45164</v>
      </c>
      <c r="H1111" s="16" t="s">
        <v>37</v>
      </c>
      <c r="I1111" s="16" t="s">
        <v>69</v>
      </c>
      <c r="J1111" s="16" t="s">
        <v>80</v>
      </c>
      <c r="K1111" s="14" t="s">
        <v>10</v>
      </c>
      <c r="L1111" s="14" t="s">
        <v>11</v>
      </c>
      <c r="M1111" s="16" t="s">
        <v>25</v>
      </c>
      <c r="N1111" s="16" t="s">
        <v>13</v>
      </c>
      <c r="O1111" s="16" t="s">
        <v>14</v>
      </c>
      <c r="P1111" s="12">
        <f t="shared" si="88"/>
        <v>2</v>
      </c>
      <c r="Q1111" s="12" cm="1">
        <f t="array" ref="Q1111">SUMPRODUCT(($G$2:$G$3094=G1111)*(P1111&gt;$P$2:$P$3094))+1</f>
        <v>5</v>
      </c>
      <c r="R1111" s="12" t="e">
        <f>(Q1111*100000)+#REF!</f>
        <v>#REF!</v>
      </c>
      <c r="S1111" t="e" cm="1">
        <f t="array" ref="S1111">SUMPRODUCT(($G$2:$G$3094=G1111)*(R1111&gt;$R$2:$R$3094))+1</f>
        <v>#REF!</v>
      </c>
      <c r="T1111" t="str">
        <f t="shared" si="89"/>
        <v>REDCAR †</v>
      </c>
      <c r="U1111">
        <v>0</v>
      </c>
      <c r="V1111" t="s">
        <v>19</v>
      </c>
      <c r="W1111">
        <f t="shared" si="90"/>
        <v>2023</v>
      </c>
    </row>
    <row r="1112" spans="1:23" x14ac:dyDescent="0.25">
      <c r="A1112" s="10" t="str">
        <f>IF(YEAR(G1112)=2024,#REF!,"")</f>
        <v/>
      </c>
      <c r="B1112" s="10" t="str">
        <f>IF(YEAR(G1112)=2025,#REF!,"")</f>
        <v/>
      </c>
      <c r="C1112" s="10" t="str">
        <f t="shared" si="86"/>
        <v>Evening45164</v>
      </c>
      <c r="D1112" s="5" t="str">
        <f>IF('by region'!$C$2="Any","Any",List!V1112)&amp;M1112&amp;IF('by region'!$I$2="Any","Any",N1112)&amp;G1112</f>
        <v>AnyFlatAny45164</v>
      </c>
      <c r="E1112" s="5" t="e">
        <f>IF(I1112=#REF!,List!G1112,"")</f>
        <v>#REF!</v>
      </c>
      <c r="F1112" s="5" t="e">
        <f t="shared" si="87"/>
        <v>#REF!</v>
      </c>
      <c r="G1112" s="15">
        <v>45164</v>
      </c>
      <c r="H1112" s="16" t="s">
        <v>37</v>
      </c>
      <c r="I1112" s="16" t="s">
        <v>70</v>
      </c>
      <c r="J1112" s="16" t="s">
        <v>80</v>
      </c>
      <c r="K1112" s="14" t="s">
        <v>24</v>
      </c>
      <c r="L1112" s="14" t="s">
        <v>19</v>
      </c>
      <c r="M1112" s="16" t="s">
        <v>25</v>
      </c>
      <c r="N1112" s="16" t="s">
        <v>13</v>
      </c>
      <c r="O1112" s="16" t="s">
        <v>14</v>
      </c>
      <c r="P1112" s="12">
        <f t="shared" si="88"/>
        <v>2</v>
      </c>
      <c r="Q1112" s="12" cm="1">
        <f t="array" ref="Q1112">SUMPRODUCT(($G$2:$G$3094=G1112)*(P1112&gt;$P$2:$P$3094))+1</f>
        <v>5</v>
      </c>
      <c r="R1112" s="12" t="e">
        <f>(Q1112*100000)+#REF!</f>
        <v>#REF!</v>
      </c>
      <c r="S1112" t="e" cm="1">
        <f t="array" ref="S1112">SUMPRODUCT(($G$2:$G$3094=G1112)*(R1112&gt;$R$2:$R$3094))+1</f>
        <v>#REF!</v>
      </c>
      <c r="T1112" t="str">
        <f t="shared" si="89"/>
        <v>WINDSOR †</v>
      </c>
      <c r="U1112">
        <v>0</v>
      </c>
      <c r="V1112" t="s">
        <v>11</v>
      </c>
      <c r="W1112">
        <f t="shared" si="90"/>
        <v>2023</v>
      </c>
    </row>
    <row r="1113" spans="1:23" x14ac:dyDescent="0.25">
      <c r="A1113" s="10" t="str">
        <f>IF(YEAR(G1113)=2024,#REF!,"")</f>
        <v/>
      </c>
      <c r="B1113" s="10" t="str">
        <f>IF(YEAR(G1113)=2025,#REF!,"")</f>
        <v/>
      </c>
      <c r="C1113" s="10" t="str">
        <f t="shared" si="86"/>
        <v>Afternoon45164</v>
      </c>
      <c r="D1113" s="5" t="str">
        <f>IF('by region'!$C$2="Any","Any",List!V1113)&amp;M1113&amp;IF('by region'!$I$2="Any","Any",N1113)&amp;G1113</f>
        <v>AnyFlatAny45164</v>
      </c>
      <c r="E1113" s="5" t="e">
        <f>IF(I1113=#REF!,List!G1113,"")</f>
        <v>#REF!</v>
      </c>
      <c r="F1113" s="5" t="e">
        <f t="shared" si="87"/>
        <v>#REF!</v>
      </c>
      <c r="G1113" s="15">
        <v>45164</v>
      </c>
      <c r="H1113" s="16" t="s">
        <v>37</v>
      </c>
      <c r="I1113" s="16" t="s">
        <v>90</v>
      </c>
      <c r="J1113" s="16" t="s">
        <v>9</v>
      </c>
      <c r="K1113" s="14" t="s">
        <v>10</v>
      </c>
      <c r="L1113" s="14" t="s">
        <v>11</v>
      </c>
      <c r="M1113" s="16" t="s">
        <v>25</v>
      </c>
      <c r="N1113" s="16" t="s">
        <v>13</v>
      </c>
      <c r="O1113" s="16" t="s">
        <v>14</v>
      </c>
      <c r="P1113" s="12">
        <f t="shared" si="88"/>
        <v>1</v>
      </c>
      <c r="Q1113" s="12" cm="1">
        <f t="array" ref="Q1113">SUMPRODUCT(($G$2:$G$3094=G1113)*(P1113&gt;$P$2:$P$3094))+1</f>
        <v>1</v>
      </c>
      <c r="R1113" s="12" t="e">
        <f>(Q1113*100000)+#REF!</f>
        <v>#REF!</v>
      </c>
      <c r="S1113" t="e" cm="1">
        <f t="array" ref="S1113">SUMPRODUCT(($G$2:$G$3094=G1113)*(R1113&gt;$R$2:$R$3094))+1</f>
        <v>#REF!</v>
      </c>
      <c r="T1113" t="str">
        <f t="shared" si="89"/>
        <v xml:space="preserve">YORK </v>
      </c>
      <c r="U1113">
        <v>0</v>
      </c>
      <c r="V1113" t="s">
        <v>11</v>
      </c>
      <c r="W1113">
        <f t="shared" si="90"/>
        <v>2023</v>
      </c>
    </row>
    <row r="1114" spans="1:23" x14ac:dyDescent="0.25">
      <c r="A1114" s="10" t="str">
        <f>IF(YEAR(G1114)=2024,#REF!,"")</f>
        <v/>
      </c>
      <c r="B1114" s="10" t="str">
        <f>IF(YEAR(G1114)=2025,#REF!,"")</f>
        <v/>
      </c>
      <c r="C1114" s="10" t="str">
        <f t="shared" si="86"/>
        <v>Afternoon45164</v>
      </c>
      <c r="D1114" s="5" t="str">
        <f>IF('by region'!$C$2="Any","Any",List!V1114)&amp;M1114&amp;IF('by region'!$I$2="Any","Any",N1114)&amp;G1114</f>
        <v>AnyJumpAny45164</v>
      </c>
      <c r="E1114" s="5" t="e">
        <f>IF(I1114=#REF!,List!G1114,"")</f>
        <v>#REF!</v>
      </c>
      <c r="F1114" s="5" t="e">
        <f t="shared" si="87"/>
        <v>#REF!</v>
      </c>
      <c r="G1114" s="15">
        <v>45164</v>
      </c>
      <c r="H1114" s="16" t="s">
        <v>37</v>
      </c>
      <c r="I1114" s="16" t="s">
        <v>92</v>
      </c>
      <c r="J1114" s="16" t="s">
        <v>9</v>
      </c>
      <c r="K1114" s="14" t="s">
        <v>10</v>
      </c>
      <c r="L1114" s="14" t="s">
        <v>11</v>
      </c>
      <c r="M1114" s="16" t="s">
        <v>12</v>
      </c>
      <c r="N1114" s="16" t="s">
        <v>13</v>
      </c>
      <c r="O1114" s="16" t="s">
        <v>14</v>
      </c>
      <c r="P1114" s="12">
        <f t="shared" si="88"/>
        <v>1</v>
      </c>
      <c r="Q1114" s="12" cm="1">
        <f t="array" ref="Q1114">SUMPRODUCT(($G$2:$G$3094=G1114)*(P1114&gt;$P$2:$P$3094))+1</f>
        <v>1</v>
      </c>
      <c r="R1114" s="12" t="e">
        <f>(Q1114*100000)+#REF!</f>
        <v>#REF!</v>
      </c>
      <c r="S1114" t="e" cm="1">
        <f t="array" ref="S1114">SUMPRODUCT(($G$2:$G$3094=G1114)*(R1114&gt;$R$2:$R$3094))+1</f>
        <v>#REF!</v>
      </c>
      <c r="T1114" t="str">
        <f t="shared" si="89"/>
        <v xml:space="preserve">Cartmel </v>
      </c>
      <c r="U1114">
        <v>0</v>
      </c>
      <c r="V1114" t="s">
        <v>30</v>
      </c>
      <c r="W1114">
        <f t="shared" si="90"/>
        <v>2023</v>
      </c>
    </row>
    <row r="1115" spans="1:23" x14ac:dyDescent="0.25">
      <c r="A1115" s="10" t="str">
        <f>IF(YEAR(G1115)=2024,#REF!,"")</f>
        <v/>
      </c>
      <c r="B1115" s="10" t="str">
        <f>IF(YEAR(G1115)=2025,#REF!,"")</f>
        <v/>
      </c>
      <c r="C1115" s="10" t="str">
        <f t="shared" si="86"/>
        <v>Afternoon45165</v>
      </c>
      <c r="D1115" s="5" t="str">
        <f>IF('by region'!$C$2="Any","Any",List!V1115)&amp;M1115&amp;IF('by region'!$I$2="Any","Any",N1115)&amp;G1115</f>
        <v>AnyFlatAny45165</v>
      </c>
      <c r="E1115" s="5" t="e">
        <f>IF(I1115=#REF!,List!G1115,"")</f>
        <v>#REF!</v>
      </c>
      <c r="F1115" s="5" t="e">
        <f t="shared" si="87"/>
        <v>#REF!</v>
      </c>
      <c r="G1115" s="15">
        <v>45165</v>
      </c>
      <c r="H1115" s="16" t="s">
        <v>40</v>
      </c>
      <c r="I1115" s="16" t="s">
        <v>77</v>
      </c>
      <c r="J1115" s="16" t="s">
        <v>9</v>
      </c>
      <c r="K1115" s="14" t="s">
        <v>10</v>
      </c>
      <c r="L1115" s="14" t="s">
        <v>11</v>
      </c>
      <c r="M1115" s="16" t="s">
        <v>25</v>
      </c>
      <c r="N1115" s="16" t="s">
        <v>13</v>
      </c>
      <c r="O1115" s="16" t="s">
        <v>14</v>
      </c>
      <c r="P1115" s="12">
        <f t="shared" si="88"/>
        <v>1</v>
      </c>
      <c r="Q1115" s="12" cm="1">
        <f t="array" ref="Q1115">SUMPRODUCT(($G$2:$G$3094=G1115)*(P1115&gt;$P$2:$P$3094))+1</f>
        <v>1</v>
      </c>
      <c r="R1115" s="12" t="e">
        <f>(Q1115*100000)+#REF!</f>
        <v>#REF!</v>
      </c>
      <c r="S1115" t="e" cm="1">
        <f t="array" ref="S1115">SUMPRODUCT(($G$2:$G$3094=G1115)*(R1115&gt;$R$2:$R$3094))+1</f>
        <v>#REF!</v>
      </c>
      <c r="T1115" t="str">
        <f t="shared" si="89"/>
        <v xml:space="preserve">BEVERLEY </v>
      </c>
      <c r="U1115">
        <v>0</v>
      </c>
      <c r="V1115" t="s">
        <v>17</v>
      </c>
      <c r="W1115">
        <f t="shared" si="90"/>
        <v>2023</v>
      </c>
    </row>
    <row r="1116" spans="1:23" x14ac:dyDescent="0.25">
      <c r="A1116" s="10" t="str">
        <f>IF(YEAR(G1116)=2024,#REF!,"")</f>
        <v/>
      </c>
      <c r="B1116" s="10" t="str">
        <f>IF(YEAR(G1116)=2025,#REF!,"")</f>
        <v/>
      </c>
      <c r="C1116" s="10" t="str">
        <f t="shared" si="86"/>
        <v>Afternoon45165</v>
      </c>
      <c r="D1116" s="5" t="str">
        <f>IF('by region'!$C$2="Any","Any",List!V1116)&amp;M1116&amp;IF('by region'!$I$2="Any","Any",N1116)&amp;G1116</f>
        <v>AnyFlatAny45165</v>
      </c>
      <c r="E1116" s="5" t="e">
        <f>IF(I1116=#REF!,List!G1116,"")</f>
        <v>#REF!</v>
      </c>
      <c r="F1116" s="5" t="e">
        <f t="shared" si="87"/>
        <v>#REF!</v>
      </c>
      <c r="G1116" s="15">
        <v>45165</v>
      </c>
      <c r="H1116" s="16" t="s">
        <v>40</v>
      </c>
      <c r="I1116" s="16" t="s">
        <v>85</v>
      </c>
      <c r="J1116" s="16" t="s">
        <v>9</v>
      </c>
      <c r="K1116" s="14" t="s">
        <v>10</v>
      </c>
      <c r="L1116" s="14" t="s">
        <v>19</v>
      </c>
      <c r="M1116" s="16" t="s">
        <v>25</v>
      </c>
      <c r="N1116" s="16" t="s">
        <v>13</v>
      </c>
      <c r="O1116" s="16" t="s">
        <v>14</v>
      </c>
      <c r="P1116" s="12">
        <f t="shared" si="88"/>
        <v>1</v>
      </c>
      <c r="Q1116" s="12" cm="1">
        <f t="array" ref="Q1116">SUMPRODUCT(($G$2:$G$3094=G1116)*(P1116&gt;$P$2:$P$3094))+1</f>
        <v>1</v>
      </c>
      <c r="R1116" s="12" t="e">
        <f>(Q1116*100000)+#REF!</f>
        <v>#REF!</v>
      </c>
      <c r="S1116" t="e" cm="1">
        <f t="array" ref="S1116">SUMPRODUCT(($G$2:$G$3094=G1116)*(R1116&gt;$R$2:$R$3094))+1</f>
        <v>#REF!</v>
      </c>
      <c r="T1116" t="str">
        <f t="shared" si="89"/>
        <v xml:space="preserve">GOODWOOD </v>
      </c>
      <c r="U1116">
        <v>0</v>
      </c>
      <c r="V1116" t="s">
        <v>11</v>
      </c>
      <c r="W1116">
        <f t="shared" si="90"/>
        <v>2023</v>
      </c>
    </row>
    <row r="1117" spans="1:23" x14ac:dyDescent="0.25">
      <c r="A1117" s="10" t="str">
        <f>IF(YEAR(G1117)=2024,#REF!,"")</f>
        <v/>
      </c>
      <c r="B1117" s="10" t="str">
        <f>IF(YEAR(G1117)=2025,#REF!,"")</f>
        <v/>
      </c>
      <c r="C1117" s="10" t="str">
        <f t="shared" si="86"/>
        <v>Afternoon45165</v>
      </c>
      <c r="D1117" s="5" t="str">
        <f>IF('by region'!$C$2="Any","Any",List!V1117)&amp;M1117&amp;IF('by region'!$I$2="Any","Any",N1117)&amp;G1117</f>
        <v>AnyFlatAny45165</v>
      </c>
      <c r="E1117" s="5" t="e">
        <f>IF(I1117=#REF!,List!G1117,"")</f>
        <v>#REF!</v>
      </c>
      <c r="F1117" s="5" t="e">
        <f t="shared" si="87"/>
        <v>#REF!</v>
      </c>
      <c r="G1117" s="15">
        <v>45165</v>
      </c>
      <c r="H1117" s="16" t="s">
        <v>40</v>
      </c>
      <c r="I1117" s="16" t="s">
        <v>81</v>
      </c>
      <c r="J1117" s="16" t="s">
        <v>9</v>
      </c>
      <c r="K1117" s="14" t="s">
        <v>24</v>
      </c>
      <c r="L1117" s="14" t="s">
        <v>17</v>
      </c>
      <c r="M1117" s="16" t="s">
        <v>25</v>
      </c>
      <c r="N1117" s="16" t="s">
        <v>13</v>
      </c>
      <c r="O1117" s="16" t="s">
        <v>14</v>
      </c>
      <c r="P1117" s="12">
        <f t="shared" si="88"/>
        <v>1</v>
      </c>
      <c r="Q1117" s="12" cm="1">
        <f t="array" ref="Q1117">SUMPRODUCT(($G$2:$G$3094=G1117)*(P1117&gt;$P$2:$P$3094))+1</f>
        <v>1</v>
      </c>
      <c r="R1117" s="12" t="e">
        <f>(Q1117*100000)+#REF!</f>
        <v>#REF!</v>
      </c>
      <c r="S1117" t="e" cm="1">
        <f t="array" ref="S1117">SUMPRODUCT(($G$2:$G$3094=G1117)*(R1117&gt;$R$2:$R$3094))+1</f>
        <v>#REF!</v>
      </c>
      <c r="T1117" t="str">
        <f t="shared" si="89"/>
        <v xml:space="preserve">YARMOUTH </v>
      </c>
      <c r="U1117">
        <v>0</v>
      </c>
      <c r="V1117" t="s">
        <v>11</v>
      </c>
      <c r="W1117">
        <f t="shared" si="90"/>
        <v>2023</v>
      </c>
    </row>
    <row r="1118" spans="1:23" x14ac:dyDescent="0.25">
      <c r="A1118" s="10" t="str">
        <f>IF(YEAR(G1118)=2024,#REF!,"")</f>
        <v/>
      </c>
      <c r="B1118" s="10" t="str">
        <f>IF(YEAR(G1118)=2025,#REF!,"")</f>
        <v/>
      </c>
      <c r="C1118" s="10" t="str">
        <f t="shared" si="86"/>
        <v>Afternoon45166</v>
      </c>
      <c r="D1118" s="5" t="str">
        <f>IF('by region'!$C$2="Any","Any",List!V1118)&amp;M1118&amp;IF('by region'!$I$2="Any","Any",N1118)&amp;G1118</f>
        <v>AnyFlatAny45166</v>
      </c>
      <c r="E1118" s="5" t="e">
        <f>IF(I1118=#REF!,List!G1118,"")</f>
        <v>#REF!</v>
      </c>
      <c r="F1118" s="5" t="e">
        <f t="shared" si="87"/>
        <v>#REF!</v>
      </c>
      <c r="G1118" s="15">
        <v>45166</v>
      </c>
      <c r="H1118" s="16" t="s">
        <v>42</v>
      </c>
      <c r="I1118" s="16" t="s">
        <v>54</v>
      </c>
      <c r="J1118" s="16" t="s">
        <v>9</v>
      </c>
      <c r="K1118" s="14" t="s">
        <v>24</v>
      </c>
      <c r="L1118" s="14" t="s">
        <v>19</v>
      </c>
      <c r="M1118" s="16" t="s">
        <v>25</v>
      </c>
      <c r="N1118" s="16" t="s">
        <v>13</v>
      </c>
      <c r="O1118" s="16" t="s">
        <v>14</v>
      </c>
      <c r="P1118" s="12">
        <f t="shared" si="88"/>
        <v>1</v>
      </c>
      <c r="Q1118" s="12" cm="1">
        <f t="array" ref="Q1118">SUMPRODUCT(($G$2:$G$3094=G1118)*(P1118&gt;$P$2:$P$3094))+1</f>
        <v>1</v>
      </c>
      <c r="R1118" s="12" t="e">
        <f>(Q1118*100000)+#REF!</f>
        <v>#REF!</v>
      </c>
      <c r="S1118" t="e" cm="1">
        <f t="array" ref="S1118">SUMPRODUCT(($G$2:$G$3094=G1118)*(R1118&gt;$R$2:$R$3094))+1</f>
        <v>#REF!</v>
      </c>
      <c r="T1118" t="str">
        <f t="shared" si="89"/>
        <v xml:space="preserve">CHEPSTOW </v>
      </c>
      <c r="U1118">
        <v>0</v>
      </c>
      <c r="V1118" t="s">
        <v>30</v>
      </c>
      <c r="W1118">
        <f t="shared" si="90"/>
        <v>2023</v>
      </c>
    </row>
    <row r="1119" spans="1:23" x14ac:dyDescent="0.25">
      <c r="A1119" s="10" t="str">
        <f>IF(YEAR(G1119)=2024,#REF!,"")</f>
        <v/>
      </c>
      <c r="B1119" s="10" t="str">
        <f>IF(YEAR(G1119)=2025,#REF!,"")</f>
        <v/>
      </c>
      <c r="C1119" s="10" t="str">
        <f t="shared" si="86"/>
        <v>Afternoon45166</v>
      </c>
      <c r="D1119" s="5" t="str">
        <f>IF('by region'!$C$2="Any","Any",List!V1119)&amp;M1119&amp;IF('by region'!$I$2="Any","Any",N1119)&amp;G1119</f>
        <v>AnyFlatAny45166</v>
      </c>
      <c r="E1119" s="5" t="e">
        <f>IF(I1119=#REF!,List!G1119,"")</f>
        <v>#REF!</v>
      </c>
      <c r="F1119" s="5" t="e">
        <f t="shared" si="87"/>
        <v>#REF!</v>
      </c>
      <c r="G1119" s="15">
        <v>45166</v>
      </c>
      <c r="H1119" s="16" t="s">
        <v>42</v>
      </c>
      <c r="I1119" s="16" t="s">
        <v>83</v>
      </c>
      <c r="J1119" s="16" t="s">
        <v>9</v>
      </c>
      <c r="K1119" s="14" t="s">
        <v>16</v>
      </c>
      <c r="L1119" s="14" t="s">
        <v>19</v>
      </c>
      <c r="M1119" s="16" t="s">
        <v>25</v>
      </c>
      <c r="N1119" s="16" t="s">
        <v>13</v>
      </c>
      <c r="O1119" s="16" t="s">
        <v>14</v>
      </c>
      <c r="P1119" s="12">
        <f t="shared" si="88"/>
        <v>1</v>
      </c>
      <c r="Q1119" s="12" cm="1">
        <f t="array" ref="Q1119">SUMPRODUCT(($G$2:$G$3094=G1119)*(P1119&gt;$P$2:$P$3094))+1</f>
        <v>1</v>
      </c>
      <c r="R1119" s="12" t="e">
        <f>(Q1119*100000)+#REF!</f>
        <v>#REF!</v>
      </c>
      <c r="S1119" t="e" cm="1">
        <f t="array" ref="S1119">SUMPRODUCT(($G$2:$G$3094=G1119)*(R1119&gt;$R$2:$R$3094))+1</f>
        <v>#REF!</v>
      </c>
      <c r="T1119" t="str">
        <f t="shared" si="89"/>
        <v xml:space="preserve">EPSOM DOWNS </v>
      </c>
      <c r="U1119">
        <v>0</v>
      </c>
      <c r="V1119" t="s">
        <v>11</v>
      </c>
      <c r="W1119">
        <f t="shared" si="90"/>
        <v>2023</v>
      </c>
    </row>
    <row r="1120" spans="1:23" x14ac:dyDescent="0.25">
      <c r="A1120" s="10" t="str">
        <f>IF(YEAR(G1120)=2024,#REF!,"")</f>
        <v/>
      </c>
      <c r="B1120" s="10" t="str">
        <f>IF(YEAR(G1120)=2025,#REF!,"")</f>
        <v/>
      </c>
      <c r="C1120" s="10" t="str">
        <f t="shared" si="86"/>
        <v>Afternoon45166</v>
      </c>
      <c r="D1120" s="5" t="str">
        <f>IF('by region'!$C$2="Any","Any",List!V1120)&amp;M1120&amp;IF('by region'!$I$2="Any","Any",N1120)&amp;G1120</f>
        <v>AnyFlatAny45166</v>
      </c>
      <c r="E1120" s="5" t="e">
        <f>IF(I1120=#REF!,List!G1120,"")</f>
        <v>#REF!</v>
      </c>
      <c r="F1120" s="5" t="e">
        <f t="shared" si="87"/>
        <v>#REF!</v>
      </c>
      <c r="G1120" s="15">
        <v>45166</v>
      </c>
      <c r="H1120" s="16" t="s">
        <v>42</v>
      </c>
      <c r="I1120" s="16" t="s">
        <v>78</v>
      </c>
      <c r="J1120" s="16" t="s">
        <v>9</v>
      </c>
      <c r="K1120" s="14" t="s">
        <v>10</v>
      </c>
      <c r="L1120" s="14" t="s">
        <v>11</v>
      </c>
      <c r="M1120" s="16" t="s">
        <v>25</v>
      </c>
      <c r="N1120" s="16" t="s">
        <v>13</v>
      </c>
      <c r="O1120" s="16" t="s">
        <v>14</v>
      </c>
      <c r="P1120" s="12">
        <f t="shared" si="88"/>
        <v>1</v>
      </c>
      <c r="Q1120" s="12" cm="1">
        <f t="array" ref="Q1120">SUMPRODUCT(($G$2:$G$3094=G1120)*(P1120&gt;$P$2:$P$3094))+1</f>
        <v>1</v>
      </c>
      <c r="R1120" s="12" t="e">
        <f>(Q1120*100000)+#REF!</f>
        <v>#REF!</v>
      </c>
      <c r="S1120" t="e" cm="1">
        <f t="array" ref="S1120">SUMPRODUCT(($G$2:$G$3094=G1120)*(R1120&gt;$R$2:$R$3094))+1</f>
        <v>#REF!</v>
      </c>
      <c r="T1120" t="str">
        <f t="shared" si="89"/>
        <v xml:space="preserve">RIPON </v>
      </c>
      <c r="U1120">
        <v>0</v>
      </c>
      <c r="V1120" t="s">
        <v>17</v>
      </c>
      <c r="W1120">
        <f t="shared" si="90"/>
        <v>2023</v>
      </c>
    </row>
    <row r="1121" spans="1:23" x14ac:dyDescent="0.25">
      <c r="A1121" s="10" t="str">
        <f>IF(YEAR(G1121)=2024,#REF!,"")</f>
        <v/>
      </c>
      <c r="B1121" s="10" t="str">
        <f>IF(YEAR(G1121)=2025,#REF!,"")</f>
        <v/>
      </c>
      <c r="C1121" s="10" t="str">
        <f t="shared" si="86"/>
        <v>Afternoon45166</v>
      </c>
      <c r="D1121" s="5" t="str">
        <f>IF('by region'!$C$2="Any","Any",List!V1121)&amp;M1121&amp;IF('by region'!$I$2="Any","Any",N1121)&amp;G1121</f>
        <v>AnyJumpAny45166</v>
      </c>
      <c r="E1121" s="5" t="e">
        <f>IF(I1121=#REF!,List!G1121,"")</f>
        <v>#REF!</v>
      </c>
      <c r="F1121" s="5" t="e">
        <f t="shared" si="87"/>
        <v>#REF!</v>
      </c>
      <c r="G1121" s="15">
        <v>45166</v>
      </c>
      <c r="H1121" s="16" t="s">
        <v>42</v>
      </c>
      <c r="I1121" s="16" t="s">
        <v>92</v>
      </c>
      <c r="J1121" s="16" t="s">
        <v>9</v>
      </c>
      <c r="K1121" s="14" t="s">
        <v>10</v>
      </c>
      <c r="L1121" s="14" t="s">
        <v>11</v>
      </c>
      <c r="M1121" s="16" t="s">
        <v>12</v>
      </c>
      <c r="N1121" s="16" t="s">
        <v>13</v>
      </c>
      <c r="O1121" s="16" t="s">
        <v>14</v>
      </c>
      <c r="P1121" s="12">
        <f t="shared" si="88"/>
        <v>1</v>
      </c>
      <c r="Q1121" s="12" cm="1">
        <f t="array" ref="Q1121">SUMPRODUCT(($G$2:$G$3094=G1121)*(P1121&gt;$P$2:$P$3094))+1</f>
        <v>1</v>
      </c>
      <c r="R1121" s="12" t="e">
        <f>(Q1121*100000)+#REF!</f>
        <v>#REF!</v>
      </c>
      <c r="S1121" t="e" cm="1">
        <f t="array" ref="S1121">SUMPRODUCT(($G$2:$G$3094=G1121)*(R1121&gt;$R$2:$R$3094))+1</f>
        <v>#REF!</v>
      </c>
      <c r="T1121" t="str">
        <f t="shared" si="89"/>
        <v xml:space="preserve">Cartmel </v>
      </c>
      <c r="U1121">
        <v>0</v>
      </c>
      <c r="V1121" t="s">
        <v>17</v>
      </c>
      <c r="W1121">
        <f t="shared" si="90"/>
        <v>2023</v>
      </c>
    </row>
    <row r="1122" spans="1:23" x14ac:dyDescent="0.25">
      <c r="A1122" s="10" t="str">
        <f>IF(YEAR(G1122)=2024,#REF!,"")</f>
        <v/>
      </c>
      <c r="B1122" s="10" t="str">
        <f>IF(YEAR(G1122)=2025,#REF!,"")</f>
        <v/>
      </c>
      <c r="C1122" s="10" t="str">
        <f t="shared" si="86"/>
        <v>Afternoon45167</v>
      </c>
      <c r="D1122" s="5" t="str">
        <f>IF('by region'!$C$2="Any","Any",List!V1122)&amp;M1122&amp;IF('by region'!$I$2="Any","Any",N1122)&amp;G1122</f>
        <v>AnyFlatAny45167</v>
      </c>
      <c r="E1122" s="5" t="e">
        <f>IF(I1122=#REF!,List!G1122,"")</f>
        <v>#REF!</v>
      </c>
      <c r="F1122" s="5" t="e">
        <f t="shared" si="87"/>
        <v>#REF!</v>
      </c>
      <c r="G1122" s="15">
        <v>45167</v>
      </c>
      <c r="H1122" s="16" t="s">
        <v>7</v>
      </c>
      <c r="I1122" s="16" t="s">
        <v>51</v>
      </c>
      <c r="J1122" s="16" t="s">
        <v>9</v>
      </c>
      <c r="K1122" s="14" t="s">
        <v>10</v>
      </c>
      <c r="L1122" s="14" t="s">
        <v>19</v>
      </c>
      <c r="M1122" s="16" t="s">
        <v>25</v>
      </c>
      <c r="N1122" s="16" t="s">
        <v>13</v>
      </c>
      <c r="O1122" s="16" t="s">
        <v>21</v>
      </c>
      <c r="P1122" s="12">
        <f t="shared" si="88"/>
        <v>1</v>
      </c>
      <c r="Q1122" s="12" cm="1">
        <f t="array" ref="Q1122">SUMPRODUCT(($G$2:$G$3094=G1122)*(P1122&gt;$P$2:$P$3094))+1</f>
        <v>1</v>
      </c>
      <c r="R1122" s="12" t="e">
        <f>(Q1122*100000)+#REF!</f>
        <v>#REF!</v>
      </c>
      <c r="S1122" t="e" cm="1">
        <f t="array" ref="S1122">SUMPRODUCT(($G$2:$G$3094=G1122)*(R1122&gt;$R$2:$R$3094))+1</f>
        <v>#REF!</v>
      </c>
      <c r="T1122" t="str">
        <f t="shared" si="89"/>
        <v xml:space="preserve">NEWBURY </v>
      </c>
      <c r="U1122">
        <v>0</v>
      </c>
      <c r="V1122" t="s">
        <v>30</v>
      </c>
      <c r="W1122">
        <f t="shared" si="90"/>
        <v>2023</v>
      </c>
    </row>
    <row r="1123" spans="1:23" x14ac:dyDescent="0.25">
      <c r="A1123" s="10" t="str">
        <f>IF(YEAR(G1123)=2024,#REF!,"")</f>
        <v/>
      </c>
      <c r="B1123" s="10" t="str">
        <f>IF(YEAR(G1123)=2025,#REF!,"")</f>
        <v/>
      </c>
      <c r="C1123" s="10" t="str">
        <f t="shared" si="86"/>
        <v>Evening45167</v>
      </c>
      <c r="D1123" s="5" t="str">
        <f>IF('by region'!$C$2="Any","Any",List!V1123)&amp;M1123&amp;IF('by region'!$I$2="Any","Any",N1123)&amp;G1123</f>
        <v>AnyFlatAny45167</v>
      </c>
      <c r="E1123" s="5" t="e">
        <f>IF(I1123=#REF!,List!G1123,"")</f>
        <v>#REF!</v>
      </c>
      <c r="F1123" s="5" t="e">
        <f t="shared" si="87"/>
        <v>#REF!</v>
      </c>
      <c r="G1123" s="15">
        <v>45167</v>
      </c>
      <c r="H1123" s="16" t="s">
        <v>7</v>
      </c>
      <c r="I1123" s="16" t="s">
        <v>22</v>
      </c>
      <c r="J1123" s="16" t="s">
        <v>80</v>
      </c>
      <c r="K1123" s="14" t="s">
        <v>10</v>
      </c>
      <c r="L1123" s="14" t="s">
        <v>11</v>
      </c>
      <c r="M1123" s="16" t="s">
        <v>25</v>
      </c>
      <c r="N1123" s="16" t="s">
        <v>13</v>
      </c>
      <c r="O1123" s="16" t="s">
        <v>21</v>
      </c>
      <c r="P1123" s="12">
        <f t="shared" si="88"/>
        <v>2</v>
      </c>
      <c r="Q1123" s="12" cm="1">
        <f t="array" ref="Q1123">SUMPRODUCT(($G$2:$G$3094=G1123)*(P1123&gt;$P$2:$P$3094))+1</f>
        <v>3</v>
      </c>
      <c r="R1123" s="12" t="e">
        <f>(Q1123*100000)+#REF!</f>
        <v>#REF!</v>
      </c>
      <c r="S1123" t="e" cm="1">
        <f t="array" ref="S1123">SUMPRODUCT(($G$2:$G$3094=G1123)*(R1123&gt;$R$2:$R$3094))+1</f>
        <v>#REF!</v>
      </c>
      <c r="T1123" t="str">
        <f t="shared" si="89"/>
        <v>MUSSELBURGH †</v>
      </c>
      <c r="U1123">
        <v>0</v>
      </c>
      <c r="V1123" t="s">
        <v>11</v>
      </c>
      <c r="W1123">
        <f t="shared" si="90"/>
        <v>2023</v>
      </c>
    </row>
    <row r="1124" spans="1:23" x14ac:dyDescent="0.25">
      <c r="A1124" s="10" t="str">
        <f>IF(YEAR(G1124)=2024,#REF!,"")</f>
        <v/>
      </c>
      <c r="B1124" s="10" t="str">
        <f>IF(YEAR(G1124)=2025,#REF!,"")</f>
        <v/>
      </c>
      <c r="C1124" s="10" t="str">
        <f t="shared" si="86"/>
        <v>Afternoon45167</v>
      </c>
      <c r="D1124" s="5" t="str">
        <f>IF('by region'!$C$2="Any","Any",List!V1124)&amp;M1124&amp;IF('by region'!$I$2="Any","Any",N1124)&amp;G1124</f>
        <v>AnyFlatAny45167</v>
      </c>
      <c r="E1124" s="5" t="e">
        <f>IF(I1124=#REF!,List!G1124,"")</f>
        <v>#REF!</v>
      </c>
      <c r="F1124" s="5" t="e">
        <f t="shared" si="87"/>
        <v>#REF!</v>
      </c>
      <c r="G1124" s="15">
        <v>45167</v>
      </c>
      <c r="H1124" s="16" t="s">
        <v>7</v>
      </c>
      <c r="I1124" s="16" t="s">
        <v>78</v>
      </c>
      <c r="J1124" s="16" t="s">
        <v>9</v>
      </c>
      <c r="K1124" s="14" t="s">
        <v>10</v>
      </c>
      <c r="L1124" s="14" t="s">
        <v>11</v>
      </c>
      <c r="M1124" s="16" t="s">
        <v>25</v>
      </c>
      <c r="N1124" s="16" t="s">
        <v>13</v>
      </c>
      <c r="O1124" s="16" t="s">
        <v>14</v>
      </c>
      <c r="P1124" s="12">
        <f t="shared" si="88"/>
        <v>1</v>
      </c>
      <c r="Q1124" s="12" cm="1">
        <f t="array" ref="Q1124">SUMPRODUCT(($G$2:$G$3094=G1124)*(P1124&gt;$P$2:$P$3094))+1</f>
        <v>1</v>
      </c>
      <c r="R1124" s="12" t="e">
        <f>(Q1124*100000)+#REF!</f>
        <v>#REF!</v>
      </c>
      <c r="S1124" t="e" cm="1">
        <f t="array" ref="S1124">SUMPRODUCT(($G$2:$G$3094=G1124)*(R1124&gt;$R$2:$R$3094))+1</f>
        <v>#REF!</v>
      </c>
      <c r="T1124" t="str">
        <f t="shared" si="89"/>
        <v xml:space="preserve">RIPON </v>
      </c>
      <c r="U1124">
        <v>0</v>
      </c>
      <c r="V1124" t="s">
        <v>17</v>
      </c>
      <c r="W1124">
        <f t="shared" si="90"/>
        <v>2023</v>
      </c>
    </row>
    <row r="1125" spans="1:23" x14ac:dyDescent="0.25">
      <c r="A1125" s="10" t="str">
        <f>IF(YEAR(G1125)=2024,#REF!,"")</f>
        <v/>
      </c>
      <c r="B1125" s="10" t="str">
        <f>IF(YEAR(G1125)=2025,#REF!,"")</f>
        <v/>
      </c>
      <c r="C1125" s="10" t="str">
        <f t="shared" si="86"/>
        <v>Evening45167</v>
      </c>
      <c r="D1125" s="5" t="str">
        <f>IF('by region'!$C$2="Any","Any",List!V1125)&amp;M1125&amp;IF('by region'!$I$2="Any","Any",N1125)&amp;G1125</f>
        <v>AnyJumpAny45167</v>
      </c>
      <c r="E1125" s="5" t="e">
        <f>IF(I1125=#REF!,List!G1125,"")</f>
        <v>#REF!</v>
      </c>
      <c r="F1125" s="5" t="e">
        <f t="shared" si="87"/>
        <v>#REF!</v>
      </c>
      <c r="G1125" s="15">
        <v>45167</v>
      </c>
      <c r="H1125" s="16" t="s">
        <v>7</v>
      </c>
      <c r="I1125" s="16" t="s">
        <v>91</v>
      </c>
      <c r="J1125" s="16" t="s">
        <v>80</v>
      </c>
      <c r="K1125" s="14" t="s">
        <v>24</v>
      </c>
      <c r="L1125" s="14" t="s">
        <v>17</v>
      </c>
      <c r="M1125" s="16" t="s">
        <v>12</v>
      </c>
      <c r="N1125" s="16" t="s">
        <v>13</v>
      </c>
      <c r="O1125" s="16" t="s">
        <v>14</v>
      </c>
      <c r="P1125" s="12">
        <f t="shared" si="88"/>
        <v>2</v>
      </c>
      <c r="Q1125" s="12" cm="1">
        <f t="array" ref="Q1125">SUMPRODUCT(($G$2:$G$3094=G1125)*(P1125&gt;$P$2:$P$3094))+1</f>
        <v>3</v>
      </c>
      <c r="R1125" s="12" t="e">
        <f>(Q1125*100000)+#REF!</f>
        <v>#REF!</v>
      </c>
      <c r="S1125" t="e" cm="1">
        <f t="array" ref="S1125">SUMPRODUCT(($G$2:$G$3094=G1125)*(R1125&gt;$R$2:$R$3094))+1</f>
        <v>#REF!</v>
      </c>
      <c r="T1125" t="str">
        <f t="shared" si="89"/>
        <v>Worcester †</v>
      </c>
      <c r="U1125">
        <v>0</v>
      </c>
      <c r="V1125" t="s">
        <v>17</v>
      </c>
      <c r="W1125">
        <f t="shared" si="90"/>
        <v>2023</v>
      </c>
    </row>
    <row r="1126" spans="1:23" x14ac:dyDescent="0.25">
      <c r="A1126" s="10" t="str">
        <f>IF(YEAR(G1126)=2024,#REF!,"")</f>
        <v/>
      </c>
      <c r="B1126" s="10" t="str">
        <f>IF(YEAR(G1126)=2025,#REF!,"")</f>
        <v/>
      </c>
      <c r="C1126" s="10" t="str">
        <f t="shared" si="86"/>
        <v>Afternoon45168</v>
      </c>
      <c r="D1126" s="5" t="str">
        <f>IF('by region'!$C$2="Any","Any",List!V1126)&amp;M1126&amp;IF('by region'!$I$2="Any","Any",N1126)&amp;G1126</f>
        <v>AnyFlatAny45168</v>
      </c>
      <c r="E1126" s="5" t="e">
        <f>IF(I1126=#REF!,List!G1126,"")</f>
        <v>#REF!</v>
      </c>
      <c r="F1126" s="5" t="e">
        <f t="shared" si="87"/>
        <v>#REF!</v>
      </c>
      <c r="G1126" s="15">
        <v>45168</v>
      </c>
      <c r="H1126" s="16" t="s">
        <v>27</v>
      </c>
      <c r="I1126" s="16" t="s">
        <v>8</v>
      </c>
      <c r="J1126" s="16" t="s">
        <v>9</v>
      </c>
      <c r="K1126" s="14" t="s">
        <v>10</v>
      </c>
      <c r="L1126" s="14" t="s">
        <v>11</v>
      </c>
      <c r="M1126" s="16" t="s">
        <v>25</v>
      </c>
      <c r="N1126" s="16" t="s">
        <v>13</v>
      </c>
      <c r="O1126" s="16" t="s">
        <v>14</v>
      </c>
      <c r="P1126" s="12">
        <f t="shared" si="88"/>
        <v>1</v>
      </c>
      <c r="Q1126" s="12" cm="1">
        <f t="array" ref="Q1126">SUMPRODUCT(($G$2:$G$3094=G1126)*(P1126&gt;$P$2:$P$3094))+1</f>
        <v>1</v>
      </c>
      <c r="R1126" s="12" t="e">
        <f>(Q1126*100000)+#REF!</f>
        <v>#REF!</v>
      </c>
      <c r="S1126" t="e" cm="1">
        <f t="array" ref="S1126">SUMPRODUCT(($G$2:$G$3094=G1126)*(R1126&gt;$R$2:$R$3094))+1</f>
        <v>#REF!</v>
      </c>
      <c r="T1126" t="str">
        <f t="shared" si="89"/>
        <v xml:space="preserve">CATTERICK BRIDGE </v>
      </c>
      <c r="U1126">
        <v>0</v>
      </c>
      <c r="V1126" t="s">
        <v>11</v>
      </c>
      <c r="W1126">
        <f t="shared" si="90"/>
        <v>2023</v>
      </c>
    </row>
    <row r="1127" spans="1:23" x14ac:dyDescent="0.25">
      <c r="A1127" s="10" t="str">
        <f>IF(YEAR(G1127)=2024,#REF!,"")</f>
        <v/>
      </c>
      <c r="B1127" s="10" t="str">
        <f>IF(YEAR(G1127)=2025,#REF!,"")</f>
        <v/>
      </c>
      <c r="C1127" s="10" t="str">
        <f t="shared" si="86"/>
        <v>Afternoon45168</v>
      </c>
      <c r="D1127" s="5" t="str">
        <f>IF('by region'!$C$2="Any","Any",List!V1127)&amp;M1127&amp;IF('by region'!$I$2="Any","Any",N1127)&amp;G1127</f>
        <v>AnyFlatAny45168</v>
      </c>
      <c r="E1127" s="5" t="e">
        <f>IF(I1127=#REF!,List!G1127,"")</f>
        <v>#REF!</v>
      </c>
      <c r="F1127" s="5" t="e">
        <f t="shared" si="87"/>
        <v>#REF!</v>
      </c>
      <c r="G1127" s="15">
        <v>45168</v>
      </c>
      <c r="H1127" s="16" t="s">
        <v>27</v>
      </c>
      <c r="I1127" s="16" t="s">
        <v>36</v>
      </c>
      <c r="J1127" s="16" t="s">
        <v>9</v>
      </c>
      <c r="K1127" s="14" t="s">
        <v>24</v>
      </c>
      <c r="L1127" s="14" t="s">
        <v>19</v>
      </c>
      <c r="M1127" s="16" t="s">
        <v>25</v>
      </c>
      <c r="N1127" s="16" t="s">
        <v>13</v>
      </c>
      <c r="O1127" s="16" t="s">
        <v>14</v>
      </c>
      <c r="P1127" s="12">
        <f t="shared" si="88"/>
        <v>1</v>
      </c>
      <c r="Q1127" s="12" cm="1">
        <f t="array" ref="Q1127">SUMPRODUCT(($G$2:$G$3094=G1127)*(P1127&gt;$P$2:$P$3094))+1</f>
        <v>1</v>
      </c>
      <c r="R1127" s="12" t="e">
        <f>(Q1127*100000)+#REF!</f>
        <v>#REF!</v>
      </c>
      <c r="S1127" t="e" cm="1">
        <f t="array" ref="S1127">SUMPRODUCT(($G$2:$G$3094=G1127)*(R1127&gt;$R$2:$R$3094))+1</f>
        <v>#REF!</v>
      </c>
      <c r="T1127" t="str">
        <f t="shared" si="89"/>
        <v xml:space="preserve">LINGFIELD PARK </v>
      </c>
      <c r="U1127">
        <v>0</v>
      </c>
      <c r="V1127" t="s">
        <v>19</v>
      </c>
      <c r="W1127">
        <f t="shared" si="90"/>
        <v>2023</v>
      </c>
    </row>
    <row r="1128" spans="1:23" x14ac:dyDescent="0.25">
      <c r="A1128" s="10" t="str">
        <f>IF(YEAR(G1128)=2024,#REF!,"")</f>
        <v/>
      </c>
      <c r="B1128" s="10" t="str">
        <f>IF(YEAR(G1128)=2025,#REF!,"")</f>
        <v/>
      </c>
      <c r="C1128" s="10" t="str">
        <f t="shared" si="86"/>
        <v>Afternoon45168</v>
      </c>
      <c r="D1128" s="5" t="str">
        <f>IF('by region'!$C$2="Any","Any",List!V1128)&amp;M1128&amp;IF('by region'!$I$2="Any","Any",N1128)&amp;G1128</f>
        <v>AnyFlatAny45168</v>
      </c>
      <c r="E1128" s="5" t="e">
        <f>IF(I1128=#REF!,List!G1128,"")</f>
        <v>#REF!</v>
      </c>
      <c r="F1128" s="5" t="e">
        <f t="shared" si="87"/>
        <v>#REF!</v>
      </c>
      <c r="G1128" s="15">
        <v>45168</v>
      </c>
      <c r="H1128" s="16" t="s">
        <v>27</v>
      </c>
      <c r="I1128" s="16" t="s">
        <v>22</v>
      </c>
      <c r="J1128" s="16" t="s">
        <v>9</v>
      </c>
      <c r="K1128" s="14" t="s">
        <v>10</v>
      </c>
      <c r="L1128" s="14" t="s">
        <v>11</v>
      </c>
      <c r="M1128" s="16" t="s">
        <v>25</v>
      </c>
      <c r="N1128" s="16" t="s">
        <v>13</v>
      </c>
      <c r="O1128" s="16" t="s">
        <v>14</v>
      </c>
      <c r="P1128" s="12">
        <f t="shared" si="88"/>
        <v>1</v>
      </c>
      <c r="Q1128" s="12" cm="1">
        <f t="array" ref="Q1128">SUMPRODUCT(($G$2:$G$3094=G1128)*(P1128&gt;$P$2:$P$3094))+1</f>
        <v>1</v>
      </c>
      <c r="R1128" s="12" t="e">
        <f>(Q1128*100000)+#REF!</f>
        <v>#REF!</v>
      </c>
      <c r="S1128" t="e" cm="1">
        <f t="array" ref="S1128">SUMPRODUCT(($G$2:$G$3094=G1128)*(R1128&gt;$R$2:$R$3094))+1</f>
        <v>#REF!</v>
      </c>
      <c r="T1128" t="str">
        <f t="shared" si="89"/>
        <v xml:space="preserve">MUSSELBURGH </v>
      </c>
      <c r="U1128">
        <v>0</v>
      </c>
      <c r="V1128" t="s">
        <v>19</v>
      </c>
      <c r="W1128">
        <f t="shared" si="90"/>
        <v>2023</v>
      </c>
    </row>
    <row r="1129" spans="1:23" x14ac:dyDescent="0.25">
      <c r="A1129" s="10" t="str">
        <f>IF(YEAR(G1129)=2024,#REF!,"")</f>
        <v/>
      </c>
      <c r="B1129" s="10" t="str">
        <f>IF(YEAR(G1129)=2025,#REF!,"")</f>
        <v/>
      </c>
      <c r="C1129" s="10" t="str">
        <f t="shared" si="86"/>
        <v>Evening45168</v>
      </c>
      <c r="D1129" s="5" t="str">
        <f>IF('by region'!$C$2="Any","Any",List!V1129)&amp;M1129&amp;IF('by region'!$I$2="Any","Any",N1129)&amp;G1129</f>
        <v>AnyJumpAny45168</v>
      </c>
      <c r="E1129" s="5" t="e">
        <f>IF(I1129=#REF!,List!G1129,"")</f>
        <v>#REF!</v>
      </c>
      <c r="F1129" s="5" t="e">
        <f t="shared" si="87"/>
        <v>#REF!</v>
      </c>
      <c r="G1129" s="15">
        <v>45168</v>
      </c>
      <c r="H1129" s="16" t="s">
        <v>27</v>
      </c>
      <c r="I1129" s="16" t="s">
        <v>46</v>
      </c>
      <c r="J1129" s="16" t="s">
        <v>80</v>
      </c>
      <c r="K1129" s="14" t="s">
        <v>24</v>
      </c>
      <c r="L1129" s="14" t="s">
        <v>11</v>
      </c>
      <c r="M1129" s="16" t="s">
        <v>12</v>
      </c>
      <c r="N1129" s="16" t="s">
        <v>13</v>
      </c>
      <c r="O1129" s="16" t="s">
        <v>14</v>
      </c>
      <c r="P1129" s="12">
        <f t="shared" si="88"/>
        <v>2</v>
      </c>
      <c r="Q1129" s="12" cm="1">
        <f t="array" ref="Q1129">SUMPRODUCT(($G$2:$G$3094=G1129)*(P1129&gt;$P$2:$P$3094))+1</f>
        <v>4</v>
      </c>
      <c r="R1129" s="12" t="e">
        <f>(Q1129*100000)+#REF!</f>
        <v>#REF!</v>
      </c>
      <c r="S1129" t="e" cm="1">
        <f t="array" ref="S1129">SUMPRODUCT(($G$2:$G$3094=G1129)*(R1129&gt;$R$2:$R$3094))+1</f>
        <v>#REF!</v>
      </c>
      <c r="T1129" t="str">
        <f t="shared" si="89"/>
        <v>Sedgefield †</v>
      </c>
      <c r="U1129">
        <v>0</v>
      </c>
      <c r="V1129" t="s">
        <v>19</v>
      </c>
      <c r="W1129">
        <f t="shared" si="90"/>
        <v>2023</v>
      </c>
    </row>
    <row r="1130" spans="1:23" x14ac:dyDescent="0.25">
      <c r="A1130" s="10" t="str">
        <f>IF(YEAR(G1130)=2024,#REF!,"")</f>
        <v/>
      </c>
      <c r="B1130" s="10" t="str">
        <f>IF(YEAR(G1130)=2025,#REF!,"")</f>
        <v/>
      </c>
      <c r="C1130" s="10" t="str">
        <f t="shared" si="86"/>
        <v>Afternoon45169</v>
      </c>
      <c r="D1130" s="5" t="str">
        <f>IF('by region'!$C$2="Any","Any",List!V1130)&amp;M1130&amp;IF('by region'!$I$2="Any","Any",N1130)&amp;G1130</f>
        <v>AnyFlatAny45169</v>
      </c>
      <c r="E1130" s="5" t="e">
        <f>IF(I1130=#REF!,List!G1130,"")</f>
        <v>#REF!</v>
      </c>
      <c r="F1130" s="5" t="e">
        <f t="shared" si="87"/>
        <v>#REF!</v>
      </c>
      <c r="G1130" s="15">
        <v>45169</v>
      </c>
      <c r="H1130" s="16" t="s">
        <v>34</v>
      </c>
      <c r="I1130" s="16" t="s">
        <v>63</v>
      </c>
      <c r="J1130" s="16" t="s">
        <v>9</v>
      </c>
      <c r="K1130" s="14" t="s">
        <v>16</v>
      </c>
      <c r="L1130" s="14" t="s">
        <v>11</v>
      </c>
      <c r="M1130" s="16" t="s">
        <v>25</v>
      </c>
      <c r="N1130" s="16" t="s">
        <v>13</v>
      </c>
      <c r="O1130" s="16" t="s">
        <v>14</v>
      </c>
      <c r="P1130" s="12">
        <f t="shared" si="88"/>
        <v>1</v>
      </c>
      <c r="Q1130" s="12" cm="1">
        <f t="array" ref="Q1130">SUMPRODUCT(($G$2:$G$3094=G1130)*(P1130&gt;$P$2:$P$3094))+1</f>
        <v>1</v>
      </c>
      <c r="R1130" s="12" t="e">
        <f>(Q1130*100000)+#REF!</f>
        <v>#REF!</v>
      </c>
      <c r="S1130" t="e" cm="1">
        <f t="array" ref="S1130">SUMPRODUCT(($G$2:$G$3094=G1130)*(R1130&gt;$R$2:$R$3094))+1</f>
        <v>#REF!</v>
      </c>
      <c r="T1130" t="str">
        <f t="shared" si="89"/>
        <v xml:space="preserve">CARLISLE </v>
      </c>
      <c r="U1130">
        <v>0</v>
      </c>
      <c r="V1130" t="s">
        <v>30</v>
      </c>
      <c r="W1130">
        <f t="shared" si="90"/>
        <v>2023</v>
      </c>
    </row>
    <row r="1131" spans="1:23" x14ac:dyDescent="0.25">
      <c r="A1131" s="10" t="str">
        <f>IF(YEAR(G1131)=2024,#REF!,"")</f>
        <v/>
      </c>
      <c r="B1131" s="10" t="str">
        <f>IF(YEAR(G1131)=2025,#REF!,"")</f>
        <v/>
      </c>
      <c r="C1131" s="10" t="str">
        <f t="shared" si="86"/>
        <v>Afternoon45169</v>
      </c>
      <c r="D1131" s="5" t="str">
        <f>IF('by region'!$C$2="Any","Any",List!V1131)&amp;M1131&amp;IF('by region'!$I$2="Any","Any",N1131)&amp;G1131</f>
        <v>AnyFlatAny45169</v>
      </c>
      <c r="E1131" s="5" t="e">
        <f>IF(I1131=#REF!,List!G1131,"")</f>
        <v>#REF!</v>
      </c>
      <c r="F1131" s="5" t="e">
        <f t="shared" si="87"/>
        <v>#REF!</v>
      </c>
      <c r="G1131" s="15">
        <v>45169</v>
      </c>
      <c r="H1131" s="16" t="s">
        <v>34</v>
      </c>
      <c r="I1131" s="16" t="s">
        <v>79</v>
      </c>
      <c r="J1131" s="16" t="s">
        <v>9</v>
      </c>
      <c r="K1131" s="14" t="s">
        <v>24</v>
      </c>
      <c r="L1131" s="14" t="s">
        <v>19</v>
      </c>
      <c r="M1131" s="16" t="s">
        <v>25</v>
      </c>
      <c r="N1131" s="16" t="s">
        <v>13</v>
      </c>
      <c r="O1131" s="16" t="s">
        <v>21</v>
      </c>
      <c r="P1131" s="12">
        <f t="shared" si="88"/>
        <v>1</v>
      </c>
      <c r="Q1131" s="12" cm="1">
        <f t="array" ref="Q1131">SUMPRODUCT(($G$2:$G$3094=G1131)*(P1131&gt;$P$2:$P$3094))+1</f>
        <v>1</v>
      </c>
      <c r="R1131" s="12" t="e">
        <f>(Q1131*100000)+#REF!</f>
        <v>#REF!</v>
      </c>
      <c r="S1131" t="e" cm="1">
        <f t="array" ref="S1131">SUMPRODUCT(($G$2:$G$3094=G1131)*(R1131&gt;$R$2:$R$3094))+1</f>
        <v>#REF!</v>
      </c>
      <c r="T1131" t="str">
        <f t="shared" si="89"/>
        <v xml:space="preserve">BATH </v>
      </c>
      <c r="U1131">
        <v>0</v>
      </c>
      <c r="V1131" t="s">
        <v>11</v>
      </c>
      <c r="W1131">
        <f t="shared" si="90"/>
        <v>2023</v>
      </c>
    </row>
    <row r="1132" spans="1:23" x14ac:dyDescent="0.25">
      <c r="A1132" s="10" t="str">
        <f>IF(YEAR(G1132)=2024,#REF!,"")</f>
        <v/>
      </c>
      <c r="B1132" s="10" t="str">
        <f>IF(YEAR(G1132)=2025,#REF!,"")</f>
        <v/>
      </c>
      <c r="C1132" s="10" t="str">
        <f t="shared" si="86"/>
        <v>Evening45169</v>
      </c>
      <c r="D1132" s="5" t="str">
        <f>IF('by region'!$C$2="Any","Any",List!V1132)&amp;M1132&amp;IF('by region'!$I$2="Any","Any",N1132)&amp;G1132</f>
        <v>AnyJumpAny45169</v>
      </c>
      <c r="E1132" s="5" t="e">
        <f>IF(I1132=#REF!,List!G1132,"")</f>
        <v>#REF!</v>
      </c>
      <c r="F1132" s="5" t="e">
        <f t="shared" si="87"/>
        <v>#REF!</v>
      </c>
      <c r="G1132" s="15">
        <v>45169</v>
      </c>
      <c r="H1132" s="16" t="s">
        <v>34</v>
      </c>
      <c r="I1132" s="16" t="s">
        <v>66</v>
      </c>
      <c r="J1132" s="16" t="s">
        <v>80</v>
      </c>
      <c r="K1132" s="14" t="s">
        <v>10</v>
      </c>
      <c r="L1132" s="14" t="s">
        <v>17</v>
      </c>
      <c r="M1132" s="16" t="s">
        <v>12</v>
      </c>
      <c r="N1132" s="16" t="s">
        <v>13</v>
      </c>
      <c r="O1132" s="16" t="s">
        <v>21</v>
      </c>
      <c r="P1132" s="12">
        <f t="shared" si="88"/>
        <v>2</v>
      </c>
      <c r="Q1132" s="12" cm="1">
        <f t="array" ref="Q1132">SUMPRODUCT(($G$2:$G$3094=G1132)*(P1132&gt;$P$2:$P$3094))+1</f>
        <v>4</v>
      </c>
      <c r="R1132" s="12" t="e">
        <f>(Q1132*100000)+#REF!</f>
        <v>#REF!</v>
      </c>
      <c r="S1132" t="e" cm="1">
        <f t="array" ref="S1132">SUMPRODUCT(($G$2:$G$3094=G1132)*(R1132&gt;$R$2:$R$3094))+1</f>
        <v>#REF!</v>
      </c>
      <c r="T1132" t="str">
        <f t="shared" si="89"/>
        <v>Stratford-On-Avon †</v>
      </c>
      <c r="U1132">
        <v>0</v>
      </c>
      <c r="V1132" t="s">
        <v>19</v>
      </c>
      <c r="W1132">
        <f t="shared" si="90"/>
        <v>2023</v>
      </c>
    </row>
    <row r="1133" spans="1:23" x14ac:dyDescent="0.25">
      <c r="A1133" s="10" t="str">
        <f>IF(YEAR(G1133)=2024,#REF!,"")</f>
        <v/>
      </c>
      <c r="B1133" s="10" t="str">
        <f>IF(YEAR(G1133)=2025,#REF!,"")</f>
        <v/>
      </c>
      <c r="C1133" s="10" t="str">
        <f t="shared" si="86"/>
        <v>Evening45170</v>
      </c>
      <c r="D1133" s="5" t="str">
        <f>IF('by region'!$C$2="Any","Any",List!V1133)&amp;M1133&amp;IF('by region'!$I$2="Any","Any",N1133)&amp;G1133</f>
        <v>AnyFlatAny45170</v>
      </c>
      <c r="E1133" s="5" t="e">
        <f>IF(I1133=#REF!,List!G1133,"")</f>
        <v>#REF!</v>
      </c>
      <c r="F1133" s="5" t="e">
        <f t="shared" si="87"/>
        <v>#REF!</v>
      </c>
      <c r="G1133" s="15">
        <v>45170</v>
      </c>
      <c r="H1133" s="16" t="s">
        <v>35</v>
      </c>
      <c r="I1133" s="16" t="s">
        <v>65</v>
      </c>
      <c r="J1133" s="16" t="s">
        <v>80</v>
      </c>
      <c r="K1133" s="14" t="s">
        <v>24</v>
      </c>
      <c r="L1133" s="14" t="s">
        <v>19</v>
      </c>
      <c r="M1133" s="16" t="s">
        <v>25</v>
      </c>
      <c r="N1133" s="16" t="s">
        <v>13</v>
      </c>
      <c r="O1133" s="16" t="s">
        <v>14</v>
      </c>
      <c r="P1133" s="12">
        <f t="shared" si="88"/>
        <v>2</v>
      </c>
      <c r="Q1133" s="12" cm="1">
        <f t="array" ref="Q1133">SUMPRODUCT(($G$2:$G$3094=G1133)*(P1133&gt;$P$2:$P$3094))+1</f>
        <v>4</v>
      </c>
      <c r="R1133" s="12" t="e">
        <f>(Q1133*100000)+#REF!</f>
        <v>#REF!</v>
      </c>
      <c r="S1133" t="e" cm="1">
        <f t="array" ref="S1133">SUMPRODUCT(($G$2:$G$3094=G1133)*(R1133&gt;$R$2:$R$3094))+1</f>
        <v>#REF!</v>
      </c>
      <c r="T1133" t="str">
        <f t="shared" si="89"/>
        <v>FFOS LAS †</v>
      </c>
      <c r="U1133">
        <v>0</v>
      </c>
      <c r="V1133" t="s">
        <v>11</v>
      </c>
      <c r="W1133">
        <f t="shared" si="90"/>
        <v>2023</v>
      </c>
    </row>
    <row r="1134" spans="1:23" x14ac:dyDescent="0.25">
      <c r="A1134" s="10" t="str">
        <f>IF(YEAR(G1134)=2024,#REF!,"")</f>
        <v/>
      </c>
      <c r="B1134" s="10" t="str">
        <f>IF(YEAR(G1134)=2025,#REF!,"")</f>
        <v/>
      </c>
      <c r="C1134" s="10" t="str">
        <f t="shared" si="86"/>
        <v>Evening45170</v>
      </c>
      <c r="D1134" s="5" t="str">
        <f>IF('by region'!$C$2="Any","Any",List!V1134)&amp;M1134&amp;IF('by region'!$I$2="Any","Any",N1134)&amp;G1134</f>
        <v>AnyFlatAny45170</v>
      </c>
      <c r="E1134" s="5" t="e">
        <f>IF(I1134=#REF!,List!G1134,"")</f>
        <v>#REF!</v>
      </c>
      <c r="F1134" s="5" t="e">
        <f t="shared" si="87"/>
        <v>#REF!</v>
      </c>
      <c r="G1134" s="15">
        <v>45170</v>
      </c>
      <c r="H1134" s="16" t="s">
        <v>35</v>
      </c>
      <c r="I1134" s="16" t="s">
        <v>87</v>
      </c>
      <c r="J1134" s="16" t="s">
        <v>80</v>
      </c>
      <c r="K1134" s="14" t="s">
        <v>10</v>
      </c>
      <c r="L1134" s="14" t="s">
        <v>19</v>
      </c>
      <c r="M1134" s="16" t="s">
        <v>25</v>
      </c>
      <c r="N1134" s="16" t="s">
        <v>13</v>
      </c>
      <c r="O1134" s="16" t="s">
        <v>14</v>
      </c>
      <c r="P1134" s="12">
        <f t="shared" si="88"/>
        <v>2</v>
      </c>
      <c r="Q1134" s="12" cm="1">
        <f t="array" ref="Q1134">SUMPRODUCT(($G$2:$G$3094=G1134)*(P1134&gt;$P$2:$P$3094))+1</f>
        <v>4</v>
      </c>
      <c r="R1134" s="12" t="e">
        <f>(Q1134*100000)+#REF!</f>
        <v>#REF!</v>
      </c>
      <c r="S1134" t="e" cm="1">
        <f t="array" ref="S1134">SUMPRODUCT(($G$2:$G$3094=G1134)*(R1134&gt;$R$2:$R$3094))+1</f>
        <v>#REF!</v>
      </c>
      <c r="T1134" t="str">
        <f t="shared" si="89"/>
        <v>SALISBURY †</v>
      </c>
      <c r="U1134">
        <v>0</v>
      </c>
      <c r="V1134" t="s">
        <v>30</v>
      </c>
      <c r="W1134">
        <f t="shared" si="90"/>
        <v>2023</v>
      </c>
    </row>
    <row r="1135" spans="1:23" x14ac:dyDescent="0.25">
      <c r="A1135" s="10" t="str">
        <f>IF(YEAR(G1135)=2024,#REF!,"")</f>
        <v/>
      </c>
      <c r="B1135" s="10" t="str">
        <f>IF(YEAR(G1135)=2025,#REF!,"")</f>
        <v/>
      </c>
      <c r="C1135" s="10" t="str">
        <f t="shared" si="86"/>
        <v>Afternoon45170</v>
      </c>
      <c r="D1135" s="5" t="str">
        <f>IF('by region'!$C$2="Any","Any",List!V1135)&amp;M1135&amp;IF('by region'!$I$2="Any","Any",N1135)&amp;G1135</f>
        <v>AnyFlatAny45170</v>
      </c>
      <c r="E1135" s="5" t="e">
        <f>IF(I1135=#REF!,List!G1135,"")</f>
        <v>#REF!</v>
      </c>
      <c r="F1135" s="5" t="e">
        <f t="shared" si="87"/>
        <v>#REF!</v>
      </c>
      <c r="G1135" s="15">
        <v>45170</v>
      </c>
      <c r="H1135" s="16" t="s">
        <v>35</v>
      </c>
      <c r="I1135" s="16" t="s">
        <v>63</v>
      </c>
      <c r="J1135" s="16" t="s">
        <v>9</v>
      </c>
      <c r="K1135" s="14" t="s">
        <v>16</v>
      </c>
      <c r="L1135" s="14" t="s">
        <v>11</v>
      </c>
      <c r="M1135" s="16" t="s">
        <v>25</v>
      </c>
      <c r="N1135" s="16" t="s">
        <v>13</v>
      </c>
      <c r="O1135" s="16" t="s">
        <v>14</v>
      </c>
      <c r="P1135" s="12">
        <f t="shared" si="88"/>
        <v>1</v>
      </c>
      <c r="Q1135" s="12" cm="1">
        <f t="array" ref="Q1135">SUMPRODUCT(($G$2:$G$3094=G1135)*(P1135&gt;$P$2:$P$3094))+1</f>
        <v>1</v>
      </c>
      <c r="R1135" s="12" t="e">
        <f>(Q1135*100000)+#REF!</f>
        <v>#REF!</v>
      </c>
      <c r="S1135" t="e" cm="1">
        <f t="array" ref="S1135">SUMPRODUCT(($G$2:$G$3094=G1135)*(R1135&gt;$R$2:$R$3094))+1</f>
        <v>#REF!</v>
      </c>
      <c r="T1135" t="str">
        <f t="shared" si="89"/>
        <v xml:space="preserve">CARLISLE </v>
      </c>
      <c r="U1135">
        <v>0</v>
      </c>
      <c r="V1135" t="s">
        <v>11</v>
      </c>
      <c r="W1135">
        <f t="shared" si="90"/>
        <v>2023</v>
      </c>
    </row>
    <row r="1136" spans="1:23" x14ac:dyDescent="0.25">
      <c r="A1136" s="10" t="str">
        <f>IF(YEAR(G1136)=2024,#REF!,"")</f>
        <v/>
      </c>
      <c r="B1136" s="10" t="str">
        <f>IF(YEAR(G1136)=2025,#REF!,"")</f>
        <v/>
      </c>
      <c r="C1136" s="10" t="str">
        <f t="shared" si="86"/>
        <v>Afternoon45170</v>
      </c>
      <c r="D1136" s="5" t="str">
        <f>IF('by region'!$C$2="Any","Any",List!V1136)&amp;M1136&amp;IF('by region'!$I$2="Any","Any",N1136)&amp;G1136</f>
        <v>AnyFlatAny45170</v>
      </c>
      <c r="E1136" s="5" t="e">
        <f>IF(I1136=#REF!,List!G1136,"")</f>
        <v>#REF!</v>
      </c>
      <c r="F1136" s="5" t="e">
        <f t="shared" si="87"/>
        <v>#REF!</v>
      </c>
      <c r="G1136" s="15">
        <v>45170</v>
      </c>
      <c r="H1136" s="16" t="s">
        <v>35</v>
      </c>
      <c r="I1136" s="16" t="s">
        <v>74</v>
      </c>
      <c r="J1136" s="16" t="s">
        <v>9</v>
      </c>
      <c r="K1136" s="14" t="s">
        <v>10</v>
      </c>
      <c r="L1136" s="14" t="s">
        <v>11</v>
      </c>
      <c r="M1136" s="16" t="s">
        <v>25</v>
      </c>
      <c r="N1136" s="16" t="s">
        <v>13</v>
      </c>
      <c r="O1136" s="16" t="s">
        <v>14</v>
      </c>
      <c r="P1136" s="12">
        <f t="shared" si="88"/>
        <v>1</v>
      </c>
      <c r="Q1136" s="12" cm="1">
        <f t="array" ref="Q1136">SUMPRODUCT(($G$2:$G$3094=G1136)*(P1136&gt;$P$2:$P$3094))+1</f>
        <v>1</v>
      </c>
      <c r="R1136" s="12" t="e">
        <f>(Q1136*100000)+#REF!</f>
        <v>#REF!</v>
      </c>
      <c r="S1136" t="e" cm="1">
        <f t="array" ref="S1136">SUMPRODUCT(($G$2:$G$3094=G1136)*(R1136&gt;$R$2:$R$3094))+1</f>
        <v>#REF!</v>
      </c>
      <c r="T1136" t="str">
        <f t="shared" si="89"/>
        <v xml:space="preserve">THIRSK </v>
      </c>
      <c r="U1136">
        <v>0</v>
      </c>
      <c r="V1136" t="s">
        <v>17</v>
      </c>
      <c r="W1136">
        <f t="shared" si="90"/>
        <v>2023</v>
      </c>
    </row>
    <row r="1137" spans="1:23" x14ac:dyDescent="0.25">
      <c r="A1137" s="10" t="str">
        <f>IF(YEAR(G1137)=2024,#REF!,"")</f>
        <v/>
      </c>
      <c r="B1137" s="10" t="str">
        <f>IF(YEAR(G1137)=2025,#REF!,"")</f>
        <v/>
      </c>
      <c r="C1137" s="10" t="str">
        <f t="shared" si="86"/>
        <v>Afternoon45170</v>
      </c>
      <c r="D1137" s="5" t="str">
        <f>IF('by region'!$C$2="Any","Any",List!V1137)&amp;M1137&amp;IF('by region'!$I$2="Any","Any",N1137)&amp;G1137</f>
        <v>AnyJumpAny45170</v>
      </c>
      <c r="E1137" s="5" t="e">
        <f>IF(I1137=#REF!,List!G1137,"")</f>
        <v>#REF!</v>
      </c>
      <c r="F1137" s="5" t="e">
        <f t="shared" si="87"/>
        <v>#REF!</v>
      </c>
      <c r="G1137" s="15">
        <v>45170</v>
      </c>
      <c r="H1137" s="16" t="s">
        <v>35</v>
      </c>
      <c r="I1137" s="16" t="s">
        <v>58</v>
      </c>
      <c r="J1137" s="16" t="s">
        <v>9</v>
      </c>
      <c r="K1137" s="14" t="s">
        <v>24</v>
      </c>
      <c r="L1137" s="14" t="s">
        <v>19</v>
      </c>
      <c r="M1137" s="16" t="s">
        <v>12</v>
      </c>
      <c r="N1137" s="16" t="s">
        <v>13</v>
      </c>
      <c r="O1137" s="16" t="s">
        <v>14</v>
      </c>
      <c r="P1137" s="12">
        <f t="shared" si="88"/>
        <v>1</v>
      </c>
      <c r="Q1137" s="12" cm="1">
        <f t="array" ref="Q1137">SUMPRODUCT(($G$2:$G$3094=G1137)*(P1137&gt;$P$2:$P$3094))+1</f>
        <v>1</v>
      </c>
      <c r="R1137" s="12" t="e">
        <f>(Q1137*100000)+#REF!</f>
        <v>#REF!</v>
      </c>
      <c r="S1137" t="e" cm="1">
        <f t="array" ref="S1137">SUMPRODUCT(($G$2:$G$3094=G1137)*(R1137&gt;$R$2:$R$3094))+1</f>
        <v>#REF!</v>
      </c>
      <c r="T1137" t="str">
        <f t="shared" si="89"/>
        <v xml:space="preserve">Fontwell Park </v>
      </c>
      <c r="U1137">
        <v>0</v>
      </c>
      <c r="V1137" t="s">
        <v>17</v>
      </c>
      <c r="W1137">
        <f t="shared" si="90"/>
        <v>2023</v>
      </c>
    </row>
    <row r="1138" spans="1:23" x14ac:dyDescent="0.25">
      <c r="A1138" s="10" t="str">
        <f>IF(YEAR(G1138)=2024,#REF!,"")</f>
        <v/>
      </c>
      <c r="B1138" s="10" t="str">
        <f>IF(YEAR(G1138)=2025,#REF!,"")</f>
        <v/>
      </c>
      <c r="C1138" s="10" t="str">
        <f t="shared" si="86"/>
        <v>Afternoon45171</v>
      </c>
      <c r="D1138" s="5" t="str">
        <f>IF('by region'!$C$2="Any","Any",List!V1138)&amp;M1138&amp;IF('by region'!$I$2="Any","Any",N1138)&amp;G1138</f>
        <v>AnyFlatAny45171</v>
      </c>
      <c r="E1138" s="5" t="e">
        <f>IF(I1138=#REF!,List!G1138,"")</f>
        <v>#REF!</v>
      </c>
      <c r="F1138" s="5" t="e">
        <f t="shared" si="87"/>
        <v>#REF!</v>
      </c>
      <c r="G1138" s="15">
        <v>45171</v>
      </c>
      <c r="H1138" s="16" t="s">
        <v>37</v>
      </c>
      <c r="I1138" s="16" t="s">
        <v>77</v>
      </c>
      <c r="J1138" s="16" t="s">
        <v>9</v>
      </c>
      <c r="K1138" s="14" t="s">
        <v>10</v>
      </c>
      <c r="L1138" s="14" t="s">
        <v>11</v>
      </c>
      <c r="M1138" s="16" t="s">
        <v>25</v>
      </c>
      <c r="N1138" s="16" t="s">
        <v>13</v>
      </c>
      <c r="O1138" s="16" t="s">
        <v>14</v>
      </c>
      <c r="P1138" s="12">
        <f t="shared" si="88"/>
        <v>1</v>
      </c>
      <c r="Q1138" s="12" cm="1">
        <f t="array" ref="Q1138">SUMPRODUCT(($G$2:$G$3094=G1138)*(P1138&gt;$P$2:$P$3094))+1</f>
        <v>1</v>
      </c>
      <c r="R1138" s="12" t="e">
        <f>(Q1138*100000)+#REF!</f>
        <v>#REF!</v>
      </c>
      <c r="S1138" t="e" cm="1">
        <f t="array" ref="S1138">SUMPRODUCT(($G$2:$G$3094=G1138)*(R1138&gt;$R$2:$R$3094))+1</f>
        <v>#REF!</v>
      </c>
      <c r="T1138" t="str">
        <f t="shared" si="89"/>
        <v xml:space="preserve">BEVERLEY </v>
      </c>
      <c r="U1138">
        <v>0</v>
      </c>
      <c r="V1138" t="s">
        <v>30</v>
      </c>
      <c r="W1138">
        <f t="shared" si="90"/>
        <v>2023</v>
      </c>
    </row>
    <row r="1139" spans="1:23" x14ac:dyDescent="0.25">
      <c r="A1139" s="10" t="str">
        <f>IF(YEAR(G1139)=2024,#REF!,"")</f>
        <v/>
      </c>
      <c r="B1139" s="10" t="str">
        <f>IF(YEAR(G1139)=2025,#REF!,"")</f>
        <v/>
      </c>
      <c r="C1139" s="10" t="str">
        <f t="shared" si="86"/>
        <v>Afternoon45171</v>
      </c>
      <c r="D1139" s="5" t="str">
        <f>IF('by region'!$C$2="Any","Any",List!V1139)&amp;M1139&amp;IF('by region'!$I$2="Any","Any",N1139)&amp;G1139</f>
        <v>AnyFlatAny45171</v>
      </c>
      <c r="E1139" s="5" t="e">
        <f>IF(I1139=#REF!,List!G1139,"")</f>
        <v>#REF!</v>
      </c>
      <c r="F1139" s="5" t="e">
        <f t="shared" si="87"/>
        <v>#REF!</v>
      </c>
      <c r="G1139" s="15">
        <v>45171</v>
      </c>
      <c r="H1139" s="16" t="s">
        <v>37</v>
      </c>
      <c r="I1139" s="16" t="s">
        <v>88</v>
      </c>
      <c r="J1139" s="16" t="s">
        <v>9</v>
      </c>
      <c r="K1139" s="14" t="s">
        <v>10</v>
      </c>
      <c r="L1139" s="14" t="s">
        <v>17</v>
      </c>
      <c r="M1139" s="16" t="s">
        <v>25</v>
      </c>
      <c r="N1139" s="16" t="s">
        <v>13</v>
      </c>
      <c r="O1139" s="16" t="s">
        <v>14</v>
      </c>
      <c r="P1139" s="12">
        <f t="shared" si="88"/>
        <v>1</v>
      </c>
      <c r="Q1139" s="12" cm="1">
        <f t="array" ref="Q1139">SUMPRODUCT(($G$2:$G$3094=G1139)*(P1139&gt;$P$2:$P$3094))+1</f>
        <v>1</v>
      </c>
      <c r="R1139" s="12" t="e">
        <f>(Q1139*100000)+#REF!</f>
        <v>#REF!</v>
      </c>
      <c r="S1139" t="e" cm="1">
        <f t="array" ref="S1139">SUMPRODUCT(($G$2:$G$3094=G1139)*(R1139&gt;$R$2:$R$3094))+1</f>
        <v>#REF!</v>
      </c>
      <c r="T1139" t="str">
        <f t="shared" si="89"/>
        <v xml:space="preserve">CHESTER </v>
      </c>
      <c r="U1139">
        <v>0</v>
      </c>
      <c r="V1139" t="s">
        <v>11</v>
      </c>
      <c r="W1139">
        <f t="shared" si="90"/>
        <v>2023</v>
      </c>
    </row>
    <row r="1140" spans="1:23" x14ac:dyDescent="0.25">
      <c r="A1140" s="10" t="str">
        <f>IF(YEAR(G1140)=2024,#REF!,"")</f>
        <v/>
      </c>
      <c r="B1140" s="10" t="str">
        <f>IF(YEAR(G1140)=2025,#REF!,"")</f>
        <v/>
      </c>
      <c r="C1140" s="10" t="str">
        <f t="shared" si="86"/>
        <v>Afternoon45171</v>
      </c>
      <c r="D1140" s="5" t="str">
        <f>IF('by region'!$C$2="Any","Any",List!V1140)&amp;M1140&amp;IF('by region'!$I$2="Any","Any",N1140)&amp;G1140</f>
        <v>AnyFlatAny45171</v>
      </c>
      <c r="E1140" s="5" t="e">
        <f>IF(I1140=#REF!,List!G1140,"")</f>
        <v>#REF!</v>
      </c>
      <c r="F1140" s="5" t="e">
        <f t="shared" si="87"/>
        <v>#REF!</v>
      </c>
      <c r="G1140" s="15">
        <v>45171</v>
      </c>
      <c r="H1140" s="16" t="s">
        <v>37</v>
      </c>
      <c r="I1140" s="16" t="s">
        <v>38</v>
      </c>
      <c r="J1140" s="16" t="s">
        <v>9</v>
      </c>
      <c r="K1140" s="14" t="s">
        <v>16</v>
      </c>
      <c r="L1140" s="14" t="s">
        <v>19</v>
      </c>
      <c r="M1140" s="16" t="s">
        <v>25</v>
      </c>
      <c r="N1140" s="16" t="s">
        <v>13</v>
      </c>
      <c r="O1140" s="16" t="s">
        <v>14</v>
      </c>
      <c r="P1140" s="12">
        <f t="shared" si="88"/>
        <v>1</v>
      </c>
      <c r="Q1140" s="12" cm="1">
        <f t="array" ref="Q1140">SUMPRODUCT(($G$2:$G$3094=G1140)*(P1140&gt;$P$2:$P$3094))+1</f>
        <v>1</v>
      </c>
      <c r="R1140" s="12" t="e">
        <f>(Q1140*100000)+#REF!</f>
        <v>#REF!</v>
      </c>
      <c r="S1140" t="e" cm="1">
        <f t="array" ref="S1140">SUMPRODUCT(($G$2:$G$3094=G1140)*(R1140&gt;$R$2:$R$3094))+1</f>
        <v>#REF!</v>
      </c>
      <c r="T1140" t="str">
        <f t="shared" si="89"/>
        <v xml:space="preserve">SANDOWN PARK </v>
      </c>
      <c r="U1140">
        <v>0</v>
      </c>
      <c r="V1140" t="s">
        <v>17</v>
      </c>
      <c r="W1140">
        <f t="shared" si="90"/>
        <v>2023</v>
      </c>
    </row>
    <row r="1141" spans="1:23" x14ac:dyDescent="0.25">
      <c r="A1141" s="10" t="str">
        <f>IF(YEAR(G1141)=2024,#REF!,"")</f>
        <v/>
      </c>
      <c r="B1141" s="10" t="str">
        <f>IF(YEAR(G1141)=2025,#REF!,"")</f>
        <v/>
      </c>
      <c r="C1141" s="10" t="str">
        <f t="shared" ref="C1141:C1204" si="91">J1141&amp;G1141</f>
        <v>Afternoon45171</v>
      </c>
      <c r="D1141" s="5" t="str">
        <f>IF('by region'!$C$2="Any","Any",List!V1141)&amp;M1141&amp;IF('by region'!$I$2="Any","Any",N1141)&amp;G1141</f>
        <v>AnyJumpAny45171</v>
      </c>
      <c r="E1141" s="5" t="e">
        <f>IF(I1141=#REF!,List!G1141,"")</f>
        <v>#REF!</v>
      </c>
      <c r="F1141" s="5" t="e">
        <f t="shared" si="87"/>
        <v>#REF!</v>
      </c>
      <c r="G1141" s="15">
        <v>45171</v>
      </c>
      <c r="H1141" s="16" t="s">
        <v>37</v>
      </c>
      <c r="I1141" s="16" t="s">
        <v>75</v>
      </c>
      <c r="J1141" s="16" t="s">
        <v>9</v>
      </c>
      <c r="K1141" s="14" t="s">
        <v>10</v>
      </c>
      <c r="L1141" s="14" t="s">
        <v>19</v>
      </c>
      <c r="M1141" s="16" t="s">
        <v>12</v>
      </c>
      <c r="N1141" s="16" t="s">
        <v>13</v>
      </c>
      <c r="O1141" s="16" t="s">
        <v>14</v>
      </c>
      <c r="P1141" s="12">
        <f t="shared" si="88"/>
        <v>1</v>
      </c>
      <c r="Q1141" s="12" cm="1">
        <f t="array" ref="Q1141">SUMPRODUCT(($G$2:$G$3094=G1141)*(P1141&gt;$P$2:$P$3094))+1</f>
        <v>1</v>
      </c>
      <c r="R1141" s="12" t="e">
        <f>(Q1141*100000)+#REF!</f>
        <v>#REF!</v>
      </c>
      <c r="S1141" t="e" cm="1">
        <f t="array" ref="S1141">SUMPRODUCT(($G$2:$G$3094=G1141)*(R1141&gt;$R$2:$R$3094))+1</f>
        <v>#REF!</v>
      </c>
      <c r="T1141" t="str">
        <f t="shared" si="89"/>
        <v xml:space="preserve">Newton Abbot </v>
      </c>
      <c r="U1141">
        <v>0</v>
      </c>
      <c r="V1141" t="s">
        <v>30</v>
      </c>
      <c r="W1141">
        <f t="shared" si="90"/>
        <v>2023</v>
      </c>
    </row>
    <row r="1142" spans="1:23" x14ac:dyDescent="0.25">
      <c r="A1142" s="10" t="str">
        <f>IF(YEAR(G1142)=2024,#REF!,"")</f>
        <v/>
      </c>
      <c r="B1142" s="10" t="str">
        <f>IF(YEAR(G1142)=2025,#REF!,"")</f>
        <v/>
      </c>
      <c r="C1142" s="10" t="str">
        <f t="shared" si="91"/>
        <v>Afternoon45172</v>
      </c>
      <c r="D1142" s="5" t="str">
        <f>IF('by region'!$C$2="Any","Any",List!V1142)&amp;M1142&amp;IF('by region'!$I$2="Any","Any",N1142)&amp;G1142</f>
        <v>AnyFlatAny45172</v>
      </c>
      <c r="E1142" s="5" t="e">
        <f>IF(I1142=#REF!,List!G1142,"")</f>
        <v>#REF!</v>
      </c>
      <c r="F1142" s="5" t="e">
        <f t="shared" si="87"/>
        <v>#REF!</v>
      </c>
      <c r="G1142" s="15">
        <v>45172</v>
      </c>
      <c r="H1142" s="16" t="s">
        <v>40</v>
      </c>
      <c r="I1142" s="16" t="s">
        <v>82</v>
      </c>
      <c r="J1142" s="16" t="s">
        <v>9</v>
      </c>
      <c r="K1142" s="14" t="s">
        <v>24</v>
      </c>
      <c r="L1142" s="14" t="s">
        <v>19</v>
      </c>
      <c r="M1142" s="16" t="s">
        <v>25</v>
      </c>
      <c r="N1142" s="16" t="s">
        <v>13</v>
      </c>
      <c r="O1142" s="16" t="s">
        <v>14</v>
      </c>
      <c r="P1142" s="12">
        <f t="shared" si="88"/>
        <v>1</v>
      </c>
      <c r="Q1142" s="12" cm="1">
        <f t="array" ref="Q1142">SUMPRODUCT(($G$2:$G$3094=G1142)*(P1142&gt;$P$2:$P$3094))+1</f>
        <v>1</v>
      </c>
      <c r="R1142" s="12" t="e">
        <f>(Q1142*100000)+#REF!</f>
        <v>#REF!</v>
      </c>
      <c r="S1142" t="e" cm="1">
        <f t="array" ref="S1142">SUMPRODUCT(($G$2:$G$3094=G1142)*(R1142&gt;$R$2:$R$3094))+1</f>
        <v>#REF!</v>
      </c>
      <c r="T1142" t="str">
        <f t="shared" si="89"/>
        <v xml:space="preserve">BRIGHTON </v>
      </c>
      <c r="U1142">
        <v>0</v>
      </c>
      <c r="V1142" t="s">
        <v>19</v>
      </c>
      <c r="W1142">
        <f t="shared" si="90"/>
        <v>2023</v>
      </c>
    </row>
    <row r="1143" spans="1:23" x14ac:dyDescent="0.25">
      <c r="A1143" s="10" t="str">
        <f>IF(YEAR(G1143)=2024,#REF!,"")</f>
        <v/>
      </c>
      <c r="B1143" s="10" t="str">
        <f>IF(YEAR(G1143)=2025,#REF!,"")</f>
        <v/>
      </c>
      <c r="C1143" s="10" t="str">
        <f t="shared" si="91"/>
        <v>Afternoon45172</v>
      </c>
      <c r="D1143" s="5" t="str">
        <f>IF('by region'!$C$2="Any","Any",List!V1143)&amp;M1143&amp;IF('by region'!$I$2="Any","Any",N1143)&amp;G1143</f>
        <v>AnyJumpAny45172</v>
      </c>
      <c r="E1143" s="5" t="e">
        <f>IF(I1143=#REF!,List!G1143,"")</f>
        <v>#REF!</v>
      </c>
      <c r="F1143" s="5" t="e">
        <f t="shared" si="87"/>
        <v>#REF!</v>
      </c>
      <c r="G1143" s="15">
        <v>45172</v>
      </c>
      <c r="H1143" s="16" t="s">
        <v>40</v>
      </c>
      <c r="I1143" s="16" t="s">
        <v>91</v>
      </c>
      <c r="J1143" s="16" t="s">
        <v>9</v>
      </c>
      <c r="K1143" s="14" t="s">
        <v>24</v>
      </c>
      <c r="L1143" s="14" t="s">
        <v>17</v>
      </c>
      <c r="M1143" s="16" t="s">
        <v>12</v>
      </c>
      <c r="N1143" s="16" t="s">
        <v>13</v>
      </c>
      <c r="O1143" s="16" t="s">
        <v>14</v>
      </c>
      <c r="P1143" s="12">
        <f t="shared" si="88"/>
        <v>1</v>
      </c>
      <c r="Q1143" s="12" cm="1">
        <f t="array" ref="Q1143">SUMPRODUCT(($G$2:$G$3094=G1143)*(P1143&gt;$P$2:$P$3094))+1</f>
        <v>1</v>
      </c>
      <c r="R1143" s="12" t="e">
        <f>(Q1143*100000)+#REF!</f>
        <v>#REF!</v>
      </c>
      <c r="S1143" t="e" cm="1">
        <f t="array" ref="S1143">SUMPRODUCT(($G$2:$G$3094=G1143)*(R1143&gt;$R$2:$R$3094))+1</f>
        <v>#REF!</v>
      </c>
      <c r="T1143" t="str">
        <f t="shared" si="89"/>
        <v xml:space="preserve">Worcester </v>
      </c>
      <c r="U1143">
        <v>0</v>
      </c>
      <c r="V1143" t="s">
        <v>19</v>
      </c>
      <c r="W1143">
        <f t="shared" si="90"/>
        <v>2023</v>
      </c>
    </row>
    <row r="1144" spans="1:23" x14ac:dyDescent="0.25">
      <c r="A1144" s="10" t="str">
        <f>IF(YEAR(G1144)=2024,#REF!,"")</f>
        <v/>
      </c>
      <c r="B1144" s="10" t="str">
        <f>IF(YEAR(G1144)=2025,#REF!,"")</f>
        <v/>
      </c>
      <c r="C1144" s="10" t="str">
        <f t="shared" si="91"/>
        <v>Afternoon45173</v>
      </c>
      <c r="D1144" s="5" t="str">
        <f>IF('by region'!$C$2="Any","Any",List!V1144)&amp;M1144&amp;IF('by region'!$I$2="Any","Any",N1144)&amp;G1144</f>
        <v>AnyFlatAny45173</v>
      </c>
      <c r="E1144" s="5" t="e">
        <f>IF(I1144=#REF!,List!G1144,"")</f>
        <v>#REF!</v>
      </c>
      <c r="F1144" s="5" t="e">
        <f t="shared" si="87"/>
        <v>#REF!</v>
      </c>
      <c r="G1144" s="15">
        <v>45173</v>
      </c>
      <c r="H1144" s="16" t="s">
        <v>42</v>
      </c>
      <c r="I1144" s="16" t="s">
        <v>82</v>
      </c>
      <c r="J1144" s="16" t="s">
        <v>9</v>
      </c>
      <c r="K1144" s="14" t="s">
        <v>24</v>
      </c>
      <c r="L1144" s="14" t="s">
        <v>19</v>
      </c>
      <c r="M1144" s="16" t="s">
        <v>25</v>
      </c>
      <c r="N1144" s="16" t="s">
        <v>13</v>
      </c>
      <c r="O1144" s="16" t="s">
        <v>14</v>
      </c>
      <c r="P1144" s="12">
        <f t="shared" si="88"/>
        <v>1</v>
      </c>
      <c r="Q1144" s="12" cm="1">
        <f t="array" ref="Q1144">SUMPRODUCT(($G$2:$G$3094=G1144)*(P1144&gt;$P$2:$P$3094))+1</f>
        <v>1</v>
      </c>
      <c r="R1144" s="12" t="e">
        <f>(Q1144*100000)+#REF!</f>
        <v>#REF!</v>
      </c>
      <c r="S1144" t="e" cm="1">
        <f t="array" ref="S1144">SUMPRODUCT(($G$2:$G$3094=G1144)*(R1144&gt;$R$2:$R$3094))+1</f>
        <v>#REF!</v>
      </c>
      <c r="T1144" t="str">
        <f t="shared" si="89"/>
        <v xml:space="preserve">BRIGHTON </v>
      </c>
      <c r="U1144">
        <v>0</v>
      </c>
      <c r="V1144" t="s">
        <v>17</v>
      </c>
      <c r="W1144">
        <f t="shared" si="90"/>
        <v>2023</v>
      </c>
    </row>
    <row r="1145" spans="1:23" x14ac:dyDescent="0.25">
      <c r="A1145" s="10" t="str">
        <f>IF(YEAR(G1145)=2024,#REF!,"")</f>
        <v/>
      </c>
      <c r="B1145" s="10" t="str">
        <f>IF(YEAR(G1145)=2025,#REF!,"")</f>
        <v/>
      </c>
      <c r="C1145" s="10" t="str">
        <f t="shared" si="91"/>
        <v>Afternoon45173</v>
      </c>
      <c r="D1145" s="5" t="str">
        <f>IF('by region'!$C$2="Any","Any",List!V1145)&amp;M1145&amp;IF('by region'!$I$2="Any","Any",N1145)&amp;G1145</f>
        <v>AnyFlatAny45173</v>
      </c>
      <c r="E1145" s="5" t="e">
        <f>IF(I1145=#REF!,List!G1145,"")</f>
        <v>#REF!</v>
      </c>
      <c r="F1145" s="5" t="e">
        <f t="shared" si="87"/>
        <v>#REF!</v>
      </c>
      <c r="G1145" s="15">
        <v>45173</v>
      </c>
      <c r="H1145" s="16" t="s">
        <v>42</v>
      </c>
      <c r="I1145" s="16" t="s">
        <v>54</v>
      </c>
      <c r="J1145" s="16" t="s">
        <v>9</v>
      </c>
      <c r="K1145" s="14" t="s">
        <v>24</v>
      </c>
      <c r="L1145" s="14" t="s">
        <v>19</v>
      </c>
      <c r="M1145" s="16" t="s">
        <v>25</v>
      </c>
      <c r="N1145" s="16" t="s">
        <v>13</v>
      </c>
      <c r="O1145" s="16" t="s">
        <v>14</v>
      </c>
      <c r="P1145" s="12">
        <f t="shared" si="88"/>
        <v>1</v>
      </c>
      <c r="Q1145" s="12" cm="1">
        <f t="array" ref="Q1145">SUMPRODUCT(($G$2:$G$3094=G1145)*(P1145&gt;$P$2:$P$3094))+1</f>
        <v>1</v>
      </c>
      <c r="R1145" s="12" t="e">
        <f>(Q1145*100000)+#REF!</f>
        <v>#REF!</v>
      </c>
      <c r="S1145" t="e" cm="1">
        <f t="array" ref="S1145">SUMPRODUCT(($G$2:$G$3094=G1145)*(R1145&gt;$R$2:$R$3094))+1</f>
        <v>#REF!</v>
      </c>
      <c r="T1145" t="str">
        <f t="shared" si="89"/>
        <v xml:space="preserve">CHEPSTOW </v>
      </c>
      <c r="U1145">
        <v>0</v>
      </c>
      <c r="V1145" t="s">
        <v>19</v>
      </c>
      <c r="W1145">
        <f t="shared" si="90"/>
        <v>2023</v>
      </c>
    </row>
    <row r="1146" spans="1:23" x14ac:dyDescent="0.25">
      <c r="A1146" s="10" t="str">
        <f>IF(YEAR(G1146)=2024,#REF!,"")</f>
        <v/>
      </c>
      <c r="B1146" s="10" t="str">
        <f>IF(YEAR(G1146)=2025,#REF!,"")</f>
        <v/>
      </c>
      <c r="C1146" s="10" t="str">
        <f t="shared" si="91"/>
        <v>Evening45174</v>
      </c>
      <c r="D1146" s="5" t="str">
        <f>IF('by region'!$C$2="Any","Any",List!V1146)&amp;M1146&amp;IF('by region'!$I$2="Any","Any",N1146)&amp;G1146</f>
        <v>AnyFlatAny45174</v>
      </c>
      <c r="E1146" s="5" t="e">
        <f>IF(I1146=#REF!,List!G1146,"")</f>
        <v>#REF!</v>
      </c>
      <c r="F1146" s="5" t="e">
        <f t="shared" si="87"/>
        <v>#REF!</v>
      </c>
      <c r="G1146" s="15">
        <v>45174</v>
      </c>
      <c r="H1146" s="16" t="s">
        <v>7</v>
      </c>
      <c r="I1146" s="16" t="s">
        <v>86</v>
      </c>
      <c r="J1146" s="16" t="s">
        <v>80</v>
      </c>
      <c r="K1146" s="14" t="s">
        <v>10</v>
      </c>
      <c r="L1146" s="14" t="s">
        <v>11</v>
      </c>
      <c r="M1146" s="16" t="s">
        <v>25</v>
      </c>
      <c r="N1146" s="16" t="s">
        <v>13</v>
      </c>
      <c r="O1146" s="16" t="s">
        <v>14</v>
      </c>
      <c r="P1146" s="12">
        <f t="shared" si="88"/>
        <v>2</v>
      </c>
      <c r="Q1146" s="12" cm="1">
        <f t="array" ref="Q1146">SUMPRODUCT(($G$2:$G$3094=G1146)*(P1146&gt;$P$2:$P$3094))+1</f>
        <v>3</v>
      </c>
      <c r="R1146" s="12" t="e">
        <f>(Q1146*100000)+#REF!</f>
        <v>#REF!</v>
      </c>
      <c r="S1146" t="e" cm="1">
        <f t="array" ref="S1146">SUMPRODUCT(($G$2:$G$3094=G1146)*(R1146&gt;$R$2:$R$3094))+1</f>
        <v>#REF!</v>
      </c>
      <c r="T1146" t="str">
        <f t="shared" si="89"/>
        <v>HAMILTON PARK †</v>
      </c>
      <c r="U1146">
        <v>0</v>
      </c>
      <c r="V1146" t="s">
        <v>30</v>
      </c>
      <c r="W1146">
        <f t="shared" si="90"/>
        <v>2023</v>
      </c>
    </row>
    <row r="1147" spans="1:23" x14ac:dyDescent="0.25">
      <c r="A1147" s="10" t="str">
        <f>IF(YEAR(G1147)=2024,#REF!,"")</f>
        <v/>
      </c>
      <c r="B1147" s="10" t="str">
        <f>IF(YEAR(G1147)=2025,#REF!,"")</f>
        <v/>
      </c>
      <c r="C1147" s="10" t="str">
        <f t="shared" si="91"/>
        <v>Evening45174</v>
      </c>
      <c r="D1147" s="5" t="str">
        <f>IF('by region'!$C$2="Any","Any",List!V1147)&amp;M1147&amp;IF('by region'!$I$2="Any","Any",N1147)&amp;G1147</f>
        <v>AnyFlatAny45174</v>
      </c>
      <c r="E1147" s="5" t="e">
        <f>IF(I1147=#REF!,List!G1147,"")</f>
        <v>#REF!</v>
      </c>
      <c r="F1147" s="5" t="e">
        <f t="shared" si="87"/>
        <v>#REF!</v>
      </c>
      <c r="G1147" s="15">
        <v>45174</v>
      </c>
      <c r="H1147" s="16" t="s">
        <v>7</v>
      </c>
      <c r="I1147" s="16" t="s">
        <v>78</v>
      </c>
      <c r="J1147" s="16" t="s">
        <v>80</v>
      </c>
      <c r="K1147" s="14" t="s">
        <v>10</v>
      </c>
      <c r="L1147" s="14" t="s">
        <v>11</v>
      </c>
      <c r="M1147" s="16" t="s">
        <v>25</v>
      </c>
      <c r="N1147" s="16" t="s">
        <v>13</v>
      </c>
      <c r="O1147" s="16" t="s">
        <v>21</v>
      </c>
      <c r="P1147" s="12">
        <f t="shared" si="88"/>
        <v>2</v>
      </c>
      <c r="Q1147" s="12" cm="1">
        <f t="array" ref="Q1147">SUMPRODUCT(($G$2:$G$3094=G1147)*(P1147&gt;$P$2:$P$3094))+1</f>
        <v>3</v>
      </c>
      <c r="R1147" s="12" t="e">
        <f>(Q1147*100000)+#REF!</f>
        <v>#REF!</v>
      </c>
      <c r="S1147" t="e" cm="1">
        <f t="array" ref="S1147">SUMPRODUCT(($G$2:$G$3094=G1147)*(R1147&gt;$R$2:$R$3094))+1</f>
        <v>#REF!</v>
      </c>
      <c r="T1147" t="str">
        <f t="shared" si="89"/>
        <v>RIPON †</v>
      </c>
      <c r="U1147">
        <v>0</v>
      </c>
      <c r="V1147" t="s">
        <v>19</v>
      </c>
      <c r="W1147">
        <f t="shared" si="90"/>
        <v>2023</v>
      </c>
    </row>
    <row r="1148" spans="1:23" x14ac:dyDescent="0.25">
      <c r="A1148" s="10" t="str">
        <f>IF(YEAR(G1148)=2024,#REF!,"")</f>
        <v/>
      </c>
      <c r="B1148" s="10" t="str">
        <f>IF(YEAR(G1148)=2025,#REF!,"")</f>
        <v/>
      </c>
      <c r="C1148" s="10" t="str">
        <f t="shared" si="91"/>
        <v>Afternoon45174</v>
      </c>
      <c r="D1148" s="5" t="str">
        <f>IF('by region'!$C$2="Any","Any",List!V1148)&amp;M1148&amp;IF('by region'!$I$2="Any","Any",N1148)&amp;G1148</f>
        <v>AnyFlatAny45174</v>
      </c>
      <c r="E1148" s="5" t="e">
        <f>IF(I1148=#REF!,List!G1148,"")</f>
        <v>#REF!</v>
      </c>
      <c r="F1148" s="5" t="e">
        <f t="shared" si="87"/>
        <v>#REF!</v>
      </c>
      <c r="G1148" s="15">
        <v>45174</v>
      </c>
      <c r="H1148" s="16" t="s">
        <v>7</v>
      </c>
      <c r="I1148" s="16" t="s">
        <v>85</v>
      </c>
      <c r="J1148" s="16" t="s">
        <v>9</v>
      </c>
      <c r="K1148" s="14" t="s">
        <v>10</v>
      </c>
      <c r="L1148" s="14" t="s">
        <v>19</v>
      </c>
      <c r="M1148" s="16" t="s">
        <v>25</v>
      </c>
      <c r="N1148" s="16" t="s">
        <v>13</v>
      </c>
      <c r="O1148" s="16" t="s">
        <v>14</v>
      </c>
      <c r="P1148" s="12">
        <f t="shared" si="88"/>
        <v>1</v>
      </c>
      <c r="Q1148" s="12" cm="1">
        <f t="array" ref="Q1148">SUMPRODUCT(($G$2:$G$3094=G1148)*(P1148&gt;$P$2:$P$3094))+1</f>
        <v>1</v>
      </c>
      <c r="R1148" s="12" t="e">
        <f>(Q1148*100000)+#REF!</f>
        <v>#REF!</v>
      </c>
      <c r="S1148" t="e" cm="1">
        <f t="array" ref="S1148">SUMPRODUCT(($G$2:$G$3094=G1148)*(R1148&gt;$R$2:$R$3094))+1</f>
        <v>#REF!</v>
      </c>
      <c r="T1148" t="str">
        <f t="shared" si="89"/>
        <v xml:space="preserve">GOODWOOD </v>
      </c>
      <c r="U1148">
        <v>0</v>
      </c>
      <c r="V1148" t="s">
        <v>11</v>
      </c>
      <c r="W1148">
        <f t="shared" si="90"/>
        <v>2023</v>
      </c>
    </row>
    <row r="1149" spans="1:23" x14ac:dyDescent="0.25">
      <c r="A1149" s="10" t="str">
        <f>IF(YEAR(G1149)=2024,#REF!,"")</f>
        <v/>
      </c>
      <c r="B1149" s="10" t="str">
        <f>IF(YEAR(G1149)=2025,#REF!,"")</f>
        <v/>
      </c>
      <c r="C1149" s="10" t="str">
        <f t="shared" si="91"/>
        <v>Afternoon45174</v>
      </c>
      <c r="D1149" s="5" t="str">
        <f>IF('by region'!$C$2="Any","Any",List!V1149)&amp;M1149&amp;IF('by region'!$I$2="Any","Any",N1149)&amp;G1149</f>
        <v>AnyJumpAny45174</v>
      </c>
      <c r="E1149" s="5" t="e">
        <f>IF(I1149=#REF!,List!G1149,"")</f>
        <v>#REF!</v>
      </c>
      <c r="F1149" s="5" t="e">
        <f t="shared" si="87"/>
        <v>#REF!</v>
      </c>
      <c r="G1149" s="15">
        <v>45174</v>
      </c>
      <c r="H1149" s="16" t="s">
        <v>7</v>
      </c>
      <c r="I1149" s="16" t="s">
        <v>64</v>
      </c>
      <c r="J1149" s="16" t="s">
        <v>9</v>
      </c>
      <c r="K1149" s="14" t="s">
        <v>10</v>
      </c>
      <c r="L1149" s="14" t="s">
        <v>17</v>
      </c>
      <c r="M1149" s="16" t="s">
        <v>12</v>
      </c>
      <c r="N1149" s="16" t="s">
        <v>13</v>
      </c>
      <c r="O1149" s="16" t="s">
        <v>14</v>
      </c>
      <c r="P1149" s="12">
        <f t="shared" si="88"/>
        <v>1</v>
      </c>
      <c r="Q1149" s="12" cm="1">
        <f t="array" ref="Q1149">SUMPRODUCT(($G$2:$G$3094=G1149)*(P1149&gt;$P$2:$P$3094))+1</f>
        <v>1</v>
      </c>
      <c r="R1149" s="12" t="e">
        <f>(Q1149*100000)+#REF!</f>
        <v>#REF!</v>
      </c>
      <c r="S1149" t="e" cm="1">
        <f t="array" ref="S1149">SUMPRODUCT(($G$2:$G$3094=G1149)*(R1149&gt;$R$2:$R$3094))+1</f>
        <v>#REF!</v>
      </c>
      <c r="T1149" t="str">
        <f t="shared" si="89"/>
        <v xml:space="preserve">Bangor-On-Dee </v>
      </c>
      <c r="U1149">
        <v>0</v>
      </c>
      <c r="V1149" t="s">
        <v>19</v>
      </c>
      <c r="W1149">
        <f t="shared" si="90"/>
        <v>2023</v>
      </c>
    </row>
    <row r="1150" spans="1:23" x14ac:dyDescent="0.25">
      <c r="A1150" s="10" t="str">
        <f>IF(YEAR(G1150)=2024,#REF!,"")</f>
        <v/>
      </c>
      <c r="B1150" s="10" t="str">
        <f>IF(YEAR(G1150)=2025,#REF!,"")</f>
        <v/>
      </c>
      <c r="C1150" s="10" t="str">
        <f t="shared" si="91"/>
        <v>Afternoon45175</v>
      </c>
      <c r="D1150" s="5" t="str">
        <f>IF('by region'!$C$2="Any","Any",List!V1150)&amp;M1150&amp;IF('by region'!$I$2="Any","Any",N1150)&amp;G1150</f>
        <v>AnyFlatAny45175</v>
      </c>
      <c r="E1150" s="5" t="e">
        <f>IF(I1150=#REF!,List!G1150,"")</f>
        <v>#REF!</v>
      </c>
      <c r="F1150" s="5" t="e">
        <f t="shared" si="87"/>
        <v>#REF!</v>
      </c>
      <c r="G1150" s="15">
        <v>45175</v>
      </c>
      <c r="H1150" s="16" t="s">
        <v>27</v>
      </c>
      <c r="I1150" s="16" t="s">
        <v>79</v>
      </c>
      <c r="J1150" s="16" t="s">
        <v>9</v>
      </c>
      <c r="K1150" s="14" t="s">
        <v>24</v>
      </c>
      <c r="L1150" s="14" t="s">
        <v>19</v>
      </c>
      <c r="M1150" s="16" t="s">
        <v>25</v>
      </c>
      <c r="N1150" s="16" t="s">
        <v>13</v>
      </c>
      <c r="O1150" s="16" t="s">
        <v>14</v>
      </c>
      <c r="P1150" s="12">
        <f t="shared" si="88"/>
        <v>1</v>
      </c>
      <c r="Q1150" s="12" cm="1">
        <f t="array" ref="Q1150">SUMPRODUCT(($G$2:$G$3094=G1150)*(P1150&gt;$P$2:$P$3094))+1</f>
        <v>1</v>
      </c>
      <c r="R1150" s="12" t="e">
        <f>(Q1150*100000)+#REF!</f>
        <v>#REF!</v>
      </c>
      <c r="S1150" t="e" cm="1">
        <f t="array" ref="S1150">SUMPRODUCT(($G$2:$G$3094=G1150)*(R1150&gt;$R$2:$R$3094))+1</f>
        <v>#REF!</v>
      </c>
      <c r="T1150" t="str">
        <f t="shared" si="89"/>
        <v xml:space="preserve">BATH </v>
      </c>
      <c r="U1150">
        <v>0</v>
      </c>
      <c r="V1150" t="s">
        <v>19</v>
      </c>
      <c r="W1150">
        <f t="shared" si="90"/>
        <v>2023</v>
      </c>
    </row>
    <row r="1151" spans="1:23" x14ac:dyDescent="0.25">
      <c r="A1151" s="10" t="str">
        <f>IF(YEAR(G1151)=2024,#REF!,"")</f>
        <v/>
      </c>
      <c r="B1151" s="10" t="str">
        <f>IF(YEAR(G1151)=2025,#REF!,"")</f>
        <v/>
      </c>
      <c r="C1151" s="10" t="str">
        <f t="shared" si="91"/>
        <v>Afternoon45175</v>
      </c>
      <c r="D1151" s="5" t="str">
        <f>IF('by region'!$C$2="Any","Any",List!V1151)&amp;M1151&amp;IF('by region'!$I$2="Any","Any",N1151)&amp;G1151</f>
        <v>AnyFlatAny45175</v>
      </c>
      <c r="E1151" s="5" t="e">
        <f>IF(I1151=#REF!,List!G1151,"")</f>
        <v>#REF!</v>
      </c>
      <c r="F1151" s="5" t="e">
        <f t="shared" si="87"/>
        <v>#REF!</v>
      </c>
      <c r="G1151" s="15">
        <v>45175</v>
      </c>
      <c r="H1151" s="16" t="s">
        <v>27</v>
      </c>
      <c r="I1151" s="16" t="s">
        <v>36</v>
      </c>
      <c r="J1151" s="16" t="s">
        <v>9</v>
      </c>
      <c r="K1151" s="14" t="s">
        <v>24</v>
      </c>
      <c r="L1151" s="14" t="s">
        <v>19</v>
      </c>
      <c r="M1151" s="16" t="s">
        <v>25</v>
      </c>
      <c r="N1151" s="16" t="s">
        <v>13</v>
      </c>
      <c r="O1151" s="16" t="s">
        <v>14</v>
      </c>
      <c r="P1151" s="12">
        <f t="shared" si="88"/>
        <v>1</v>
      </c>
      <c r="Q1151" s="12" cm="1">
        <f t="array" ref="Q1151">SUMPRODUCT(($G$2:$G$3094=G1151)*(P1151&gt;$P$2:$P$3094))+1</f>
        <v>1</v>
      </c>
      <c r="R1151" s="12" t="e">
        <f>(Q1151*100000)+#REF!</f>
        <v>#REF!</v>
      </c>
      <c r="S1151" t="e" cm="1">
        <f t="array" ref="S1151">SUMPRODUCT(($G$2:$G$3094=G1151)*(R1151&gt;$R$2:$R$3094))+1</f>
        <v>#REF!</v>
      </c>
      <c r="T1151" t="str">
        <f t="shared" si="89"/>
        <v xml:space="preserve">LINGFIELD PARK </v>
      </c>
      <c r="U1151">
        <v>0</v>
      </c>
      <c r="V1151" t="s">
        <v>17</v>
      </c>
      <c r="W1151">
        <f t="shared" si="90"/>
        <v>2023</v>
      </c>
    </row>
    <row r="1152" spans="1:23" x14ac:dyDescent="0.25">
      <c r="A1152" s="10" t="str">
        <f>IF(YEAR(G1152)=2024,#REF!,"")</f>
        <v/>
      </c>
      <c r="B1152" s="10" t="str">
        <f>IF(YEAR(G1152)=2025,#REF!,"")</f>
        <v/>
      </c>
      <c r="C1152" s="10" t="str">
        <f t="shared" si="91"/>
        <v>Evening45175</v>
      </c>
      <c r="D1152" s="5" t="str">
        <f>IF('by region'!$C$2="Any","Any",List!V1152)&amp;M1152&amp;IF('by region'!$I$2="Any","Any",N1152)&amp;G1152</f>
        <v>AnyJumpAny45175</v>
      </c>
      <c r="E1152" s="5" t="e">
        <f>IF(I1152=#REF!,List!G1152,"")</f>
        <v>#REF!</v>
      </c>
      <c r="F1152" s="5" t="e">
        <f t="shared" si="87"/>
        <v>#REF!</v>
      </c>
      <c r="G1152" s="15">
        <v>45175</v>
      </c>
      <c r="H1152" s="16" t="s">
        <v>27</v>
      </c>
      <c r="I1152" s="16" t="s">
        <v>67</v>
      </c>
      <c r="J1152" s="16" t="s">
        <v>80</v>
      </c>
      <c r="K1152" s="14" t="s">
        <v>10</v>
      </c>
      <c r="L1152" s="14" t="s">
        <v>11</v>
      </c>
      <c r="M1152" s="16" t="s">
        <v>12</v>
      </c>
      <c r="N1152" s="16" t="s">
        <v>13</v>
      </c>
      <c r="O1152" s="16" t="s">
        <v>21</v>
      </c>
      <c r="P1152" s="12">
        <f t="shared" si="88"/>
        <v>2</v>
      </c>
      <c r="Q1152" s="12" cm="1">
        <f t="array" ref="Q1152">SUMPRODUCT(($G$2:$G$3094=G1152)*(P1152&gt;$P$2:$P$3094))+1</f>
        <v>4</v>
      </c>
      <c r="R1152" s="12" t="e">
        <f>(Q1152*100000)+#REF!</f>
        <v>#REF!</v>
      </c>
      <c r="S1152" t="e" cm="1">
        <f t="array" ref="S1152">SUMPRODUCT(($G$2:$G$3094=G1152)*(R1152&gt;$R$2:$R$3094))+1</f>
        <v>#REF!</v>
      </c>
      <c r="T1152" t="str">
        <f t="shared" si="89"/>
        <v>Hexham †</v>
      </c>
      <c r="U1152">
        <v>0</v>
      </c>
      <c r="V1152" t="s">
        <v>11</v>
      </c>
      <c r="W1152">
        <f t="shared" si="90"/>
        <v>2023</v>
      </c>
    </row>
    <row r="1153" spans="1:23" x14ac:dyDescent="0.25">
      <c r="A1153" s="10" t="str">
        <f>IF(YEAR(G1153)=2024,#REF!,"")</f>
        <v/>
      </c>
      <c r="B1153" s="10" t="str">
        <f>IF(YEAR(G1153)=2025,#REF!,"")</f>
        <v/>
      </c>
      <c r="C1153" s="10" t="str">
        <f t="shared" si="91"/>
        <v>Evening45176</v>
      </c>
      <c r="D1153" s="5" t="str">
        <f>IF('by region'!$C$2="Any","Any",List!V1153)&amp;M1153&amp;IF('by region'!$I$2="Any","Any",N1153)&amp;G1153</f>
        <v>AnyFlatAny45176</v>
      </c>
      <c r="E1153" s="5" t="e">
        <f>IF(I1153=#REF!,List!G1153,"")</f>
        <v>#REF!</v>
      </c>
      <c r="F1153" s="5" t="e">
        <f t="shared" si="87"/>
        <v>#REF!</v>
      </c>
      <c r="G1153" s="15">
        <v>45176</v>
      </c>
      <c r="H1153" s="16" t="s">
        <v>34</v>
      </c>
      <c r="I1153" s="16" t="s">
        <v>70</v>
      </c>
      <c r="J1153" s="16" t="s">
        <v>80</v>
      </c>
      <c r="K1153" s="14" t="s">
        <v>24</v>
      </c>
      <c r="L1153" s="14" t="s">
        <v>19</v>
      </c>
      <c r="M1153" s="16" t="s">
        <v>25</v>
      </c>
      <c r="N1153" s="16" t="s">
        <v>13</v>
      </c>
      <c r="O1153" s="16" t="s">
        <v>21</v>
      </c>
      <c r="P1153" s="12">
        <f t="shared" si="88"/>
        <v>2</v>
      </c>
      <c r="Q1153" s="12" cm="1">
        <f t="array" ref="Q1153">SUMPRODUCT(($G$2:$G$3094=G1153)*(P1153&gt;$P$2:$P$3094))+1</f>
        <v>4</v>
      </c>
      <c r="R1153" s="12" t="e">
        <f>(Q1153*100000)+#REF!</f>
        <v>#REF!</v>
      </c>
      <c r="S1153" t="e" cm="1">
        <f t="array" ref="S1153">SUMPRODUCT(($G$2:$G$3094=G1153)*(R1153&gt;$R$2:$R$3094))+1</f>
        <v>#REF!</v>
      </c>
      <c r="T1153" t="str">
        <f t="shared" si="89"/>
        <v>WINDSOR †</v>
      </c>
      <c r="U1153">
        <v>0</v>
      </c>
      <c r="V1153" t="s">
        <v>17</v>
      </c>
      <c r="W1153">
        <f t="shared" si="90"/>
        <v>2023</v>
      </c>
    </row>
    <row r="1154" spans="1:23" x14ac:dyDescent="0.25">
      <c r="A1154" s="10" t="str">
        <f>IF(YEAR(G1154)=2024,#REF!,"")</f>
        <v/>
      </c>
      <c r="B1154" s="10" t="str">
        <f>IF(YEAR(G1154)=2025,#REF!,"")</f>
        <v/>
      </c>
      <c r="C1154" s="10" t="str">
        <f t="shared" si="91"/>
        <v>Evening45176</v>
      </c>
      <c r="D1154" s="5" t="str">
        <f>IF('by region'!$C$2="Any","Any",List!V1154)&amp;M1154&amp;IF('by region'!$I$2="Any","Any",N1154)&amp;G1154</f>
        <v>AnyFlatAny45176</v>
      </c>
      <c r="E1154" s="5" t="e">
        <f>IF(I1154=#REF!,List!G1154,"")</f>
        <v>#REF!</v>
      </c>
      <c r="F1154" s="5" t="e">
        <f t="shared" ref="F1154:F1217" si="92">G1154&amp;S1154</f>
        <v>#REF!</v>
      </c>
      <c r="G1154" s="15">
        <v>45176</v>
      </c>
      <c r="H1154" s="16" t="s">
        <v>34</v>
      </c>
      <c r="I1154" s="16" t="s">
        <v>63</v>
      </c>
      <c r="J1154" s="16" t="s">
        <v>80</v>
      </c>
      <c r="K1154" s="14" t="s">
        <v>16</v>
      </c>
      <c r="L1154" s="14" t="s">
        <v>11</v>
      </c>
      <c r="M1154" s="16" t="s">
        <v>25</v>
      </c>
      <c r="N1154" s="16" t="s">
        <v>13</v>
      </c>
      <c r="O1154" s="16" t="s">
        <v>21</v>
      </c>
      <c r="P1154" s="12">
        <f t="shared" ref="P1154:P1217" si="93">IF(J1154="Afternoon",1,IF(J1154="Evening",2,IF(J1154="Floodlit",3,4)))</f>
        <v>2</v>
      </c>
      <c r="Q1154" s="12" cm="1">
        <f t="array" ref="Q1154">SUMPRODUCT(($G$2:$G$3094=G1154)*(P1154&gt;$P$2:$P$3094))+1</f>
        <v>4</v>
      </c>
      <c r="R1154" s="12" t="e">
        <f>(Q1154*100000)+#REF!</f>
        <v>#REF!</v>
      </c>
      <c r="S1154" t="e" cm="1">
        <f t="array" ref="S1154">SUMPRODUCT(($G$2:$G$3094=G1154)*(R1154&gt;$R$2:$R$3094))+1</f>
        <v>#REF!</v>
      </c>
      <c r="T1154" t="str">
        <f t="shared" ref="T1154:T1217" si="94">_xlfn.CONCAT(IF(M1154="Flat",UPPER(I1154),I1154)," ",IF(J1154="Evening","†",IF(J1154="Floodlit","#","")))</f>
        <v>CARLISLE †</v>
      </c>
      <c r="U1154">
        <v>0</v>
      </c>
      <c r="V1154" t="s">
        <v>11</v>
      </c>
      <c r="W1154">
        <f t="shared" ref="W1154:W1217" si="95">YEAR(G1154)</f>
        <v>2023</v>
      </c>
    </row>
    <row r="1155" spans="1:23" x14ac:dyDescent="0.25">
      <c r="A1155" s="10" t="str">
        <f>IF(YEAR(G1155)=2024,#REF!,"")</f>
        <v/>
      </c>
      <c r="B1155" s="10" t="str">
        <f>IF(YEAR(G1155)=2025,#REF!,"")</f>
        <v/>
      </c>
      <c r="C1155" s="10" t="str">
        <f t="shared" si="91"/>
        <v>Afternoon45176</v>
      </c>
      <c r="D1155" s="5" t="str">
        <f>IF('by region'!$C$2="Any","Any",List!V1155)&amp;M1155&amp;IF('by region'!$I$2="Any","Any",N1155)&amp;G1155</f>
        <v>AnyFlatAny45176</v>
      </c>
      <c r="E1155" s="5" t="e">
        <f>IF(I1155=#REF!,List!G1155,"")</f>
        <v>#REF!</v>
      </c>
      <c r="F1155" s="5" t="e">
        <f t="shared" si="92"/>
        <v>#REF!</v>
      </c>
      <c r="G1155" s="15">
        <v>45176</v>
      </c>
      <c r="H1155" s="16" t="s">
        <v>34</v>
      </c>
      <c r="I1155" s="16" t="s">
        <v>56</v>
      </c>
      <c r="J1155" s="16" t="s">
        <v>9</v>
      </c>
      <c r="K1155" s="14" t="s">
        <v>16</v>
      </c>
      <c r="L1155" s="14" t="s">
        <v>11</v>
      </c>
      <c r="M1155" s="16" t="s">
        <v>25</v>
      </c>
      <c r="N1155" s="16" t="s">
        <v>13</v>
      </c>
      <c r="O1155" s="16" t="s">
        <v>14</v>
      </c>
      <c r="P1155" s="12">
        <f t="shared" si="93"/>
        <v>1</v>
      </c>
      <c r="Q1155" s="12" cm="1">
        <f t="array" ref="Q1155">SUMPRODUCT(($G$2:$G$3094=G1155)*(P1155&gt;$P$2:$P$3094))+1</f>
        <v>1</v>
      </c>
      <c r="R1155" s="12" t="e">
        <f>(Q1155*100000)+#REF!</f>
        <v>#REF!</v>
      </c>
      <c r="S1155" t="e" cm="1">
        <f t="array" ref="S1155">SUMPRODUCT(($G$2:$G$3094=G1155)*(R1155&gt;$R$2:$R$3094))+1</f>
        <v>#REF!</v>
      </c>
      <c r="T1155" t="str">
        <f t="shared" si="94"/>
        <v xml:space="preserve">HAYDOCK PARK </v>
      </c>
      <c r="U1155">
        <v>0</v>
      </c>
      <c r="V1155" t="s">
        <v>17</v>
      </c>
      <c r="W1155">
        <f t="shared" si="95"/>
        <v>2023</v>
      </c>
    </row>
    <row r="1156" spans="1:23" x14ac:dyDescent="0.25">
      <c r="A1156" s="10" t="str">
        <f>IF(YEAR(G1156)=2024,#REF!,"")</f>
        <v/>
      </c>
      <c r="B1156" s="10" t="str">
        <f>IF(YEAR(G1156)=2025,#REF!,"")</f>
        <v/>
      </c>
      <c r="C1156" s="10" t="str">
        <f t="shared" si="91"/>
        <v>Afternoon45176</v>
      </c>
      <c r="D1156" s="5" t="str">
        <f>IF('by region'!$C$2="Any","Any",List!V1156)&amp;M1156&amp;IF('by region'!$I$2="Any","Any",N1156)&amp;G1156</f>
        <v>AnyFlatAny45176</v>
      </c>
      <c r="E1156" s="5" t="e">
        <f>IF(I1156=#REF!,List!G1156,"")</f>
        <v>#REF!</v>
      </c>
      <c r="F1156" s="5" t="e">
        <f t="shared" si="92"/>
        <v>#REF!</v>
      </c>
      <c r="G1156" s="15">
        <v>45176</v>
      </c>
      <c r="H1156" s="16" t="s">
        <v>34</v>
      </c>
      <c r="I1156" s="16" t="s">
        <v>87</v>
      </c>
      <c r="J1156" s="16" t="s">
        <v>9</v>
      </c>
      <c r="K1156" s="14" t="s">
        <v>10</v>
      </c>
      <c r="L1156" s="14" t="s">
        <v>19</v>
      </c>
      <c r="M1156" s="16" t="s">
        <v>25</v>
      </c>
      <c r="N1156" s="16" t="s">
        <v>13</v>
      </c>
      <c r="O1156" s="16" t="s">
        <v>14</v>
      </c>
      <c r="P1156" s="12">
        <f t="shared" si="93"/>
        <v>1</v>
      </c>
      <c r="Q1156" s="12" cm="1">
        <f t="array" ref="Q1156">SUMPRODUCT(($G$2:$G$3094=G1156)*(P1156&gt;$P$2:$P$3094))+1</f>
        <v>1</v>
      </c>
      <c r="R1156" s="12" t="e">
        <f>(Q1156*100000)+#REF!</f>
        <v>#REF!</v>
      </c>
      <c r="S1156" t="e" cm="1">
        <f t="array" ref="S1156">SUMPRODUCT(($G$2:$G$3094=G1156)*(R1156&gt;$R$2:$R$3094))+1</f>
        <v>#REF!</v>
      </c>
      <c r="T1156" t="str">
        <f t="shared" si="94"/>
        <v xml:space="preserve">SALISBURY </v>
      </c>
      <c r="U1156">
        <v>0</v>
      </c>
      <c r="V1156" t="s">
        <v>30</v>
      </c>
      <c r="W1156">
        <f t="shared" si="95"/>
        <v>2023</v>
      </c>
    </row>
    <row r="1157" spans="1:23" x14ac:dyDescent="0.25">
      <c r="A1157" s="10" t="str">
        <f>IF(YEAR(G1157)=2024,#REF!,"")</f>
        <v/>
      </c>
      <c r="B1157" s="10" t="str">
        <f>IF(YEAR(G1157)=2025,#REF!,"")</f>
        <v/>
      </c>
      <c r="C1157" s="10" t="str">
        <f t="shared" si="91"/>
        <v>Afternoon45176</v>
      </c>
      <c r="D1157" s="5" t="str">
        <f>IF('by region'!$C$2="Any","Any",List!V1157)&amp;M1157&amp;IF('by region'!$I$2="Any","Any",N1157)&amp;G1157</f>
        <v>AnyJumpAny45176</v>
      </c>
      <c r="E1157" s="5" t="e">
        <f>IF(I1157=#REF!,List!G1157,"")</f>
        <v>#REF!</v>
      </c>
      <c r="F1157" s="5" t="e">
        <f t="shared" si="92"/>
        <v>#REF!</v>
      </c>
      <c r="G1157" s="15">
        <v>45176</v>
      </c>
      <c r="H1157" s="16" t="s">
        <v>34</v>
      </c>
      <c r="I1157" s="16" t="s">
        <v>46</v>
      </c>
      <c r="J1157" s="16" t="s">
        <v>9</v>
      </c>
      <c r="K1157" s="14" t="s">
        <v>24</v>
      </c>
      <c r="L1157" s="14" t="s">
        <v>11</v>
      </c>
      <c r="M1157" s="16" t="s">
        <v>12</v>
      </c>
      <c r="N1157" s="16" t="s">
        <v>13</v>
      </c>
      <c r="O1157" s="16" t="s">
        <v>14</v>
      </c>
      <c r="P1157" s="12">
        <f t="shared" si="93"/>
        <v>1</v>
      </c>
      <c r="Q1157" s="12" cm="1">
        <f t="array" ref="Q1157">SUMPRODUCT(($G$2:$G$3094=G1157)*(P1157&gt;$P$2:$P$3094))+1</f>
        <v>1</v>
      </c>
      <c r="R1157" s="12" t="e">
        <f>(Q1157*100000)+#REF!</f>
        <v>#REF!</v>
      </c>
      <c r="S1157" t="e" cm="1">
        <f t="array" ref="S1157">SUMPRODUCT(($G$2:$G$3094=G1157)*(R1157&gt;$R$2:$R$3094))+1</f>
        <v>#REF!</v>
      </c>
      <c r="T1157" t="str">
        <f t="shared" si="94"/>
        <v xml:space="preserve">Sedgefield </v>
      </c>
      <c r="U1157">
        <v>0</v>
      </c>
      <c r="V1157" t="s">
        <v>11</v>
      </c>
      <c r="W1157">
        <f t="shared" si="95"/>
        <v>2023</v>
      </c>
    </row>
    <row r="1158" spans="1:23" x14ac:dyDescent="0.25">
      <c r="A1158" s="10" t="str">
        <f>IF(YEAR(G1158)=2024,#REF!,"")</f>
        <v/>
      </c>
      <c r="B1158" s="10" t="str">
        <f>IF(YEAR(G1158)=2025,#REF!,"")</f>
        <v/>
      </c>
      <c r="C1158" s="10" t="str">
        <f t="shared" si="91"/>
        <v>Afternoon45177</v>
      </c>
      <c r="D1158" s="5" t="str">
        <f>IF('by region'!$C$2="Any","Any",List!V1158)&amp;M1158&amp;IF('by region'!$I$2="Any","Any",N1158)&amp;G1158</f>
        <v>AnyFlatAny45177</v>
      </c>
      <c r="E1158" s="5" t="e">
        <f>IF(I1158=#REF!,List!G1158,"")</f>
        <v>#REF!</v>
      </c>
      <c r="F1158" s="5" t="e">
        <f t="shared" si="92"/>
        <v>#REF!</v>
      </c>
      <c r="G1158" s="15">
        <v>45177</v>
      </c>
      <c r="H1158" s="16" t="s">
        <v>35</v>
      </c>
      <c r="I1158" s="16" t="s">
        <v>55</v>
      </c>
      <c r="J1158" s="16" t="s">
        <v>9</v>
      </c>
      <c r="K1158" s="14" t="s">
        <v>10</v>
      </c>
      <c r="L1158" s="14" t="s">
        <v>19</v>
      </c>
      <c r="M1158" s="16" t="s">
        <v>25</v>
      </c>
      <c r="N1158" s="16" t="s">
        <v>13</v>
      </c>
      <c r="O1158" s="16" t="s">
        <v>14</v>
      </c>
      <c r="P1158" s="12">
        <f t="shared" si="93"/>
        <v>1</v>
      </c>
      <c r="Q1158" s="12" cm="1">
        <f t="array" ref="Q1158">SUMPRODUCT(($G$2:$G$3094=G1158)*(P1158&gt;$P$2:$P$3094))+1</f>
        <v>1</v>
      </c>
      <c r="R1158" s="12" t="e">
        <f>(Q1158*100000)+#REF!</f>
        <v>#REF!</v>
      </c>
      <c r="S1158" t="e" cm="1">
        <f t="array" ref="S1158">SUMPRODUCT(($G$2:$G$3094=G1158)*(R1158&gt;$R$2:$R$3094))+1</f>
        <v>#REF!</v>
      </c>
      <c r="T1158" t="str">
        <f t="shared" si="94"/>
        <v xml:space="preserve">ASCOT </v>
      </c>
      <c r="U1158">
        <v>0</v>
      </c>
      <c r="V1158" t="s">
        <v>17</v>
      </c>
      <c r="W1158">
        <f t="shared" si="95"/>
        <v>2023</v>
      </c>
    </row>
    <row r="1159" spans="1:23" x14ac:dyDescent="0.25">
      <c r="A1159" s="10" t="str">
        <f>IF(YEAR(G1159)=2024,#REF!,"")</f>
        <v/>
      </c>
      <c r="B1159" s="10" t="str">
        <f>IF(YEAR(G1159)=2025,#REF!,"")</f>
        <v/>
      </c>
      <c r="C1159" s="10" t="str">
        <f t="shared" si="91"/>
        <v>Afternoon45177</v>
      </c>
      <c r="D1159" s="5" t="str">
        <f>IF('by region'!$C$2="Any","Any",List!V1159)&amp;M1159&amp;IF('by region'!$I$2="Any","Any",N1159)&amp;G1159</f>
        <v>AnyFlatAny45177</v>
      </c>
      <c r="E1159" s="5" t="e">
        <f>IF(I1159=#REF!,List!G1159,"")</f>
        <v>#REF!</v>
      </c>
      <c r="F1159" s="5" t="e">
        <f t="shared" si="92"/>
        <v>#REF!</v>
      </c>
      <c r="G1159" s="15">
        <v>45177</v>
      </c>
      <c r="H1159" s="16" t="s">
        <v>35</v>
      </c>
      <c r="I1159" s="16" t="s">
        <v>56</v>
      </c>
      <c r="J1159" s="16" t="s">
        <v>9</v>
      </c>
      <c r="K1159" s="14" t="s">
        <v>16</v>
      </c>
      <c r="L1159" s="14" t="s">
        <v>11</v>
      </c>
      <c r="M1159" s="16" t="s">
        <v>25</v>
      </c>
      <c r="N1159" s="16" t="s">
        <v>13</v>
      </c>
      <c r="O1159" s="16" t="s">
        <v>14</v>
      </c>
      <c r="P1159" s="12">
        <f t="shared" si="93"/>
        <v>1</v>
      </c>
      <c r="Q1159" s="12" cm="1">
        <f t="array" ref="Q1159">SUMPRODUCT(($G$2:$G$3094=G1159)*(P1159&gt;$P$2:$P$3094))+1</f>
        <v>1</v>
      </c>
      <c r="R1159" s="12" t="e">
        <f>(Q1159*100000)+#REF!</f>
        <v>#REF!</v>
      </c>
      <c r="S1159" t="e" cm="1">
        <f t="array" ref="S1159">SUMPRODUCT(($G$2:$G$3094=G1159)*(R1159&gt;$R$2:$R$3094))+1</f>
        <v>#REF!</v>
      </c>
      <c r="T1159" t="str">
        <f t="shared" si="94"/>
        <v xml:space="preserve">HAYDOCK PARK </v>
      </c>
      <c r="U1159">
        <v>0</v>
      </c>
      <c r="V1159" t="s">
        <v>19</v>
      </c>
      <c r="W1159">
        <f t="shared" si="95"/>
        <v>2023</v>
      </c>
    </row>
    <row r="1160" spans="1:23" x14ac:dyDescent="0.25">
      <c r="A1160" s="10" t="str">
        <f>IF(YEAR(G1160)=2024,#REF!,"")</f>
        <v/>
      </c>
      <c r="B1160" s="10" t="str">
        <f>IF(YEAR(G1160)=2025,#REF!,"")</f>
        <v/>
      </c>
      <c r="C1160" s="10" t="str">
        <f t="shared" si="91"/>
        <v>Afternoon45178</v>
      </c>
      <c r="D1160" s="5" t="str">
        <f>IF('by region'!$C$2="Any","Any",List!V1160)&amp;M1160&amp;IF('by region'!$I$2="Any","Any",N1160)&amp;G1160</f>
        <v>AnyFlatAny45178</v>
      </c>
      <c r="E1160" s="5" t="e">
        <f>IF(I1160=#REF!,List!G1160,"")</f>
        <v>#REF!</v>
      </c>
      <c r="F1160" s="5" t="e">
        <f t="shared" si="92"/>
        <v>#REF!</v>
      </c>
      <c r="G1160" s="15">
        <v>45178</v>
      </c>
      <c r="H1160" s="16" t="s">
        <v>37</v>
      </c>
      <c r="I1160" s="16" t="s">
        <v>55</v>
      </c>
      <c r="J1160" s="16" t="s">
        <v>9</v>
      </c>
      <c r="K1160" s="14" t="s">
        <v>10</v>
      </c>
      <c r="L1160" s="14" t="s">
        <v>19</v>
      </c>
      <c r="M1160" s="16" t="s">
        <v>25</v>
      </c>
      <c r="N1160" s="16" t="s">
        <v>13</v>
      </c>
      <c r="O1160" s="16" t="s">
        <v>14</v>
      </c>
      <c r="P1160" s="12">
        <f t="shared" si="93"/>
        <v>1</v>
      </c>
      <c r="Q1160" s="12" cm="1">
        <f t="array" ref="Q1160">SUMPRODUCT(($G$2:$G$3094=G1160)*(P1160&gt;$P$2:$P$3094))+1</f>
        <v>1</v>
      </c>
      <c r="R1160" s="12" t="e">
        <f>(Q1160*100000)+#REF!</f>
        <v>#REF!</v>
      </c>
      <c r="S1160" t="e" cm="1">
        <f t="array" ref="S1160">SUMPRODUCT(($G$2:$G$3094=G1160)*(R1160&gt;$R$2:$R$3094))+1</f>
        <v>#REF!</v>
      </c>
      <c r="T1160" t="str">
        <f t="shared" si="94"/>
        <v xml:space="preserve">ASCOT </v>
      </c>
      <c r="U1160">
        <v>0</v>
      </c>
      <c r="V1160" t="s">
        <v>30</v>
      </c>
      <c r="W1160">
        <f t="shared" si="95"/>
        <v>2023</v>
      </c>
    </row>
    <row r="1161" spans="1:23" x14ac:dyDescent="0.25">
      <c r="A1161" s="10" t="str">
        <f>IF(YEAR(G1161)=2024,#REF!,"")</f>
        <v/>
      </c>
      <c r="B1161" s="10" t="str">
        <f>IF(YEAR(G1161)=2025,#REF!,"")</f>
        <v/>
      </c>
      <c r="C1161" s="10" t="str">
        <f t="shared" si="91"/>
        <v>Afternoon45178</v>
      </c>
      <c r="D1161" s="5" t="str">
        <f>IF('by region'!$C$2="Any","Any",List!V1161)&amp;M1161&amp;IF('by region'!$I$2="Any","Any",N1161)&amp;G1161</f>
        <v>AnyFlatAny45178</v>
      </c>
      <c r="E1161" s="5" t="e">
        <f>IF(I1161=#REF!,List!G1161,"")</f>
        <v>#REF!</v>
      </c>
      <c r="F1161" s="5" t="e">
        <f t="shared" si="92"/>
        <v>#REF!</v>
      </c>
      <c r="G1161" s="15">
        <v>45178</v>
      </c>
      <c r="H1161" s="16" t="s">
        <v>37</v>
      </c>
      <c r="I1161" s="16" t="s">
        <v>56</v>
      </c>
      <c r="J1161" s="16" t="s">
        <v>9</v>
      </c>
      <c r="K1161" s="14" t="s">
        <v>16</v>
      </c>
      <c r="L1161" s="14" t="s">
        <v>11</v>
      </c>
      <c r="M1161" s="16" t="s">
        <v>25</v>
      </c>
      <c r="N1161" s="16" t="s">
        <v>13</v>
      </c>
      <c r="O1161" s="16" t="s">
        <v>14</v>
      </c>
      <c r="P1161" s="12">
        <f t="shared" si="93"/>
        <v>1</v>
      </c>
      <c r="Q1161" s="12" cm="1">
        <f t="array" ref="Q1161">SUMPRODUCT(($G$2:$G$3094=G1161)*(P1161&gt;$P$2:$P$3094))+1</f>
        <v>1</v>
      </c>
      <c r="R1161" s="12" t="e">
        <f>(Q1161*100000)+#REF!</f>
        <v>#REF!</v>
      </c>
      <c r="S1161" t="e" cm="1">
        <f t="array" ref="S1161">SUMPRODUCT(($G$2:$G$3094=G1161)*(R1161&gt;$R$2:$R$3094))+1</f>
        <v>#REF!</v>
      </c>
      <c r="T1161" t="str">
        <f t="shared" si="94"/>
        <v xml:space="preserve">HAYDOCK PARK </v>
      </c>
      <c r="U1161">
        <v>0</v>
      </c>
      <c r="V1161" t="s">
        <v>19</v>
      </c>
      <c r="W1161">
        <f t="shared" si="95"/>
        <v>2023</v>
      </c>
    </row>
    <row r="1162" spans="1:23" x14ac:dyDescent="0.25">
      <c r="A1162" s="10" t="str">
        <f>IF(YEAR(G1162)=2024,#REF!,"")</f>
        <v/>
      </c>
      <c r="B1162" s="10" t="str">
        <f>IF(YEAR(G1162)=2025,#REF!,"")</f>
        <v/>
      </c>
      <c r="C1162" s="10" t="str">
        <f t="shared" si="91"/>
        <v>Afternoon45178</v>
      </c>
      <c r="D1162" s="5" t="str">
        <f>IF('by region'!$C$2="Any","Any",List!V1162)&amp;M1162&amp;IF('by region'!$I$2="Any","Any",N1162)&amp;G1162</f>
        <v>AnyFlatAny45178</v>
      </c>
      <c r="E1162" s="5" t="e">
        <f>IF(I1162=#REF!,List!G1162,"")</f>
        <v>#REF!</v>
      </c>
      <c r="F1162" s="5" t="e">
        <f t="shared" si="92"/>
        <v>#REF!</v>
      </c>
      <c r="G1162" s="15">
        <v>45178</v>
      </c>
      <c r="H1162" s="16" t="s">
        <v>37</v>
      </c>
      <c r="I1162" s="16" t="s">
        <v>74</v>
      </c>
      <c r="J1162" s="16" t="s">
        <v>9</v>
      </c>
      <c r="K1162" s="14" t="s">
        <v>10</v>
      </c>
      <c r="L1162" s="14" t="s">
        <v>11</v>
      </c>
      <c r="M1162" s="16" t="s">
        <v>25</v>
      </c>
      <c r="N1162" s="16" t="s">
        <v>13</v>
      </c>
      <c r="O1162" s="16" t="s">
        <v>14</v>
      </c>
      <c r="P1162" s="12">
        <f t="shared" si="93"/>
        <v>1</v>
      </c>
      <c r="Q1162" s="12" cm="1">
        <f t="array" ref="Q1162">SUMPRODUCT(($G$2:$G$3094=G1162)*(P1162&gt;$P$2:$P$3094))+1</f>
        <v>1</v>
      </c>
      <c r="R1162" s="12" t="e">
        <f>(Q1162*100000)+#REF!</f>
        <v>#REF!</v>
      </c>
      <c r="S1162" t="e" cm="1">
        <f t="array" ref="S1162">SUMPRODUCT(($G$2:$G$3094=G1162)*(R1162&gt;$R$2:$R$3094))+1</f>
        <v>#REF!</v>
      </c>
      <c r="T1162" t="str">
        <f t="shared" si="94"/>
        <v xml:space="preserve">THIRSK </v>
      </c>
      <c r="U1162">
        <v>0</v>
      </c>
      <c r="V1162" t="s">
        <v>17</v>
      </c>
      <c r="W1162">
        <f t="shared" si="95"/>
        <v>2023</v>
      </c>
    </row>
    <row r="1163" spans="1:23" x14ac:dyDescent="0.25">
      <c r="A1163" s="10" t="str">
        <f>IF(YEAR(G1163)=2024,#REF!,"")</f>
        <v/>
      </c>
      <c r="B1163" s="10" t="str">
        <f>IF(YEAR(G1163)=2025,#REF!,"")</f>
        <v/>
      </c>
      <c r="C1163" s="10" t="str">
        <f t="shared" si="91"/>
        <v>Afternoon45178</v>
      </c>
      <c r="D1163" s="5" t="str">
        <f>IF('by region'!$C$2="Any","Any",List!V1163)&amp;M1163&amp;IF('by region'!$I$2="Any","Any",N1163)&amp;G1163</f>
        <v>AnyJumpAny45178</v>
      </c>
      <c r="E1163" s="5" t="e">
        <f>IF(I1163=#REF!,List!G1163,"")</f>
        <v>#REF!</v>
      </c>
      <c r="F1163" s="5" t="e">
        <f t="shared" si="92"/>
        <v>#REF!</v>
      </c>
      <c r="G1163" s="15">
        <v>45178</v>
      </c>
      <c r="H1163" s="16" t="s">
        <v>37</v>
      </c>
      <c r="I1163" s="16" t="s">
        <v>66</v>
      </c>
      <c r="J1163" s="16" t="s">
        <v>9</v>
      </c>
      <c r="K1163" s="14" t="s">
        <v>10</v>
      </c>
      <c r="L1163" s="14" t="s">
        <v>17</v>
      </c>
      <c r="M1163" s="16" t="s">
        <v>12</v>
      </c>
      <c r="N1163" s="16" t="s">
        <v>13</v>
      </c>
      <c r="O1163" s="16" t="s">
        <v>14</v>
      </c>
      <c r="P1163" s="12">
        <f t="shared" si="93"/>
        <v>1</v>
      </c>
      <c r="Q1163" s="12" cm="1">
        <f t="array" ref="Q1163">SUMPRODUCT(($G$2:$G$3094=G1163)*(P1163&gt;$P$2:$P$3094))+1</f>
        <v>1</v>
      </c>
      <c r="R1163" s="12" t="e">
        <f>(Q1163*100000)+#REF!</f>
        <v>#REF!</v>
      </c>
      <c r="S1163" t="e" cm="1">
        <f t="array" ref="S1163">SUMPRODUCT(($G$2:$G$3094=G1163)*(R1163&gt;$R$2:$R$3094))+1</f>
        <v>#REF!</v>
      </c>
      <c r="T1163" t="str">
        <f t="shared" si="94"/>
        <v xml:space="preserve">Stratford-On-Avon </v>
      </c>
      <c r="U1163">
        <v>0</v>
      </c>
      <c r="V1163" t="s">
        <v>17</v>
      </c>
      <c r="W1163">
        <f t="shared" si="95"/>
        <v>2023</v>
      </c>
    </row>
    <row r="1164" spans="1:23" x14ac:dyDescent="0.25">
      <c r="A1164" s="10" t="str">
        <f>IF(YEAR(G1164)=2024,#REF!,"")</f>
        <v/>
      </c>
      <c r="B1164" s="10" t="str">
        <f>IF(YEAR(G1164)=2025,#REF!,"")</f>
        <v/>
      </c>
      <c r="C1164" s="10" t="str">
        <f t="shared" si="91"/>
        <v>Afternoon45179</v>
      </c>
      <c r="D1164" s="5" t="str">
        <f>IF('by region'!$C$2="Any","Any",List!V1164)&amp;M1164&amp;IF('by region'!$I$2="Any","Any",N1164)&amp;G1164</f>
        <v>AnyFlatAny45179</v>
      </c>
      <c r="E1164" s="5" t="e">
        <f>IF(I1164=#REF!,List!G1164,"")</f>
        <v>#REF!</v>
      </c>
      <c r="F1164" s="5" t="e">
        <f t="shared" si="92"/>
        <v>#REF!</v>
      </c>
      <c r="G1164" s="15">
        <v>45179</v>
      </c>
      <c r="H1164" s="16" t="s">
        <v>40</v>
      </c>
      <c r="I1164" s="16" t="s">
        <v>90</v>
      </c>
      <c r="J1164" s="16" t="s">
        <v>9</v>
      </c>
      <c r="K1164" s="14" t="s">
        <v>10</v>
      </c>
      <c r="L1164" s="14" t="s">
        <v>11</v>
      </c>
      <c r="M1164" s="16" t="s">
        <v>25</v>
      </c>
      <c r="N1164" s="16" t="s">
        <v>13</v>
      </c>
      <c r="O1164" s="16" t="s">
        <v>14</v>
      </c>
      <c r="P1164" s="12">
        <f t="shared" si="93"/>
        <v>1</v>
      </c>
      <c r="Q1164" s="12" cm="1">
        <f t="array" ref="Q1164">SUMPRODUCT(($G$2:$G$3094=G1164)*(P1164&gt;$P$2:$P$3094))+1</f>
        <v>1</v>
      </c>
      <c r="R1164" s="12" t="e">
        <f>(Q1164*100000)+#REF!</f>
        <v>#REF!</v>
      </c>
      <c r="S1164" t="e" cm="1">
        <f t="array" ref="S1164">SUMPRODUCT(($G$2:$G$3094=G1164)*(R1164&gt;$R$2:$R$3094))+1</f>
        <v>#REF!</v>
      </c>
      <c r="T1164" t="str">
        <f t="shared" si="94"/>
        <v xml:space="preserve">YORK </v>
      </c>
      <c r="U1164">
        <v>0</v>
      </c>
      <c r="V1164" t="s">
        <v>30</v>
      </c>
      <c r="W1164">
        <f t="shared" si="95"/>
        <v>2023</v>
      </c>
    </row>
    <row r="1165" spans="1:23" x14ac:dyDescent="0.25">
      <c r="A1165" s="10" t="str">
        <f>IF(YEAR(G1165)=2024,#REF!,"")</f>
        <v/>
      </c>
      <c r="B1165" s="10" t="str">
        <f>IF(YEAR(G1165)=2025,#REF!,"")</f>
        <v/>
      </c>
      <c r="C1165" s="10" t="str">
        <f t="shared" si="91"/>
        <v>Afternoon45179</v>
      </c>
      <c r="D1165" s="5" t="str">
        <f>IF('by region'!$C$2="Any","Any",List!V1165)&amp;M1165&amp;IF('by region'!$I$2="Any","Any",N1165)&amp;G1165</f>
        <v>AnyJumpAny45179</v>
      </c>
      <c r="E1165" s="5" t="e">
        <f>IF(I1165=#REF!,List!G1165,"")</f>
        <v>#REF!</v>
      </c>
      <c r="F1165" s="5" t="e">
        <f t="shared" si="92"/>
        <v>#REF!</v>
      </c>
      <c r="G1165" s="15">
        <v>45179</v>
      </c>
      <c r="H1165" s="16" t="s">
        <v>40</v>
      </c>
      <c r="I1165" s="16" t="s">
        <v>58</v>
      </c>
      <c r="J1165" s="16" t="s">
        <v>9</v>
      </c>
      <c r="K1165" s="14" t="s">
        <v>24</v>
      </c>
      <c r="L1165" s="14" t="s">
        <v>19</v>
      </c>
      <c r="M1165" s="16" t="s">
        <v>12</v>
      </c>
      <c r="N1165" s="16" t="s">
        <v>13</v>
      </c>
      <c r="O1165" s="16" t="s">
        <v>14</v>
      </c>
      <c r="P1165" s="12">
        <f t="shared" si="93"/>
        <v>1</v>
      </c>
      <c r="Q1165" s="12" cm="1">
        <f t="array" ref="Q1165">SUMPRODUCT(($G$2:$G$3094=G1165)*(P1165&gt;$P$2:$P$3094))+1</f>
        <v>1</v>
      </c>
      <c r="R1165" s="12" t="e">
        <f>(Q1165*100000)+#REF!</f>
        <v>#REF!</v>
      </c>
      <c r="S1165" t="e" cm="1">
        <f t="array" ref="S1165">SUMPRODUCT(($G$2:$G$3094=G1165)*(R1165&gt;$R$2:$R$3094))+1</f>
        <v>#REF!</v>
      </c>
      <c r="T1165" t="str">
        <f t="shared" si="94"/>
        <v xml:space="preserve">Fontwell Park </v>
      </c>
      <c r="U1165">
        <v>0</v>
      </c>
      <c r="V1165" t="s">
        <v>17</v>
      </c>
      <c r="W1165">
        <f t="shared" si="95"/>
        <v>2023</v>
      </c>
    </row>
    <row r="1166" spans="1:23" x14ac:dyDescent="0.25">
      <c r="A1166" s="10" t="str">
        <f>IF(YEAR(G1166)=2024,#REF!,"")</f>
        <v/>
      </c>
      <c r="B1166" s="10" t="str">
        <f>IF(YEAR(G1166)=2025,#REF!,"")</f>
        <v/>
      </c>
      <c r="C1166" s="10" t="str">
        <f t="shared" si="91"/>
        <v>Afternoon45180</v>
      </c>
      <c r="D1166" s="5" t="str">
        <f>IF('by region'!$C$2="Any","Any",List!V1166)&amp;M1166&amp;IF('by region'!$I$2="Any","Any",N1166)&amp;G1166</f>
        <v>AnyFlatAny45180</v>
      </c>
      <c r="E1166" s="5" t="e">
        <f>IF(I1166=#REF!,List!G1166,"")</f>
        <v>#REF!</v>
      </c>
      <c r="F1166" s="5" t="e">
        <f t="shared" si="92"/>
        <v>#REF!</v>
      </c>
      <c r="G1166" s="15">
        <v>45180</v>
      </c>
      <c r="H1166" s="16" t="s">
        <v>42</v>
      </c>
      <c r="I1166" s="16" t="s">
        <v>82</v>
      </c>
      <c r="J1166" s="16" t="s">
        <v>9</v>
      </c>
      <c r="K1166" s="14" t="s">
        <v>24</v>
      </c>
      <c r="L1166" s="14" t="s">
        <v>19</v>
      </c>
      <c r="M1166" s="16" t="s">
        <v>25</v>
      </c>
      <c r="N1166" s="16" t="s">
        <v>13</v>
      </c>
      <c r="O1166" s="16" t="s">
        <v>14</v>
      </c>
      <c r="P1166" s="12">
        <f t="shared" si="93"/>
        <v>1</v>
      </c>
      <c r="Q1166" s="12" cm="1">
        <f t="array" ref="Q1166">SUMPRODUCT(($G$2:$G$3094=G1166)*(P1166&gt;$P$2:$P$3094))+1</f>
        <v>1</v>
      </c>
      <c r="R1166" s="12" t="e">
        <f>(Q1166*100000)+#REF!</f>
        <v>#REF!</v>
      </c>
      <c r="S1166" t="e" cm="1">
        <f t="array" ref="S1166">SUMPRODUCT(($G$2:$G$3094=G1166)*(R1166&gt;$R$2:$R$3094))+1</f>
        <v>#REF!</v>
      </c>
      <c r="T1166" t="str">
        <f t="shared" si="94"/>
        <v xml:space="preserve">BRIGHTON </v>
      </c>
      <c r="U1166">
        <v>0</v>
      </c>
      <c r="V1166" t="s">
        <v>17</v>
      </c>
      <c r="W1166">
        <f t="shared" si="95"/>
        <v>2023</v>
      </c>
    </row>
    <row r="1167" spans="1:23" x14ac:dyDescent="0.25">
      <c r="A1167" s="10" t="str">
        <f>IF(YEAR(G1167)=2024,#REF!,"")</f>
        <v/>
      </c>
      <c r="B1167" s="10" t="str">
        <f>IF(YEAR(G1167)=2025,#REF!,"")</f>
        <v/>
      </c>
      <c r="C1167" s="10" t="str">
        <f t="shared" si="91"/>
        <v>Afternoon45180</v>
      </c>
      <c r="D1167" s="5" t="str">
        <f>IF('by region'!$C$2="Any","Any",List!V1167)&amp;M1167&amp;IF('by region'!$I$2="Any","Any",N1167)&amp;G1167</f>
        <v>AnyJumpAny45180</v>
      </c>
      <c r="E1167" s="5" t="e">
        <f>IF(I1167=#REF!,List!G1167,"")</f>
        <v>#REF!</v>
      </c>
      <c r="F1167" s="5" t="e">
        <f t="shared" si="92"/>
        <v>#REF!</v>
      </c>
      <c r="G1167" s="15">
        <v>45180</v>
      </c>
      <c r="H1167" s="16" t="s">
        <v>42</v>
      </c>
      <c r="I1167" s="16" t="s">
        <v>75</v>
      </c>
      <c r="J1167" s="16" t="s">
        <v>9</v>
      </c>
      <c r="K1167" s="14" t="s">
        <v>10</v>
      </c>
      <c r="L1167" s="14" t="s">
        <v>19</v>
      </c>
      <c r="M1167" s="16" t="s">
        <v>12</v>
      </c>
      <c r="N1167" s="16" t="s">
        <v>13</v>
      </c>
      <c r="O1167" s="16" t="s">
        <v>14</v>
      </c>
      <c r="P1167" s="12">
        <f t="shared" si="93"/>
        <v>1</v>
      </c>
      <c r="Q1167" s="12" cm="1">
        <f t="array" ref="Q1167">SUMPRODUCT(($G$2:$G$3094=G1167)*(P1167&gt;$P$2:$P$3094))+1</f>
        <v>1</v>
      </c>
      <c r="R1167" s="12" t="e">
        <f>(Q1167*100000)+#REF!</f>
        <v>#REF!</v>
      </c>
      <c r="S1167" t="e" cm="1">
        <f t="array" ref="S1167">SUMPRODUCT(($G$2:$G$3094=G1167)*(R1167&gt;$R$2:$R$3094))+1</f>
        <v>#REF!</v>
      </c>
      <c r="T1167" t="str">
        <f t="shared" si="94"/>
        <v xml:space="preserve">Newton Abbot </v>
      </c>
      <c r="U1167">
        <v>0</v>
      </c>
      <c r="V1167" t="s">
        <v>11</v>
      </c>
      <c r="W1167">
        <f t="shared" si="95"/>
        <v>2023</v>
      </c>
    </row>
    <row r="1168" spans="1:23" x14ac:dyDescent="0.25">
      <c r="A1168" s="10" t="str">
        <f>IF(YEAR(G1168)=2024,#REF!,"")</f>
        <v/>
      </c>
      <c r="B1168" s="10" t="str">
        <f>IF(YEAR(G1168)=2025,#REF!,"")</f>
        <v/>
      </c>
      <c r="C1168" s="10" t="str">
        <f t="shared" si="91"/>
        <v>Afternoon45180</v>
      </c>
      <c r="D1168" s="5" t="str">
        <f>IF('by region'!$C$2="Any","Any",List!V1168)&amp;M1168&amp;IF('by region'!$I$2="Any","Any",N1168)&amp;G1168</f>
        <v>AnyJumpAny45180</v>
      </c>
      <c r="E1168" s="5" t="e">
        <f>IF(I1168=#REF!,List!G1168,"")</f>
        <v>#REF!</v>
      </c>
      <c r="F1168" s="5" t="e">
        <f t="shared" si="92"/>
        <v>#REF!</v>
      </c>
      <c r="G1168" s="15">
        <v>45180</v>
      </c>
      <c r="H1168" s="16" t="s">
        <v>42</v>
      </c>
      <c r="I1168" s="16" t="s">
        <v>84</v>
      </c>
      <c r="J1168" s="16" t="s">
        <v>9</v>
      </c>
      <c r="K1168" s="14" t="s">
        <v>10</v>
      </c>
      <c r="L1168" s="14" t="s">
        <v>11</v>
      </c>
      <c r="M1168" s="16" t="s">
        <v>12</v>
      </c>
      <c r="N1168" s="16" t="s">
        <v>13</v>
      </c>
      <c r="O1168" s="16" t="s">
        <v>14</v>
      </c>
      <c r="P1168" s="12">
        <f t="shared" si="93"/>
        <v>1</v>
      </c>
      <c r="Q1168" s="12" cm="1">
        <f t="array" ref="Q1168">SUMPRODUCT(($G$2:$G$3094=G1168)*(P1168&gt;$P$2:$P$3094))+1</f>
        <v>1</v>
      </c>
      <c r="R1168" s="12" t="e">
        <f>(Q1168*100000)+#REF!</f>
        <v>#REF!</v>
      </c>
      <c r="S1168" t="e" cm="1">
        <f t="array" ref="S1168">SUMPRODUCT(($G$2:$G$3094=G1168)*(R1168&gt;$R$2:$R$3094))+1</f>
        <v>#REF!</v>
      </c>
      <c r="T1168" t="str">
        <f t="shared" si="94"/>
        <v xml:space="preserve">Perth </v>
      </c>
      <c r="U1168">
        <v>0</v>
      </c>
      <c r="V1168" t="s">
        <v>11</v>
      </c>
      <c r="W1168">
        <f t="shared" si="95"/>
        <v>2023</v>
      </c>
    </row>
    <row r="1169" spans="1:23" x14ac:dyDescent="0.25">
      <c r="A1169" s="10" t="str">
        <f>IF(YEAR(G1169)=2024,#REF!,"")</f>
        <v/>
      </c>
      <c r="B1169" s="10" t="str">
        <f>IF(YEAR(G1169)=2025,#REF!,"")</f>
        <v/>
      </c>
      <c r="C1169" s="10" t="str">
        <f t="shared" si="91"/>
        <v>Afternoon45181</v>
      </c>
      <c r="D1169" s="5" t="str">
        <f>IF('by region'!$C$2="Any","Any",List!V1169)&amp;M1169&amp;IF('by region'!$I$2="Any","Any",N1169)&amp;G1169</f>
        <v>AnyFlatAny45181</v>
      </c>
      <c r="E1169" s="5" t="e">
        <f>IF(I1169=#REF!,List!G1169,"")</f>
        <v>#REF!</v>
      </c>
      <c r="F1169" s="5" t="e">
        <f t="shared" si="92"/>
        <v>#REF!</v>
      </c>
      <c r="G1169" s="15">
        <v>45181</v>
      </c>
      <c r="H1169" s="16" t="s">
        <v>7</v>
      </c>
      <c r="I1169" s="16" t="s">
        <v>8</v>
      </c>
      <c r="J1169" s="16" t="s">
        <v>9</v>
      </c>
      <c r="K1169" s="14" t="s">
        <v>10</v>
      </c>
      <c r="L1169" s="14" t="s">
        <v>11</v>
      </c>
      <c r="M1169" s="16" t="s">
        <v>25</v>
      </c>
      <c r="N1169" s="16" t="s">
        <v>13</v>
      </c>
      <c r="O1169" s="16" t="s">
        <v>14</v>
      </c>
      <c r="P1169" s="12">
        <f t="shared" si="93"/>
        <v>1</v>
      </c>
      <c r="Q1169" s="12" cm="1">
        <f t="array" ref="Q1169">SUMPRODUCT(($G$2:$G$3094=G1169)*(P1169&gt;$P$2:$P$3094))+1</f>
        <v>1</v>
      </c>
      <c r="R1169" s="12" t="e">
        <f>(Q1169*100000)+#REF!</f>
        <v>#REF!</v>
      </c>
      <c r="S1169" t="e" cm="1">
        <f t="array" ref="S1169">SUMPRODUCT(($G$2:$G$3094=G1169)*(R1169&gt;$R$2:$R$3094))+1</f>
        <v>#REF!</v>
      </c>
      <c r="T1169" t="str">
        <f t="shared" si="94"/>
        <v xml:space="preserve">CATTERICK BRIDGE </v>
      </c>
      <c r="U1169">
        <v>0</v>
      </c>
      <c r="V1169" t="s">
        <v>30</v>
      </c>
      <c r="W1169">
        <f t="shared" si="95"/>
        <v>2023</v>
      </c>
    </row>
    <row r="1170" spans="1:23" x14ac:dyDescent="0.25">
      <c r="A1170" s="10" t="str">
        <f>IF(YEAR(G1170)=2024,#REF!,"")</f>
        <v/>
      </c>
      <c r="B1170" s="10" t="str">
        <f>IF(YEAR(G1170)=2025,#REF!,"")</f>
        <v/>
      </c>
      <c r="C1170" s="10" t="str">
        <f t="shared" si="91"/>
        <v>Afternoon45181</v>
      </c>
      <c r="D1170" s="5" t="str">
        <f>IF('by region'!$C$2="Any","Any",List!V1170)&amp;M1170&amp;IF('by region'!$I$2="Any","Any",N1170)&amp;G1170</f>
        <v>AnyFlatAny45181</v>
      </c>
      <c r="E1170" s="5" t="e">
        <f>IF(I1170=#REF!,List!G1170,"")</f>
        <v>#REF!</v>
      </c>
      <c r="F1170" s="5" t="e">
        <f t="shared" si="92"/>
        <v>#REF!</v>
      </c>
      <c r="G1170" s="15">
        <v>45181</v>
      </c>
      <c r="H1170" s="16" t="s">
        <v>7</v>
      </c>
      <c r="I1170" s="16" t="s">
        <v>44</v>
      </c>
      <c r="J1170" s="16" t="s">
        <v>9</v>
      </c>
      <c r="K1170" s="14" t="s">
        <v>10</v>
      </c>
      <c r="L1170" s="14" t="s">
        <v>17</v>
      </c>
      <c r="M1170" s="16" t="s">
        <v>25</v>
      </c>
      <c r="N1170" s="16" t="s">
        <v>13</v>
      </c>
      <c r="O1170" s="16" t="s">
        <v>14</v>
      </c>
      <c r="P1170" s="12">
        <f t="shared" si="93"/>
        <v>1</v>
      </c>
      <c r="Q1170" s="12" cm="1">
        <f t="array" ref="Q1170">SUMPRODUCT(($G$2:$G$3094=G1170)*(P1170&gt;$P$2:$P$3094))+1</f>
        <v>1</v>
      </c>
      <c r="R1170" s="12" t="e">
        <f>(Q1170*100000)+#REF!</f>
        <v>#REF!</v>
      </c>
      <c r="S1170" t="e" cm="1">
        <f t="array" ref="S1170">SUMPRODUCT(($G$2:$G$3094=G1170)*(R1170&gt;$R$2:$R$3094))+1</f>
        <v>#REF!</v>
      </c>
      <c r="T1170" t="str">
        <f t="shared" si="94"/>
        <v xml:space="preserve">LEICESTER </v>
      </c>
      <c r="U1170">
        <v>0</v>
      </c>
      <c r="V1170" t="s">
        <v>19</v>
      </c>
      <c r="W1170">
        <f t="shared" si="95"/>
        <v>2023</v>
      </c>
    </row>
    <row r="1171" spans="1:23" x14ac:dyDescent="0.25">
      <c r="A1171" s="10" t="str">
        <f>IF(YEAR(G1171)=2024,#REF!,"")</f>
        <v/>
      </c>
      <c r="B1171" s="10" t="str">
        <f>IF(YEAR(G1171)=2025,#REF!,"")</f>
        <v/>
      </c>
      <c r="C1171" s="10" t="str">
        <f t="shared" si="91"/>
        <v>Evening45181</v>
      </c>
      <c r="D1171" s="5" t="str">
        <f>IF('by region'!$C$2="Any","Any",List!V1171)&amp;M1171&amp;IF('by region'!$I$2="Any","Any",N1171)&amp;G1171</f>
        <v>AnyJumpAny45181</v>
      </c>
      <c r="E1171" s="5" t="e">
        <f>IF(I1171=#REF!,List!G1171,"")</f>
        <v>#REF!</v>
      </c>
      <c r="F1171" s="5" t="e">
        <f t="shared" si="92"/>
        <v>#REF!</v>
      </c>
      <c r="G1171" s="15">
        <v>45181</v>
      </c>
      <c r="H1171" s="16" t="s">
        <v>7</v>
      </c>
      <c r="I1171" s="16" t="s">
        <v>50</v>
      </c>
      <c r="J1171" s="16" t="s">
        <v>80</v>
      </c>
      <c r="K1171" s="14" t="s">
        <v>10</v>
      </c>
      <c r="L1171" s="14" t="s">
        <v>11</v>
      </c>
      <c r="M1171" s="16" t="s">
        <v>12</v>
      </c>
      <c r="N1171" s="16" t="s">
        <v>13</v>
      </c>
      <c r="O1171" s="16" t="s">
        <v>21</v>
      </c>
      <c r="P1171" s="12">
        <f t="shared" si="93"/>
        <v>2</v>
      </c>
      <c r="Q1171" s="12" cm="1">
        <f t="array" ref="Q1171">SUMPRODUCT(($G$2:$G$3094=G1171)*(P1171&gt;$P$2:$P$3094))+1</f>
        <v>4</v>
      </c>
      <c r="R1171" s="12" t="e">
        <f>(Q1171*100000)+#REF!</f>
        <v>#REF!</v>
      </c>
      <c r="S1171" t="e" cm="1">
        <f t="array" ref="S1171">SUMPRODUCT(($G$2:$G$3094=G1171)*(R1171&gt;$R$2:$R$3094))+1</f>
        <v>#REF!</v>
      </c>
      <c r="T1171" t="str">
        <f t="shared" si="94"/>
        <v>Kelso †</v>
      </c>
      <c r="U1171">
        <v>0</v>
      </c>
      <c r="V1171" t="s">
        <v>17</v>
      </c>
      <c r="W1171">
        <f t="shared" si="95"/>
        <v>2023</v>
      </c>
    </row>
    <row r="1172" spans="1:23" x14ac:dyDescent="0.25">
      <c r="A1172" s="10" t="str">
        <f>IF(YEAR(G1172)=2024,#REF!,"")</f>
        <v/>
      </c>
      <c r="B1172" s="10" t="str">
        <f>IF(YEAR(G1172)=2025,#REF!,"")</f>
        <v/>
      </c>
      <c r="C1172" s="10" t="str">
        <f t="shared" si="91"/>
        <v>Afternoon45181</v>
      </c>
      <c r="D1172" s="5" t="str">
        <f>IF('by region'!$C$2="Any","Any",List!V1172)&amp;M1172&amp;IF('by region'!$I$2="Any","Any",N1172)&amp;G1172</f>
        <v>AnyJumpAny45181</v>
      </c>
      <c r="E1172" s="5" t="e">
        <f>IF(I1172=#REF!,List!G1172,"")</f>
        <v>#REF!</v>
      </c>
      <c r="F1172" s="5" t="e">
        <f t="shared" si="92"/>
        <v>#REF!</v>
      </c>
      <c r="G1172" s="15">
        <v>45181</v>
      </c>
      <c r="H1172" s="16" t="s">
        <v>7</v>
      </c>
      <c r="I1172" s="16" t="s">
        <v>91</v>
      </c>
      <c r="J1172" s="16" t="s">
        <v>9</v>
      </c>
      <c r="K1172" s="14" t="s">
        <v>24</v>
      </c>
      <c r="L1172" s="14" t="s">
        <v>17</v>
      </c>
      <c r="M1172" s="16" t="s">
        <v>12</v>
      </c>
      <c r="N1172" s="16" t="s">
        <v>13</v>
      </c>
      <c r="O1172" s="16" t="s">
        <v>14</v>
      </c>
      <c r="P1172" s="12">
        <f t="shared" si="93"/>
        <v>1</v>
      </c>
      <c r="Q1172" s="12" cm="1">
        <f t="array" ref="Q1172">SUMPRODUCT(($G$2:$G$3094=G1172)*(P1172&gt;$P$2:$P$3094))+1</f>
        <v>1</v>
      </c>
      <c r="R1172" s="12" t="e">
        <f>(Q1172*100000)+#REF!</f>
        <v>#REF!</v>
      </c>
      <c r="S1172" t="e" cm="1">
        <f t="array" ref="S1172">SUMPRODUCT(($G$2:$G$3094=G1172)*(R1172&gt;$R$2:$R$3094))+1</f>
        <v>#REF!</v>
      </c>
      <c r="T1172" t="str">
        <f t="shared" si="94"/>
        <v xml:space="preserve">Worcester </v>
      </c>
      <c r="U1172">
        <v>0</v>
      </c>
      <c r="V1172" t="s">
        <v>30</v>
      </c>
      <c r="W1172">
        <f t="shared" si="95"/>
        <v>2023</v>
      </c>
    </row>
    <row r="1173" spans="1:23" x14ac:dyDescent="0.25">
      <c r="A1173" s="10" t="str">
        <f>IF(YEAR(G1173)=2024,#REF!,"")</f>
        <v/>
      </c>
      <c r="B1173" s="10" t="str">
        <f>IF(YEAR(G1173)=2025,#REF!,"")</f>
        <v/>
      </c>
      <c r="C1173" s="10" t="str">
        <f t="shared" si="91"/>
        <v>Afternoon45182</v>
      </c>
      <c r="D1173" s="5" t="str">
        <f>IF('by region'!$C$2="Any","Any",List!V1173)&amp;M1173&amp;IF('by region'!$I$2="Any","Any",N1173)&amp;G1173</f>
        <v>AnyFlatAny45182</v>
      </c>
      <c r="E1173" s="5" t="e">
        <f>IF(I1173=#REF!,List!G1173,"")</f>
        <v>#REF!</v>
      </c>
      <c r="F1173" s="5" t="e">
        <f t="shared" si="92"/>
        <v>#REF!</v>
      </c>
      <c r="G1173" s="15">
        <v>45182</v>
      </c>
      <c r="H1173" s="16" t="s">
        <v>27</v>
      </c>
      <c r="I1173" s="16" t="s">
        <v>63</v>
      </c>
      <c r="J1173" s="16" t="s">
        <v>9</v>
      </c>
      <c r="K1173" s="14" t="s">
        <v>16</v>
      </c>
      <c r="L1173" s="14" t="s">
        <v>11</v>
      </c>
      <c r="M1173" s="16" t="s">
        <v>25</v>
      </c>
      <c r="N1173" s="16" t="s">
        <v>13</v>
      </c>
      <c r="O1173" s="16" t="s">
        <v>14</v>
      </c>
      <c r="P1173" s="12">
        <f t="shared" si="93"/>
        <v>1</v>
      </c>
      <c r="Q1173" s="12" cm="1">
        <f t="array" ref="Q1173">SUMPRODUCT(($G$2:$G$3094=G1173)*(P1173&gt;$P$2:$P$3094))+1</f>
        <v>1</v>
      </c>
      <c r="R1173" s="12" t="e">
        <f>(Q1173*100000)+#REF!</f>
        <v>#REF!</v>
      </c>
      <c r="S1173" t="e" cm="1">
        <f t="array" ref="S1173">SUMPRODUCT(($G$2:$G$3094=G1173)*(R1173&gt;$R$2:$R$3094))+1</f>
        <v>#REF!</v>
      </c>
      <c r="T1173" t="str">
        <f t="shared" si="94"/>
        <v xml:space="preserve">CARLISLE </v>
      </c>
      <c r="U1173">
        <v>0</v>
      </c>
      <c r="V1173" t="s">
        <v>19</v>
      </c>
      <c r="W1173">
        <f t="shared" si="95"/>
        <v>2023</v>
      </c>
    </row>
    <row r="1174" spans="1:23" x14ac:dyDescent="0.25">
      <c r="A1174" s="10" t="str">
        <f>IF(YEAR(G1174)=2024,#REF!,"")</f>
        <v/>
      </c>
      <c r="B1174" s="10" t="str">
        <f>IF(YEAR(G1174)=2025,#REF!,"")</f>
        <v/>
      </c>
      <c r="C1174" s="10" t="str">
        <f t="shared" si="91"/>
        <v>Afternoon45182</v>
      </c>
      <c r="D1174" s="5" t="str">
        <f>IF('by region'!$C$2="Any","Any",List!V1174)&amp;M1174&amp;IF('by region'!$I$2="Any","Any",N1174)&amp;G1174</f>
        <v>AnyFlatAny45182</v>
      </c>
      <c r="E1174" s="5" t="e">
        <f>IF(I1174=#REF!,List!G1174,"")</f>
        <v>#REF!</v>
      </c>
      <c r="F1174" s="5" t="e">
        <f t="shared" si="92"/>
        <v>#REF!</v>
      </c>
      <c r="G1174" s="15">
        <v>45182</v>
      </c>
      <c r="H1174" s="16" t="s">
        <v>27</v>
      </c>
      <c r="I1174" s="16" t="s">
        <v>79</v>
      </c>
      <c r="J1174" s="16" t="s">
        <v>9</v>
      </c>
      <c r="K1174" s="14" t="s">
        <v>24</v>
      </c>
      <c r="L1174" s="14" t="s">
        <v>19</v>
      </c>
      <c r="M1174" s="16" t="s">
        <v>25</v>
      </c>
      <c r="N1174" s="16" t="s">
        <v>13</v>
      </c>
      <c r="O1174" s="16" t="s">
        <v>14</v>
      </c>
      <c r="P1174" s="12">
        <f t="shared" si="93"/>
        <v>1</v>
      </c>
      <c r="Q1174" s="12" cm="1">
        <f t="array" ref="Q1174">SUMPRODUCT(($G$2:$G$3094=G1174)*(P1174&gt;$P$2:$P$3094))+1</f>
        <v>1</v>
      </c>
      <c r="R1174" s="12" t="e">
        <f>(Q1174*100000)+#REF!</f>
        <v>#REF!</v>
      </c>
      <c r="S1174" t="e" cm="1">
        <f t="array" ref="S1174">SUMPRODUCT(($G$2:$G$3094=G1174)*(R1174&gt;$R$2:$R$3094))+1</f>
        <v>#REF!</v>
      </c>
      <c r="T1174" t="str">
        <f t="shared" si="94"/>
        <v xml:space="preserve">BATH </v>
      </c>
      <c r="U1174">
        <v>0</v>
      </c>
      <c r="V1174" t="s">
        <v>17</v>
      </c>
      <c r="W1174">
        <f t="shared" si="95"/>
        <v>2023</v>
      </c>
    </row>
    <row r="1175" spans="1:23" x14ac:dyDescent="0.25">
      <c r="A1175" s="10" t="str">
        <f>IF(YEAR(G1175)=2024,#REF!,"")</f>
        <v/>
      </c>
      <c r="B1175" s="10" t="str">
        <f>IF(YEAR(G1175)=2025,#REF!,"")</f>
        <v/>
      </c>
      <c r="C1175" s="10" t="str">
        <f t="shared" si="91"/>
        <v>Afternoon45182</v>
      </c>
      <c r="D1175" s="5" t="str">
        <f>IF('by region'!$C$2="Any","Any",List!V1175)&amp;M1175&amp;IF('by region'!$I$2="Any","Any",N1175)&amp;G1175</f>
        <v>AnyJumpAny45182</v>
      </c>
      <c r="E1175" s="5" t="e">
        <f>IF(I1175=#REF!,List!G1175,"")</f>
        <v>#REF!</v>
      </c>
      <c r="F1175" s="5" t="e">
        <f t="shared" si="92"/>
        <v>#REF!</v>
      </c>
      <c r="G1175" s="15">
        <v>45182</v>
      </c>
      <c r="H1175" s="16" t="s">
        <v>27</v>
      </c>
      <c r="I1175" s="16" t="s">
        <v>60</v>
      </c>
      <c r="J1175" s="16" t="s">
        <v>9</v>
      </c>
      <c r="K1175" s="14" t="s">
        <v>24</v>
      </c>
      <c r="L1175" s="14" t="s">
        <v>17</v>
      </c>
      <c r="M1175" s="16" t="s">
        <v>12</v>
      </c>
      <c r="N1175" s="16" t="s">
        <v>13</v>
      </c>
      <c r="O1175" s="16" t="s">
        <v>14</v>
      </c>
      <c r="P1175" s="12">
        <f t="shared" si="93"/>
        <v>1</v>
      </c>
      <c r="Q1175" s="12" cm="1">
        <f t="array" ref="Q1175">SUMPRODUCT(($G$2:$G$3094=G1175)*(P1175&gt;$P$2:$P$3094))+1</f>
        <v>1</v>
      </c>
      <c r="R1175" s="12" t="e">
        <f>(Q1175*100000)+#REF!</f>
        <v>#REF!</v>
      </c>
      <c r="S1175" t="e" cm="1">
        <f t="array" ref="S1175">SUMPRODUCT(($G$2:$G$3094=G1175)*(R1175&gt;$R$2:$R$3094))+1</f>
        <v>#REF!</v>
      </c>
      <c r="T1175" t="str">
        <f t="shared" si="94"/>
        <v xml:space="preserve">Uttoxeter </v>
      </c>
      <c r="U1175">
        <v>0</v>
      </c>
      <c r="V1175" t="s">
        <v>11</v>
      </c>
      <c r="W1175">
        <f t="shared" si="95"/>
        <v>2023</v>
      </c>
    </row>
    <row r="1176" spans="1:23" x14ac:dyDescent="0.25">
      <c r="A1176" s="10" t="str">
        <f>IF(YEAR(G1176)=2024,#REF!,"")</f>
        <v/>
      </c>
      <c r="B1176" s="10" t="str">
        <f>IF(YEAR(G1176)=2025,#REF!,"")</f>
        <v/>
      </c>
      <c r="C1176" s="10" t="str">
        <f t="shared" si="91"/>
        <v>Afternoon45183</v>
      </c>
      <c r="D1176" s="5" t="str">
        <f>IF('by region'!$C$2="Any","Any",List!V1176)&amp;M1176&amp;IF('by region'!$I$2="Any","Any",N1176)&amp;G1176</f>
        <v>AnyFlatAny45183</v>
      </c>
      <c r="E1176" s="5" t="e">
        <f>IF(I1176=#REF!,List!G1176,"")</f>
        <v>#REF!</v>
      </c>
      <c r="F1176" s="5" t="e">
        <f t="shared" si="92"/>
        <v>#REF!</v>
      </c>
      <c r="G1176" s="15">
        <v>45183</v>
      </c>
      <c r="H1176" s="16" t="s">
        <v>34</v>
      </c>
      <c r="I1176" s="16" t="s">
        <v>65</v>
      </c>
      <c r="J1176" s="16" t="s">
        <v>9</v>
      </c>
      <c r="K1176" s="14" t="s">
        <v>24</v>
      </c>
      <c r="L1176" s="14" t="s">
        <v>19</v>
      </c>
      <c r="M1176" s="16" t="s">
        <v>25</v>
      </c>
      <c r="N1176" s="16" t="s">
        <v>13</v>
      </c>
      <c r="O1176" s="16" t="s">
        <v>14</v>
      </c>
      <c r="P1176" s="12">
        <f t="shared" si="93"/>
        <v>1</v>
      </c>
      <c r="Q1176" s="12" cm="1">
        <f t="array" ref="Q1176">SUMPRODUCT(($G$2:$G$3094=G1176)*(P1176&gt;$P$2:$P$3094))+1</f>
        <v>1</v>
      </c>
      <c r="R1176" s="12" t="e">
        <f>(Q1176*100000)+#REF!</f>
        <v>#REF!</v>
      </c>
      <c r="S1176" t="e" cm="1">
        <f t="array" ref="S1176">SUMPRODUCT(($G$2:$G$3094=G1176)*(R1176&gt;$R$2:$R$3094))+1</f>
        <v>#REF!</v>
      </c>
      <c r="T1176" t="str">
        <f t="shared" si="94"/>
        <v xml:space="preserve">FFOS LAS </v>
      </c>
      <c r="U1176">
        <v>0</v>
      </c>
      <c r="V1176" t="s">
        <v>30</v>
      </c>
      <c r="W1176">
        <f t="shared" si="95"/>
        <v>2023</v>
      </c>
    </row>
    <row r="1177" spans="1:23" x14ac:dyDescent="0.25">
      <c r="A1177" s="10" t="str">
        <f>IF(YEAR(G1177)=2024,#REF!,"")</f>
        <v/>
      </c>
      <c r="B1177" s="10" t="str">
        <f>IF(YEAR(G1177)=2025,#REF!,"")</f>
        <v/>
      </c>
      <c r="C1177" s="10" t="str">
        <f t="shared" si="91"/>
        <v>Afternoon45183</v>
      </c>
      <c r="D1177" s="5" t="str">
        <f>IF('by region'!$C$2="Any","Any",List!V1177)&amp;M1177&amp;IF('by region'!$I$2="Any","Any",N1177)&amp;G1177</f>
        <v>AnyFlatAny45183</v>
      </c>
      <c r="E1177" s="5" t="e">
        <f>IF(I1177=#REF!,List!G1177,"")</f>
        <v>#REF!</v>
      </c>
      <c r="F1177" s="5" t="e">
        <f t="shared" si="92"/>
        <v>#REF!</v>
      </c>
      <c r="G1177" s="15">
        <v>45183</v>
      </c>
      <c r="H1177" s="16" t="s">
        <v>34</v>
      </c>
      <c r="I1177" s="16" t="s">
        <v>59</v>
      </c>
      <c r="J1177" s="16" t="s">
        <v>9</v>
      </c>
      <c r="K1177" s="14" t="s">
        <v>24</v>
      </c>
      <c r="L1177" s="14" t="s">
        <v>11</v>
      </c>
      <c r="M1177" s="16" t="s">
        <v>25</v>
      </c>
      <c r="N1177" s="16" t="s">
        <v>13</v>
      </c>
      <c r="O1177" s="16" t="s">
        <v>14</v>
      </c>
      <c r="P1177" s="12">
        <f t="shared" si="93"/>
        <v>1</v>
      </c>
      <c r="Q1177" s="12" cm="1">
        <f t="array" ref="Q1177">SUMPRODUCT(($G$2:$G$3094=G1177)*(P1177&gt;$P$2:$P$3094))+1</f>
        <v>1</v>
      </c>
      <c r="R1177" s="12" t="e">
        <f>(Q1177*100000)+#REF!</f>
        <v>#REF!</v>
      </c>
      <c r="S1177" t="e" cm="1">
        <f t="array" ref="S1177">SUMPRODUCT(($G$2:$G$3094=G1177)*(R1177&gt;$R$2:$R$3094))+1</f>
        <v>#REF!</v>
      </c>
      <c r="T1177" t="str">
        <f t="shared" si="94"/>
        <v xml:space="preserve">DONCASTER </v>
      </c>
      <c r="U1177">
        <v>0</v>
      </c>
      <c r="V1177" t="s">
        <v>19</v>
      </c>
      <c r="W1177">
        <f t="shared" si="95"/>
        <v>2023</v>
      </c>
    </row>
    <row r="1178" spans="1:23" x14ac:dyDescent="0.25">
      <c r="A1178" s="10" t="str">
        <f>IF(YEAR(G1178)=2024,#REF!,"")</f>
        <v/>
      </c>
      <c r="B1178" s="10" t="str">
        <f>IF(YEAR(G1178)=2025,#REF!,"")</f>
        <v/>
      </c>
      <c r="C1178" s="10" t="str">
        <f t="shared" si="91"/>
        <v>Afternoon45183</v>
      </c>
      <c r="D1178" s="5" t="str">
        <f>IF('by region'!$C$2="Any","Any",List!V1178)&amp;M1178&amp;IF('by region'!$I$2="Any","Any",N1178)&amp;G1178</f>
        <v>AnyFlatAny45183</v>
      </c>
      <c r="E1178" s="5" t="e">
        <f>IF(I1178=#REF!,List!G1178,"")</f>
        <v>#REF!</v>
      </c>
      <c r="F1178" s="5" t="e">
        <f t="shared" si="92"/>
        <v>#REF!</v>
      </c>
      <c r="G1178" s="15">
        <v>45183</v>
      </c>
      <c r="H1178" s="16" t="s">
        <v>34</v>
      </c>
      <c r="I1178" s="16" t="s">
        <v>83</v>
      </c>
      <c r="J1178" s="16" t="s">
        <v>9</v>
      </c>
      <c r="K1178" s="14" t="s">
        <v>16</v>
      </c>
      <c r="L1178" s="14" t="s">
        <v>19</v>
      </c>
      <c r="M1178" s="16" t="s">
        <v>25</v>
      </c>
      <c r="N1178" s="16" t="s">
        <v>13</v>
      </c>
      <c r="O1178" s="16" t="s">
        <v>14</v>
      </c>
      <c r="P1178" s="12">
        <f t="shared" si="93"/>
        <v>1</v>
      </c>
      <c r="Q1178" s="12" cm="1">
        <f t="array" ref="Q1178">SUMPRODUCT(($G$2:$G$3094=G1178)*(P1178&gt;$P$2:$P$3094))+1</f>
        <v>1</v>
      </c>
      <c r="R1178" s="12" t="e">
        <f>(Q1178*100000)+#REF!</f>
        <v>#REF!</v>
      </c>
      <c r="S1178" t="e" cm="1">
        <f t="array" ref="S1178">SUMPRODUCT(($G$2:$G$3094=G1178)*(R1178&gt;$R$2:$R$3094))+1</f>
        <v>#REF!</v>
      </c>
      <c r="T1178" t="str">
        <f t="shared" si="94"/>
        <v xml:space="preserve">EPSOM DOWNS </v>
      </c>
      <c r="U1178">
        <v>0</v>
      </c>
      <c r="V1178" t="s">
        <v>11</v>
      </c>
      <c r="W1178">
        <f t="shared" si="95"/>
        <v>2023</v>
      </c>
    </row>
    <row r="1179" spans="1:23" x14ac:dyDescent="0.25">
      <c r="A1179" s="10" t="str">
        <f>IF(YEAR(G1179)=2024,#REF!,"")</f>
        <v/>
      </c>
      <c r="B1179" s="10" t="str">
        <f>IF(YEAR(G1179)=2025,#REF!,"")</f>
        <v/>
      </c>
      <c r="C1179" s="10" t="str">
        <f t="shared" si="91"/>
        <v>Afternoon45184</v>
      </c>
      <c r="D1179" s="5" t="str">
        <f>IF('by region'!$C$2="Any","Any",List!V1179)&amp;M1179&amp;IF('by region'!$I$2="Any","Any",N1179)&amp;G1179</f>
        <v>AnyFlatAny45184</v>
      </c>
      <c r="E1179" s="5" t="e">
        <f>IF(I1179=#REF!,List!G1179,"")</f>
        <v>#REF!</v>
      </c>
      <c r="F1179" s="5" t="e">
        <f t="shared" si="92"/>
        <v>#REF!</v>
      </c>
      <c r="G1179" s="15">
        <v>45184</v>
      </c>
      <c r="H1179" s="16" t="s">
        <v>35</v>
      </c>
      <c r="I1179" s="16" t="s">
        <v>88</v>
      </c>
      <c r="J1179" s="16" t="s">
        <v>9</v>
      </c>
      <c r="K1179" s="14" t="s">
        <v>10</v>
      </c>
      <c r="L1179" s="14" t="s">
        <v>17</v>
      </c>
      <c r="M1179" s="16" t="s">
        <v>25</v>
      </c>
      <c r="N1179" s="16" t="s">
        <v>13</v>
      </c>
      <c r="O1179" s="16" t="s">
        <v>14</v>
      </c>
      <c r="P1179" s="12">
        <f t="shared" si="93"/>
        <v>1</v>
      </c>
      <c r="Q1179" s="12" cm="1">
        <f t="array" ref="Q1179">SUMPRODUCT(($G$2:$G$3094=G1179)*(P1179&gt;$P$2:$P$3094))+1</f>
        <v>1</v>
      </c>
      <c r="R1179" s="12" t="e">
        <f>(Q1179*100000)+#REF!</f>
        <v>#REF!</v>
      </c>
      <c r="S1179" t="e" cm="1">
        <f t="array" ref="S1179">SUMPRODUCT(($G$2:$G$3094=G1179)*(R1179&gt;$R$2:$R$3094))+1</f>
        <v>#REF!</v>
      </c>
      <c r="T1179" t="str">
        <f t="shared" si="94"/>
        <v xml:space="preserve">CHESTER </v>
      </c>
      <c r="U1179">
        <v>0</v>
      </c>
      <c r="V1179" t="s">
        <v>17</v>
      </c>
      <c r="W1179">
        <f t="shared" si="95"/>
        <v>2023</v>
      </c>
    </row>
    <row r="1180" spans="1:23" x14ac:dyDescent="0.25">
      <c r="A1180" s="10" t="str">
        <f>IF(YEAR(G1180)=2024,#REF!,"")</f>
        <v/>
      </c>
      <c r="B1180" s="10" t="str">
        <f>IF(YEAR(G1180)=2025,#REF!,"")</f>
        <v/>
      </c>
      <c r="C1180" s="10" t="str">
        <f t="shared" si="91"/>
        <v>Afternoon45184</v>
      </c>
      <c r="D1180" s="5" t="str">
        <f>IF('by region'!$C$2="Any","Any",List!V1180)&amp;M1180&amp;IF('by region'!$I$2="Any","Any",N1180)&amp;G1180</f>
        <v>AnyFlatAny45184</v>
      </c>
      <c r="E1180" s="5" t="e">
        <f>IF(I1180=#REF!,List!G1180,"")</f>
        <v>#REF!</v>
      </c>
      <c r="F1180" s="5" t="e">
        <f t="shared" si="92"/>
        <v>#REF!</v>
      </c>
      <c r="G1180" s="15">
        <v>45184</v>
      </c>
      <c r="H1180" s="16" t="s">
        <v>35</v>
      </c>
      <c r="I1180" s="16" t="s">
        <v>59</v>
      </c>
      <c r="J1180" s="16" t="s">
        <v>9</v>
      </c>
      <c r="K1180" s="14" t="s">
        <v>24</v>
      </c>
      <c r="L1180" s="14" t="s">
        <v>11</v>
      </c>
      <c r="M1180" s="16" t="s">
        <v>25</v>
      </c>
      <c r="N1180" s="16" t="s">
        <v>13</v>
      </c>
      <c r="O1180" s="16" t="s">
        <v>14</v>
      </c>
      <c r="P1180" s="12">
        <f t="shared" si="93"/>
        <v>1</v>
      </c>
      <c r="Q1180" s="12" cm="1">
        <f t="array" ref="Q1180">SUMPRODUCT(($G$2:$G$3094=G1180)*(P1180&gt;$P$2:$P$3094))+1</f>
        <v>1</v>
      </c>
      <c r="R1180" s="12" t="e">
        <f>(Q1180*100000)+#REF!</f>
        <v>#REF!</v>
      </c>
      <c r="S1180" t="e" cm="1">
        <f t="array" ref="S1180">SUMPRODUCT(($G$2:$G$3094=G1180)*(R1180&gt;$R$2:$R$3094))+1</f>
        <v>#REF!</v>
      </c>
      <c r="T1180" t="str">
        <f t="shared" si="94"/>
        <v xml:space="preserve">DONCASTER </v>
      </c>
      <c r="U1180">
        <v>0</v>
      </c>
      <c r="V1180" t="s">
        <v>11</v>
      </c>
      <c r="W1180">
        <f t="shared" si="95"/>
        <v>2023</v>
      </c>
    </row>
    <row r="1181" spans="1:23" x14ac:dyDescent="0.25">
      <c r="A1181" s="10" t="str">
        <f>IF(YEAR(G1181)=2024,#REF!,"")</f>
        <v/>
      </c>
      <c r="B1181" s="10" t="str">
        <f>IF(YEAR(G1181)=2025,#REF!,"")</f>
        <v/>
      </c>
      <c r="C1181" s="10" t="str">
        <f t="shared" si="91"/>
        <v>Evening45184</v>
      </c>
      <c r="D1181" s="5" t="str">
        <f>IF('by region'!$C$2="Any","Any",List!V1181)&amp;M1181&amp;IF('by region'!$I$2="Any","Any",N1181)&amp;G1181</f>
        <v>AnyFlatAny45184</v>
      </c>
      <c r="E1181" s="5" t="e">
        <f>IF(I1181=#REF!,List!G1181,"")</f>
        <v>#REF!</v>
      </c>
      <c r="F1181" s="5" t="e">
        <f t="shared" si="92"/>
        <v>#REF!</v>
      </c>
      <c r="G1181" s="15">
        <v>45184</v>
      </c>
      <c r="H1181" s="16" t="s">
        <v>35</v>
      </c>
      <c r="I1181" s="16" t="s">
        <v>87</v>
      </c>
      <c r="J1181" s="16" t="s">
        <v>80</v>
      </c>
      <c r="K1181" s="14" t="s">
        <v>10</v>
      </c>
      <c r="L1181" s="14" t="s">
        <v>19</v>
      </c>
      <c r="M1181" s="16" t="s">
        <v>25</v>
      </c>
      <c r="N1181" s="16" t="s">
        <v>13</v>
      </c>
      <c r="O1181" s="16" t="s">
        <v>14</v>
      </c>
      <c r="P1181" s="12">
        <f t="shared" si="93"/>
        <v>2</v>
      </c>
      <c r="Q1181" s="12" cm="1">
        <f t="array" ref="Q1181">SUMPRODUCT(($G$2:$G$3094=G1181)*(P1181&gt;$P$2:$P$3094))+1</f>
        <v>4</v>
      </c>
      <c r="R1181" s="12" t="e">
        <f>(Q1181*100000)+#REF!</f>
        <v>#REF!</v>
      </c>
      <c r="S1181" t="e" cm="1">
        <f t="array" ref="S1181">SUMPRODUCT(($G$2:$G$3094=G1181)*(R1181&gt;$R$2:$R$3094))+1</f>
        <v>#REF!</v>
      </c>
      <c r="T1181" t="str">
        <f t="shared" si="94"/>
        <v>SALISBURY †</v>
      </c>
      <c r="U1181">
        <v>0</v>
      </c>
      <c r="V1181" t="s">
        <v>19</v>
      </c>
      <c r="W1181">
        <f t="shared" si="95"/>
        <v>2023</v>
      </c>
    </row>
    <row r="1182" spans="1:23" x14ac:dyDescent="0.25">
      <c r="A1182" s="10" t="str">
        <f>IF(YEAR(G1182)=2024,#REF!,"")</f>
        <v/>
      </c>
      <c r="B1182" s="10" t="str">
        <f>IF(YEAR(G1182)=2025,#REF!,"")</f>
        <v/>
      </c>
      <c r="C1182" s="10" t="str">
        <f t="shared" si="91"/>
        <v>Afternoon45184</v>
      </c>
      <c r="D1182" s="5" t="str">
        <f>IF('by region'!$C$2="Any","Any",List!V1182)&amp;M1182&amp;IF('by region'!$I$2="Any","Any",N1182)&amp;G1182</f>
        <v>AnyFlatAny45184</v>
      </c>
      <c r="E1182" s="5" t="e">
        <f>IF(I1182=#REF!,List!G1182,"")</f>
        <v>#REF!</v>
      </c>
      <c r="F1182" s="5" t="e">
        <f t="shared" si="92"/>
        <v>#REF!</v>
      </c>
      <c r="G1182" s="15">
        <v>45184</v>
      </c>
      <c r="H1182" s="16" t="s">
        <v>35</v>
      </c>
      <c r="I1182" s="16" t="s">
        <v>38</v>
      </c>
      <c r="J1182" s="16" t="s">
        <v>9</v>
      </c>
      <c r="K1182" s="14" t="s">
        <v>16</v>
      </c>
      <c r="L1182" s="14" t="s">
        <v>19</v>
      </c>
      <c r="M1182" s="16" t="s">
        <v>25</v>
      </c>
      <c r="N1182" s="16" t="s">
        <v>13</v>
      </c>
      <c r="O1182" s="16" t="s">
        <v>14</v>
      </c>
      <c r="P1182" s="12">
        <f t="shared" si="93"/>
        <v>1</v>
      </c>
      <c r="Q1182" s="12" cm="1">
        <f t="array" ref="Q1182">SUMPRODUCT(($G$2:$G$3094=G1182)*(P1182&gt;$P$2:$P$3094))+1</f>
        <v>1</v>
      </c>
      <c r="R1182" s="12" t="e">
        <f>(Q1182*100000)+#REF!</f>
        <v>#REF!</v>
      </c>
      <c r="S1182" t="e" cm="1">
        <f t="array" ref="S1182">SUMPRODUCT(($G$2:$G$3094=G1182)*(R1182&gt;$R$2:$R$3094))+1</f>
        <v>#REF!</v>
      </c>
      <c r="T1182" t="str">
        <f t="shared" si="94"/>
        <v xml:space="preserve">SANDOWN PARK </v>
      </c>
      <c r="U1182">
        <v>0</v>
      </c>
      <c r="V1182" t="s">
        <v>19</v>
      </c>
      <c r="W1182">
        <f t="shared" si="95"/>
        <v>2023</v>
      </c>
    </row>
    <row r="1183" spans="1:23" x14ac:dyDescent="0.25">
      <c r="A1183" s="10" t="str">
        <f>IF(YEAR(G1183)=2024,#REF!,"")</f>
        <v/>
      </c>
      <c r="B1183" s="10" t="str">
        <f>IF(YEAR(G1183)=2025,#REF!,"")</f>
        <v/>
      </c>
      <c r="C1183" s="10" t="str">
        <f t="shared" si="91"/>
        <v>Afternoon45185</v>
      </c>
      <c r="D1183" s="5" t="str">
        <f>IF('by region'!$C$2="Any","Any",List!V1183)&amp;M1183&amp;IF('by region'!$I$2="Any","Any",N1183)&amp;G1183</f>
        <v>AnyFlatAny45185</v>
      </c>
      <c r="E1183" s="5" t="e">
        <f>IF(I1183=#REF!,List!G1183,"")</f>
        <v>#REF!</v>
      </c>
      <c r="F1183" s="5" t="e">
        <f t="shared" si="92"/>
        <v>#REF!</v>
      </c>
      <c r="G1183" s="15">
        <v>45185</v>
      </c>
      <c r="H1183" s="16" t="s">
        <v>37</v>
      </c>
      <c r="I1183" s="16" t="s">
        <v>79</v>
      </c>
      <c r="J1183" s="16" t="s">
        <v>9</v>
      </c>
      <c r="K1183" s="14" t="s">
        <v>24</v>
      </c>
      <c r="L1183" s="14" t="s">
        <v>19</v>
      </c>
      <c r="M1183" s="16" t="s">
        <v>25</v>
      </c>
      <c r="N1183" s="16" t="s">
        <v>13</v>
      </c>
      <c r="O1183" s="16" t="s">
        <v>14</v>
      </c>
      <c r="P1183" s="12">
        <f t="shared" si="93"/>
        <v>1</v>
      </c>
      <c r="Q1183" s="12" cm="1">
        <f t="array" ref="Q1183">SUMPRODUCT(($G$2:$G$3094=G1183)*(P1183&gt;$P$2:$P$3094))+1</f>
        <v>1</v>
      </c>
      <c r="R1183" s="12" t="e">
        <f>(Q1183*100000)+#REF!</f>
        <v>#REF!</v>
      </c>
      <c r="S1183" t="e" cm="1">
        <f t="array" ref="S1183">SUMPRODUCT(($G$2:$G$3094=G1183)*(R1183&gt;$R$2:$R$3094))+1</f>
        <v>#REF!</v>
      </c>
      <c r="T1183" t="str">
        <f t="shared" si="94"/>
        <v xml:space="preserve">BATH </v>
      </c>
      <c r="U1183">
        <v>0</v>
      </c>
      <c r="V1183" t="s">
        <v>30</v>
      </c>
      <c r="W1183">
        <f t="shared" si="95"/>
        <v>2023</v>
      </c>
    </row>
    <row r="1184" spans="1:23" x14ac:dyDescent="0.25">
      <c r="A1184" s="10" t="str">
        <f>IF(YEAR(G1184)=2024,#REF!,"")</f>
        <v/>
      </c>
      <c r="B1184" s="10" t="str">
        <f>IF(YEAR(G1184)=2025,#REF!,"")</f>
        <v/>
      </c>
      <c r="C1184" s="10" t="str">
        <f t="shared" si="91"/>
        <v>Afternoon45185</v>
      </c>
      <c r="D1184" s="5" t="str">
        <f>IF('by region'!$C$2="Any","Any",List!V1184)&amp;M1184&amp;IF('by region'!$I$2="Any","Any",N1184)&amp;G1184</f>
        <v>AnyFlatAny45185</v>
      </c>
      <c r="E1184" s="5" t="e">
        <f>IF(I1184=#REF!,List!G1184,"")</f>
        <v>#REF!</v>
      </c>
      <c r="F1184" s="5" t="e">
        <f t="shared" si="92"/>
        <v>#REF!</v>
      </c>
      <c r="G1184" s="15">
        <v>45185</v>
      </c>
      <c r="H1184" s="16" t="s">
        <v>37</v>
      </c>
      <c r="I1184" s="16" t="s">
        <v>88</v>
      </c>
      <c r="J1184" s="16" t="s">
        <v>9</v>
      </c>
      <c r="K1184" s="14" t="s">
        <v>10</v>
      </c>
      <c r="L1184" s="14" t="s">
        <v>17</v>
      </c>
      <c r="M1184" s="16" t="s">
        <v>25</v>
      </c>
      <c r="N1184" s="16" t="s">
        <v>13</v>
      </c>
      <c r="O1184" s="16" t="s">
        <v>14</v>
      </c>
      <c r="P1184" s="12">
        <f t="shared" si="93"/>
        <v>1</v>
      </c>
      <c r="Q1184" s="12" cm="1">
        <f t="array" ref="Q1184">SUMPRODUCT(($G$2:$G$3094=G1184)*(P1184&gt;$P$2:$P$3094))+1</f>
        <v>1</v>
      </c>
      <c r="R1184" s="12" t="e">
        <f>(Q1184*100000)+#REF!</f>
        <v>#REF!</v>
      </c>
      <c r="S1184" t="e" cm="1">
        <f t="array" ref="S1184">SUMPRODUCT(($G$2:$G$3094=G1184)*(R1184&gt;$R$2:$R$3094))+1</f>
        <v>#REF!</v>
      </c>
      <c r="T1184" t="str">
        <f t="shared" si="94"/>
        <v xml:space="preserve">CHESTER </v>
      </c>
      <c r="U1184">
        <v>0</v>
      </c>
      <c r="V1184" t="s">
        <v>11</v>
      </c>
      <c r="W1184">
        <f t="shared" si="95"/>
        <v>2023</v>
      </c>
    </row>
    <row r="1185" spans="1:23" x14ac:dyDescent="0.25">
      <c r="A1185" s="10" t="str">
        <f>IF(YEAR(G1185)=2024,#REF!,"")</f>
        <v/>
      </c>
      <c r="B1185" s="10" t="str">
        <f>IF(YEAR(G1185)=2025,#REF!,"")</f>
        <v/>
      </c>
      <c r="C1185" s="10" t="str">
        <f t="shared" si="91"/>
        <v>Afternoon45185</v>
      </c>
      <c r="D1185" s="5" t="str">
        <f>IF('by region'!$C$2="Any","Any",List!V1185)&amp;M1185&amp;IF('by region'!$I$2="Any","Any",N1185)&amp;G1185</f>
        <v>AnyFlatAny45185</v>
      </c>
      <c r="E1185" s="5" t="e">
        <f>IF(I1185=#REF!,List!G1185,"")</f>
        <v>#REF!</v>
      </c>
      <c r="F1185" s="5" t="e">
        <f t="shared" si="92"/>
        <v>#REF!</v>
      </c>
      <c r="G1185" s="15">
        <v>45185</v>
      </c>
      <c r="H1185" s="16" t="s">
        <v>37</v>
      </c>
      <c r="I1185" s="16" t="s">
        <v>59</v>
      </c>
      <c r="J1185" s="16" t="s">
        <v>9</v>
      </c>
      <c r="K1185" s="14" t="s">
        <v>24</v>
      </c>
      <c r="L1185" s="14" t="s">
        <v>11</v>
      </c>
      <c r="M1185" s="16" t="s">
        <v>25</v>
      </c>
      <c r="N1185" s="16" t="s">
        <v>13</v>
      </c>
      <c r="O1185" s="16" t="s">
        <v>14</v>
      </c>
      <c r="P1185" s="12">
        <f t="shared" si="93"/>
        <v>1</v>
      </c>
      <c r="Q1185" s="12" cm="1">
        <f t="array" ref="Q1185">SUMPRODUCT(($G$2:$G$3094=G1185)*(P1185&gt;$P$2:$P$3094))+1</f>
        <v>1</v>
      </c>
      <c r="R1185" s="12" t="e">
        <f>(Q1185*100000)+#REF!</f>
        <v>#REF!</v>
      </c>
      <c r="S1185" t="e" cm="1">
        <f t="array" ref="S1185">SUMPRODUCT(($G$2:$G$3094=G1185)*(R1185&gt;$R$2:$R$3094))+1</f>
        <v>#REF!</v>
      </c>
      <c r="T1185" t="str">
        <f t="shared" si="94"/>
        <v xml:space="preserve">DONCASTER </v>
      </c>
      <c r="U1185">
        <v>0</v>
      </c>
      <c r="V1185" t="s">
        <v>19</v>
      </c>
      <c r="W1185">
        <f t="shared" si="95"/>
        <v>2023</v>
      </c>
    </row>
    <row r="1186" spans="1:23" x14ac:dyDescent="0.25">
      <c r="A1186" s="10" t="str">
        <f>IF(YEAR(G1186)=2024,#REF!,"")</f>
        <v/>
      </c>
      <c r="B1186" s="10" t="str">
        <f>IF(YEAR(G1186)=2025,#REF!,"")</f>
        <v/>
      </c>
      <c r="C1186" s="10" t="str">
        <f t="shared" si="91"/>
        <v>Afternoon45185</v>
      </c>
      <c r="D1186" s="5" t="str">
        <f>IF('by region'!$C$2="Any","Any",List!V1186)&amp;M1186&amp;IF('by region'!$I$2="Any","Any",N1186)&amp;G1186</f>
        <v>AnyFlatAny45185</v>
      </c>
      <c r="E1186" s="5" t="e">
        <f>IF(I1186=#REF!,List!G1186,"")</f>
        <v>#REF!</v>
      </c>
      <c r="F1186" s="5" t="e">
        <f t="shared" si="92"/>
        <v>#REF!</v>
      </c>
      <c r="G1186" s="15">
        <v>45185</v>
      </c>
      <c r="H1186" s="16" t="s">
        <v>37</v>
      </c>
      <c r="I1186" s="16" t="s">
        <v>36</v>
      </c>
      <c r="J1186" s="16" t="s">
        <v>9</v>
      </c>
      <c r="K1186" s="14" t="s">
        <v>24</v>
      </c>
      <c r="L1186" s="14" t="s">
        <v>19</v>
      </c>
      <c r="M1186" s="16" t="s">
        <v>25</v>
      </c>
      <c r="N1186" s="16" t="s">
        <v>13</v>
      </c>
      <c r="O1186" s="16" t="s">
        <v>14</v>
      </c>
      <c r="P1186" s="12">
        <f t="shared" si="93"/>
        <v>1</v>
      </c>
      <c r="Q1186" s="12" cm="1">
        <f t="array" ref="Q1186">SUMPRODUCT(($G$2:$G$3094=G1186)*(P1186&gt;$P$2:$P$3094))+1</f>
        <v>1</v>
      </c>
      <c r="R1186" s="12" t="e">
        <f>(Q1186*100000)+#REF!</f>
        <v>#REF!</v>
      </c>
      <c r="S1186" t="e" cm="1">
        <f t="array" ref="S1186">SUMPRODUCT(($G$2:$G$3094=G1186)*(R1186&gt;$R$2:$R$3094))+1</f>
        <v>#REF!</v>
      </c>
      <c r="T1186" t="str">
        <f t="shared" si="94"/>
        <v xml:space="preserve">LINGFIELD PARK </v>
      </c>
      <c r="U1186">
        <v>0</v>
      </c>
      <c r="V1186" t="s">
        <v>17</v>
      </c>
      <c r="W1186">
        <f t="shared" si="95"/>
        <v>2023</v>
      </c>
    </row>
    <row r="1187" spans="1:23" x14ac:dyDescent="0.25">
      <c r="A1187" s="10" t="str">
        <f>IF(YEAR(G1187)=2024,#REF!,"")</f>
        <v/>
      </c>
      <c r="B1187" s="10" t="str">
        <f>IF(YEAR(G1187)=2025,#REF!,"")</f>
        <v/>
      </c>
      <c r="C1187" s="10" t="str">
        <f t="shared" si="91"/>
        <v>Evening45185</v>
      </c>
      <c r="D1187" s="5" t="str">
        <f>IF('by region'!$C$2="Any","Any",List!V1187)&amp;M1187&amp;IF('by region'!$I$2="Any","Any",N1187)&amp;G1187</f>
        <v>AnyFlatAny45185</v>
      </c>
      <c r="E1187" s="5" t="e">
        <f>IF(I1187=#REF!,List!G1187,"")</f>
        <v>#REF!</v>
      </c>
      <c r="F1187" s="5" t="e">
        <f t="shared" si="92"/>
        <v>#REF!</v>
      </c>
      <c r="G1187" s="15">
        <v>45185</v>
      </c>
      <c r="H1187" s="16" t="s">
        <v>37</v>
      </c>
      <c r="I1187" s="16" t="s">
        <v>22</v>
      </c>
      <c r="J1187" s="16" t="s">
        <v>80</v>
      </c>
      <c r="K1187" s="14" t="s">
        <v>10</v>
      </c>
      <c r="L1187" s="14" t="s">
        <v>11</v>
      </c>
      <c r="M1187" s="16" t="s">
        <v>25</v>
      </c>
      <c r="N1187" s="16" t="s">
        <v>13</v>
      </c>
      <c r="O1187" s="16" t="s">
        <v>14</v>
      </c>
      <c r="P1187" s="12">
        <f t="shared" si="93"/>
        <v>2</v>
      </c>
      <c r="Q1187" s="12" cm="1">
        <f t="array" ref="Q1187">SUMPRODUCT(($G$2:$G$3094=G1187)*(P1187&gt;$P$2:$P$3094))+1</f>
        <v>5</v>
      </c>
      <c r="R1187" s="12" t="e">
        <f>(Q1187*100000)+#REF!</f>
        <v>#REF!</v>
      </c>
      <c r="S1187" t="e" cm="1">
        <f t="array" ref="S1187">SUMPRODUCT(($G$2:$G$3094=G1187)*(R1187&gt;$R$2:$R$3094))+1</f>
        <v>#REF!</v>
      </c>
      <c r="T1187" t="str">
        <f t="shared" si="94"/>
        <v>MUSSELBURGH †</v>
      </c>
      <c r="U1187">
        <v>0</v>
      </c>
      <c r="V1187" t="s">
        <v>30</v>
      </c>
      <c r="W1187">
        <f t="shared" si="95"/>
        <v>2023</v>
      </c>
    </row>
    <row r="1188" spans="1:23" x14ac:dyDescent="0.25">
      <c r="A1188" s="10" t="str">
        <f>IF(YEAR(G1188)=2024,#REF!,"")</f>
        <v/>
      </c>
      <c r="B1188" s="10" t="str">
        <f>IF(YEAR(G1188)=2025,#REF!,"")</f>
        <v/>
      </c>
      <c r="C1188" s="10" t="str">
        <f t="shared" si="91"/>
        <v>Afternoon45186</v>
      </c>
      <c r="D1188" s="5" t="str">
        <f>IF('by region'!$C$2="Any","Any",List!V1188)&amp;M1188&amp;IF('by region'!$I$2="Any","Any",N1188)&amp;G1188</f>
        <v>AnyFlatAny45186</v>
      </c>
      <c r="E1188" s="5" t="e">
        <f>IF(I1188=#REF!,List!G1188,"")</f>
        <v>#REF!</v>
      </c>
      <c r="F1188" s="5" t="e">
        <f t="shared" si="92"/>
        <v>#REF!</v>
      </c>
      <c r="G1188" s="15">
        <v>45186</v>
      </c>
      <c r="H1188" s="16" t="s">
        <v>40</v>
      </c>
      <c r="I1188" s="16" t="s">
        <v>59</v>
      </c>
      <c r="J1188" s="16" t="s">
        <v>9</v>
      </c>
      <c r="K1188" s="14" t="s">
        <v>24</v>
      </c>
      <c r="L1188" s="14" t="s">
        <v>11</v>
      </c>
      <c r="M1188" s="16" t="s">
        <v>25</v>
      </c>
      <c r="N1188" s="16" t="s">
        <v>13</v>
      </c>
      <c r="O1188" s="16" t="s">
        <v>14</v>
      </c>
      <c r="P1188" s="12">
        <f t="shared" si="93"/>
        <v>1</v>
      </c>
      <c r="Q1188" s="12" cm="1">
        <f t="array" ref="Q1188">SUMPRODUCT(($G$2:$G$3094=G1188)*(P1188&gt;$P$2:$P$3094))+1</f>
        <v>1</v>
      </c>
      <c r="R1188" s="12" t="e">
        <f>(Q1188*100000)+#REF!</f>
        <v>#REF!</v>
      </c>
      <c r="S1188" t="e" cm="1">
        <f t="array" ref="S1188">SUMPRODUCT(($G$2:$G$3094=G1188)*(R1188&gt;$R$2:$R$3094))+1</f>
        <v>#REF!</v>
      </c>
      <c r="T1188" t="str">
        <f t="shared" si="94"/>
        <v xml:space="preserve">DONCASTER </v>
      </c>
      <c r="U1188">
        <v>0</v>
      </c>
      <c r="V1188" t="s">
        <v>17</v>
      </c>
      <c r="W1188">
        <f t="shared" si="95"/>
        <v>2023</v>
      </c>
    </row>
    <row r="1189" spans="1:23" x14ac:dyDescent="0.25">
      <c r="A1189" s="10" t="str">
        <f>IF(YEAR(G1189)=2024,#REF!,"")</f>
        <v/>
      </c>
      <c r="B1189" s="10" t="str">
        <f>IF(YEAR(G1189)=2025,#REF!,"")</f>
        <v/>
      </c>
      <c r="C1189" s="10" t="str">
        <f t="shared" si="91"/>
        <v>Afternoon45186</v>
      </c>
      <c r="D1189" s="5" t="str">
        <f>IF('by region'!$C$2="Any","Any",List!V1189)&amp;M1189&amp;IF('by region'!$I$2="Any","Any",N1189)&amp;G1189</f>
        <v>AnyFlatAny45186</v>
      </c>
      <c r="E1189" s="5" t="e">
        <f>IF(I1189=#REF!,List!G1189,"")</f>
        <v>#REF!</v>
      </c>
      <c r="F1189" s="5" t="e">
        <f t="shared" si="92"/>
        <v>#REF!</v>
      </c>
      <c r="G1189" s="15">
        <v>45186</v>
      </c>
      <c r="H1189" s="16" t="s">
        <v>40</v>
      </c>
      <c r="I1189" s="16" t="s">
        <v>22</v>
      </c>
      <c r="J1189" s="16" t="s">
        <v>9</v>
      </c>
      <c r="K1189" s="14" t="s">
        <v>10</v>
      </c>
      <c r="L1189" s="14" t="s">
        <v>11</v>
      </c>
      <c r="M1189" s="16" t="s">
        <v>25</v>
      </c>
      <c r="N1189" s="16" t="s">
        <v>13</v>
      </c>
      <c r="O1189" s="16" t="s">
        <v>14</v>
      </c>
      <c r="P1189" s="12">
        <f t="shared" si="93"/>
        <v>1</v>
      </c>
      <c r="Q1189" s="12" cm="1">
        <f t="array" ref="Q1189">SUMPRODUCT(($G$2:$G$3094=G1189)*(P1189&gt;$P$2:$P$3094))+1</f>
        <v>1</v>
      </c>
      <c r="R1189" s="12" t="e">
        <f>(Q1189*100000)+#REF!</f>
        <v>#REF!</v>
      </c>
      <c r="S1189" t="e" cm="1">
        <f t="array" ref="S1189">SUMPRODUCT(($G$2:$G$3094=G1189)*(R1189&gt;$R$2:$R$3094))+1</f>
        <v>#REF!</v>
      </c>
      <c r="T1189" t="str">
        <f t="shared" si="94"/>
        <v xml:space="preserve">MUSSELBURGH </v>
      </c>
      <c r="U1189">
        <v>0</v>
      </c>
      <c r="V1189" t="s">
        <v>17</v>
      </c>
      <c r="W1189">
        <f t="shared" si="95"/>
        <v>2023</v>
      </c>
    </row>
    <row r="1190" spans="1:23" x14ac:dyDescent="0.25">
      <c r="A1190" s="10" t="str">
        <f>IF(YEAR(G1190)=2024,#REF!,"")</f>
        <v/>
      </c>
      <c r="B1190" s="10" t="str">
        <f>IF(YEAR(G1190)=2025,#REF!,"")</f>
        <v/>
      </c>
      <c r="C1190" s="10" t="str">
        <f t="shared" si="91"/>
        <v>Afternoon45187</v>
      </c>
      <c r="D1190" s="5" t="str">
        <f>IF('by region'!$C$2="Any","Any",List!V1190)&amp;M1190&amp;IF('by region'!$I$2="Any","Any",N1190)&amp;G1190</f>
        <v>AnyFlatAny45187</v>
      </c>
      <c r="E1190" s="5" t="e">
        <f>IF(I1190=#REF!,List!G1190,"")</f>
        <v>#REF!</v>
      </c>
      <c r="F1190" s="5" t="e">
        <f t="shared" si="92"/>
        <v>#REF!</v>
      </c>
      <c r="G1190" s="15">
        <v>45187</v>
      </c>
      <c r="H1190" s="16" t="s">
        <v>42</v>
      </c>
      <c r="I1190" s="16" t="s">
        <v>82</v>
      </c>
      <c r="J1190" s="16" t="s">
        <v>9</v>
      </c>
      <c r="K1190" s="14" t="s">
        <v>24</v>
      </c>
      <c r="L1190" s="14" t="s">
        <v>19</v>
      </c>
      <c r="M1190" s="16" t="s">
        <v>25</v>
      </c>
      <c r="N1190" s="16" t="s">
        <v>13</v>
      </c>
      <c r="O1190" s="16" t="s">
        <v>14</v>
      </c>
      <c r="P1190" s="12">
        <f t="shared" si="93"/>
        <v>1</v>
      </c>
      <c r="Q1190" s="12" cm="1">
        <f t="array" ref="Q1190">SUMPRODUCT(($G$2:$G$3094=G1190)*(P1190&gt;$P$2:$P$3094))+1</f>
        <v>1</v>
      </c>
      <c r="R1190" s="12" t="e">
        <f>(Q1190*100000)+#REF!</f>
        <v>#REF!</v>
      </c>
      <c r="S1190" t="e" cm="1">
        <f t="array" ref="S1190">SUMPRODUCT(($G$2:$G$3094=G1190)*(R1190&gt;$R$2:$R$3094))+1</f>
        <v>#REF!</v>
      </c>
      <c r="T1190" t="str">
        <f t="shared" si="94"/>
        <v xml:space="preserve">BRIGHTON </v>
      </c>
      <c r="U1190">
        <v>0</v>
      </c>
      <c r="V1190" t="s">
        <v>17</v>
      </c>
      <c r="W1190">
        <f t="shared" si="95"/>
        <v>2023</v>
      </c>
    </row>
    <row r="1191" spans="1:23" x14ac:dyDescent="0.25">
      <c r="A1191" s="10" t="str">
        <f>IF(YEAR(G1191)=2024,#REF!,"")</f>
        <v/>
      </c>
      <c r="B1191" s="10" t="str">
        <f>IF(YEAR(G1191)=2025,#REF!,"")</f>
        <v/>
      </c>
      <c r="C1191" s="10" t="str">
        <f t="shared" si="91"/>
        <v>Afternoon45187</v>
      </c>
      <c r="D1191" s="5" t="str">
        <f>IF('by region'!$C$2="Any","Any",List!V1191)&amp;M1191&amp;IF('by region'!$I$2="Any","Any",N1191)&amp;G1191</f>
        <v>AnyFlatAny45187</v>
      </c>
      <c r="E1191" s="5" t="e">
        <f>IF(I1191=#REF!,List!G1191,"")</f>
        <v>#REF!</v>
      </c>
      <c r="F1191" s="5" t="e">
        <f t="shared" si="92"/>
        <v>#REF!</v>
      </c>
      <c r="G1191" s="15">
        <v>45187</v>
      </c>
      <c r="H1191" s="16" t="s">
        <v>42</v>
      </c>
      <c r="I1191" s="16" t="s">
        <v>74</v>
      </c>
      <c r="J1191" s="16" t="s">
        <v>9</v>
      </c>
      <c r="K1191" s="14" t="s">
        <v>10</v>
      </c>
      <c r="L1191" s="14" t="s">
        <v>11</v>
      </c>
      <c r="M1191" s="16" t="s">
        <v>25</v>
      </c>
      <c r="N1191" s="16" t="s">
        <v>13</v>
      </c>
      <c r="O1191" s="16" t="s">
        <v>14</v>
      </c>
      <c r="P1191" s="12">
        <f t="shared" si="93"/>
        <v>1</v>
      </c>
      <c r="Q1191" s="12" cm="1">
        <f t="array" ref="Q1191">SUMPRODUCT(($G$2:$G$3094=G1191)*(P1191&gt;$P$2:$P$3094))+1</f>
        <v>1</v>
      </c>
      <c r="R1191" s="12" t="e">
        <f>(Q1191*100000)+#REF!</f>
        <v>#REF!</v>
      </c>
      <c r="S1191" t="e" cm="1">
        <f t="array" ref="S1191">SUMPRODUCT(($G$2:$G$3094=G1191)*(R1191&gt;$R$2:$R$3094))+1</f>
        <v>#REF!</v>
      </c>
      <c r="T1191" t="str">
        <f t="shared" si="94"/>
        <v xml:space="preserve">THIRSK </v>
      </c>
      <c r="U1191">
        <v>0</v>
      </c>
      <c r="V1191" t="s">
        <v>19</v>
      </c>
      <c r="W1191">
        <f t="shared" si="95"/>
        <v>2023</v>
      </c>
    </row>
    <row r="1192" spans="1:23" x14ac:dyDescent="0.25">
      <c r="A1192" s="10" t="str">
        <f>IF(YEAR(G1192)=2024,#REF!,"")</f>
        <v/>
      </c>
      <c r="B1192" s="10" t="str">
        <f>IF(YEAR(G1192)=2025,#REF!,"")</f>
        <v/>
      </c>
      <c r="C1192" s="10" t="str">
        <f t="shared" si="91"/>
        <v>Afternoon45187</v>
      </c>
      <c r="D1192" s="5" t="str">
        <f>IF('by region'!$C$2="Any","Any",List!V1192)&amp;M1192&amp;IF('by region'!$I$2="Any","Any",N1192)&amp;G1192</f>
        <v>AnyJumpAny45187</v>
      </c>
      <c r="E1192" s="5" t="e">
        <f>IF(I1192=#REF!,List!G1192,"")</f>
        <v>#REF!</v>
      </c>
      <c r="F1192" s="5" t="e">
        <f t="shared" si="92"/>
        <v>#REF!</v>
      </c>
      <c r="G1192" s="15">
        <v>45187</v>
      </c>
      <c r="H1192" s="16" t="s">
        <v>42</v>
      </c>
      <c r="I1192" s="16" t="s">
        <v>91</v>
      </c>
      <c r="J1192" s="16" t="s">
        <v>9</v>
      </c>
      <c r="K1192" s="14" t="s">
        <v>24</v>
      </c>
      <c r="L1192" s="14" t="s">
        <v>17</v>
      </c>
      <c r="M1192" s="16" t="s">
        <v>12</v>
      </c>
      <c r="N1192" s="16" t="s">
        <v>13</v>
      </c>
      <c r="O1192" s="16" t="s">
        <v>14</v>
      </c>
      <c r="P1192" s="12">
        <f t="shared" si="93"/>
        <v>1</v>
      </c>
      <c r="Q1192" s="12" cm="1">
        <f t="array" ref="Q1192">SUMPRODUCT(($G$2:$G$3094=G1192)*(P1192&gt;$P$2:$P$3094))+1</f>
        <v>1</v>
      </c>
      <c r="R1192" s="12" t="e">
        <f>(Q1192*100000)+#REF!</f>
        <v>#REF!</v>
      </c>
      <c r="S1192" t="e" cm="1">
        <f t="array" ref="S1192">SUMPRODUCT(($G$2:$G$3094=G1192)*(R1192&gt;$R$2:$R$3094))+1</f>
        <v>#REF!</v>
      </c>
      <c r="T1192" t="str">
        <f t="shared" si="94"/>
        <v xml:space="preserve">Worcester </v>
      </c>
      <c r="U1192">
        <v>0</v>
      </c>
      <c r="V1192" t="s">
        <v>30</v>
      </c>
      <c r="W1192">
        <f t="shared" si="95"/>
        <v>2023</v>
      </c>
    </row>
    <row r="1193" spans="1:23" x14ac:dyDescent="0.25">
      <c r="A1193" s="10" t="str">
        <f>IF(YEAR(G1193)=2024,#REF!,"")</f>
        <v/>
      </c>
      <c r="B1193" s="10" t="str">
        <f>IF(YEAR(G1193)=2025,#REF!,"")</f>
        <v/>
      </c>
      <c r="C1193" s="10" t="str">
        <f t="shared" si="91"/>
        <v>Afternoon45188</v>
      </c>
      <c r="D1193" s="5" t="str">
        <f>IF('by region'!$C$2="Any","Any",List!V1193)&amp;M1193&amp;IF('by region'!$I$2="Any","Any",N1193)&amp;G1193</f>
        <v>AnyFlatAny45188</v>
      </c>
      <c r="E1193" s="5" t="e">
        <f>IF(I1193=#REF!,List!G1193,"")</f>
        <v>#REF!</v>
      </c>
      <c r="F1193" s="5" t="e">
        <f t="shared" si="92"/>
        <v>#REF!</v>
      </c>
      <c r="G1193" s="15">
        <v>45188</v>
      </c>
      <c r="H1193" s="16" t="s">
        <v>7</v>
      </c>
      <c r="I1193" s="16" t="s">
        <v>69</v>
      </c>
      <c r="J1193" s="16" t="s">
        <v>9</v>
      </c>
      <c r="K1193" s="14" t="s">
        <v>10</v>
      </c>
      <c r="L1193" s="14" t="s">
        <v>11</v>
      </c>
      <c r="M1193" s="16" t="s">
        <v>25</v>
      </c>
      <c r="N1193" s="16" t="s">
        <v>13</v>
      </c>
      <c r="O1193" s="16" t="s">
        <v>14</v>
      </c>
      <c r="P1193" s="12">
        <f t="shared" si="93"/>
        <v>1</v>
      </c>
      <c r="Q1193" s="12" cm="1">
        <f t="array" ref="Q1193">SUMPRODUCT(($G$2:$G$3094=G1193)*(P1193&gt;$P$2:$P$3094))+1</f>
        <v>1</v>
      </c>
      <c r="R1193" s="12" t="e">
        <f>(Q1193*100000)+#REF!</f>
        <v>#REF!</v>
      </c>
      <c r="S1193" t="e" cm="1">
        <f t="array" ref="S1193">SUMPRODUCT(($G$2:$G$3094=G1193)*(R1193&gt;$R$2:$R$3094))+1</f>
        <v>#REF!</v>
      </c>
      <c r="T1193" t="str">
        <f t="shared" si="94"/>
        <v xml:space="preserve">REDCAR </v>
      </c>
      <c r="U1193">
        <v>0</v>
      </c>
      <c r="V1193" t="s">
        <v>17</v>
      </c>
      <c r="W1193">
        <f t="shared" si="95"/>
        <v>2023</v>
      </c>
    </row>
    <row r="1194" spans="1:23" x14ac:dyDescent="0.25">
      <c r="A1194" s="10" t="str">
        <f>IF(YEAR(G1194)=2024,#REF!,"")</f>
        <v/>
      </c>
      <c r="B1194" s="10" t="str">
        <f>IF(YEAR(G1194)=2025,#REF!,"")</f>
        <v/>
      </c>
      <c r="C1194" s="10" t="str">
        <f t="shared" si="91"/>
        <v>Afternoon45188</v>
      </c>
      <c r="D1194" s="5" t="str">
        <f>IF('by region'!$C$2="Any","Any",List!V1194)&amp;M1194&amp;IF('by region'!$I$2="Any","Any",N1194)&amp;G1194</f>
        <v>AnyFlatAny45188</v>
      </c>
      <c r="E1194" s="5" t="e">
        <f>IF(I1194=#REF!,List!G1194,"")</f>
        <v>#REF!</v>
      </c>
      <c r="F1194" s="5" t="e">
        <f t="shared" si="92"/>
        <v>#REF!</v>
      </c>
      <c r="G1194" s="15">
        <v>45188</v>
      </c>
      <c r="H1194" s="16" t="s">
        <v>7</v>
      </c>
      <c r="I1194" s="16" t="s">
        <v>81</v>
      </c>
      <c r="J1194" s="16" t="s">
        <v>9</v>
      </c>
      <c r="K1194" s="14" t="s">
        <v>24</v>
      </c>
      <c r="L1194" s="14" t="s">
        <v>17</v>
      </c>
      <c r="M1194" s="16" t="s">
        <v>25</v>
      </c>
      <c r="N1194" s="16" t="s">
        <v>13</v>
      </c>
      <c r="O1194" s="16" t="s">
        <v>14</v>
      </c>
      <c r="P1194" s="12">
        <f t="shared" si="93"/>
        <v>1</v>
      </c>
      <c r="Q1194" s="12" cm="1">
        <f t="array" ref="Q1194">SUMPRODUCT(($G$2:$G$3094=G1194)*(P1194&gt;$P$2:$P$3094))+1</f>
        <v>1</v>
      </c>
      <c r="R1194" s="12" t="e">
        <f>(Q1194*100000)+#REF!</f>
        <v>#REF!</v>
      </c>
      <c r="S1194" t="e" cm="1">
        <f t="array" ref="S1194">SUMPRODUCT(($G$2:$G$3094=G1194)*(R1194&gt;$R$2:$R$3094))+1</f>
        <v>#REF!</v>
      </c>
      <c r="T1194" t="str">
        <f t="shared" si="94"/>
        <v xml:space="preserve">YARMOUTH </v>
      </c>
      <c r="U1194">
        <v>0</v>
      </c>
      <c r="V1194" t="s">
        <v>11</v>
      </c>
      <c r="W1194">
        <f t="shared" si="95"/>
        <v>2023</v>
      </c>
    </row>
    <row r="1195" spans="1:23" x14ac:dyDescent="0.25">
      <c r="A1195" s="10" t="str">
        <f>IF(YEAR(G1195)=2024,#REF!,"")</f>
        <v/>
      </c>
      <c r="B1195" s="10" t="str">
        <f>IF(YEAR(G1195)=2025,#REF!,"")</f>
        <v/>
      </c>
      <c r="C1195" s="10" t="str">
        <f t="shared" si="91"/>
        <v>Afternoon45188</v>
      </c>
      <c r="D1195" s="5" t="str">
        <f>IF('by region'!$C$2="Any","Any",List!V1195)&amp;M1195&amp;IF('by region'!$I$2="Any","Any",N1195)&amp;G1195</f>
        <v>AnyJumpAny45188</v>
      </c>
      <c r="E1195" s="5" t="e">
        <f>IF(I1195=#REF!,List!G1195,"")</f>
        <v>#REF!</v>
      </c>
      <c r="F1195" s="5" t="e">
        <f t="shared" si="92"/>
        <v>#REF!</v>
      </c>
      <c r="G1195" s="15">
        <v>45188</v>
      </c>
      <c r="H1195" s="16" t="s">
        <v>7</v>
      </c>
      <c r="I1195" s="16" t="s">
        <v>60</v>
      </c>
      <c r="J1195" s="16" t="s">
        <v>9</v>
      </c>
      <c r="K1195" s="14" t="s">
        <v>24</v>
      </c>
      <c r="L1195" s="14" t="s">
        <v>17</v>
      </c>
      <c r="M1195" s="16" t="s">
        <v>12</v>
      </c>
      <c r="N1195" s="16" t="s">
        <v>13</v>
      </c>
      <c r="O1195" s="16" t="s">
        <v>14</v>
      </c>
      <c r="P1195" s="12">
        <f t="shared" si="93"/>
        <v>1</v>
      </c>
      <c r="Q1195" s="12" cm="1">
        <f t="array" ref="Q1195">SUMPRODUCT(($G$2:$G$3094=G1195)*(P1195&gt;$P$2:$P$3094))+1</f>
        <v>1</v>
      </c>
      <c r="R1195" s="12" t="e">
        <f>(Q1195*100000)+#REF!</f>
        <v>#REF!</v>
      </c>
      <c r="S1195" t="e" cm="1">
        <f t="array" ref="S1195">SUMPRODUCT(($G$2:$G$3094=G1195)*(R1195&gt;$R$2:$R$3094))+1</f>
        <v>#REF!</v>
      </c>
      <c r="T1195" t="str">
        <f t="shared" si="94"/>
        <v xml:space="preserve">Uttoxeter </v>
      </c>
      <c r="U1195">
        <v>0</v>
      </c>
      <c r="V1195" t="s">
        <v>30</v>
      </c>
      <c r="W1195">
        <f t="shared" si="95"/>
        <v>2023</v>
      </c>
    </row>
    <row r="1196" spans="1:23" x14ac:dyDescent="0.25">
      <c r="A1196" s="10" t="str">
        <f>IF(YEAR(G1196)=2024,#REF!,"")</f>
        <v/>
      </c>
      <c r="B1196" s="10" t="str">
        <f>IF(YEAR(G1196)=2025,#REF!,"")</f>
        <v/>
      </c>
      <c r="C1196" s="10" t="str">
        <f t="shared" si="91"/>
        <v>Afternoon45189</v>
      </c>
      <c r="D1196" s="5" t="str">
        <f>IF('by region'!$C$2="Any","Any",List!V1196)&amp;M1196&amp;IF('by region'!$I$2="Any","Any",N1196)&amp;G1196</f>
        <v>AnyFlatAny45189</v>
      </c>
      <c r="E1196" s="5" t="e">
        <f>IF(I1196=#REF!,List!G1196,"")</f>
        <v>#REF!</v>
      </c>
      <c r="F1196" s="5" t="e">
        <f t="shared" si="92"/>
        <v>#REF!</v>
      </c>
      <c r="G1196" s="15">
        <v>45189</v>
      </c>
      <c r="H1196" s="16" t="s">
        <v>27</v>
      </c>
      <c r="I1196" s="16" t="s">
        <v>77</v>
      </c>
      <c r="J1196" s="16" t="s">
        <v>9</v>
      </c>
      <c r="K1196" s="14" t="s">
        <v>10</v>
      </c>
      <c r="L1196" s="14" t="s">
        <v>11</v>
      </c>
      <c r="M1196" s="16" t="s">
        <v>25</v>
      </c>
      <c r="N1196" s="16" t="s">
        <v>13</v>
      </c>
      <c r="O1196" s="16" t="s">
        <v>14</v>
      </c>
      <c r="P1196" s="12">
        <f t="shared" si="93"/>
        <v>1</v>
      </c>
      <c r="Q1196" s="12" cm="1">
        <f t="array" ref="Q1196">SUMPRODUCT(($G$2:$G$3094=G1196)*(P1196&gt;$P$2:$P$3094))+1</f>
        <v>1</v>
      </c>
      <c r="R1196" s="12" t="e">
        <f>(Q1196*100000)+#REF!</f>
        <v>#REF!</v>
      </c>
      <c r="S1196" t="e" cm="1">
        <f t="array" ref="S1196">SUMPRODUCT(($G$2:$G$3094=G1196)*(R1196&gt;$R$2:$R$3094))+1</f>
        <v>#REF!</v>
      </c>
      <c r="T1196" t="str">
        <f t="shared" si="94"/>
        <v xml:space="preserve">BEVERLEY </v>
      </c>
      <c r="U1196">
        <v>0</v>
      </c>
      <c r="V1196" t="s">
        <v>19</v>
      </c>
      <c r="W1196">
        <f t="shared" si="95"/>
        <v>2023</v>
      </c>
    </row>
    <row r="1197" spans="1:23" x14ac:dyDescent="0.25">
      <c r="A1197" s="10" t="str">
        <f>IF(YEAR(G1197)=2024,#REF!,"")</f>
        <v/>
      </c>
      <c r="B1197" s="10" t="str">
        <f>IF(YEAR(G1197)=2025,#REF!,"")</f>
        <v/>
      </c>
      <c r="C1197" s="10" t="str">
        <f t="shared" si="91"/>
        <v>Afternoon45189</v>
      </c>
      <c r="D1197" s="5" t="str">
        <f>IF('by region'!$C$2="Any","Any",List!V1197)&amp;M1197&amp;IF('by region'!$I$2="Any","Any",N1197)&amp;G1197</f>
        <v>AnyFlatAny45189</v>
      </c>
      <c r="E1197" s="5" t="e">
        <f>IF(I1197=#REF!,List!G1197,"")</f>
        <v>#REF!</v>
      </c>
      <c r="F1197" s="5" t="e">
        <f t="shared" si="92"/>
        <v>#REF!</v>
      </c>
      <c r="G1197" s="15">
        <v>45189</v>
      </c>
      <c r="H1197" s="16" t="s">
        <v>27</v>
      </c>
      <c r="I1197" s="16" t="s">
        <v>38</v>
      </c>
      <c r="J1197" s="16" t="s">
        <v>9</v>
      </c>
      <c r="K1197" s="14" t="s">
        <v>16</v>
      </c>
      <c r="L1197" s="14" t="s">
        <v>19</v>
      </c>
      <c r="M1197" s="16" t="s">
        <v>25</v>
      </c>
      <c r="N1197" s="16" t="s">
        <v>13</v>
      </c>
      <c r="O1197" s="16" t="s">
        <v>14</v>
      </c>
      <c r="P1197" s="12">
        <f t="shared" si="93"/>
        <v>1</v>
      </c>
      <c r="Q1197" s="12" cm="1">
        <f t="array" ref="Q1197">SUMPRODUCT(($G$2:$G$3094=G1197)*(P1197&gt;$P$2:$P$3094))+1</f>
        <v>1</v>
      </c>
      <c r="R1197" s="12" t="e">
        <f>(Q1197*100000)+#REF!</f>
        <v>#REF!</v>
      </c>
      <c r="S1197" t="e" cm="1">
        <f t="array" ref="S1197">SUMPRODUCT(($G$2:$G$3094=G1197)*(R1197&gt;$R$2:$R$3094))+1</f>
        <v>#REF!</v>
      </c>
      <c r="T1197" t="str">
        <f t="shared" si="94"/>
        <v xml:space="preserve">SANDOWN PARK </v>
      </c>
      <c r="U1197">
        <v>0</v>
      </c>
      <c r="V1197" t="s">
        <v>11</v>
      </c>
      <c r="W1197">
        <f t="shared" si="95"/>
        <v>2023</v>
      </c>
    </row>
    <row r="1198" spans="1:23" x14ac:dyDescent="0.25">
      <c r="A1198" s="10" t="str">
        <f>IF(YEAR(G1198)=2024,#REF!,"")</f>
        <v/>
      </c>
      <c r="B1198" s="10" t="str">
        <f>IF(YEAR(G1198)=2025,#REF!,"")</f>
        <v/>
      </c>
      <c r="C1198" s="10" t="str">
        <f t="shared" si="91"/>
        <v>Afternoon45189</v>
      </c>
      <c r="D1198" s="5" t="str">
        <f>IF('by region'!$C$2="Any","Any",List!V1198)&amp;M1198&amp;IF('by region'!$I$2="Any","Any",N1198)&amp;G1198</f>
        <v>AnyFlatAny45189</v>
      </c>
      <c r="E1198" s="5" t="e">
        <f>IF(I1198=#REF!,List!G1198,"")</f>
        <v>#REF!</v>
      </c>
      <c r="F1198" s="5" t="e">
        <f t="shared" si="92"/>
        <v>#REF!</v>
      </c>
      <c r="G1198" s="15">
        <v>45189</v>
      </c>
      <c r="H1198" s="16" t="s">
        <v>27</v>
      </c>
      <c r="I1198" s="16" t="s">
        <v>81</v>
      </c>
      <c r="J1198" s="16" t="s">
        <v>9</v>
      </c>
      <c r="K1198" s="14" t="s">
        <v>24</v>
      </c>
      <c r="L1198" s="14" t="s">
        <v>17</v>
      </c>
      <c r="M1198" s="16" t="s">
        <v>25</v>
      </c>
      <c r="N1198" s="16" t="s">
        <v>13</v>
      </c>
      <c r="O1198" s="16" t="s">
        <v>14</v>
      </c>
      <c r="P1198" s="12">
        <f t="shared" si="93"/>
        <v>1</v>
      </c>
      <c r="Q1198" s="12" cm="1">
        <f t="array" ref="Q1198">SUMPRODUCT(($G$2:$G$3094=G1198)*(P1198&gt;$P$2:$P$3094))+1</f>
        <v>1</v>
      </c>
      <c r="R1198" s="12" t="e">
        <f>(Q1198*100000)+#REF!</f>
        <v>#REF!</v>
      </c>
      <c r="S1198" t="e" cm="1">
        <f t="array" ref="S1198">SUMPRODUCT(($G$2:$G$3094=G1198)*(R1198&gt;$R$2:$R$3094))+1</f>
        <v>#REF!</v>
      </c>
      <c r="T1198" t="str">
        <f t="shared" si="94"/>
        <v xml:space="preserve">YARMOUTH </v>
      </c>
      <c r="U1198">
        <v>0</v>
      </c>
      <c r="V1198" t="s">
        <v>19</v>
      </c>
      <c r="W1198">
        <f t="shared" si="95"/>
        <v>2023</v>
      </c>
    </row>
    <row r="1199" spans="1:23" x14ac:dyDescent="0.25">
      <c r="A1199" s="10" t="str">
        <f>IF(YEAR(G1199)=2024,#REF!,"")</f>
        <v/>
      </c>
      <c r="B1199" s="10" t="str">
        <f>IF(YEAR(G1199)=2025,#REF!,"")</f>
        <v/>
      </c>
      <c r="C1199" s="10" t="str">
        <f t="shared" si="91"/>
        <v>Evening45189</v>
      </c>
      <c r="D1199" s="5" t="str">
        <f>IF('by region'!$C$2="Any","Any",List!V1199)&amp;M1199&amp;IF('by region'!$I$2="Any","Any",N1199)&amp;G1199</f>
        <v>AnyJumpAny45189</v>
      </c>
      <c r="E1199" s="5" t="e">
        <f>IF(I1199=#REF!,List!G1199,"")</f>
        <v>#REF!</v>
      </c>
      <c r="F1199" s="5" t="e">
        <f t="shared" si="92"/>
        <v>#REF!</v>
      </c>
      <c r="G1199" s="15">
        <v>45189</v>
      </c>
      <c r="H1199" s="16" t="s">
        <v>27</v>
      </c>
      <c r="I1199" s="16" t="s">
        <v>50</v>
      </c>
      <c r="J1199" s="16" t="s">
        <v>80</v>
      </c>
      <c r="K1199" s="14" t="s">
        <v>10</v>
      </c>
      <c r="L1199" s="14" t="s">
        <v>11</v>
      </c>
      <c r="M1199" s="16" t="s">
        <v>12</v>
      </c>
      <c r="N1199" s="16" t="s">
        <v>13</v>
      </c>
      <c r="O1199" s="16" t="s">
        <v>14</v>
      </c>
      <c r="P1199" s="12">
        <f t="shared" si="93"/>
        <v>2</v>
      </c>
      <c r="Q1199" s="12" cm="1">
        <f t="array" ref="Q1199">SUMPRODUCT(($G$2:$G$3094=G1199)*(P1199&gt;$P$2:$P$3094))+1</f>
        <v>4</v>
      </c>
      <c r="R1199" s="12" t="e">
        <f>(Q1199*100000)+#REF!</f>
        <v>#REF!</v>
      </c>
      <c r="S1199" t="e" cm="1">
        <f t="array" ref="S1199">SUMPRODUCT(($G$2:$G$3094=G1199)*(R1199&gt;$R$2:$R$3094))+1</f>
        <v>#REF!</v>
      </c>
      <c r="T1199" t="str">
        <f t="shared" si="94"/>
        <v>Kelso †</v>
      </c>
      <c r="U1199">
        <v>0</v>
      </c>
      <c r="V1199" t="s">
        <v>30</v>
      </c>
      <c r="W1199">
        <f t="shared" si="95"/>
        <v>2023</v>
      </c>
    </row>
    <row r="1200" spans="1:23" x14ac:dyDescent="0.25">
      <c r="A1200" s="10" t="str">
        <f>IF(YEAR(G1200)=2024,#REF!,"")</f>
        <v/>
      </c>
      <c r="B1200" s="10" t="str">
        <f>IF(YEAR(G1200)=2025,#REF!,"")</f>
        <v/>
      </c>
      <c r="C1200" s="10" t="str">
        <f t="shared" si="91"/>
        <v>Afternoon45190</v>
      </c>
      <c r="D1200" s="5" t="str">
        <f>IF('by region'!$C$2="Any","Any",List!V1200)&amp;M1200&amp;IF('by region'!$I$2="Any","Any",N1200)&amp;G1200</f>
        <v>AnyFlatAny45190</v>
      </c>
      <c r="E1200" s="5" t="e">
        <f>IF(I1200=#REF!,List!G1200,"")</f>
        <v>#REF!</v>
      </c>
      <c r="F1200" s="5" t="e">
        <f t="shared" si="92"/>
        <v>#REF!</v>
      </c>
      <c r="G1200" s="15">
        <v>45190</v>
      </c>
      <c r="H1200" s="16" t="s">
        <v>34</v>
      </c>
      <c r="I1200" s="16" t="s">
        <v>28</v>
      </c>
      <c r="J1200" s="16" t="s">
        <v>9</v>
      </c>
      <c r="K1200" s="14" t="s">
        <v>10</v>
      </c>
      <c r="L1200" s="14" t="s">
        <v>11</v>
      </c>
      <c r="M1200" s="16" t="s">
        <v>25</v>
      </c>
      <c r="N1200" s="16" t="s">
        <v>13</v>
      </c>
      <c r="O1200" s="16" t="s">
        <v>14</v>
      </c>
      <c r="P1200" s="12">
        <f t="shared" si="93"/>
        <v>1</v>
      </c>
      <c r="Q1200" s="12" cm="1">
        <f t="array" ref="Q1200">SUMPRODUCT(($G$2:$G$3094=G1200)*(P1200&gt;$P$2:$P$3094))+1</f>
        <v>1</v>
      </c>
      <c r="R1200" s="12" t="e">
        <f>(Q1200*100000)+#REF!</f>
        <v>#REF!</v>
      </c>
      <c r="S1200" t="e" cm="1">
        <f t="array" ref="S1200">SUMPRODUCT(($G$2:$G$3094=G1200)*(R1200&gt;$R$2:$R$3094))+1</f>
        <v>#REF!</v>
      </c>
      <c r="T1200" t="str">
        <f t="shared" si="94"/>
        <v xml:space="preserve">AYR </v>
      </c>
      <c r="U1200">
        <v>0</v>
      </c>
      <c r="V1200" t="s">
        <v>17</v>
      </c>
      <c r="W1200">
        <f t="shared" si="95"/>
        <v>2023</v>
      </c>
    </row>
    <row r="1201" spans="1:23" x14ac:dyDescent="0.25">
      <c r="A1201" s="10" t="str">
        <f>IF(YEAR(G1201)=2024,#REF!,"")</f>
        <v/>
      </c>
      <c r="B1201" s="10" t="str">
        <f>IF(YEAR(G1201)=2025,#REF!,"")</f>
        <v/>
      </c>
      <c r="C1201" s="10" t="str">
        <f t="shared" si="91"/>
        <v>Afternoon45190</v>
      </c>
      <c r="D1201" s="5" t="str">
        <f>IF('by region'!$C$2="Any","Any",List!V1201)&amp;M1201&amp;IF('by region'!$I$2="Any","Any",N1201)&amp;G1201</f>
        <v>AnyFlatAny45190</v>
      </c>
      <c r="E1201" s="5" t="e">
        <f>IF(I1201=#REF!,List!G1201,"")</f>
        <v>#REF!</v>
      </c>
      <c r="F1201" s="5" t="e">
        <f t="shared" si="92"/>
        <v>#REF!</v>
      </c>
      <c r="G1201" s="15">
        <v>45190</v>
      </c>
      <c r="H1201" s="16" t="s">
        <v>34</v>
      </c>
      <c r="I1201" s="16" t="s">
        <v>71</v>
      </c>
      <c r="J1201" s="16" t="s">
        <v>9</v>
      </c>
      <c r="K1201" s="14" t="s">
        <v>10</v>
      </c>
      <c r="L1201" s="14" t="s">
        <v>11</v>
      </c>
      <c r="M1201" s="16" t="s">
        <v>25</v>
      </c>
      <c r="N1201" s="16" t="s">
        <v>13</v>
      </c>
      <c r="O1201" s="16" t="s">
        <v>14</v>
      </c>
      <c r="P1201" s="12">
        <f t="shared" si="93"/>
        <v>1</v>
      </c>
      <c r="Q1201" s="12" cm="1">
        <f t="array" ref="Q1201">SUMPRODUCT(($G$2:$G$3094=G1201)*(P1201&gt;$P$2:$P$3094))+1</f>
        <v>1</v>
      </c>
      <c r="R1201" s="12" t="e">
        <f>(Q1201*100000)+#REF!</f>
        <v>#REF!</v>
      </c>
      <c r="S1201" t="e" cm="1">
        <f t="array" ref="S1201">SUMPRODUCT(($G$2:$G$3094=G1201)*(R1201&gt;$R$2:$R$3094))+1</f>
        <v>#REF!</v>
      </c>
      <c r="T1201" t="str">
        <f t="shared" si="94"/>
        <v xml:space="preserve">PONTEFRACT </v>
      </c>
      <c r="U1201">
        <v>0</v>
      </c>
      <c r="V1201" t="s">
        <v>11</v>
      </c>
      <c r="W1201">
        <f t="shared" si="95"/>
        <v>2023</v>
      </c>
    </row>
    <row r="1202" spans="1:23" x14ac:dyDescent="0.25">
      <c r="A1202" s="10" t="str">
        <f>IF(YEAR(G1202)=2024,#REF!,"")</f>
        <v/>
      </c>
      <c r="B1202" s="10" t="str">
        <f>IF(YEAR(G1202)=2025,#REF!,"")</f>
        <v/>
      </c>
      <c r="C1202" s="10" t="str">
        <f t="shared" si="91"/>
        <v>Afternoon45190</v>
      </c>
      <c r="D1202" s="5" t="str">
        <f>IF('by region'!$C$2="Any","Any",List!V1202)&amp;M1202&amp;IF('by region'!$I$2="Any","Any",N1202)&amp;G1202</f>
        <v>AnyFlatAny45190</v>
      </c>
      <c r="E1202" s="5" t="e">
        <f>IF(I1202=#REF!,List!G1202,"")</f>
        <v>#REF!</v>
      </c>
      <c r="F1202" s="5" t="e">
        <f t="shared" si="92"/>
        <v>#REF!</v>
      </c>
      <c r="G1202" s="15">
        <v>45190</v>
      </c>
      <c r="H1202" s="16" t="s">
        <v>34</v>
      </c>
      <c r="I1202" s="16" t="s">
        <v>81</v>
      </c>
      <c r="J1202" s="16" t="s">
        <v>9</v>
      </c>
      <c r="K1202" s="14" t="s">
        <v>24</v>
      </c>
      <c r="L1202" s="14" t="s">
        <v>17</v>
      </c>
      <c r="M1202" s="16" t="s">
        <v>25</v>
      </c>
      <c r="N1202" s="16" t="s">
        <v>13</v>
      </c>
      <c r="O1202" s="16" t="s">
        <v>14</v>
      </c>
      <c r="P1202" s="12">
        <f t="shared" si="93"/>
        <v>1</v>
      </c>
      <c r="Q1202" s="12" cm="1">
        <f t="array" ref="Q1202">SUMPRODUCT(($G$2:$G$3094=G1202)*(P1202&gt;$P$2:$P$3094))+1</f>
        <v>1</v>
      </c>
      <c r="R1202" s="12" t="e">
        <f>(Q1202*100000)+#REF!</f>
        <v>#REF!</v>
      </c>
      <c r="S1202" t="e" cm="1">
        <f t="array" ref="S1202">SUMPRODUCT(($G$2:$G$3094=G1202)*(R1202&gt;$R$2:$R$3094))+1</f>
        <v>#REF!</v>
      </c>
      <c r="T1202" t="str">
        <f t="shared" si="94"/>
        <v xml:space="preserve">YARMOUTH </v>
      </c>
      <c r="U1202">
        <v>0</v>
      </c>
      <c r="V1202" t="s">
        <v>11</v>
      </c>
      <c r="W1202">
        <f t="shared" si="95"/>
        <v>2023</v>
      </c>
    </row>
    <row r="1203" spans="1:23" x14ac:dyDescent="0.25">
      <c r="A1203" s="10" t="str">
        <f>IF(YEAR(G1203)=2024,#REF!,"")</f>
        <v/>
      </c>
      <c r="B1203" s="10" t="str">
        <f>IF(YEAR(G1203)=2025,#REF!,"")</f>
        <v/>
      </c>
      <c r="C1203" s="10" t="str">
        <f t="shared" si="91"/>
        <v>Afternoon45191</v>
      </c>
      <c r="D1203" s="5" t="str">
        <f>IF('by region'!$C$2="Any","Any",List!V1203)&amp;M1203&amp;IF('by region'!$I$2="Any","Any",N1203)&amp;G1203</f>
        <v>AnyFlatAny45191</v>
      </c>
      <c r="E1203" s="5" t="e">
        <f>IF(I1203=#REF!,List!G1203,"")</f>
        <v>#REF!</v>
      </c>
      <c r="F1203" s="5" t="e">
        <f t="shared" si="92"/>
        <v>#REF!</v>
      </c>
      <c r="G1203" s="15">
        <v>45191</v>
      </c>
      <c r="H1203" s="16" t="s">
        <v>35</v>
      </c>
      <c r="I1203" s="16" t="s">
        <v>28</v>
      </c>
      <c r="J1203" s="16" t="s">
        <v>9</v>
      </c>
      <c r="K1203" s="14" t="s">
        <v>10</v>
      </c>
      <c r="L1203" s="14" t="s">
        <v>11</v>
      </c>
      <c r="M1203" s="16" t="s">
        <v>25</v>
      </c>
      <c r="N1203" s="16" t="s">
        <v>13</v>
      </c>
      <c r="O1203" s="16" t="s">
        <v>14</v>
      </c>
      <c r="P1203" s="12">
        <f t="shared" si="93"/>
        <v>1</v>
      </c>
      <c r="Q1203" s="12" cm="1">
        <f t="array" ref="Q1203">SUMPRODUCT(($G$2:$G$3094=G1203)*(P1203&gt;$P$2:$P$3094))+1</f>
        <v>1</v>
      </c>
      <c r="R1203" s="12" t="e">
        <f>(Q1203*100000)+#REF!</f>
        <v>#REF!</v>
      </c>
      <c r="S1203" t="e" cm="1">
        <f t="array" ref="S1203">SUMPRODUCT(($G$2:$G$3094=G1203)*(R1203&gt;$R$2:$R$3094))+1</f>
        <v>#REF!</v>
      </c>
      <c r="T1203" t="str">
        <f t="shared" si="94"/>
        <v xml:space="preserve">AYR </v>
      </c>
      <c r="U1203">
        <v>0</v>
      </c>
      <c r="V1203" t="s">
        <v>17</v>
      </c>
      <c r="W1203">
        <f t="shared" si="95"/>
        <v>2023</v>
      </c>
    </row>
    <row r="1204" spans="1:23" x14ac:dyDescent="0.25">
      <c r="A1204" s="10" t="str">
        <f>IF(YEAR(G1204)=2024,#REF!,"")</f>
        <v/>
      </c>
      <c r="B1204" s="10" t="str">
        <f>IF(YEAR(G1204)=2025,#REF!,"")</f>
        <v/>
      </c>
      <c r="C1204" s="10" t="str">
        <f t="shared" si="91"/>
        <v>Afternoon45191</v>
      </c>
      <c r="D1204" s="5" t="str">
        <f>IF('by region'!$C$2="Any","Any",List!V1204)&amp;M1204&amp;IF('by region'!$I$2="Any","Any",N1204)&amp;G1204</f>
        <v>AnyFlatAny45191</v>
      </c>
      <c r="E1204" s="5" t="e">
        <f>IF(I1204=#REF!,List!G1204,"")</f>
        <v>#REF!</v>
      </c>
      <c r="F1204" s="5" t="e">
        <f t="shared" si="92"/>
        <v>#REF!</v>
      </c>
      <c r="G1204" s="15">
        <v>45191</v>
      </c>
      <c r="H1204" s="16" t="s">
        <v>35</v>
      </c>
      <c r="I1204" s="16" t="s">
        <v>51</v>
      </c>
      <c r="J1204" s="16" t="s">
        <v>9</v>
      </c>
      <c r="K1204" s="14" t="s">
        <v>10</v>
      </c>
      <c r="L1204" s="14" t="s">
        <v>19</v>
      </c>
      <c r="M1204" s="16" t="s">
        <v>25</v>
      </c>
      <c r="N1204" s="16" t="s">
        <v>13</v>
      </c>
      <c r="O1204" s="16" t="s">
        <v>14</v>
      </c>
      <c r="P1204" s="12">
        <f t="shared" si="93"/>
        <v>1</v>
      </c>
      <c r="Q1204" s="12" cm="1">
        <f t="array" ref="Q1204">SUMPRODUCT(($G$2:$G$3094=G1204)*(P1204&gt;$P$2:$P$3094))+1</f>
        <v>1</v>
      </c>
      <c r="R1204" s="12" t="e">
        <f>(Q1204*100000)+#REF!</f>
        <v>#REF!</v>
      </c>
      <c r="S1204" t="e" cm="1">
        <f t="array" ref="S1204">SUMPRODUCT(($G$2:$G$3094=G1204)*(R1204&gt;$R$2:$R$3094))+1</f>
        <v>#REF!</v>
      </c>
      <c r="T1204" t="str">
        <f t="shared" si="94"/>
        <v xml:space="preserve">NEWBURY </v>
      </c>
      <c r="U1204">
        <v>0</v>
      </c>
      <c r="V1204" t="s">
        <v>19</v>
      </c>
      <c r="W1204">
        <f t="shared" si="95"/>
        <v>2023</v>
      </c>
    </row>
    <row r="1205" spans="1:23" x14ac:dyDescent="0.25">
      <c r="A1205" s="10" t="str">
        <f>IF(YEAR(G1205)=2024,#REF!,"")</f>
        <v/>
      </c>
      <c r="B1205" s="10" t="str">
        <f>IF(YEAR(G1205)=2025,#REF!,"")</f>
        <v/>
      </c>
      <c r="C1205" s="10" t="str">
        <f t="shared" ref="C1205:C1267" si="96">J1205&amp;G1205</f>
        <v>Afternoon45191</v>
      </c>
      <c r="D1205" s="5" t="str">
        <f>IF('by region'!$C$2="Any","Any",List!V1205)&amp;M1205&amp;IF('by region'!$I$2="Any","Any",N1205)&amp;G1205</f>
        <v>AnyJumpAny45191</v>
      </c>
      <c r="E1205" s="5" t="e">
        <f>IF(I1205=#REF!,List!G1205,"")</f>
        <v>#REF!</v>
      </c>
      <c r="F1205" s="5" t="e">
        <f t="shared" si="92"/>
        <v>#REF!</v>
      </c>
      <c r="G1205" s="15">
        <v>45191</v>
      </c>
      <c r="H1205" s="16" t="s">
        <v>35</v>
      </c>
      <c r="I1205" s="16" t="s">
        <v>75</v>
      </c>
      <c r="J1205" s="16" t="s">
        <v>9</v>
      </c>
      <c r="K1205" s="14" t="s">
        <v>10</v>
      </c>
      <c r="L1205" s="14" t="s">
        <v>19</v>
      </c>
      <c r="M1205" s="16" t="s">
        <v>12</v>
      </c>
      <c r="N1205" s="16" t="s">
        <v>13</v>
      </c>
      <c r="O1205" s="16" t="s">
        <v>14</v>
      </c>
      <c r="P1205" s="12">
        <f t="shared" si="93"/>
        <v>1</v>
      </c>
      <c r="Q1205" s="12" cm="1">
        <f t="array" ref="Q1205">SUMPRODUCT(($G$2:$G$3094=G1205)*(P1205&gt;$P$2:$P$3094))+1</f>
        <v>1</v>
      </c>
      <c r="R1205" s="12" t="e">
        <f>(Q1205*100000)+#REF!</f>
        <v>#REF!</v>
      </c>
      <c r="S1205" t="e" cm="1">
        <f t="array" ref="S1205">SUMPRODUCT(($G$2:$G$3094=G1205)*(R1205&gt;$R$2:$R$3094))+1</f>
        <v>#REF!</v>
      </c>
      <c r="T1205" t="str">
        <f t="shared" si="94"/>
        <v xml:space="preserve">Newton Abbot </v>
      </c>
      <c r="U1205">
        <v>0</v>
      </c>
      <c r="V1205" t="s">
        <v>11</v>
      </c>
      <c r="W1205">
        <f t="shared" si="95"/>
        <v>2023</v>
      </c>
    </row>
    <row r="1206" spans="1:23" x14ac:dyDescent="0.25">
      <c r="A1206" s="10" t="str">
        <f>IF(YEAR(G1206)=2024,#REF!,"")</f>
        <v/>
      </c>
      <c r="B1206" s="10" t="str">
        <f>IF(YEAR(G1206)=2025,#REF!,"")</f>
        <v/>
      </c>
      <c r="C1206" s="10" t="str">
        <f t="shared" si="96"/>
        <v>Afternoon45192</v>
      </c>
      <c r="D1206" s="5" t="str">
        <f>IF('by region'!$C$2="Any","Any",List!V1206)&amp;M1206&amp;IF('by region'!$I$2="Any","Any",N1206)&amp;G1206</f>
        <v>AnyFlatAny45192</v>
      </c>
      <c r="E1206" s="5" t="e">
        <f>IF(I1206=#REF!,List!G1206,"")</f>
        <v>#REF!</v>
      </c>
      <c r="F1206" s="5" t="e">
        <f t="shared" si="92"/>
        <v>#REF!</v>
      </c>
      <c r="G1206" s="15">
        <v>45192</v>
      </c>
      <c r="H1206" s="16" t="s">
        <v>37</v>
      </c>
      <c r="I1206" s="16" t="s">
        <v>28</v>
      </c>
      <c r="J1206" s="16" t="s">
        <v>9</v>
      </c>
      <c r="K1206" s="14" t="s">
        <v>10</v>
      </c>
      <c r="L1206" s="14" t="s">
        <v>11</v>
      </c>
      <c r="M1206" s="16" t="s">
        <v>25</v>
      </c>
      <c r="N1206" s="16" t="s">
        <v>13</v>
      </c>
      <c r="O1206" s="16" t="s">
        <v>14</v>
      </c>
      <c r="P1206" s="12">
        <f t="shared" si="93"/>
        <v>1</v>
      </c>
      <c r="Q1206" s="12" cm="1">
        <f t="array" ref="Q1206">SUMPRODUCT(($G$2:$G$3094=G1206)*(P1206&gt;$P$2:$P$3094))+1</f>
        <v>1</v>
      </c>
      <c r="R1206" s="12" t="e">
        <f>(Q1206*100000)+#REF!</f>
        <v>#REF!</v>
      </c>
      <c r="S1206" t="e" cm="1">
        <f t="array" ref="S1206">SUMPRODUCT(($G$2:$G$3094=G1206)*(R1206&gt;$R$2:$R$3094))+1</f>
        <v>#REF!</v>
      </c>
      <c r="T1206" t="str">
        <f t="shared" si="94"/>
        <v xml:space="preserve">AYR </v>
      </c>
      <c r="U1206">
        <v>0</v>
      </c>
      <c r="V1206" t="s">
        <v>17</v>
      </c>
      <c r="W1206">
        <f t="shared" si="95"/>
        <v>2023</v>
      </c>
    </row>
    <row r="1207" spans="1:23" x14ac:dyDescent="0.25">
      <c r="A1207" s="10" t="str">
        <f>IF(YEAR(G1207)=2024,#REF!,"")</f>
        <v/>
      </c>
      <c r="B1207" s="10" t="str">
        <f>IF(YEAR(G1207)=2025,#REF!,"")</f>
        <v/>
      </c>
      <c r="C1207" s="10" t="str">
        <f t="shared" si="96"/>
        <v>Afternoon45192</v>
      </c>
      <c r="D1207" s="5" t="str">
        <f>IF('by region'!$C$2="Any","Any",List!V1207)&amp;M1207&amp;IF('by region'!$I$2="Any","Any",N1207)&amp;G1207</f>
        <v>AnyFlatAny45192</v>
      </c>
      <c r="E1207" s="5" t="e">
        <f>IF(I1207=#REF!,List!G1207,"")</f>
        <v>#REF!</v>
      </c>
      <c r="F1207" s="5" t="e">
        <f t="shared" si="92"/>
        <v>#REF!</v>
      </c>
      <c r="G1207" s="15">
        <v>45192</v>
      </c>
      <c r="H1207" s="16" t="s">
        <v>37</v>
      </c>
      <c r="I1207" s="16" t="s">
        <v>8</v>
      </c>
      <c r="J1207" s="16" t="s">
        <v>9</v>
      </c>
      <c r="K1207" s="14" t="s">
        <v>10</v>
      </c>
      <c r="L1207" s="14" t="s">
        <v>11</v>
      </c>
      <c r="M1207" s="16" t="s">
        <v>25</v>
      </c>
      <c r="N1207" s="16" t="s">
        <v>13</v>
      </c>
      <c r="O1207" s="16" t="s">
        <v>14</v>
      </c>
      <c r="P1207" s="12">
        <f t="shared" si="93"/>
        <v>1</v>
      </c>
      <c r="Q1207" s="12" cm="1">
        <f t="array" ref="Q1207">SUMPRODUCT(($G$2:$G$3094=G1207)*(P1207&gt;$P$2:$P$3094))+1</f>
        <v>1</v>
      </c>
      <c r="R1207" s="12" t="e">
        <f>(Q1207*100000)+#REF!</f>
        <v>#REF!</v>
      </c>
      <c r="S1207" t="e" cm="1">
        <f t="array" ref="S1207">SUMPRODUCT(($G$2:$G$3094=G1207)*(R1207&gt;$R$2:$R$3094))+1</f>
        <v>#REF!</v>
      </c>
      <c r="T1207" t="str">
        <f t="shared" si="94"/>
        <v xml:space="preserve">CATTERICK BRIDGE </v>
      </c>
      <c r="U1207">
        <v>0</v>
      </c>
      <c r="V1207" t="s">
        <v>19</v>
      </c>
      <c r="W1207">
        <f t="shared" si="95"/>
        <v>2023</v>
      </c>
    </row>
    <row r="1208" spans="1:23" x14ac:dyDescent="0.25">
      <c r="A1208" s="10" t="str">
        <f>IF(YEAR(G1208)=2024,#REF!,"")</f>
        <v/>
      </c>
      <c r="B1208" s="10" t="str">
        <f>IF(YEAR(G1208)=2025,#REF!,"")</f>
        <v/>
      </c>
      <c r="C1208" s="10" t="str">
        <f t="shared" si="96"/>
        <v>Afternoon45192</v>
      </c>
      <c r="D1208" s="5" t="str">
        <f>IF('by region'!$C$2="Any","Any",List!V1208)&amp;M1208&amp;IF('by region'!$I$2="Any","Any",N1208)&amp;G1208</f>
        <v>AnyFlatAny45192</v>
      </c>
      <c r="E1208" s="5" t="e">
        <f>IF(I1208=#REF!,List!G1208,"")</f>
        <v>#REF!</v>
      </c>
      <c r="F1208" s="5" t="e">
        <f t="shared" si="92"/>
        <v>#REF!</v>
      </c>
      <c r="G1208" s="15">
        <v>45192</v>
      </c>
      <c r="H1208" s="16" t="s">
        <v>37</v>
      </c>
      <c r="I1208" s="16" t="s">
        <v>51</v>
      </c>
      <c r="J1208" s="16" t="s">
        <v>9</v>
      </c>
      <c r="K1208" s="14" t="s">
        <v>10</v>
      </c>
      <c r="L1208" s="14" t="s">
        <v>19</v>
      </c>
      <c r="M1208" s="16" t="s">
        <v>25</v>
      </c>
      <c r="N1208" s="16" t="s">
        <v>13</v>
      </c>
      <c r="O1208" s="16" t="s">
        <v>14</v>
      </c>
      <c r="P1208" s="12">
        <f t="shared" si="93"/>
        <v>1</v>
      </c>
      <c r="Q1208" s="12" cm="1">
        <f t="array" ref="Q1208">SUMPRODUCT(($G$2:$G$3094=G1208)*(P1208&gt;$P$2:$P$3094))+1</f>
        <v>1</v>
      </c>
      <c r="R1208" s="12" t="e">
        <f>(Q1208*100000)+#REF!</f>
        <v>#REF!</v>
      </c>
      <c r="S1208" t="e" cm="1">
        <f t="array" ref="S1208">SUMPRODUCT(($G$2:$G$3094=G1208)*(R1208&gt;$R$2:$R$3094))+1</f>
        <v>#REF!</v>
      </c>
      <c r="T1208" t="str">
        <f t="shared" si="94"/>
        <v xml:space="preserve">NEWBURY </v>
      </c>
      <c r="U1208">
        <v>0</v>
      </c>
      <c r="V1208" t="s">
        <v>17</v>
      </c>
      <c r="W1208">
        <f t="shared" si="95"/>
        <v>2023</v>
      </c>
    </row>
    <row r="1209" spans="1:23" x14ac:dyDescent="0.25">
      <c r="A1209" s="10" t="str">
        <f>IF(YEAR(G1209)=2024,#REF!,"")</f>
        <v/>
      </c>
      <c r="B1209" s="10" t="str">
        <f>IF(YEAR(G1209)=2025,#REF!,"")</f>
        <v/>
      </c>
      <c r="C1209" s="10" t="str">
        <f t="shared" si="96"/>
        <v>Afternoon45192</v>
      </c>
      <c r="D1209" s="5" t="str">
        <f>IF('by region'!$C$2="Any","Any",List!V1209)&amp;M1209&amp;IF('by region'!$I$2="Any","Any",N1209)&amp;G1209</f>
        <v>AnyFlatAny45192</v>
      </c>
      <c r="E1209" s="5" t="e">
        <f>IF(I1209=#REF!,List!G1209,"")</f>
        <v>#REF!</v>
      </c>
      <c r="F1209" s="5" t="e">
        <f t="shared" si="92"/>
        <v>#REF!</v>
      </c>
      <c r="G1209" s="15">
        <v>45192</v>
      </c>
      <c r="H1209" s="16" t="s">
        <v>37</v>
      </c>
      <c r="I1209" s="16" t="s">
        <v>76</v>
      </c>
      <c r="J1209" s="16" t="s">
        <v>9</v>
      </c>
      <c r="K1209" s="14" t="s">
        <v>16</v>
      </c>
      <c r="L1209" s="14" t="s">
        <v>17</v>
      </c>
      <c r="M1209" s="16" t="s">
        <v>25</v>
      </c>
      <c r="N1209" s="16" t="s">
        <v>13</v>
      </c>
      <c r="O1209" s="16" t="s">
        <v>14</v>
      </c>
      <c r="P1209" s="12">
        <f t="shared" si="93"/>
        <v>1</v>
      </c>
      <c r="Q1209" s="12" cm="1">
        <f t="array" ref="Q1209">SUMPRODUCT(($G$2:$G$3094=G1209)*(P1209&gt;$P$2:$P$3094))+1</f>
        <v>1</v>
      </c>
      <c r="R1209" s="12" t="e">
        <f>(Q1209*100000)+#REF!</f>
        <v>#REF!</v>
      </c>
      <c r="S1209" t="e" cm="1">
        <f t="array" ref="S1209">SUMPRODUCT(($G$2:$G$3094=G1209)*(R1209&gt;$R$2:$R$3094))+1</f>
        <v>#REF!</v>
      </c>
      <c r="T1209" t="str">
        <f t="shared" si="94"/>
        <v xml:space="preserve">NEWMARKET </v>
      </c>
      <c r="U1209">
        <v>0</v>
      </c>
      <c r="V1209" t="s">
        <v>17</v>
      </c>
      <c r="W1209">
        <f t="shared" si="95"/>
        <v>2023</v>
      </c>
    </row>
    <row r="1210" spans="1:23" x14ac:dyDescent="0.25">
      <c r="A1210" s="10" t="str">
        <f>IF(YEAR(G1210)=2024,#REF!,"")</f>
        <v/>
      </c>
      <c r="B1210" s="10" t="str">
        <f>IF(YEAR(G1210)=2025,#REF!,"")</f>
        <v/>
      </c>
      <c r="C1210" s="10" t="str">
        <f t="shared" si="96"/>
        <v>Afternoon45192</v>
      </c>
      <c r="D1210" s="5" t="str">
        <f>IF('by region'!$C$2="Any","Any",List!V1210)&amp;M1210&amp;IF('by region'!$I$2="Any","Any",N1210)&amp;G1210</f>
        <v>AnyFlatAny45192</v>
      </c>
      <c r="E1210" s="5" t="e">
        <f>IF(I1210=#REF!,List!G1210,"")</f>
        <v>#REF!</v>
      </c>
      <c r="F1210" s="5" t="e">
        <f t="shared" si="92"/>
        <v>#REF!</v>
      </c>
      <c r="G1210" s="15">
        <v>45192</v>
      </c>
      <c r="H1210" s="16" t="s">
        <v>37</v>
      </c>
      <c r="I1210" s="16" t="s">
        <v>90</v>
      </c>
      <c r="J1210" s="16" t="s">
        <v>9</v>
      </c>
      <c r="K1210" s="14" t="s">
        <v>10</v>
      </c>
      <c r="L1210" s="14" t="s">
        <v>11</v>
      </c>
      <c r="M1210" s="16" t="s">
        <v>25</v>
      </c>
      <c r="N1210" s="16" t="s">
        <v>13</v>
      </c>
      <c r="O1210" s="16" t="s">
        <v>21</v>
      </c>
      <c r="P1210" s="12">
        <f t="shared" si="93"/>
        <v>1</v>
      </c>
      <c r="Q1210" s="12" cm="1">
        <f t="array" ref="Q1210">SUMPRODUCT(($G$2:$G$3094=G1210)*(P1210&gt;$P$2:$P$3094))+1</f>
        <v>1</v>
      </c>
      <c r="R1210" s="12" t="e">
        <f>(Q1210*100000)+#REF!</f>
        <v>#REF!</v>
      </c>
      <c r="S1210" t="e" cm="1">
        <f t="array" ref="S1210">SUMPRODUCT(($G$2:$G$3094=G1210)*(R1210&gt;$R$2:$R$3094))+1</f>
        <v>#REF!</v>
      </c>
      <c r="T1210" t="str">
        <f t="shared" si="94"/>
        <v xml:space="preserve">YORK </v>
      </c>
      <c r="U1210">
        <v>0</v>
      </c>
      <c r="V1210" t="s">
        <v>19</v>
      </c>
      <c r="W1210">
        <f t="shared" si="95"/>
        <v>2023</v>
      </c>
    </row>
    <row r="1211" spans="1:23" x14ac:dyDescent="0.25">
      <c r="A1211" s="10" t="str">
        <f>IF(YEAR(G1211)=2024,#REF!,"")</f>
        <v/>
      </c>
      <c r="B1211" s="10" t="str">
        <f>IF(YEAR(G1211)=2025,#REF!,"")</f>
        <v/>
      </c>
      <c r="C1211" s="10" t="str">
        <f t="shared" si="96"/>
        <v>Afternoon45193</v>
      </c>
      <c r="D1211" s="5" t="str">
        <f>IF('by region'!$C$2="Any","Any",List!V1211)&amp;M1211&amp;IF('by region'!$I$2="Any","Any",N1211)&amp;G1211</f>
        <v>AnyFlatAny45193</v>
      </c>
      <c r="E1211" s="5" t="e">
        <f>IF(I1211=#REF!,List!G1211,"")</f>
        <v>#REF!</v>
      </c>
      <c r="F1211" s="5" t="e">
        <f t="shared" si="92"/>
        <v>#REF!</v>
      </c>
      <c r="G1211" s="15">
        <v>45193</v>
      </c>
      <c r="H1211" s="16" t="s">
        <v>40</v>
      </c>
      <c r="I1211" s="16" t="s">
        <v>86</v>
      </c>
      <c r="J1211" s="16" t="s">
        <v>9</v>
      </c>
      <c r="K1211" s="14" t="s">
        <v>10</v>
      </c>
      <c r="L1211" s="14" t="s">
        <v>11</v>
      </c>
      <c r="M1211" s="16" t="s">
        <v>25</v>
      </c>
      <c r="N1211" s="16" t="s">
        <v>13</v>
      </c>
      <c r="O1211" s="16" t="s">
        <v>14</v>
      </c>
      <c r="P1211" s="12">
        <f t="shared" si="93"/>
        <v>1</v>
      </c>
      <c r="Q1211" s="12" cm="1">
        <f t="array" ref="Q1211">SUMPRODUCT(($G$2:$G$3094=G1211)*(P1211&gt;$P$2:$P$3094))+1</f>
        <v>1</v>
      </c>
      <c r="R1211" s="12" t="e">
        <f>(Q1211*100000)+#REF!</f>
        <v>#REF!</v>
      </c>
      <c r="S1211" t="e" cm="1">
        <f t="array" ref="S1211">SUMPRODUCT(($G$2:$G$3094=G1211)*(R1211&gt;$R$2:$R$3094))+1</f>
        <v>#REF!</v>
      </c>
      <c r="T1211" t="str">
        <f t="shared" si="94"/>
        <v xml:space="preserve">HAMILTON PARK </v>
      </c>
      <c r="U1211">
        <v>0</v>
      </c>
      <c r="V1211" t="s">
        <v>11</v>
      </c>
      <c r="W1211">
        <f t="shared" si="95"/>
        <v>2023</v>
      </c>
    </row>
    <row r="1212" spans="1:23" x14ac:dyDescent="0.25">
      <c r="A1212" s="10" t="str">
        <f>IF(YEAR(G1212)=2024,#REF!,"")</f>
        <v/>
      </c>
      <c r="B1212" s="10" t="str">
        <f>IF(YEAR(G1212)=2025,#REF!,"")</f>
        <v/>
      </c>
      <c r="C1212" s="10" t="str">
        <f t="shared" si="96"/>
        <v>Afternoon45193</v>
      </c>
      <c r="D1212" s="5" t="str">
        <f>IF('by region'!$C$2="Any","Any",List!V1212)&amp;M1212&amp;IF('by region'!$I$2="Any","Any",N1212)&amp;G1212</f>
        <v>AnyJumpAny45193</v>
      </c>
      <c r="E1212" s="5" t="e">
        <f>IF(I1212=#REF!,List!G1212,"")</f>
        <v>#REF!</v>
      </c>
      <c r="F1212" s="5" t="e">
        <f t="shared" si="92"/>
        <v>#REF!</v>
      </c>
      <c r="G1212" s="15">
        <v>45193</v>
      </c>
      <c r="H1212" s="16" t="s">
        <v>40</v>
      </c>
      <c r="I1212" s="16" t="s">
        <v>41</v>
      </c>
      <c r="J1212" s="16" t="s">
        <v>9</v>
      </c>
      <c r="K1212" s="14" t="s">
        <v>10</v>
      </c>
      <c r="L1212" s="14" t="s">
        <v>19</v>
      </c>
      <c r="M1212" s="16" t="s">
        <v>12</v>
      </c>
      <c r="N1212" s="16" t="s">
        <v>13</v>
      </c>
      <c r="O1212" s="16" t="s">
        <v>14</v>
      </c>
      <c r="P1212" s="12">
        <f t="shared" si="93"/>
        <v>1</v>
      </c>
      <c r="Q1212" s="12" cm="1">
        <f t="array" ref="Q1212">SUMPRODUCT(($G$2:$G$3094=G1212)*(P1212&gt;$P$2:$P$3094))+1</f>
        <v>1</v>
      </c>
      <c r="R1212" s="12" t="e">
        <f>(Q1212*100000)+#REF!</f>
        <v>#REF!</v>
      </c>
      <c r="S1212" t="e" cm="1">
        <f t="array" ref="S1212">SUMPRODUCT(($G$2:$G$3094=G1212)*(R1212&gt;$R$2:$R$3094))+1</f>
        <v>#REF!</v>
      </c>
      <c r="T1212" t="str">
        <f t="shared" si="94"/>
        <v xml:space="preserve">Plumpton </v>
      </c>
      <c r="U1212">
        <v>0</v>
      </c>
      <c r="V1212" t="s">
        <v>30</v>
      </c>
      <c r="W1212">
        <f t="shared" si="95"/>
        <v>2023</v>
      </c>
    </row>
    <row r="1213" spans="1:23" x14ac:dyDescent="0.25">
      <c r="A1213" s="10" t="str">
        <f>IF(YEAR(G1213)=2024,#REF!,"")</f>
        <v/>
      </c>
      <c r="B1213" s="10" t="str">
        <f>IF(YEAR(G1213)=2025,#REF!,"")</f>
        <v/>
      </c>
      <c r="C1213" s="10" t="str">
        <f t="shared" si="96"/>
        <v>Afternoon45194</v>
      </c>
      <c r="D1213" s="5" t="str">
        <f>IF('by region'!$C$2="Any","Any",List!V1213)&amp;M1213&amp;IF('by region'!$I$2="Any","Any",N1213)&amp;G1213</f>
        <v>AnyFlatAny45194</v>
      </c>
      <c r="E1213" s="5" t="e">
        <f>IF(I1213=#REF!,List!G1213,"")</f>
        <v>#REF!</v>
      </c>
      <c r="F1213" s="5" t="e">
        <f t="shared" si="92"/>
        <v>#REF!</v>
      </c>
      <c r="G1213" s="15">
        <v>45194</v>
      </c>
      <c r="H1213" s="16" t="s">
        <v>42</v>
      </c>
      <c r="I1213" s="16" t="s">
        <v>86</v>
      </c>
      <c r="J1213" s="16" t="s">
        <v>9</v>
      </c>
      <c r="K1213" s="14" t="s">
        <v>10</v>
      </c>
      <c r="L1213" s="14" t="s">
        <v>11</v>
      </c>
      <c r="M1213" s="16" t="s">
        <v>25</v>
      </c>
      <c r="N1213" s="16" t="s">
        <v>13</v>
      </c>
      <c r="O1213" s="16" t="s">
        <v>14</v>
      </c>
      <c r="P1213" s="12">
        <f t="shared" si="93"/>
        <v>1</v>
      </c>
      <c r="Q1213" s="12" cm="1">
        <f t="array" ref="Q1213">SUMPRODUCT(($G$2:$G$3094=G1213)*(P1213&gt;$P$2:$P$3094))+1</f>
        <v>1</v>
      </c>
      <c r="R1213" s="12" t="e">
        <f>(Q1213*100000)+#REF!</f>
        <v>#REF!</v>
      </c>
      <c r="S1213" t="e" cm="1">
        <f t="array" ref="S1213">SUMPRODUCT(($G$2:$G$3094=G1213)*(R1213&gt;$R$2:$R$3094))+1</f>
        <v>#REF!</v>
      </c>
      <c r="T1213" t="str">
        <f t="shared" si="94"/>
        <v xml:space="preserve">HAMILTON PARK </v>
      </c>
      <c r="U1213">
        <v>0</v>
      </c>
      <c r="V1213" t="s">
        <v>19</v>
      </c>
      <c r="W1213">
        <f t="shared" si="95"/>
        <v>2023</v>
      </c>
    </row>
    <row r="1214" spans="1:23" x14ac:dyDescent="0.25">
      <c r="A1214" s="10" t="str">
        <f>IF(YEAR(G1214)=2024,#REF!,"")</f>
        <v/>
      </c>
      <c r="B1214" s="10" t="str">
        <f>IF(YEAR(G1214)=2025,#REF!,"")</f>
        <v/>
      </c>
      <c r="C1214" s="10" t="str">
        <f t="shared" si="96"/>
        <v>Afternoon45194</v>
      </c>
      <c r="D1214" s="5" t="str">
        <f>IF('by region'!$C$2="Any","Any",List!V1214)&amp;M1214&amp;IF('by region'!$I$2="Any","Any",N1214)&amp;G1214</f>
        <v>AnyFlatAny45194</v>
      </c>
      <c r="E1214" s="5" t="e">
        <f>IF(I1214=#REF!,List!G1214,"")</f>
        <v>#REF!</v>
      </c>
      <c r="F1214" s="5" t="e">
        <f t="shared" si="92"/>
        <v>#REF!</v>
      </c>
      <c r="G1214" s="15">
        <v>45194</v>
      </c>
      <c r="H1214" s="16" t="s">
        <v>42</v>
      </c>
      <c r="I1214" s="16" t="s">
        <v>44</v>
      </c>
      <c r="J1214" s="16" t="s">
        <v>9</v>
      </c>
      <c r="K1214" s="14" t="s">
        <v>10</v>
      </c>
      <c r="L1214" s="14" t="s">
        <v>17</v>
      </c>
      <c r="M1214" s="16" t="s">
        <v>25</v>
      </c>
      <c r="N1214" s="16" t="s">
        <v>13</v>
      </c>
      <c r="O1214" s="16" t="s">
        <v>14</v>
      </c>
      <c r="P1214" s="12">
        <f t="shared" si="93"/>
        <v>1</v>
      </c>
      <c r="Q1214" s="12" cm="1">
        <f t="array" ref="Q1214">SUMPRODUCT(($G$2:$G$3094=G1214)*(P1214&gt;$P$2:$P$3094))+1</f>
        <v>1</v>
      </c>
      <c r="R1214" s="12" t="e">
        <f>(Q1214*100000)+#REF!</f>
        <v>#REF!</v>
      </c>
      <c r="S1214" t="e" cm="1">
        <f t="array" ref="S1214">SUMPRODUCT(($G$2:$G$3094=G1214)*(R1214&gt;$R$2:$R$3094))+1</f>
        <v>#REF!</v>
      </c>
      <c r="T1214" t="str">
        <f t="shared" si="94"/>
        <v xml:space="preserve">LEICESTER </v>
      </c>
      <c r="U1214">
        <v>0</v>
      </c>
      <c r="V1214" t="s">
        <v>11</v>
      </c>
      <c r="W1214">
        <f t="shared" si="95"/>
        <v>2023</v>
      </c>
    </row>
    <row r="1215" spans="1:23" x14ac:dyDescent="0.25">
      <c r="A1215" s="10" t="str">
        <f>IF(YEAR(G1215)=2024,#REF!,"")</f>
        <v/>
      </c>
      <c r="B1215" s="10" t="str">
        <f>IF(YEAR(G1215)=2025,#REF!,"")</f>
        <v/>
      </c>
      <c r="C1215" s="10" t="str">
        <f t="shared" si="96"/>
        <v>Afternoon45194</v>
      </c>
      <c r="D1215" s="5" t="str">
        <f>IF('by region'!$C$2="Any","Any",List!V1215)&amp;M1215&amp;IF('by region'!$I$2="Any","Any",N1215)&amp;G1215</f>
        <v>AnyJumpAny45194</v>
      </c>
      <c r="E1215" s="5" t="e">
        <f>IF(I1215=#REF!,List!G1215,"")</f>
        <v>#REF!</v>
      </c>
      <c r="F1215" s="5" t="e">
        <f t="shared" si="92"/>
        <v>#REF!</v>
      </c>
      <c r="G1215" s="15">
        <v>45194</v>
      </c>
      <c r="H1215" s="16" t="s">
        <v>42</v>
      </c>
      <c r="I1215" s="16" t="s">
        <v>48</v>
      </c>
      <c r="J1215" s="16" t="s">
        <v>9</v>
      </c>
      <c r="K1215" s="14" t="s">
        <v>16</v>
      </c>
      <c r="L1215" s="14" t="s">
        <v>17</v>
      </c>
      <c r="M1215" s="16" t="s">
        <v>12</v>
      </c>
      <c r="N1215" s="16" t="s">
        <v>13</v>
      </c>
      <c r="O1215" s="16" t="s">
        <v>14</v>
      </c>
      <c r="P1215" s="12">
        <f t="shared" si="93"/>
        <v>1</v>
      </c>
      <c r="Q1215" s="12" cm="1">
        <f t="array" ref="Q1215">SUMPRODUCT(($G$2:$G$3094=G1215)*(P1215&gt;$P$2:$P$3094))+1</f>
        <v>1</v>
      </c>
      <c r="R1215" s="12" t="e">
        <f>(Q1215*100000)+#REF!</f>
        <v>#REF!</v>
      </c>
      <c r="S1215" t="e" cm="1">
        <f t="array" ref="S1215">SUMPRODUCT(($G$2:$G$3094=G1215)*(R1215&gt;$R$2:$R$3094))+1</f>
        <v>#REF!</v>
      </c>
      <c r="T1215" t="str">
        <f t="shared" si="94"/>
        <v xml:space="preserve">Warwick </v>
      </c>
      <c r="U1215">
        <v>0</v>
      </c>
      <c r="V1215" t="s">
        <v>19</v>
      </c>
      <c r="W1215">
        <f t="shared" si="95"/>
        <v>2023</v>
      </c>
    </row>
    <row r="1216" spans="1:23" x14ac:dyDescent="0.25">
      <c r="A1216" s="10" t="str">
        <f>IF(YEAR(G1216)=2024,#REF!,"")</f>
        <v/>
      </c>
      <c r="B1216" s="10" t="str">
        <f>IF(YEAR(G1216)=2025,#REF!,"")</f>
        <v/>
      </c>
      <c r="C1216" s="10" t="str">
        <f t="shared" si="96"/>
        <v>Afternoon45195</v>
      </c>
      <c r="D1216" s="5" t="str">
        <f>IF('by region'!$C$2="Any","Any",List!V1216)&amp;M1216&amp;IF('by region'!$I$2="Any","Any",N1216)&amp;G1216</f>
        <v>AnyFlatAny45195</v>
      </c>
      <c r="E1216" s="5" t="e">
        <f>IF(I1216=#REF!,List!G1216,"")</f>
        <v>#REF!</v>
      </c>
      <c r="F1216" s="5" t="e">
        <f t="shared" si="92"/>
        <v>#REF!</v>
      </c>
      <c r="G1216" s="15">
        <v>45195</v>
      </c>
      <c r="H1216" s="16" t="s">
        <v>7</v>
      </c>
      <c r="I1216" s="16" t="s">
        <v>77</v>
      </c>
      <c r="J1216" s="16" t="s">
        <v>9</v>
      </c>
      <c r="K1216" s="14" t="s">
        <v>10</v>
      </c>
      <c r="L1216" s="14" t="s">
        <v>11</v>
      </c>
      <c r="M1216" s="16" t="s">
        <v>25</v>
      </c>
      <c r="N1216" s="16" t="s">
        <v>13</v>
      </c>
      <c r="O1216" s="16" t="s">
        <v>14</v>
      </c>
      <c r="P1216" s="12">
        <f t="shared" si="93"/>
        <v>1</v>
      </c>
      <c r="Q1216" s="12" cm="1">
        <f t="array" ref="Q1216">SUMPRODUCT(($G$2:$G$3094=G1216)*(P1216&gt;$P$2:$P$3094))+1</f>
        <v>1</v>
      </c>
      <c r="R1216" s="12" t="e">
        <f>(Q1216*100000)+#REF!</f>
        <v>#REF!</v>
      </c>
      <c r="S1216" t="e" cm="1">
        <f t="array" ref="S1216">SUMPRODUCT(($G$2:$G$3094=G1216)*(R1216&gt;$R$2:$R$3094))+1</f>
        <v>#REF!</v>
      </c>
      <c r="T1216" t="str">
        <f t="shared" si="94"/>
        <v xml:space="preserve">BEVERLEY </v>
      </c>
      <c r="U1216">
        <v>0</v>
      </c>
      <c r="V1216" t="s">
        <v>30</v>
      </c>
      <c r="W1216">
        <f t="shared" si="95"/>
        <v>2023</v>
      </c>
    </row>
    <row r="1217" spans="1:23" x14ac:dyDescent="0.25">
      <c r="A1217" s="10" t="str">
        <f>IF(YEAR(G1217)=2024,#REF!,"")</f>
        <v/>
      </c>
      <c r="B1217" s="10" t="str">
        <f>IF(YEAR(G1217)=2025,#REF!,"")</f>
        <v/>
      </c>
      <c r="C1217" s="10" t="str">
        <f t="shared" si="96"/>
        <v>Afternoon45195</v>
      </c>
      <c r="D1217" s="5" t="str">
        <f>IF('by region'!$C$2="Any","Any",List!V1217)&amp;M1217&amp;IF('by region'!$I$2="Any","Any",N1217)&amp;G1217</f>
        <v>AnyFlatAny45195</v>
      </c>
      <c r="E1217" s="5" t="e">
        <f>IF(I1217=#REF!,List!G1217,"")</f>
        <v>#REF!</v>
      </c>
      <c r="F1217" s="5" t="e">
        <f t="shared" si="92"/>
        <v>#REF!</v>
      </c>
      <c r="G1217" s="15">
        <v>45195</v>
      </c>
      <c r="H1217" s="16" t="s">
        <v>7</v>
      </c>
      <c r="I1217" s="16" t="s">
        <v>72</v>
      </c>
      <c r="J1217" s="16" t="s">
        <v>9</v>
      </c>
      <c r="K1217" s="14" t="s">
        <v>16</v>
      </c>
      <c r="L1217" s="14" t="s">
        <v>17</v>
      </c>
      <c r="M1217" s="16" t="s">
        <v>25</v>
      </c>
      <c r="N1217" s="16" t="s">
        <v>13</v>
      </c>
      <c r="O1217" s="16" t="s">
        <v>14</v>
      </c>
      <c r="P1217" s="12">
        <f t="shared" si="93"/>
        <v>1</v>
      </c>
      <c r="Q1217" s="12" cm="1">
        <f t="array" ref="Q1217">SUMPRODUCT(($G$2:$G$3094=G1217)*(P1217&gt;$P$2:$P$3094))+1</f>
        <v>1</v>
      </c>
      <c r="R1217" s="12" t="e">
        <f>(Q1217*100000)+#REF!</f>
        <v>#REF!</v>
      </c>
      <c r="S1217" t="e" cm="1">
        <f t="array" ref="S1217">SUMPRODUCT(($G$2:$G$3094=G1217)*(R1217&gt;$R$2:$R$3094))+1</f>
        <v>#REF!</v>
      </c>
      <c r="T1217" t="str">
        <f t="shared" si="94"/>
        <v xml:space="preserve">NOTTINGHAM </v>
      </c>
      <c r="U1217">
        <v>0</v>
      </c>
      <c r="V1217" t="s">
        <v>19</v>
      </c>
      <c r="W1217">
        <f t="shared" si="95"/>
        <v>2023</v>
      </c>
    </row>
    <row r="1218" spans="1:23" x14ac:dyDescent="0.25">
      <c r="A1218" s="10" t="str">
        <f>IF(YEAR(G1218)=2024,#REF!,"")</f>
        <v/>
      </c>
      <c r="B1218" s="10" t="str">
        <f>IF(YEAR(G1218)=2025,#REF!,"")</f>
        <v/>
      </c>
      <c r="C1218" s="10" t="str">
        <f t="shared" si="96"/>
        <v>Afternoon45196</v>
      </c>
      <c r="D1218" s="5" t="str">
        <f>IF('by region'!$C$2="Any","Any",List!V1218)&amp;M1218&amp;IF('by region'!$I$2="Any","Any",N1218)&amp;G1218</f>
        <v>AnyFlatAny45196</v>
      </c>
      <c r="E1218" s="5" t="e">
        <f>IF(I1218=#REF!,List!G1218,"")</f>
        <v>#REF!</v>
      </c>
      <c r="F1218" s="5" t="e">
        <f t="shared" ref="F1218:F1281" si="97">G1218&amp;S1218</f>
        <v>#REF!</v>
      </c>
      <c r="G1218" s="15">
        <v>45196</v>
      </c>
      <c r="H1218" s="16" t="s">
        <v>27</v>
      </c>
      <c r="I1218" s="16" t="s">
        <v>85</v>
      </c>
      <c r="J1218" s="16" t="s">
        <v>9</v>
      </c>
      <c r="K1218" s="14" t="s">
        <v>10</v>
      </c>
      <c r="L1218" s="14" t="s">
        <v>19</v>
      </c>
      <c r="M1218" s="16" t="s">
        <v>25</v>
      </c>
      <c r="N1218" s="16" t="s">
        <v>13</v>
      </c>
      <c r="O1218" s="16" t="s">
        <v>14</v>
      </c>
      <c r="P1218" s="12">
        <f t="shared" ref="P1218:P1281" si="98">IF(J1218="Afternoon",1,IF(J1218="Evening",2,IF(J1218="Floodlit",3,4)))</f>
        <v>1</v>
      </c>
      <c r="Q1218" s="12" cm="1">
        <f t="array" ref="Q1218">SUMPRODUCT(($G$2:$G$3094=G1218)*(P1218&gt;$P$2:$P$3094))+1</f>
        <v>1</v>
      </c>
      <c r="R1218" s="12" t="e">
        <f>(Q1218*100000)+#REF!</f>
        <v>#REF!</v>
      </c>
      <c r="S1218" t="e" cm="1">
        <f t="array" ref="S1218">SUMPRODUCT(($G$2:$G$3094=G1218)*(R1218&gt;$R$2:$R$3094))+1</f>
        <v>#REF!</v>
      </c>
      <c r="T1218" t="str">
        <f t="shared" ref="T1218:T1281" si="99">_xlfn.CONCAT(IF(M1218="Flat",UPPER(I1218),I1218)," ",IF(J1218="Evening","†",IF(J1218="Floodlit","#","")))</f>
        <v xml:space="preserve">GOODWOOD </v>
      </c>
      <c r="U1218">
        <v>0</v>
      </c>
      <c r="V1218" t="s">
        <v>11</v>
      </c>
      <c r="W1218">
        <f t="shared" ref="W1218:W1281" si="100">YEAR(G1218)</f>
        <v>2023</v>
      </c>
    </row>
    <row r="1219" spans="1:23" x14ac:dyDescent="0.25">
      <c r="A1219" s="10" t="str">
        <f>IF(YEAR(G1219)=2024,#REF!,"")</f>
        <v/>
      </c>
      <c r="B1219" s="10" t="str">
        <f>IF(YEAR(G1219)=2025,#REF!,"")</f>
        <v/>
      </c>
      <c r="C1219" s="10" t="str">
        <f t="shared" si="96"/>
        <v>Afternoon45196</v>
      </c>
      <c r="D1219" s="5" t="str">
        <f>IF('by region'!$C$2="Any","Any",List!V1219)&amp;M1219&amp;IF('by region'!$I$2="Any","Any",N1219)&amp;G1219</f>
        <v>AnyFlatAny45196</v>
      </c>
      <c r="E1219" s="5" t="e">
        <f>IF(I1219=#REF!,List!G1219,"")</f>
        <v>#REF!</v>
      </c>
      <c r="F1219" s="5" t="e">
        <f t="shared" si="97"/>
        <v>#REF!</v>
      </c>
      <c r="G1219" s="15">
        <v>45196</v>
      </c>
      <c r="H1219" s="16" t="s">
        <v>27</v>
      </c>
      <c r="I1219" s="16" t="s">
        <v>69</v>
      </c>
      <c r="J1219" s="16" t="s">
        <v>9</v>
      </c>
      <c r="K1219" s="14" t="s">
        <v>10</v>
      </c>
      <c r="L1219" s="14" t="s">
        <v>11</v>
      </c>
      <c r="M1219" s="16" t="s">
        <v>25</v>
      </c>
      <c r="N1219" s="16" t="s">
        <v>13</v>
      </c>
      <c r="O1219" s="16" t="s">
        <v>14</v>
      </c>
      <c r="P1219" s="12">
        <f t="shared" si="98"/>
        <v>1</v>
      </c>
      <c r="Q1219" s="12" cm="1">
        <f t="array" ref="Q1219">SUMPRODUCT(($G$2:$G$3094=G1219)*(P1219&gt;$P$2:$P$3094))+1</f>
        <v>1</v>
      </c>
      <c r="R1219" s="12" t="e">
        <f>(Q1219*100000)+#REF!</f>
        <v>#REF!</v>
      </c>
      <c r="S1219" t="e" cm="1">
        <f t="array" ref="S1219">SUMPRODUCT(($G$2:$G$3094=G1219)*(R1219&gt;$R$2:$R$3094))+1</f>
        <v>#REF!</v>
      </c>
      <c r="T1219" t="str">
        <f t="shared" si="99"/>
        <v xml:space="preserve">REDCAR </v>
      </c>
      <c r="U1219">
        <v>0</v>
      </c>
      <c r="V1219" t="s">
        <v>17</v>
      </c>
      <c r="W1219">
        <f t="shared" si="100"/>
        <v>2023</v>
      </c>
    </row>
    <row r="1220" spans="1:23" x14ac:dyDescent="0.25">
      <c r="A1220" s="10" t="str">
        <f>IF(YEAR(G1220)=2024,#REF!,"")</f>
        <v/>
      </c>
      <c r="B1220" s="10" t="str">
        <f>IF(YEAR(G1220)=2025,#REF!,"")</f>
        <v/>
      </c>
      <c r="C1220" s="10" t="str">
        <f t="shared" si="96"/>
        <v>Afternoon45196</v>
      </c>
      <c r="D1220" s="5" t="str">
        <f>IF('by region'!$C$2="Any","Any",List!V1220)&amp;M1220&amp;IF('by region'!$I$2="Any","Any",N1220)&amp;G1220</f>
        <v>AnyJumpAny45196</v>
      </c>
      <c r="E1220" s="5" t="e">
        <f>IF(I1220=#REF!,List!G1220,"")</f>
        <v>#REF!</v>
      </c>
      <c r="F1220" s="5" t="e">
        <f t="shared" si="97"/>
        <v>#REF!</v>
      </c>
      <c r="G1220" s="15">
        <v>45196</v>
      </c>
      <c r="H1220" s="16" t="s">
        <v>27</v>
      </c>
      <c r="I1220" s="16" t="s">
        <v>84</v>
      </c>
      <c r="J1220" s="16" t="s">
        <v>9</v>
      </c>
      <c r="K1220" s="14" t="s">
        <v>10</v>
      </c>
      <c r="L1220" s="14" t="s">
        <v>11</v>
      </c>
      <c r="M1220" s="16" t="s">
        <v>12</v>
      </c>
      <c r="N1220" s="16" t="s">
        <v>13</v>
      </c>
      <c r="O1220" s="16" t="s">
        <v>14</v>
      </c>
      <c r="P1220" s="12">
        <f t="shared" si="98"/>
        <v>1</v>
      </c>
      <c r="Q1220" s="12" cm="1">
        <f t="array" ref="Q1220">SUMPRODUCT(($G$2:$G$3094=G1220)*(P1220&gt;$P$2:$P$3094))+1</f>
        <v>1</v>
      </c>
      <c r="R1220" s="12" t="e">
        <f>(Q1220*100000)+#REF!</f>
        <v>#REF!</v>
      </c>
      <c r="S1220" t="e" cm="1">
        <f t="array" ref="S1220">SUMPRODUCT(($G$2:$G$3094=G1220)*(R1220&gt;$R$2:$R$3094))+1</f>
        <v>#REF!</v>
      </c>
      <c r="T1220" t="str">
        <f t="shared" si="99"/>
        <v xml:space="preserve">Perth </v>
      </c>
      <c r="U1220">
        <v>0</v>
      </c>
      <c r="V1220" t="s">
        <v>30</v>
      </c>
      <c r="W1220">
        <f t="shared" si="100"/>
        <v>2023</v>
      </c>
    </row>
    <row r="1221" spans="1:23" x14ac:dyDescent="0.25">
      <c r="A1221" s="10" t="str">
        <f>IF(YEAR(G1221)=2024,#REF!,"")</f>
        <v/>
      </c>
      <c r="B1221" s="10" t="str">
        <f>IF(YEAR(G1221)=2025,#REF!,"")</f>
        <v/>
      </c>
      <c r="C1221" s="10" t="str">
        <f t="shared" si="96"/>
        <v>Afternoon45197</v>
      </c>
      <c r="D1221" s="5" t="str">
        <f>IF('by region'!$C$2="Any","Any",List!V1221)&amp;M1221&amp;IF('by region'!$I$2="Any","Any",N1221)&amp;G1221</f>
        <v>AnyFlatAny45197</v>
      </c>
      <c r="E1221" s="5" t="e">
        <f>IF(I1221=#REF!,List!G1221,"")</f>
        <v>#REF!</v>
      </c>
      <c r="F1221" s="5" t="e">
        <f t="shared" si="97"/>
        <v>#REF!</v>
      </c>
      <c r="G1221" s="15">
        <v>45197</v>
      </c>
      <c r="H1221" s="16" t="s">
        <v>34</v>
      </c>
      <c r="I1221" s="16" t="s">
        <v>76</v>
      </c>
      <c r="J1221" s="16" t="s">
        <v>9</v>
      </c>
      <c r="K1221" s="14" t="s">
        <v>16</v>
      </c>
      <c r="L1221" s="14" t="s">
        <v>17</v>
      </c>
      <c r="M1221" s="16" t="s">
        <v>25</v>
      </c>
      <c r="N1221" s="16" t="s">
        <v>13</v>
      </c>
      <c r="O1221" s="16" t="s">
        <v>14</v>
      </c>
      <c r="P1221" s="12">
        <f t="shared" si="98"/>
        <v>1</v>
      </c>
      <c r="Q1221" s="12" cm="1">
        <f t="array" ref="Q1221">SUMPRODUCT(($G$2:$G$3094=G1221)*(P1221&gt;$P$2:$P$3094))+1</f>
        <v>1</v>
      </c>
      <c r="R1221" s="12" t="e">
        <f>(Q1221*100000)+#REF!</f>
        <v>#REF!</v>
      </c>
      <c r="S1221" t="e" cm="1">
        <f t="array" ref="S1221">SUMPRODUCT(($G$2:$G$3094=G1221)*(R1221&gt;$R$2:$R$3094))+1</f>
        <v>#REF!</v>
      </c>
      <c r="T1221" t="str">
        <f t="shared" si="99"/>
        <v xml:space="preserve">NEWMARKET </v>
      </c>
      <c r="U1221">
        <v>0</v>
      </c>
      <c r="V1221" t="s">
        <v>19</v>
      </c>
      <c r="W1221">
        <f t="shared" si="100"/>
        <v>2023</v>
      </c>
    </row>
    <row r="1222" spans="1:23" x14ac:dyDescent="0.25">
      <c r="A1222" s="10" t="str">
        <f>IF(YEAR(G1222)=2024,#REF!,"")</f>
        <v/>
      </c>
      <c r="B1222" s="10" t="str">
        <f>IF(YEAR(G1222)=2025,#REF!,"")</f>
        <v/>
      </c>
      <c r="C1222" s="10" t="str">
        <f t="shared" si="96"/>
        <v>Afternoon45197</v>
      </c>
      <c r="D1222" s="5" t="str">
        <f>IF('by region'!$C$2="Any","Any",List!V1222)&amp;M1222&amp;IF('by region'!$I$2="Any","Any",N1222)&amp;G1222</f>
        <v>AnyFlatAny45197</v>
      </c>
      <c r="E1222" s="5" t="e">
        <f>IF(I1222=#REF!,List!G1222,"")</f>
        <v>#REF!</v>
      </c>
      <c r="F1222" s="5" t="e">
        <f t="shared" si="97"/>
        <v>#REF!</v>
      </c>
      <c r="G1222" s="15">
        <v>45197</v>
      </c>
      <c r="H1222" s="16" t="s">
        <v>34</v>
      </c>
      <c r="I1222" s="16" t="s">
        <v>71</v>
      </c>
      <c r="J1222" s="16" t="s">
        <v>9</v>
      </c>
      <c r="K1222" s="14" t="s">
        <v>10</v>
      </c>
      <c r="L1222" s="14" t="s">
        <v>11</v>
      </c>
      <c r="M1222" s="16" t="s">
        <v>25</v>
      </c>
      <c r="N1222" s="16" t="s">
        <v>13</v>
      </c>
      <c r="O1222" s="16" t="s">
        <v>14</v>
      </c>
      <c r="P1222" s="12">
        <f t="shared" si="98"/>
        <v>1</v>
      </c>
      <c r="Q1222" s="12" cm="1">
        <f t="array" ref="Q1222">SUMPRODUCT(($G$2:$G$3094=G1222)*(P1222&gt;$P$2:$P$3094))+1</f>
        <v>1</v>
      </c>
      <c r="R1222" s="12" t="e">
        <f>(Q1222*100000)+#REF!</f>
        <v>#REF!</v>
      </c>
      <c r="S1222" t="e" cm="1">
        <f t="array" ref="S1222">SUMPRODUCT(($G$2:$G$3094=G1222)*(R1222&gt;$R$2:$R$3094))+1</f>
        <v>#REF!</v>
      </c>
      <c r="T1222" t="str">
        <f t="shared" si="99"/>
        <v xml:space="preserve">PONTEFRACT </v>
      </c>
      <c r="U1222">
        <v>0</v>
      </c>
      <c r="V1222" t="s">
        <v>17</v>
      </c>
      <c r="W1222">
        <f t="shared" si="100"/>
        <v>2023</v>
      </c>
    </row>
    <row r="1223" spans="1:23" x14ac:dyDescent="0.25">
      <c r="A1223" s="10" t="str">
        <f>IF(YEAR(G1223)=2024,#REF!,"")</f>
        <v/>
      </c>
      <c r="B1223" s="10" t="str">
        <f>IF(YEAR(G1223)=2025,#REF!,"")</f>
        <v/>
      </c>
      <c r="C1223" s="10" t="str">
        <f t="shared" si="96"/>
        <v>Afternoon45197</v>
      </c>
      <c r="D1223" s="5" t="str">
        <f>IF('by region'!$C$2="Any","Any",List!V1223)&amp;M1223&amp;IF('by region'!$I$2="Any","Any",N1223)&amp;G1223</f>
        <v>AnyJumpAny45197</v>
      </c>
      <c r="E1223" s="5" t="e">
        <f>IF(I1223=#REF!,List!G1223,"")</f>
        <v>#REF!</v>
      </c>
      <c r="F1223" s="5" t="e">
        <f t="shared" si="97"/>
        <v>#REF!</v>
      </c>
      <c r="G1223" s="15">
        <v>45197</v>
      </c>
      <c r="H1223" s="16" t="s">
        <v>34</v>
      </c>
      <c r="I1223" s="16" t="s">
        <v>84</v>
      </c>
      <c r="J1223" s="16" t="s">
        <v>9</v>
      </c>
      <c r="K1223" s="14" t="s">
        <v>10</v>
      </c>
      <c r="L1223" s="14" t="s">
        <v>11</v>
      </c>
      <c r="M1223" s="16" t="s">
        <v>12</v>
      </c>
      <c r="N1223" s="16" t="s">
        <v>13</v>
      </c>
      <c r="O1223" s="16" t="s">
        <v>14</v>
      </c>
      <c r="P1223" s="12">
        <f t="shared" si="98"/>
        <v>1</v>
      </c>
      <c r="Q1223" s="12" cm="1">
        <f t="array" ref="Q1223">SUMPRODUCT(($G$2:$G$3094=G1223)*(P1223&gt;$P$2:$P$3094))+1</f>
        <v>1</v>
      </c>
      <c r="R1223" s="12" t="e">
        <f>(Q1223*100000)+#REF!</f>
        <v>#REF!</v>
      </c>
      <c r="S1223" t="e" cm="1">
        <f t="array" ref="S1223">SUMPRODUCT(($G$2:$G$3094=G1223)*(R1223&gt;$R$2:$R$3094))+1</f>
        <v>#REF!</v>
      </c>
      <c r="T1223" t="str">
        <f t="shared" si="99"/>
        <v xml:space="preserve">Perth </v>
      </c>
      <c r="U1223">
        <v>0</v>
      </c>
      <c r="V1223" t="s">
        <v>17</v>
      </c>
      <c r="W1223">
        <f t="shared" si="100"/>
        <v>2023</v>
      </c>
    </row>
    <row r="1224" spans="1:23" x14ac:dyDescent="0.25">
      <c r="A1224" s="10" t="str">
        <f>IF(YEAR(G1224)=2024,#REF!,"")</f>
        <v/>
      </c>
      <c r="B1224" s="10" t="str">
        <f>IF(YEAR(G1224)=2025,#REF!,"")</f>
        <v/>
      </c>
      <c r="C1224" s="10" t="str">
        <f t="shared" si="96"/>
        <v>Afternoon45198</v>
      </c>
      <c r="D1224" s="5" t="str">
        <f>IF('by region'!$C$2="Any","Any",List!V1224)&amp;M1224&amp;IF('by region'!$I$2="Any","Any",N1224)&amp;G1224</f>
        <v>AnyFlatAny45198</v>
      </c>
      <c r="E1224" s="5" t="e">
        <f>IF(I1224=#REF!,List!G1224,"")</f>
        <v>#REF!</v>
      </c>
      <c r="F1224" s="5" t="e">
        <f t="shared" si="97"/>
        <v>#REF!</v>
      </c>
      <c r="G1224" s="15">
        <v>45198</v>
      </c>
      <c r="H1224" s="16" t="s">
        <v>35</v>
      </c>
      <c r="I1224" s="16" t="s">
        <v>56</v>
      </c>
      <c r="J1224" s="16" t="s">
        <v>9</v>
      </c>
      <c r="K1224" s="14" t="s">
        <v>16</v>
      </c>
      <c r="L1224" s="14" t="s">
        <v>11</v>
      </c>
      <c r="M1224" s="16" t="s">
        <v>25</v>
      </c>
      <c r="N1224" s="16" t="s">
        <v>13</v>
      </c>
      <c r="O1224" s="16" t="s">
        <v>14</v>
      </c>
      <c r="P1224" s="12">
        <f t="shared" si="98"/>
        <v>1</v>
      </c>
      <c r="Q1224" s="12" cm="1">
        <f t="array" ref="Q1224">SUMPRODUCT(($G$2:$G$3094=G1224)*(P1224&gt;$P$2:$P$3094))+1</f>
        <v>1</v>
      </c>
      <c r="R1224" s="12" t="e">
        <f>(Q1224*100000)+#REF!</f>
        <v>#REF!</v>
      </c>
      <c r="S1224" t="e" cm="1">
        <f t="array" ref="S1224">SUMPRODUCT(($G$2:$G$3094=G1224)*(R1224&gt;$R$2:$R$3094))+1</f>
        <v>#REF!</v>
      </c>
      <c r="T1224" t="str">
        <f t="shared" si="99"/>
        <v xml:space="preserve">HAYDOCK PARK </v>
      </c>
      <c r="U1224">
        <v>0</v>
      </c>
      <c r="V1224" t="s">
        <v>30</v>
      </c>
      <c r="W1224">
        <f t="shared" si="100"/>
        <v>2023</v>
      </c>
    </row>
    <row r="1225" spans="1:23" x14ac:dyDescent="0.25">
      <c r="A1225" s="10" t="str">
        <f>IF(YEAR(G1225)=2024,#REF!,"")</f>
        <v/>
      </c>
      <c r="B1225" s="10" t="str">
        <f>IF(YEAR(G1225)=2025,#REF!,"")</f>
        <v/>
      </c>
      <c r="C1225" s="10" t="str">
        <f t="shared" si="96"/>
        <v>Afternoon45198</v>
      </c>
      <c r="D1225" s="5" t="str">
        <f>IF('by region'!$C$2="Any","Any",List!V1225)&amp;M1225&amp;IF('by region'!$I$2="Any","Any",N1225)&amp;G1225</f>
        <v>AnyFlatAny45198</v>
      </c>
      <c r="E1225" s="5" t="e">
        <f>IF(I1225=#REF!,List!G1225,"")</f>
        <v>#REF!</v>
      </c>
      <c r="F1225" s="5" t="e">
        <f t="shared" si="97"/>
        <v>#REF!</v>
      </c>
      <c r="G1225" s="15">
        <v>45198</v>
      </c>
      <c r="H1225" s="16" t="s">
        <v>35</v>
      </c>
      <c r="I1225" s="16" t="s">
        <v>76</v>
      </c>
      <c r="J1225" s="16" t="s">
        <v>9</v>
      </c>
      <c r="K1225" s="14" t="s">
        <v>16</v>
      </c>
      <c r="L1225" s="14" t="s">
        <v>17</v>
      </c>
      <c r="M1225" s="16" t="s">
        <v>25</v>
      </c>
      <c r="N1225" s="16" t="s">
        <v>13</v>
      </c>
      <c r="O1225" s="16" t="s">
        <v>14</v>
      </c>
      <c r="P1225" s="12">
        <f t="shared" si="98"/>
        <v>1</v>
      </c>
      <c r="Q1225" s="12" cm="1">
        <f t="array" ref="Q1225">SUMPRODUCT(($G$2:$G$3094=G1225)*(P1225&gt;$P$2:$P$3094))+1</f>
        <v>1</v>
      </c>
      <c r="R1225" s="12" t="e">
        <f>(Q1225*100000)+#REF!</f>
        <v>#REF!</v>
      </c>
      <c r="S1225" t="e" cm="1">
        <f t="array" ref="S1225">SUMPRODUCT(($G$2:$G$3094=G1225)*(R1225&gt;$R$2:$R$3094))+1</f>
        <v>#REF!</v>
      </c>
      <c r="T1225" t="str">
        <f t="shared" si="99"/>
        <v xml:space="preserve">NEWMARKET </v>
      </c>
      <c r="U1225">
        <v>0</v>
      </c>
      <c r="V1225" t="s">
        <v>11</v>
      </c>
      <c r="W1225">
        <f t="shared" si="100"/>
        <v>2023</v>
      </c>
    </row>
    <row r="1226" spans="1:23" x14ac:dyDescent="0.25">
      <c r="A1226" s="10" t="str">
        <f>IF(YEAR(G1226)=2024,#REF!,"")</f>
        <v/>
      </c>
      <c r="B1226" s="10" t="str">
        <f>IF(YEAR(G1226)=2025,#REF!,"")</f>
        <v/>
      </c>
      <c r="C1226" s="10" t="str">
        <f t="shared" si="96"/>
        <v>Afternoon45198</v>
      </c>
      <c r="D1226" s="5" t="str">
        <f>IF('by region'!$C$2="Any","Any",List!V1226)&amp;M1226&amp;IF('by region'!$I$2="Any","Any",N1226)&amp;G1226</f>
        <v>AnyJumpAny45198</v>
      </c>
      <c r="E1226" s="5" t="e">
        <f>IF(I1226=#REF!,List!G1226,"")</f>
        <v>#REF!</v>
      </c>
      <c r="F1226" s="5" t="e">
        <f t="shared" si="97"/>
        <v>#REF!</v>
      </c>
      <c r="G1226" s="15">
        <v>45198</v>
      </c>
      <c r="H1226" s="16" t="s">
        <v>35</v>
      </c>
      <c r="I1226" s="16" t="s">
        <v>91</v>
      </c>
      <c r="J1226" s="16" t="s">
        <v>9</v>
      </c>
      <c r="K1226" s="14" t="s">
        <v>24</v>
      </c>
      <c r="L1226" s="14" t="s">
        <v>17</v>
      </c>
      <c r="M1226" s="16" t="s">
        <v>12</v>
      </c>
      <c r="N1226" s="16" t="s">
        <v>13</v>
      </c>
      <c r="O1226" s="16" t="s">
        <v>14</v>
      </c>
      <c r="P1226" s="12">
        <f t="shared" si="98"/>
        <v>1</v>
      </c>
      <c r="Q1226" s="12" cm="1">
        <f t="array" ref="Q1226">SUMPRODUCT(($G$2:$G$3094=G1226)*(P1226&gt;$P$2:$P$3094))+1</f>
        <v>1</v>
      </c>
      <c r="R1226" s="12" t="e">
        <f>(Q1226*100000)+#REF!</f>
        <v>#REF!</v>
      </c>
      <c r="S1226" t="e" cm="1">
        <f t="array" ref="S1226">SUMPRODUCT(($G$2:$G$3094=G1226)*(R1226&gt;$R$2:$R$3094))+1</f>
        <v>#REF!</v>
      </c>
      <c r="T1226" t="str">
        <f t="shared" si="99"/>
        <v xml:space="preserve">Worcester </v>
      </c>
      <c r="U1226">
        <v>0</v>
      </c>
      <c r="V1226" t="s">
        <v>17</v>
      </c>
      <c r="W1226">
        <f t="shared" si="100"/>
        <v>2023</v>
      </c>
    </row>
    <row r="1227" spans="1:23" x14ac:dyDescent="0.25">
      <c r="A1227" s="10" t="str">
        <f>IF(YEAR(G1227)=2024,#REF!,"")</f>
        <v/>
      </c>
      <c r="B1227" s="10" t="str">
        <f>IF(YEAR(G1227)=2025,#REF!,"")</f>
        <v/>
      </c>
      <c r="C1227" s="10" t="str">
        <f t="shared" si="96"/>
        <v>Afternoon45199</v>
      </c>
      <c r="D1227" s="5" t="str">
        <f>IF('by region'!$C$2="Any","Any",List!V1227)&amp;M1227&amp;IF('by region'!$I$2="Any","Any",N1227)&amp;G1227</f>
        <v>AnyFlatAny45199</v>
      </c>
      <c r="E1227" s="5" t="e">
        <f>IF(I1227=#REF!,List!G1227,"")</f>
        <v>#REF!</v>
      </c>
      <c r="F1227" s="5" t="e">
        <f t="shared" si="97"/>
        <v>#REF!</v>
      </c>
      <c r="G1227" s="15">
        <v>45199</v>
      </c>
      <c r="H1227" s="16" t="s">
        <v>37</v>
      </c>
      <c r="I1227" s="16" t="s">
        <v>56</v>
      </c>
      <c r="J1227" s="16" t="s">
        <v>9</v>
      </c>
      <c r="K1227" s="14" t="s">
        <v>16</v>
      </c>
      <c r="L1227" s="14" t="s">
        <v>11</v>
      </c>
      <c r="M1227" s="16" t="s">
        <v>25</v>
      </c>
      <c r="N1227" s="16" t="s">
        <v>13</v>
      </c>
      <c r="O1227" s="16" t="s">
        <v>14</v>
      </c>
      <c r="P1227" s="12">
        <f t="shared" si="98"/>
        <v>1</v>
      </c>
      <c r="Q1227" s="12" cm="1">
        <f t="array" ref="Q1227">SUMPRODUCT(($G$2:$G$3094=G1227)*(P1227&gt;$P$2:$P$3094))+1</f>
        <v>1</v>
      </c>
      <c r="R1227" s="12" t="e">
        <f>(Q1227*100000)+#REF!</f>
        <v>#REF!</v>
      </c>
      <c r="S1227" t="e" cm="1">
        <f t="array" ref="S1227">SUMPRODUCT(($G$2:$G$3094=G1227)*(R1227&gt;$R$2:$R$3094))+1</f>
        <v>#REF!</v>
      </c>
      <c r="T1227" t="str">
        <f t="shared" si="99"/>
        <v xml:space="preserve">HAYDOCK PARK </v>
      </c>
      <c r="U1227">
        <v>0</v>
      </c>
      <c r="V1227" t="s">
        <v>17</v>
      </c>
      <c r="W1227">
        <f t="shared" si="100"/>
        <v>2023</v>
      </c>
    </row>
    <row r="1228" spans="1:23" x14ac:dyDescent="0.25">
      <c r="A1228" s="10" t="str">
        <f>IF(YEAR(G1228)=2024,#REF!,"")</f>
        <v/>
      </c>
      <c r="B1228" s="10" t="str">
        <f>IF(YEAR(G1228)=2025,#REF!,"")</f>
        <v/>
      </c>
      <c r="C1228" s="10" t="str">
        <f t="shared" si="96"/>
        <v>Afternoon45199</v>
      </c>
      <c r="D1228" s="5" t="str">
        <f>IF('by region'!$C$2="Any","Any",List!V1228)&amp;M1228&amp;IF('by region'!$I$2="Any","Any",N1228)&amp;G1228</f>
        <v>AnyFlatAny45199</v>
      </c>
      <c r="E1228" s="5" t="e">
        <f>IF(I1228=#REF!,List!G1228,"")</f>
        <v>#REF!</v>
      </c>
      <c r="F1228" s="5" t="e">
        <f t="shared" si="97"/>
        <v>#REF!</v>
      </c>
      <c r="G1228" s="15">
        <v>45199</v>
      </c>
      <c r="H1228" s="16" t="s">
        <v>37</v>
      </c>
      <c r="I1228" s="16" t="s">
        <v>76</v>
      </c>
      <c r="J1228" s="16" t="s">
        <v>9</v>
      </c>
      <c r="K1228" s="14" t="s">
        <v>16</v>
      </c>
      <c r="L1228" s="14" t="s">
        <v>17</v>
      </c>
      <c r="M1228" s="16" t="s">
        <v>25</v>
      </c>
      <c r="N1228" s="16" t="s">
        <v>13</v>
      </c>
      <c r="O1228" s="16" t="s">
        <v>14</v>
      </c>
      <c r="P1228" s="12">
        <f t="shared" si="98"/>
        <v>1</v>
      </c>
      <c r="Q1228" s="12" cm="1">
        <f t="array" ref="Q1228">SUMPRODUCT(($G$2:$G$3094=G1228)*(P1228&gt;$P$2:$P$3094))+1</f>
        <v>1</v>
      </c>
      <c r="R1228" s="12" t="e">
        <f>(Q1228*100000)+#REF!</f>
        <v>#REF!</v>
      </c>
      <c r="S1228" t="e" cm="1">
        <f t="array" ref="S1228">SUMPRODUCT(($G$2:$G$3094=G1228)*(R1228&gt;$R$2:$R$3094))+1</f>
        <v>#REF!</v>
      </c>
      <c r="T1228" t="str">
        <f t="shared" si="99"/>
        <v xml:space="preserve">NEWMARKET </v>
      </c>
      <c r="U1228">
        <v>0</v>
      </c>
      <c r="V1228" t="s">
        <v>30</v>
      </c>
      <c r="W1228">
        <f t="shared" si="100"/>
        <v>2023</v>
      </c>
    </row>
    <row r="1229" spans="1:23" x14ac:dyDescent="0.25">
      <c r="A1229" s="10" t="str">
        <f>IF(YEAR(G1229)=2024,#REF!,"")</f>
        <v/>
      </c>
      <c r="B1229" s="10" t="str">
        <f>IF(YEAR(G1229)=2025,#REF!,"")</f>
        <v/>
      </c>
      <c r="C1229" s="10" t="str">
        <f t="shared" si="96"/>
        <v>Afternoon45199</v>
      </c>
      <c r="D1229" s="5" t="str">
        <f>IF('by region'!$C$2="Any","Any",List!V1229)&amp;M1229&amp;IF('by region'!$I$2="Any","Any",N1229)&amp;G1229</f>
        <v>AnyFlatAny45199</v>
      </c>
      <c r="E1229" s="5" t="e">
        <f>IF(I1229=#REF!,List!G1229,"")</f>
        <v>#REF!</v>
      </c>
      <c r="F1229" s="5" t="e">
        <f t="shared" si="97"/>
        <v>#REF!</v>
      </c>
      <c r="G1229" s="15">
        <v>45199</v>
      </c>
      <c r="H1229" s="16" t="s">
        <v>37</v>
      </c>
      <c r="I1229" s="16" t="s">
        <v>78</v>
      </c>
      <c r="J1229" s="16" t="s">
        <v>9</v>
      </c>
      <c r="K1229" s="14" t="s">
        <v>10</v>
      </c>
      <c r="L1229" s="14" t="s">
        <v>11</v>
      </c>
      <c r="M1229" s="16" t="s">
        <v>25</v>
      </c>
      <c r="N1229" s="16" t="s">
        <v>13</v>
      </c>
      <c r="O1229" s="16" t="s">
        <v>14</v>
      </c>
      <c r="P1229" s="12">
        <f t="shared" si="98"/>
        <v>1</v>
      </c>
      <c r="Q1229" s="12" cm="1">
        <f t="array" ref="Q1229">SUMPRODUCT(($G$2:$G$3094=G1229)*(P1229&gt;$P$2:$P$3094))+1</f>
        <v>1</v>
      </c>
      <c r="R1229" s="12" t="e">
        <f>(Q1229*100000)+#REF!</f>
        <v>#REF!</v>
      </c>
      <c r="S1229" t="e" cm="1">
        <f t="array" ref="S1229">SUMPRODUCT(($G$2:$G$3094=G1229)*(R1229&gt;$R$2:$R$3094))+1</f>
        <v>#REF!</v>
      </c>
      <c r="T1229" t="str">
        <f t="shared" si="99"/>
        <v xml:space="preserve">RIPON </v>
      </c>
      <c r="U1229">
        <v>0</v>
      </c>
      <c r="V1229" t="s">
        <v>17</v>
      </c>
      <c r="W1229">
        <f t="shared" si="100"/>
        <v>2023</v>
      </c>
    </row>
    <row r="1230" spans="1:23" x14ac:dyDescent="0.25">
      <c r="A1230" s="10" t="str">
        <f>IF(YEAR(G1230)=2024,#REF!,"")</f>
        <v/>
      </c>
      <c r="B1230" s="10" t="str">
        <f>IF(YEAR(G1230)=2025,#REF!,"")</f>
        <v/>
      </c>
      <c r="C1230" s="10" t="str">
        <f t="shared" si="96"/>
        <v>Afternoon45199</v>
      </c>
      <c r="D1230" s="5" t="str">
        <f>IF('by region'!$C$2="Any","Any",List!V1230)&amp;M1230&amp;IF('by region'!$I$2="Any","Any",N1230)&amp;G1230</f>
        <v>AnyFlatAny45199</v>
      </c>
      <c r="E1230" s="5" t="e">
        <f>IF(I1230=#REF!,List!G1230,"")</f>
        <v>#REF!</v>
      </c>
      <c r="F1230" s="5" t="e">
        <f t="shared" si="97"/>
        <v>#REF!</v>
      </c>
      <c r="G1230" s="15">
        <v>45199</v>
      </c>
      <c r="H1230" s="16" t="s">
        <v>37</v>
      </c>
      <c r="I1230" s="16" t="s">
        <v>88</v>
      </c>
      <c r="J1230" s="16" t="s">
        <v>9</v>
      </c>
      <c r="K1230" s="14" t="s">
        <v>10</v>
      </c>
      <c r="L1230" s="14" t="s">
        <v>17</v>
      </c>
      <c r="M1230" s="16" t="s">
        <v>25</v>
      </c>
      <c r="N1230" s="16" t="s">
        <v>13</v>
      </c>
      <c r="O1230" s="16" t="s">
        <v>21</v>
      </c>
      <c r="P1230" s="12">
        <f t="shared" si="98"/>
        <v>1</v>
      </c>
      <c r="Q1230" s="12" cm="1">
        <f t="array" ref="Q1230">SUMPRODUCT(($G$2:$G$3094=G1230)*(P1230&gt;$P$2:$P$3094))+1</f>
        <v>1</v>
      </c>
      <c r="R1230" s="12" t="e">
        <f>(Q1230*100000)+#REF!</f>
        <v>#REF!</v>
      </c>
      <c r="S1230" t="e" cm="1">
        <f t="array" ref="S1230">SUMPRODUCT(($G$2:$G$3094=G1230)*(R1230&gt;$R$2:$R$3094))+1</f>
        <v>#REF!</v>
      </c>
      <c r="T1230" t="str">
        <f t="shared" si="99"/>
        <v xml:space="preserve">CHESTER </v>
      </c>
      <c r="U1230">
        <v>0</v>
      </c>
      <c r="V1230" t="s">
        <v>11</v>
      </c>
      <c r="W1230">
        <f t="shared" si="100"/>
        <v>2023</v>
      </c>
    </row>
    <row r="1231" spans="1:23" x14ac:dyDescent="0.25">
      <c r="A1231" s="10" t="str">
        <f>IF(YEAR(G1231)=2024,#REF!,"")</f>
        <v/>
      </c>
      <c r="B1231" s="10" t="str">
        <f>IF(YEAR(G1231)=2025,#REF!,"")</f>
        <v/>
      </c>
      <c r="C1231" s="10" t="str">
        <f t="shared" si="96"/>
        <v>Afternoon45199</v>
      </c>
      <c r="D1231" s="5" t="str">
        <f>IF('by region'!$C$2="Any","Any",List!V1231)&amp;M1231&amp;IF('by region'!$I$2="Any","Any",N1231)&amp;G1231</f>
        <v>AnyJumpAny45199</v>
      </c>
      <c r="E1231" s="5" t="e">
        <f>IF(I1231=#REF!,List!G1231,"")</f>
        <v>#REF!</v>
      </c>
      <c r="F1231" s="5" t="e">
        <f t="shared" si="97"/>
        <v>#REF!</v>
      </c>
      <c r="G1231" s="15">
        <v>45199</v>
      </c>
      <c r="H1231" s="16" t="s">
        <v>37</v>
      </c>
      <c r="I1231" s="16" t="s">
        <v>53</v>
      </c>
      <c r="J1231" s="16" t="s">
        <v>9</v>
      </c>
      <c r="K1231" s="14" t="s">
        <v>16</v>
      </c>
      <c r="L1231" s="14" t="s">
        <v>17</v>
      </c>
      <c r="M1231" s="16" t="s">
        <v>12</v>
      </c>
      <c r="N1231" s="16" t="s">
        <v>13</v>
      </c>
      <c r="O1231" s="16" t="s">
        <v>14</v>
      </c>
      <c r="P1231" s="12">
        <f t="shared" si="98"/>
        <v>1</v>
      </c>
      <c r="Q1231" s="12" cm="1">
        <f t="array" ref="Q1231">SUMPRODUCT(($G$2:$G$3094=G1231)*(P1231&gt;$P$2:$P$3094))+1</f>
        <v>1</v>
      </c>
      <c r="R1231" s="12" t="e">
        <f>(Q1231*100000)+#REF!</f>
        <v>#REF!</v>
      </c>
      <c r="S1231" t="e" cm="1">
        <f t="array" ref="S1231">SUMPRODUCT(($G$2:$G$3094=G1231)*(R1231&gt;$R$2:$R$3094))+1</f>
        <v>#REF!</v>
      </c>
      <c r="T1231" t="str">
        <f t="shared" si="99"/>
        <v xml:space="preserve">Market Rasen </v>
      </c>
      <c r="U1231">
        <v>0</v>
      </c>
      <c r="V1231" t="s">
        <v>19</v>
      </c>
      <c r="W1231">
        <f t="shared" si="100"/>
        <v>2023</v>
      </c>
    </row>
    <row r="1232" spans="1:23" x14ac:dyDescent="0.25">
      <c r="A1232" s="10" t="str">
        <f>IF(YEAR(G1232)=2024,#REF!,"")</f>
        <v/>
      </c>
      <c r="B1232" s="10" t="str">
        <f>IF(YEAR(G1232)=2025,#REF!,"")</f>
        <v/>
      </c>
      <c r="C1232" s="10" t="str">
        <f t="shared" si="96"/>
        <v>Afternoon45200</v>
      </c>
      <c r="D1232" s="5" t="str">
        <f>IF('by region'!$C$2="Any","Any",List!V1232)&amp;M1232&amp;IF('by region'!$I$2="Any","Any",N1232)&amp;G1232</f>
        <v>AnyFlatAny45200</v>
      </c>
      <c r="E1232" s="5" t="e">
        <f>IF(I1232=#REF!,List!G1232,"")</f>
        <v>#REF!</v>
      </c>
      <c r="F1232" s="5" t="e">
        <f t="shared" si="97"/>
        <v>#REF!</v>
      </c>
      <c r="G1232" s="15">
        <v>45200</v>
      </c>
      <c r="H1232" s="16" t="s">
        <v>40</v>
      </c>
      <c r="I1232" s="16" t="s">
        <v>83</v>
      </c>
      <c r="J1232" s="16" t="s">
        <v>9</v>
      </c>
      <c r="K1232" s="14" t="s">
        <v>16</v>
      </c>
      <c r="L1232" s="14" t="s">
        <v>19</v>
      </c>
      <c r="M1232" s="16" t="s">
        <v>25</v>
      </c>
      <c r="N1232" s="16" t="s">
        <v>13</v>
      </c>
      <c r="O1232" s="16" t="s">
        <v>14</v>
      </c>
      <c r="P1232" s="12">
        <f t="shared" si="98"/>
        <v>1</v>
      </c>
      <c r="Q1232" s="12" cm="1">
        <f t="array" ref="Q1232">SUMPRODUCT(($G$2:$G$3094=G1232)*(P1232&gt;$P$2:$P$3094))+1</f>
        <v>1</v>
      </c>
      <c r="R1232" s="12" t="e">
        <f>(Q1232*100000)+#REF!</f>
        <v>#REF!</v>
      </c>
      <c r="S1232" t="e" cm="1">
        <f t="array" ref="S1232">SUMPRODUCT(($G$2:$G$3094=G1232)*(R1232&gt;$R$2:$R$3094))+1</f>
        <v>#REF!</v>
      </c>
      <c r="T1232" t="str">
        <f t="shared" si="99"/>
        <v xml:space="preserve">EPSOM DOWNS </v>
      </c>
      <c r="U1232">
        <v>0</v>
      </c>
      <c r="V1232" t="s">
        <v>30</v>
      </c>
      <c r="W1232">
        <f t="shared" si="100"/>
        <v>2023</v>
      </c>
    </row>
    <row r="1233" spans="1:23" x14ac:dyDescent="0.25">
      <c r="A1233" s="10" t="str">
        <f>IF(YEAR(G1233)=2024,#REF!,"")</f>
        <v/>
      </c>
      <c r="B1233" s="10" t="str">
        <f>IF(YEAR(G1233)=2025,#REF!,"")</f>
        <v/>
      </c>
      <c r="C1233" s="10" t="str">
        <f t="shared" si="96"/>
        <v>Afternoon45200</v>
      </c>
      <c r="D1233" s="5" t="str">
        <f>IF('by region'!$C$2="Any","Any",List!V1233)&amp;M1233&amp;IF('by region'!$I$2="Any","Any",N1233)&amp;G1233</f>
        <v>AnyFlatAny45200</v>
      </c>
      <c r="E1233" s="5" t="e">
        <f>IF(I1233=#REF!,List!G1233,"")</f>
        <v>#REF!</v>
      </c>
      <c r="F1233" s="5" t="e">
        <f t="shared" si="97"/>
        <v>#REF!</v>
      </c>
      <c r="G1233" s="15">
        <v>45200</v>
      </c>
      <c r="H1233" s="16" t="s">
        <v>40</v>
      </c>
      <c r="I1233" s="16" t="s">
        <v>65</v>
      </c>
      <c r="J1233" s="16" t="s">
        <v>9</v>
      </c>
      <c r="K1233" s="14" t="s">
        <v>24</v>
      </c>
      <c r="L1233" s="14" t="s">
        <v>19</v>
      </c>
      <c r="M1233" s="16" t="s">
        <v>25</v>
      </c>
      <c r="N1233" s="16" t="s">
        <v>13</v>
      </c>
      <c r="O1233" s="16" t="s">
        <v>14</v>
      </c>
      <c r="P1233" s="12">
        <f t="shared" si="98"/>
        <v>1</v>
      </c>
      <c r="Q1233" s="12" cm="1">
        <f t="array" ref="Q1233">SUMPRODUCT(($G$2:$G$3094=G1233)*(P1233&gt;$P$2:$P$3094))+1</f>
        <v>1</v>
      </c>
      <c r="R1233" s="12" t="e">
        <f>(Q1233*100000)+#REF!</f>
        <v>#REF!</v>
      </c>
      <c r="S1233" t="e" cm="1">
        <f t="array" ref="S1233">SUMPRODUCT(($G$2:$G$3094=G1233)*(R1233&gt;$R$2:$R$3094))+1</f>
        <v>#REF!</v>
      </c>
      <c r="T1233" t="str">
        <f t="shared" si="99"/>
        <v xml:space="preserve">FFOS LAS </v>
      </c>
      <c r="U1233">
        <v>0</v>
      </c>
      <c r="V1233" t="s">
        <v>17</v>
      </c>
      <c r="W1233">
        <f t="shared" si="100"/>
        <v>2023</v>
      </c>
    </row>
    <row r="1234" spans="1:23" x14ac:dyDescent="0.25">
      <c r="A1234" s="10" t="str">
        <f>IF(YEAR(G1234)=2024,#REF!,"")</f>
        <v/>
      </c>
      <c r="B1234" s="10" t="str">
        <f>IF(YEAR(G1234)=2025,#REF!,"")</f>
        <v/>
      </c>
      <c r="C1234" s="10" t="str">
        <f t="shared" si="96"/>
        <v>Afternoon45201</v>
      </c>
      <c r="D1234" s="5" t="str">
        <f>IF('by region'!$C$2="Any","Any",List!V1234)&amp;M1234&amp;IF('by region'!$I$2="Any","Any",N1234)&amp;G1234</f>
        <v>AnyFlatAny45201</v>
      </c>
      <c r="E1234" s="5" t="e">
        <f>IF(I1234=#REF!,List!G1234,"")</f>
        <v>#REF!</v>
      </c>
      <c r="F1234" s="5" t="e">
        <f t="shared" si="97"/>
        <v>#REF!</v>
      </c>
      <c r="G1234" s="15">
        <v>45201</v>
      </c>
      <c r="H1234" s="16" t="s">
        <v>42</v>
      </c>
      <c r="I1234" s="16" t="s">
        <v>79</v>
      </c>
      <c r="J1234" s="16" t="s">
        <v>9</v>
      </c>
      <c r="K1234" s="14" t="s">
        <v>24</v>
      </c>
      <c r="L1234" s="14" t="s">
        <v>19</v>
      </c>
      <c r="M1234" s="16" t="s">
        <v>25</v>
      </c>
      <c r="N1234" s="16" t="s">
        <v>13</v>
      </c>
      <c r="O1234" s="16" t="s">
        <v>14</v>
      </c>
      <c r="P1234" s="12">
        <f t="shared" si="98"/>
        <v>1</v>
      </c>
      <c r="Q1234" s="12" cm="1">
        <f t="array" ref="Q1234">SUMPRODUCT(($G$2:$G$3094=G1234)*(P1234&gt;$P$2:$P$3094))+1</f>
        <v>1</v>
      </c>
      <c r="R1234" s="12" t="e">
        <f>(Q1234*100000)+#REF!</f>
        <v>#REF!</v>
      </c>
      <c r="S1234" t="e" cm="1">
        <f t="array" ref="S1234">SUMPRODUCT(($G$2:$G$3094=G1234)*(R1234&gt;$R$2:$R$3094))+1</f>
        <v>#REF!</v>
      </c>
      <c r="T1234" t="str">
        <f t="shared" si="99"/>
        <v xml:space="preserve">BATH </v>
      </c>
      <c r="U1234">
        <v>0</v>
      </c>
      <c r="V1234" t="s">
        <v>11</v>
      </c>
      <c r="W1234">
        <f t="shared" si="100"/>
        <v>2023</v>
      </c>
    </row>
    <row r="1235" spans="1:23" x14ac:dyDescent="0.25">
      <c r="A1235" s="10" t="str">
        <f>IF(YEAR(G1235)=2024,#REF!,"")</f>
        <v/>
      </c>
      <c r="B1235" s="10" t="str">
        <f>IF(YEAR(G1235)=2025,#REF!,"")</f>
        <v/>
      </c>
      <c r="C1235" s="10" t="str">
        <f t="shared" si="96"/>
        <v>Afternoon45201</v>
      </c>
      <c r="D1235" s="5" t="str">
        <f>IF('by region'!$C$2="Any","Any",List!V1235)&amp;M1235&amp;IF('by region'!$I$2="Any","Any",N1235)&amp;G1235</f>
        <v>AnyFlatAny45201</v>
      </c>
      <c r="E1235" s="5" t="e">
        <f>IF(I1235=#REF!,List!G1235,"")</f>
        <v>#REF!</v>
      </c>
      <c r="F1235" s="5" t="e">
        <f t="shared" si="97"/>
        <v>#REF!</v>
      </c>
      <c r="G1235" s="15">
        <v>45201</v>
      </c>
      <c r="H1235" s="16" t="s">
        <v>42</v>
      </c>
      <c r="I1235" s="16" t="s">
        <v>86</v>
      </c>
      <c r="J1235" s="16" t="s">
        <v>9</v>
      </c>
      <c r="K1235" s="14" t="s">
        <v>10</v>
      </c>
      <c r="L1235" s="14" t="s">
        <v>11</v>
      </c>
      <c r="M1235" s="16" t="s">
        <v>25</v>
      </c>
      <c r="N1235" s="16" t="s">
        <v>13</v>
      </c>
      <c r="O1235" s="16" t="s">
        <v>14</v>
      </c>
      <c r="P1235" s="12">
        <f t="shared" si="98"/>
        <v>1</v>
      </c>
      <c r="Q1235" s="12" cm="1">
        <f t="array" ref="Q1235">SUMPRODUCT(($G$2:$G$3094=G1235)*(P1235&gt;$P$2:$P$3094))+1</f>
        <v>1</v>
      </c>
      <c r="R1235" s="12" t="e">
        <f>(Q1235*100000)+#REF!</f>
        <v>#REF!</v>
      </c>
      <c r="S1235" t="e" cm="1">
        <f t="array" ref="S1235">SUMPRODUCT(($G$2:$G$3094=G1235)*(R1235&gt;$R$2:$R$3094))+1</f>
        <v>#REF!</v>
      </c>
      <c r="T1235" t="str">
        <f t="shared" si="99"/>
        <v xml:space="preserve">HAMILTON PARK </v>
      </c>
      <c r="U1235">
        <v>0</v>
      </c>
      <c r="V1235" t="s">
        <v>11</v>
      </c>
      <c r="W1235">
        <f t="shared" si="100"/>
        <v>2023</v>
      </c>
    </row>
    <row r="1236" spans="1:23" x14ac:dyDescent="0.25">
      <c r="A1236" s="10" t="str">
        <f>IF(YEAR(G1236)=2024,#REF!,"")</f>
        <v/>
      </c>
      <c r="B1236" s="10" t="str">
        <f>IF(YEAR(G1236)=2025,#REF!,"")</f>
        <v/>
      </c>
      <c r="C1236" s="10" t="str">
        <f t="shared" si="96"/>
        <v>Afternoon45201</v>
      </c>
      <c r="D1236" s="5" t="str">
        <f>IF('by region'!$C$2="Any","Any",List!V1236)&amp;M1236&amp;IF('by region'!$I$2="Any","Any",N1236)&amp;G1236</f>
        <v>AnyJumpAny45201</v>
      </c>
      <c r="E1236" s="5" t="e">
        <f>IF(I1236=#REF!,List!G1236,"")</f>
        <v>#REF!</v>
      </c>
      <c r="F1236" s="5" t="e">
        <f t="shared" si="97"/>
        <v>#REF!</v>
      </c>
      <c r="G1236" s="15">
        <v>45201</v>
      </c>
      <c r="H1236" s="16" t="s">
        <v>42</v>
      </c>
      <c r="I1236" s="16" t="s">
        <v>75</v>
      </c>
      <c r="J1236" s="16" t="s">
        <v>9</v>
      </c>
      <c r="K1236" s="14" t="s">
        <v>10</v>
      </c>
      <c r="L1236" s="14" t="s">
        <v>19</v>
      </c>
      <c r="M1236" s="16" t="s">
        <v>12</v>
      </c>
      <c r="N1236" s="16" t="s">
        <v>13</v>
      </c>
      <c r="O1236" s="16" t="s">
        <v>14</v>
      </c>
      <c r="P1236" s="12">
        <f t="shared" si="98"/>
        <v>1</v>
      </c>
      <c r="Q1236" s="12" cm="1">
        <f t="array" ref="Q1236">SUMPRODUCT(($G$2:$G$3094=G1236)*(P1236&gt;$P$2:$P$3094))+1</f>
        <v>1</v>
      </c>
      <c r="R1236" s="12" t="e">
        <f>(Q1236*100000)+#REF!</f>
        <v>#REF!</v>
      </c>
      <c r="S1236" t="e" cm="1">
        <f t="array" ref="S1236">SUMPRODUCT(($G$2:$G$3094=G1236)*(R1236&gt;$R$2:$R$3094))+1</f>
        <v>#REF!</v>
      </c>
      <c r="T1236" t="str">
        <f t="shared" si="99"/>
        <v xml:space="preserve">Newton Abbot </v>
      </c>
      <c r="U1236">
        <v>0</v>
      </c>
      <c r="V1236" t="s">
        <v>19</v>
      </c>
      <c r="W1236">
        <f t="shared" si="100"/>
        <v>2023</v>
      </c>
    </row>
    <row r="1237" spans="1:23" x14ac:dyDescent="0.25">
      <c r="A1237" s="10" t="str">
        <f>IF(YEAR(G1237)=2024,#REF!,"")</f>
        <v/>
      </c>
      <c r="B1237" s="10" t="str">
        <f>IF(YEAR(G1237)=2025,#REF!,"")</f>
        <v/>
      </c>
      <c r="C1237" s="10" t="str">
        <f t="shared" si="96"/>
        <v>Afternoon45202</v>
      </c>
      <c r="D1237" s="5" t="str">
        <f>IF('by region'!$C$2="Any","Any",List!V1237)&amp;M1237&amp;IF('by region'!$I$2="Any","Any",N1237)&amp;G1237</f>
        <v>AnyFlatAny45202</v>
      </c>
      <c r="E1237" s="5" t="e">
        <f>IF(I1237=#REF!,List!G1237,"")</f>
        <v>#REF!</v>
      </c>
      <c r="F1237" s="5" t="e">
        <f t="shared" si="97"/>
        <v>#REF!</v>
      </c>
      <c r="G1237" s="15">
        <v>45202</v>
      </c>
      <c r="H1237" s="16" t="s">
        <v>7</v>
      </c>
      <c r="I1237" s="16" t="s">
        <v>28</v>
      </c>
      <c r="J1237" s="16" t="s">
        <v>9</v>
      </c>
      <c r="K1237" s="14" t="s">
        <v>10</v>
      </c>
      <c r="L1237" s="14" t="s">
        <v>11</v>
      </c>
      <c r="M1237" s="16" t="s">
        <v>25</v>
      </c>
      <c r="N1237" s="16" t="s">
        <v>13</v>
      </c>
      <c r="O1237" s="16" t="s">
        <v>14</v>
      </c>
      <c r="P1237" s="12">
        <f t="shared" si="98"/>
        <v>1</v>
      </c>
      <c r="Q1237" s="12" cm="1">
        <f t="array" ref="Q1237">SUMPRODUCT(($G$2:$G$3094=G1237)*(P1237&gt;$P$2:$P$3094))+1</f>
        <v>1</v>
      </c>
      <c r="R1237" s="12" t="e">
        <f>(Q1237*100000)+#REF!</f>
        <v>#REF!</v>
      </c>
      <c r="S1237" t="e" cm="1">
        <f t="array" ref="S1237">SUMPRODUCT(($G$2:$G$3094=G1237)*(R1237&gt;$R$2:$R$3094))+1</f>
        <v>#REF!</v>
      </c>
      <c r="T1237" t="str">
        <f t="shared" si="99"/>
        <v xml:space="preserve">AYR </v>
      </c>
      <c r="U1237">
        <v>0</v>
      </c>
      <c r="V1237" t="s">
        <v>11</v>
      </c>
      <c r="W1237">
        <f t="shared" si="100"/>
        <v>2023</v>
      </c>
    </row>
    <row r="1238" spans="1:23" x14ac:dyDescent="0.25">
      <c r="A1238" s="10" t="str">
        <f>IF(YEAR(G1238)=2024,#REF!,"")</f>
        <v/>
      </c>
      <c r="B1238" s="10" t="str">
        <f>IF(YEAR(G1238)=2025,#REF!,"")</f>
        <v/>
      </c>
      <c r="C1238" s="10" t="str">
        <f t="shared" si="96"/>
        <v>Afternoon45202</v>
      </c>
      <c r="D1238" s="5" t="str">
        <f>IF('by region'!$C$2="Any","Any",List!V1238)&amp;M1238&amp;IF('by region'!$I$2="Any","Any",N1238)&amp;G1238</f>
        <v>AnyJumpAny45202</v>
      </c>
      <c r="E1238" s="5" t="e">
        <f>IF(I1238=#REF!,List!G1238,"")</f>
        <v>#REF!</v>
      </c>
      <c r="F1238" s="5" t="e">
        <f t="shared" si="97"/>
        <v>#REF!</v>
      </c>
      <c r="G1238" s="15">
        <v>45202</v>
      </c>
      <c r="H1238" s="16" t="s">
        <v>7</v>
      </c>
      <c r="I1238" s="16" t="s">
        <v>46</v>
      </c>
      <c r="J1238" s="16" t="s">
        <v>9</v>
      </c>
      <c r="K1238" s="14" t="s">
        <v>24</v>
      </c>
      <c r="L1238" s="14" t="s">
        <v>11</v>
      </c>
      <c r="M1238" s="16" t="s">
        <v>12</v>
      </c>
      <c r="N1238" s="16" t="s">
        <v>13</v>
      </c>
      <c r="O1238" s="16" t="s">
        <v>14</v>
      </c>
      <c r="P1238" s="12">
        <f t="shared" si="98"/>
        <v>1</v>
      </c>
      <c r="Q1238" s="12" cm="1">
        <f t="array" ref="Q1238">SUMPRODUCT(($G$2:$G$3094=G1238)*(P1238&gt;$P$2:$P$3094))+1</f>
        <v>1</v>
      </c>
      <c r="R1238" s="12" t="e">
        <f>(Q1238*100000)+#REF!</f>
        <v>#REF!</v>
      </c>
      <c r="S1238" t="e" cm="1">
        <f t="array" ref="S1238">SUMPRODUCT(($G$2:$G$3094=G1238)*(R1238&gt;$R$2:$R$3094))+1</f>
        <v>#REF!</v>
      </c>
      <c r="T1238" t="str">
        <f t="shared" si="99"/>
        <v xml:space="preserve">Sedgefield </v>
      </c>
      <c r="U1238">
        <v>0</v>
      </c>
      <c r="V1238" t="s">
        <v>19</v>
      </c>
      <c r="W1238">
        <f t="shared" si="100"/>
        <v>2023</v>
      </c>
    </row>
    <row r="1239" spans="1:23" x14ac:dyDescent="0.25">
      <c r="A1239" s="10" t="str">
        <f>IF(YEAR(G1239)=2024,#REF!,"")</f>
        <v/>
      </c>
      <c r="B1239" s="10" t="str">
        <f>IF(YEAR(G1239)=2025,#REF!,"")</f>
        <v/>
      </c>
      <c r="C1239" s="10" t="str">
        <f t="shared" si="96"/>
        <v>Afternoon45202</v>
      </c>
      <c r="D1239" s="5" t="str">
        <f>IF('by region'!$C$2="Any","Any",List!V1239)&amp;M1239&amp;IF('by region'!$I$2="Any","Any",N1239)&amp;G1239</f>
        <v>AnyJumpAny45202</v>
      </c>
      <c r="E1239" s="5" t="e">
        <f>IF(I1239=#REF!,List!G1239,"")</f>
        <v>#REF!</v>
      </c>
      <c r="F1239" s="5" t="e">
        <f t="shared" si="97"/>
        <v>#REF!</v>
      </c>
      <c r="G1239" s="15">
        <v>45202</v>
      </c>
      <c r="H1239" s="16" t="s">
        <v>7</v>
      </c>
      <c r="I1239" s="16" t="s">
        <v>23</v>
      </c>
      <c r="J1239" s="16" t="s">
        <v>9</v>
      </c>
      <c r="K1239" s="14" t="s">
        <v>24</v>
      </c>
      <c r="L1239" s="14" t="s">
        <v>17</v>
      </c>
      <c r="M1239" s="16" t="s">
        <v>12</v>
      </c>
      <c r="N1239" s="16" t="s">
        <v>13</v>
      </c>
      <c r="O1239" s="16" t="s">
        <v>14</v>
      </c>
      <c r="P1239" s="12">
        <f t="shared" si="98"/>
        <v>1</v>
      </c>
      <c r="Q1239" s="12" cm="1">
        <f t="array" ref="Q1239">SUMPRODUCT(($G$2:$G$3094=G1239)*(P1239&gt;$P$2:$P$3094))+1</f>
        <v>1</v>
      </c>
      <c r="R1239" s="12" t="e">
        <f>(Q1239*100000)+#REF!</f>
        <v>#REF!</v>
      </c>
      <c r="S1239" t="e" cm="1">
        <f t="array" ref="S1239">SUMPRODUCT(($G$2:$G$3094=G1239)*(R1239&gt;$R$2:$R$3094))+1</f>
        <v>#REF!</v>
      </c>
      <c r="T1239" t="str">
        <f t="shared" si="99"/>
        <v xml:space="preserve">Southwell </v>
      </c>
      <c r="U1239">
        <v>0</v>
      </c>
      <c r="V1239" t="s">
        <v>11</v>
      </c>
      <c r="W1239">
        <f t="shared" si="100"/>
        <v>2023</v>
      </c>
    </row>
    <row r="1240" spans="1:23" x14ac:dyDescent="0.25">
      <c r="A1240" s="10" t="str">
        <f>IF(YEAR(G1240)=2024,#REF!,"")</f>
        <v/>
      </c>
      <c r="B1240" s="10" t="str">
        <f>IF(YEAR(G1240)=2025,#REF!,"")</f>
        <v/>
      </c>
      <c r="C1240" s="10" t="str">
        <f t="shared" si="96"/>
        <v>Afternoon45203</v>
      </c>
      <c r="D1240" s="5" t="str">
        <f>IF('by region'!$C$2="Any","Any",List!V1240)&amp;M1240&amp;IF('by region'!$I$2="Any","Any",N1240)&amp;G1240</f>
        <v>AnyFlatAny45203</v>
      </c>
      <c r="E1240" s="5" t="e">
        <f>IF(I1240=#REF!,List!G1240,"")</f>
        <v>#REF!</v>
      </c>
      <c r="F1240" s="5" t="e">
        <f t="shared" si="97"/>
        <v>#REF!</v>
      </c>
      <c r="G1240" s="15">
        <v>45203</v>
      </c>
      <c r="H1240" s="16" t="s">
        <v>27</v>
      </c>
      <c r="I1240" s="16" t="s">
        <v>8</v>
      </c>
      <c r="J1240" s="16" t="s">
        <v>9</v>
      </c>
      <c r="K1240" s="14" t="s">
        <v>10</v>
      </c>
      <c r="L1240" s="14" t="s">
        <v>11</v>
      </c>
      <c r="M1240" s="16" t="s">
        <v>25</v>
      </c>
      <c r="N1240" s="16" t="s">
        <v>13</v>
      </c>
      <c r="O1240" s="16" t="s">
        <v>14</v>
      </c>
      <c r="P1240" s="12">
        <f t="shared" si="98"/>
        <v>1</v>
      </c>
      <c r="Q1240" s="12" cm="1">
        <f t="array" ref="Q1240">SUMPRODUCT(($G$2:$G$3094=G1240)*(P1240&gt;$P$2:$P$3094))+1</f>
        <v>1</v>
      </c>
      <c r="R1240" s="12" t="e">
        <f>(Q1240*100000)+#REF!</f>
        <v>#REF!</v>
      </c>
      <c r="S1240" t="e" cm="1">
        <f t="array" ref="S1240">SUMPRODUCT(($G$2:$G$3094=G1240)*(R1240&gt;$R$2:$R$3094))+1</f>
        <v>#REF!</v>
      </c>
      <c r="T1240" t="str">
        <f t="shared" si="99"/>
        <v xml:space="preserve">CATTERICK BRIDGE </v>
      </c>
      <c r="U1240">
        <v>0</v>
      </c>
      <c r="V1240" t="s">
        <v>30</v>
      </c>
      <c r="W1240">
        <f t="shared" si="100"/>
        <v>2023</v>
      </c>
    </row>
    <row r="1241" spans="1:23" x14ac:dyDescent="0.25">
      <c r="A1241" s="10" t="str">
        <f>IF(YEAR(G1241)=2024,#REF!,"")</f>
        <v/>
      </c>
      <c r="B1241" s="10" t="str">
        <f>IF(YEAR(G1241)=2025,#REF!,"")</f>
        <v/>
      </c>
      <c r="C1241" s="10" t="str">
        <f t="shared" si="96"/>
        <v>Afternoon45203</v>
      </c>
      <c r="D1241" s="5" t="str">
        <f>IF('by region'!$C$2="Any","Any",List!V1241)&amp;M1241&amp;IF('by region'!$I$2="Any","Any",N1241)&amp;G1241</f>
        <v>AnyFlatAny45203</v>
      </c>
      <c r="E1241" s="5" t="e">
        <f>IF(I1241=#REF!,List!G1241,"")</f>
        <v>#REF!</v>
      </c>
      <c r="F1241" s="5" t="e">
        <f t="shared" si="97"/>
        <v>#REF!</v>
      </c>
      <c r="G1241" s="15">
        <v>45203</v>
      </c>
      <c r="H1241" s="16" t="s">
        <v>27</v>
      </c>
      <c r="I1241" s="16" t="s">
        <v>72</v>
      </c>
      <c r="J1241" s="16" t="s">
        <v>9</v>
      </c>
      <c r="K1241" s="14" t="s">
        <v>16</v>
      </c>
      <c r="L1241" s="14" t="s">
        <v>17</v>
      </c>
      <c r="M1241" s="16" t="s">
        <v>25</v>
      </c>
      <c r="N1241" s="16" t="s">
        <v>13</v>
      </c>
      <c r="O1241" s="16" t="s">
        <v>14</v>
      </c>
      <c r="P1241" s="12">
        <f t="shared" si="98"/>
        <v>1</v>
      </c>
      <c r="Q1241" s="12" cm="1">
        <f t="array" ref="Q1241">SUMPRODUCT(($G$2:$G$3094=G1241)*(P1241&gt;$P$2:$P$3094))+1</f>
        <v>1</v>
      </c>
      <c r="R1241" s="12" t="e">
        <f>(Q1241*100000)+#REF!</f>
        <v>#REF!</v>
      </c>
      <c r="S1241" t="e" cm="1">
        <f t="array" ref="S1241">SUMPRODUCT(($G$2:$G$3094=G1241)*(R1241&gt;$R$2:$R$3094))+1</f>
        <v>#REF!</v>
      </c>
      <c r="T1241" t="str">
        <f t="shared" si="99"/>
        <v xml:space="preserve">NOTTINGHAM </v>
      </c>
      <c r="U1241">
        <v>0</v>
      </c>
      <c r="V1241" t="s">
        <v>17</v>
      </c>
      <c r="W1241">
        <f t="shared" si="100"/>
        <v>2023</v>
      </c>
    </row>
    <row r="1242" spans="1:23" x14ac:dyDescent="0.25">
      <c r="A1242" s="10" t="str">
        <f>IF(YEAR(G1242)=2024,#REF!,"")</f>
        <v/>
      </c>
      <c r="B1242" s="10" t="str">
        <f>IF(YEAR(G1242)=2025,#REF!,"")</f>
        <v/>
      </c>
      <c r="C1242" s="10" t="str">
        <f t="shared" si="96"/>
        <v>Afternoon45203</v>
      </c>
      <c r="D1242" s="5" t="str">
        <f>IF('by region'!$C$2="Any","Any",List!V1242)&amp;M1242&amp;IF('by region'!$I$2="Any","Any",N1242)&amp;G1242</f>
        <v>AnyJumpAny45203</v>
      </c>
      <c r="E1242" s="5" t="e">
        <f>IF(I1242=#REF!,List!G1242,"")</f>
        <v>#REF!</v>
      </c>
      <c r="F1242" s="5" t="e">
        <f t="shared" si="97"/>
        <v>#REF!</v>
      </c>
      <c r="G1242" s="15">
        <v>45203</v>
      </c>
      <c r="H1242" s="16" t="s">
        <v>27</v>
      </c>
      <c r="I1242" s="16" t="s">
        <v>64</v>
      </c>
      <c r="J1242" s="16" t="s">
        <v>9</v>
      </c>
      <c r="K1242" s="14" t="s">
        <v>10</v>
      </c>
      <c r="L1242" s="14" t="s">
        <v>17</v>
      </c>
      <c r="M1242" s="16" t="s">
        <v>12</v>
      </c>
      <c r="N1242" s="16" t="s">
        <v>13</v>
      </c>
      <c r="O1242" s="16" t="s">
        <v>14</v>
      </c>
      <c r="P1242" s="12">
        <f t="shared" si="98"/>
        <v>1</v>
      </c>
      <c r="Q1242" s="12" cm="1">
        <f t="array" ref="Q1242">SUMPRODUCT(($G$2:$G$3094=G1242)*(P1242&gt;$P$2:$P$3094))+1</f>
        <v>1</v>
      </c>
      <c r="R1242" s="12" t="e">
        <f>(Q1242*100000)+#REF!</f>
        <v>#REF!</v>
      </c>
      <c r="S1242" t="e" cm="1">
        <f t="array" ref="S1242">SUMPRODUCT(($G$2:$G$3094=G1242)*(R1242&gt;$R$2:$R$3094))+1</f>
        <v>#REF!</v>
      </c>
      <c r="T1242" t="str">
        <f t="shared" si="99"/>
        <v xml:space="preserve">Bangor-On-Dee </v>
      </c>
      <c r="U1242">
        <v>0</v>
      </c>
      <c r="V1242" t="s">
        <v>11</v>
      </c>
      <c r="W1242">
        <f t="shared" si="100"/>
        <v>2023</v>
      </c>
    </row>
    <row r="1243" spans="1:23" x14ac:dyDescent="0.25">
      <c r="A1243" s="10" t="str">
        <f>IF(YEAR(G1243)=2024,#REF!,"")</f>
        <v/>
      </c>
      <c r="B1243" s="10" t="str">
        <f>IF(YEAR(G1243)=2025,#REF!,"")</f>
        <v/>
      </c>
      <c r="C1243" s="10" t="str">
        <f t="shared" si="96"/>
        <v>Afternoon45204</v>
      </c>
      <c r="D1243" s="5" t="str">
        <f>IF('by region'!$C$2="Any","Any",List!V1243)&amp;M1243&amp;IF('by region'!$I$2="Any","Any",N1243)&amp;G1243</f>
        <v>AnyFlatAny45204</v>
      </c>
      <c r="E1243" s="5" t="e">
        <f>IF(I1243=#REF!,List!G1243,"")</f>
        <v>#REF!</v>
      </c>
      <c r="F1243" s="5" t="e">
        <f t="shared" si="97"/>
        <v>#REF!</v>
      </c>
      <c r="G1243" s="15">
        <v>45204</v>
      </c>
      <c r="H1243" s="16" t="s">
        <v>34</v>
      </c>
      <c r="I1243" s="16" t="s">
        <v>87</v>
      </c>
      <c r="J1243" s="16" t="s">
        <v>9</v>
      </c>
      <c r="K1243" s="14" t="s">
        <v>10</v>
      </c>
      <c r="L1243" s="14" t="s">
        <v>19</v>
      </c>
      <c r="M1243" s="16" t="s">
        <v>25</v>
      </c>
      <c r="N1243" s="16" t="s">
        <v>13</v>
      </c>
      <c r="O1243" s="16" t="s">
        <v>14</v>
      </c>
      <c r="P1243" s="12">
        <f t="shared" si="98"/>
        <v>1</v>
      </c>
      <c r="Q1243" s="12" cm="1">
        <f t="array" ref="Q1243">SUMPRODUCT(($G$2:$G$3094=G1243)*(P1243&gt;$P$2:$P$3094))+1</f>
        <v>1</v>
      </c>
      <c r="R1243" s="12" t="e">
        <f>(Q1243*100000)+#REF!</f>
        <v>#REF!</v>
      </c>
      <c r="S1243" t="e" cm="1">
        <f t="array" ref="S1243">SUMPRODUCT(($G$2:$G$3094=G1243)*(R1243&gt;$R$2:$R$3094))+1</f>
        <v>#REF!</v>
      </c>
      <c r="T1243" t="str">
        <f t="shared" si="99"/>
        <v xml:space="preserve">SALISBURY </v>
      </c>
      <c r="U1243">
        <v>0</v>
      </c>
      <c r="V1243" t="s">
        <v>17</v>
      </c>
      <c r="W1243">
        <f t="shared" si="100"/>
        <v>2023</v>
      </c>
    </row>
    <row r="1244" spans="1:23" x14ac:dyDescent="0.25">
      <c r="A1244" s="10" t="str">
        <f>IF(YEAR(G1244)=2024,#REF!,"")</f>
        <v/>
      </c>
      <c r="B1244" s="10" t="str">
        <f>IF(YEAR(G1244)=2025,#REF!,"")</f>
        <v/>
      </c>
      <c r="C1244" s="10" t="str">
        <f t="shared" si="96"/>
        <v>Afternoon45204</v>
      </c>
      <c r="D1244" s="5" t="str">
        <f>IF('by region'!$C$2="Any","Any",List!V1244)&amp;M1244&amp;IF('by region'!$I$2="Any","Any",N1244)&amp;G1244</f>
        <v>AnyJumpAny45204</v>
      </c>
      <c r="E1244" s="5" t="e">
        <f>IF(I1244=#REF!,List!G1244,"")</f>
        <v>#REF!</v>
      </c>
      <c r="F1244" s="5" t="e">
        <f t="shared" si="97"/>
        <v>#REF!</v>
      </c>
      <c r="G1244" s="15">
        <v>45204</v>
      </c>
      <c r="H1244" s="16" t="s">
        <v>34</v>
      </c>
      <c r="I1244" s="16" t="s">
        <v>48</v>
      </c>
      <c r="J1244" s="16" t="s">
        <v>9</v>
      </c>
      <c r="K1244" s="14" t="s">
        <v>16</v>
      </c>
      <c r="L1244" s="14" t="s">
        <v>17</v>
      </c>
      <c r="M1244" s="16" t="s">
        <v>12</v>
      </c>
      <c r="N1244" s="16" t="s">
        <v>13</v>
      </c>
      <c r="O1244" s="16" t="s">
        <v>14</v>
      </c>
      <c r="P1244" s="12">
        <f t="shared" si="98"/>
        <v>1</v>
      </c>
      <c r="Q1244" s="12" cm="1">
        <f t="array" ref="Q1244">SUMPRODUCT(($G$2:$G$3094=G1244)*(P1244&gt;$P$2:$P$3094))+1</f>
        <v>1</v>
      </c>
      <c r="R1244" s="12" t="e">
        <f>(Q1244*100000)+#REF!</f>
        <v>#REF!</v>
      </c>
      <c r="S1244" t="e" cm="1">
        <f t="array" ref="S1244">SUMPRODUCT(($G$2:$G$3094=G1244)*(R1244&gt;$R$2:$R$3094))+1</f>
        <v>#REF!</v>
      </c>
      <c r="T1244" t="str">
        <f t="shared" si="99"/>
        <v xml:space="preserve">Warwick </v>
      </c>
      <c r="U1244">
        <v>0</v>
      </c>
      <c r="V1244" t="s">
        <v>30</v>
      </c>
      <c r="W1244">
        <f t="shared" si="100"/>
        <v>2023</v>
      </c>
    </row>
    <row r="1245" spans="1:23" x14ac:dyDescent="0.25">
      <c r="A1245" s="10" t="str">
        <f>IF(YEAR(G1245)=2024,#REF!,"")</f>
        <v/>
      </c>
      <c r="B1245" s="10" t="str">
        <f>IF(YEAR(G1245)=2025,#REF!,"")</f>
        <v/>
      </c>
      <c r="C1245" s="10" t="str">
        <f t="shared" si="96"/>
        <v>Afternoon45205</v>
      </c>
      <c r="D1245" s="5" t="str">
        <f>IF('by region'!$C$2="Any","Any",List!V1245)&amp;M1245&amp;IF('by region'!$I$2="Any","Any",N1245)&amp;G1245</f>
        <v>AnyFlatAny45205</v>
      </c>
      <c r="E1245" s="5" t="e">
        <f>IF(I1245=#REF!,List!G1245,"")</f>
        <v>#REF!</v>
      </c>
      <c r="F1245" s="5" t="e">
        <f t="shared" si="97"/>
        <v>#REF!</v>
      </c>
      <c r="G1245" s="15">
        <v>45205</v>
      </c>
      <c r="H1245" s="16" t="s">
        <v>35</v>
      </c>
      <c r="I1245" s="16" t="s">
        <v>55</v>
      </c>
      <c r="J1245" s="16" t="s">
        <v>9</v>
      </c>
      <c r="K1245" s="14" t="s">
        <v>10</v>
      </c>
      <c r="L1245" s="14" t="s">
        <v>19</v>
      </c>
      <c r="M1245" s="16" t="s">
        <v>25</v>
      </c>
      <c r="N1245" s="16" t="s">
        <v>13</v>
      </c>
      <c r="O1245" s="16" t="s">
        <v>14</v>
      </c>
      <c r="P1245" s="12">
        <f t="shared" si="98"/>
        <v>1</v>
      </c>
      <c r="Q1245" s="12" cm="1">
        <f t="array" ref="Q1245">SUMPRODUCT(($G$2:$G$3094=G1245)*(P1245&gt;$P$2:$P$3094))+1</f>
        <v>1</v>
      </c>
      <c r="R1245" s="12" t="e">
        <f>(Q1245*100000)+#REF!</f>
        <v>#REF!</v>
      </c>
      <c r="S1245" t="e" cm="1">
        <f t="array" ref="S1245">SUMPRODUCT(($G$2:$G$3094=G1245)*(R1245&gt;$R$2:$R$3094))+1</f>
        <v>#REF!</v>
      </c>
      <c r="T1245" t="str">
        <f t="shared" si="99"/>
        <v xml:space="preserve">ASCOT </v>
      </c>
      <c r="U1245">
        <v>0</v>
      </c>
      <c r="V1245" t="s">
        <v>11</v>
      </c>
      <c r="W1245">
        <f t="shared" si="100"/>
        <v>2023</v>
      </c>
    </row>
    <row r="1246" spans="1:23" x14ac:dyDescent="0.25">
      <c r="A1246" s="10" t="str">
        <f>IF(YEAR(G1246)=2024,#REF!,"")</f>
        <v/>
      </c>
      <c r="B1246" s="10" t="str">
        <f>IF(YEAR(G1246)=2025,#REF!,"")</f>
        <v/>
      </c>
      <c r="C1246" s="10" t="str">
        <f t="shared" si="96"/>
        <v>Afternoon45205</v>
      </c>
      <c r="D1246" s="5" t="str">
        <f>IF('by region'!$C$2="Any","Any",List!V1246)&amp;M1246&amp;IF('by region'!$I$2="Any","Any",N1246)&amp;G1246</f>
        <v>AnyJumpAny45205</v>
      </c>
      <c r="E1246" s="5" t="e">
        <f>IF(I1246=#REF!,List!G1246,"")</f>
        <v>#REF!</v>
      </c>
      <c r="F1246" s="5" t="e">
        <f t="shared" si="97"/>
        <v>#REF!</v>
      </c>
      <c r="G1246" s="15">
        <v>45205</v>
      </c>
      <c r="H1246" s="16" t="s">
        <v>35</v>
      </c>
      <c r="I1246" s="16" t="s">
        <v>58</v>
      </c>
      <c r="J1246" s="16" t="s">
        <v>9</v>
      </c>
      <c r="K1246" s="14" t="s">
        <v>24</v>
      </c>
      <c r="L1246" s="14" t="s">
        <v>19</v>
      </c>
      <c r="M1246" s="16" t="s">
        <v>12</v>
      </c>
      <c r="N1246" s="16" t="s">
        <v>13</v>
      </c>
      <c r="O1246" s="16" t="s">
        <v>14</v>
      </c>
      <c r="P1246" s="12">
        <f t="shared" si="98"/>
        <v>1</v>
      </c>
      <c r="Q1246" s="12" cm="1">
        <f t="array" ref="Q1246">SUMPRODUCT(($G$2:$G$3094=G1246)*(P1246&gt;$P$2:$P$3094))+1</f>
        <v>1</v>
      </c>
      <c r="R1246" s="12" t="e">
        <f>(Q1246*100000)+#REF!</f>
        <v>#REF!</v>
      </c>
      <c r="S1246" t="e" cm="1">
        <f t="array" ref="S1246">SUMPRODUCT(($G$2:$G$3094=G1246)*(R1246&gt;$R$2:$R$3094))+1</f>
        <v>#REF!</v>
      </c>
      <c r="T1246" t="str">
        <f t="shared" si="99"/>
        <v xml:space="preserve">Fontwell Park </v>
      </c>
      <c r="U1246">
        <v>0</v>
      </c>
      <c r="V1246" t="s">
        <v>19</v>
      </c>
      <c r="W1246">
        <f t="shared" si="100"/>
        <v>2023</v>
      </c>
    </row>
    <row r="1247" spans="1:23" x14ac:dyDescent="0.25">
      <c r="A1247" s="10" t="str">
        <f>IF(YEAR(G1247)=2024,#REF!,"")</f>
        <v/>
      </c>
      <c r="B1247" s="10" t="str">
        <f>IF(YEAR(G1247)=2025,#REF!,"")</f>
        <v/>
      </c>
      <c r="C1247" s="10" t="str">
        <f t="shared" si="96"/>
        <v>Afternoon45205</v>
      </c>
      <c r="D1247" s="5" t="str">
        <f>IF('by region'!$C$2="Any","Any",List!V1247)&amp;M1247&amp;IF('by region'!$I$2="Any","Any",N1247)&amp;G1247</f>
        <v>AnyJumpAny45205</v>
      </c>
      <c r="E1247" s="5" t="e">
        <f>IF(I1247=#REF!,List!G1247,"")</f>
        <v>#REF!</v>
      </c>
      <c r="F1247" s="5" t="e">
        <f t="shared" si="97"/>
        <v>#REF!</v>
      </c>
      <c r="G1247" s="15">
        <v>45205</v>
      </c>
      <c r="H1247" s="16" t="s">
        <v>35</v>
      </c>
      <c r="I1247" s="16" t="s">
        <v>67</v>
      </c>
      <c r="J1247" s="16" t="s">
        <v>9</v>
      </c>
      <c r="K1247" s="14" t="s">
        <v>10</v>
      </c>
      <c r="L1247" s="14" t="s">
        <v>11</v>
      </c>
      <c r="M1247" s="16" t="s">
        <v>12</v>
      </c>
      <c r="N1247" s="16" t="s">
        <v>13</v>
      </c>
      <c r="O1247" s="16" t="s">
        <v>14</v>
      </c>
      <c r="P1247" s="12">
        <f t="shared" si="98"/>
        <v>1</v>
      </c>
      <c r="Q1247" s="12" cm="1">
        <f t="array" ref="Q1247">SUMPRODUCT(($G$2:$G$3094=G1247)*(P1247&gt;$P$2:$P$3094))+1</f>
        <v>1</v>
      </c>
      <c r="R1247" s="12" t="e">
        <f>(Q1247*100000)+#REF!</f>
        <v>#REF!</v>
      </c>
      <c r="S1247" t="e" cm="1">
        <f t="array" ref="S1247">SUMPRODUCT(($G$2:$G$3094=G1247)*(R1247&gt;$R$2:$R$3094))+1</f>
        <v>#REF!</v>
      </c>
      <c r="T1247" t="str">
        <f t="shared" si="99"/>
        <v xml:space="preserve">Hexham </v>
      </c>
      <c r="U1247">
        <v>0</v>
      </c>
      <c r="V1247" t="s">
        <v>30</v>
      </c>
      <c r="W1247">
        <f t="shared" si="100"/>
        <v>2023</v>
      </c>
    </row>
    <row r="1248" spans="1:23" x14ac:dyDescent="0.25">
      <c r="A1248" s="10" t="str">
        <f>IF(YEAR(G1248)=2024,#REF!,"")</f>
        <v/>
      </c>
      <c r="B1248" s="10" t="str">
        <f>IF(YEAR(G1248)=2025,#REF!,"")</f>
        <v/>
      </c>
      <c r="C1248" s="10" t="str">
        <f t="shared" si="96"/>
        <v>Afternoon45206</v>
      </c>
      <c r="D1248" s="5" t="str">
        <f>IF('by region'!$C$2="Any","Any",List!V1248)&amp;M1248&amp;IF('by region'!$I$2="Any","Any",N1248)&amp;G1248</f>
        <v>AnyFlatAny45206</v>
      </c>
      <c r="E1248" s="5" t="e">
        <f>IF(I1248=#REF!,List!G1248,"")</f>
        <v>#REF!</v>
      </c>
      <c r="F1248" s="5" t="e">
        <f t="shared" si="97"/>
        <v>#REF!</v>
      </c>
      <c r="G1248" s="15">
        <v>45206</v>
      </c>
      <c r="H1248" s="16" t="s">
        <v>37</v>
      </c>
      <c r="I1248" s="16" t="s">
        <v>55</v>
      </c>
      <c r="J1248" s="16" t="s">
        <v>9</v>
      </c>
      <c r="K1248" s="14" t="s">
        <v>10</v>
      </c>
      <c r="L1248" s="14" t="s">
        <v>19</v>
      </c>
      <c r="M1248" s="16" t="s">
        <v>25</v>
      </c>
      <c r="N1248" s="16" t="s">
        <v>13</v>
      </c>
      <c r="O1248" s="16" t="s">
        <v>14</v>
      </c>
      <c r="P1248" s="12">
        <f t="shared" si="98"/>
        <v>1</v>
      </c>
      <c r="Q1248" s="12" cm="1">
        <f t="array" ref="Q1248">SUMPRODUCT(($G$2:$G$3094=G1248)*(P1248&gt;$P$2:$P$3094))+1</f>
        <v>1</v>
      </c>
      <c r="R1248" s="12" t="e">
        <f>(Q1248*100000)+#REF!</f>
        <v>#REF!</v>
      </c>
      <c r="S1248" t="e" cm="1">
        <f t="array" ref="S1248">SUMPRODUCT(($G$2:$G$3094=G1248)*(R1248&gt;$R$2:$R$3094))+1</f>
        <v>#REF!</v>
      </c>
      <c r="T1248" t="str">
        <f t="shared" si="99"/>
        <v xml:space="preserve">ASCOT </v>
      </c>
      <c r="U1248">
        <v>0</v>
      </c>
      <c r="V1248" t="s">
        <v>17</v>
      </c>
      <c r="W1248">
        <f t="shared" si="100"/>
        <v>2023</v>
      </c>
    </row>
    <row r="1249" spans="1:23" x14ac:dyDescent="0.25">
      <c r="A1249" s="10" t="str">
        <f>IF(YEAR(G1249)=2024,#REF!,"")</f>
        <v/>
      </c>
      <c r="B1249" s="10" t="str">
        <f>IF(YEAR(G1249)=2025,#REF!,"")</f>
        <v/>
      </c>
      <c r="C1249" s="10" t="str">
        <f t="shared" si="96"/>
        <v>Afternoon45206</v>
      </c>
      <c r="D1249" s="5" t="str">
        <f>IF('by region'!$C$2="Any","Any",List!V1249)&amp;M1249&amp;IF('by region'!$I$2="Any","Any",N1249)&amp;G1249</f>
        <v>AnyFlatAny45206</v>
      </c>
      <c r="E1249" s="5" t="e">
        <f>IF(I1249=#REF!,List!G1249,"")</f>
        <v>#REF!</v>
      </c>
      <c r="F1249" s="5" t="e">
        <f t="shared" si="97"/>
        <v>#REF!</v>
      </c>
      <c r="G1249" s="15">
        <v>45206</v>
      </c>
      <c r="H1249" s="16" t="s">
        <v>37</v>
      </c>
      <c r="I1249" s="16" t="s">
        <v>76</v>
      </c>
      <c r="J1249" s="16" t="s">
        <v>9</v>
      </c>
      <c r="K1249" s="14" t="s">
        <v>16</v>
      </c>
      <c r="L1249" s="14" t="s">
        <v>17</v>
      </c>
      <c r="M1249" s="16" t="s">
        <v>25</v>
      </c>
      <c r="N1249" s="16" t="s">
        <v>13</v>
      </c>
      <c r="O1249" s="16" t="s">
        <v>14</v>
      </c>
      <c r="P1249" s="12">
        <f t="shared" si="98"/>
        <v>1</v>
      </c>
      <c r="Q1249" s="12" cm="1">
        <f t="array" ref="Q1249">SUMPRODUCT(($G$2:$G$3094=G1249)*(P1249&gt;$P$2:$P$3094))+1</f>
        <v>1</v>
      </c>
      <c r="R1249" s="12" t="e">
        <f>(Q1249*100000)+#REF!</f>
        <v>#REF!</v>
      </c>
      <c r="S1249" t="e" cm="1">
        <f t="array" ref="S1249">SUMPRODUCT(($G$2:$G$3094=G1249)*(R1249&gt;$R$2:$R$3094))+1</f>
        <v>#REF!</v>
      </c>
      <c r="T1249" t="str">
        <f t="shared" si="99"/>
        <v xml:space="preserve">NEWMARKET </v>
      </c>
      <c r="U1249">
        <v>0</v>
      </c>
      <c r="V1249" t="s">
        <v>17</v>
      </c>
      <c r="W1249">
        <f t="shared" si="100"/>
        <v>2023</v>
      </c>
    </row>
    <row r="1250" spans="1:23" x14ac:dyDescent="0.25">
      <c r="A1250" s="10" t="str">
        <f>IF(YEAR(G1250)=2024,#REF!,"")</f>
        <v/>
      </c>
      <c r="B1250" s="10" t="str">
        <f>IF(YEAR(G1250)=2025,#REF!,"")</f>
        <v/>
      </c>
      <c r="C1250" s="10" t="str">
        <f t="shared" si="96"/>
        <v>Afternoon45206</v>
      </c>
      <c r="D1250" s="5" t="str">
        <f>IF('by region'!$C$2="Any","Any",List!V1250)&amp;M1250&amp;IF('by region'!$I$2="Any","Any",N1250)&amp;G1250</f>
        <v>AnyFlatAny45206</v>
      </c>
      <c r="E1250" s="5" t="e">
        <f>IF(I1250=#REF!,List!G1250,"")</f>
        <v>#REF!</v>
      </c>
      <c r="F1250" s="5" t="e">
        <f t="shared" si="97"/>
        <v>#REF!</v>
      </c>
      <c r="G1250" s="15">
        <v>45206</v>
      </c>
      <c r="H1250" s="16" t="s">
        <v>37</v>
      </c>
      <c r="I1250" s="16" t="s">
        <v>69</v>
      </c>
      <c r="J1250" s="16" t="s">
        <v>9</v>
      </c>
      <c r="K1250" s="14" t="s">
        <v>10</v>
      </c>
      <c r="L1250" s="14" t="s">
        <v>11</v>
      </c>
      <c r="M1250" s="16" t="s">
        <v>25</v>
      </c>
      <c r="N1250" s="16" t="s">
        <v>13</v>
      </c>
      <c r="O1250" s="16" t="s">
        <v>14</v>
      </c>
      <c r="P1250" s="12">
        <f t="shared" si="98"/>
        <v>1</v>
      </c>
      <c r="Q1250" s="12" cm="1">
        <f t="array" ref="Q1250">SUMPRODUCT(($G$2:$G$3094=G1250)*(P1250&gt;$P$2:$P$3094))+1</f>
        <v>1</v>
      </c>
      <c r="R1250" s="12" t="e">
        <f>(Q1250*100000)+#REF!</f>
        <v>#REF!</v>
      </c>
      <c r="S1250" t="e" cm="1">
        <f t="array" ref="S1250">SUMPRODUCT(($G$2:$G$3094=G1250)*(R1250&gt;$R$2:$R$3094))+1</f>
        <v>#REF!</v>
      </c>
      <c r="T1250" t="str">
        <f t="shared" si="99"/>
        <v xml:space="preserve">REDCAR </v>
      </c>
      <c r="U1250">
        <v>0</v>
      </c>
      <c r="V1250" t="s">
        <v>19</v>
      </c>
      <c r="W1250">
        <f t="shared" si="100"/>
        <v>2023</v>
      </c>
    </row>
    <row r="1251" spans="1:23" x14ac:dyDescent="0.25">
      <c r="A1251" s="10" t="str">
        <f>IF(YEAR(G1251)=2024,#REF!,"")</f>
        <v/>
      </c>
      <c r="B1251" s="10" t="str">
        <f>IF(YEAR(G1251)=2025,#REF!,"")</f>
        <v/>
      </c>
      <c r="C1251" s="10" t="str">
        <f t="shared" si="96"/>
        <v>Afternoon45206</v>
      </c>
      <c r="D1251" s="5" t="str">
        <f>IF('by region'!$C$2="Any","Any",List!V1251)&amp;M1251&amp;IF('by region'!$I$2="Any","Any",N1251)&amp;G1251</f>
        <v>AnyJumpAny45206</v>
      </c>
      <c r="E1251" s="5" t="e">
        <f>IF(I1251=#REF!,List!G1251,"")</f>
        <v>#REF!</v>
      </c>
      <c r="F1251" s="5" t="e">
        <f t="shared" si="97"/>
        <v>#REF!</v>
      </c>
      <c r="G1251" s="15">
        <v>45206</v>
      </c>
      <c r="H1251" s="16" t="s">
        <v>37</v>
      </c>
      <c r="I1251" s="16" t="s">
        <v>58</v>
      </c>
      <c r="J1251" s="16" t="s">
        <v>9</v>
      </c>
      <c r="K1251" s="14" t="s">
        <v>24</v>
      </c>
      <c r="L1251" s="14" t="s">
        <v>19</v>
      </c>
      <c r="M1251" s="16" t="s">
        <v>12</v>
      </c>
      <c r="N1251" s="16" t="s">
        <v>13</v>
      </c>
      <c r="O1251" s="16" t="s">
        <v>14</v>
      </c>
      <c r="P1251" s="12">
        <f t="shared" si="98"/>
        <v>1</v>
      </c>
      <c r="Q1251" s="12" cm="1">
        <f t="array" ref="Q1251">SUMPRODUCT(($G$2:$G$3094=G1251)*(P1251&gt;$P$2:$P$3094))+1</f>
        <v>1</v>
      </c>
      <c r="R1251" s="12" t="e">
        <f>(Q1251*100000)+#REF!</f>
        <v>#REF!</v>
      </c>
      <c r="S1251" t="e" cm="1">
        <f t="array" ref="S1251">SUMPRODUCT(($G$2:$G$3094=G1251)*(R1251&gt;$R$2:$R$3094))+1</f>
        <v>#REF!</v>
      </c>
      <c r="T1251" t="str">
        <f t="shared" si="99"/>
        <v xml:space="preserve">Fontwell Park </v>
      </c>
      <c r="U1251">
        <v>0</v>
      </c>
      <c r="V1251" t="s">
        <v>30</v>
      </c>
      <c r="W1251">
        <f t="shared" si="100"/>
        <v>2023</v>
      </c>
    </row>
    <row r="1252" spans="1:23" x14ac:dyDescent="0.25">
      <c r="A1252" s="10" t="str">
        <f>IF(YEAR(G1252)=2024,#REF!,"")</f>
        <v/>
      </c>
      <c r="B1252" s="10" t="str">
        <f>IF(YEAR(G1252)=2025,#REF!,"")</f>
        <v/>
      </c>
      <c r="C1252" s="10" t="str">
        <f t="shared" si="96"/>
        <v>Afternoon45207</v>
      </c>
      <c r="D1252" s="5" t="str">
        <f>IF('by region'!$C$2="Any","Any",List!V1252)&amp;M1252&amp;IF('by region'!$I$2="Any","Any",N1252)&amp;G1252</f>
        <v>AnyJumpAny45207</v>
      </c>
      <c r="E1252" s="5" t="e">
        <f>IF(I1252=#REF!,List!G1252,"")</f>
        <v>#REF!</v>
      </c>
      <c r="F1252" s="5" t="e">
        <f t="shared" si="97"/>
        <v>#REF!</v>
      </c>
      <c r="G1252" s="15">
        <v>45207</v>
      </c>
      <c r="H1252" s="16" t="s">
        <v>40</v>
      </c>
      <c r="I1252" s="16" t="s">
        <v>50</v>
      </c>
      <c r="J1252" s="16" t="s">
        <v>9</v>
      </c>
      <c r="K1252" s="14" t="s">
        <v>10</v>
      </c>
      <c r="L1252" s="14" t="s">
        <v>11</v>
      </c>
      <c r="M1252" s="16" t="s">
        <v>12</v>
      </c>
      <c r="N1252" s="16" t="s">
        <v>13</v>
      </c>
      <c r="O1252" s="16" t="s">
        <v>14</v>
      </c>
      <c r="P1252" s="12">
        <f t="shared" si="98"/>
        <v>1</v>
      </c>
      <c r="Q1252" s="12" cm="1">
        <f t="array" ref="Q1252">SUMPRODUCT(($G$2:$G$3094=G1252)*(P1252&gt;$P$2:$P$3094))+1</f>
        <v>1</v>
      </c>
      <c r="R1252" s="12" t="e">
        <f>(Q1252*100000)+#REF!</f>
        <v>#REF!</v>
      </c>
      <c r="S1252" t="e" cm="1">
        <f t="array" ref="S1252">SUMPRODUCT(($G$2:$G$3094=G1252)*(R1252&gt;$R$2:$R$3094))+1</f>
        <v>#REF!</v>
      </c>
      <c r="T1252" t="str">
        <f t="shared" si="99"/>
        <v xml:space="preserve">Kelso </v>
      </c>
      <c r="U1252">
        <v>0</v>
      </c>
      <c r="V1252" t="s">
        <v>19</v>
      </c>
      <c r="W1252">
        <f t="shared" si="100"/>
        <v>2023</v>
      </c>
    </row>
    <row r="1253" spans="1:23" x14ac:dyDescent="0.25">
      <c r="A1253" s="10" t="str">
        <f>IF(YEAR(G1253)=2024,#REF!,"")</f>
        <v/>
      </c>
      <c r="B1253" s="10" t="str">
        <f>IF(YEAR(G1253)=2025,#REF!,"")</f>
        <v/>
      </c>
      <c r="C1253" s="10" t="str">
        <f t="shared" si="96"/>
        <v>Afternoon45207</v>
      </c>
      <c r="D1253" s="5" t="str">
        <f>IF('by region'!$C$2="Any","Any",List!V1253)&amp;M1253&amp;IF('by region'!$I$2="Any","Any",N1253)&amp;G1253</f>
        <v>AnyJumpAny45207</v>
      </c>
      <c r="E1253" s="5" t="e">
        <f>IF(I1253=#REF!,List!G1253,"")</f>
        <v>#REF!</v>
      </c>
      <c r="F1253" s="5" t="e">
        <f t="shared" si="97"/>
        <v>#REF!</v>
      </c>
      <c r="G1253" s="15">
        <v>45207</v>
      </c>
      <c r="H1253" s="16" t="s">
        <v>40</v>
      </c>
      <c r="I1253" s="16" t="s">
        <v>60</v>
      </c>
      <c r="J1253" s="16" t="s">
        <v>9</v>
      </c>
      <c r="K1253" s="14" t="s">
        <v>24</v>
      </c>
      <c r="L1253" s="14" t="s">
        <v>17</v>
      </c>
      <c r="M1253" s="16" t="s">
        <v>12</v>
      </c>
      <c r="N1253" s="16" t="s">
        <v>13</v>
      </c>
      <c r="O1253" s="16" t="s">
        <v>14</v>
      </c>
      <c r="P1253" s="12">
        <f t="shared" si="98"/>
        <v>1</v>
      </c>
      <c r="Q1253" s="12" cm="1">
        <f t="array" ref="Q1253">SUMPRODUCT(($G$2:$G$3094=G1253)*(P1253&gt;$P$2:$P$3094))+1</f>
        <v>1</v>
      </c>
      <c r="R1253" s="12" t="e">
        <f>(Q1253*100000)+#REF!</f>
        <v>#REF!</v>
      </c>
      <c r="S1253" t="e" cm="1">
        <f t="array" ref="S1253">SUMPRODUCT(($G$2:$G$3094=G1253)*(R1253&gt;$R$2:$R$3094))+1</f>
        <v>#REF!</v>
      </c>
      <c r="T1253" t="str">
        <f t="shared" si="99"/>
        <v xml:space="preserve">Uttoxeter </v>
      </c>
      <c r="U1253">
        <v>1</v>
      </c>
      <c r="V1253" t="s">
        <v>17</v>
      </c>
      <c r="W1253">
        <f t="shared" si="100"/>
        <v>2023</v>
      </c>
    </row>
    <row r="1254" spans="1:23" x14ac:dyDescent="0.25">
      <c r="A1254" s="10" t="str">
        <f>IF(YEAR(G1254)=2024,#REF!,"")</f>
        <v/>
      </c>
      <c r="B1254" s="10" t="str">
        <f>IF(YEAR(G1254)=2025,#REF!,"")</f>
        <v/>
      </c>
      <c r="C1254" s="10" t="str">
        <f t="shared" si="96"/>
        <v>Afternoon45208</v>
      </c>
      <c r="D1254" s="5" t="str">
        <f>IF('by region'!$C$2="Any","Any",List!V1254)&amp;M1254&amp;IF('by region'!$I$2="Any","Any",N1254)&amp;G1254</f>
        <v>AnyFlatAny45208</v>
      </c>
      <c r="E1254" s="5" t="e">
        <f>IF(I1254=#REF!,List!G1254,"")</f>
        <v>#REF!</v>
      </c>
      <c r="F1254" s="5" t="e">
        <f t="shared" si="97"/>
        <v>#REF!</v>
      </c>
      <c r="G1254" s="15">
        <v>45208</v>
      </c>
      <c r="H1254" s="16" t="s">
        <v>42</v>
      </c>
      <c r="I1254" s="16" t="s">
        <v>71</v>
      </c>
      <c r="J1254" s="16" t="s">
        <v>9</v>
      </c>
      <c r="K1254" s="14" t="s">
        <v>10</v>
      </c>
      <c r="L1254" s="14" t="s">
        <v>11</v>
      </c>
      <c r="M1254" s="16" t="s">
        <v>25</v>
      </c>
      <c r="N1254" s="16" t="s">
        <v>13</v>
      </c>
      <c r="O1254" s="16" t="s">
        <v>14</v>
      </c>
      <c r="P1254" s="12">
        <f t="shared" si="98"/>
        <v>1</v>
      </c>
      <c r="Q1254" s="12" cm="1">
        <f t="array" ref="Q1254">SUMPRODUCT(($G$2:$G$3094=G1254)*(P1254&gt;$P$2:$P$3094))+1</f>
        <v>1</v>
      </c>
      <c r="R1254" s="12" t="e">
        <f>(Q1254*100000)+#REF!</f>
        <v>#REF!</v>
      </c>
      <c r="S1254" t="e" cm="1">
        <f t="array" ref="S1254">SUMPRODUCT(($G$2:$G$3094=G1254)*(R1254&gt;$R$2:$R$3094))+1</f>
        <v>#REF!</v>
      </c>
      <c r="T1254" t="str">
        <f t="shared" si="99"/>
        <v xml:space="preserve">PONTEFRACT </v>
      </c>
      <c r="U1254">
        <v>1</v>
      </c>
      <c r="V1254" t="s">
        <v>17</v>
      </c>
      <c r="W1254">
        <f t="shared" si="100"/>
        <v>2023</v>
      </c>
    </row>
    <row r="1255" spans="1:23" x14ac:dyDescent="0.25">
      <c r="A1255" s="10" t="str">
        <f>IF(YEAR(G1255)=2024,#REF!,"")</f>
        <v/>
      </c>
      <c r="B1255" s="10" t="str">
        <f>IF(YEAR(G1255)=2025,#REF!,"")</f>
        <v/>
      </c>
      <c r="C1255" s="10" t="str">
        <f t="shared" si="96"/>
        <v>Afternoon45208</v>
      </c>
      <c r="D1255" s="5" t="str">
        <f>IF('by region'!$C$2="Any","Any",List!V1255)&amp;M1255&amp;IF('by region'!$I$2="Any","Any",N1255)&amp;G1255</f>
        <v>AnyFlatAny45208</v>
      </c>
      <c r="E1255" s="5" t="e">
        <f>IF(I1255=#REF!,List!G1255,"")</f>
        <v>#REF!</v>
      </c>
      <c r="F1255" s="5" t="e">
        <f t="shared" si="97"/>
        <v>#REF!</v>
      </c>
      <c r="G1255" s="15">
        <v>45208</v>
      </c>
      <c r="H1255" s="16" t="s">
        <v>42</v>
      </c>
      <c r="I1255" s="16" t="s">
        <v>70</v>
      </c>
      <c r="J1255" s="16" t="s">
        <v>9</v>
      </c>
      <c r="K1255" s="14" t="s">
        <v>24</v>
      </c>
      <c r="L1255" s="14" t="s">
        <v>19</v>
      </c>
      <c r="M1255" s="16" t="s">
        <v>25</v>
      </c>
      <c r="N1255" s="16" t="s">
        <v>13</v>
      </c>
      <c r="O1255" s="16" t="s">
        <v>14</v>
      </c>
      <c r="P1255" s="12">
        <f t="shared" si="98"/>
        <v>1</v>
      </c>
      <c r="Q1255" s="12" cm="1">
        <f t="array" ref="Q1255">SUMPRODUCT(($G$2:$G$3094=G1255)*(P1255&gt;$P$2:$P$3094))+1</f>
        <v>1</v>
      </c>
      <c r="R1255" s="12" t="e">
        <f>(Q1255*100000)+#REF!</f>
        <v>#REF!</v>
      </c>
      <c r="S1255" t="e" cm="1">
        <f t="array" ref="S1255">SUMPRODUCT(($G$2:$G$3094=G1255)*(R1255&gt;$R$2:$R$3094))+1</f>
        <v>#REF!</v>
      </c>
      <c r="T1255" t="str">
        <f t="shared" si="99"/>
        <v xml:space="preserve">WINDSOR </v>
      </c>
      <c r="U1255">
        <v>0</v>
      </c>
      <c r="V1255" t="s">
        <v>30</v>
      </c>
      <c r="W1255">
        <f t="shared" si="100"/>
        <v>2023</v>
      </c>
    </row>
    <row r="1256" spans="1:23" x14ac:dyDescent="0.25">
      <c r="A1256" s="10" t="str">
        <f>IF(YEAR(G1256)=2024,#REF!,"")</f>
        <v/>
      </c>
      <c r="B1256" s="10" t="str">
        <f>IF(YEAR(G1256)=2025,#REF!,"")</f>
        <v/>
      </c>
      <c r="C1256" s="10" t="str">
        <f t="shared" si="96"/>
        <v>Afternoon45208</v>
      </c>
      <c r="D1256" s="5" t="str">
        <f>IF('by region'!$C$2="Any","Any",List!V1256)&amp;M1256&amp;IF('by region'!$I$2="Any","Any",N1256)&amp;G1256</f>
        <v>AnyJumpAny45208</v>
      </c>
      <c r="E1256" s="5" t="e">
        <f>IF(I1256=#REF!,List!G1256,"")</f>
        <v>#REF!</v>
      </c>
      <c r="F1256" s="5" t="e">
        <f t="shared" si="97"/>
        <v>#REF!</v>
      </c>
      <c r="G1256" s="15">
        <v>45208</v>
      </c>
      <c r="H1256" s="16" t="s">
        <v>42</v>
      </c>
      <c r="I1256" s="16" t="s">
        <v>66</v>
      </c>
      <c r="J1256" s="16" t="s">
        <v>9</v>
      </c>
      <c r="K1256" s="14" t="s">
        <v>10</v>
      </c>
      <c r="L1256" s="14" t="s">
        <v>17</v>
      </c>
      <c r="M1256" s="16" t="s">
        <v>12</v>
      </c>
      <c r="N1256" s="16" t="s">
        <v>13</v>
      </c>
      <c r="O1256" s="16" t="s">
        <v>14</v>
      </c>
      <c r="P1256" s="12">
        <f t="shared" si="98"/>
        <v>1</v>
      </c>
      <c r="Q1256" s="12" cm="1">
        <f t="array" ref="Q1256">SUMPRODUCT(($G$2:$G$3094=G1256)*(P1256&gt;$P$2:$P$3094))+1</f>
        <v>1</v>
      </c>
      <c r="R1256" s="12" t="e">
        <f>(Q1256*100000)+#REF!</f>
        <v>#REF!</v>
      </c>
      <c r="S1256" t="e" cm="1">
        <f t="array" ref="S1256">SUMPRODUCT(($G$2:$G$3094=G1256)*(R1256&gt;$R$2:$R$3094))+1</f>
        <v>#REF!</v>
      </c>
      <c r="T1256" t="str">
        <f t="shared" si="99"/>
        <v xml:space="preserve">Stratford-On-Avon </v>
      </c>
      <c r="U1256">
        <v>0</v>
      </c>
      <c r="V1256" t="s">
        <v>17</v>
      </c>
      <c r="W1256">
        <f t="shared" si="100"/>
        <v>2023</v>
      </c>
    </row>
    <row r="1257" spans="1:23" x14ac:dyDescent="0.25">
      <c r="A1257" s="10" t="str">
        <f>IF(YEAR(G1257)=2024,#REF!,"")</f>
        <v/>
      </c>
      <c r="B1257" s="10" t="str">
        <f>IF(YEAR(G1257)=2025,#REF!,"")</f>
        <v/>
      </c>
      <c r="C1257" s="10" t="str">
        <f t="shared" si="96"/>
        <v>Afternoon45209</v>
      </c>
      <c r="D1257" s="5" t="str">
        <f>IF('by region'!$C$2="Any","Any",List!V1257)&amp;M1257&amp;IF('by region'!$I$2="Any","Any",N1257)&amp;G1257</f>
        <v>AnyFlatAny45209</v>
      </c>
      <c r="E1257" s="5" t="e">
        <f>IF(I1257=#REF!,List!G1257,"")</f>
        <v>#REF!</v>
      </c>
      <c r="F1257" s="5" t="e">
        <f t="shared" si="97"/>
        <v>#REF!</v>
      </c>
      <c r="G1257" s="15">
        <v>45209</v>
      </c>
      <c r="H1257" s="16" t="s">
        <v>7</v>
      </c>
      <c r="I1257" s="16" t="s">
        <v>82</v>
      </c>
      <c r="J1257" s="16" t="s">
        <v>9</v>
      </c>
      <c r="K1257" s="14" t="s">
        <v>24</v>
      </c>
      <c r="L1257" s="14" t="s">
        <v>19</v>
      </c>
      <c r="M1257" s="16" t="s">
        <v>25</v>
      </c>
      <c r="N1257" s="16" t="s">
        <v>13</v>
      </c>
      <c r="O1257" s="16" t="s">
        <v>14</v>
      </c>
      <c r="P1257" s="12">
        <f t="shared" si="98"/>
        <v>1</v>
      </c>
      <c r="Q1257" s="12" cm="1">
        <f t="array" ref="Q1257">SUMPRODUCT(($G$2:$G$3094=G1257)*(P1257&gt;$P$2:$P$3094))+1</f>
        <v>1</v>
      </c>
      <c r="R1257" s="12" t="e">
        <f>(Q1257*100000)+#REF!</f>
        <v>#REF!</v>
      </c>
      <c r="S1257" t="e" cm="1">
        <f t="array" ref="S1257">SUMPRODUCT(($G$2:$G$3094=G1257)*(R1257&gt;$R$2:$R$3094))+1</f>
        <v>#REF!</v>
      </c>
      <c r="T1257" t="str">
        <f t="shared" si="99"/>
        <v xml:space="preserve">BRIGHTON </v>
      </c>
      <c r="U1257">
        <v>0</v>
      </c>
      <c r="V1257" t="s">
        <v>17</v>
      </c>
      <c r="W1257">
        <f t="shared" si="100"/>
        <v>2023</v>
      </c>
    </row>
    <row r="1258" spans="1:23" x14ac:dyDescent="0.25">
      <c r="A1258" s="10" t="str">
        <f>IF(YEAR(G1258)=2024,#REF!,"")</f>
        <v/>
      </c>
      <c r="B1258" s="10" t="str">
        <f>IF(YEAR(G1258)=2025,#REF!,"")</f>
        <v/>
      </c>
      <c r="C1258" s="10" t="str">
        <f t="shared" si="96"/>
        <v>Afternoon45209</v>
      </c>
      <c r="D1258" s="5" t="str">
        <f>IF('by region'!$C$2="Any","Any",List!V1258)&amp;M1258&amp;IF('by region'!$I$2="Any","Any",N1258)&amp;G1258</f>
        <v>AnyFlatAny45209</v>
      </c>
      <c r="E1258" s="5" t="e">
        <f>IF(I1258=#REF!,List!G1258,"")</f>
        <v>#REF!</v>
      </c>
      <c r="F1258" s="5" t="e">
        <f t="shared" si="97"/>
        <v>#REF!</v>
      </c>
      <c r="G1258" s="15">
        <v>45209</v>
      </c>
      <c r="H1258" s="16" t="s">
        <v>7</v>
      </c>
      <c r="I1258" s="16" t="s">
        <v>44</v>
      </c>
      <c r="J1258" s="16" t="s">
        <v>9</v>
      </c>
      <c r="K1258" s="14" t="s">
        <v>10</v>
      </c>
      <c r="L1258" s="14" t="s">
        <v>17</v>
      </c>
      <c r="M1258" s="16" t="s">
        <v>25</v>
      </c>
      <c r="N1258" s="16" t="s">
        <v>13</v>
      </c>
      <c r="O1258" s="16" t="s">
        <v>14</v>
      </c>
      <c r="P1258" s="12">
        <f t="shared" si="98"/>
        <v>1</v>
      </c>
      <c r="Q1258" s="12" cm="1">
        <f t="array" ref="Q1258">SUMPRODUCT(($G$2:$G$3094=G1258)*(P1258&gt;$P$2:$P$3094))+1</f>
        <v>1</v>
      </c>
      <c r="R1258" s="12" t="e">
        <f>(Q1258*100000)+#REF!</f>
        <v>#REF!</v>
      </c>
      <c r="S1258" t="e" cm="1">
        <f t="array" ref="S1258">SUMPRODUCT(($G$2:$G$3094=G1258)*(R1258&gt;$R$2:$R$3094))+1</f>
        <v>#REF!</v>
      </c>
      <c r="T1258" t="str">
        <f t="shared" si="99"/>
        <v xml:space="preserve">LEICESTER </v>
      </c>
      <c r="U1258">
        <v>0</v>
      </c>
      <c r="V1258" t="s">
        <v>19</v>
      </c>
      <c r="W1258">
        <f t="shared" si="100"/>
        <v>2023</v>
      </c>
    </row>
    <row r="1259" spans="1:23" x14ac:dyDescent="0.25">
      <c r="A1259" s="10" t="str">
        <f>IF(YEAR(G1259)=2024,#REF!,"")</f>
        <v/>
      </c>
      <c r="B1259" s="10" t="str">
        <f>IF(YEAR(G1259)=2025,#REF!,"")</f>
        <v/>
      </c>
      <c r="C1259" s="10" t="str">
        <f t="shared" si="96"/>
        <v>Afternoon45209</v>
      </c>
      <c r="D1259" s="5" t="str">
        <f>IF('by region'!$C$2="Any","Any",List!V1259)&amp;M1259&amp;IF('by region'!$I$2="Any","Any",N1259)&amp;G1259</f>
        <v>AnyJumpAny45209</v>
      </c>
      <c r="E1259" s="5" t="e">
        <f>IF(I1259=#REF!,List!G1259,"")</f>
        <v>#REF!</v>
      </c>
      <c r="F1259" s="5" t="e">
        <f t="shared" si="97"/>
        <v>#REF!</v>
      </c>
      <c r="G1259" s="15">
        <v>45209</v>
      </c>
      <c r="H1259" s="16" t="s">
        <v>7</v>
      </c>
      <c r="I1259" s="16" t="s">
        <v>45</v>
      </c>
      <c r="J1259" s="16" t="s">
        <v>9</v>
      </c>
      <c r="K1259" s="14" t="s">
        <v>16</v>
      </c>
      <c r="L1259" s="14" t="s">
        <v>17</v>
      </c>
      <c r="M1259" s="16" t="s">
        <v>12</v>
      </c>
      <c r="N1259" s="16" t="s">
        <v>13</v>
      </c>
      <c r="O1259" s="16" t="s">
        <v>14</v>
      </c>
      <c r="P1259" s="12">
        <f t="shared" si="98"/>
        <v>1</v>
      </c>
      <c r="Q1259" s="12" cm="1">
        <f t="array" ref="Q1259">SUMPRODUCT(($G$2:$G$3094=G1259)*(P1259&gt;$P$2:$P$3094))+1</f>
        <v>1</v>
      </c>
      <c r="R1259" s="12" t="e">
        <f>(Q1259*100000)+#REF!</f>
        <v>#REF!</v>
      </c>
      <c r="S1259" t="e" cm="1">
        <f t="array" ref="S1259">SUMPRODUCT(($G$2:$G$3094=G1259)*(R1259&gt;$R$2:$R$3094))+1</f>
        <v>#REF!</v>
      </c>
      <c r="T1259" t="str">
        <f t="shared" si="99"/>
        <v xml:space="preserve">Huntingdon </v>
      </c>
      <c r="U1259">
        <v>1</v>
      </c>
      <c r="V1259" t="s">
        <v>11</v>
      </c>
      <c r="W1259">
        <f t="shared" si="100"/>
        <v>2023</v>
      </c>
    </row>
    <row r="1260" spans="1:23" x14ac:dyDescent="0.25">
      <c r="A1260" s="10" t="str">
        <f>IF(YEAR(G1260)=2024,#REF!,"")</f>
        <v/>
      </c>
      <c r="B1260" s="10" t="str">
        <f>IF(YEAR(G1260)=2025,#REF!,"")</f>
        <v/>
      </c>
      <c r="C1260" s="10" t="str">
        <f t="shared" si="96"/>
        <v>Afternoon45210</v>
      </c>
      <c r="D1260" s="5" t="str">
        <f>IF('by region'!$C$2="Any","Any",List!V1260)&amp;M1260&amp;IF('by region'!$I$2="Any","Any",N1260)&amp;G1260</f>
        <v>AnyFlatAny45210</v>
      </c>
      <c r="E1260" s="5" t="e">
        <f>IF(I1260=#REF!,List!G1260,"")</f>
        <v>#REF!</v>
      </c>
      <c r="F1260" s="5" t="e">
        <f t="shared" si="97"/>
        <v>#REF!</v>
      </c>
      <c r="G1260" s="15">
        <v>45210</v>
      </c>
      <c r="H1260" s="16" t="s">
        <v>27</v>
      </c>
      <c r="I1260" s="16" t="s">
        <v>72</v>
      </c>
      <c r="J1260" s="16" t="s">
        <v>9</v>
      </c>
      <c r="K1260" s="14" t="s">
        <v>16</v>
      </c>
      <c r="L1260" s="14" t="s">
        <v>17</v>
      </c>
      <c r="M1260" s="16" t="s">
        <v>25</v>
      </c>
      <c r="N1260" s="16" t="s">
        <v>13</v>
      </c>
      <c r="O1260" s="16" t="s">
        <v>14</v>
      </c>
      <c r="P1260" s="12">
        <f t="shared" si="98"/>
        <v>1</v>
      </c>
      <c r="Q1260" s="12" cm="1">
        <f t="array" ref="Q1260">SUMPRODUCT(($G$2:$G$3094=G1260)*(P1260&gt;$P$2:$P$3094))+1</f>
        <v>1</v>
      </c>
      <c r="R1260" s="12" t="e">
        <f>(Q1260*100000)+#REF!</f>
        <v>#REF!</v>
      </c>
      <c r="S1260" t="e" cm="1">
        <f t="array" ref="S1260">SUMPRODUCT(($G$2:$G$3094=G1260)*(R1260&gt;$R$2:$R$3094))+1</f>
        <v>#REF!</v>
      </c>
      <c r="T1260" t="str">
        <f t="shared" si="99"/>
        <v xml:space="preserve">NOTTINGHAM </v>
      </c>
      <c r="U1260">
        <v>0</v>
      </c>
      <c r="V1260" t="s">
        <v>30</v>
      </c>
      <c r="W1260">
        <f t="shared" si="100"/>
        <v>2023</v>
      </c>
    </row>
    <row r="1261" spans="1:23" x14ac:dyDescent="0.25">
      <c r="A1261" s="10" t="str">
        <f>IF(YEAR(G1261)=2024,#REF!,"")</f>
        <v/>
      </c>
      <c r="B1261" s="10" t="str">
        <f>IF(YEAR(G1261)=2025,#REF!,"")</f>
        <v/>
      </c>
      <c r="C1261" s="10" t="str">
        <f t="shared" si="96"/>
        <v>Afternoon45210</v>
      </c>
      <c r="D1261" s="5" t="str">
        <f>IF('by region'!$C$2="Any","Any",List!V1261)&amp;M1261&amp;IF('by region'!$I$2="Any","Any",N1261)&amp;G1261</f>
        <v>AnyJumpAny45210</v>
      </c>
      <c r="E1261" s="5" t="e">
        <f>IF(I1261=#REF!,List!G1261,"")</f>
        <v>#REF!</v>
      </c>
      <c r="F1261" s="5" t="e">
        <f t="shared" si="97"/>
        <v>#REF!</v>
      </c>
      <c r="G1261" s="15">
        <v>45210</v>
      </c>
      <c r="H1261" s="16" t="s">
        <v>27</v>
      </c>
      <c r="I1261" s="16" t="s">
        <v>52</v>
      </c>
      <c r="J1261" s="16" t="s">
        <v>9</v>
      </c>
      <c r="K1261" s="14" t="s">
        <v>10</v>
      </c>
      <c r="L1261" s="14" t="s">
        <v>17</v>
      </c>
      <c r="M1261" s="16" t="s">
        <v>12</v>
      </c>
      <c r="N1261" s="16" t="s">
        <v>13</v>
      </c>
      <c r="O1261" s="16" t="s">
        <v>14</v>
      </c>
      <c r="P1261" s="12">
        <f t="shared" si="98"/>
        <v>1</v>
      </c>
      <c r="Q1261" s="12" cm="1">
        <f t="array" ref="Q1261">SUMPRODUCT(($G$2:$G$3094=G1261)*(P1261&gt;$P$2:$P$3094))+1</f>
        <v>1</v>
      </c>
      <c r="R1261" s="12" t="e">
        <f>(Q1261*100000)+#REF!</f>
        <v>#REF!</v>
      </c>
      <c r="S1261" t="e" cm="1">
        <f t="array" ref="S1261">SUMPRODUCT(($G$2:$G$3094=G1261)*(R1261&gt;$R$2:$R$3094))+1</f>
        <v>#REF!</v>
      </c>
      <c r="T1261" t="str">
        <f t="shared" si="99"/>
        <v xml:space="preserve">Ludlow </v>
      </c>
      <c r="U1261">
        <v>0</v>
      </c>
      <c r="V1261" t="s">
        <v>17</v>
      </c>
      <c r="W1261">
        <f t="shared" si="100"/>
        <v>2023</v>
      </c>
    </row>
    <row r="1262" spans="1:23" x14ac:dyDescent="0.25">
      <c r="A1262" s="10" t="str">
        <f>IF(YEAR(G1262)=2024,#REF!,"")</f>
        <v/>
      </c>
      <c r="B1262" s="10" t="str">
        <f>IF(YEAR(G1262)=2025,#REF!,"")</f>
        <v/>
      </c>
      <c r="C1262" s="10" t="str">
        <f t="shared" si="96"/>
        <v>Afternoon45210</v>
      </c>
      <c r="D1262" s="5" t="str">
        <f>IF('by region'!$C$2="Any","Any",List!V1262)&amp;M1262&amp;IF('by region'!$I$2="Any","Any",N1262)&amp;G1262</f>
        <v>AnyJumpAny45210</v>
      </c>
      <c r="E1262" s="5" t="e">
        <f>IF(I1262=#REF!,List!G1262,"")</f>
        <v>#REF!</v>
      </c>
      <c r="F1262" s="5" t="e">
        <f t="shared" si="97"/>
        <v>#REF!</v>
      </c>
      <c r="G1262" s="15">
        <v>45210</v>
      </c>
      <c r="H1262" s="16" t="s">
        <v>27</v>
      </c>
      <c r="I1262" s="16" t="s">
        <v>46</v>
      </c>
      <c r="J1262" s="16" t="s">
        <v>9</v>
      </c>
      <c r="K1262" s="14" t="s">
        <v>24</v>
      </c>
      <c r="L1262" s="14" t="s">
        <v>11</v>
      </c>
      <c r="M1262" s="16" t="s">
        <v>12</v>
      </c>
      <c r="N1262" s="16" t="s">
        <v>13</v>
      </c>
      <c r="O1262" s="16" t="s">
        <v>14</v>
      </c>
      <c r="P1262" s="12">
        <f t="shared" si="98"/>
        <v>1</v>
      </c>
      <c r="Q1262" s="12" cm="1">
        <f t="array" ref="Q1262">SUMPRODUCT(($G$2:$G$3094=G1262)*(P1262&gt;$P$2:$P$3094))+1</f>
        <v>1</v>
      </c>
      <c r="R1262" s="12" t="e">
        <f>(Q1262*100000)+#REF!</f>
        <v>#REF!</v>
      </c>
      <c r="S1262" t="e" cm="1">
        <f t="array" ref="S1262">SUMPRODUCT(($G$2:$G$3094=G1262)*(R1262&gt;$R$2:$R$3094))+1</f>
        <v>#REF!</v>
      </c>
      <c r="T1262" t="str">
        <f t="shared" si="99"/>
        <v xml:space="preserve">Sedgefield </v>
      </c>
      <c r="U1262">
        <v>1</v>
      </c>
      <c r="V1262" t="s">
        <v>11</v>
      </c>
      <c r="W1262">
        <f t="shared" si="100"/>
        <v>2023</v>
      </c>
    </row>
    <row r="1263" spans="1:23" x14ac:dyDescent="0.25">
      <c r="A1263" s="10" t="str">
        <f>IF(YEAR(G1263)=2024,#REF!,"")</f>
        <v/>
      </c>
      <c r="B1263" s="10" t="str">
        <f>IF(YEAR(G1263)=2025,#REF!,"")</f>
        <v/>
      </c>
      <c r="C1263" s="10" t="str">
        <f t="shared" si="96"/>
        <v>Afternoon45211</v>
      </c>
      <c r="D1263" s="5" t="str">
        <f>IF('by region'!$C$2="Any","Any",List!V1263)&amp;M1263&amp;IF('by region'!$I$2="Any","Any",N1263)&amp;G1263</f>
        <v>AnyFlatAny45211</v>
      </c>
      <c r="E1263" s="5" t="e">
        <f>IF(I1263=#REF!,List!G1263,"")</f>
        <v>#REF!</v>
      </c>
      <c r="F1263" s="5" t="e">
        <f t="shared" si="97"/>
        <v>#REF!</v>
      </c>
      <c r="G1263" s="15">
        <v>45211</v>
      </c>
      <c r="H1263" s="16" t="s">
        <v>34</v>
      </c>
      <c r="I1263" s="16" t="s">
        <v>28</v>
      </c>
      <c r="J1263" s="16" t="s">
        <v>9</v>
      </c>
      <c r="K1263" s="14" t="s">
        <v>10</v>
      </c>
      <c r="L1263" s="14" t="s">
        <v>11</v>
      </c>
      <c r="M1263" s="16" t="s">
        <v>25</v>
      </c>
      <c r="N1263" s="16" t="s">
        <v>13</v>
      </c>
      <c r="O1263" s="16" t="s">
        <v>14</v>
      </c>
      <c r="P1263" s="12">
        <f t="shared" si="98"/>
        <v>1</v>
      </c>
      <c r="Q1263" s="12" cm="1">
        <f t="array" ref="Q1263">SUMPRODUCT(($G$2:$G$3094=G1263)*(P1263&gt;$P$2:$P$3094))+1</f>
        <v>1</v>
      </c>
      <c r="R1263" s="12" t="e">
        <f>(Q1263*100000)+#REF!</f>
        <v>#REF!</v>
      </c>
      <c r="S1263" t="e" cm="1">
        <f t="array" ref="S1263">SUMPRODUCT(($G$2:$G$3094=G1263)*(R1263&gt;$R$2:$R$3094))+1</f>
        <v>#REF!</v>
      </c>
      <c r="T1263" t="str">
        <f t="shared" si="99"/>
        <v xml:space="preserve">AYR </v>
      </c>
      <c r="U1263">
        <v>0</v>
      </c>
      <c r="V1263" t="s">
        <v>11</v>
      </c>
      <c r="W1263">
        <f t="shared" si="100"/>
        <v>2023</v>
      </c>
    </row>
    <row r="1264" spans="1:23" x14ac:dyDescent="0.25">
      <c r="A1264" s="10" t="str">
        <f>IF(YEAR(G1264)=2024,#REF!,"")</f>
        <v/>
      </c>
      <c r="B1264" s="10" t="str">
        <f>IF(YEAR(G1264)=2025,#REF!,"")</f>
        <v/>
      </c>
      <c r="C1264" s="10" t="str">
        <f t="shared" si="96"/>
        <v>Afternoon45211</v>
      </c>
      <c r="D1264" s="5" t="str">
        <f>IF('by region'!$C$2="Any","Any",List!V1264)&amp;M1264&amp;IF('by region'!$I$2="Any","Any",N1264)&amp;G1264</f>
        <v>AnyJumpAny45211</v>
      </c>
      <c r="E1264" s="5" t="e">
        <f>IF(I1264=#REF!,List!G1264,"")</f>
        <v>#REF!</v>
      </c>
      <c r="F1264" s="5" t="e">
        <f t="shared" si="97"/>
        <v>#REF!</v>
      </c>
      <c r="G1264" s="15">
        <v>45211</v>
      </c>
      <c r="H1264" s="16" t="s">
        <v>34</v>
      </c>
      <c r="I1264" s="16" t="s">
        <v>18</v>
      </c>
      <c r="J1264" s="16" t="s">
        <v>9</v>
      </c>
      <c r="K1264" s="14" t="s">
        <v>16</v>
      </c>
      <c r="L1264" s="14" t="s">
        <v>19</v>
      </c>
      <c r="M1264" s="16" t="s">
        <v>12</v>
      </c>
      <c r="N1264" s="16" t="s">
        <v>13</v>
      </c>
      <c r="O1264" s="16" t="s">
        <v>14</v>
      </c>
      <c r="P1264" s="12">
        <f t="shared" si="98"/>
        <v>1</v>
      </c>
      <c r="Q1264" s="12" cm="1">
        <f t="array" ref="Q1264">SUMPRODUCT(($G$2:$G$3094=G1264)*(P1264&gt;$P$2:$P$3094))+1</f>
        <v>1</v>
      </c>
      <c r="R1264" s="12" t="e">
        <f>(Q1264*100000)+#REF!</f>
        <v>#REF!</v>
      </c>
      <c r="S1264" t="e" cm="1">
        <f t="array" ref="S1264">SUMPRODUCT(($G$2:$G$3094=G1264)*(R1264&gt;$R$2:$R$3094))+1</f>
        <v>#REF!</v>
      </c>
      <c r="T1264" t="str">
        <f t="shared" si="99"/>
        <v xml:space="preserve">Exeter </v>
      </c>
      <c r="U1264">
        <v>0</v>
      </c>
      <c r="V1264" t="s">
        <v>17</v>
      </c>
      <c r="W1264">
        <f t="shared" si="100"/>
        <v>2023</v>
      </c>
    </row>
    <row r="1265" spans="1:23" x14ac:dyDescent="0.25">
      <c r="A1265" s="10" t="str">
        <f>IF(YEAR(G1265)=2024,#REF!,"")</f>
        <v/>
      </c>
      <c r="B1265" s="10" t="str">
        <f>IF(YEAR(G1265)=2025,#REF!,"")</f>
        <v/>
      </c>
      <c r="C1265" s="10" t="str">
        <f t="shared" si="96"/>
        <v>Afternoon45211</v>
      </c>
      <c r="D1265" s="5" t="str">
        <f>IF('by region'!$C$2="Any","Any",List!V1265)&amp;M1265&amp;IF('by region'!$I$2="Any","Any",N1265)&amp;G1265</f>
        <v>AnyJumpAny45211</v>
      </c>
      <c r="E1265" s="5" t="e">
        <f>IF(I1265=#REF!,List!G1265,"")</f>
        <v>#REF!</v>
      </c>
      <c r="F1265" s="5" t="e">
        <f t="shared" si="97"/>
        <v>#REF!</v>
      </c>
      <c r="G1265" s="15">
        <v>45211</v>
      </c>
      <c r="H1265" s="16" t="s">
        <v>34</v>
      </c>
      <c r="I1265" s="16" t="s">
        <v>91</v>
      </c>
      <c r="J1265" s="16" t="s">
        <v>9</v>
      </c>
      <c r="K1265" s="14" t="s">
        <v>24</v>
      </c>
      <c r="L1265" s="14" t="s">
        <v>17</v>
      </c>
      <c r="M1265" s="16" t="s">
        <v>12</v>
      </c>
      <c r="N1265" s="16" t="s">
        <v>13</v>
      </c>
      <c r="O1265" s="16" t="s">
        <v>14</v>
      </c>
      <c r="P1265" s="12">
        <f t="shared" si="98"/>
        <v>1</v>
      </c>
      <c r="Q1265" s="12" cm="1">
        <f t="array" ref="Q1265">SUMPRODUCT(($G$2:$G$3094=G1265)*(P1265&gt;$P$2:$P$3094))+1</f>
        <v>1</v>
      </c>
      <c r="R1265" s="12" t="e">
        <f>(Q1265*100000)+#REF!</f>
        <v>#REF!</v>
      </c>
      <c r="S1265" t="e" cm="1">
        <f t="array" ref="S1265">SUMPRODUCT(($G$2:$G$3094=G1265)*(R1265&gt;$R$2:$R$3094))+1</f>
        <v>#REF!</v>
      </c>
      <c r="T1265" t="str">
        <f t="shared" si="99"/>
        <v xml:space="preserve">Worcester </v>
      </c>
      <c r="U1265">
        <v>0</v>
      </c>
      <c r="V1265" t="s">
        <v>30</v>
      </c>
      <c r="W1265">
        <f t="shared" si="100"/>
        <v>2023</v>
      </c>
    </row>
    <row r="1266" spans="1:23" x14ac:dyDescent="0.25">
      <c r="A1266" s="10" t="str">
        <f>IF(YEAR(G1266)=2024,#REF!,"")</f>
        <v/>
      </c>
      <c r="B1266" s="10" t="str">
        <f>IF(YEAR(G1266)=2025,#REF!,"")</f>
        <v/>
      </c>
      <c r="C1266" s="10" t="str">
        <f t="shared" si="96"/>
        <v>Afternoon45212</v>
      </c>
      <c r="D1266" s="5" t="str">
        <f>IF('by region'!$C$2="Any","Any",List!V1266)&amp;M1266&amp;IF('by region'!$I$2="Any","Any",N1266)&amp;G1266</f>
        <v>AnyFlatAny45212</v>
      </c>
      <c r="E1266" s="5" t="e">
        <f>IF(I1266=#REF!,List!G1266,"")</f>
        <v>#REF!</v>
      </c>
      <c r="F1266" s="5" t="e">
        <f t="shared" si="97"/>
        <v>#REF!</v>
      </c>
      <c r="G1266" s="15">
        <v>45212</v>
      </c>
      <c r="H1266" s="16" t="s">
        <v>35</v>
      </c>
      <c r="I1266" s="16" t="s">
        <v>76</v>
      </c>
      <c r="J1266" s="16" t="s">
        <v>9</v>
      </c>
      <c r="K1266" s="14" t="s">
        <v>16</v>
      </c>
      <c r="L1266" s="14" t="s">
        <v>17</v>
      </c>
      <c r="M1266" s="16" t="s">
        <v>25</v>
      </c>
      <c r="N1266" s="16" t="s">
        <v>13</v>
      </c>
      <c r="O1266" s="16" t="s">
        <v>14</v>
      </c>
      <c r="P1266" s="12">
        <f t="shared" si="98"/>
        <v>1</v>
      </c>
      <c r="Q1266" s="12" cm="1">
        <f t="array" ref="Q1266">SUMPRODUCT(($G$2:$G$3094=G1266)*(P1266&gt;$P$2:$P$3094))+1</f>
        <v>1</v>
      </c>
      <c r="R1266" s="12" t="e">
        <f>(Q1266*100000)+#REF!</f>
        <v>#REF!</v>
      </c>
      <c r="S1266" t="e" cm="1">
        <f t="array" ref="S1266">SUMPRODUCT(($G$2:$G$3094=G1266)*(R1266&gt;$R$2:$R$3094))+1</f>
        <v>#REF!</v>
      </c>
      <c r="T1266" t="str">
        <f t="shared" si="99"/>
        <v xml:space="preserve">NEWMARKET </v>
      </c>
      <c r="U1266">
        <v>0</v>
      </c>
      <c r="V1266" t="s">
        <v>17</v>
      </c>
      <c r="W1266">
        <f t="shared" si="100"/>
        <v>2023</v>
      </c>
    </row>
    <row r="1267" spans="1:23" x14ac:dyDescent="0.25">
      <c r="A1267" s="10" t="str">
        <f>IF(YEAR(G1267)=2024,#REF!,"")</f>
        <v/>
      </c>
      <c r="B1267" s="10" t="str">
        <f>IF(YEAR(G1267)=2025,#REF!,"")</f>
        <v/>
      </c>
      <c r="C1267" s="10" t="str">
        <f t="shared" si="96"/>
        <v>Afternoon45212</v>
      </c>
      <c r="D1267" s="5" t="str">
        <f>IF('by region'!$C$2="Any","Any",List!V1267)&amp;M1267&amp;IF('by region'!$I$2="Any","Any",N1267)&amp;G1267</f>
        <v>AnyFlatAny45212</v>
      </c>
      <c r="E1267" s="5" t="e">
        <f>IF(I1267=#REF!,List!G1267,"")</f>
        <v>#REF!</v>
      </c>
      <c r="F1267" s="5" t="e">
        <f t="shared" si="97"/>
        <v>#REF!</v>
      </c>
      <c r="G1267" s="15">
        <v>45212</v>
      </c>
      <c r="H1267" s="16" t="s">
        <v>35</v>
      </c>
      <c r="I1267" s="16" t="s">
        <v>90</v>
      </c>
      <c r="J1267" s="16" t="s">
        <v>9</v>
      </c>
      <c r="K1267" s="14" t="s">
        <v>10</v>
      </c>
      <c r="L1267" s="14" t="s">
        <v>11</v>
      </c>
      <c r="M1267" s="16" t="s">
        <v>25</v>
      </c>
      <c r="N1267" s="16" t="s">
        <v>13</v>
      </c>
      <c r="O1267" s="16" t="s">
        <v>14</v>
      </c>
      <c r="P1267" s="12">
        <f t="shared" si="98"/>
        <v>1</v>
      </c>
      <c r="Q1267" s="12" cm="1">
        <f t="array" ref="Q1267">SUMPRODUCT(($G$2:$G$3094=G1267)*(P1267&gt;$P$2:$P$3094))+1</f>
        <v>1</v>
      </c>
      <c r="R1267" s="12" t="e">
        <f>(Q1267*100000)+#REF!</f>
        <v>#REF!</v>
      </c>
      <c r="S1267" t="e" cm="1">
        <f t="array" ref="S1267">SUMPRODUCT(($G$2:$G$3094=G1267)*(R1267&gt;$R$2:$R$3094))+1</f>
        <v>#REF!</v>
      </c>
      <c r="T1267" t="str">
        <f t="shared" si="99"/>
        <v xml:space="preserve">YORK </v>
      </c>
      <c r="U1267">
        <v>0</v>
      </c>
      <c r="V1267" t="s">
        <v>19</v>
      </c>
      <c r="W1267">
        <f t="shared" si="100"/>
        <v>2023</v>
      </c>
    </row>
    <row r="1268" spans="1:23" x14ac:dyDescent="0.25">
      <c r="A1268" s="10" t="str">
        <f>IF(YEAR(G1268)=2024,#REF!,"")</f>
        <v/>
      </c>
      <c r="B1268" s="10" t="str">
        <f>IF(YEAR(G1268)=2025,#REF!,"")</f>
        <v/>
      </c>
      <c r="C1268" s="10" t="str">
        <f t="shared" ref="C1268:C1331" si="101">J1268&amp;G1268</f>
        <v>Afternoon45212</v>
      </c>
      <c r="D1268" s="5" t="str">
        <f>IF('by region'!$C$2="Any","Any",List!V1268)&amp;M1268&amp;IF('by region'!$I$2="Any","Any",N1268)&amp;G1268</f>
        <v>AnyJumpAny45212</v>
      </c>
      <c r="E1268" s="5" t="e">
        <f>IF(I1268=#REF!,List!G1268,"")</f>
        <v>#REF!</v>
      </c>
      <c r="F1268" s="5" t="e">
        <f t="shared" si="97"/>
        <v>#REF!</v>
      </c>
      <c r="G1268" s="15">
        <v>45212</v>
      </c>
      <c r="H1268" s="16" t="s">
        <v>35</v>
      </c>
      <c r="I1268" s="16" t="s">
        <v>54</v>
      </c>
      <c r="J1268" s="16" t="s">
        <v>9</v>
      </c>
      <c r="K1268" s="14" t="s">
        <v>24</v>
      </c>
      <c r="L1268" s="14" t="s">
        <v>19</v>
      </c>
      <c r="M1268" s="16" t="s">
        <v>12</v>
      </c>
      <c r="N1268" s="16" t="s">
        <v>13</v>
      </c>
      <c r="O1268" s="16" t="s">
        <v>14</v>
      </c>
      <c r="P1268" s="12">
        <f t="shared" si="98"/>
        <v>1</v>
      </c>
      <c r="Q1268" s="12" cm="1">
        <f t="array" ref="Q1268">SUMPRODUCT(($G$2:$G$3094=G1268)*(P1268&gt;$P$2:$P$3094))+1</f>
        <v>1</v>
      </c>
      <c r="R1268" s="12" t="e">
        <f>(Q1268*100000)+#REF!</f>
        <v>#REF!</v>
      </c>
      <c r="S1268" t="e" cm="1">
        <f t="array" ref="S1268">SUMPRODUCT(($G$2:$G$3094=G1268)*(R1268&gt;$R$2:$R$3094))+1</f>
        <v>#REF!</v>
      </c>
      <c r="T1268" t="str">
        <f t="shared" si="99"/>
        <v xml:space="preserve">Chepstow </v>
      </c>
      <c r="U1268">
        <v>0</v>
      </c>
      <c r="V1268" t="s">
        <v>19</v>
      </c>
      <c r="W1268">
        <f t="shared" si="100"/>
        <v>2023</v>
      </c>
    </row>
    <row r="1269" spans="1:23" x14ac:dyDescent="0.25">
      <c r="A1269" s="10" t="str">
        <f>IF(YEAR(G1269)=2024,#REF!,"")</f>
        <v/>
      </c>
      <c r="B1269" s="10" t="str">
        <f>IF(YEAR(G1269)=2025,#REF!,"")</f>
        <v/>
      </c>
      <c r="C1269" s="10" t="str">
        <f t="shared" si="101"/>
        <v>Afternoon45213</v>
      </c>
      <c r="D1269" s="5" t="str">
        <f>IF('by region'!$C$2="Any","Any",List!V1269)&amp;M1269&amp;IF('by region'!$I$2="Any","Any",N1269)&amp;G1269</f>
        <v>AnyFlatAny45213</v>
      </c>
      <c r="E1269" s="5" t="e">
        <f>IF(I1269=#REF!,List!G1269,"")</f>
        <v>#REF!</v>
      </c>
      <c r="F1269" s="5" t="e">
        <f t="shared" si="97"/>
        <v>#REF!</v>
      </c>
      <c r="G1269" s="15">
        <v>45213</v>
      </c>
      <c r="H1269" s="16" t="s">
        <v>37</v>
      </c>
      <c r="I1269" s="16" t="s">
        <v>76</v>
      </c>
      <c r="J1269" s="16" t="s">
        <v>9</v>
      </c>
      <c r="K1269" s="14" t="s">
        <v>16</v>
      </c>
      <c r="L1269" s="14" t="s">
        <v>17</v>
      </c>
      <c r="M1269" s="16" t="s">
        <v>25</v>
      </c>
      <c r="N1269" s="16" t="s">
        <v>13</v>
      </c>
      <c r="O1269" s="16" t="s">
        <v>14</v>
      </c>
      <c r="P1269" s="12">
        <f t="shared" si="98"/>
        <v>1</v>
      </c>
      <c r="Q1269" s="12" cm="1">
        <f t="array" ref="Q1269">SUMPRODUCT(($G$2:$G$3094=G1269)*(P1269&gt;$P$2:$P$3094))+1</f>
        <v>1</v>
      </c>
      <c r="R1269" s="12" t="e">
        <f>(Q1269*100000)+#REF!</f>
        <v>#REF!</v>
      </c>
      <c r="S1269" t="e" cm="1">
        <f t="array" ref="S1269">SUMPRODUCT(($G$2:$G$3094=G1269)*(R1269&gt;$R$2:$R$3094))+1</f>
        <v>#REF!</v>
      </c>
      <c r="T1269" t="str">
        <f t="shared" si="99"/>
        <v xml:space="preserve">NEWMARKET </v>
      </c>
      <c r="U1269">
        <v>0</v>
      </c>
      <c r="V1269" t="s">
        <v>30</v>
      </c>
      <c r="W1269">
        <f t="shared" si="100"/>
        <v>2023</v>
      </c>
    </row>
    <row r="1270" spans="1:23" x14ac:dyDescent="0.25">
      <c r="A1270" s="10" t="str">
        <f>IF(YEAR(G1270)=2024,#REF!,"")</f>
        <v/>
      </c>
      <c r="B1270" s="10" t="str">
        <f>IF(YEAR(G1270)=2025,#REF!,"")</f>
        <v/>
      </c>
      <c r="C1270" s="10" t="str">
        <f t="shared" si="101"/>
        <v>Afternoon45213</v>
      </c>
      <c r="D1270" s="5" t="str">
        <f>IF('by region'!$C$2="Any","Any",List!V1270)&amp;M1270&amp;IF('by region'!$I$2="Any","Any",N1270)&amp;G1270</f>
        <v>AnyFlatAny45213</v>
      </c>
      <c r="E1270" s="5" t="e">
        <f>IF(I1270=#REF!,List!G1270,"")</f>
        <v>#REF!</v>
      </c>
      <c r="F1270" s="5" t="e">
        <f t="shared" si="97"/>
        <v>#REF!</v>
      </c>
      <c r="G1270" s="15">
        <v>45213</v>
      </c>
      <c r="H1270" s="16" t="s">
        <v>37</v>
      </c>
      <c r="I1270" s="16" t="s">
        <v>90</v>
      </c>
      <c r="J1270" s="16" t="s">
        <v>9</v>
      </c>
      <c r="K1270" s="14" t="s">
        <v>10</v>
      </c>
      <c r="L1270" s="14" t="s">
        <v>11</v>
      </c>
      <c r="M1270" s="16" t="s">
        <v>25</v>
      </c>
      <c r="N1270" s="16" t="s">
        <v>13</v>
      </c>
      <c r="O1270" s="16" t="s">
        <v>14</v>
      </c>
      <c r="P1270" s="12">
        <f t="shared" si="98"/>
        <v>1</v>
      </c>
      <c r="Q1270" s="12" cm="1">
        <f t="array" ref="Q1270">SUMPRODUCT(($G$2:$G$3094=G1270)*(P1270&gt;$P$2:$P$3094))+1</f>
        <v>1</v>
      </c>
      <c r="R1270" s="12" t="e">
        <f>(Q1270*100000)+#REF!</f>
        <v>#REF!</v>
      </c>
      <c r="S1270" t="e" cm="1">
        <f t="array" ref="S1270">SUMPRODUCT(($G$2:$G$3094=G1270)*(R1270&gt;$R$2:$R$3094))+1</f>
        <v>#REF!</v>
      </c>
      <c r="T1270" t="str">
        <f t="shared" si="99"/>
        <v xml:space="preserve">YORK </v>
      </c>
      <c r="U1270">
        <v>0</v>
      </c>
      <c r="V1270" t="s">
        <v>11</v>
      </c>
      <c r="W1270">
        <f t="shared" si="100"/>
        <v>2023</v>
      </c>
    </row>
    <row r="1271" spans="1:23" x14ac:dyDescent="0.25">
      <c r="A1271" s="10" t="str">
        <f>IF(YEAR(G1271)=2024,#REF!,"")</f>
        <v/>
      </c>
      <c r="B1271" s="10" t="str">
        <f>IF(YEAR(G1271)=2025,#REF!,"")</f>
        <v/>
      </c>
      <c r="C1271" s="10" t="str">
        <f t="shared" si="101"/>
        <v>Afternoon45213</v>
      </c>
      <c r="D1271" s="5" t="str">
        <f>IF('by region'!$C$2="Any","Any",List!V1271)&amp;M1271&amp;IF('by region'!$I$2="Any","Any",N1271)&amp;G1271</f>
        <v>AnyFlatAny45213</v>
      </c>
      <c r="E1271" s="5" t="e">
        <f>IF(I1271=#REF!,List!G1271,"")</f>
        <v>#REF!</v>
      </c>
      <c r="F1271" s="5" t="e">
        <f t="shared" si="97"/>
        <v>#REF!</v>
      </c>
      <c r="G1271" s="15">
        <v>45213</v>
      </c>
      <c r="H1271" s="16" t="s">
        <v>37</v>
      </c>
      <c r="I1271" s="16" t="s">
        <v>88</v>
      </c>
      <c r="J1271" s="16" t="s">
        <v>9</v>
      </c>
      <c r="K1271" s="14" t="s">
        <v>10</v>
      </c>
      <c r="L1271" s="14" t="s">
        <v>17</v>
      </c>
      <c r="M1271" s="16" t="s">
        <v>25</v>
      </c>
      <c r="N1271" s="16" t="s">
        <v>13</v>
      </c>
      <c r="O1271" s="16" t="s">
        <v>21</v>
      </c>
      <c r="P1271" s="12">
        <f t="shared" si="98"/>
        <v>1</v>
      </c>
      <c r="Q1271" s="12" cm="1">
        <f t="array" ref="Q1271">SUMPRODUCT(($G$2:$G$3094=G1271)*(P1271&gt;$P$2:$P$3094))+1</f>
        <v>1</v>
      </c>
      <c r="R1271" s="12" t="e">
        <f>(Q1271*100000)+#REF!</f>
        <v>#REF!</v>
      </c>
      <c r="S1271" t="e" cm="1">
        <f t="array" ref="S1271">SUMPRODUCT(($G$2:$G$3094=G1271)*(R1271&gt;$R$2:$R$3094))+1</f>
        <v>#REF!</v>
      </c>
      <c r="T1271" t="str">
        <f t="shared" si="99"/>
        <v xml:space="preserve">CHESTER </v>
      </c>
      <c r="U1271">
        <v>0</v>
      </c>
      <c r="V1271" t="s">
        <v>17</v>
      </c>
      <c r="W1271">
        <f t="shared" si="100"/>
        <v>2023</v>
      </c>
    </row>
    <row r="1272" spans="1:23" x14ac:dyDescent="0.25">
      <c r="A1272" s="10" t="str">
        <f>IF(YEAR(G1272)=2024,#REF!,"")</f>
        <v/>
      </c>
      <c r="B1272" s="10" t="str">
        <f>IF(YEAR(G1272)=2025,#REF!,"")</f>
        <v/>
      </c>
      <c r="C1272" s="10" t="str">
        <f t="shared" si="101"/>
        <v>Afternoon45213</v>
      </c>
      <c r="D1272" s="5" t="str">
        <f>IF('by region'!$C$2="Any","Any",List!V1272)&amp;M1272&amp;IF('by region'!$I$2="Any","Any",N1272)&amp;G1272</f>
        <v>AnyJumpAny45213</v>
      </c>
      <c r="E1272" s="5" t="e">
        <f>IF(I1272=#REF!,List!G1272,"")</f>
        <v>#REF!</v>
      </c>
      <c r="F1272" s="5" t="e">
        <f t="shared" si="97"/>
        <v>#REF!</v>
      </c>
      <c r="G1272" s="15">
        <v>45213</v>
      </c>
      <c r="H1272" s="16" t="s">
        <v>37</v>
      </c>
      <c r="I1272" s="16" t="s">
        <v>54</v>
      </c>
      <c r="J1272" s="16" t="s">
        <v>9</v>
      </c>
      <c r="K1272" s="14" t="s">
        <v>24</v>
      </c>
      <c r="L1272" s="14" t="s">
        <v>19</v>
      </c>
      <c r="M1272" s="16" t="s">
        <v>12</v>
      </c>
      <c r="N1272" s="16" t="s">
        <v>13</v>
      </c>
      <c r="O1272" s="16" t="s">
        <v>14</v>
      </c>
      <c r="P1272" s="12">
        <f t="shared" si="98"/>
        <v>1</v>
      </c>
      <c r="Q1272" s="12" cm="1">
        <f t="array" ref="Q1272">SUMPRODUCT(($G$2:$G$3094=G1272)*(P1272&gt;$P$2:$P$3094))+1</f>
        <v>1</v>
      </c>
      <c r="R1272" s="12" t="e">
        <f>(Q1272*100000)+#REF!</f>
        <v>#REF!</v>
      </c>
      <c r="S1272" t="e" cm="1">
        <f t="array" ref="S1272">SUMPRODUCT(($G$2:$G$3094=G1272)*(R1272&gt;$R$2:$R$3094))+1</f>
        <v>#REF!</v>
      </c>
      <c r="T1272" t="str">
        <f t="shared" si="99"/>
        <v xml:space="preserve">Chepstow </v>
      </c>
      <c r="U1272">
        <v>0</v>
      </c>
      <c r="V1272" t="s">
        <v>17</v>
      </c>
      <c r="W1272">
        <f t="shared" si="100"/>
        <v>2023</v>
      </c>
    </row>
    <row r="1273" spans="1:23" x14ac:dyDescent="0.25">
      <c r="A1273" s="10" t="str">
        <f>IF(YEAR(G1273)=2024,#REF!,"")</f>
        <v/>
      </c>
      <c r="B1273" s="10" t="str">
        <f>IF(YEAR(G1273)=2025,#REF!,"")</f>
        <v/>
      </c>
      <c r="C1273" s="10" t="str">
        <f t="shared" si="101"/>
        <v>Afternoon45213</v>
      </c>
      <c r="D1273" s="5" t="str">
        <f>IF('by region'!$C$2="Any","Any",List!V1273)&amp;M1273&amp;IF('by region'!$I$2="Any","Any",N1273)&amp;G1273</f>
        <v>AnyJumpAny45213</v>
      </c>
      <c r="E1273" s="5" t="e">
        <f>IF(I1273=#REF!,List!G1273,"")</f>
        <v>#REF!</v>
      </c>
      <c r="F1273" s="5" t="e">
        <f t="shared" si="97"/>
        <v>#REF!</v>
      </c>
      <c r="G1273" s="15">
        <v>45213</v>
      </c>
      <c r="H1273" s="16" t="s">
        <v>37</v>
      </c>
      <c r="I1273" s="16" t="s">
        <v>67</v>
      </c>
      <c r="J1273" s="16" t="s">
        <v>9</v>
      </c>
      <c r="K1273" s="14" t="s">
        <v>10</v>
      </c>
      <c r="L1273" s="14" t="s">
        <v>11</v>
      </c>
      <c r="M1273" s="16" t="s">
        <v>12</v>
      </c>
      <c r="N1273" s="16" t="s">
        <v>13</v>
      </c>
      <c r="O1273" s="16" t="s">
        <v>14</v>
      </c>
      <c r="P1273" s="12">
        <f t="shared" si="98"/>
        <v>1</v>
      </c>
      <c r="Q1273" s="12" cm="1">
        <f t="array" ref="Q1273">SUMPRODUCT(($G$2:$G$3094=G1273)*(P1273&gt;$P$2:$P$3094))+1</f>
        <v>1</v>
      </c>
      <c r="R1273" s="12" t="e">
        <f>(Q1273*100000)+#REF!</f>
        <v>#REF!</v>
      </c>
      <c r="S1273" t="e" cm="1">
        <f t="array" ref="S1273">SUMPRODUCT(($G$2:$G$3094=G1273)*(R1273&gt;$R$2:$R$3094))+1</f>
        <v>#REF!</v>
      </c>
      <c r="T1273" t="str">
        <f t="shared" si="99"/>
        <v xml:space="preserve">Hexham </v>
      </c>
      <c r="U1273">
        <v>0</v>
      </c>
      <c r="V1273" t="s">
        <v>30</v>
      </c>
      <c r="W1273">
        <f t="shared" si="100"/>
        <v>2023</v>
      </c>
    </row>
    <row r="1274" spans="1:23" x14ac:dyDescent="0.25">
      <c r="A1274" s="10" t="str">
        <f>IF(YEAR(G1274)=2024,#REF!,"")</f>
        <v/>
      </c>
      <c r="B1274" s="10" t="str">
        <f>IF(YEAR(G1274)=2025,#REF!,"")</f>
        <v/>
      </c>
      <c r="C1274" s="10" t="str">
        <f t="shared" si="101"/>
        <v>Afternoon45214</v>
      </c>
      <c r="D1274" s="5" t="str">
        <f>IF('by region'!$C$2="Any","Any",List!V1274)&amp;M1274&amp;IF('by region'!$I$2="Any","Any",N1274)&amp;G1274</f>
        <v>AnyFlatAny45214</v>
      </c>
      <c r="E1274" s="5" t="e">
        <f>IF(I1274=#REF!,List!G1274,"")</f>
        <v>#REF!</v>
      </c>
      <c r="F1274" s="5" t="e">
        <f t="shared" si="97"/>
        <v>#REF!</v>
      </c>
      <c r="G1274" s="15">
        <v>45214</v>
      </c>
      <c r="H1274" s="16" t="s">
        <v>40</v>
      </c>
      <c r="I1274" s="16" t="s">
        <v>85</v>
      </c>
      <c r="J1274" s="16" t="s">
        <v>9</v>
      </c>
      <c r="K1274" s="14" t="s">
        <v>10</v>
      </c>
      <c r="L1274" s="14" t="s">
        <v>19</v>
      </c>
      <c r="M1274" s="16" t="s">
        <v>25</v>
      </c>
      <c r="N1274" s="16" t="s">
        <v>13</v>
      </c>
      <c r="O1274" s="16" t="s">
        <v>14</v>
      </c>
      <c r="P1274" s="12">
        <f t="shared" si="98"/>
        <v>1</v>
      </c>
      <c r="Q1274" s="12" cm="1">
        <f t="array" ref="Q1274">SUMPRODUCT(($G$2:$G$3094=G1274)*(P1274&gt;$P$2:$P$3094))+1</f>
        <v>1</v>
      </c>
      <c r="R1274" s="12" t="e">
        <f>(Q1274*100000)+#REF!</f>
        <v>#REF!</v>
      </c>
      <c r="S1274" t="e" cm="1">
        <f t="array" ref="S1274">SUMPRODUCT(($G$2:$G$3094=G1274)*(R1274&gt;$R$2:$R$3094))+1</f>
        <v>#REF!</v>
      </c>
      <c r="T1274" t="str">
        <f t="shared" si="99"/>
        <v xml:space="preserve">GOODWOOD </v>
      </c>
      <c r="U1274">
        <v>0</v>
      </c>
      <c r="V1274" t="s">
        <v>19</v>
      </c>
      <c r="W1274">
        <f t="shared" si="100"/>
        <v>2023</v>
      </c>
    </row>
    <row r="1275" spans="1:23" x14ac:dyDescent="0.25">
      <c r="A1275" s="10" t="str">
        <f>IF(YEAR(G1275)=2024,#REF!,"")</f>
        <v/>
      </c>
      <c r="B1275" s="10" t="str">
        <f>IF(YEAR(G1275)=2025,#REF!,"")</f>
        <v/>
      </c>
      <c r="C1275" s="10" t="str">
        <f t="shared" si="101"/>
        <v>Afternoon45214</v>
      </c>
      <c r="D1275" s="5" t="str">
        <f>IF('by region'!$C$2="Any","Any",List!V1275)&amp;M1275&amp;IF('by region'!$I$2="Any","Any",N1275)&amp;G1275</f>
        <v>AnyJumpAny45214</v>
      </c>
      <c r="E1275" s="5" t="e">
        <f>IF(I1275=#REF!,List!G1275,"")</f>
        <v>#REF!</v>
      </c>
      <c r="F1275" s="5" t="e">
        <f t="shared" si="97"/>
        <v>#REF!</v>
      </c>
      <c r="G1275" s="15">
        <v>45214</v>
      </c>
      <c r="H1275" s="16" t="s">
        <v>40</v>
      </c>
      <c r="I1275" s="16" t="s">
        <v>65</v>
      </c>
      <c r="J1275" s="16" t="s">
        <v>9</v>
      </c>
      <c r="K1275" s="14" t="s">
        <v>24</v>
      </c>
      <c r="L1275" s="14" t="s">
        <v>19</v>
      </c>
      <c r="M1275" s="16" t="s">
        <v>12</v>
      </c>
      <c r="N1275" s="16" t="s">
        <v>13</v>
      </c>
      <c r="O1275" s="16" t="s">
        <v>14</v>
      </c>
      <c r="P1275" s="12">
        <f t="shared" si="98"/>
        <v>1</v>
      </c>
      <c r="Q1275" s="12" cm="1">
        <f t="array" ref="Q1275">SUMPRODUCT(($G$2:$G$3094=G1275)*(P1275&gt;$P$2:$P$3094))+1</f>
        <v>1</v>
      </c>
      <c r="R1275" s="12" t="e">
        <f>(Q1275*100000)+#REF!</f>
        <v>#REF!</v>
      </c>
      <c r="S1275" t="e" cm="1">
        <f t="array" ref="S1275">SUMPRODUCT(($G$2:$G$3094=G1275)*(R1275&gt;$R$2:$R$3094))+1</f>
        <v>#REF!</v>
      </c>
      <c r="T1275" t="str">
        <f t="shared" si="99"/>
        <v xml:space="preserve">Ffos Las </v>
      </c>
      <c r="U1275">
        <v>0</v>
      </c>
      <c r="V1275" t="s">
        <v>11</v>
      </c>
      <c r="W1275">
        <f t="shared" si="100"/>
        <v>2023</v>
      </c>
    </row>
    <row r="1276" spans="1:23" x14ac:dyDescent="0.25">
      <c r="A1276" s="10" t="str">
        <f>IF(YEAR(G1276)=2024,#REF!,"")</f>
        <v/>
      </c>
      <c r="B1276" s="10" t="str">
        <f>IF(YEAR(G1276)=2025,#REF!,"")</f>
        <v/>
      </c>
      <c r="C1276" s="10" t="str">
        <f t="shared" si="101"/>
        <v>Afternoon45215</v>
      </c>
      <c r="D1276" s="5" t="str">
        <f>IF('by region'!$C$2="Any","Any",List!V1276)&amp;M1276&amp;IF('by region'!$I$2="Any","Any",N1276)&amp;G1276</f>
        <v>AnyFlatAny45215</v>
      </c>
      <c r="E1276" s="5" t="e">
        <f>IF(I1276=#REF!,List!G1276,"")</f>
        <v>#REF!</v>
      </c>
      <c r="F1276" s="5" t="e">
        <f t="shared" si="97"/>
        <v>#REF!</v>
      </c>
      <c r="G1276" s="15">
        <v>45215</v>
      </c>
      <c r="H1276" s="16" t="s">
        <v>42</v>
      </c>
      <c r="I1276" s="16" t="s">
        <v>22</v>
      </c>
      <c r="J1276" s="16" t="s">
        <v>9</v>
      </c>
      <c r="K1276" s="14" t="s">
        <v>10</v>
      </c>
      <c r="L1276" s="14" t="s">
        <v>11</v>
      </c>
      <c r="M1276" s="16" t="s">
        <v>25</v>
      </c>
      <c r="N1276" s="16" t="s">
        <v>13</v>
      </c>
      <c r="O1276" s="16" t="s">
        <v>14</v>
      </c>
      <c r="P1276" s="12">
        <f t="shared" si="98"/>
        <v>1</v>
      </c>
      <c r="Q1276" s="12" cm="1">
        <f t="array" ref="Q1276">SUMPRODUCT(($G$2:$G$3094=G1276)*(P1276&gt;$P$2:$P$3094))+1</f>
        <v>1</v>
      </c>
      <c r="R1276" s="12" t="e">
        <f>(Q1276*100000)+#REF!</f>
        <v>#REF!</v>
      </c>
      <c r="S1276" t="e" cm="1">
        <f t="array" ref="S1276">SUMPRODUCT(($G$2:$G$3094=G1276)*(R1276&gt;$R$2:$R$3094))+1</f>
        <v>#REF!</v>
      </c>
      <c r="T1276" t="str">
        <f t="shared" si="99"/>
        <v xml:space="preserve">MUSSELBURGH </v>
      </c>
      <c r="U1276">
        <v>0</v>
      </c>
      <c r="V1276" t="s">
        <v>17</v>
      </c>
      <c r="W1276">
        <f t="shared" si="100"/>
        <v>2023</v>
      </c>
    </row>
    <row r="1277" spans="1:23" x14ac:dyDescent="0.25">
      <c r="A1277" s="10" t="str">
        <f>IF(YEAR(G1277)=2024,#REF!,"")</f>
        <v/>
      </c>
      <c r="B1277" s="10" t="str">
        <f>IF(YEAR(G1277)=2025,#REF!,"")</f>
        <v/>
      </c>
      <c r="C1277" s="10" t="str">
        <f t="shared" si="101"/>
        <v>Afternoon45215</v>
      </c>
      <c r="D1277" s="5" t="str">
        <f>IF('by region'!$C$2="Any","Any",List!V1277)&amp;M1277&amp;IF('by region'!$I$2="Any","Any",N1277)&amp;G1277</f>
        <v>AnyFlatAny45215</v>
      </c>
      <c r="E1277" s="5" t="e">
        <f>IF(I1277=#REF!,List!G1277,"")</f>
        <v>#REF!</v>
      </c>
      <c r="F1277" s="5" t="e">
        <f t="shared" si="97"/>
        <v>#REF!</v>
      </c>
      <c r="G1277" s="15">
        <v>45215</v>
      </c>
      <c r="H1277" s="16" t="s">
        <v>42</v>
      </c>
      <c r="I1277" s="16" t="s">
        <v>70</v>
      </c>
      <c r="J1277" s="16" t="s">
        <v>9</v>
      </c>
      <c r="K1277" s="14" t="s">
        <v>24</v>
      </c>
      <c r="L1277" s="14" t="s">
        <v>19</v>
      </c>
      <c r="M1277" s="16" t="s">
        <v>25</v>
      </c>
      <c r="N1277" s="16" t="s">
        <v>13</v>
      </c>
      <c r="O1277" s="16" t="s">
        <v>14</v>
      </c>
      <c r="P1277" s="12">
        <f t="shared" si="98"/>
        <v>1</v>
      </c>
      <c r="Q1277" s="12" cm="1">
        <f t="array" ref="Q1277">SUMPRODUCT(($G$2:$G$3094=G1277)*(P1277&gt;$P$2:$P$3094))+1</f>
        <v>1</v>
      </c>
      <c r="R1277" s="12" t="e">
        <f>(Q1277*100000)+#REF!</f>
        <v>#REF!</v>
      </c>
      <c r="S1277" t="e" cm="1">
        <f t="array" ref="S1277">SUMPRODUCT(($G$2:$G$3094=G1277)*(R1277&gt;$R$2:$R$3094))+1</f>
        <v>#REF!</v>
      </c>
      <c r="T1277" t="str">
        <f t="shared" si="99"/>
        <v xml:space="preserve">WINDSOR </v>
      </c>
      <c r="U1277">
        <v>0</v>
      </c>
      <c r="V1277" t="s">
        <v>30</v>
      </c>
      <c r="W1277">
        <f t="shared" si="100"/>
        <v>2023</v>
      </c>
    </row>
    <row r="1278" spans="1:23" x14ac:dyDescent="0.25">
      <c r="A1278" s="10" t="str">
        <f>IF(YEAR(G1278)=2024,#REF!,"")</f>
        <v/>
      </c>
      <c r="B1278" s="10" t="str">
        <f>IF(YEAR(G1278)=2025,#REF!,"")</f>
        <v/>
      </c>
      <c r="C1278" s="10" t="str">
        <f t="shared" si="101"/>
        <v>Afternoon45215</v>
      </c>
      <c r="D1278" s="5" t="str">
        <f>IF('by region'!$C$2="Any","Any",List!V1278)&amp;M1278&amp;IF('by region'!$I$2="Any","Any",N1278)&amp;G1278</f>
        <v>AnyFlatAny45215</v>
      </c>
      <c r="E1278" s="5" t="e">
        <f>IF(I1278=#REF!,List!G1278,"")</f>
        <v>#REF!</v>
      </c>
      <c r="F1278" s="5" t="e">
        <f t="shared" si="97"/>
        <v>#REF!</v>
      </c>
      <c r="G1278" s="15">
        <v>45215</v>
      </c>
      <c r="H1278" s="16" t="s">
        <v>42</v>
      </c>
      <c r="I1278" s="16" t="s">
        <v>81</v>
      </c>
      <c r="J1278" s="16" t="s">
        <v>9</v>
      </c>
      <c r="K1278" s="14" t="s">
        <v>24</v>
      </c>
      <c r="L1278" s="14" t="s">
        <v>17</v>
      </c>
      <c r="M1278" s="16" t="s">
        <v>25</v>
      </c>
      <c r="N1278" s="16" t="s">
        <v>13</v>
      </c>
      <c r="O1278" s="16" t="s">
        <v>14</v>
      </c>
      <c r="P1278" s="12">
        <f t="shared" si="98"/>
        <v>1</v>
      </c>
      <c r="Q1278" s="12" cm="1">
        <f t="array" ref="Q1278">SUMPRODUCT(($G$2:$G$3094=G1278)*(P1278&gt;$P$2:$P$3094))+1</f>
        <v>1</v>
      </c>
      <c r="R1278" s="12" t="e">
        <f>(Q1278*100000)+#REF!</f>
        <v>#REF!</v>
      </c>
      <c r="S1278" t="e" cm="1">
        <f t="array" ref="S1278">SUMPRODUCT(($G$2:$G$3094=G1278)*(R1278&gt;$R$2:$R$3094))+1</f>
        <v>#REF!</v>
      </c>
      <c r="T1278" t="str">
        <f t="shared" si="99"/>
        <v xml:space="preserve">YARMOUTH </v>
      </c>
      <c r="U1278">
        <v>0</v>
      </c>
      <c r="V1278" t="s">
        <v>17</v>
      </c>
      <c r="W1278">
        <f t="shared" si="100"/>
        <v>2023</v>
      </c>
    </row>
    <row r="1279" spans="1:23" x14ac:dyDescent="0.25">
      <c r="A1279" s="10" t="str">
        <f>IF(YEAR(G1279)=2024,#REF!,"")</f>
        <v/>
      </c>
      <c r="B1279" s="10" t="str">
        <f>IF(YEAR(G1279)=2025,#REF!,"")</f>
        <v/>
      </c>
      <c r="C1279" s="10" t="str">
        <f t="shared" si="101"/>
        <v>Afternoon45216</v>
      </c>
      <c r="D1279" s="5" t="str">
        <f>IF('by region'!$C$2="Any","Any",List!V1279)&amp;M1279&amp;IF('by region'!$I$2="Any","Any",N1279)&amp;G1279</f>
        <v>AnyFlatAny45216</v>
      </c>
      <c r="E1279" s="5" t="e">
        <f>IF(I1279=#REF!,List!G1279,"")</f>
        <v>#REF!</v>
      </c>
      <c r="F1279" s="5" t="e">
        <f t="shared" si="97"/>
        <v>#REF!</v>
      </c>
      <c r="G1279" s="15">
        <v>45216</v>
      </c>
      <c r="H1279" s="16" t="s">
        <v>7</v>
      </c>
      <c r="I1279" s="16" t="s">
        <v>44</v>
      </c>
      <c r="J1279" s="16" t="s">
        <v>9</v>
      </c>
      <c r="K1279" s="14" t="s">
        <v>10</v>
      </c>
      <c r="L1279" s="14" t="s">
        <v>17</v>
      </c>
      <c r="M1279" s="16" t="s">
        <v>25</v>
      </c>
      <c r="N1279" s="16" t="s">
        <v>13</v>
      </c>
      <c r="O1279" s="16" t="s">
        <v>14</v>
      </c>
      <c r="P1279" s="12">
        <f t="shared" si="98"/>
        <v>1</v>
      </c>
      <c r="Q1279" s="12" cm="1">
        <f t="array" ref="Q1279">SUMPRODUCT(($G$2:$G$3094=G1279)*(P1279&gt;$P$2:$P$3094))+1</f>
        <v>1</v>
      </c>
      <c r="R1279" s="12" t="e">
        <f>(Q1279*100000)+#REF!</f>
        <v>#REF!</v>
      </c>
      <c r="S1279" t="e" cm="1">
        <f t="array" ref="S1279">SUMPRODUCT(($G$2:$G$3094=G1279)*(R1279&gt;$R$2:$R$3094))+1</f>
        <v>#REF!</v>
      </c>
      <c r="T1279" t="str">
        <f t="shared" si="99"/>
        <v xml:space="preserve">LEICESTER </v>
      </c>
      <c r="U1279">
        <v>0</v>
      </c>
      <c r="V1279" t="s">
        <v>19</v>
      </c>
      <c r="W1279">
        <f t="shared" si="100"/>
        <v>2023</v>
      </c>
    </row>
    <row r="1280" spans="1:23" x14ac:dyDescent="0.25">
      <c r="A1280" s="10" t="str">
        <f>IF(YEAR(G1280)=2024,#REF!,"")</f>
        <v/>
      </c>
      <c r="B1280" s="10" t="str">
        <f>IF(YEAR(G1280)=2025,#REF!,"")</f>
        <v/>
      </c>
      <c r="C1280" s="10" t="str">
        <f t="shared" si="101"/>
        <v>Afternoon45216</v>
      </c>
      <c r="D1280" s="5" t="str">
        <f>IF('by region'!$C$2="Any","Any",List!V1280)&amp;M1280&amp;IF('by region'!$I$2="Any","Any",N1280)&amp;G1280</f>
        <v>AnyJumpAny45216</v>
      </c>
      <c r="E1280" s="5" t="e">
        <f>IF(I1280=#REF!,List!G1280,"")</f>
        <v>#REF!</v>
      </c>
      <c r="F1280" s="5" t="e">
        <f t="shared" si="97"/>
        <v>#REF!</v>
      </c>
      <c r="G1280" s="15">
        <v>45216</v>
      </c>
      <c r="H1280" s="16" t="s">
        <v>7</v>
      </c>
      <c r="I1280" s="16" t="s">
        <v>61</v>
      </c>
      <c r="J1280" s="16" t="s">
        <v>9</v>
      </c>
      <c r="K1280" s="14" t="s">
        <v>24</v>
      </c>
      <c r="L1280" s="14" t="s">
        <v>17</v>
      </c>
      <c r="M1280" s="16" t="s">
        <v>12</v>
      </c>
      <c r="N1280" s="16" t="s">
        <v>13</v>
      </c>
      <c r="O1280" s="16" t="s">
        <v>14</v>
      </c>
      <c r="P1280" s="12">
        <f t="shared" si="98"/>
        <v>1</v>
      </c>
      <c r="Q1280" s="12" cm="1">
        <f t="array" ref="Q1280">SUMPRODUCT(($G$2:$G$3094=G1280)*(P1280&gt;$P$2:$P$3094))+1</f>
        <v>1</v>
      </c>
      <c r="R1280" s="12" t="e">
        <f>(Q1280*100000)+#REF!</f>
        <v>#REF!</v>
      </c>
      <c r="S1280" t="e" cm="1">
        <f t="array" ref="S1280">SUMPRODUCT(($G$2:$G$3094=G1280)*(R1280&gt;$R$2:$R$3094))+1</f>
        <v>#REF!</v>
      </c>
      <c r="T1280" t="str">
        <f t="shared" si="99"/>
        <v xml:space="preserve">Hereford </v>
      </c>
      <c r="U1280">
        <v>0</v>
      </c>
      <c r="V1280" t="s">
        <v>11</v>
      </c>
      <c r="W1280">
        <f t="shared" si="100"/>
        <v>2023</v>
      </c>
    </row>
    <row r="1281" spans="1:23" x14ac:dyDescent="0.25">
      <c r="A1281" s="10" t="str">
        <f>IF(YEAR(G1281)=2024,#REF!,"")</f>
        <v/>
      </c>
      <c r="B1281" s="10" t="str">
        <f>IF(YEAR(G1281)=2025,#REF!,"")</f>
        <v/>
      </c>
      <c r="C1281" s="10" t="str">
        <f t="shared" si="101"/>
        <v>Afternoon45216</v>
      </c>
      <c r="D1281" s="5" t="str">
        <f>IF('by region'!$C$2="Any","Any",List!V1281)&amp;M1281&amp;IF('by region'!$I$2="Any","Any",N1281)&amp;G1281</f>
        <v>AnyJumpAny45216</v>
      </c>
      <c r="E1281" s="5" t="e">
        <f>IF(I1281=#REF!,List!G1281,"")</f>
        <v>#REF!</v>
      </c>
      <c r="F1281" s="5" t="e">
        <f t="shared" si="97"/>
        <v>#REF!</v>
      </c>
      <c r="G1281" s="15">
        <v>45216</v>
      </c>
      <c r="H1281" s="16" t="s">
        <v>7</v>
      </c>
      <c r="I1281" s="16" t="s">
        <v>45</v>
      </c>
      <c r="J1281" s="16" t="s">
        <v>9</v>
      </c>
      <c r="K1281" s="14" t="s">
        <v>16</v>
      </c>
      <c r="L1281" s="14" t="s">
        <v>17</v>
      </c>
      <c r="M1281" s="16" t="s">
        <v>12</v>
      </c>
      <c r="N1281" s="16" t="s">
        <v>13</v>
      </c>
      <c r="O1281" s="16" t="s">
        <v>14</v>
      </c>
      <c r="P1281" s="12">
        <f t="shared" si="98"/>
        <v>1</v>
      </c>
      <c r="Q1281" s="12" cm="1">
        <f t="array" ref="Q1281">SUMPRODUCT(($G$2:$G$3094=G1281)*(P1281&gt;$P$2:$P$3094))+1</f>
        <v>1</v>
      </c>
      <c r="R1281" s="12" t="e">
        <f>(Q1281*100000)+#REF!</f>
        <v>#REF!</v>
      </c>
      <c r="S1281" t="e" cm="1">
        <f t="array" ref="S1281">SUMPRODUCT(($G$2:$G$3094=G1281)*(R1281&gt;$R$2:$R$3094))+1</f>
        <v>#REF!</v>
      </c>
      <c r="T1281" t="str">
        <f t="shared" si="99"/>
        <v xml:space="preserve">Huntingdon </v>
      </c>
      <c r="U1281">
        <v>0</v>
      </c>
      <c r="V1281" t="s">
        <v>30</v>
      </c>
      <c r="W1281">
        <f t="shared" si="100"/>
        <v>2023</v>
      </c>
    </row>
    <row r="1282" spans="1:23" x14ac:dyDescent="0.25">
      <c r="A1282" s="10" t="str">
        <f>IF(YEAR(G1282)=2024,#REF!,"")</f>
        <v/>
      </c>
      <c r="B1282" s="10" t="str">
        <f>IF(YEAR(G1282)=2025,#REF!,"")</f>
        <v/>
      </c>
      <c r="C1282" s="10" t="str">
        <f t="shared" si="101"/>
        <v>Afternoon45217</v>
      </c>
      <c r="D1282" s="5" t="str">
        <f>IF('by region'!$C$2="Any","Any",List!V1282)&amp;M1282&amp;IF('by region'!$I$2="Any","Any",N1282)&amp;G1282</f>
        <v>AnyFlatAny45217</v>
      </c>
      <c r="E1282" s="5" t="e">
        <f>IF(I1282=#REF!,List!G1282,"")</f>
        <v>#REF!</v>
      </c>
      <c r="F1282" s="5" t="e">
        <f t="shared" ref="F1282:F1345" si="102">G1282&amp;S1282</f>
        <v>#REF!</v>
      </c>
      <c r="G1282" s="15">
        <v>45217</v>
      </c>
      <c r="H1282" s="16" t="s">
        <v>27</v>
      </c>
      <c r="I1282" s="16" t="s">
        <v>79</v>
      </c>
      <c r="J1282" s="16" t="s">
        <v>9</v>
      </c>
      <c r="K1282" s="14" t="s">
        <v>24</v>
      </c>
      <c r="L1282" s="14" t="s">
        <v>19</v>
      </c>
      <c r="M1282" s="16" t="s">
        <v>25</v>
      </c>
      <c r="N1282" s="16" t="s">
        <v>13</v>
      </c>
      <c r="O1282" s="16" t="s">
        <v>14</v>
      </c>
      <c r="P1282" s="12">
        <f t="shared" ref="P1282:P1345" si="103">IF(J1282="Afternoon",1,IF(J1282="Evening",2,IF(J1282="Floodlit",3,4)))</f>
        <v>1</v>
      </c>
      <c r="Q1282" s="12" cm="1">
        <f t="array" ref="Q1282">SUMPRODUCT(($G$2:$G$3094=G1282)*(P1282&gt;$P$2:$P$3094))+1</f>
        <v>1</v>
      </c>
      <c r="R1282" s="12" t="e">
        <f>(Q1282*100000)+#REF!</f>
        <v>#REF!</v>
      </c>
      <c r="S1282" t="e" cm="1">
        <f t="array" ref="S1282">SUMPRODUCT(($G$2:$G$3094=G1282)*(R1282&gt;$R$2:$R$3094))+1</f>
        <v>#REF!</v>
      </c>
      <c r="T1282" t="str">
        <f t="shared" ref="T1282:T1345" si="104">_xlfn.CONCAT(IF(M1282="Flat",UPPER(I1282),I1282)," ",IF(J1282="Evening","†",IF(J1282="Floodlit","#","")))</f>
        <v xml:space="preserve">BATH </v>
      </c>
      <c r="U1282">
        <v>0</v>
      </c>
      <c r="V1282" t="s">
        <v>19</v>
      </c>
      <c r="W1282">
        <f t="shared" ref="W1282:W1345" si="105">YEAR(G1282)</f>
        <v>2023</v>
      </c>
    </row>
    <row r="1283" spans="1:23" x14ac:dyDescent="0.25">
      <c r="A1283" s="10" t="str">
        <f>IF(YEAR(G1283)=2024,#REF!,"")</f>
        <v/>
      </c>
      <c r="B1283" s="10" t="str">
        <f>IF(YEAR(G1283)=2025,#REF!,"")</f>
        <v/>
      </c>
      <c r="C1283" s="10" t="str">
        <f t="shared" si="101"/>
        <v>Afternoon45217</v>
      </c>
      <c r="D1283" s="5" t="str">
        <f>IF('by region'!$C$2="Any","Any",List!V1283)&amp;M1283&amp;IF('by region'!$I$2="Any","Any",N1283)&amp;G1283</f>
        <v>AnyFlatAny45217</v>
      </c>
      <c r="E1283" s="5" t="e">
        <f>IF(I1283=#REF!,List!G1283,"")</f>
        <v>#REF!</v>
      </c>
      <c r="F1283" s="5" t="e">
        <f t="shared" si="102"/>
        <v>#REF!</v>
      </c>
      <c r="G1283" s="15">
        <v>45217</v>
      </c>
      <c r="H1283" s="16" t="s">
        <v>27</v>
      </c>
      <c r="I1283" s="16" t="s">
        <v>72</v>
      </c>
      <c r="J1283" s="16" t="s">
        <v>9</v>
      </c>
      <c r="K1283" s="14" t="s">
        <v>16</v>
      </c>
      <c r="L1283" s="14" t="s">
        <v>17</v>
      </c>
      <c r="M1283" s="16" t="s">
        <v>25</v>
      </c>
      <c r="N1283" s="16" t="s">
        <v>13</v>
      </c>
      <c r="O1283" s="16" t="s">
        <v>14</v>
      </c>
      <c r="P1283" s="12">
        <f t="shared" si="103"/>
        <v>1</v>
      </c>
      <c r="Q1283" s="12" cm="1">
        <f t="array" ref="Q1283">SUMPRODUCT(($G$2:$G$3094=G1283)*(P1283&gt;$P$2:$P$3094))+1</f>
        <v>1</v>
      </c>
      <c r="R1283" s="12" t="e">
        <f>(Q1283*100000)+#REF!</f>
        <v>#REF!</v>
      </c>
      <c r="S1283" t="e" cm="1">
        <f t="array" ref="S1283">SUMPRODUCT(($G$2:$G$3094=G1283)*(R1283&gt;$R$2:$R$3094))+1</f>
        <v>#REF!</v>
      </c>
      <c r="T1283" t="str">
        <f t="shared" si="104"/>
        <v xml:space="preserve">NOTTINGHAM </v>
      </c>
      <c r="U1283">
        <v>0</v>
      </c>
      <c r="V1283" t="s">
        <v>19</v>
      </c>
      <c r="W1283">
        <f t="shared" si="105"/>
        <v>2023</v>
      </c>
    </row>
    <row r="1284" spans="1:23" x14ac:dyDescent="0.25">
      <c r="A1284" s="10" t="str">
        <f>IF(YEAR(G1284)=2024,#REF!,"")</f>
        <v/>
      </c>
      <c r="B1284" s="10" t="str">
        <f>IF(YEAR(G1284)=2025,#REF!,"")</f>
        <v/>
      </c>
      <c r="C1284" s="10" t="str">
        <f t="shared" si="101"/>
        <v>Afternoon45217</v>
      </c>
      <c r="D1284" s="5" t="str">
        <f>IF('by region'!$C$2="Any","Any",List!V1284)&amp;M1284&amp;IF('by region'!$I$2="Any","Any",N1284)&amp;G1284</f>
        <v>AnyJumpAny45217</v>
      </c>
      <c r="E1284" s="5" t="e">
        <f>IF(I1284=#REF!,List!G1284,"")</f>
        <v>#REF!</v>
      </c>
      <c r="F1284" s="5" t="e">
        <f t="shared" si="102"/>
        <v>#REF!</v>
      </c>
      <c r="G1284" s="15">
        <v>45217</v>
      </c>
      <c r="H1284" s="16" t="s">
        <v>27</v>
      </c>
      <c r="I1284" s="16" t="s">
        <v>49</v>
      </c>
      <c r="J1284" s="16" t="s">
        <v>9</v>
      </c>
      <c r="K1284" s="14" t="s">
        <v>10</v>
      </c>
      <c r="L1284" s="14" t="s">
        <v>11</v>
      </c>
      <c r="M1284" s="16" t="s">
        <v>12</v>
      </c>
      <c r="N1284" s="16" t="s">
        <v>13</v>
      </c>
      <c r="O1284" s="16" t="s">
        <v>14</v>
      </c>
      <c r="P1284" s="12">
        <f t="shared" si="103"/>
        <v>1</v>
      </c>
      <c r="Q1284" s="12" cm="1">
        <f t="array" ref="Q1284">SUMPRODUCT(($G$2:$G$3094=G1284)*(P1284&gt;$P$2:$P$3094))+1</f>
        <v>1</v>
      </c>
      <c r="R1284" s="12" t="e">
        <f>(Q1284*100000)+#REF!</f>
        <v>#REF!</v>
      </c>
      <c r="S1284" t="e" cm="1">
        <f t="array" ref="S1284">SUMPRODUCT(($G$2:$G$3094=G1284)*(R1284&gt;$R$2:$R$3094))+1</f>
        <v>#REF!</v>
      </c>
      <c r="T1284" t="str">
        <f t="shared" si="104"/>
        <v xml:space="preserve">Wetherby </v>
      </c>
      <c r="U1284">
        <v>0</v>
      </c>
      <c r="V1284" t="s">
        <v>11</v>
      </c>
      <c r="W1284">
        <f t="shared" si="105"/>
        <v>2023</v>
      </c>
    </row>
    <row r="1285" spans="1:23" x14ac:dyDescent="0.25">
      <c r="A1285" s="10" t="str">
        <f>IF(YEAR(G1285)=2024,#REF!,"")</f>
        <v/>
      </c>
      <c r="B1285" s="10" t="str">
        <f>IF(YEAR(G1285)=2025,#REF!,"")</f>
        <v/>
      </c>
      <c r="C1285" s="10" t="str">
        <f t="shared" si="101"/>
        <v>Afternoon45218</v>
      </c>
      <c r="D1285" s="5" t="str">
        <f>IF('by region'!$C$2="Any","Any",List!V1285)&amp;M1285&amp;IF('by region'!$I$2="Any","Any",N1285)&amp;G1285</f>
        <v>AnyFlatAny45218</v>
      </c>
      <c r="E1285" s="5" t="e">
        <f>IF(I1285=#REF!,List!G1285,"")</f>
        <v>#REF!</v>
      </c>
      <c r="F1285" s="5" t="e">
        <f t="shared" si="102"/>
        <v>#REF!</v>
      </c>
      <c r="G1285" s="15">
        <v>45218</v>
      </c>
      <c r="H1285" s="16" t="s">
        <v>34</v>
      </c>
      <c r="I1285" s="16" t="s">
        <v>82</v>
      </c>
      <c r="J1285" s="16" t="s">
        <v>9</v>
      </c>
      <c r="K1285" s="14" t="s">
        <v>24</v>
      </c>
      <c r="L1285" s="14" t="s">
        <v>19</v>
      </c>
      <c r="M1285" s="16" t="s">
        <v>25</v>
      </c>
      <c r="N1285" s="16" t="s">
        <v>13</v>
      </c>
      <c r="O1285" s="16" t="s">
        <v>14</v>
      </c>
      <c r="P1285" s="12">
        <f t="shared" si="103"/>
        <v>1</v>
      </c>
      <c r="Q1285" s="12" cm="1">
        <f t="array" ref="Q1285">SUMPRODUCT(($G$2:$G$3094=G1285)*(P1285&gt;$P$2:$P$3094))+1</f>
        <v>1</v>
      </c>
      <c r="R1285" s="12" t="e">
        <f>(Q1285*100000)+#REF!</f>
        <v>#REF!</v>
      </c>
      <c r="S1285" t="e" cm="1">
        <f t="array" ref="S1285">SUMPRODUCT(($G$2:$G$3094=G1285)*(R1285&gt;$R$2:$R$3094))+1</f>
        <v>#REF!</v>
      </c>
      <c r="T1285" t="str">
        <f t="shared" si="104"/>
        <v xml:space="preserve">BRIGHTON </v>
      </c>
      <c r="U1285">
        <v>0</v>
      </c>
      <c r="V1285" t="s">
        <v>11</v>
      </c>
      <c r="W1285">
        <f t="shared" si="105"/>
        <v>2023</v>
      </c>
    </row>
    <row r="1286" spans="1:23" x14ac:dyDescent="0.25">
      <c r="A1286" s="10" t="str">
        <f>IF(YEAR(G1286)=2024,#REF!,"")</f>
        <v/>
      </c>
      <c r="B1286" s="10" t="str">
        <f>IF(YEAR(G1286)=2025,#REF!,"")</f>
        <v/>
      </c>
      <c r="C1286" s="10" t="str">
        <f t="shared" si="101"/>
        <v>Afternoon45218</v>
      </c>
      <c r="D1286" s="5" t="str">
        <f>IF('by region'!$C$2="Any","Any",List!V1286)&amp;M1286&amp;IF('by region'!$I$2="Any","Any",N1286)&amp;G1286</f>
        <v>AnyJumpAny45218</v>
      </c>
      <c r="E1286" s="5" t="e">
        <f>IF(I1286=#REF!,List!G1286,"")</f>
        <v>#REF!</v>
      </c>
      <c r="F1286" s="5" t="e">
        <f t="shared" si="102"/>
        <v>#REF!</v>
      </c>
      <c r="G1286" s="15">
        <v>45218</v>
      </c>
      <c r="H1286" s="16" t="s">
        <v>34</v>
      </c>
      <c r="I1286" s="16" t="s">
        <v>63</v>
      </c>
      <c r="J1286" s="16" t="s">
        <v>9</v>
      </c>
      <c r="K1286" s="14" t="s">
        <v>16</v>
      </c>
      <c r="L1286" s="14" t="s">
        <v>11</v>
      </c>
      <c r="M1286" s="16" t="s">
        <v>12</v>
      </c>
      <c r="N1286" s="16" t="s">
        <v>13</v>
      </c>
      <c r="O1286" s="16" t="s">
        <v>14</v>
      </c>
      <c r="P1286" s="12">
        <f t="shared" si="103"/>
        <v>1</v>
      </c>
      <c r="Q1286" s="12" cm="1">
        <f t="array" ref="Q1286">SUMPRODUCT(($G$2:$G$3094=G1286)*(P1286&gt;$P$2:$P$3094))+1</f>
        <v>1</v>
      </c>
      <c r="R1286" s="12" t="e">
        <f>(Q1286*100000)+#REF!</f>
        <v>#REF!</v>
      </c>
      <c r="S1286" t="e" cm="1">
        <f t="array" ref="S1286">SUMPRODUCT(($G$2:$G$3094=G1286)*(R1286&gt;$R$2:$R$3094))+1</f>
        <v>#REF!</v>
      </c>
      <c r="T1286" t="str">
        <f t="shared" si="104"/>
        <v xml:space="preserve">Carlisle </v>
      </c>
      <c r="U1286">
        <v>0</v>
      </c>
      <c r="V1286" t="s">
        <v>30</v>
      </c>
      <c r="W1286">
        <f t="shared" si="105"/>
        <v>2023</v>
      </c>
    </row>
    <row r="1287" spans="1:23" x14ac:dyDescent="0.25">
      <c r="A1287" s="10" t="str">
        <f>IF(YEAR(G1287)=2024,#REF!,"")</f>
        <v/>
      </c>
      <c r="B1287" s="10" t="str">
        <f>IF(YEAR(G1287)=2025,#REF!,"")</f>
        <v/>
      </c>
      <c r="C1287" s="10" t="str">
        <f t="shared" si="101"/>
        <v>Afternoon45218</v>
      </c>
      <c r="D1287" s="5" t="str">
        <f>IF('by region'!$C$2="Any","Any",List!V1287)&amp;M1287&amp;IF('by region'!$I$2="Any","Any",N1287)&amp;G1287</f>
        <v>AnyJumpAny45218</v>
      </c>
      <c r="E1287" s="5" t="e">
        <f>IF(I1287=#REF!,List!G1287,"")</f>
        <v>#REF!</v>
      </c>
      <c r="F1287" s="5" t="e">
        <f t="shared" si="102"/>
        <v>#REF!</v>
      </c>
      <c r="G1287" s="15">
        <v>45218</v>
      </c>
      <c r="H1287" s="16" t="s">
        <v>34</v>
      </c>
      <c r="I1287" s="16" t="s">
        <v>39</v>
      </c>
      <c r="J1287" s="16" t="s">
        <v>9</v>
      </c>
      <c r="K1287" s="14" t="s">
        <v>16</v>
      </c>
      <c r="L1287" s="14" t="s">
        <v>19</v>
      </c>
      <c r="M1287" s="16" t="s">
        <v>12</v>
      </c>
      <c r="N1287" s="16" t="s">
        <v>13</v>
      </c>
      <c r="O1287" s="16" t="s">
        <v>14</v>
      </c>
      <c r="P1287" s="12">
        <f t="shared" si="103"/>
        <v>1</v>
      </c>
      <c r="Q1287" s="12" cm="1">
        <f t="array" ref="Q1287">SUMPRODUCT(($G$2:$G$3094=G1287)*(P1287&gt;$P$2:$P$3094))+1</f>
        <v>1</v>
      </c>
      <c r="R1287" s="12" t="e">
        <f>(Q1287*100000)+#REF!</f>
        <v>#REF!</v>
      </c>
      <c r="S1287" t="e" cm="1">
        <f t="array" ref="S1287">SUMPRODUCT(($G$2:$G$3094=G1287)*(R1287&gt;$R$2:$R$3094))+1</f>
        <v>#REF!</v>
      </c>
      <c r="T1287" t="str">
        <f t="shared" si="104"/>
        <v xml:space="preserve">Wincanton </v>
      </c>
      <c r="U1287">
        <v>0</v>
      </c>
      <c r="V1287" t="s">
        <v>11</v>
      </c>
      <c r="W1287">
        <f t="shared" si="105"/>
        <v>2023</v>
      </c>
    </row>
    <row r="1288" spans="1:23" x14ac:dyDescent="0.25">
      <c r="A1288" s="10" t="str">
        <f>IF(YEAR(G1288)=2024,#REF!,"")</f>
        <v/>
      </c>
      <c r="B1288" s="10" t="str">
        <f>IF(YEAR(G1288)=2025,#REF!,"")</f>
        <v/>
      </c>
      <c r="C1288" s="10" t="str">
        <f t="shared" si="101"/>
        <v>Afternoon45219</v>
      </c>
      <c r="D1288" s="5" t="str">
        <f>IF('by region'!$C$2="Any","Any",List!V1288)&amp;M1288&amp;IF('by region'!$I$2="Any","Any",N1288)&amp;G1288</f>
        <v>AnyFlatAny45219</v>
      </c>
      <c r="E1288" s="5" t="e">
        <f>IF(I1288=#REF!,List!G1288,"")</f>
        <v>#REF!</v>
      </c>
      <c r="F1288" s="5" t="e">
        <f t="shared" si="102"/>
        <v>#REF!</v>
      </c>
      <c r="G1288" s="15">
        <v>45219</v>
      </c>
      <c r="H1288" s="16" t="s">
        <v>35</v>
      </c>
      <c r="I1288" s="16" t="s">
        <v>56</v>
      </c>
      <c r="J1288" s="16" t="s">
        <v>9</v>
      </c>
      <c r="K1288" s="14" t="s">
        <v>16</v>
      </c>
      <c r="L1288" s="14" t="s">
        <v>11</v>
      </c>
      <c r="M1288" s="16" t="s">
        <v>25</v>
      </c>
      <c r="N1288" s="16" t="s">
        <v>13</v>
      </c>
      <c r="O1288" s="16" t="s">
        <v>14</v>
      </c>
      <c r="P1288" s="12">
        <f t="shared" si="103"/>
        <v>1</v>
      </c>
      <c r="Q1288" s="12" cm="1">
        <f t="array" ref="Q1288">SUMPRODUCT(($G$2:$G$3094=G1288)*(P1288&gt;$P$2:$P$3094))+1</f>
        <v>1</v>
      </c>
      <c r="R1288" s="12" t="e">
        <f>(Q1288*100000)+#REF!</f>
        <v>#REF!</v>
      </c>
      <c r="S1288" t="e" cm="1">
        <f t="array" ref="S1288">SUMPRODUCT(($G$2:$G$3094=G1288)*(R1288&gt;$R$2:$R$3094))+1</f>
        <v>#REF!</v>
      </c>
      <c r="T1288" t="str">
        <f t="shared" si="104"/>
        <v xml:space="preserve">HAYDOCK PARK </v>
      </c>
      <c r="U1288">
        <v>0</v>
      </c>
      <c r="V1288" t="s">
        <v>11</v>
      </c>
      <c r="W1288">
        <f t="shared" si="105"/>
        <v>2023</v>
      </c>
    </row>
    <row r="1289" spans="1:23" x14ac:dyDescent="0.25">
      <c r="A1289" s="10" t="str">
        <f>IF(YEAR(G1289)=2024,#REF!,"")</f>
        <v/>
      </c>
      <c r="B1289" s="10" t="str">
        <f>IF(YEAR(G1289)=2025,#REF!,"")</f>
        <v/>
      </c>
      <c r="C1289" s="10" t="str">
        <f t="shared" si="101"/>
        <v>Afternoon45219</v>
      </c>
      <c r="D1289" s="5" t="str">
        <f>IF('by region'!$C$2="Any","Any",List!V1289)&amp;M1289&amp;IF('by region'!$I$2="Any","Any",N1289)&amp;G1289</f>
        <v>AnyFlatAny45219</v>
      </c>
      <c r="E1289" s="5" t="e">
        <f>IF(I1289=#REF!,List!G1289,"")</f>
        <v>#REF!</v>
      </c>
      <c r="F1289" s="5" t="e">
        <f t="shared" si="102"/>
        <v>#REF!</v>
      </c>
      <c r="G1289" s="15">
        <v>45219</v>
      </c>
      <c r="H1289" s="16" t="s">
        <v>35</v>
      </c>
      <c r="I1289" s="16" t="s">
        <v>69</v>
      </c>
      <c r="J1289" s="16" t="s">
        <v>9</v>
      </c>
      <c r="K1289" s="14" t="s">
        <v>10</v>
      </c>
      <c r="L1289" s="14" t="s">
        <v>11</v>
      </c>
      <c r="M1289" s="16" t="s">
        <v>25</v>
      </c>
      <c r="N1289" s="16" t="s">
        <v>13</v>
      </c>
      <c r="O1289" s="16" t="s">
        <v>14</v>
      </c>
      <c r="P1289" s="12">
        <f t="shared" si="103"/>
        <v>1</v>
      </c>
      <c r="Q1289" s="12" cm="1">
        <f t="array" ref="Q1289">SUMPRODUCT(($G$2:$G$3094=G1289)*(P1289&gt;$P$2:$P$3094))+1</f>
        <v>1</v>
      </c>
      <c r="R1289" s="12" t="e">
        <f>(Q1289*100000)+#REF!</f>
        <v>#REF!</v>
      </c>
      <c r="S1289" t="e" cm="1">
        <f t="array" ref="S1289">SUMPRODUCT(($G$2:$G$3094=G1289)*(R1289&gt;$R$2:$R$3094))+1</f>
        <v>#REF!</v>
      </c>
      <c r="T1289" t="str">
        <f t="shared" si="104"/>
        <v xml:space="preserve">REDCAR </v>
      </c>
      <c r="U1289">
        <v>0</v>
      </c>
      <c r="V1289" t="s">
        <v>19</v>
      </c>
      <c r="W1289">
        <f t="shared" si="105"/>
        <v>2023</v>
      </c>
    </row>
    <row r="1290" spans="1:23" x14ac:dyDescent="0.25">
      <c r="A1290" s="10" t="str">
        <f>IF(YEAR(G1290)=2024,#REF!,"")</f>
        <v/>
      </c>
      <c r="B1290" s="10" t="str">
        <f>IF(YEAR(G1290)=2025,#REF!,"")</f>
        <v/>
      </c>
      <c r="C1290" s="10" t="str">
        <f t="shared" si="101"/>
        <v>Afternoon45219</v>
      </c>
      <c r="D1290" s="5" t="str">
        <f>IF('by region'!$C$2="Any","Any",List!V1290)&amp;M1290&amp;IF('by region'!$I$2="Any","Any",N1290)&amp;G1290</f>
        <v>AnyJumpAny45219</v>
      </c>
      <c r="E1290" s="5" t="e">
        <f>IF(I1290=#REF!,List!G1290,"")</f>
        <v>#REF!</v>
      </c>
      <c r="F1290" s="5" t="e">
        <f t="shared" si="102"/>
        <v>#REF!</v>
      </c>
      <c r="G1290" s="15">
        <v>45219</v>
      </c>
      <c r="H1290" s="16" t="s">
        <v>35</v>
      </c>
      <c r="I1290" s="16" t="s">
        <v>20</v>
      </c>
      <c r="J1290" s="16" t="s">
        <v>9</v>
      </c>
      <c r="K1290" s="14" t="s">
        <v>10</v>
      </c>
      <c r="L1290" s="14" t="s">
        <v>17</v>
      </c>
      <c r="M1290" s="16" t="s">
        <v>12</v>
      </c>
      <c r="N1290" s="16" t="s">
        <v>13</v>
      </c>
      <c r="O1290" s="16" t="s">
        <v>14</v>
      </c>
      <c r="P1290" s="12">
        <f t="shared" si="103"/>
        <v>1</v>
      </c>
      <c r="Q1290" s="12" cm="1">
        <f t="array" ref="Q1290">SUMPRODUCT(($G$2:$G$3094=G1290)*(P1290&gt;$P$2:$P$3094))+1</f>
        <v>1</v>
      </c>
      <c r="R1290" s="12" t="e">
        <f>(Q1290*100000)+#REF!</f>
        <v>#REF!</v>
      </c>
      <c r="S1290" t="e" cm="1">
        <f t="array" ref="S1290">SUMPRODUCT(($G$2:$G$3094=G1290)*(R1290&gt;$R$2:$R$3094))+1</f>
        <v>#REF!</v>
      </c>
      <c r="T1290" t="str">
        <f t="shared" si="104"/>
        <v xml:space="preserve">Fakenham </v>
      </c>
      <c r="U1290">
        <v>0</v>
      </c>
      <c r="V1290" t="s">
        <v>19</v>
      </c>
      <c r="W1290">
        <f t="shared" si="105"/>
        <v>2023</v>
      </c>
    </row>
    <row r="1291" spans="1:23" x14ac:dyDescent="0.25">
      <c r="A1291" s="10" t="str">
        <f>IF(YEAR(G1291)=2024,#REF!,"")</f>
        <v/>
      </c>
      <c r="B1291" s="10" t="str">
        <f>IF(YEAR(G1291)=2025,#REF!,"")</f>
        <v/>
      </c>
      <c r="C1291" s="10" t="str">
        <f t="shared" si="101"/>
        <v>Afternoon45219</v>
      </c>
      <c r="D1291" s="5" t="str">
        <f>IF('by region'!$C$2="Any","Any",List!V1291)&amp;M1291&amp;IF('by region'!$I$2="Any","Any",N1291)&amp;G1291</f>
        <v>AnyJumpAny45219</v>
      </c>
      <c r="E1291" s="5" t="e">
        <f>IF(I1291=#REF!,List!G1291,"")</f>
        <v>#REF!</v>
      </c>
      <c r="F1291" s="5" t="e">
        <f t="shared" si="102"/>
        <v>#REF!</v>
      </c>
      <c r="G1291" s="15">
        <v>45219</v>
      </c>
      <c r="H1291" s="16" t="s">
        <v>35</v>
      </c>
      <c r="I1291" s="16" t="s">
        <v>60</v>
      </c>
      <c r="J1291" s="16" t="s">
        <v>9</v>
      </c>
      <c r="K1291" s="14" t="s">
        <v>24</v>
      </c>
      <c r="L1291" s="14" t="s">
        <v>17</v>
      </c>
      <c r="M1291" s="16" t="s">
        <v>12</v>
      </c>
      <c r="N1291" s="16" t="s">
        <v>13</v>
      </c>
      <c r="O1291" s="16" t="s">
        <v>14</v>
      </c>
      <c r="P1291" s="12">
        <f t="shared" si="103"/>
        <v>1</v>
      </c>
      <c r="Q1291" s="12" cm="1">
        <f t="array" ref="Q1291">SUMPRODUCT(($G$2:$G$3094=G1291)*(P1291&gt;$P$2:$P$3094))+1</f>
        <v>1</v>
      </c>
      <c r="R1291" s="12" t="e">
        <f>(Q1291*100000)+#REF!</f>
        <v>#REF!</v>
      </c>
      <c r="S1291" t="e" cm="1">
        <f t="array" ref="S1291">SUMPRODUCT(($G$2:$G$3094=G1291)*(R1291&gt;$R$2:$R$3094))+1</f>
        <v>#REF!</v>
      </c>
      <c r="T1291" t="str">
        <f t="shared" si="104"/>
        <v xml:space="preserve">Uttoxeter </v>
      </c>
      <c r="U1291">
        <v>0</v>
      </c>
      <c r="V1291" t="s">
        <v>19</v>
      </c>
      <c r="W1291">
        <f t="shared" si="105"/>
        <v>2023</v>
      </c>
    </row>
    <row r="1292" spans="1:23" x14ac:dyDescent="0.25">
      <c r="A1292" s="10" t="str">
        <f>IF(YEAR(G1292)=2024,#REF!,"")</f>
        <v/>
      </c>
      <c r="B1292" s="10" t="str">
        <f>IF(YEAR(G1292)=2025,#REF!,"")</f>
        <v/>
      </c>
      <c r="C1292" s="10" t="str">
        <f t="shared" si="101"/>
        <v>Afternoon45220</v>
      </c>
      <c r="D1292" s="5" t="str">
        <f>IF('by region'!$C$2="Any","Any",List!V1292)&amp;M1292&amp;IF('by region'!$I$2="Any","Any",N1292)&amp;G1292</f>
        <v>AnyFlatAny45220</v>
      </c>
      <c r="E1292" s="5" t="e">
        <f>IF(I1292=#REF!,List!G1292,"")</f>
        <v>#REF!</v>
      </c>
      <c r="F1292" s="5" t="e">
        <f t="shared" si="102"/>
        <v>#REF!</v>
      </c>
      <c r="G1292" s="15">
        <v>45220</v>
      </c>
      <c r="H1292" s="16" t="s">
        <v>37</v>
      </c>
      <c r="I1292" s="16" t="s">
        <v>55</v>
      </c>
      <c r="J1292" s="16" t="s">
        <v>9</v>
      </c>
      <c r="K1292" s="14" t="s">
        <v>10</v>
      </c>
      <c r="L1292" s="14" t="s">
        <v>19</v>
      </c>
      <c r="M1292" s="16" t="s">
        <v>25</v>
      </c>
      <c r="N1292" s="16" t="s">
        <v>13</v>
      </c>
      <c r="O1292" s="16" t="s">
        <v>21</v>
      </c>
      <c r="P1292" s="12">
        <f t="shared" si="103"/>
        <v>1</v>
      </c>
      <c r="Q1292" s="12" cm="1">
        <f t="array" ref="Q1292">SUMPRODUCT(($G$2:$G$3094=G1292)*(P1292&gt;$P$2:$P$3094))+1</f>
        <v>1</v>
      </c>
      <c r="R1292" s="12" t="e">
        <f>(Q1292*100000)+#REF!</f>
        <v>#REF!</v>
      </c>
      <c r="S1292" t="e" cm="1">
        <f t="array" ref="S1292">SUMPRODUCT(($G$2:$G$3094=G1292)*(R1292&gt;$R$2:$R$3094))+1</f>
        <v>#REF!</v>
      </c>
      <c r="T1292" t="str">
        <f t="shared" si="104"/>
        <v xml:space="preserve">ASCOT </v>
      </c>
      <c r="U1292">
        <v>0</v>
      </c>
      <c r="V1292" t="s">
        <v>11</v>
      </c>
      <c r="W1292">
        <f t="shared" si="105"/>
        <v>2023</v>
      </c>
    </row>
    <row r="1293" spans="1:23" x14ac:dyDescent="0.25">
      <c r="A1293" s="10" t="str">
        <f>IF(YEAR(G1293)=2024,#REF!,"")</f>
        <v/>
      </c>
      <c r="B1293" s="10" t="str">
        <f>IF(YEAR(G1293)=2025,#REF!,"")</f>
        <v/>
      </c>
      <c r="C1293" s="10" t="str">
        <f t="shared" si="101"/>
        <v>Afternoon45220</v>
      </c>
      <c r="D1293" s="5" t="str">
        <f>IF('by region'!$C$2="Any","Any",List!V1293)&amp;M1293&amp;IF('by region'!$I$2="Any","Any",N1293)&amp;G1293</f>
        <v>AnyFlatAny45220</v>
      </c>
      <c r="E1293" s="5" t="e">
        <f>IF(I1293=#REF!,List!G1293,"")</f>
        <v>#REF!</v>
      </c>
      <c r="F1293" s="5" t="e">
        <f t="shared" si="102"/>
        <v>#REF!</v>
      </c>
      <c r="G1293" s="15">
        <v>45220</v>
      </c>
      <c r="H1293" s="16" t="s">
        <v>37</v>
      </c>
      <c r="I1293" s="16" t="s">
        <v>8</v>
      </c>
      <c r="J1293" s="16" t="s">
        <v>9</v>
      </c>
      <c r="K1293" s="14" t="s">
        <v>10</v>
      </c>
      <c r="L1293" s="14" t="s">
        <v>11</v>
      </c>
      <c r="M1293" s="16" t="s">
        <v>25</v>
      </c>
      <c r="N1293" s="16" t="s">
        <v>13</v>
      </c>
      <c r="O1293" s="16" t="s">
        <v>14</v>
      </c>
      <c r="P1293" s="12">
        <f t="shared" si="103"/>
        <v>1</v>
      </c>
      <c r="Q1293" s="12" cm="1">
        <f t="array" ref="Q1293">SUMPRODUCT(($G$2:$G$3094=G1293)*(P1293&gt;$P$2:$P$3094))+1</f>
        <v>1</v>
      </c>
      <c r="R1293" s="12" t="e">
        <f>(Q1293*100000)+#REF!</f>
        <v>#REF!</v>
      </c>
      <c r="S1293" t="e" cm="1">
        <f t="array" ref="S1293">SUMPRODUCT(($G$2:$G$3094=G1293)*(R1293&gt;$R$2:$R$3094))+1</f>
        <v>#REF!</v>
      </c>
      <c r="T1293" t="str">
        <f t="shared" si="104"/>
        <v xml:space="preserve">CATTERICK BRIDGE </v>
      </c>
      <c r="U1293">
        <v>0</v>
      </c>
      <c r="V1293" t="s">
        <v>19</v>
      </c>
      <c r="W1293">
        <f t="shared" si="105"/>
        <v>2023</v>
      </c>
    </row>
    <row r="1294" spans="1:23" x14ac:dyDescent="0.25">
      <c r="A1294" s="10" t="str">
        <f>IF(YEAR(G1294)=2024,#REF!,"")</f>
        <v/>
      </c>
      <c r="B1294" s="10" t="str">
        <f>IF(YEAR(G1294)=2025,#REF!,"")</f>
        <v/>
      </c>
      <c r="C1294" s="10" t="str">
        <f t="shared" si="101"/>
        <v>Afternoon45220</v>
      </c>
      <c r="D1294" s="5" t="str">
        <f>IF('by region'!$C$2="Any","Any",List!V1294)&amp;M1294&amp;IF('by region'!$I$2="Any","Any",N1294)&amp;G1294</f>
        <v>AnyJumpAny45220</v>
      </c>
      <c r="E1294" s="5" t="e">
        <f>IF(I1294=#REF!,List!G1294,"")</f>
        <v>#REF!</v>
      </c>
      <c r="F1294" s="5" t="e">
        <f t="shared" si="102"/>
        <v>#REF!</v>
      </c>
      <c r="G1294" s="15">
        <v>45220</v>
      </c>
      <c r="H1294" s="16" t="s">
        <v>37</v>
      </c>
      <c r="I1294" s="16" t="s">
        <v>53</v>
      </c>
      <c r="J1294" s="16" t="s">
        <v>9</v>
      </c>
      <c r="K1294" s="14" t="s">
        <v>16</v>
      </c>
      <c r="L1294" s="14" t="s">
        <v>17</v>
      </c>
      <c r="M1294" s="16" t="s">
        <v>12</v>
      </c>
      <c r="N1294" s="16" t="s">
        <v>13</v>
      </c>
      <c r="O1294" s="16" t="s">
        <v>14</v>
      </c>
      <c r="P1294" s="12">
        <f t="shared" si="103"/>
        <v>1</v>
      </c>
      <c r="Q1294" s="12" cm="1">
        <f t="array" ref="Q1294">SUMPRODUCT(($G$2:$G$3094=G1294)*(P1294&gt;$P$2:$P$3094))+1</f>
        <v>1</v>
      </c>
      <c r="R1294" s="12" t="e">
        <f>(Q1294*100000)+#REF!</f>
        <v>#REF!</v>
      </c>
      <c r="S1294" t="e" cm="1">
        <f t="array" ref="S1294">SUMPRODUCT(($G$2:$G$3094=G1294)*(R1294&gt;$R$2:$R$3094))+1</f>
        <v>#REF!</v>
      </c>
      <c r="T1294" t="str">
        <f t="shared" si="104"/>
        <v xml:space="preserve">Market Rasen </v>
      </c>
      <c r="U1294">
        <v>0</v>
      </c>
      <c r="V1294" t="s">
        <v>17</v>
      </c>
      <c r="W1294">
        <f t="shared" si="105"/>
        <v>2023</v>
      </c>
    </row>
    <row r="1295" spans="1:23" x14ac:dyDescent="0.25">
      <c r="A1295" s="10" t="str">
        <f>IF(YEAR(G1295)=2024,#REF!,"")</f>
        <v/>
      </c>
      <c r="B1295" s="10" t="str">
        <f>IF(YEAR(G1295)=2025,#REF!,"")</f>
        <v/>
      </c>
      <c r="C1295" s="10" t="str">
        <f t="shared" si="101"/>
        <v>Afternoon45220</v>
      </c>
      <c r="D1295" s="5" t="str">
        <f>IF('by region'!$C$2="Any","Any",List!V1295)&amp;M1295&amp;IF('by region'!$I$2="Any","Any",N1295)&amp;G1295</f>
        <v>AnyJumpAny45220</v>
      </c>
      <c r="E1295" s="5" t="e">
        <f>IF(I1295=#REF!,List!G1295,"")</f>
        <v>#REF!</v>
      </c>
      <c r="F1295" s="5" t="e">
        <f t="shared" si="102"/>
        <v>#REF!</v>
      </c>
      <c r="G1295" s="15">
        <v>45220</v>
      </c>
      <c r="H1295" s="16" t="s">
        <v>37</v>
      </c>
      <c r="I1295" s="16" t="s">
        <v>75</v>
      </c>
      <c r="J1295" s="16" t="s">
        <v>9</v>
      </c>
      <c r="K1295" s="14" t="s">
        <v>10</v>
      </c>
      <c r="L1295" s="14" t="s">
        <v>19</v>
      </c>
      <c r="M1295" s="16" t="s">
        <v>12</v>
      </c>
      <c r="N1295" s="16" t="s">
        <v>13</v>
      </c>
      <c r="O1295" s="16" t="s">
        <v>14</v>
      </c>
      <c r="P1295" s="12">
        <f t="shared" si="103"/>
        <v>1</v>
      </c>
      <c r="Q1295" s="12" cm="1">
        <f t="array" ref="Q1295">SUMPRODUCT(($G$2:$G$3094=G1295)*(P1295&gt;$P$2:$P$3094))+1</f>
        <v>1</v>
      </c>
      <c r="R1295" s="12" t="e">
        <f>(Q1295*100000)+#REF!</f>
        <v>#REF!</v>
      </c>
      <c r="S1295" t="e" cm="1">
        <f t="array" ref="S1295">SUMPRODUCT(($G$2:$G$3094=G1295)*(R1295&gt;$R$2:$R$3094))+1</f>
        <v>#REF!</v>
      </c>
      <c r="T1295" t="str">
        <f t="shared" si="104"/>
        <v xml:space="preserve">Newton Abbot </v>
      </c>
      <c r="U1295">
        <v>0</v>
      </c>
      <c r="V1295" t="s">
        <v>30</v>
      </c>
      <c r="W1295">
        <f t="shared" si="105"/>
        <v>2023</v>
      </c>
    </row>
    <row r="1296" spans="1:23" x14ac:dyDescent="0.25">
      <c r="A1296" s="10" t="str">
        <f>IF(YEAR(G1296)=2024,#REF!,"")</f>
        <v/>
      </c>
      <c r="B1296" s="10" t="str">
        <f>IF(YEAR(G1296)=2025,#REF!,"")</f>
        <v/>
      </c>
      <c r="C1296" s="10" t="str">
        <f t="shared" si="101"/>
        <v>Afternoon45220</v>
      </c>
      <c r="D1296" s="5" t="str">
        <f>IF('by region'!$C$2="Any","Any",List!V1296)&amp;M1296&amp;IF('by region'!$I$2="Any","Any",N1296)&amp;G1296</f>
        <v>AnyJumpAny45220</v>
      </c>
      <c r="E1296" s="5" t="e">
        <f>IF(I1296=#REF!,List!G1296,"")</f>
        <v>#REF!</v>
      </c>
      <c r="F1296" s="5" t="e">
        <f t="shared" si="102"/>
        <v>#REF!</v>
      </c>
      <c r="G1296" s="15">
        <v>45220</v>
      </c>
      <c r="H1296" s="16" t="s">
        <v>37</v>
      </c>
      <c r="I1296" s="16" t="s">
        <v>66</v>
      </c>
      <c r="J1296" s="16" t="s">
        <v>9</v>
      </c>
      <c r="K1296" s="14" t="s">
        <v>10</v>
      </c>
      <c r="L1296" s="14" t="s">
        <v>17</v>
      </c>
      <c r="M1296" s="16" t="s">
        <v>12</v>
      </c>
      <c r="N1296" s="16" t="s">
        <v>13</v>
      </c>
      <c r="O1296" s="16" t="s">
        <v>14</v>
      </c>
      <c r="P1296" s="12">
        <f t="shared" si="103"/>
        <v>1</v>
      </c>
      <c r="Q1296" s="12" cm="1">
        <f t="array" ref="Q1296">SUMPRODUCT(($G$2:$G$3094=G1296)*(P1296&gt;$P$2:$P$3094))+1</f>
        <v>1</v>
      </c>
      <c r="R1296" s="12" t="e">
        <f>(Q1296*100000)+#REF!</f>
        <v>#REF!</v>
      </c>
      <c r="S1296" t="e" cm="1">
        <f t="array" ref="S1296">SUMPRODUCT(($G$2:$G$3094=G1296)*(R1296&gt;$R$2:$R$3094))+1</f>
        <v>#REF!</v>
      </c>
      <c r="T1296" t="str">
        <f t="shared" si="104"/>
        <v xml:space="preserve">Stratford-On-Avon </v>
      </c>
      <c r="U1296">
        <v>0</v>
      </c>
      <c r="V1296" t="s">
        <v>17</v>
      </c>
      <c r="W1296">
        <f t="shared" si="105"/>
        <v>2023</v>
      </c>
    </row>
    <row r="1297" spans="1:23" x14ac:dyDescent="0.25">
      <c r="A1297" s="10" t="str">
        <f>IF(YEAR(G1297)=2024,#REF!,"")</f>
        <v/>
      </c>
      <c r="B1297" s="10" t="str">
        <f>IF(YEAR(G1297)=2025,#REF!,"")</f>
        <v/>
      </c>
      <c r="C1297" s="10" t="str">
        <f t="shared" si="101"/>
        <v>Afternoon45221</v>
      </c>
      <c r="D1297" s="5" t="str">
        <f>IF('by region'!$C$2="Any","Any",List!V1297)&amp;M1297&amp;IF('by region'!$I$2="Any","Any",N1297)&amp;G1297</f>
        <v>AnyJumpAny45221</v>
      </c>
      <c r="E1297" s="5" t="e">
        <f>IF(I1297=#REF!,List!G1297,"")</f>
        <v>#REF!</v>
      </c>
      <c r="F1297" s="5" t="e">
        <f t="shared" si="102"/>
        <v>#REF!</v>
      </c>
      <c r="G1297" s="15">
        <v>45221</v>
      </c>
      <c r="H1297" s="16" t="s">
        <v>40</v>
      </c>
      <c r="I1297" s="16" t="s">
        <v>47</v>
      </c>
      <c r="J1297" s="16" t="s">
        <v>9</v>
      </c>
      <c r="K1297" s="14" t="s">
        <v>16</v>
      </c>
      <c r="L1297" s="14" t="s">
        <v>19</v>
      </c>
      <c r="M1297" s="16" t="s">
        <v>12</v>
      </c>
      <c r="N1297" s="16" t="s">
        <v>13</v>
      </c>
      <c r="O1297" s="16" t="s">
        <v>14</v>
      </c>
      <c r="P1297" s="12">
        <f t="shared" si="103"/>
        <v>1</v>
      </c>
      <c r="Q1297" s="12" cm="1">
        <f t="array" ref="Q1297">SUMPRODUCT(($G$2:$G$3094=G1297)*(P1297&gt;$P$2:$P$3094))+1</f>
        <v>1</v>
      </c>
      <c r="R1297" s="12" t="e">
        <f>(Q1297*100000)+#REF!</f>
        <v>#REF!</v>
      </c>
      <c r="S1297" t="e" cm="1">
        <f t="array" ref="S1297">SUMPRODUCT(($G$2:$G$3094=G1297)*(R1297&gt;$R$2:$R$3094))+1</f>
        <v>#REF!</v>
      </c>
      <c r="T1297" t="str">
        <f t="shared" si="104"/>
        <v xml:space="preserve">Kempton Park </v>
      </c>
      <c r="U1297">
        <v>0</v>
      </c>
      <c r="V1297" t="s">
        <v>17</v>
      </c>
      <c r="W1297">
        <f t="shared" si="105"/>
        <v>2023</v>
      </c>
    </row>
    <row r="1298" spans="1:23" x14ac:dyDescent="0.25">
      <c r="A1298" s="10" t="str">
        <f>IF(YEAR(G1298)=2024,#REF!,"")</f>
        <v/>
      </c>
      <c r="B1298" s="10" t="str">
        <f>IF(YEAR(G1298)=2025,#REF!,"")</f>
        <v/>
      </c>
      <c r="C1298" s="10" t="str">
        <f t="shared" si="101"/>
        <v>Afternoon45221</v>
      </c>
      <c r="D1298" s="5" t="str">
        <f>IF('by region'!$C$2="Any","Any",List!V1298)&amp;M1298&amp;IF('by region'!$I$2="Any","Any",N1298)&amp;G1298</f>
        <v>AnyJumpAny45221</v>
      </c>
      <c r="E1298" s="5" t="e">
        <f>IF(I1298=#REF!,List!G1298,"")</f>
        <v>#REF!</v>
      </c>
      <c r="F1298" s="5" t="e">
        <f t="shared" si="102"/>
        <v>#REF!</v>
      </c>
      <c r="G1298" s="15">
        <v>45221</v>
      </c>
      <c r="H1298" s="16" t="s">
        <v>40</v>
      </c>
      <c r="I1298" s="16" t="s">
        <v>46</v>
      </c>
      <c r="J1298" s="16" t="s">
        <v>9</v>
      </c>
      <c r="K1298" s="14" t="s">
        <v>24</v>
      </c>
      <c r="L1298" s="14" t="s">
        <v>11</v>
      </c>
      <c r="M1298" s="16" t="s">
        <v>12</v>
      </c>
      <c r="N1298" s="16" t="s">
        <v>13</v>
      </c>
      <c r="O1298" s="16" t="s">
        <v>14</v>
      </c>
      <c r="P1298" s="12">
        <f t="shared" si="103"/>
        <v>1</v>
      </c>
      <c r="Q1298" s="12" cm="1">
        <f t="array" ref="Q1298">SUMPRODUCT(($G$2:$G$3094=G1298)*(P1298&gt;$P$2:$P$3094))+1</f>
        <v>1</v>
      </c>
      <c r="R1298" s="12" t="e">
        <f>(Q1298*100000)+#REF!</f>
        <v>#REF!</v>
      </c>
      <c r="S1298" t="e" cm="1">
        <f t="array" ref="S1298">SUMPRODUCT(($G$2:$G$3094=G1298)*(R1298&gt;$R$2:$R$3094))+1</f>
        <v>#REF!</v>
      </c>
      <c r="T1298" t="str">
        <f t="shared" si="104"/>
        <v xml:space="preserve">Sedgefield </v>
      </c>
      <c r="U1298">
        <v>0</v>
      </c>
      <c r="V1298" t="s">
        <v>19</v>
      </c>
      <c r="W1298">
        <f t="shared" si="105"/>
        <v>2023</v>
      </c>
    </row>
    <row r="1299" spans="1:23" x14ac:dyDescent="0.25">
      <c r="A1299" s="10" t="str">
        <f>IF(YEAR(G1299)=2024,#REF!,"")</f>
        <v/>
      </c>
      <c r="B1299" s="10" t="str">
        <f>IF(YEAR(G1299)=2025,#REF!,"")</f>
        <v/>
      </c>
      <c r="C1299" s="10" t="str">
        <f t="shared" si="101"/>
        <v>Afternoon45222</v>
      </c>
      <c r="D1299" s="5" t="str">
        <f>IF('by region'!$C$2="Any","Any",List!V1299)&amp;M1299&amp;IF('by region'!$I$2="Any","Any",N1299)&amp;G1299</f>
        <v>AnyFlatAny45222</v>
      </c>
      <c r="E1299" s="5" t="e">
        <f>IF(I1299=#REF!,List!G1299,"")</f>
        <v>#REF!</v>
      </c>
      <c r="F1299" s="5" t="e">
        <f t="shared" si="102"/>
        <v>#REF!</v>
      </c>
      <c r="G1299" s="15">
        <v>45222</v>
      </c>
      <c r="H1299" s="16" t="s">
        <v>42</v>
      </c>
      <c r="I1299" s="16" t="s">
        <v>71</v>
      </c>
      <c r="J1299" s="16" t="s">
        <v>9</v>
      </c>
      <c r="K1299" s="14" t="s">
        <v>10</v>
      </c>
      <c r="L1299" s="14" t="s">
        <v>11</v>
      </c>
      <c r="M1299" s="16" t="s">
        <v>25</v>
      </c>
      <c r="N1299" s="16" t="s">
        <v>13</v>
      </c>
      <c r="O1299" s="16" t="s">
        <v>14</v>
      </c>
      <c r="P1299" s="12">
        <f t="shared" si="103"/>
        <v>1</v>
      </c>
      <c r="Q1299" s="12" cm="1">
        <f t="array" ref="Q1299">SUMPRODUCT(($G$2:$G$3094=G1299)*(P1299&gt;$P$2:$P$3094))+1</f>
        <v>1</v>
      </c>
      <c r="R1299" s="12" t="e">
        <f>(Q1299*100000)+#REF!</f>
        <v>#REF!</v>
      </c>
      <c r="S1299" t="e" cm="1">
        <f t="array" ref="S1299">SUMPRODUCT(($G$2:$G$3094=G1299)*(R1299&gt;$R$2:$R$3094))+1</f>
        <v>#REF!</v>
      </c>
      <c r="T1299" t="str">
        <f t="shared" si="104"/>
        <v xml:space="preserve">PONTEFRACT </v>
      </c>
      <c r="U1299">
        <v>0</v>
      </c>
      <c r="V1299" t="s">
        <v>11</v>
      </c>
      <c r="W1299">
        <f t="shared" si="105"/>
        <v>2023</v>
      </c>
    </row>
    <row r="1300" spans="1:23" x14ac:dyDescent="0.25">
      <c r="A1300" s="10" t="str">
        <f>IF(YEAR(G1300)=2024,#REF!,"")</f>
        <v/>
      </c>
      <c r="B1300" s="10" t="str">
        <f>IF(YEAR(G1300)=2025,#REF!,"")</f>
        <v/>
      </c>
      <c r="C1300" s="10" t="str">
        <f t="shared" si="101"/>
        <v>Afternoon45222</v>
      </c>
      <c r="D1300" s="5" t="str">
        <f>IF('by region'!$C$2="Any","Any",List!V1300)&amp;M1300&amp;IF('by region'!$I$2="Any","Any",N1300)&amp;G1300</f>
        <v>AnyFlatAny45222</v>
      </c>
      <c r="E1300" s="5" t="e">
        <f>IF(I1300=#REF!,List!G1300,"")</f>
        <v>#REF!</v>
      </c>
      <c r="F1300" s="5" t="e">
        <f t="shared" si="102"/>
        <v>#REF!</v>
      </c>
      <c r="G1300" s="15">
        <v>45222</v>
      </c>
      <c r="H1300" s="16" t="s">
        <v>42</v>
      </c>
      <c r="I1300" s="16" t="s">
        <v>70</v>
      </c>
      <c r="J1300" s="16" t="s">
        <v>9</v>
      </c>
      <c r="K1300" s="14" t="s">
        <v>24</v>
      </c>
      <c r="L1300" s="14" t="s">
        <v>19</v>
      </c>
      <c r="M1300" s="16" t="s">
        <v>25</v>
      </c>
      <c r="N1300" s="16" t="s">
        <v>13</v>
      </c>
      <c r="O1300" s="16" t="s">
        <v>14</v>
      </c>
      <c r="P1300" s="12">
        <f t="shared" si="103"/>
        <v>1</v>
      </c>
      <c r="Q1300" s="12" cm="1">
        <f t="array" ref="Q1300">SUMPRODUCT(($G$2:$G$3094=G1300)*(P1300&gt;$P$2:$P$3094))+1</f>
        <v>1</v>
      </c>
      <c r="R1300" s="12" t="e">
        <f>(Q1300*100000)+#REF!</f>
        <v>#REF!</v>
      </c>
      <c r="S1300" t="e" cm="1">
        <f t="array" ref="S1300">SUMPRODUCT(($G$2:$G$3094=G1300)*(R1300&gt;$R$2:$R$3094))+1</f>
        <v>#REF!</v>
      </c>
      <c r="T1300" t="str">
        <f t="shared" si="104"/>
        <v xml:space="preserve">WINDSOR </v>
      </c>
      <c r="U1300">
        <v>0</v>
      </c>
      <c r="V1300" t="s">
        <v>17</v>
      </c>
      <c r="W1300">
        <f t="shared" si="105"/>
        <v>2023</v>
      </c>
    </row>
    <row r="1301" spans="1:23" x14ac:dyDescent="0.25">
      <c r="A1301" s="10" t="str">
        <f>IF(YEAR(G1301)=2024,#REF!,"")</f>
        <v/>
      </c>
      <c r="B1301" s="10" t="str">
        <f>IF(YEAR(G1301)=2025,#REF!,"")</f>
        <v/>
      </c>
      <c r="C1301" s="10" t="str">
        <f t="shared" si="101"/>
        <v>Afternoon45222</v>
      </c>
      <c r="D1301" s="5" t="str">
        <f>IF('by region'!$C$2="Any","Any",List!V1301)&amp;M1301&amp;IF('by region'!$I$2="Any","Any",N1301)&amp;G1301</f>
        <v>AnyJumpAny45222</v>
      </c>
      <c r="E1301" s="5" t="e">
        <f>IF(I1301=#REF!,List!G1301,"")</f>
        <v>#REF!</v>
      </c>
      <c r="F1301" s="5" t="e">
        <f t="shared" si="102"/>
        <v>#REF!</v>
      </c>
      <c r="G1301" s="15">
        <v>45222</v>
      </c>
      <c r="H1301" s="16" t="s">
        <v>42</v>
      </c>
      <c r="I1301" s="16" t="s">
        <v>41</v>
      </c>
      <c r="J1301" s="16" t="s">
        <v>9</v>
      </c>
      <c r="K1301" s="14" t="s">
        <v>10</v>
      </c>
      <c r="L1301" s="14" t="s">
        <v>19</v>
      </c>
      <c r="M1301" s="16" t="s">
        <v>12</v>
      </c>
      <c r="N1301" s="16" t="s">
        <v>13</v>
      </c>
      <c r="O1301" s="16" t="s">
        <v>14</v>
      </c>
      <c r="P1301" s="12">
        <f t="shared" si="103"/>
        <v>1</v>
      </c>
      <c r="Q1301" s="12" cm="1">
        <f t="array" ref="Q1301">SUMPRODUCT(($G$2:$G$3094=G1301)*(P1301&gt;$P$2:$P$3094))+1</f>
        <v>1</v>
      </c>
      <c r="R1301" s="12" t="e">
        <f>(Q1301*100000)+#REF!</f>
        <v>#REF!</v>
      </c>
      <c r="S1301" t="e" cm="1">
        <f t="array" ref="S1301">SUMPRODUCT(($G$2:$G$3094=G1301)*(R1301&gt;$R$2:$R$3094))+1</f>
        <v>#REF!</v>
      </c>
      <c r="T1301" t="str">
        <f t="shared" si="104"/>
        <v xml:space="preserve">Plumpton </v>
      </c>
      <c r="U1301">
        <v>0</v>
      </c>
      <c r="V1301" t="s">
        <v>30</v>
      </c>
      <c r="W1301">
        <f t="shared" si="105"/>
        <v>2023</v>
      </c>
    </row>
    <row r="1302" spans="1:23" x14ac:dyDescent="0.25">
      <c r="A1302" s="10" t="str">
        <f>IF(YEAR(G1302)=2024,#REF!,"")</f>
        <v/>
      </c>
      <c r="B1302" s="10" t="str">
        <f>IF(YEAR(G1302)=2025,#REF!,"")</f>
        <v/>
      </c>
      <c r="C1302" s="10" t="str">
        <f t="shared" si="101"/>
        <v>Afternoon45223</v>
      </c>
      <c r="D1302" s="5" t="str">
        <f>IF('by region'!$C$2="Any","Any",List!V1302)&amp;M1302&amp;IF('by region'!$I$2="Any","Any",N1302)&amp;G1302</f>
        <v>AnyFlatAny45223</v>
      </c>
      <c r="E1302" s="5" t="e">
        <f>IF(I1302=#REF!,List!G1302,"")</f>
        <v>#REF!</v>
      </c>
      <c r="F1302" s="5" t="e">
        <f t="shared" si="102"/>
        <v>#REF!</v>
      </c>
      <c r="G1302" s="15">
        <v>45223</v>
      </c>
      <c r="H1302" s="16" t="s">
        <v>7</v>
      </c>
      <c r="I1302" s="16" t="s">
        <v>81</v>
      </c>
      <c r="J1302" s="16" t="s">
        <v>9</v>
      </c>
      <c r="K1302" s="14" t="s">
        <v>24</v>
      </c>
      <c r="L1302" s="14" t="s">
        <v>17</v>
      </c>
      <c r="M1302" s="16" t="s">
        <v>25</v>
      </c>
      <c r="N1302" s="16" t="s">
        <v>13</v>
      </c>
      <c r="O1302" s="16" t="s">
        <v>14</v>
      </c>
      <c r="P1302" s="12">
        <f t="shared" si="103"/>
        <v>1</v>
      </c>
      <c r="Q1302" s="12" cm="1">
        <f t="array" ref="Q1302">SUMPRODUCT(($G$2:$G$3094=G1302)*(P1302&gt;$P$2:$P$3094))+1</f>
        <v>1</v>
      </c>
      <c r="R1302" s="12" t="e">
        <f>(Q1302*100000)+#REF!</f>
        <v>#REF!</v>
      </c>
      <c r="S1302" t="e" cm="1">
        <f t="array" ref="S1302">SUMPRODUCT(($G$2:$G$3094=G1302)*(R1302&gt;$R$2:$R$3094))+1</f>
        <v>#REF!</v>
      </c>
      <c r="T1302" t="str">
        <f t="shared" si="104"/>
        <v xml:space="preserve">YARMOUTH </v>
      </c>
      <c r="U1302">
        <v>0</v>
      </c>
      <c r="V1302" t="s">
        <v>19</v>
      </c>
      <c r="W1302">
        <f t="shared" si="105"/>
        <v>2023</v>
      </c>
    </row>
    <row r="1303" spans="1:23" x14ac:dyDescent="0.25">
      <c r="A1303" s="10" t="str">
        <f>IF(YEAR(G1303)=2024,#REF!,"")</f>
        <v/>
      </c>
      <c r="B1303" s="10" t="str">
        <f>IF(YEAR(G1303)=2025,#REF!,"")</f>
        <v/>
      </c>
      <c r="C1303" s="10" t="str">
        <f t="shared" si="101"/>
        <v>Afternoon45223</v>
      </c>
      <c r="D1303" s="5" t="str">
        <f>IF('by region'!$C$2="Any","Any",List!V1303)&amp;M1303&amp;IF('by region'!$I$2="Any","Any",N1303)&amp;G1303</f>
        <v>AnyJumpAny45223</v>
      </c>
      <c r="E1303" s="5" t="e">
        <f>IF(I1303=#REF!,List!G1303,"")</f>
        <v>#REF!</v>
      </c>
      <c r="F1303" s="5" t="e">
        <f t="shared" si="102"/>
        <v>#REF!</v>
      </c>
      <c r="G1303" s="15">
        <v>45223</v>
      </c>
      <c r="H1303" s="16" t="s">
        <v>7</v>
      </c>
      <c r="I1303" s="16" t="s">
        <v>18</v>
      </c>
      <c r="J1303" s="16" t="s">
        <v>9</v>
      </c>
      <c r="K1303" s="14" t="s">
        <v>16</v>
      </c>
      <c r="L1303" s="14" t="s">
        <v>19</v>
      </c>
      <c r="M1303" s="16" t="s">
        <v>12</v>
      </c>
      <c r="N1303" s="16" t="s">
        <v>13</v>
      </c>
      <c r="O1303" s="16" t="s">
        <v>14</v>
      </c>
      <c r="P1303" s="12">
        <f t="shared" si="103"/>
        <v>1</v>
      </c>
      <c r="Q1303" s="12" cm="1">
        <f t="array" ref="Q1303">SUMPRODUCT(($G$2:$G$3094=G1303)*(P1303&gt;$P$2:$P$3094))+1</f>
        <v>1</v>
      </c>
      <c r="R1303" s="12" t="e">
        <f>(Q1303*100000)+#REF!</f>
        <v>#REF!</v>
      </c>
      <c r="S1303" t="e" cm="1">
        <f t="array" ref="S1303">SUMPRODUCT(($G$2:$G$3094=G1303)*(R1303&gt;$R$2:$R$3094))+1</f>
        <v>#REF!</v>
      </c>
      <c r="T1303" t="str">
        <f t="shared" si="104"/>
        <v xml:space="preserve">Exeter </v>
      </c>
      <c r="U1303">
        <v>0</v>
      </c>
      <c r="V1303" t="s">
        <v>30</v>
      </c>
      <c r="W1303">
        <f t="shared" si="105"/>
        <v>2023</v>
      </c>
    </row>
    <row r="1304" spans="1:23" x14ac:dyDescent="0.25">
      <c r="A1304" s="10" t="str">
        <f>IF(YEAR(G1304)=2024,#REF!,"")</f>
        <v/>
      </c>
      <c r="B1304" s="10" t="str">
        <f>IF(YEAR(G1304)=2025,#REF!,"")</f>
        <v/>
      </c>
      <c r="C1304" s="10" t="str">
        <f t="shared" si="101"/>
        <v>Afternoon45223</v>
      </c>
      <c r="D1304" s="5" t="str">
        <f>IF('by region'!$C$2="Any","Any",List!V1304)&amp;M1304&amp;IF('by region'!$I$2="Any","Any",N1304)&amp;G1304</f>
        <v>AnyJumpAny45223</v>
      </c>
      <c r="E1304" s="5" t="e">
        <f>IF(I1304=#REF!,List!G1304,"")</f>
        <v>#REF!</v>
      </c>
      <c r="F1304" s="5" t="e">
        <f t="shared" si="102"/>
        <v>#REF!</v>
      </c>
      <c r="G1304" s="15">
        <v>45223</v>
      </c>
      <c r="H1304" s="16" t="s">
        <v>7</v>
      </c>
      <c r="I1304" s="16" t="s">
        <v>61</v>
      </c>
      <c r="J1304" s="16" t="s">
        <v>9</v>
      </c>
      <c r="K1304" s="14" t="s">
        <v>24</v>
      </c>
      <c r="L1304" s="14" t="s">
        <v>17</v>
      </c>
      <c r="M1304" s="16" t="s">
        <v>12</v>
      </c>
      <c r="N1304" s="16" t="s">
        <v>13</v>
      </c>
      <c r="O1304" s="16" t="s">
        <v>14</v>
      </c>
      <c r="P1304" s="12">
        <f t="shared" si="103"/>
        <v>1</v>
      </c>
      <c r="Q1304" s="12" cm="1">
        <f t="array" ref="Q1304">SUMPRODUCT(($G$2:$G$3094=G1304)*(P1304&gt;$P$2:$P$3094))+1</f>
        <v>1</v>
      </c>
      <c r="R1304" s="12" t="e">
        <f>(Q1304*100000)+#REF!</f>
        <v>#REF!</v>
      </c>
      <c r="S1304" t="e" cm="1">
        <f t="array" ref="S1304">SUMPRODUCT(($G$2:$G$3094=G1304)*(R1304&gt;$R$2:$R$3094))+1</f>
        <v>#REF!</v>
      </c>
      <c r="T1304" t="str">
        <f t="shared" si="104"/>
        <v xml:space="preserve">Hereford </v>
      </c>
      <c r="U1304">
        <v>0</v>
      </c>
      <c r="V1304" t="s">
        <v>17</v>
      </c>
      <c r="W1304">
        <f t="shared" si="105"/>
        <v>2023</v>
      </c>
    </row>
    <row r="1305" spans="1:23" x14ac:dyDescent="0.25">
      <c r="A1305" s="10" t="str">
        <f>IF(YEAR(G1305)=2024,#REF!,"")</f>
        <v/>
      </c>
      <c r="B1305" s="10" t="str">
        <f>IF(YEAR(G1305)=2025,#REF!,"")</f>
        <v/>
      </c>
      <c r="C1305" s="10" t="str">
        <f t="shared" si="101"/>
        <v>Afternoon45224</v>
      </c>
      <c r="D1305" s="5" t="str">
        <f>IF('by region'!$C$2="Any","Any",List!V1305)&amp;M1305&amp;IF('by region'!$I$2="Any","Any",N1305)&amp;G1305</f>
        <v>AnyFlatAny45224</v>
      </c>
      <c r="E1305" s="5" t="e">
        <f>IF(I1305=#REF!,List!G1305,"")</f>
        <v>#REF!</v>
      </c>
      <c r="F1305" s="5" t="e">
        <f t="shared" si="102"/>
        <v>#REF!</v>
      </c>
      <c r="G1305" s="15">
        <v>45224</v>
      </c>
      <c r="H1305" s="16" t="s">
        <v>27</v>
      </c>
      <c r="I1305" s="16" t="s">
        <v>76</v>
      </c>
      <c r="J1305" s="16" t="s">
        <v>9</v>
      </c>
      <c r="K1305" s="14" t="s">
        <v>16</v>
      </c>
      <c r="L1305" s="14" t="s">
        <v>17</v>
      </c>
      <c r="M1305" s="16" t="s">
        <v>25</v>
      </c>
      <c r="N1305" s="16" t="s">
        <v>13</v>
      </c>
      <c r="O1305" s="16" t="s">
        <v>14</v>
      </c>
      <c r="P1305" s="12">
        <f t="shared" si="103"/>
        <v>1</v>
      </c>
      <c r="Q1305" s="12" cm="1">
        <f t="array" ref="Q1305">SUMPRODUCT(($G$2:$G$3094=G1305)*(P1305&gt;$P$2:$P$3094))+1</f>
        <v>1</v>
      </c>
      <c r="R1305" s="12" t="e">
        <f>(Q1305*100000)+#REF!</f>
        <v>#REF!</v>
      </c>
      <c r="S1305" t="e" cm="1">
        <f t="array" ref="S1305">SUMPRODUCT(($G$2:$G$3094=G1305)*(R1305&gt;$R$2:$R$3094))+1</f>
        <v>#REF!</v>
      </c>
      <c r="T1305" t="str">
        <f t="shared" si="104"/>
        <v xml:space="preserve">NEWMARKET </v>
      </c>
      <c r="U1305">
        <v>0</v>
      </c>
      <c r="V1305" t="s">
        <v>11</v>
      </c>
      <c r="W1305">
        <f t="shared" si="105"/>
        <v>2023</v>
      </c>
    </row>
    <row r="1306" spans="1:23" x14ac:dyDescent="0.25">
      <c r="A1306" s="10" t="str">
        <f>IF(YEAR(G1306)=2024,#REF!,"")</f>
        <v/>
      </c>
      <c r="B1306" s="10" t="str">
        <f>IF(YEAR(G1306)=2025,#REF!,"")</f>
        <v/>
      </c>
      <c r="C1306" s="10" t="str">
        <f t="shared" si="101"/>
        <v>Afternoon45224</v>
      </c>
      <c r="D1306" s="5" t="str">
        <f>IF('by region'!$C$2="Any","Any",List!V1306)&amp;M1306&amp;IF('by region'!$I$2="Any","Any",N1306)&amp;G1306</f>
        <v>AnyJumpAny45224</v>
      </c>
      <c r="E1306" s="5" t="e">
        <f>IF(I1306=#REF!,List!G1306,"")</f>
        <v>#REF!</v>
      </c>
      <c r="F1306" s="5" t="e">
        <f t="shared" si="102"/>
        <v>#REF!</v>
      </c>
      <c r="G1306" s="15">
        <v>45224</v>
      </c>
      <c r="H1306" s="16" t="s">
        <v>27</v>
      </c>
      <c r="I1306" s="16" t="s">
        <v>58</v>
      </c>
      <c r="J1306" s="16" t="s">
        <v>9</v>
      </c>
      <c r="K1306" s="14" t="s">
        <v>24</v>
      </c>
      <c r="L1306" s="14" t="s">
        <v>19</v>
      </c>
      <c r="M1306" s="16" t="s">
        <v>12</v>
      </c>
      <c r="N1306" s="16" t="s">
        <v>13</v>
      </c>
      <c r="O1306" s="16" t="s">
        <v>14</v>
      </c>
      <c r="P1306" s="12">
        <f t="shared" si="103"/>
        <v>1</v>
      </c>
      <c r="Q1306" s="12" cm="1">
        <f t="array" ref="Q1306">SUMPRODUCT(($G$2:$G$3094=G1306)*(P1306&gt;$P$2:$P$3094))+1</f>
        <v>1</v>
      </c>
      <c r="R1306" s="12" t="e">
        <f>(Q1306*100000)+#REF!</f>
        <v>#REF!</v>
      </c>
      <c r="S1306" t="e" cm="1">
        <f t="array" ref="S1306">SUMPRODUCT(($G$2:$G$3094=G1306)*(R1306&gt;$R$2:$R$3094))+1</f>
        <v>#REF!</v>
      </c>
      <c r="T1306" t="str">
        <f t="shared" si="104"/>
        <v xml:space="preserve">Fontwell Park </v>
      </c>
      <c r="U1306">
        <v>0</v>
      </c>
      <c r="V1306" t="s">
        <v>19</v>
      </c>
      <c r="W1306">
        <f t="shared" si="105"/>
        <v>2023</v>
      </c>
    </row>
    <row r="1307" spans="1:23" x14ac:dyDescent="0.25">
      <c r="A1307" s="10" t="str">
        <f>IF(YEAR(G1307)=2024,#REF!,"")</f>
        <v/>
      </c>
      <c r="B1307" s="10" t="str">
        <f>IF(YEAR(G1307)=2025,#REF!,"")</f>
        <v/>
      </c>
      <c r="C1307" s="10" t="str">
        <f t="shared" si="101"/>
        <v>Afternoon45224</v>
      </c>
      <c r="D1307" s="5" t="str">
        <f>IF('by region'!$C$2="Any","Any",List!V1307)&amp;M1307&amp;IF('by region'!$I$2="Any","Any",N1307)&amp;G1307</f>
        <v>AnyJumpAny45224</v>
      </c>
      <c r="E1307" s="5" t="e">
        <f>IF(I1307=#REF!,List!G1307,"")</f>
        <v>#REF!</v>
      </c>
      <c r="F1307" s="5" t="e">
        <f t="shared" si="102"/>
        <v>#REF!</v>
      </c>
      <c r="G1307" s="15">
        <v>45224</v>
      </c>
      <c r="H1307" s="16" t="s">
        <v>27</v>
      </c>
      <c r="I1307" s="16" t="s">
        <v>91</v>
      </c>
      <c r="J1307" s="16" t="s">
        <v>9</v>
      </c>
      <c r="K1307" s="14" t="s">
        <v>24</v>
      </c>
      <c r="L1307" s="14" t="s">
        <v>17</v>
      </c>
      <c r="M1307" s="16" t="s">
        <v>12</v>
      </c>
      <c r="N1307" s="16" t="s">
        <v>13</v>
      </c>
      <c r="O1307" s="16" t="s">
        <v>14</v>
      </c>
      <c r="P1307" s="12">
        <f t="shared" si="103"/>
        <v>1</v>
      </c>
      <c r="Q1307" s="12" cm="1">
        <f t="array" ref="Q1307">SUMPRODUCT(($G$2:$G$3094=G1307)*(P1307&gt;$P$2:$P$3094))+1</f>
        <v>1</v>
      </c>
      <c r="R1307" s="12" t="e">
        <f>(Q1307*100000)+#REF!</f>
        <v>#REF!</v>
      </c>
      <c r="S1307" t="e" cm="1">
        <f t="array" ref="S1307">SUMPRODUCT(($G$2:$G$3094=G1307)*(R1307&gt;$R$2:$R$3094))+1</f>
        <v>#REF!</v>
      </c>
      <c r="T1307" t="str">
        <f t="shared" si="104"/>
        <v xml:space="preserve">Worcester </v>
      </c>
      <c r="U1307">
        <v>0</v>
      </c>
      <c r="V1307" t="s">
        <v>30</v>
      </c>
      <c r="W1307">
        <f t="shared" si="105"/>
        <v>2023</v>
      </c>
    </row>
    <row r="1308" spans="1:23" x14ac:dyDescent="0.25">
      <c r="A1308" s="10" t="str">
        <f>IF(YEAR(G1308)=2024,#REF!,"")</f>
        <v/>
      </c>
      <c r="B1308" s="10" t="str">
        <f>IF(YEAR(G1308)=2025,#REF!,"")</f>
        <v/>
      </c>
      <c r="C1308" s="10" t="str">
        <f t="shared" si="101"/>
        <v>Afternoon45225</v>
      </c>
      <c r="D1308" s="5" t="str">
        <f>IF('by region'!$C$2="Any","Any",List!V1308)&amp;M1308&amp;IF('by region'!$I$2="Any","Any",N1308)&amp;G1308</f>
        <v>AnyJumpAny45225</v>
      </c>
      <c r="E1308" s="5" t="e">
        <f>IF(I1308=#REF!,List!G1308,"")</f>
        <v>#REF!</v>
      </c>
      <c r="F1308" s="5" t="e">
        <f t="shared" si="102"/>
        <v>#REF!</v>
      </c>
      <c r="G1308" s="15">
        <v>45225</v>
      </c>
      <c r="H1308" s="16" t="s">
        <v>34</v>
      </c>
      <c r="I1308" s="16" t="s">
        <v>63</v>
      </c>
      <c r="J1308" s="16" t="s">
        <v>9</v>
      </c>
      <c r="K1308" s="14" t="s">
        <v>16</v>
      </c>
      <c r="L1308" s="14" t="s">
        <v>11</v>
      </c>
      <c r="M1308" s="16" t="s">
        <v>12</v>
      </c>
      <c r="N1308" s="16" t="s">
        <v>13</v>
      </c>
      <c r="O1308" s="16" t="s">
        <v>14</v>
      </c>
      <c r="P1308" s="12">
        <f t="shared" si="103"/>
        <v>1</v>
      </c>
      <c r="Q1308" s="12" cm="1">
        <f t="array" ref="Q1308">SUMPRODUCT(($G$2:$G$3094=G1308)*(P1308&gt;$P$2:$P$3094))+1</f>
        <v>1</v>
      </c>
      <c r="R1308" s="12" t="e">
        <f>(Q1308*100000)+#REF!</f>
        <v>#REF!</v>
      </c>
      <c r="S1308" t="e" cm="1">
        <f t="array" ref="S1308">SUMPRODUCT(($G$2:$G$3094=G1308)*(R1308&gt;$R$2:$R$3094))+1</f>
        <v>#REF!</v>
      </c>
      <c r="T1308" t="str">
        <f t="shared" si="104"/>
        <v xml:space="preserve">Carlisle </v>
      </c>
      <c r="U1308">
        <v>0</v>
      </c>
      <c r="V1308" t="s">
        <v>17</v>
      </c>
      <c r="W1308">
        <f t="shared" si="105"/>
        <v>2023</v>
      </c>
    </row>
    <row r="1309" spans="1:23" x14ac:dyDescent="0.25">
      <c r="A1309" s="10" t="str">
        <f>IF(YEAR(G1309)=2024,#REF!,"")</f>
        <v/>
      </c>
      <c r="B1309" s="10" t="str">
        <f>IF(YEAR(G1309)=2025,#REF!,"")</f>
        <v/>
      </c>
      <c r="C1309" s="10" t="str">
        <f t="shared" si="101"/>
        <v>Afternoon45225</v>
      </c>
      <c r="D1309" s="5" t="str">
        <f>IF('by region'!$C$2="Any","Any",List!V1309)&amp;M1309&amp;IF('by region'!$I$2="Any","Any",N1309)&amp;G1309</f>
        <v>AnyJumpAny45225</v>
      </c>
      <c r="E1309" s="5" t="e">
        <f>IF(I1309=#REF!,List!G1309,"")</f>
        <v>#REF!</v>
      </c>
      <c r="F1309" s="5" t="e">
        <f t="shared" si="102"/>
        <v>#REF!</v>
      </c>
      <c r="G1309" s="15">
        <v>45225</v>
      </c>
      <c r="H1309" s="16" t="s">
        <v>34</v>
      </c>
      <c r="I1309" s="16" t="s">
        <v>52</v>
      </c>
      <c r="J1309" s="16" t="s">
        <v>9</v>
      </c>
      <c r="K1309" s="14" t="s">
        <v>10</v>
      </c>
      <c r="L1309" s="14" t="s">
        <v>17</v>
      </c>
      <c r="M1309" s="16" t="s">
        <v>12</v>
      </c>
      <c r="N1309" s="16" t="s">
        <v>13</v>
      </c>
      <c r="O1309" s="16" t="s">
        <v>14</v>
      </c>
      <c r="P1309" s="12">
        <f t="shared" si="103"/>
        <v>1</v>
      </c>
      <c r="Q1309" s="12" cm="1">
        <f t="array" ref="Q1309">SUMPRODUCT(($G$2:$G$3094=G1309)*(P1309&gt;$P$2:$P$3094))+1</f>
        <v>1</v>
      </c>
      <c r="R1309" s="12" t="e">
        <f>(Q1309*100000)+#REF!</f>
        <v>#REF!</v>
      </c>
      <c r="S1309" t="e" cm="1">
        <f t="array" ref="S1309">SUMPRODUCT(($G$2:$G$3094=G1309)*(R1309&gt;$R$2:$R$3094))+1</f>
        <v>#REF!</v>
      </c>
      <c r="T1309" t="str">
        <f t="shared" si="104"/>
        <v xml:space="preserve">Ludlow </v>
      </c>
      <c r="U1309">
        <v>0</v>
      </c>
      <c r="V1309" t="s">
        <v>11</v>
      </c>
      <c r="W1309">
        <f t="shared" si="105"/>
        <v>2023</v>
      </c>
    </row>
    <row r="1310" spans="1:23" x14ac:dyDescent="0.25">
      <c r="A1310" s="10" t="str">
        <f>IF(YEAR(G1310)=2024,#REF!,"")</f>
        <v/>
      </c>
      <c r="B1310" s="10" t="str">
        <f>IF(YEAR(G1310)=2025,#REF!,"")</f>
        <v/>
      </c>
      <c r="C1310" s="10" t="str">
        <f t="shared" si="101"/>
        <v>Afternoon45226</v>
      </c>
      <c r="D1310" s="5" t="str">
        <f>IF('by region'!$C$2="Any","Any",List!V1310)&amp;M1310&amp;IF('by region'!$I$2="Any","Any",N1310)&amp;G1310</f>
        <v>AnyFlatAny45226</v>
      </c>
      <c r="E1310" s="5" t="e">
        <f>IF(I1310=#REF!,List!G1310,"")</f>
        <v>#REF!</v>
      </c>
      <c r="F1310" s="5" t="e">
        <f t="shared" si="102"/>
        <v>#REF!</v>
      </c>
      <c r="G1310" s="15">
        <v>45226</v>
      </c>
      <c r="H1310" s="16" t="s">
        <v>35</v>
      </c>
      <c r="I1310" s="16" t="s">
        <v>59</v>
      </c>
      <c r="J1310" s="16" t="s">
        <v>9</v>
      </c>
      <c r="K1310" s="14" t="s">
        <v>24</v>
      </c>
      <c r="L1310" s="14" t="s">
        <v>11</v>
      </c>
      <c r="M1310" s="16" t="s">
        <v>25</v>
      </c>
      <c r="N1310" s="16" t="s">
        <v>13</v>
      </c>
      <c r="O1310" s="16" t="s">
        <v>14</v>
      </c>
      <c r="P1310" s="12">
        <f t="shared" si="103"/>
        <v>1</v>
      </c>
      <c r="Q1310" s="12" cm="1">
        <f t="array" ref="Q1310">SUMPRODUCT(($G$2:$G$3094=G1310)*(P1310&gt;$P$2:$P$3094))+1</f>
        <v>1</v>
      </c>
      <c r="R1310" s="12" t="e">
        <f>(Q1310*100000)+#REF!</f>
        <v>#REF!</v>
      </c>
      <c r="S1310" t="e" cm="1">
        <f t="array" ref="S1310">SUMPRODUCT(($G$2:$G$3094=G1310)*(R1310&gt;$R$2:$R$3094))+1</f>
        <v>#REF!</v>
      </c>
      <c r="T1310" t="str">
        <f t="shared" si="104"/>
        <v xml:space="preserve">DONCASTER </v>
      </c>
      <c r="U1310">
        <v>0</v>
      </c>
      <c r="V1310" t="s">
        <v>17</v>
      </c>
      <c r="W1310">
        <f t="shared" si="105"/>
        <v>2023</v>
      </c>
    </row>
    <row r="1311" spans="1:23" x14ac:dyDescent="0.25">
      <c r="A1311" s="10" t="str">
        <f>IF(YEAR(G1311)=2024,#REF!,"")</f>
        <v/>
      </c>
      <c r="B1311" s="10" t="str">
        <f>IF(YEAR(G1311)=2025,#REF!,"")</f>
        <v/>
      </c>
      <c r="C1311" s="10" t="str">
        <f t="shared" si="101"/>
        <v>Afternoon45226</v>
      </c>
      <c r="D1311" s="5" t="str">
        <f>IF('by region'!$C$2="Any","Any",List!V1311)&amp;M1311&amp;IF('by region'!$I$2="Any","Any",N1311)&amp;G1311</f>
        <v>AnyFlatAny45226</v>
      </c>
      <c r="E1311" s="5" t="e">
        <f>IF(I1311=#REF!,List!G1311,"")</f>
        <v>#REF!</v>
      </c>
      <c r="F1311" s="5" t="e">
        <f t="shared" si="102"/>
        <v>#REF!</v>
      </c>
      <c r="G1311" s="15">
        <v>45226</v>
      </c>
      <c r="H1311" s="16" t="s">
        <v>35</v>
      </c>
      <c r="I1311" s="16" t="s">
        <v>51</v>
      </c>
      <c r="J1311" s="16" t="s">
        <v>9</v>
      </c>
      <c r="K1311" s="14" t="s">
        <v>10</v>
      </c>
      <c r="L1311" s="14" t="s">
        <v>19</v>
      </c>
      <c r="M1311" s="16" t="s">
        <v>25</v>
      </c>
      <c r="N1311" s="16" t="s">
        <v>13</v>
      </c>
      <c r="O1311" s="16" t="s">
        <v>14</v>
      </c>
      <c r="P1311" s="12">
        <f t="shared" si="103"/>
        <v>1</v>
      </c>
      <c r="Q1311" s="12" cm="1">
        <f t="array" ref="Q1311">SUMPRODUCT(($G$2:$G$3094=G1311)*(P1311&gt;$P$2:$P$3094))+1</f>
        <v>1</v>
      </c>
      <c r="R1311" s="12" t="e">
        <f>(Q1311*100000)+#REF!</f>
        <v>#REF!</v>
      </c>
      <c r="S1311" t="e" cm="1">
        <f t="array" ref="S1311">SUMPRODUCT(($G$2:$G$3094=G1311)*(R1311&gt;$R$2:$R$3094))+1</f>
        <v>#REF!</v>
      </c>
      <c r="T1311" t="str">
        <f t="shared" si="104"/>
        <v xml:space="preserve">NEWBURY </v>
      </c>
      <c r="U1311">
        <v>0</v>
      </c>
      <c r="V1311" t="s">
        <v>17</v>
      </c>
      <c r="W1311">
        <f t="shared" si="105"/>
        <v>2023</v>
      </c>
    </row>
    <row r="1312" spans="1:23" x14ac:dyDescent="0.25">
      <c r="A1312" s="10" t="str">
        <f>IF(YEAR(G1312)=2024,#REF!,"")</f>
        <v/>
      </c>
      <c r="B1312" s="10" t="str">
        <f>IF(YEAR(G1312)=2025,#REF!,"")</f>
        <v/>
      </c>
      <c r="C1312" s="10" t="str">
        <f t="shared" si="101"/>
        <v>Afternoon45226</v>
      </c>
      <c r="D1312" s="5" t="str">
        <f>IF('by region'!$C$2="Any","Any",List!V1312)&amp;M1312&amp;IF('by region'!$I$2="Any","Any",N1312)&amp;G1312</f>
        <v>AnyJumpAny45226</v>
      </c>
      <c r="E1312" s="5" t="e">
        <f>IF(I1312=#REF!,List!G1312,"")</f>
        <v>#REF!</v>
      </c>
      <c r="F1312" s="5" t="e">
        <f t="shared" si="102"/>
        <v>#REF!</v>
      </c>
      <c r="G1312" s="15">
        <v>45226</v>
      </c>
      <c r="H1312" s="16" t="s">
        <v>35</v>
      </c>
      <c r="I1312" s="16" t="s">
        <v>15</v>
      </c>
      <c r="J1312" s="16" t="s">
        <v>9</v>
      </c>
      <c r="K1312" s="14" t="s">
        <v>16</v>
      </c>
      <c r="L1312" s="14" t="s">
        <v>17</v>
      </c>
      <c r="M1312" s="16" t="s">
        <v>12</v>
      </c>
      <c r="N1312" s="16" t="s">
        <v>13</v>
      </c>
      <c r="O1312" s="16" t="s">
        <v>14</v>
      </c>
      <c r="P1312" s="12">
        <f t="shared" si="103"/>
        <v>1</v>
      </c>
      <c r="Q1312" s="12" cm="1">
        <f t="array" ref="Q1312">SUMPRODUCT(($G$2:$G$3094=G1312)*(P1312&gt;$P$2:$P$3094))+1</f>
        <v>1</v>
      </c>
      <c r="R1312" s="12" t="e">
        <f>(Q1312*100000)+#REF!</f>
        <v>#REF!</v>
      </c>
      <c r="S1312" t="e" cm="1">
        <f t="array" ref="S1312">SUMPRODUCT(($G$2:$G$3094=G1312)*(R1312&gt;$R$2:$R$3094))+1</f>
        <v>#REF!</v>
      </c>
      <c r="T1312" t="str">
        <f t="shared" si="104"/>
        <v xml:space="preserve">Cheltenham </v>
      </c>
      <c r="U1312">
        <v>0</v>
      </c>
      <c r="V1312" t="s">
        <v>19</v>
      </c>
      <c r="W1312">
        <f t="shared" si="105"/>
        <v>2023</v>
      </c>
    </row>
    <row r="1313" spans="1:23" x14ac:dyDescent="0.25">
      <c r="A1313" s="10" t="str">
        <f>IF(YEAR(G1313)=2024,#REF!,"")</f>
        <v/>
      </c>
      <c r="B1313" s="10" t="str">
        <f>IF(YEAR(G1313)=2025,#REF!,"")</f>
        <v/>
      </c>
      <c r="C1313" s="10" t="str">
        <f t="shared" si="101"/>
        <v>Afternoon45227</v>
      </c>
      <c r="D1313" s="5" t="str">
        <f>IF('by region'!$C$2="Any","Any",List!V1313)&amp;M1313&amp;IF('by region'!$I$2="Any","Any",N1313)&amp;G1313</f>
        <v>AnyFlatAny45227</v>
      </c>
      <c r="E1313" s="5" t="e">
        <f>IF(I1313=#REF!,List!G1313,"")</f>
        <v>#REF!</v>
      </c>
      <c r="F1313" s="5" t="e">
        <f t="shared" si="102"/>
        <v>#REF!</v>
      </c>
      <c r="G1313" s="15">
        <v>45227</v>
      </c>
      <c r="H1313" s="16" t="s">
        <v>37</v>
      </c>
      <c r="I1313" s="16" t="s">
        <v>59</v>
      </c>
      <c r="J1313" s="16" t="s">
        <v>9</v>
      </c>
      <c r="K1313" s="14" t="s">
        <v>24</v>
      </c>
      <c r="L1313" s="14" t="s">
        <v>11</v>
      </c>
      <c r="M1313" s="16" t="s">
        <v>25</v>
      </c>
      <c r="N1313" s="16" t="s">
        <v>13</v>
      </c>
      <c r="O1313" s="16" t="s">
        <v>14</v>
      </c>
      <c r="P1313" s="12">
        <f t="shared" si="103"/>
        <v>1</v>
      </c>
      <c r="Q1313" s="12" cm="1">
        <f t="array" ref="Q1313">SUMPRODUCT(($G$2:$G$3094=G1313)*(P1313&gt;$P$2:$P$3094))+1</f>
        <v>1</v>
      </c>
      <c r="R1313" s="12" t="e">
        <f>(Q1313*100000)+#REF!</f>
        <v>#REF!</v>
      </c>
      <c r="S1313" t="e" cm="1">
        <f t="array" ref="S1313">SUMPRODUCT(($G$2:$G$3094=G1313)*(R1313&gt;$R$2:$R$3094))+1</f>
        <v>#REF!</v>
      </c>
      <c r="T1313" t="str">
        <f t="shared" si="104"/>
        <v xml:space="preserve">DONCASTER </v>
      </c>
      <c r="U1313">
        <v>0</v>
      </c>
      <c r="V1313" t="s">
        <v>17</v>
      </c>
      <c r="W1313">
        <f t="shared" si="105"/>
        <v>2023</v>
      </c>
    </row>
    <row r="1314" spans="1:23" x14ac:dyDescent="0.25">
      <c r="A1314" s="10" t="str">
        <f>IF(YEAR(G1314)=2024,#REF!,"")</f>
        <v/>
      </c>
      <c r="B1314" s="10" t="str">
        <f>IF(YEAR(G1314)=2025,#REF!,"")</f>
        <v/>
      </c>
      <c r="C1314" s="10" t="str">
        <f t="shared" si="101"/>
        <v>Afternoon45227</v>
      </c>
      <c r="D1314" s="5" t="str">
        <f>IF('by region'!$C$2="Any","Any",List!V1314)&amp;M1314&amp;IF('by region'!$I$2="Any","Any",N1314)&amp;G1314</f>
        <v>AnyFlatAny45227</v>
      </c>
      <c r="E1314" s="5" t="e">
        <f>IF(I1314=#REF!,List!G1314,"")</f>
        <v>#REF!</v>
      </c>
      <c r="F1314" s="5" t="e">
        <f t="shared" si="102"/>
        <v>#REF!</v>
      </c>
      <c r="G1314" s="15">
        <v>45227</v>
      </c>
      <c r="H1314" s="16" t="s">
        <v>37</v>
      </c>
      <c r="I1314" s="16" t="s">
        <v>51</v>
      </c>
      <c r="J1314" s="16" t="s">
        <v>9</v>
      </c>
      <c r="K1314" s="14" t="s">
        <v>10</v>
      </c>
      <c r="L1314" s="14" t="s">
        <v>19</v>
      </c>
      <c r="M1314" s="16" t="s">
        <v>25</v>
      </c>
      <c r="N1314" s="16" t="s">
        <v>13</v>
      </c>
      <c r="O1314" s="16" t="s">
        <v>14</v>
      </c>
      <c r="P1314" s="12">
        <f t="shared" si="103"/>
        <v>1</v>
      </c>
      <c r="Q1314" s="12" cm="1">
        <f t="array" ref="Q1314">SUMPRODUCT(($G$2:$G$3094=G1314)*(P1314&gt;$P$2:$P$3094))+1</f>
        <v>1</v>
      </c>
      <c r="R1314" s="12" t="e">
        <f>(Q1314*100000)+#REF!</f>
        <v>#REF!</v>
      </c>
      <c r="S1314" t="e" cm="1">
        <f t="array" ref="S1314">SUMPRODUCT(($G$2:$G$3094=G1314)*(R1314&gt;$R$2:$R$3094))+1</f>
        <v>#REF!</v>
      </c>
      <c r="T1314" t="str">
        <f t="shared" si="104"/>
        <v xml:space="preserve">NEWBURY </v>
      </c>
      <c r="U1314">
        <v>0</v>
      </c>
      <c r="V1314" t="s">
        <v>11</v>
      </c>
      <c r="W1314">
        <f t="shared" si="105"/>
        <v>2023</v>
      </c>
    </row>
    <row r="1315" spans="1:23" x14ac:dyDescent="0.25">
      <c r="A1315" s="10" t="str">
        <f>IF(YEAR(G1315)=2024,#REF!,"")</f>
        <v/>
      </c>
      <c r="B1315" s="10" t="str">
        <f>IF(YEAR(G1315)=2025,#REF!,"")</f>
        <v/>
      </c>
      <c r="C1315" s="10" t="str">
        <f t="shared" si="101"/>
        <v>Afternoon45227</v>
      </c>
      <c r="D1315" s="5" t="str">
        <f>IF('by region'!$C$2="Any","Any",List!V1315)&amp;M1315&amp;IF('by region'!$I$2="Any","Any",N1315)&amp;G1315</f>
        <v>AnyJumpAny45227</v>
      </c>
      <c r="E1315" s="5" t="e">
        <f>IF(I1315=#REF!,List!G1315,"")</f>
        <v>#REF!</v>
      </c>
      <c r="F1315" s="5" t="e">
        <f t="shared" si="102"/>
        <v>#REF!</v>
      </c>
      <c r="G1315" s="15">
        <v>45227</v>
      </c>
      <c r="H1315" s="16" t="s">
        <v>37</v>
      </c>
      <c r="I1315" s="16" t="s">
        <v>15</v>
      </c>
      <c r="J1315" s="16" t="s">
        <v>9</v>
      </c>
      <c r="K1315" s="14" t="s">
        <v>16</v>
      </c>
      <c r="L1315" s="14" t="s">
        <v>17</v>
      </c>
      <c r="M1315" s="16" t="s">
        <v>12</v>
      </c>
      <c r="N1315" s="16" t="s">
        <v>13</v>
      </c>
      <c r="O1315" s="16" t="s">
        <v>14</v>
      </c>
      <c r="P1315" s="12">
        <f t="shared" si="103"/>
        <v>1</v>
      </c>
      <c r="Q1315" s="12" cm="1">
        <f t="array" ref="Q1315">SUMPRODUCT(($G$2:$G$3094=G1315)*(P1315&gt;$P$2:$P$3094))+1</f>
        <v>1</v>
      </c>
      <c r="R1315" s="12" t="e">
        <f>(Q1315*100000)+#REF!</f>
        <v>#REF!</v>
      </c>
      <c r="S1315" t="e" cm="1">
        <f t="array" ref="S1315">SUMPRODUCT(($G$2:$G$3094=G1315)*(R1315&gt;$R$2:$R$3094))+1</f>
        <v>#REF!</v>
      </c>
      <c r="T1315" t="str">
        <f t="shared" si="104"/>
        <v xml:space="preserve">Cheltenham </v>
      </c>
      <c r="U1315">
        <v>0</v>
      </c>
      <c r="V1315" t="s">
        <v>17</v>
      </c>
      <c r="W1315">
        <f t="shared" si="105"/>
        <v>2023</v>
      </c>
    </row>
    <row r="1316" spans="1:23" x14ac:dyDescent="0.25">
      <c r="A1316" s="10" t="str">
        <f>IF(YEAR(G1316)=2024,#REF!,"")</f>
        <v/>
      </c>
      <c r="B1316" s="10" t="str">
        <f>IF(YEAR(G1316)=2025,#REF!,"")</f>
        <v/>
      </c>
      <c r="C1316" s="10" t="str">
        <f t="shared" si="101"/>
        <v>Afternoon45227</v>
      </c>
      <c r="D1316" s="5" t="str">
        <f>IF('by region'!$C$2="Any","Any",List!V1316)&amp;M1316&amp;IF('by region'!$I$2="Any","Any",N1316)&amp;G1316</f>
        <v>AnyJumpAny45227</v>
      </c>
      <c r="E1316" s="5" t="e">
        <f>IF(I1316=#REF!,List!G1316,"")</f>
        <v>#REF!</v>
      </c>
      <c r="F1316" s="5" t="e">
        <f t="shared" si="102"/>
        <v>#REF!</v>
      </c>
      <c r="G1316" s="15">
        <v>45227</v>
      </c>
      <c r="H1316" s="16" t="s">
        <v>37</v>
      </c>
      <c r="I1316" s="16" t="s">
        <v>50</v>
      </c>
      <c r="J1316" s="16" t="s">
        <v>9</v>
      </c>
      <c r="K1316" s="14" t="s">
        <v>10</v>
      </c>
      <c r="L1316" s="14" t="s">
        <v>11</v>
      </c>
      <c r="M1316" s="16" t="s">
        <v>12</v>
      </c>
      <c r="N1316" s="16" t="s">
        <v>13</v>
      </c>
      <c r="O1316" s="16" t="s">
        <v>14</v>
      </c>
      <c r="P1316" s="12">
        <f t="shared" si="103"/>
        <v>1</v>
      </c>
      <c r="Q1316" s="12" cm="1">
        <f t="array" ref="Q1316">SUMPRODUCT(($G$2:$G$3094=G1316)*(P1316&gt;$P$2:$P$3094))+1</f>
        <v>1</v>
      </c>
      <c r="R1316" s="12" t="e">
        <f>(Q1316*100000)+#REF!</f>
        <v>#REF!</v>
      </c>
      <c r="S1316" t="e" cm="1">
        <f t="array" ref="S1316">SUMPRODUCT(($G$2:$G$3094=G1316)*(R1316&gt;$R$2:$R$3094))+1</f>
        <v>#REF!</v>
      </c>
      <c r="T1316" t="str">
        <f t="shared" si="104"/>
        <v xml:space="preserve">Kelso </v>
      </c>
      <c r="U1316">
        <v>0</v>
      </c>
      <c r="V1316" t="s">
        <v>17</v>
      </c>
      <c r="W1316">
        <f t="shared" si="105"/>
        <v>2023</v>
      </c>
    </row>
    <row r="1317" spans="1:23" x14ac:dyDescent="0.25">
      <c r="A1317" s="10" t="str">
        <f>IF(YEAR(G1317)=2024,#REF!,"")</f>
        <v/>
      </c>
      <c r="B1317" s="10" t="str">
        <f>IF(YEAR(G1317)=2025,#REF!,"")</f>
        <v/>
      </c>
      <c r="C1317" s="10" t="str">
        <f t="shared" si="101"/>
        <v>Afternoon45228</v>
      </c>
      <c r="D1317" s="5" t="str">
        <f>IF('by region'!$C$2="Any","Any",List!V1317)&amp;M1317&amp;IF('by region'!$I$2="Any","Any",N1317)&amp;G1317</f>
        <v>AnyJumpAny45228</v>
      </c>
      <c r="E1317" s="5" t="e">
        <f>IF(I1317=#REF!,List!G1317,"")</f>
        <v>#REF!</v>
      </c>
      <c r="F1317" s="5" t="e">
        <f t="shared" si="102"/>
        <v>#REF!</v>
      </c>
      <c r="G1317" s="15">
        <v>45228</v>
      </c>
      <c r="H1317" s="16" t="s">
        <v>40</v>
      </c>
      <c r="I1317" s="16" t="s">
        <v>68</v>
      </c>
      <c r="J1317" s="16" t="s">
        <v>9</v>
      </c>
      <c r="K1317" s="14" t="s">
        <v>16</v>
      </c>
      <c r="L1317" s="14" t="s">
        <v>11</v>
      </c>
      <c r="M1317" s="16" t="s">
        <v>12</v>
      </c>
      <c r="N1317" s="16" t="s">
        <v>13</v>
      </c>
      <c r="O1317" s="16" t="s">
        <v>14</v>
      </c>
      <c r="P1317" s="12">
        <f t="shared" si="103"/>
        <v>1</v>
      </c>
      <c r="Q1317" s="12" cm="1">
        <f t="array" ref="Q1317">SUMPRODUCT(($G$2:$G$3094=G1317)*(P1317&gt;$P$2:$P$3094))+1</f>
        <v>1</v>
      </c>
      <c r="R1317" s="12" t="e">
        <f>(Q1317*100000)+#REF!</f>
        <v>#REF!</v>
      </c>
      <c r="S1317" t="e" cm="1">
        <f t="array" ref="S1317">SUMPRODUCT(($G$2:$G$3094=G1317)*(R1317&gt;$R$2:$R$3094))+1</f>
        <v>#REF!</v>
      </c>
      <c r="T1317" t="str">
        <f t="shared" si="104"/>
        <v xml:space="preserve">Aintree </v>
      </c>
      <c r="U1317">
        <v>0</v>
      </c>
      <c r="V1317" t="s">
        <v>19</v>
      </c>
      <c r="W1317">
        <f t="shared" si="105"/>
        <v>2023</v>
      </c>
    </row>
    <row r="1318" spans="1:23" x14ac:dyDescent="0.25">
      <c r="A1318" s="10" t="str">
        <f>IF(YEAR(G1318)=2024,#REF!,"")</f>
        <v/>
      </c>
      <c r="B1318" s="10" t="str">
        <f>IF(YEAR(G1318)=2025,#REF!,"")</f>
        <v/>
      </c>
      <c r="C1318" s="10" t="str">
        <f t="shared" si="101"/>
        <v>Afternoon45228</v>
      </c>
      <c r="D1318" s="5" t="str">
        <f>IF('by region'!$C$2="Any","Any",List!V1318)&amp;M1318&amp;IF('by region'!$I$2="Any","Any",N1318)&amp;G1318</f>
        <v>AnyJumpAny45228</v>
      </c>
      <c r="E1318" s="5" t="e">
        <f>IF(I1318=#REF!,List!G1318,"")</f>
        <v>#REF!</v>
      </c>
      <c r="F1318" s="5" t="e">
        <f t="shared" si="102"/>
        <v>#REF!</v>
      </c>
      <c r="G1318" s="15">
        <v>45228</v>
      </c>
      <c r="H1318" s="16" t="s">
        <v>40</v>
      </c>
      <c r="I1318" s="16" t="s">
        <v>39</v>
      </c>
      <c r="J1318" s="16" t="s">
        <v>9</v>
      </c>
      <c r="K1318" s="14" t="s">
        <v>16</v>
      </c>
      <c r="L1318" s="14" t="s">
        <v>19</v>
      </c>
      <c r="M1318" s="16" t="s">
        <v>12</v>
      </c>
      <c r="N1318" s="16" t="s">
        <v>13</v>
      </c>
      <c r="O1318" s="16" t="s">
        <v>14</v>
      </c>
      <c r="P1318" s="12">
        <f t="shared" si="103"/>
        <v>1</v>
      </c>
      <c r="Q1318" s="12" cm="1">
        <f t="array" ref="Q1318">SUMPRODUCT(($G$2:$G$3094=G1318)*(P1318&gt;$P$2:$P$3094))+1</f>
        <v>1</v>
      </c>
      <c r="R1318" s="12" t="e">
        <f>(Q1318*100000)+#REF!</f>
        <v>#REF!</v>
      </c>
      <c r="S1318" t="e" cm="1">
        <f t="array" ref="S1318">SUMPRODUCT(($G$2:$G$3094=G1318)*(R1318&gt;$R$2:$R$3094))+1</f>
        <v>#REF!</v>
      </c>
      <c r="T1318" t="str">
        <f t="shared" si="104"/>
        <v xml:space="preserve">Wincanton </v>
      </c>
      <c r="U1318">
        <v>0</v>
      </c>
      <c r="V1318" t="s">
        <v>30</v>
      </c>
      <c r="W1318">
        <f t="shared" si="105"/>
        <v>2023</v>
      </c>
    </row>
    <row r="1319" spans="1:23" x14ac:dyDescent="0.25">
      <c r="A1319" s="10" t="str">
        <f>IF(YEAR(G1319)=2024,#REF!,"")</f>
        <v/>
      </c>
      <c r="B1319" s="10" t="str">
        <f>IF(YEAR(G1319)=2025,#REF!,"")</f>
        <v/>
      </c>
      <c r="C1319" s="10" t="str">
        <f t="shared" si="101"/>
        <v>Afternoon45229</v>
      </c>
      <c r="D1319" s="5" t="str">
        <f>IF('by region'!$C$2="Any","Any",List!V1319)&amp;M1319&amp;IF('by region'!$I$2="Any","Any",N1319)&amp;G1319</f>
        <v>AnyFlatAny45229</v>
      </c>
      <c r="E1319" s="5" t="e">
        <f>IF(I1319=#REF!,List!G1319,"")</f>
        <v>#REF!</v>
      </c>
      <c r="F1319" s="5" t="e">
        <f t="shared" si="102"/>
        <v>#REF!</v>
      </c>
      <c r="G1319" s="15">
        <v>45229</v>
      </c>
      <c r="H1319" s="16" t="s">
        <v>42</v>
      </c>
      <c r="I1319" s="16" t="s">
        <v>44</v>
      </c>
      <c r="J1319" s="16" t="s">
        <v>9</v>
      </c>
      <c r="K1319" s="14" t="s">
        <v>10</v>
      </c>
      <c r="L1319" s="14" t="s">
        <v>17</v>
      </c>
      <c r="M1319" s="16" t="s">
        <v>25</v>
      </c>
      <c r="N1319" s="16" t="s">
        <v>13</v>
      </c>
      <c r="O1319" s="16" t="s">
        <v>14</v>
      </c>
      <c r="P1319" s="12">
        <f t="shared" si="103"/>
        <v>1</v>
      </c>
      <c r="Q1319" s="12" cm="1">
        <f t="array" ref="Q1319">SUMPRODUCT(($G$2:$G$3094=G1319)*(P1319&gt;$P$2:$P$3094))+1</f>
        <v>1</v>
      </c>
      <c r="R1319" s="12" t="e">
        <f>(Q1319*100000)+#REF!</f>
        <v>#REF!</v>
      </c>
      <c r="S1319" t="e" cm="1">
        <f t="array" ref="S1319">SUMPRODUCT(($G$2:$G$3094=G1319)*(R1319&gt;$R$2:$R$3094))+1</f>
        <v>#REF!</v>
      </c>
      <c r="T1319" t="str">
        <f t="shared" si="104"/>
        <v xml:space="preserve">LEICESTER </v>
      </c>
      <c r="U1319">
        <v>0</v>
      </c>
      <c r="V1319" t="s">
        <v>17</v>
      </c>
      <c r="W1319">
        <f t="shared" si="105"/>
        <v>2023</v>
      </c>
    </row>
    <row r="1320" spans="1:23" x14ac:dyDescent="0.25">
      <c r="A1320" s="10" t="str">
        <f>IF(YEAR(G1320)=2024,#REF!,"")</f>
        <v/>
      </c>
      <c r="B1320" s="10" t="str">
        <f>IF(YEAR(G1320)=2025,#REF!,"")</f>
        <v/>
      </c>
      <c r="C1320" s="10" t="str">
        <f t="shared" si="101"/>
        <v>Afternoon45229</v>
      </c>
      <c r="D1320" s="5" t="str">
        <f>IF('by region'!$C$2="Any","Any",List!V1320)&amp;M1320&amp;IF('by region'!$I$2="Any","Any",N1320)&amp;G1320</f>
        <v>AnyFlatAny45229</v>
      </c>
      <c r="E1320" s="5" t="e">
        <f>IF(I1320=#REF!,List!G1320,"")</f>
        <v>#REF!</v>
      </c>
      <c r="F1320" s="5" t="e">
        <f t="shared" si="102"/>
        <v>#REF!</v>
      </c>
      <c r="G1320" s="15">
        <v>45229</v>
      </c>
      <c r="H1320" s="16" t="s">
        <v>42</v>
      </c>
      <c r="I1320" s="16" t="s">
        <v>69</v>
      </c>
      <c r="J1320" s="16" t="s">
        <v>9</v>
      </c>
      <c r="K1320" s="14" t="s">
        <v>10</v>
      </c>
      <c r="L1320" s="14" t="s">
        <v>11</v>
      </c>
      <c r="M1320" s="16" t="s">
        <v>25</v>
      </c>
      <c r="N1320" s="16" t="s">
        <v>13</v>
      </c>
      <c r="O1320" s="16" t="s">
        <v>14</v>
      </c>
      <c r="P1320" s="12">
        <f t="shared" si="103"/>
        <v>1</v>
      </c>
      <c r="Q1320" s="12" cm="1">
        <f t="array" ref="Q1320">SUMPRODUCT(($G$2:$G$3094=G1320)*(P1320&gt;$P$2:$P$3094))+1</f>
        <v>1</v>
      </c>
      <c r="R1320" s="12" t="e">
        <f>(Q1320*100000)+#REF!</f>
        <v>#REF!</v>
      </c>
      <c r="S1320" t="e" cm="1">
        <f t="array" ref="S1320">SUMPRODUCT(($G$2:$G$3094=G1320)*(R1320&gt;$R$2:$R$3094))+1</f>
        <v>#REF!</v>
      </c>
      <c r="T1320" t="str">
        <f t="shared" si="104"/>
        <v xml:space="preserve">REDCAR </v>
      </c>
      <c r="U1320">
        <v>0</v>
      </c>
      <c r="V1320" t="s">
        <v>19</v>
      </c>
      <c r="W1320">
        <f t="shared" si="105"/>
        <v>2023</v>
      </c>
    </row>
    <row r="1321" spans="1:23" x14ac:dyDescent="0.25">
      <c r="A1321" s="10" t="str">
        <f>IF(YEAR(G1321)=2024,#REF!,"")</f>
        <v/>
      </c>
      <c r="B1321" s="10" t="str">
        <f>IF(YEAR(G1321)=2025,#REF!,"")</f>
        <v/>
      </c>
      <c r="C1321" s="10" t="str">
        <f t="shared" si="101"/>
        <v>Afternoon45229</v>
      </c>
      <c r="D1321" s="5" t="str">
        <f>IF('by region'!$C$2="Any","Any",List!V1321)&amp;M1321&amp;IF('by region'!$I$2="Any","Any",N1321)&amp;G1321</f>
        <v>AnyJumpAny45229</v>
      </c>
      <c r="E1321" s="5" t="e">
        <f>IF(I1321=#REF!,List!G1321,"")</f>
        <v>#REF!</v>
      </c>
      <c r="F1321" s="5" t="e">
        <f t="shared" si="102"/>
        <v>#REF!</v>
      </c>
      <c r="G1321" s="15">
        <v>45229</v>
      </c>
      <c r="H1321" s="16" t="s">
        <v>42</v>
      </c>
      <c r="I1321" s="16" t="s">
        <v>45</v>
      </c>
      <c r="J1321" s="16" t="s">
        <v>9</v>
      </c>
      <c r="K1321" s="14" t="s">
        <v>16</v>
      </c>
      <c r="L1321" s="14" t="s">
        <v>17</v>
      </c>
      <c r="M1321" s="16" t="s">
        <v>12</v>
      </c>
      <c r="N1321" s="16" t="s">
        <v>13</v>
      </c>
      <c r="O1321" s="16" t="s">
        <v>14</v>
      </c>
      <c r="P1321" s="12">
        <f t="shared" si="103"/>
        <v>1</v>
      </c>
      <c r="Q1321" s="12" cm="1">
        <f t="array" ref="Q1321">SUMPRODUCT(($G$2:$G$3094=G1321)*(P1321&gt;$P$2:$P$3094))+1</f>
        <v>1</v>
      </c>
      <c r="R1321" s="12" t="e">
        <f>(Q1321*100000)+#REF!</f>
        <v>#REF!</v>
      </c>
      <c r="S1321" t="e" cm="1">
        <f t="array" ref="S1321">SUMPRODUCT(($G$2:$G$3094=G1321)*(R1321&gt;$R$2:$R$3094))+1</f>
        <v>#REF!</v>
      </c>
      <c r="T1321" t="str">
        <f t="shared" si="104"/>
        <v xml:space="preserve">Huntingdon </v>
      </c>
      <c r="U1321">
        <v>0</v>
      </c>
      <c r="V1321" t="s">
        <v>17</v>
      </c>
      <c r="W1321">
        <f t="shared" si="105"/>
        <v>2023</v>
      </c>
    </row>
    <row r="1322" spans="1:23" x14ac:dyDescent="0.25">
      <c r="A1322" s="10" t="str">
        <f>IF(YEAR(G1322)=2024,#REF!,"")</f>
        <v/>
      </c>
      <c r="B1322" s="10" t="str">
        <f>IF(YEAR(G1322)=2025,#REF!,"")</f>
        <v/>
      </c>
      <c r="C1322" s="10" t="str">
        <f t="shared" si="101"/>
        <v>Afternoon45230</v>
      </c>
      <c r="D1322" s="5" t="str">
        <f>IF('by region'!$C$2="Any","Any",List!V1322)&amp;M1322&amp;IF('by region'!$I$2="Any","Any",N1322)&amp;G1322</f>
        <v>AnyFlatAny45230</v>
      </c>
      <c r="E1322" s="5" t="e">
        <f>IF(I1322=#REF!,List!G1322,"")</f>
        <v>#REF!</v>
      </c>
      <c r="F1322" s="5" t="e">
        <f t="shared" si="102"/>
        <v>#REF!</v>
      </c>
      <c r="G1322" s="15">
        <v>45230</v>
      </c>
      <c r="H1322" s="16" t="s">
        <v>7</v>
      </c>
      <c r="I1322" s="16" t="s">
        <v>8</v>
      </c>
      <c r="J1322" s="16" t="s">
        <v>9</v>
      </c>
      <c r="K1322" s="14" t="s">
        <v>10</v>
      </c>
      <c r="L1322" s="14" t="s">
        <v>11</v>
      </c>
      <c r="M1322" s="16" t="s">
        <v>25</v>
      </c>
      <c r="N1322" s="16" t="s">
        <v>13</v>
      </c>
      <c r="O1322" s="16" t="s">
        <v>14</v>
      </c>
      <c r="P1322" s="12">
        <f t="shared" si="103"/>
        <v>1</v>
      </c>
      <c r="Q1322" s="12" cm="1">
        <f t="array" ref="Q1322">SUMPRODUCT(($G$2:$G$3094=G1322)*(P1322&gt;$P$2:$P$3094))+1</f>
        <v>1</v>
      </c>
      <c r="R1322" s="12" t="e">
        <f>(Q1322*100000)+#REF!</f>
        <v>#REF!</v>
      </c>
      <c r="S1322" t="e" cm="1">
        <f t="array" ref="S1322">SUMPRODUCT(($G$2:$G$3094=G1322)*(R1322&gt;$R$2:$R$3094))+1</f>
        <v>#REF!</v>
      </c>
      <c r="T1322" t="str">
        <f t="shared" si="104"/>
        <v xml:space="preserve">CATTERICK BRIDGE </v>
      </c>
      <c r="U1322">
        <v>0</v>
      </c>
      <c r="V1322" t="s">
        <v>17</v>
      </c>
      <c r="W1322">
        <f t="shared" si="105"/>
        <v>2023</v>
      </c>
    </row>
    <row r="1323" spans="1:23" x14ac:dyDescent="0.25">
      <c r="A1323" s="10" t="str">
        <f>IF(YEAR(G1323)=2024,#REF!,"")</f>
        <v/>
      </c>
      <c r="B1323" s="10" t="str">
        <f>IF(YEAR(G1323)=2025,#REF!,"")</f>
        <v/>
      </c>
      <c r="C1323" s="10" t="str">
        <f t="shared" si="101"/>
        <v>Afternoon45230</v>
      </c>
      <c r="D1323" s="5" t="str">
        <f>IF('by region'!$C$2="Any","Any",List!V1323)&amp;M1323&amp;IF('by region'!$I$2="Any","Any",N1323)&amp;G1323</f>
        <v>AnyJumpAny45230</v>
      </c>
      <c r="E1323" s="5" t="e">
        <f>IF(I1323=#REF!,List!G1323,"")</f>
        <v>#REF!</v>
      </c>
      <c r="F1323" s="5" t="e">
        <f t="shared" si="102"/>
        <v>#REF!</v>
      </c>
      <c r="G1323" s="15">
        <v>45230</v>
      </c>
      <c r="H1323" s="16" t="s">
        <v>7</v>
      </c>
      <c r="I1323" s="16" t="s">
        <v>64</v>
      </c>
      <c r="J1323" s="16" t="s">
        <v>9</v>
      </c>
      <c r="K1323" s="14" t="s">
        <v>10</v>
      </c>
      <c r="L1323" s="14" t="s">
        <v>17</v>
      </c>
      <c r="M1323" s="16" t="s">
        <v>12</v>
      </c>
      <c r="N1323" s="16" t="s">
        <v>13</v>
      </c>
      <c r="O1323" s="16" t="s">
        <v>14</v>
      </c>
      <c r="P1323" s="12">
        <f t="shared" si="103"/>
        <v>1</v>
      </c>
      <c r="Q1323" s="12" cm="1">
        <f t="array" ref="Q1323">SUMPRODUCT(($G$2:$G$3094=G1323)*(P1323&gt;$P$2:$P$3094))+1</f>
        <v>1</v>
      </c>
      <c r="R1323" s="12" t="e">
        <f>(Q1323*100000)+#REF!</f>
        <v>#REF!</v>
      </c>
      <c r="S1323" t="e" cm="1">
        <f t="array" ref="S1323">SUMPRODUCT(($G$2:$G$3094=G1323)*(R1323&gt;$R$2:$R$3094))+1</f>
        <v>#REF!</v>
      </c>
      <c r="T1323" t="str">
        <f t="shared" si="104"/>
        <v xml:space="preserve">Bangor-On-Dee </v>
      </c>
      <c r="U1323">
        <v>0</v>
      </c>
      <c r="V1323" t="s">
        <v>19</v>
      </c>
      <c r="W1323">
        <f t="shared" si="105"/>
        <v>2023</v>
      </c>
    </row>
    <row r="1324" spans="1:23" x14ac:dyDescent="0.25">
      <c r="A1324" s="10" t="str">
        <f>IF(YEAR(G1324)=2024,#REF!,"")</f>
        <v/>
      </c>
      <c r="B1324" s="10" t="str">
        <f>IF(YEAR(G1324)=2025,#REF!,"")</f>
        <v/>
      </c>
      <c r="C1324" s="10" t="str">
        <f t="shared" si="101"/>
        <v>Afternoon45230</v>
      </c>
      <c r="D1324" s="5" t="str">
        <f>IF('by region'!$C$2="Any","Any",List!V1324)&amp;M1324&amp;IF('by region'!$I$2="Any","Any",N1324)&amp;G1324</f>
        <v>AnyJumpAny45230</v>
      </c>
      <c r="E1324" s="5" t="e">
        <f>IF(I1324=#REF!,List!G1324,"")</f>
        <v>#REF!</v>
      </c>
      <c r="F1324" s="5" t="e">
        <f t="shared" si="102"/>
        <v>#REF!</v>
      </c>
      <c r="G1324" s="15">
        <v>45230</v>
      </c>
      <c r="H1324" s="16" t="s">
        <v>7</v>
      </c>
      <c r="I1324" s="16" t="s">
        <v>54</v>
      </c>
      <c r="J1324" s="16" t="s">
        <v>9</v>
      </c>
      <c r="K1324" s="14" t="s">
        <v>24</v>
      </c>
      <c r="L1324" s="14" t="s">
        <v>19</v>
      </c>
      <c r="M1324" s="16" t="s">
        <v>12</v>
      </c>
      <c r="N1324" s="16" t="s">
        <v>13</v>
      </c>
      <c r="O1324" s="16" t="s">
        <v>14</v>
      </c>
      <c r="P1324" s="12">
        <f t="shared" si="103"/>
        <v>1</v>
      </c>
      <c r="Q1324" s="12" cm="1">
        <f t="array" ref="Q1324">SUMPRODUCT(($G$2:$G$3094=G1324)*(P1324&gt;$P$2:$P$3094))+1</f>
        <v>1</v>
      </c>
      <c r="R1324" s="12" t="e">
        <f>(Q1324*100000)+#REF!</f>
        <v>#REF!</v>
      </c>
      <c r="S1324" t="e" cm="1">
        <f t="array" ref="S1324">SUMPRODUCT(($G$2:$G$3094=G1324)*(R1324&gt;$R$2:$R$3094))+1</f>
        <v>#REF!</v>
      </c>
      <c r="T1324" t="str">
        <f t="shared" si="104"/>
        <v xml:space="preserve">Chepstow </v>
      </c>
      <c r="U1324">
        <v>0</v>
      </c>
      <c r="V1324" t="s">
        <v>17</v>
      </c>
      <c r="W1324">
        <f t="shared" si="105"/>
        <v>2023</v>
      </c>
    </row>
    <row r="1325" spans="1:23" x14ac:dyDescent="0.25">
      <c r="A1325" s="10" t="str">
        <f>IF(YEAR(G1325)=2024,#REF!,"")</f>
        <v/>
      </c>
      <c r="B1325" s="10" t="str">
        <f>IF(YEAR(G1325)=2025,#REF!,"")</f>
        <v/>
      </c>
      <c r="C1325" s="10" t="str">
        <f t="shared" si="101"/>
        <v>Afternoon45231</v>
      </c>
      <c r="D1325" s="5" t="str">
        <f>IF('by region'!$C$2="Any","Any",List!V1325)&amp;M1325&amp;IF('by region'!$I$2="Any","Any",N1325)&amp;G1325</f>
        <v>AnyFlatAny45231</v>
      </c>
      <c r="E1325" s="5" t="e">
        <f>IF(I1325=#REF!,List!G1325,"")</f>
        <v>#REF!</v>
      </c>
      <c r="F1325" s="5" t="e">
        <f t="shared" si="102"/>
        <v>#REF!</v>
      </c>
      <c r="G1325" s="15">
        <v>45231</v>
      </c>
      <c r="H1325" s="16" t="s">
        <v>27</v>
      </c>
      <c r="I1325" s="16" t="s">
        <v>72</v>
      </c>
      <c r="J1325" s="16" t="s">
        <v>9</v>
      </c>
      <c r="K1325" s="14" t="s">
        <v>16</v>
      </c>
      <c r="L1325" s="14" t="s">
        <v>17</v>
      </c>
      <c r="M1325" s="16" t="s">
        <v>25</v>
      </c>
      <c r="N1325" s="16" t="s">
        <v>13</v>
      </c>
      <c r="O1325" s="16" t="s">
        <v>14</v>
      </c>
      <c r="P1325" s="12">
        <f t="shared" si="103"/>
        <v>1</v>
      </c>
      <c r="Q1325" s="12" cm="1">
        <f t="array" ref="Q1325">SUMPRODUCT(($G$2:$G$3094=G1325)*(P1325&gt;$P$2:$P$3094))+1</f>
        <v>1</v>
      </c>
      <c r="R1325" s="12" t="e">
        <f>(Q1325*100000)+#REF!</f>
        <v>#REF!</v>
      </c>
      <c r="S1325" t="e" cm="1">
        <f t="array" ref="S1325">SUMPRODUCT(($G$2:$G$3094=G1325)*(R1325&gt;$R$2:$R$3094))+1</f>
        <v>#REF!</v>
      </c>
      <c r="T1325" t="str">
        <f t="shared" si="104"/>
        <v xml:space="preserve">NOTTINGHAM </v>
      </c>
      <c r="U1325">
        <v>0</v>
      </c>
      <c r="V1325" t="s">
        <v>19</v>
      </c>
      <c r="W1325">
        <f t="shared" si="105"/>
        <v>2023</v>
      </c>
    </row>
    <row r="1326" spans="1:23" x14ac:dyDescent="0.25">
      <c r="A1326" s="10" t="str">
        <f>IF(YEAR(G1326)=2024,#REF!,"")</f>
        <v/>
      </c>
      <c r="B1326" s="10" t="str">
        <f>IF(YEAR(G1326)=2025,#REF!,"")</f>
        <v/>
      </c>
      <c r="C1326" s="10" t="str">
        <f t="shared" si="101"/>
        <v>Afternoon45231</v>
      </c>
      <c r="D1326" s="5" t="str">
        <f>IF('by region'!$C$2="Any","Any",List!V1326)&amp;M1326&amp;IF('by region'!$I$2="Any","Any",N1326)&amp;G1326</f>
        <v>AnyJumpAny45231</v>
      </c>
      <c r="E1326" s="5" t="e">
        <f>IF(I1326=#REF!,List!G1326,"")</f>
        <v>#REF!</v>
      </c>
      <c r="F1326" s="5" t="e">
        <f t="shared" si="102"/>
        <v>#REF!</v>
      </c>
      <c r="G1326" s="15">
        <v>45231</v>
      </c>
      <c r="H1326" s="16" t="s">
        <v>27</v>
      </c>
      <c r="I1326" s="16" t="s">
        <v>36</v>
      </c>
      <c r="J1326" s="16" t="s">
        <v>9</v>
      </c>
      <c r="K1326" s="14" t="s">
        <v>24</v>
      </c>
      <c r="L1326" s="14" t="s">
        <v>19</v>
      </c>
      <c r="M1326" s="16" t="s">
        <v>12</v>
      </c>
      <c r="N1326" s="16" t="s">
        <v>13</v>
      </c>
      <c r="O1326" s="16" t="s">
        <v>21</v>
      </c>
      <c r="P1326" s="12">
        <f t="shared" si="103"/>
        <v>1</v>
      </c>
      <c r="Q1326" s="12" cm="1">
        <f t="array" ref="Q1326">SUMPRODUCT(($G$2:$G$3094=G1326)*(P1326&gt;$P$2:$P$3094))+1</f>
        <v>1</v>
      </c>
      <c r="R1326" s="12" t="e">
        <f>(Q1326*100000)+#REF!</f>
        <v>#REF!</v>
      </c>
      <c r="S1326" t="e" cm="1">
        <f t="array" ref="S1326">SUMPRODUCT(($G$2:$G$3094=G1326)*(R1326&gt;$R$2:$R$3094))+1</f>
        <v>#REF!</v>
      </c>
      <c r="T1326" t="str">
        <f t="shared" si="104"/>
        <v xml:space="preserve">Lingfield Park </v>
      </c>
      <c r="U1326">
        <v>0</v>
      </c>
      <c r="V1326" t="s">
        <v>11</v>
      </c>
      <c r="W1326">
        <f t="shared" si="105"/>
        <v>2023</v>
      </c>
    </row>
    <row r="1327" spans="1:23" x14ac:dyDescent="0.25">
      <c r="A1327" s="10" t="str">
        <f>IF(YEAR(G1327)=2024,#REF!,"")</f>
        <v/>
      </c>
      <c r="B1327" s="10" t="str">
        <f>IF(YEAR(G1327)=2025,#REF!,"")</f>
        <v/>
      </c>
      <c r="C1327" s="10" t="str">
        <f t="shared" si="101"/>
        <v>Afternoon45231</v>
      </c>
      <c r="D1327" s="5" t="str">
        <f>IF('by region'!$C$2="Any","Any",List!V1327)&amp;M1327&amp;IF('by region'!$I$2="Any","Any",N1327)&amp;G1327</f>
        <v>AnyJumpAny45231</v>
      </c>
      <c r="E1327" s="5" t="e">
        <f>IF(I1327=#REF!,List!G1327,"")</f>
        <v>#REF!</v>
      </c>
      <c r="F1327" s="5" t="e">
        <f t="shared" si="102"/>
        <v>#REF!</v>
      </c>
      <c r="G1327" s="15">
        <v>45231</v>
      </c>
      <c r="H1327" s="16" t="s">
        <v>27</v>
      </c>
      <c r="I1327" s="16" t="s">
        <v>20</v>
      </c>
      <c r="J1327" s="16" t="s">
        <v>9</v>
      </c>
      <c r="K1327" s="14" t="s">
        <v>10</v>
      </c>
      <c r="L1327" s="14" t="s">
        <v>17</v>
      </c>
      <c r="M1327" s="16" t="s">
        <v>12</v>
      </c>
      <c r="N1327" s="16" t="s">
        <v>13</v>
      </c>
      <c r="O1327" s="16" t="s">
        <v>21</v>
      </c>
      <c r="P1327" s="12">
        <f t="shared" si="103"/>
        <v>1</v>
      </c>
      <c r="Q1327" s="12" cm="1">
        <f t="array" ref="Q1327">SUMPRODUCT(($G$2:$G$3094=G1327)*(P1327&gt;$P$2:$P$3094))+1</f>
        <v>1</v>
      </c>
      <c r="R1327" s="12" t="e">
        <f>(Q1327*100000)+#REF!</f>
        <v>#REF!</v>
      </c>
      <c r="S1327" t="e" cm="1">
        <f t="array" ref="S1327">SUMPRODUCT(($G$2:$G$3094=G1327)*(R1327&gt;$R$2:$R$3094))+1</f>
        <v>#REF!</v>
      </c>
      <c r="T1327" t="str">
        <f t="shared" si="104"/>
        <v xml:space="preserve">Fakenham </v>
      </c>
      <c r="U1327">
        <v>0</v>
      </c>
      <c r="V1327" t="s">
        <v>17</v>
      </c>
      <c r="W1327">
        <f t="shared" si="105"/>
        <v>2023</v>
      </c>
    </row>
    <row r="1328" spans="1:23" x14ac:dyDescent="0.25">
      <c r="A1328" s="10" t="str">
        <f>IF(YEAR(G1328)=2024,#REF!,"")</f>
        <v/>
      </c>
      <c r="B1328" s="10" t="str">
        <f>IF(YEAR(G1328)=2025,#REF!,"")</f>
        <v/>
      </c>
      <c r="C1328" s="10" t="str">
        <f t="shared" si="101"/>
        <v>Afternoon45232</v>
      </c>
      <c r="D1328" s="5" t="str">
        <f>IF('by region'!$C$2="Any","Any",List!V1328)&amp;M1328&amp;IF('by region'!$I$2="Any","Any",N1328)&amp;G1328</f>
        <v>AnyJumpAny45232</v>
      </c>
      <c r="E1328" s="5" t="e">
        <f>IF(I1328=#REF!,List!G1328,"")</f>
        <v>#REF!</v>
      </c>
      <c r="F1328" s="5" t="e">
        <f t="shared" si="102"/>
        <v>#REF!</v>
      </c>
      <c r="G1328" s="15">
        <v>45232</v>
      </c>
      <c r="H1328" s="16" t="s">
        <v>34</v>
      </c>
      <c r="I1328" s="16" t="s">
        <v>66</v>
      </c>
      <c r="J1328" s="16" t="s">
        <v>9</v>
      </c>
      <c r="K1328" s="14" t="s">
        <v>10</v>
      </c>
      <c r="L1328" s="14" t="s">
        <v>17</v>
      </c>
      <c r="M1328" s="16" t="s">
        <v>12</v>
      </c>
      <c r="N1328" s="16" t="s">
        <v>13</v>
      </c>
      <c r="O1328" s="16" t="s">
        <v>14</v>
      </c>
      <c r="P1328" s="12">
        <f t="shared" si="103"/>
        <v>1</v>
      </c>
      <c r="Q1328" s="12" cm="1">
        <f t="array" ref="Q1328">SUMPRODUCT(($G$2:$G$3094=G1328)*(P1328&gt;$P$2:$P$3094))+1</f>
        <v>1</v>
      </c>
      <c r="R1328" s="12" t="e">
        <f>(Q1328*100000)+#REF!</f>
        <v>#REF!</v>
      </c>
      <c r="S1328" t="e" cm="1">
        <f t="array" ref="S1328">SUMPRODUCT(($G$2:$G$3094=G1328)*(R1328&gt;$R$2:$R$3094))+1</f>
        <v>#REF!</v>
      </c>
      <c r="T1328" t="str">
        <f t="shared" si="104"/>
        <v xml:space="preserve">Stratford-On-Avon </v>
      </c>
      <c r="U1328">
        <v>0</v>
      </c>
      <c r="V1328" t="s">
        <v>17</v>
      </c>
      <c r="W1328">
        <f t="shared" si="105"/>
        <v>2023</v>
      </c>
    </row>
    <row r="1329" spans="1:23" x14ac:dyDescent="0.25">
      <c r="A1329" s="10" t="str">
        <f>IF(YEAR(G1329)=2024,#REF!,"")</f>
        <v/>
      </c>
      <c r="B1329" s="10" t="str">
        <f>IF(YEAR(G1329)=2025,#REF!,"")</f>
        <v/>
      </c>
      <c r="C1329" s="10" t="str">
        <f t="shared" si="101"/>
        <v>Afternoon45232</v>
      </c>
      <c r="D1329" s="5" t="str">
        <f>IF('by region'!$C$2="Any","Any",List!V1329)&amp;M1329&amp;IF('by region'!$I$2="Any","Any",N1329)&amp;G1329</f>
        <v>AnyJumpAny45232</v>
      </c>
      <c r="E1329" s="5" t="e">
        <f>IF(I1329=#REF!,List!G1329,"")</f>
        <v>#REF!</v>
      </c>
      <c r="F1329" s="5" t="e">
        <f t="shared" si="102"/>
        <v>#REF!</v>
      </c>
      <c r="G1329" s="15">
        <v>45232</v>
      </c>
      <c r="H1329" s="16" t="s">
        <v>34</v>
      </c>
      <c r="I1329" s="16" t="s">
        <v>91</v>
      </c>
      <c r="J1329" s="16" t="s">
        <v>9</v>
      </c>
      <c r="K1329" s="14" t="s">
        <v>24</v>
      </c>
      <c r="L1329" s="14" t="s">
        <v>17</v>
      </c>
      <c r="M1329" s="16" t="s">
        <v>12</v>
      </c>
      <c r="N1329" s="16" t="s">
        <v>13</v>
      </c>
      <c r="O1329" s="16" t="s">
        <v>14</v>
      </c>
      <c r="P1329" s="12">
        <f t="shared" si="103"/>
        <v>1</v>
      </c>
      <c r="Q1329" s="12" cm="1">
        <f t="array" ref="Q1329">SUMPRODUCT(($G$2:$G$3094=G1329)*(P1329&gt;$P$2:$P$3094))+1</f>
        <v>1</v>
      </c>
      <c r="R1329" s="12" t="e">
        <f>(Q1329*100000)+#REF!</f>
        <v>#REF!</v>
      </c>
      <c r="S1329" t="e" cm="1">
        <f t="array" ref="S1329">SUMPRODUCT(($G$2:$G$3094=G1329)*(R1329&gt;$R$2:$R$3094))+1</f>
        <v>#REF!</v>
      </c>
      <c r="T1329" t="str">
        <f t="shared" si="104"/>
        <v xml:space="preserve">Worcester </v>
      </c>
      <c r="U1329">
        <v>0</v>
      </c>
      <c r="V1329" t="s">
        <v>17</v>
      </c>
      <c r="W1329">
        <f t="shared" si="105"/>
        <v>2023</v>
      </c>
    </row>
    <row r="1330" spans="1:23" x14ac:dyDescent="0.25">
      <c r="A1330" s="10" t="str">
        <f>IF(YEAR(G1330)=2024,#REF!,"")</f>
        <v/>
      </c>
      <c r="B1330" s="10" t="str">
        <f>IF(YEAR(G1330)=2025,#REF!,"")</f>
        <v/>
      </c>
      <c r="C1330" s="10" t="str">
        <f t="shared" si="101"/>
        <v>Afternoon45233</v>
      </c>
      <c r="D1330" s="5" t="str">
        <f>IF('by region'!$C$2="Any","Any",List!V1330)&amp;M1330&amp;IF('by region'!$I$2="Any","Any",N1330)&amp;G1330</f>
        <v>AnyFlatAny45233</v>
      </c>
      <c r="E1330" s="5" t="e">
        <f>IF(I1330=#REF!,List!G1330,"")</f>
        <v>#REF!</v>
      </c>
      <c r="F1330" s="5" t="e">
        <f t="shared" si="102"/>
        <v>#REF!</v>
      </c>
      <c r="G1330" s="15">
        <v>45233</v>
      </c>
      <c r="H1330" s="16" t="s">
        <v>35</v>
      </c>
      <c r="I1330" s="16" t="s">
        <v>76</v>
      </c>
      <c r="J1330" s="16" t="s">
        <v>9</v>
      </c>
      <c r="K1330" s="14" t="s">
        <v>16</v>
      </c>
      <c r="L1330" s="14" t="s">
        <v>17</v>
      </c>
      <c r="M1330" s="16" t="s">
        <v>25</v>
      </c>
      <c r="N1330" s="16" t="s">
        <v>13</v>
      </c>
      <c r="O1330" s="16" t="s">
        <v>14</v>
      </c>
      <c r="P1330" s="12">
        <f t="shared" si="103"/>
        <v>1</v>
      </c>
      <c r="Q1330" s="12" cm="1">
        <f t="array" ref="Q1330">SUMPRODUCT(($G$2:$G$3094=G1330)*(P1330&gt;$P$2:$P$3094))+1</f>
        <v>1</v>
      </c>
      <c r="R1330" s="12" t="e">
        <f>(Q1330*100000)+#REF!</f>
        <v>#REF!</v>
      </c>
      <c r="S1330" t="e" cm="1">
        <f t="array" ref="S1330">SUMPRODUCT(($G$2:$G$3094=G1330)*(R1330&gt;$R$2:$R$3094))+1</f>
        <v>#REF!</v>
      </c>
      <c r="T1330" t="str">
        <f t="shared" si="104"/>
        <v xml:space="preserve">NEWMARKET </v>
      </c>
      <c r="U1330">
        <v>0</v>
      </c>
      <c r="V1330" t="s">
        <v>11</v>
      </c>
      <c r="W1330">
        <f t="shared" si="105"/>
        <v>2023</v>
      </c>
    </row>
    <row r="1331" spans="1:23" x14ac:dyDescent="0.25">
      <c r="A1331" s="10" t="str">
        <f>IF(YEAR(G1331)=2024,#REF!,"")</f>
        <v/>
      </c>
      <c r="B1331" s="10" t="str">
        <f>IF(YEAR(G1331)=2025,#REF!,"")</f>
        <v/>
      </c>
      <c r="C1331" s="10" t="str">
        <f t="shared" si="101"/>
        <v>Afternoon45233</v>
      </c>
      <c r="D1331" s="5" t="str">
        <f>IF('by region'!$C$2="Any","Any",List!V1331)&amp;M1331&amp;IF('by region'!$I$2="Any","Any",N1331)&amp;G1331</f>
        <v>AnyJumpAny45233</v>
      </c>
      <c r="E1331" s="5" t="e">
        <f>IF(I1331=#REF!,List!G1331,"")</f>
        <v>#REF!</v>
      </c>
      <c r="F1331" s="5" t="e">
        <f t="shared" si="102"/>
        <v>#REF!</v>
      </c>
      <c r="G1331" s="15">
        <v>45233</v>
      </c>
      <c r="H1331" s="16" t="s">
        <v>35</v>
      </c>
      <c r="I1331" s="16" t="s">
        <v>60</v>
      </c>
      <c r="J1331" s="16" t="s">
        <v>9</v>
      </c>
      <c r="K1331" s="14" t="s">
        <v>24</v>
      </c>
      <c r="L1331" s="14" t="s">
        <v>17</v>
      </c>
      <c r="M1331" s="16" t="s">
        <v>12</v>
      </c>
      <c r="N1331" s="16" t="s">
        <v>13</v>
      </c>
      <c r="O1331" s="16" t="s">
        <v>14</v>
      </c>
      <c r="P1331" s="12">
        <f t="shared" si="103"/>
        <v>1</v>
      </c>
      <c r="Q1331" s="12" cm="1">
        <f t="array" ref="Q1331">SUMPRODUCT(($G$2:$G$3094=G1331)*(P1331&gt;$P$2:$P$3094))+1</f>
        <v>1</v>
      </c>
      <c r="R1331" s="12" t="e">
        <f>(Q1331*100000)+#REF!</f>
        <v>#REF!</v>
      </c>
      <c r="S1331" t="e" cm="1">
        <f t="array" ref="S1331">SUMPRODUCT(($G$2:$G$3094=G1331)*(R1331&gt;$R$2:$R$3094))+1</f>
        <v>#REF!</v>
      </c>
      <c r="T1331" t="str">
        <f t="shared" si="104"/>
        <v xml:space="preserve">Uttoxeter </v>
      </c>
      <c r="U1331">
        <v>0</v>
      </c>
      <c r="V1331" t="s">
        <v>19</v>
      </c>
      <c r="W1331">
        <f t="shared" si="105"/>
        <v>2023</v>
      </c>
    </row>
    <row r="1332" spans="1:23" x14ac:dyDescent="0.25">
      <c r="A1332" s="10" t="str">
        <f>IF(YEAR(G1332)=2024,#REF!,"")</f>
        <v/>
      </c>
      <c r="B1332" s="10" t="str">
        <f>IF(YEAR(G1332)=2025,#REF!,"")</f>
        <v/>
      </c>
      <c r="C1332" s="10" t="str">
        <f t="shared" ref="C1332:C1391" si="106">J1332&amp;G1332</f>
        <v>Afternoon45233</v>
      </c>
      <c r="D1332" s="5" t="str">
        <f>IF('by region'!$C$2="Any","Any",List!V1332)&amp;M1332&amp;IF('by region'!$I$2="Any","Any",N1332)&amp;G1332</f>
        <v>AnyJumpAny45233</v>
      </c>
      <c r="E1332" s="5" t="e">
        <f>IF(I1332=#REF!,List!G1332,"")</f>
        <v>#REF!</v>
      </c>
      <c r="F1332" s="5" t="e">
        <f t="shared" si="102"/>
        <v>#REF!</v>
      </c>
      <c r="G1332" s="15">
        <v>45233</v>
      </c>
      <c r="H1332" s="16" t="s">
        <v>35</v>
      </c>
      <c r="I1332" s="16" t="s">
        <v>49</v>
      </c>
      <c r="J1332" s="16" t="s">
        <v>9</v>
      </c>
      <c r="K1332" s="14" t="s">
        <v>10</v>
      </c>
      <c r="L1332" s="14" t="s">
        <v>11</v>
      </c>
      <c r="M1332" s="16" t="s">
        <v>12</v>
      </c>
      <c r="N1332" s="16" t="s">
        <v>13</v>
      </c>
      <c r="O1332" s="16" t="s">
        <v>14</v>
      </c>
      <c r="P1332" s="12">
        <f t="shared" si="103"/>
        <v>1</v>
      </c>
      <c r="Q1332" s="12" cm="1">
        <f t="array" ref="Q1332">SUMPRODUCT(($G$2:$G$3094=G1332)*(P1332&gt;$P$2:$P$3094))+1</f>
        <v>1</v>
      </c>
      <c r="R1332" s="12" t="e">
        <f>(Q1332*100000)+#REF!</f>
        <v>#REF!</v>
      </c>
      <c r="S1332" t="e" cm="1">
        <f t="array" ref="S1332">SUMPRODUCT(($G$2:$G$3094=G1332)*(R1332&gt;$R$2:$R$3094))+1</f>
        <v>#REF!</v>
      </c>
      <c r="T1332" t="str">
        <f t="shared" si="104"/>
        <v xml:space="preserve">Wetherby </v>
      </c>
      <c r="U1332">
        <v>0</v>
      </c>
      <c r="V1332" t="s">
        <v>17</v>
      </c>
      <c r="W1332">
        <f t="shared" si="105"/>
        <v>2023</v>
      </c>
    </row>
    <row r="1333" spans="1:23" x14ac:dyDescent="0.25">
      <c r="A1333" s="10" t="str">
        <f>IF(YEAR(G1333)=2024,#REF!,"")</f>
        <v/>
      </c>
      <c r="B1333" s="10" t="str">
        <f>IF(YEAR(G1333)=2025,#REF!,"")</f>
        <v/>
      </c>
      <c r="C1333" s="10" t="str">
        <f t="shared" si="106"/>
        <v>Afternoon45234</v>
      </c>
      <c r="D1333" s="5" t="str">
        <f>IF('by region'!$C$2="Any","Any",List!V1333)&amp;M1333&amp;IF('by region'!$I$2="Any","Any",N1333)&amp;G1333</f>
        <v>AnyFlatAny45234</v>
      </c>
      <c r="E1333" s="5" t="e">
        <f>IF(I1333=#REF!,List!G1333,"")</f>
        <v>#REF!</v>
      </c>
      <c r="F1333" s="5" t="e">
        <f t="shared" si="102"/>
        <v>#REF!</v>
      </c>
      <c r="G1333" s="15">
        <v>45234</v>
      </c>
      <c r="H1333" s="16" t="s">
        <v>37</v>
      </c>
      <c r="I1333" s="16" t="s">
        <v>76</v>
      </c>
      <c r="J1333" s="16" t="s">
        <v>9</v>
      </c>
      <c r="K1333" s="14" t="s">
        <v>16</v>
      </c>
      <c r="L1333" s="14" t="s">
        <v>17</v>
      </c>
      <c r="M1333" s="16" t="s">
        <v>25</v>
      </c>
      <c r="N1333" s="16" t="s">
        <v>13</v>
      </c>
      <c r="O1333" s="16" t="s">
        <v>14</v>
      </c>
      <c r="P1333" s="12">
        <f t="shared" si="103"/>
        <v>1</v>
      </c>
      <c r="Q1333" s="12" cm="1">
        <f t="array" ref="Q1333">SUMPRODUCT(($G$2:$G$3094=G1333)*(P1333&gt;$P$2:$P$3094))+1</f>
        <v>1</v>
      </c>
      <c r="R1333" s="12" t="e">
        <f>(Q1333*100000)+#REF!</f>
        <v>#REF!</v>
      </c>
      <c r="S1333" t="e" cm="1">
        <f t="array" ref="S1333">SUMPRODUCT(($G$2:$G$3094=G1333)*(R1333&gt;$R$2:$R$3094))+1</f>
        <v>#REF!</v>
      </c>
      <c r="T1333" t="str">
        <f t="shared" si="104"/>
        <v xml:space="preserve">NEWMARKET </v>
      </c>
      <c r="U1333">
        <v>0</v>
      </c>
      <c r="V1333" t="s">
        <v>19</v>
      </c>
      <c r="W1333">
        <f t="shared" si="105"/>
        <v>2023</v>
      </c>
    </row>
    <row r="1334" spans="1:23" x14ac:dyDescent="0.25">
      <c r="A1334" s="10" t="str">
        <f>IF(YEAR(G1334)=2024,#REF!,"")</f>
        <v/>
      </c>
      <c r="B1334" s="10" t="str">
        <f>IF(YEAR(G1334)=2025,#REF!,"")</f>
        <v/>
      </c>
      <c r="C1334" s="10" t="str">
        <f t="shared" si="106"/>
        <v>Afternoon45234</v>
      </c>
      <c r="D1334" s="5" t="str">
        <f>IF('by region'!$C$2="Any","Any",List!V1334)&amp;M1334&amp;IF('by region'!$I$2="Any","Any",N1334)&amp;G1334</f>
        <v>AnyJumpAny45234</v>
      </c>
      <c r="E1334" s="5" t="e">
        <f>IF(I1334=#REF!,List!G1334,"")</f>
        <v>#REF!</v>
      </c>
      <c r="F1334" s="5" t="e">
        <f t="shared" si="102"/>
        <v>#REF!</v>
      </c>
      <c r="G1334" s="15">
        <v>45234</v>
      </c>
      <c r="H1334" s="16" t="s">
        <v>37</v>
      </c>
      <c r="I1334" s="16" t="s">
        <v>55</v>
      </c>
      <c r="J1334" s="16" t="s">
        <v>9</v>
      </c>
      <c r="K1334" s="14" t="s">
        <v>10</v>
      </c>
      <c r="L1334" s="14" t="s">
        <v>19</v>
      </c>
      <c r="M1334" s="16" t="s">
        <v>12</v>
      </c>
      <c r="N1334" s="16" t="s">
        <v>13</v>
      </c>
      <c r="O1334" s="16" t="s">
        <v>14</v>
      </c>
      <c r="P1334" s="12">
        <f t="shared" si="103"/>
        <v>1</v>
      </c>
      <c r="Q1334" s="12" cm="1">
        <f t="array" ref="Q1334">SUMPRODUCT(($G$2:$G$3094=G1334)*(P1334&gt;$P$2:$P$3094))+1</f>
        <v>1</v>
      </c>
      <c r="R1334" s="12" t="e">
        <f>(Q1334*100000)+#REF!</f>
        <v>#REF!</v>
      </c>
      <c r="S1334" t="e" cm="1">
        <f t="array" ref="S1334">SUMPRODUCT(($G$2:$G$3094=G1334)*(R1334&gt;$R$2:$R$3094))+1</f>
        <v>#REF!</v>
      </c>
      <c r="T1334" t="str">
        <f t="shared" si="104"/>
        <v xml:space="preserve">Ascot </v>
      </c>
      <c r="U1334">
        <v>0</v>
      </c>
      <c r="V1334" t="s">
        <v>11</v>
      </c>
      <c r="W1334">
        <f t="shared" si="105"/>
        <v>2023</v>
      </c>
    </row>
    <row r="1335" spans="1:23" x14ac:dyDescent="0.25">
      <c r="A1335" s="10" t="str">
        <f>IF(YEAR(G1335)=2024,#REF!,"")</f>
        <v/>
      </c>
      <c r="B1335" s="10" t="str">
        <f>IF(YEAR(G1335)=2025,#REF!,"")</f>
        <v/>
      </c>
      <c r="C1335" s="10" t="str">
        <f t="shared" si="106"/>
        <v>Afternoon45234</v>
      </c>
      <c r="D1335" s="5" t="str">
        <f>IF('by region'!$C$2="Any","Any",List!V1335)&amp;M1335&amp;IF('by region'!$I$2="Any","Any",N1335)&amp;G1335</f>
        <v>AnyJumpAny45234</v>
      </c>
      <c r="E1335" s="5" t="e">
        <f>IF(I1335=#REF!,List!G1335,"")</f>
        <v>#REF!</v>
      </c>
      <c r="F1335" s="5" t="e">
        <f t="shared" si="102"/>
        <v>#REF!</v>
      </c>
      <c r="G1335" s="15">
        <v>45234</v>
      </c>
      <c r="H1335" s="16" t="s">
        <v>37</v>
      </c>
      <c r="I1335" s="16" t="s">
        <v>28</v>
      </c>
      <c r="J1335" s="16" t="s">
        <v>9</v>
      </c>
      <c r="K1335" s="14" t="s">
        <v>10</v>
      </c>
      <c r="L1335" s="14" t="s">
        <v>11</v>
      </c>
      <c r="M1335" s="16" t="s">
        <v>12</v>
      </c>
      <c r="N1335" s="16" t="s">
        <v>13</v>
      </c>
      <c r="O1335" s="16" t="s">
        <v>14</v>
      </c>
      <c r="P1335" s="12">
        <f t="shared" si="103"/>
        <v>1</v>
      </c>
      <c r="Q1335" s="12" cm="1">
        <f t="array" ref="Q1335">SUMPRODUCT(($G$2:$G$3094=G1335)*(P1335&gt;$P$2:$P$3094))+1</f>
        <v>1</v>
      </c>
      <c r="R1335" s="12" t="e">
        <f>(Q1335*100000)+#REF!</f>
        <v>#REF!</v>
      </c>
      <c r="S1335" t="e" cm="1">
        <f t="array" ref="S1335">SUMPRODUCT(($G$2:$G$3094=G1335)*(R1335&gt;$R$2:$R$3094))+1</f>
        <v>#REF!</v>
      </c>
      <c r="T1335" t="str">
        <f t="shared" si="104"/>
        <v xml:space="preserve">Ayr </v>
      </c>
      <c r="U1335">
        <v>0</v>
      </c>
      <c r="V1335" t="s">
        <v>19</v>
      </c>
      <c r="W1335">
        <f t="shared" si="105"/>
        <v>2023</v>
      </c>
    </row>
    <row r="1336" spans="1:23" x14ac:dyDescent="0.25">
      <c r="A1336" s="10" t="str">
        <f>IF(YEAR(G1336)=2024,#REF!,"")</f>
        <v/>
      </c>
      <c r="B1336" s="10" t="str">
        <f>IF(YEAR(G1336)=2025,#REF!,"")</f>
        <v/>
      </c>
      <c r="C1336" s="10" t="str">
        <f t="shared" si="106"/>
        <v>Afternoon45234</v>
      </c>
      <c r="D1336" s="5" t="str">
        <f>IF('by region'!$C$2="Any","Any",List!V1336)&amp;M1336&amp;IF('by region'!$I$2="Any","Any",N1336)&amp;G1336</f>
        <v>AnyJumpAny45234</v>
      </c>
      <c r="E1336" s="5" t="e">
        <f>IF(I1336=#REF!,List!G1336,"")</f>
        <v>#REF!</v>
      </c>
      <c r="F1336" s="5" t="e">
        <f t="shared" si="102"/>
        <v>#REF!</v>
      </c>
      <c r="G1336" s="15">
        <v>45234</v>
      </c>
      <c r="H1336" s="16" t="s">
        <v>37</v>
      </c>
      <c r="I1336" s="16" t="s">
        <v>49</v>
      </c>
      <c r="J1336" s="16" t="s">
        <v>9</v>
      </c>
      <c r="K1336" s="14" t="s">
        <v>10</v>
      </c>
      <c r="L1336" s="14" t="s">
        <v>11</v>
      </c>
      <c r="M1336" s="16" t="s">
        <v>12</v>
      </c>
      <c r="N1336" s="16" t="s">
        <v>13</v>
      </c>
      <c r="O1336" s="16" t="s">
        <v>14</v>
      </c>
      <c r="P1336" s="12">
        <f t="shared" si="103"/>
        <v>1</v>
      </c>
      <c r="Q1336" s="12" cm="1">
        <f t="array" ref="Q1336">SUMPRODUCT(($G$2:$G$3094=G1336)*(P1336&gt;$P$2:$P$3094))+1</f>
        <v>1</v>
      </c>
      <c r="R1336" s="12" t="e">
        <f>(Q1336*100000)+#REF!</f>
        <v>#REF!</v>
      </c>
      <c r="S1336" t="e" cm="1">
        <f t="array" ref="S1336">SUMPRODUCT(($G$2:$G$3094=G1336)*(R1336&gt;$R$2:$R$3094))+1</f>
        <v>#REF!</v>
      </c>
      <c r="T1336" t="str">
        <f t="shared" si="104"/>
        <v xml:space="preserve">Wetherby </v>
      </c>
      <c r="U1336">
        <v>0</v>
      </c>
      <c r="V1336" t="s">
        <v>17</v>
      </c>
      <c r="W1336">
        <f t="shared" si="105"/>
        <v>2023</v>
      </c>
    </row>
    <row r="1337" spans="1:23" x14ac:dyDescent="0.25">
      <c r="A1337" s="10" t="str">
        <f>IF(YEAR(G1337)=2024,#REF!,"")</f>
        <v/>
      </c>
      <c r="B1337" s="10" t="str">
        <f>IF(YEAR(G1337)=2025,#REF!,"")</f>
        <v/>
      </c>
      <c r="C1337" s="10" t="str">
        <f t="shared" si="106"/>
        <v>Afternoon45235</v>
      </c>
      <c r="D1337" s="5" t="str">
        <f>IF('by region'!$C$2="Any","Any",List!V1337)&amp;M1337&amp;IF('by region'!$I$2="Any","Any",N1337)&amp;G1337</f>
        <v>AnyJumpAny45235</v>
      </c>
      <c r="E1337" s="5" t="e">
        <f>IF(I1337=#REF!,List!G1337,"")</f>
        <v>#REF!</v>
      </c>
      <c r="F1337" s="5" t="e">
        <f t="shared" si="102"/>
        <v>#REF!</v>
      </c>
      <c r="G1337" s="15">
        <v>45235</v>
      </c>
      <c r="H1337" s="16" t="s">
        <v>40</v>
      </c>
      <c r="I1337" s="16" t="s">
        <v>63</v>
      </c>
      <c r="J1337" s="16" t="s">
        <v>9</v>
      </c>
      <c r="K1337" s="14" t="s">
        <v>16</v>
      </c>
      <c r="L1337" s="14" t="s">
        <v>11</v>
      </c>
      <c r="M1337" s="16" t="s">
        <v>12</v>
      </c>
      <c r="N1337" s="16" t="s">
        <v>13</v>
      </c>
      <c r="O1337" s="16" t="s">
        <v>14</v>
      </c>
      <c r="P1337" s="12">
        <f t="shared" si="103"/>
        <v>1</v>
      </c>
      <c r="Q1337" s="12" cm="1">
        <f t="array" ref="Q1337">SUMPRODUCT(($G$2:$G$3094=G1337)*(P1337&gt;$P$2:$P$3094))+1</f>
        <v>1</v>
      </c>
      <c r="R1337" s="12" t="e">
        <f>(Q1337*100000)+#REF!</f>
        <v>#REF!</v>
      </c>
      <c r="S1337" t="e" cm="1">
        <f t="array" ref="S1337">SUMPRODUCT(($G$2:$G$3094=G1337)*(R1337&gt;$R$2:$R$3094))+1</f>
        <v>#REF!</v>
      </c>
      <c r="T1337" t="str">
        <f t="shared" si="104"/>
        <v xml:space="preserve">Carlisle </v>
      </c>
      <c r="U1337">
        <v>0</v>
      </c>
      <c r="V1337" t="s">
        <v>19</v>
      </c>
      <c r="W1337">
        <f t="shared" si="105"/>
        <v>2023</v>
      </c>
    </row>
    <row r="1338" spans="1:23" x14ac:dyDescent="0.25">
      <c r="A1338" s="10" t="str">
        <f>IF(YEAR(G1338)=2024,#REF!,"")</f>
        <v/>
      </c>
      <c r="B1338" s="10" t="str">
        <f>IF(YEAR(G1338)=2025,#REF!,"")</f>
        <v/>
      </c>
      <c r="C1338" s="10" t="str">
        <f t="shared" si="106"/>
        <v>Afternoon45235</v>
      </c>
      <c r="D1338" s="5" t="str">
        <f>IF('by region'!$C$2="Any","Any",List!V1338)&amp;M1338&amp;IF('by region'!$I$2="Any","Any",N1338)&amp;G1338</f>
        <v>AnyJumpAny45235</v>
      </c>
      <c r="E1338" s="5" t="e">
        <f>IF(I1338=#REF!,List!G1338,"")</f>
        <v>#REF!</v>
      </c>
      <c r="F1338" s="5" t="e">
        <f t="shared" si="102"/>
        <v>#REF!</v>
      </c>
      <c r="G1338" s="15">
        <v>45235</v>
      </c>
      <c r="H1338" s="16" t="s">
        <v>40</v>
      </c>
      <c r="I1338" s="16" t="s">
        <v>45</v>
      </c>
      <c r="J1338" s="16" t="s">
        <v>9</v>
      </c>
      <c r="K1338" s="14" t="s">
        <v>16</v>
      </c>
      <c r="L1338" s="14" t="s">
        <v>17</v>
      </c>
      <c r="M1338" s="16" t="s">
        <v>12</v>
      </c>
      <c r="N1338" s="16" t="s">
        <v>13</v>
      </c>
      <c r="O1338" s="16" t="s">
        <v>14</v>
      </c>
      <c r="P1338" s="12">
        <f t="shared" si="103"/>
        <v>1</v>
      </c>
      <c r="Q1338" s="12" cm="1">
        <f t="array" ref="Q1338">SUMPRODUCT(($G$2:$G$3094=G1338)*(P1338&gt;$P$2:$P$3094))+1</f>
        <v>1</v>
      </c>
      <c r="R1338" s="12" t="e">
        <f>(Q1338*100000)+#REF!</f>
        <v>#REF!</v>
      </c>
      <c r="S1338" t="e" cm="1">
        <f t="array" ref="S1338">SUMPRODUCT(($G$2:$G$3094=G1338)*(R1338&gt;$R$2:$R$3094))+1</f>
        <v>#REF!</v>
      </c>
      <c r="T1338" t="str">
        <f t="shared" si="104"/>
        <v xml:space="preserve">Huntingdon </v>
      </c>
      <c r="U1338">
        <v>0</v>
      </c>
      <c r="V1338" t="s">
        <v>11</v>
      </c>
      <c r="W1338">
        <f t="shared" si="105"/>
        <v>2023</v>
      </c>
    </row>
    <row r="1339" spans="1:23" x14ac:dyDescent="0.25">
      <c r="A1339" s="10" t="str">
        <f>IF(YEAR(G1339)=2024,#REF!,"")</f>
        <v/>
      </c>
      <c r="B1339" s="10" t="str">
        <f>IF(YEAR(G1339)=2025,#REF!,"")</f>
        <v/>
      </c>
      <c r="C1339" s="10" t="str">
        <f t="shared" si="106"/>
        <v>Afternoon45236</v>
      </c>
      <c r="D1339" s="5" t="str">
        <f>IF('by region'!$C$2="Any","Any",List!V1339)&amp;M1339&amp;IF('by region'!$I$2="Any","Any",N1339)&amp;G1339</f>
        <v>AnyJumpAny45236</v>
      </c>
      <c r="E1339" s="5" t="e">
        <f>IF(I1339=#REF!,List!G1339,"")</f>
        <v>#REF!</v>
      </c>
      <c r="F1339" s="5" t="e">
        <f t="shared" si="102"/>
        <v>#REF!</v>
      </c>
      <c r="G1339" s="15">
        <v>45236</v>
      </c>
      <c r="H1339" s="16" t="s">
        <v>42</v>
      </c>
      <c r="I1339" s="16" t="s">
        <v>61</v>
      </c>
      <c r="J1339" s="16" t="s">
        <v>9</v>
      </c>
      <c r="K1339" s="14" t="s">
        <v>24</v>
      </c>
      <c r="L1339" s="14" t="s">
        <v>17</v>
      </c>
      <c r="M1339" s="16" t="s">
        <v>12</v>
      </c>
      <c r="N1339" s="16" t="s">
        <v>13</v>
      </c>
      <c r="O1339" s="16" t="s">
        <v>14</v>
      </c>
      <c r="P1339" s="12">
        <f t="shared" si="103"/>
        <v>1</v>
      </c>
      <c r="Q1339" s="12" cm="1">
        <f t="array" ref="Q1339">SUMPRODUCT(($G$2:$G$3094=G1339)*(P1339&gt;$P$2:$P$3094))+1</f>
        <v>1</v>
      </c>
      <c r="R1339" s="12" t="e">
        <f>(Q1339*100000)+#REF!</f>
        <v>#REF!</v>
      </c>
      <c r="S1339" t="e" cm="1">
        <f t="array" ref="S1339">SUMPRODUCT(($G$2:$G$3094=G1339)*(R1339&gt;$R$2:$R$3094))+1</f>
        <v>#REF!</v>
      </c>
      <c r="T1339" t="str">
        <f t="shared" si="104"/>
        <v xml:space="preserve">Hereford </v>
      </c>
      <c r="U1339">
        <v>0</v>
      </c>
      <c r="V1339" t="s">
        <v>17</v>
      </c>
      <c r="W1339">
        <f t="shared" si="105"/>
        <v>2023</v>
      </c>
    </row>
    <row r="1340" spans="1:23" x14ac:dyDescent="0.25">
      <c r="A1340" s="10" t="str">
        <f>IF(YEAR(G1340)=2024,#REF!,"")</f>
        <v/>
      </c>
      <c r="B1340" s="10" t="str">
        <f>IF(YEAR(G1340)=2025,#REF!,"")</f>
        <v/>
      </c>
      <c r="C1340" s="10" t="str">
        <f t="shared" si="106"/>
        <v>Afternoon45236</v>
      </c>
      <c r="D1340" s="5" t="str">
        <f>IF('by region'!$C$2="Any","Any",List!V1340)&amp;M1340&amp;IF('by region'!$I$2="Any","Any",N1340)&amp;G1340</f>
        <v>AnyJumpAny45236</v>
      </c>
      <c r="E1340" s="5" t="e">
        <f>IF(I1340=#REF!,List!G1340,"")</f>
        <v>#REF!</v>
      </c>
      <c r="F1340" s="5" t="e">
        <f t="shared" si="102"/>
        <v>#REF!</v>
      </c>
      <c r="G1340" s="15">
        <v>45236</v>
      </c>
      <c r="H1340" s="16" t="s">
        <v>42</v>
      </c>
      <c r="I1340" s="16" t="s">
        <v>41</v>
      </c>
      <c r="J1340" s="16" t="s">
        <v>9</v>
      </c>
      <c r="K1340" s="14" t="s">
        <v>10</v>
      </c>
      <c r="L1340" s="14" t="s">
        <v>19</v>
      </c>
      <c r="M1340" s="16" t="s">
        <v>12</v>
      </c>
      <c r="N1340" s="16" t="s">
        <v>13</v>
      </c>
      <c r="O1340" s="16" t="s">
        <v>14</v>
      </c>
      <c r="P1340" s="12">
        <f t="shared" si="103"/>
        <v>1</v>
      </c>
      <c r="Q1340" s="12" cm="1">
        <f t="array" ref="Q1340">SUMPRODUCT(($G$2:$G$3094=G1340)*(P1340&gt;$P$2:$P$3094))+1</f>
        <v>1</v>
      </c>
      <c r="R1340" s="12" t="e">
        <f>(Q1340*100000)+#REF!</f>
        <v>#REF!</v>
      </c>
      <c r="S1340" t="e" cm="1">
        <f t="array" ref="S1340">SUMPRODUCT(($G$2:$G$3094=G1340)*(R1340&gt;$R$2:$R$3094))+1</f>
        <v>#REF!</v>
      </c>
      <c r="T1340" t="str">
        <f t="shared" si="104"/>
        <v xml:space="preserve">Plumpton </v>
      </c>
      <c r="U1340">
        <v>0</v>
      </c>
      <c r="V1340" t="s">
        <v>19</v>
      </c>
      <c r="W1340">
        <f t="shared" si="105"/>
        <v>2023</v>
      </c>
    </row>
    <row r="1341" spans="1:23" x14ac:dyDescent="0.25">
      <c r="A1341" s="10" t="str">
        <f>IF(YEAR(G1341)=2024,#REF!,"")</f>
        <v/>
      </c>
      <c r="B1341" s="10" t="str">
        <f>IF(YEAR(G1341)=2025,#REF!,"")</f>
        <v/>
      </c>
      <c r="C1341" s="10" t="str">
        <f t="shared" si="106"/>
        <v>Afternoon45237</v>
      </c>
      <c r="D1341" s="5" t="str">
        <f>IF('by region'!$C$2="Any","Any",List!V1341)&amp;M1341&amp;IF('by region'!$I$2="Any","Any",N1341)&amp;G1341</f>
        <v>AnyFlatAny45237</v>
      </c>
      <c r="E1341" s="5" t="e">
        <f>IF(I1341=#REF!,List!G1341,"")</f>
        <v>#REF!</v>
      </c>
      <c r="F1341" s="5" t="e">
        <f t="shared" si="102"/>
        <v>#REF!</v>
      </c>
      <c r="G1341" s="15">
        <v>45237</v>
      </c>
      <c r="H1341" s="16" t="s">
        <v>7</v>
      </c>
      <c r="I1341" s="16" t="s">
        <v>69</v>
      </c>
      <c r="J1341" s="16" t="s">
        <v>9</v>
      </c>
      <c r="K1341" s="14" t="s">
        <v>10</v>
      </c>
      <c r="L1341" s="14" t="s">
        <v>11</v>
      </c>
      <c r="M1341" s="16" t="s">
        <v>25</v>
      </c>
      <c r="N1341" s="16" t="s">
        <v>13</v>
      </c>
      <c r="O1341" s="16" t="s">
        <v>14</v>
      </c>
      <c r="P1341" s="12">
        <f t="shared" si="103"/>
        <v>1</v>
      </c>
      <c r="Q1341" s="12" cm="1">
        <f t="array" ref="Q1341">SUMPRODUCT(($G$2:$G$3094=G1341)*(P1341&gt;$P$2:$P$3094))+1</f>
        <v>1</v>
      </c>
      <c r="R1341" s="12" t="e">
        <f>(Q1341*100000)+#REF!</f>
        <v>#REF!</v>
      </c>
      <c r="S1341" t="e" cm="1">
        <f t="array" ref="S1341">SUMPRODUCT(($G$2:$G$3094=G1341)*(R1341&gt;$R$2:$R$3094))+1</f>
        <v>#REF!</v>
      </c>
      <c r="T1341" t="str">
        <f t="shared" si="104"/>
        <v xml:space="preserve">REDCAR </v>
      </c>
      <c r="U1341">
        <v>0</v>
      </c>
      <c r="V1341" t="s">
        <v>17</v>
      </c>
      <c r="W1341">
        <f t="shared" si="105"/>
        <v>2023</v>
      </c>
    </row>
    <row r="1342" spans="1:23" x14ac:dyDescent="0.25">
      <c r="A1342" s="10" t="str">
        <f>IF(YEAR(G1342)=2024,#REF!,"")</f>
        <v/>
      </c>
      <c r="B1342" s="10" t="str">
        <f>IF(YEAR(G1342)=2025,#REF!,"")</f>
        <v/>
      </c>
      <c r="C1342" s="10" t="str">
        <f t="shared" si="106"/>
        <v>Afternoon45237</v>
      </c>
      <c r="D1342" s="5" t="str">
        <f>IF('by region'!$C$2="Any","Any",List!V1342)&amp;M1342&amp;IF('by region'!$I$2="Any","Any",N1342)&amp;G1342</f>
        <v>AnyJumpAny45237</v>
      </c>
      <c r="E1342" s="5" t="e">
        <f>IF(I1342=#REF!,List!G1342,"")</f>
        <v>#REF!</v>
      </c>
      <c r="F1342" s="5" t="e">
        <f t="shared" si="102"/>
        <v>#REF!</v>
      </c>
      <c r="G1342" s="15">
        <v>45237</v>
      </c>
      <c r="H1342" s="16" t="s">
        <v>7</v>
      </c>
      <c r="I1342" s="16" t="s">
        <v>48</v>
      </c>
      <c r="J1342" s="16" t="s">
        <v>9</v>
      </c>
      <c r="K1342" s="14" t="s">
        <v>16</v>
      </c>
      <c r="L1342" s="14" t="s">
        <v>17</v>
      </c>
      <c r="M1342" s="16" t="s">
        <v>12</v>
      </c>
      <c r="N1342" s="16" t="s">
        <v>13</v>
      </c>
      <c r="O1342" s="16" t="s">
        <v>14</v>
      </c>
      <c r="P1342" s="12">
        <f t="shared" si="103"/>
        <v>1</v>
      </c>
      <c r="Q1342" s="12" cm="1">
        <f t="array" ref="Q1342">SUMPRODUCT(($G$2:$G$3094=G1342)*(P1342&gt;$P$2:$P$3094))+1</f>
        <v>1</v>
      </c>
      <c r="R1342" s="12" t="e">
        <f>(Q1342*100000)+#REF!</f>
        <v>#REF!</v>
      </c>
      <c r="S1342" t="e" cm="1">
        <f t="array" ref="S1342">SUMPRODUCT(($G$2:$G$3094=G1342)*(R1342&gt;$R$2:$R$3094))+1</f>
        <v>#REF!</v>
      </c>
      <c r="T1342" t="str">
        <f t="shared" si="104"/>
        <v xml:space="preserve">Warwick </v>
      </c>
      <c r="U1342">
        <v>0</v>
      </c>
      <c r="V1342" t="s">
        <v>19</v>
      </c>
      <c r="W1342">
        <f t="shared" si="105"/>
        <v>2023</v>
      </c>
    </row>
    <row r="1343" spans="1:23" x14ac:dyDescent="0.25">
      <c r="A1343" s="10" t="str">
        <f>IF(YEAR(G1343)=2024,#REF!,"")</f>
        <v/>
      </c>
      <c r="B1343" s="10" t="str">
        <f>IF(YEAR(G1343)=2025,#REF!,"")</f>
        <v/>
      </c>
      <c r="C1343" s="10" t="str">
        <f t="shared" si="106"/>
        <v>Afternoon45238</v>
      </c>
      <c r="D1343" s="5" t="str">
        <f>IF('by region'!$C$2="Any","Any",List!V1343)&amp;M1343&amp;IF('by region'!$I$2="Any","Any",N1343)&amp;G1343</f>
        <v>AnyJumpAny45238</v>
      </c>
      <c r="E1343" s="5" t="e">
        <f>IF(I1343=#REF!,List!G1343,"")</f>
        <v>#REF!</v>
      </c>
      <c r="F1343" s="5" t="e">
        <f t="shared" si="102"/>
        <v>#REF!</v>
      </c>
      <c r="G1343" s="15">
        <v>45238</v>
      </c>
      <c r="H1343" s="16" t="s">
        <v>27</v>
      </c>
      <c r="I1343" s="16" t="s">
        <v>54</v>
      </c>
      <c r="J1343" s="16" t="s">
        <v>9</v>
      </c>
      <c r="K1343" s="14" t="s">
        <v>24</v>
      </c>
      <c r="L1343" s="14" t="s">
        <v>19</v>
      </c>
      <c r="M1343" s="16" t="s">
        <v>12</v>
      </c>
      <c r="N1343" s="16" t="s">
        <v>13</v>
      </c>
      <c r="O1343" s="16" t="s">
        <v>14</v>
      </c>
      <c r="P1343" s="12">
        <f t="shared" si="103"/>
        <v>1</v>
      </c>
      <c r="Q1343" s="12" cm="1">
        <f t="array" ref="Q1343">SUMPRODUCT(($G$2:$G$3094=G1343)*(P1343&gt;$P$2:$P$3094))+1</f>
        <v>1</v>
      </c>
      <c r="R1343" s="12" t="e">
        <f>(Q1343*100000)+#REF!</f>
        <v>#REF!</v>
      </c>
      <c r="S1343" t="e" cm="1">
        <f t="array" ref="S1343">SUMPRODUCT(($G$2:$G$3094=G1343)*(R1343&gt;$R$2:$R$3094))+1</f>
        <v>#REF!</v>
      </c>
      <c r="T1343" t="str">
        <f t="shared" si="104"/>
        <v xml:space="preserve">Chepstow </v>
      </c>
      <c r="U1343">
        <v>0</v>
      </c>
      <c r="V1343" t="s">
        <v>17</v>
      </c>
      <c r="W1343">
        <f t="shared" si="105"/>
        <v>2023</v>
      </c>
    </row>
    <row r="1344" spans="1:23" x14ac:dyDescent="0.25">
      <c r="A1344" s="10" t="str">
        <f>IF(YEAR(G1344)=2024,#REF!,"")</f>
        <v/>
      </c>
      <c r="B1344" s="10" t="str">
        <f>IF(YEAR(G1344)=2025,#REF!,"")</f>
        <v/>
      </c>
      <c r="C1344" s="10" t="str">
        <f t="shared" si="106"/>
        <v>Afternoon45238</v>
      </c>
      <c r="D1344" s="5" t="str">
        <f>IF('by region'!$C$2="Any","Any",List!V1344)&amp;M1344&amp;IF('by region'!$I$2="Any","Any",N1344)&amp;G1344</f>
        <v>AnyJumpAny45238</v>
      </c>
      <c r="E1344" s="5" t="e">
        <f>IF(I1344=#REF!,List!G1344,"")</f>
        <v>#REF!</v>
      </c>
      <c r="F1344" s="5" t="e">
        <f t="shared" si="102"/>
        <v>#REF!</v>
      </c>
      <c r="G1344" s="15">
        <v>45238</v>
      </c>
      <c r="H1344" s="16" t="s">
        <v>27</v>
      </c>
      <c r="I1344" s="16" t="s">
        <v>22</v>
      </c>
      <c r="J1344" s="16" t="s">
        <v>9</v>
      </c>
      <c r="K1344" s="14" t="s">
        <v>10</v>
      </c>
      <c r="L1344" s="14" t="s">
        <v>11</v>
      </c>
      <c r="M1344" s="16" t="s">
        <v>12</v>
      </c>
      <c r="N1344" s="16" t="s">
        <v>13</v>
      </c>
      <c r="O1344" s="16" t="s">
        <v>14</v>
      </c>
      <c r="P1344" s="12">
        <f t="shared" si="103"/>
        <v>1</v>
      </c>
      <c r="Q1344" s="12" cm="1">
        <f t="array" ref="Q1344">SUMPRODUCT(($G$2:$G$3094=G1344)*(P1344&gt;$P$2:$P$3094))+1</f>
        <v>1</v>
      </c>
      <c r="R1344" s="12" t="e">
        <f>(Q1344*100000)+#REF!</f>
        <v>#REF!</v>
      </c>
      <c r="S1344" t="e" cm="1">
        <f t="array" ref="S1344">SUMPRODUCT(($G$2:$G$3094=G1344)*(R1344&gt;$R$2:$R$3094))+1</f>
        <v>#REF!</v>
      </c>
      <c r="T1344" t="str">
        <f t="shared" si="104"/>
        <v xml:space="preserve">Musselburgh </v>
      </c>
      <c r="U1344">
        <v>0</v>
      </c>
      <c r="V1344" t="s">
        <v>19</v>
      </c>
      <c r="W1344">
        <f t="shared" si="105"/>
        <v>2023</v>
      </c>
    </row>
    <row r="1345" spans="1:23" x14ac:dyDescent="0.25">
      <c r="A1345" s="10" t="str">
        <f>IF(YEAR(G1345)=2024,#REF!,"")</f>
        <v/>
      </c>
      <c r="B1345" s="10" t="str">
        <f>IF(YEAR(G1345)=2025,#REF!,"")</f>
        <v/>
      </c>
      <c r="C1345" s="10" t="str">
        <f t="shared" si="106"/>
        <v>Afternoon45238</v>
      </c>
      <c r="D1345" s="5" t="str">
        <f>IF('by region'!$C$2="Any","Any",List!V1345)&amp;M1345&amp;IF('by region'!$I$2="Any","Any",N1345)&amp;G1345</f>
        <v>AnyJumpAny45238</v>
      </c>
      <c r="E1345" s="5" t="e">
        <f>IF(I1345=#REF!,List!G1345,"")</f>
        <v>#REF!</v>
      </c>
      <c r="F1345" s="5" t="e">
        <f t="shared" si="102"/>
        <v>#REF!</v>
      </c>
      <c r="G1345" s="15">
        <v>45238</v>
      </c>
      <c r="H1345" s="16" t="s">
        <v>27</v>
      </c>
      <c r="I1345" s="16" t="s">
        <v>48</v>
      </c>
      <c r="J1345" s="16" t="s">
        <v>9</v>
      </c>
      <c r="K1345" s="14" t="s">
        <v>16</v>
      </c>
      <c r="L1345" s="14" t="s">
        <v>17</v>
      </c>
      <c r="M1345" s="16" t="s">
        <v>12</v>
      </c>
      <c r="N1345" s="16" t="s">
        <v>13</v>
      </c>
      <c r="O1345" s="16" t="s">
        <v>14</v>
      </c>
      <c r="P1345" s="12">
        <f t="shared" si="103"/>
        <v>1</v>
      </c>
      <c r="Q1345" s="12" cm="1">
        <f t="array" ref="Q1345">SUMPRODUCT(($G$2:$G$3094=G1345)*(P1345&gt;$P$2:$P$3094))+1</f>
        <v>1</v>
      </c>
      <c r="R1345" s="12" t="e">
        <f>(Q1345*100000)+#REF!</f>
        <v>#REF!</v>
      </c>
      <c r="S1345" t="e" cm="1">
        <f t="array" ref="S1345">SUMPRODUCT(($G$2:$G$3094=G1345)*(R1345&gt;$R$2:$R$3094))+1</f>
        <v>#REF!</v>
      </c>
      <c r="T1345" t="str">
        <f t="shared" si="104"/>
        <v xml:space="preserve">Warwick </v>
      </c>
      <c r="U1345">
        <v>0</v>
      </c>
      <c r="V1345" t="s">
        <v>17</v>
      </c>
      <c r="W1345">
        <f t="shared" si="105"/>
        <v>2023</v>
      </c>
    </row>
    <row r="1346" spans="1:23" x14ac:dyDescent="0.25">
      <c r="A1346" s="10" t="str">
        <f>IF(YEAR(G1346)=2024,#REF!,"")</f>
        <v/>
      </c>
      <c r="B1346" s="10" t="str">
        <f>IF(YEAR(G1346)=2025,#REF!,"")</f>
        <v/>
      </c>
      <c r="C1346" s="10" t="str">
        <f t="shared" si="106"/>
        <v>Afternoon45239</v>
      </c>
      <c r="D1346" s="5" t="str">
        <f>IF('by region'!$C$2="Any","Any",List!V1346)&amp;M1346&amp;IF('by region'!$I$2="Any","Any",N1346)&amp;G1346</f>
        <v>AnyJumpAny45239</v>
      </c>
      <c r="E1346" s="5" t="e">
        <f>IF(I1346=#REF!,List!G1346,"")</f>
        <v>#REF!</v>
      </c>
      <c r="F1346" s="5" t="e">
        <f t="shared" ref="F1346:F1409" si="107">G1346&amp;S1346</f>
        <v>#REF!</v>
      </c>
      <c r="G1346" s="15">
        <v>45239</v>
      </c>
      <c r="H1346" s="16" t="s">
        <v>34</v>
      </c>
      <c r="I1346" s="16" t="s">
        <v>52</v>
      </c>
      <c r="J1346" s="16" t="s">
        <v>9</v>
      </c>
      <c r="K1346" s="14" t="s">
        <v>10</v>
      </c>
      <c r="L1346" s="14" t="s">
        <v>17</v>
      </c>
      <c r="M1346" s="16" t="s">
        <v>12</v>
      </c>
      <c r="N1346" s="16" t="s">
        <v>13</v>
      </c>
      <c r="O1346" s="16" t="s">
        <v>14</v>
      </c>
      <c r="P1346" s="12">
        <f t="shared" ref="P1346:P1409" si="108">IF(J1346="Afternoon",1,IF(J1346="Evening",2,IF(J1346="Floodlit",3,4)))</f>
        <v>1</v>
      </c>
      <c r="Q1346" s="12" cm="1">
        <f t="array" ref="Q1346">SUMPRODUCT(($G$2:$G$3094=G1346)*(P1346&gt;$P$2:$P$3094))+1</f>
        <v>1</v>
      </c>
      <c r="R1346" s="12" t="e">
        <f>(Q1346*100000)+#REF!</f>
        <v>#REF!</v>
      </c>
      <c r="S1346" t="e" cm="1">
        <f t="array" ref="S1346">SUMPRODUCT(($G$2:$G$3094=G1346)*(R1346&gt;$R$2:$R$3094))+1</f>
        <v>#REF!</v>
      </c>
      <c r="T1346" t="str">
        <f t="shared" ref="T1346:T1409" si="109">_xlfn.CONCAT(IF(M1346="Flat",UPPER(I1346),I1346)," ",IF(J1346="Evening","†",IF(J1346="Floodlit","#","")))</f>
        <v xml:space="preserve">Ludlow </v>
      </c>
      <c r="U1346">
        <v>0</v>
      </c>
      <c r="V1346" t="s">
        <v>11</v>
      </c>
      <c r="W1346">
        <f t="shared" ref="W1346:W1409" si="110">YEAR(G1346)</f>
        <v>2023</v>
      </c>
    </row>
    <row r="1347" spans="1:23" x14ac:dyDescent="0.25">
      <c r="A1347" s="10" t="str">
        <f>IF(YEAR(G1347)=2024,#REF!,"")</f>
        <v/>
      </c>
      <c r="B1347" s="10" t="str">
        <f>IF(YEAR(G1347)=2025,#REF!,"")</f>
        <v/>
      </c>
      <c r="C1347" s="10" t="str">
        <f t="shared" si="106"/>
        <v>Afternoon45239</v>
      </c>
      <c r="D1347" s="5" t="str">
        <f>IF('by region'!$C$2="Any","Any",List!V1347)&amp;M1347&amp;IF('by region'!$I$2="Any","Any",N1347)&amp;G1347</f>
        <v>AnyJumpAny45239</v>
      </c>
      <c r="E1347" s="5" t="e">
        <f>IF(I1347=#REF!,List!G1347,"")</f>
        <v>#REF!</v>
      </c>
      <c r="F1347" s="5" t="e">
        <f t="shared" si="107"/>
        <v>#REF!</v>
      </c>
      <c r="G1347" s="15">
        <v>45239</v>
      </c>
      <c r="H1347" s="16" t="s">
        <v>34</v>
      </c>
      <c r="I1347" s="16" t="s">
        <v>51</v>
      </c>
      <c r="J1347" s="16" t="s">
        <v>9</v>
      </c>
      <c r="K1347" s="14" t="s">
        <v>10</v>
      </c>
      <c r="L1347" s="14" t="s">
        <v>19</v>
      </c>
      <c r="M1347" s="16" t="s">
        <v>12</v>
      </c>
      <c r="N1347" s="16" t="s">
        <v>13</v>
      </c>
      <c r="O1347" s="16" t="s">
        <v>14</v>
      </c>
      <c r="P1347" s="12">
        <f t="shared" si="108"/>
        <v>1</v>
      </c>
      <c r="Q1347" s="12" cm="1">
        <f t="array" ref="Q1347">SUMPRODUCT(($G$2:$G$3094=G1347)*(P1347&gt;$P$2:$P$3094))+1</f>
        <v>1</v>
      </c>
      <c r="R1347" s="12" t="e">
        <f>(Q1347*100000)+#REF!</f>
        <v>#REF!</v>
      </c>
      <c r="S1347" t="e" cm="1">
        <f t="array" ref="S1347">SUMPRODUCT(($G$2:$G$3094=G1347)*(R1347&gt;$R$2:$R$3094))+1</f>
        <v>#REF!</v>
      </c>
      <c r="T1347" t="str">
        <f t="shared" si="109"/>
        <v xml:space="preserve">Newbury </v>
      </c>
      <c r="U1347">
        <v>0</v>
      </c>
      <c r="V1347" t="s">
        <v>30</v>
      </c>
      <c r="W1347">
        <f t="shared" si="110"/>
        <v>2023</v>
      </c>
    </row>
    <row r="1348" spans="1:23" x14ac:dyDescent="0.25">
      <c r="A1348" s="10" t="str">
        <f>IF(YEAR(G1348)=2024,#REF!,"")</f>
        <v/>
      </c>
      <c r="B1348" s="10" t="str">
        <f>IF(YEAR(G1348)=2025,#REF!,"")</f>
        <v/>
      </c>
      <c r="C1348" s="10" t="str">
        <f t="shared" si="106"/>
        <v>Afternoon45239</v>
      </c>
      <c r="D1348" s="5" t="str">
        <f>IF('by region'!$C$2="Any","Any",List!V1348)&amp;M1348&amp;IF('by region'!$I$2="Any","Any",N1348)&amp;G1348</f>
        <v>AnyJumpAny45239</v>
      </c>
      <c r="E1348" s="5" t="e">
        <f>IF(I1348=#REF!,List!G1348,"")</f>
        <v>#REF!</v>
      </c>
      <c r="F1348" s="5" t="e">
        <f t="shared" si="107"/>
        <v>#REF!</v>
      </c>
      <c r="G1348" s="15">
        <v>45239</v>
      </c>
      <c r="H1348" s="16" t="s">
        <v>34</v>
      </c>
      <c r="I1348" s="16" t="s">
        <v>46</v>
      </c>
      <c r="J1348" s="16" t="s">
        <v>9</v>
      </c>
      <c r="K1348" s="14" t="s">
        <v>24</v>
      </c>
      <c r="L1348" s="14" t="s">
        <v>11</v>
      </c>
      <c r="M1348" s="16" t="s">
        <v>12</v>
      </c>
      <c r="N1348" s="16" t="s">
        <v>13</v>
      </c>
      <c r="O1348" s="16" t="s">
        <v>14</v>
      </c>
      <c r="P1348" s="12">
        <f t="shared" si="108"/>
        <v>1</v>
      </c>
      <c r="Q1348" s="12" cm="1">
        <f t="array" ref="Q1348">SUMPRODUCT(($G$2:$G$3094=G1348)*(P1348&gt;$P$2:$P$3094))+1</f>
        <v>1</v>
      </c>
      <c r="R1348" s="12" t="e">
        <f>(Q1348*100000)+#REF!</f>
        <v>#REF!</v>
      </c>
      <c r="S1348" t="e" cm="1">
        <f t="array" ref="S1348">SUMPRODUCT(($G$2:$G$3094=G1348)*(R1348&gt;$R$2:$R$3094))+1</f>
        <v>#REF!</v>
      </c>
      <c r="T1348" t="str">
        <f t="shared" si="109"/>
        <v xml:space="preserve">Sedgefield </v>
      </c>
      <c r="U1348">
        <v>0</v>
      </c>
      <c r="V1348" t="s">
        <v>11</v>
      </c>
      <c r="W1348">
        <f t="shared" si="110"/>
        <v>2023</v>
      </c>
    </row>
    <row r="1349" spans="1:23" x14ac:dyDescent="0.25">
      <c r="A1349" s="10" t="str">
        <f>IF(YEAR(G1349)=2024,#REF!,"")</f>
        <v/>
      </c>
      <c r="B1349" s="10" t="str">
        <f>IF(YEAR(G1349)=2025,#REF!,"")</f>
        <v/>
      </c>
      <c r="C1349" s="10" t="str">
        <f t="shared" si="106"/>
        <v>Afternoon45240</v>
      </c>
      <c r="D1349" s="5" t="str">
        <f>IF('by region'!$C$2="Any","Any",List!V1349)&amp;M1349&amp;IF('by region'!$I$2="Any","Any",N1349)&amp;G1349</f>
        <v>AnyJumpAny45240</v>
      </c>
      <c r="E1349" s="5" t="e">
        <f>IF(I1349=#REF!,List!G1349,"")</f>
        <v>#REF!</v>
      </c>
      <c r="F1349" s="5" t="e">
        <f t="shared" si="107"/>
        <v>#REF!</v>
      </c>
      <c r="G1349" s="15">
        <v>45240</v>
      </c>
      <c r="H1349" s="16" t="s">
        <v>35</v>
      </c>
      <c r="I1349" s="16" t="s">
        <v>18</v>
      </c>
      <c r="J1349" s="16" t="s">
        <v>9</v>
      </c>
      <c r="K1349" s="14" t="s">
        <v>16</v>
      </c>
      <c r="L1349" s="14" t="s">
        <v>19</v>
      </c>
      <c r="M1349" s="16" t="s">
        <v>12</v>
      </c>
      <c r="N1349" s="16" t="s">
        <v>13</v>
      </c>
      <c r="O1349" s="16" t="s">
        <v>14</v>
      </c>
      <c r="P1349" s="12">
        <f t="shared" si="108"/>
        <v>1</v>
      </c>
      <c r="Q1349" s="12" cm="1">
        <f t="array" ref="Q1349">SUMPRODUCT(($G$2:$G$3094=G1349)*(P1349&gt;$P$2:$P$3094))+1</f>
        <v>1</v>
      </c>
      <c r="R1349" s="12" t="e">
        <f>(Q1349*100000)+#REF!</f>
        <v>#REF!</v>
      </c>
      <c r="S1349" t="e" cm="1">
        <f t="array" ref="S1349">SUMPRODUCT(($G$2:$G$3094=G1349)*(R1349&gt;$R$2:$R$3094))+1</f>
        <v>#REF!</v>
      </c>
      <c r="T1349" t="str">
        <f t="shared" si="109"/>
        <v xml:space="preserve">Exeter </v>
      </c>
      <c r="U1349">
        <v>0</v>
      </c>
      <c r="V1349" t="s">
        <v>17</v>
      </c>
      <c r="W1349">
        <f t="shared" si="110"/>
        <v>2023</v>
      </c>
    </row>
    <row r="1350" spans="1:23" x14ac:dyDescent="0.25">
      <c r="A1350" s="10" t="str">
        <f>IF(YEAR(G1350)=2024,#REF!,"")</f>
        <v/>
      </c>
      <c r="B1350" s="10" t="str">
        <f>IF(YEAR(G1350)=2025,#REF!,"")</f>
        <v/>
      </c>
      <c r="C1350" s="10" t="str">
        <f t="shared" si="106"/>
        <v>Afternoon45240</v>
      </c>
      <c r="D1350" s="5" t="str">
        <f>IF('by region'!$C$2="Any","Any",List!V1350)&amp;M1350&amp;IF('by region'!$I$2="Any","Any",N1350)&amp;G1350</f>
        <v>AnyJumpAny45240</v>
      </c>
      <c r="E1350" s="5" t="e">
        <f>IF(I1350=#REF!,List!G1350,"")</f>
        <v>#REF!</v>
      </c>
      <c r="F1350" s="5" t="e">
        <f t="shared" si="107"/>
        <v>#REF!</v>
      </c>
      <c r="G1350" s="15">
        <v>45240</v>
      </c>
      <c r="H1350" s="16" t="s">
        <v>35</v>
      </c>
      <c r="I1350" s="16" t="s">
        <v>58</v>
      </c>
      <c r="J1350" s="16" t="s">
        <v>9</v>
      </c>
      <c r="K1350" s="14" t="s">
        <v>24</v>
      </c>
      <c r="L1350" s="14" t="s">
        <v>19</v>
      </c>
      <c r="M1350" s="16" t="s">
        <v>12</v>
      </c>
      <c r="N1350" s="16" t="s">
        <v>13</v>
      </c>
      <c r="O1350" s="16" t="s">
        <v>14</v>
      </c>
      <c r="P1350" s="12">
        <f t="shared" si="108"/>
        <v>1</v>
      </c>
      <c r="Q1350" s="12" cm="1">
        <f t="array" ref="Q1350">SUMPRODUCT(($G$2:$G$3094=G1350)*(P1350&gt;$P$2:$P$3094))+1</f>
        <v>1</v>
      </c>
      <c r="R1350" s="12" t="e">
        <f>(Q1350*100000)+#REF!</f>
        <v>#REF!</v>
      </c>
      <c r="S1350" t="e" cm="1">
        <f t="array" ref="S1350">SUMPRODUCT(($G$2:$G$3094=G1350)*(R1350&gt;$R$2:$R$3094))+1</f>
        <v>#REF!</v>
      </c>
      <c r="T1350" t="str">
        <f t="shared" si="109"/>
        <v xml:space="preserve">Fontwell Park </v>
      </c>
      <c r="U1350">
        <v>0</v>
      </c>
      <c r="V1350" t="s">
        <v>30</v>
      </c>
      <c r="W1350">
        <f t="shared" si="110"/>
        <v>2023</v>
      </c>
    </row>
    <row r="1351" spans="1:23" x14ac:dyDescent="0.25">
      <c r="A1351" s="10" t="str">
        <f>IF(YEAR(G1351)=2024,#REF!,"")</f>
        <v/>
      </c>
      <c r="B1351" s="10" t="str">
        <f>IF(YEAR(G1351)=2025,#REF!,"")</f>
        <v/>
      </c>
      <c r="C1351" s="10" t="str">
        <f t="shared" si="106"/>
        <v>Afternoon45240</v>
      </c>
      <c r="D1351" s="5" t="str">
        <f>IF('by region'!$C$2="Any","Any",List!V1351)&amp;M1351&amp;IF('by region'!$I$2="Any","Any",N1351)&amp;G1351</f>
        <v>AnyJumpAny45240</v>
      </c>
      <c r="E1351" s="5" t="e">
        <f>IF(I1351=#REF!,List!G1351,"")</f>
        <v>#REF!</v>
      </c>
      <c r="F1351" s="5" t="e">
        <f t="shared" si="107"/>
        <v>#REF!</v>
      </c>
      <c r="G1351" s="15">
        <v>45240</v>
      </c>
      <c r="H1351" s="16" t="s">
        <v>35</v>
      </c>
      <c r="I1351" s="16" t="s">
        <v>67</v>
      </c>
      <c r="J1351" s="16" t="s">
        <v>9</v>
      </c>
      <c r="K1351" s="14" t="s">
        <v>10</v>
      </c>
      <c r="L1351" s="14" t="s">
        <v>11</v>
      </c>
      <c r="M1351" s="16" t="s">
        <v>12</v>
      </c>
      <c r="N1351" s="16" t="s">
        <v>13</v>
      </c>
      <c r="O1351" s="16" t="s">
        <v>14</v>
      </c>
      <c r="P1351" s="12">
        <f t="shared" si="108"/>
        <v>1</v>
      </c>
      <c r="Q1351" s="12" cm="1">
        <f t="array" ref="Q1351">SUMPRODUCT(($G$2:$G$3094=G1351)*(P1351&gt;$P$2:$P$3094))+1</f>
        <v>1</v>
      </c>
      <c r="R1351" s="12" t="e">
        <f>(Q1351*100000)+#REF!</f>
        <v>#REF!</v>
      </c>
      <c r="S1351" t="e" cm="1">
        <f t="array" ref="S1351">SUMPRODUCT(($G$2:$G$3094=G1351)*(R1351&gt;$R$2:$R$3094))+1</f>
        <v>#REF!</v>
      </c>
      <c r="T1351" t="str">
        <f t="shared" si="109"/>
        <v xml:space="preserve">Hexham </v>
      </c>
      <c r="U1351">
        <v>0</v>
      </c>
      <c r="V1351" t="s">
        <v>17</v>
      </c>
      <c r="W1351">
        <f t="shared" si="110"/>
        <v>2023</v>
      </c>
    </row>
    <row r="1352" spans="1:23" x14ac:dyDescent="0.25">
      <c r="A1352" s="10" t="str">
        <f>IF(YEAR(G1352)=2024,#REF!,"")</f>
        <v/>
      </c>
      <c r="B1352" s="10" t="str">
        <f>IF(YEAR(G1352)=2025,#REF!,"")</f>
        <v/>
      </c>
      <c r="C1352" s="10" t="str">
        <f t="shared" si="106"/>
        <v>Afternoon45241</v>
      </c>
      <c r="D1352" s="5" t="str">
        <f>IF('by region'!$C$2="Any","Any",List!V1352)&amp;M1352&amp;IF('by region'!$I$2="Any","Any",N1352)&amp;G1352</f>
        <v>AnyFlatAny45241</v>
      </c>
      <c r="E1352" s="5" t="e">
        <f>IF(I1352=#REF!,List!G1352,"")</f>
        <v>#REF!</v>
      </c>
      <c r="F1352" s="5" t="e">
        <f t="shared" si="107"/>
        <v>#REF!</v>
      </c>
      <c r="G1352" s="15">
        <v>45241</v>
      </c>
      <c r="H1352" s="16" t="s">
        <v>37</v>
      </c>
      <c r="I1352" s="16" t="s">
        <v>59</v>
      </c>
      <c r="J1352" s="16" t="s">
        <v>9</v>
      </c>
      <c r="K1352" s="14" t="s">
        <v>24</v>
      </c>
      <c r="L1352" s="14" t="s">
        <v>11</v>
      </c>
      <c r="M1352" s="16" t="s">
        <v>25</v>
      </c>
      <c r="N1352" s="16" t="s">
        <v>13</v>
      </c>
      <c r="O1352" s="16" t="s">
        <v>14</v>
      </c>
      <c r="P1352" s="12">
        <f t="shared" si="108"/>
        <v>1</v>
      </c>
      <c r="Q1352" s="12" cm="1">
        <f t="array" ref="Q1352">SUMPRODUCT(($G$2:$G$3094=G1352)*(P1352&gt;$P$2:$P$3094))+1</f>
        <v>1</v>
      </c>
      <c r="R1352" s="12" t="e">
        <f>(Q1352*100000)+#REF!</f>
        <v>#REF!</v>
      </c>
      <c r="S1352" t="e" cm="1">
        <f t="array" ref="S1352">SUMPRODUCT(($G$2:$G$3094=G1352)*(R1352&gt;$R$2:$R$3094))+1</f>
        <v>#REF!</v>
      </c>
      <c r="T1352" t="str">
        <f t="shared" si="109"/>
        <v xml:space="preserve">DONCASTER </v>
      </c>
      <c r="U1352">
        <v>0</v>
      </c>
      <c r="V1352" t="s">
        <v>11</v>
      </c>
      <c r="W1352">
        <f t="shared" si="110"/>
        <v>2023</v>
      </c>
    </row>
    <row r="1353" spans="1:23" x14ac:dyDescent="0.25">
      <c r="A1353" s="10" t="str">
        <f>IF(YEAR(G1353)=2024,#REF!,"")</f>
        <v/>
      </c>
      <c r="B1353" s="10" t="str">
        <f>IF(YEAR(G1353)=2025,#REF!,"")</f>
        <v/>
      </c>
      <c r="C1353" s="10" t="str">
        <f t="shared" si="106"/>
        <v>Afternoon45241</v>
      </c>
      <c r="D1353" s="5" t="str">
        <f>IF('by region'!$C$2="Any","Any",List!V1353)&amp;M1353&amp;IF('by region'!$I$2="Any","Any",N1353)&amp;G1353</f>
        <v>AnyJumpAny45241</v>
      </c>
      <c r="E1353" s="5" t="e">
        <f>IF(I1353=#REF!,List!G1353,"")</f>
        <v>#REF!</v>
      </c>
      <c r="F1353" s="5" t="e">
        <f t="shared" si="107"/>
        <v>#REF!</v>
      </c>
      <c r="G1353" s="15">
        <v>45241</v>
      </c>
      <c r="H1353" s="16" t="s">
        <v>37</v>
      </c>
      <c r="I1353" s="16" t="s">
        <v>68</v>
      </c>
      <c r="J1353" s="16" t="s">
        <v>9</v>
      </c>
      <c r="K1353" s="14" t="s">
        <v>16</v>
      </c>
      <c r="L1353" s="14" t="s">
        <v>11</v>
      </c>
      <c r="M1353" s="16" t="s">
        <v>12</v>
      </c>
      <c r="N1353" s="16" t="s">
        <v>13</v>
      </c>
      <c r="O1353" s="16" t="s">
        <v>14</v>
      </c>
      <c r="P1353" s="12">
        <f t="shared" si="108"/>
        <v>1</v>
      </c>
      <c r="Q1353" s="12" cm="1">
        <f t="array" ref="Q1353">SUMPRODUCT(($G$2:$G$3094=G1353)*(P1353&gt;$P$2:$P$3094))+1</f>
        <v>1</v>
      </c>
      <c r="R1353" s="12" t="e">
        <f>(Q1353*100000)+#REF!</f>
        <v>#REF!</v>
      </c>
      <c r="S1353" t="e" cm="1">
        <f t="array" ref="S1353">SUMPRODUCT(($G$2:$G$3094=G1353)*(R1353&gt;$R$2:$R$3094))+1</f>
        <v>#REF!</v>
      </c>
      <c r="T1353" t="str">
        <f t="shared" si="109"/>
        <v xml:space="preserve">Aintree </v>
      </c>
      <c r="U1353">
        <v>0</v>
      </c>
      <c r="V1353" t="s">
        <v>30</v>
      </c>
      <c r="W1353">
        <f t="shared" si="110"/>
        <v>2023</v>
      </c>
    </row>
    <row r="1354" spans="1:23" x14ac:dyDescent="0.25">
      <c r="A1354" s="10" t="str">
        <f>IF(YEAR(G1354)=2024,#REF!,"")</f>
        <v/>
      </c>
      <c r="B1354" s="10" t="str">
        <f>IF(YEAR(G1354)=2025,#REF!,"")</f>
        <v/>
      </c>
      <c r="C1354" s="10" t="str">
        <f t="shared" si="106"/>
        <v>Afternoon45241</v>
      </c>
      <c r="D1354" s="5" t="str">
        <f>IF('by region'!$C$2="Any","Any",List!V1354)&amp;M1354&amp;IF('by region'!$I$2="Any","Any",N1354)&amp;G1354</f>
        <v>AnyJumpAny45241</v>
      </c>
      <c r="E1354" s="5" t="e">
        <f>IF(I1354=#REF!,List!G1354,"")</f>
        <v>#REF!</v>
      </c>
      <c r="F1354" s="5" t="e">
        <f t="shared" si="107"/>
        <v>#REF!</v>
      </c>
      <c r="G1354" s="15">
        <v>45241</v>
      </c>
      <c r="H1354" s="16" t="s">
        <v>37</v>
      </c>
      <c r="I1354" s="16" t="s">
        <v>50</v>
      </c>
      <c r="J1354" s="16" t="s">
        <v>9</v>
      </c>
      <c r="K1354" s="14" t="s">
        <v>10</v>
      </c>
      <c r="L1354" s="14" t="s">
        <v>11</v>
      </c>
      <c r="M1354" s="16" t="s">
        <v>12</v>
      </c>
      <c r="N1354" s="16" t="s">
        <v>13</v>
      </c>
      <c r="O1354" s="16" t="s">
        <v>14</v>
      </c>
      <c r="P1354" s="12">
        <f t="shared" si="108"/>
        <v>1</v>
      </c>
      <c r="Q1354" s="12" cm="1">
        <f t="array" ref="Q1354">SUMPRODUCT(($G$2:$G$3094=G1354)*(P1354&gt;$P$2:$P$3094))+1</f>
        <v>1</v>
      </c>
      <c r="R1354" s="12" t="e">
        <f>(Q1354*100000)+#REF!</f>
        <v>#REF!</v>
      </c>
      <c r="S1354" t="e" cm="1">
        <f t="array" ref="S1354">SUMPRODUCT(($G$2:$G$3094=G1354)*(R1354&gt;$R$2:$R$3094))+1</f>
        <v>#REF!</v>
      </c>
      <c r="T1354" t="str">
        <f t="shared" si="109"/>
        <v xml:space="preserve">Kelso </v>
      </c>
      <c r="U1354">
        <v>0</v>
      </c>
      <c r="V1354" t="s">
        <v>19</v>
      </c>
      <c r="W1354">
        <f t="shared" si="110"/>
        <v>2023</v>
      </c>
    </row>
    <row r="1355" spans="1:23" x14ac:dyDescent="0.25">
      <c r="A1355" s="10" t="str">
        <f>IF(YEAR(G1355)=2024,#REF!,"")</f>
        <v/>
      </c>
      <c r="B1355" s="10" t="str">
        <f>IF(YEAR(G1355)=2025,#REF!,"")</f>
        <v/>
      </c>
      <c r="C1355" s="10" t="str">
        <f t="shared" si="106"/>
        <v>Afternoon45241</v>
      </c>
      <c r="D1355" s="5" t="str">
        <f>IF('by region'!$C$2="Any","Any",List!V1355)&amp;M1355&amp;IF('by region'!$I$2="Any","Any",N1355)&amp;G1355</f>
        <v>AnyJumpAny45241</v>
      </c>
      <c r="E1355" s="5" t="e">
        <f>IF(I1355=#REF!,List!G1355,"")</f>
        <v>#REF!</v>
      </c>
      <c r="F1355" s="5" t="e">
        <f t="shared" si="107"/>
        <v>#REF!</v>
      </c>
      <c r="G1355" s="15">
        <v>45241</v>
      </c>
      <c r="H1355" s="16" t="s">
        <v>37</v>
      </c>
      <c r="I1355" s="16" t="s">
        <v>39</v>
      </c>
      <c r="J1355" s="16" t="s">
        <v>9</v>
      </c>
      <c r="K1355" s="14" t="s">
        <v>16</v>
      </c>
      <c r="L1355" s="14" t="s">
        <v>19</v>
      </c>
      <c r="M1355" s="16" t="s">
        <v>12</v>
      </c>
      <c r="N1355" s="16" t="s">
        <v>13</v>
      </c>
      <c r="O1355" s="16" t="s">
        <v>14</v>
      </c>
      <c r="P1355" s="12">
        <f t="shared" si="108"/>
        <v>1</v>
      </c>
      <c r="Q1355" s="12" cm="1">
        <f t="array" ref="Q1355">SUMPRODUCT(($G$2:$G$3094=G1355)*(P1355&gt;$P$2:$P$3094))+1</f>
        <v>1</v>
      </c>
      <c r="R1355" s="12" t="e">
        <f>(Q1355*100000)+#REF!</f>
        <v>#REF!</v>
      </c>
      <c r="S1355" t="e" cm="1">
        <f t="array" ref="S1355">SUMPRODUCT(($G$2:$G$3094=G1355)*(R1355&gt;$R$2:$R$3094))+1</f>
        <v>#REF!</v>
      </c>
      <c r="T1355" t="str">
        <f t="shared" si="109"/>
        <v xml:space="preserve">Wincanton </v>
      </c>
      <c r="U1355">
        <v>0</v>
      </c>
      <c r="V1355" t="s">
        <v>19</v>
      </c>
      <c r="W1355">
        <f t="shared" si="110"/>
        <v>2023</v>
      </c>
    </row>
    <row r="1356" spans="1:23" x14ac:dyDescent="0.25">
      <c r="A1356" s="10" t="str">
        <f>IF(YEAR(G1356)=2024,#REF!,"")</f>
        <v/>
      </c>
      <c r="B1356" s="10" t="str">
        <f>IF(YEAR(G1356)=2025,#REF!,"")</f>
        <v/>
      </c>
      <c r="C1356" s="10" t="str">
        <f t="shared" si="106"/>
        <v>Afternoon45242</v>
      </c>
      <c r="D1356" s="5" t="str">
        <f>IF('by region'!$C$2="Any","Any",List!V1356)&amp;M1356&amp;IF('by region'!$I$2="Any","Any",N1356)&amp;G1356</f>
        <v>AnyJumpAny45242</v>
      </c>
      <c r="E1356" s="5" t="e">
        <f>IF(I1356=#REF!,List!G1356,"")</f>
        <v>#REF!</v>
      </c>
      <c r="F1356" s="5" t="e">
        <f t="shared" si="107"/>
        <v>#REF!</v>
      </c>
      <c r="G1356" s="15">
        <v>45242</v>
      </c>
      <c r="H1356" s="16" t="s">
        <v>40</v>
      </c>
      <c r="I1356" s="16" t="s">
        <v>65</v>
      </c>
      <c r="J1356" s="16" t="s">
        <v>9</v>
      </c>
      <c r="K1356" s="14" t="s">
        <v>24</v>
      </c>
      <c r="L1356" s="14" t="s">
        <v>19</v>
      </c>
      <c r="M1356" s="16" t="s">
        <v>12</v>
      </c>
      <c r="N1356" s="16" t="s">
        <v>13</v>
      </c>
      <c r="O1356" s="16" t="s">
        <v>14</v>
      </c>
      <c r="P1356" s="12">
        <f t="shared" si="108"/>
        <v>1</v>
      </c>
      <c r="Q1356" s="12" cm="1">
        <f t="array" ref="Q1356">SUMPRODUCT(($G$2:$G$3094=G1356)*(P1356&gt;$P$2:$P$3094))+1</f>
        <v>1</v>
      </c>
      <c r="R1356" s="12" t="e">
        <f>(Q1356*100000)+#REF!</f>
        <v>#REF!</v>
      </c>
      <c r="S1356" t="e" cm="1">
        <f t="array" ref="S1356">SUMPRODUCT(($G$2:$G$3094=G1356)*(R1356&gt;$R$2:$R$3094))+1</f>
        <v>#REF!</v>
      </c>
      <c r="T1356" t="str">
        <f t="shared" si="109"/>
        <v xml:space="preserve">Ffos Las </v>
      </c>
      <c r="U1356">
        <v>0</v>
      </c>
      <c r="V1356" t="s">
        <v>11</v>
      </c>
      <c r="W1356">
        <f t="shared" si="110"/>
        <v>2023</v>
      </c>
    </row>
    <row r="1357" spans="1:23" x14ac:dyDescent="0.25">
      <c r="A1357" s="10" t="str">
        <f>IF(YEAR(G1357)=2024,#REF!,"")</f>
        <v/>
      </c>
      <c r="B1357" s="10" t="str">
        <f>IF(YEAR(G1357)=2025,#REF!,"")</f>
        <v/>
      </c>
      <c r="C1357" s="10" t="str">
        <f t="shared" si="106"/>
        <v>Afternoon45242</v>
      </c>
      <c r="D1357" s="5" t="str">
        <f>IF('by region'!$C$2="Any","Any",List!V1357)&amp;M1357&amp;IF('by region'!$I$2="Any","Any",N1357)&amp;G1357</f>
        <v>AnyJumpAny45242</v>
      </c>
      <c r="E1357" s="5" t="e">
        <f>IF(I1357=#REF!,List!G1357,"")</f>
        <v>#REF!</v>
      </c>
      <c r="F1357" s="5" t="e">
        <f t="shared" si="107"/>
        <v>#REF!</v>
      </c>
      <c r="G1357" s="15">
        <v>45242</v>
      </c>
      <c r="H1357" s="16" t="s">
        <v>40</v>
      </c>
      <c r="I1357" s="16" t="s">
        <v>38</v>
      </c>
      <c r="J1357" s="16" t="s">
        <v>9</v>
      </c>
      <c r="K1357" s="14" t="s">
        <v>16</v>
      </c>
      <c r="L1357" s="14" t="s">
        <v>19</v>
      </c>
      <c r="M1357" s="16" t="s">
        <v>12</v>
      </c>
      <c r="N1357" s="16" t="s">
        <v>13</v>
      </c>
      <c r="O1357" s="16" t="s">
        <v>14</v>
      </c>
      <c r="P1357" s="12">
        <f t="shared" si="108"/>
        <v>1</v>
      </c>
      <c r="Q1357" s="12" cm="1">
        <f t="array" ref="Q1357">SUMPRODUCT(($G$2:$G$3094=G1357)*(P1357&gt;$P$2:$P$3094))+1</f>
        <v>1</v>
      </c>
      <c r="R1357" s="12" t="e">
        <f>(Q1357*100000)+#REF!</f>
        <v>#REF!</v>
      </c>
      <c r="S1357" t="e" cm="1">
        <f t="array" ref="S1357">SUMPRODUCT(($G$2:$G$3094=G1357)*(R1357&gt;$R$2:$R$3094))+1</f>
        <v>#REF!</v>
      </c>
      <c r="T1357" t="str">
        <f t="shared" si="109"/>
        <v xml:space="preserve">Sandown Park </v>
      </c>
      <c r="U1357">
        <v>1</v>
      </c>
      <c r="V1357" t="s">
        <v>11</v>
      </c>
      <c r="W1357">
        <f t="shared" si="110"/>
        <v>2023</v>
      </c>
    </row>
    <row r="1358" spans="1:23" x14ac:dyDescent="0.25">
      <c r="A1358" s="10" t="str">
        <f>IF(YEAR(G1358)=2024,#REF!,"")</f>
        <v/>
      </c>
      <c r="B1358" s="10" t="str">
        <f>IF(YEAR(G1358)=2025,#REF!,"")</f>
        <v/>
      </c>
      <c r="C1358" s="10" t="str">
        <f t="shared" si="106"/>
        <v>Afternoon45243</v>
      </c>
      <c r="D1358" s="5" t="str">
        <f>IF('by region'!$C$2="Any","Any",List!V1358)&amp;M1358&amp;IF('by region'!$I$2="Any","Any",N1358)&amp;G1358</f>
        <v>AnyJumpAny45243</v>
      </c>
      <c r="E1358" s="5" t="e">
        <f>IF(I1358=#REF!,List!G1358,"")</f>
        <v>#REF!</v>
      </c>
      <c r="F1358" s="5" t="e">
        <f t="shared" si="107"/>
        <v>#REF!</v>
      </c>
      <c r="G1358" s="15">
        <v>45243</v>
      </c>
      <c r="H1358" s="16" t="s">
        <v>42</v>
      </c>
      <c r="I1358" s="16" t="s">
        <v>63</v>
      </c>
      <c r="J1358" s="16" t="s">
        <v>9</v>
      </c>
      <c r="K1358" s="14" t="s">
        <v>16</v>
      </c>
      <c r="L1358" s="14" t="s">
        <v>11</v>
      </c>
      <c r="M1358" s="16" t="s">
        <v>12</v>
      </c>
      <c r="N1358" s="16" t="s">
        <v>13</v>
      </c>
      <c r="O1358" s="16" t="s">
        <v>14</v>
      </c>
      <c r="P1358" s="12">
        <f t="shared" si="108"/>
        <v>1</v>
      </c>
      <c r="Q1358" s="12" cm="1">
        <f t="array" ref="Q1358">SUMPRODUCT(($G$2:$G$3094=G1358)*(P1358&gt;$P$2:$P$3094))+1</f>
        <v>1</v>
      </c>
      <c r="R1358" s="12" t="e">
        <f>(Q1358*100000)+#REF!</f>
        <v>#REF!</v>
      </c>
      <c r="S1358" t="e" cm="1">
        <f t="array" ref="S1358">SUMPRODUCT(($G$2:$G$3094=G1358)*(R1358&gt;$R$2:$R$3094))+1</f>
        <v>#REF!</v>
      </c>
      <c r="T1358" t="str">
        <f t="shared" si="109"/>
        <v xml:space="preserve">Carlisle </v>
      </c>
      <c r="U1358">
        <v>0</v>
      </c>
      <c r="V1358" t="s">
        <v>19</v>
      </c>
      <c r="W1358">
        <f t="shared" si="110"/>
        <v>2023</v>
      </c>
    </row>
    <row r="1359" spans="1:23" x14ac:dyDescent="0.25">
      <c r="A1359" s="10" t="str">
        <f>IF(YEAR(G1359)=2024,#REF!,"")</f>
        <v/>
      </c>
      <c r="B1359" s="10" t="str">
        <f>IF(YEAR(G1359)=2025,#REF!,"")</f>
        <v/>
      </c>
      <c r="C1359" s="10" t="str">
        <f t="shared" si="106"/>
        <v>Afternoon45243</v>
      </c>
      <c r="D1359" s="5" t="str">
        <f>IF('by region'!$C$2="Any","Any",List!V1359)&amp;M1359&amp;IF('by region'!$I$2="Any","Any",N1359)&amp;G1359</f>
        <v>AnyJumpAny45243</v>
      </c>
      <c r="E1359" s="5" t="e">
        <f>IF(I1359=#REF!,List!G1359,"")</f>
        <v>#REF!</v>
      </c>
      <c r="F1359" s="5" t="e">
        <f t="shared" si="107"/>
        <v>#REF!</v>
      </c>
      <c r="G1359" s="15">
        <v>45243</v>
      </c>
      <c r="H1359" s="16" t="s">
        <v>42</v>
      </c>
      <c r="I1359" s="16" t="s">
        <v>47</v>
      </c>
      <c r="J1359" s="16" t="s">
        <v>9</v>
      </c>
      <c r="K1359" s="14" t="s">
        <v>16</v>
      </c>
      <c r="L1359" s="14" t="s">
        <v>19</v>
      </c>
      <c r="M1359" s="16" t="s">
        <v>12</v>
      </c>
      <c r="N1359" s="16" t="s">
        <v>13</v>
      </c>
      <c r="O1359" s="16" t="s">
        <v>14</v>
      </c>
      <c r="P1359" s="12">
        <f t="shared" si="108"/>
        <v>1</v>
      </c>
      <c r="Q1359" s="12" cm="1">
        <f t="array" ref="Q1359">SUMPRODUCT(($G$2:$G$3094=G1359)*(P1359&gt;$P$2:$P$3094))+1</f>
        <v>1</v>
      </c>
      <c r="R1359" s="12" t="e">
        <f>(Q1359*100000)+#REF!</f>
        <v>#REF!</v>
      </c>
      <c r="S1359" t="e" cm="1">
        <f t="array" ref="S1359">SUMPRODUCT(($G$2:$G$3094=G1359)*(R1359&gt;$R$2:$R$3094))+1</f>
        <v>#REF!</v>
      </c>
      <c r="T1359" t="str">
        <f t="shared" si="109"/>
        <v xml:space="preserve">Kempton Park </v>
      </c>
      <c r="U1359">
        <v>0</v>
      </c>
      <c r="V1359" t="s">
        <v>17</v>
      </c>
      <c r="W1359">
        <f t="shared" si="110"/>
        <v>2023</v>
      </c>
    </row>
    <row r="1360" spans="1:23" x14ac:dyDescent="0.25">
      <c r="A1360" s="10" t="str">
        <f>IF(YEAR(G1360)=2024,#REF!,"")</f>
        <v/>
      </c>
      <c r="B1360" s="10" t="str">
        <f>IF(YEAR(G1360)=2025,#REF!,"")</f>
        <v/>
      </c>
      <c r="C1360" s="10" t="str">
        <f t="shared" si="106"/>
        <v>Afternoon45244</v>
      </c>
      <c r="D1360" s="5" t="str">
        <f>IF('by region'!$C$2="Any","Any",List!V1360)&amp;M1360&amp;IF('by region'!$I$2="Any","Any",N1360)&amp;G1360</f>
        <v>AnyJumpAny45244</v>
      </c>
      <c r="E1360" s="5" t="e">
        <f>IF(I1360=#REF!,List!G1360,"")</f>
        <v>#REF!</v>
      </c>
      <c r="F1360" s="5" t="e">
        <f t="shared" si="107"/>
        <v>#REF!</v>
      </c>
      <c r="G1360" s="15">
        <v>45244</v>
      </c>
      <c r="H1360" s="16" t="s">
        <v>7</v>
      </c>
      <c r="I1360" s="16" t="s">
        <v>45</v>
      </c>
      <c r="J1360" s="16" t="s">
        <v>9</v>
      </c>
      <c r="K1360" s="14" t="s">
        <v>16</v>
      </c>
      <c r="L1360" s="14" t="s">
        <v>17</v>
      </c>
      <c r="M1360" s="16" t="s">
        <v>12</v>
      </c>
      <c r="N1360" s="16" t="s">
        <v>13</v>
      </c>
      <c r="O1360" s="16" t="s">
        <v>14</v>
      </c>
      <c r="P1360" s="12">
        <f t="shared" si="108"/>
        <v>1</v>
      </c>
      <c r="Q1360" s="12" cm="1">
        <f t="array" ref="Q1360">SUMPRODUCT(($G$2:$G$3094=G1360)*(P1360&gt;$P$2:$P$3094))+1</f>
        <v>1</v>
      </c>
      <c r="R1360" s="12" t="e">
        <f>(Q1360*100000)+#REF!</f>
        <v>#REF!</v>
      </c>
      <c r="S1360" t="e" cm="1">
        <f t="array" ref="S1360">SUMPRODUCT(($G$2:$G$3094=G1360)*(R1360&gt;$R$2:$R$3094))+1</f>
        <v>#REF!</v>
      </c>
      <c r="T1360" t="str">
        <f t="shared" si="109"/>
        <v xml:space="preserve">Huntingdon </v>
      </c>
      <c r="U1360">
        <v>0</v>
      </c>
      <c r="V1360" t="s">
        <v>11</v>
      </c>
      <c r="W1360">
        <f t="shared" si="110"/>
        <v>2023</v>
      </c>
    </row>
    <row r="1361" spans="1:23" x14ac:dyDescent="0.25">
      <c r="A1361" s="10" t="str">
        <f>IF(YEAR(G1361)=2024,#REF!,"")</f>
        <v/>
      </c>
      <c r="B1361" s="10" t="str">
        <f>IF(YEAR(G1361)=2025,#REF!,"")</f>
        <v/>
      </c>
      <c r="C1361" s="10" t="str">
        <f t="shared" si="106"/>
        <v>Afternoon45244</v>
      </c>
      <c r="D1361" s="5" t="str">
        <f>IF('by region'!$C$2="Any","Any",List!V1361)&amp;M1361&amp;IF('by region'!$I$2="Any","Any",N1361)&amp;G1361</f>
        <v>AnyJumpAny45244</v>
      </c>
      <c r="E1361" s="5" t="e">
        <f>IF(I1361=#REF!,List!G1361,"")</f>
        <v>#REF!</v>
      </c>
      <c r="F1361" s="5" t="e">
        <f t="shared" si="107"/>
        <v>#REF!</v>
      </c>
      <c r="G1361" s="15">
        <v>45244</v>
      </c>
      <c r="H1361" s="16" t="s">
        <v>7</v>
      </c>
      <c r="I1361" s="16" t="s">
        <v>36</v>
      </c>
      <c r="J1361" s="16" t="s">
        <v>9</v>
      </c>
      <c r="K1361" s="14" t="s">
        <v>24</v>
      </c>
      <c r="L1361" s="14" t="s">
        <v>19</v>
      </c>
      <c r="M1361" s="16" t="s">
        <v>12</v>
      </c>
      <c r="N1361" s="16" t="s">
        <v>13</v>
      </c>
      <c r="O1361" s="16" t="s">
        <v>14</v>
      </c>
      <c r="P1361" s="12">
        <f t="shared" si="108"/>
        <v>1</v>
      </c>
      <c r="Q1361" s="12" cm="1">
        <f t="array" ref="Q1361">SUMPRODUCT(($G$2:$G$3094=G1361)*(P1361&gt;$P$2:$P$3094))+1</f>
        <v>1</v>
      </c>
      <c r="R1361" s="12" t="e">
        <f>(Q1361*100000)+#REF!</f>
        <v>#REF!</v>
      </c>
      <c r="S1361" t="e" cm="1">
        <f t="array" ref="S1361">SUMPRODUCT(($G$2:$G$3094=G1361)*(R1361&gt;$R$2:$R$3094))+1</f>
        <v>#REF!</v>
      </c>
      <c r="T1361" t="str">
        <f t="shared" si="109"/>
        <v xml:space="preserve">Lingfield Park </v>
      </c>
      <c r="U1361">
        <v>0</v>
      </c>
      <c r="V1361" t="s">
        <v>17</v>
      </c>
      <c r="W1361">
        <f t="shared" si="110"/>
        <v>2023</v>
      </c>
    </row>
    <row r="1362" spans="1:23" x14ac:dyDescent="0.25">
      <c r="A1362" s="10" t="str">
        <f>IF(YEAR(G1362)=2024,#REF!,"")</f>
        <v/>
      </c>
      <c r="B1362" s="10" t="str">
        <f>IF(YEAR(G1362)=2025,#REF!,"")</f>
        <v/>
      </c>
      <c r="C1362" s="10" t="str">
        <f t="shared" si="106"/>
        <v>Afternoon45245</v>
      </c>
      <c r="D1362" s="5" t="str">
        <f>IF('by region'!$C$2="Any","Any",List!V1362)&amp;M1362&amp;IF('by region'!$I$2="Any","Any",N1362)&amp;G1362</f>
        <v>AnyJumpAny45245</v>
      </c>
      <c r="E1362" s="5" t="e">
        <f>IF(I1362=#REF!,List!G1362,"")</f>
        <v>#REF!</v>
      </c>
      <c r="F1362" s="5" t="e">
        <f t="shared" si="107"/>
        <v>#REF!</v>
      </c>
      <c r="G1362" s="15">
        <v>45245</v>
      </c>
      <c r="H1362" s="16" t="s">
        <v>27</v>
      </c>
      <c r="I1362" s="16" t="s">
        <v>28</v>
      </c>
      <c r="J1362" s="16" t="s">
        <v>9</v>
      </c>
      <c r="K1362" s="14" t="s">
        <v>10</v>
      </c>
      <c r="L1362" s="14" t="s">
        <v>11</v>
      </c>
      <c r="M1362" s="16" t="s">
        <v>12</v>
      </c>
      <c r="N1362" s="16" t="s">
        <v>13</v>
      </c>
      <c r="O1362" s="16" t="s">
        <v>14</v>
      </c>
      <c r="P1362" s="12">
        <f t="shared" si="108"/>
        <v>1</v>
      </c>
      <c r="Q1362" s="12" cm="1">
        <f t="array" ref="Q1362">SUMPRODUCT(($G$2:$G$3094=G1362)*(P1362&gt;$P$2:$P$3094))+1</f>
        <v>1</v>
      </c>
      <c r="R1362" s="12" t="e">
        <f>(Q1362*100000)+#REF!</f>
        <v>#REF!</v>
      </c>
      <c r="S1362" t="e" cm="1">
        <f t="array" ref="S1362">SUMPRODUCT(($G$2:$G$3094=G1362)*(R1362&gt;$R$2:$R$3094))+1</f>
        <v>#REF!</v>
      </c>
      <c r="T1362" t="str">
        <f t="shared" si="109"/>
        <v xml:space="preserve">Ayr </v>
      </c>
      <c r="U1362">
        <v>0</v>
      </c>
      <c r="V1362" t="s">
        <v>30</v>
      </c>
      <c r="W1362">
        <f t="shared" si="110"/>
        <v>2023</v>
      </c>
    </row>
    <row r="1363" spans="1:23" x14ac:dyDescent="0.25">
      <c r="A1363" s="10" t="str">
        <f>IF(YEAR(G1363)=2024,#REF!,"")</f>
        <v/>
      </c>
      <c r="B1363" s="10" t="str">
        <f>IF(YEAR(G1363)=2025,#REF!,"")</f>
        <v/>
      </c>
      <c r="C1363" s="10" t="str">
        <f t="shared" si="106"/>
        <v>Afternoon45245</v>
      </c>
      <c r="D1363" s="5" t="str">
        <f>IF('by region'!$C$2="Any","Any",List!V1363)&amp;M1363&amp;IF('by region'!$I$2="Any","Any",N1363)&amp;G1363</f>
        <v>AnyJumpAny45245</v>
      </c>
      <c r="E1363" s="5" t="e">
        <f>IF(I1363=#REF!,List!G1363,"")</f>
        <v>#REF!</v>
      </c>
      <c r="F1363" s="5" t="e">
        <f t="shared" si="107"/>
        <v>#REF!</v>
      </c>
      <c r="G1363" s="15">
        <v>45245</v>
      </c>
      <c r="H1363" s="16" t="s">
        <v>27</v>
      </c>
      <c r="I1363" s="16" t="s">
        <v>64</v>
      </c>
      <c r="J1363" s="16" t="s">
        <v>9</v>
      </c>
      <c r="K1363" s="14" t="s">
        <v>10</v>
      </c>
      <c r="L1363" s="14" t="s">
        <v>17</v>
      </c>
      <c r="M1363" s="16" t="s">
        <v>12</v>
      </c>
      <c r="N1363" s="16" t="s">
        <v>13</v>
      </c>
      <c r="O1363" s="16" t="s">
        <v>14</v>
      </c>
      <c r="P1363" s="12">
        <f t="shared" si="108"/>
        <v>1</v>
      </c>
      <c r="Q1363" s="12" cm="1">
        <f t="array" ref="Q1363">SUMPRODUCT(($G$2:$G$3094=G1363)*(P1363&gt;$P$2:$P$3094))+1</f>
        <v>1</v>
      </c>
      <c r="R1363" s="12" t="e">
        <f>(Q1363*100000)+#REF!</f>
        <v>#REF!</v>
      </c>
      <c r="S1363" t="e" cm="1">
        <f t="array" ref="S1363">SUMPRODUCT(($G$2:$G$3094=G1363)*(R1363&gt;$R$2:$R$3094))+1</f>
        <v>#REF!</v>
      </c>
      <c r="T1363" t="str">
        <f t="shared" si="109"/>
        <v xml:space="preserve">Bangor-On-Dee </v>
      </c>
      <c r="U1363">
        <v>0</v>
      </c>
      <c r="V1363" t="s">
        <v>19</v>
      </c>
      <c r="W1363">
        <f t="shared" si="110"/>
        <v>2023</v>
      </c>
    </row>
    <row r="1364" spans="1:23" x14ac:dyDescent="0.25">
      <c r="A1364" s="10" t="str">
        <f>IF(YEAR(G1364)=2024,#REF!,"")</f>
        <v/>
      </c>
      <c r="B1364" s="10" t="str">
        <f>IF(YEAR(G1364)=2025,#REF!,"")</f>
        <v/>
      </c>
      <c r="C1364" s="10" t="str">
        <f t="shared" si="106"/>
        <v>Afternoon45246</v>
      </c>
      <c r="D1364" s="5" t="str">
        <f>IF('by region'!$C$2="Any","Any",List!V1364)&amp;M1364&amp;IF('by region'!$I$2="Any","Any",N1364)&amp;G1364</f>
        <v>AnyJumpAny45246</v>
      </c>
      <c r="E1364" s="5" t="e">
        <f>IF(I1364=#REF!,List!G1364,"")</f>
        <v>#REF!</v>
      </c>
      <c r="F1364" s="5" t="e">
        <f t="shared" si="107"/>
        <v>#REF!</v>
      </c>
      <c r="G1364" s="15">
        <v>45246</v>
      </c>
      <c r="H1364" s="16" t="s">
        <v>34</v>
      </c>
      <c r="I1364" s="16" t="s">
        <v>53</v>
      </c>
      <c r="J1364" s="16" t="s">
        <v>9</v>
      </c>
      <c r="K1364" s="14" t="s">
        <v>16</v>
      </c>
      <c r="L1364" s="14" t="s">
        <v>17</v>
      </c>
      <c r="M1364" s="16" t="s">
        <v>12</v>
      </c>
      <c r="N1364" s="16" t="s">
        <v>13</v>
      </c>
      <c r="O1364" s="16" t="s">
        <v>14</v>
      </c>
      <c r="P1364" s="12">
        <f t="shared" si="108"/>
        <v>1</v>
      </c>
      <c r="Q1364" s="12" cm="1">
        <f t="array" ref="Q1364">SUMPRODUCT(($G$2:$G$3094=G1364)*(P1364&gt;$P$2:$P$3094))+1</f>
        <v>1</v>
      </c>
      <c r="R1364" s="12" t="e">
        <f>(Q1364*100000)+#REF!</f>
        <v>#REF!</v>
      </c>
      <c r="S1364" t="e" cm="1">
        <f t="array" ref="S1364">SUMPRODUCT(($G$2:$G$3094=G1364)*(R1364&gt;$R$2:$R$3094))+1</f>
        <v>#REF!</v>
      </c>
      <c r="T1364" t="str">
        <f t="shared" si="109"/>
        <v xml:space="preserve">Market Rasen </v>
      </c>
      <c r="U1364">
        <v>0</v>
      </c>
      <c r="V1364" t="s">
        <v>17</v>
      </c>
      <c r="W1364">
        <f t="shared" si="110"/>
        <v>2023</v>
      </c>
    </row>
    <row r="1365" spans="1:23" x14ac:dyDescent="0.25">
      <c r="A1365" s="10" t="str">
        <f>IF(YEAR(G1365)=2024,#REF!,"")</f>
        <v/>
      </c>
      <c r="B1365" s="10" t="str">
        <f>IF(YEAR(G1365)=2025,#REF!,"")</f>
        <v/>
      </c>
      <c r="C1365" s="10" t="str">
        <f t="shared" si="106"/>
        <v>Afternoon45246</v>
      </c>
      <c r="D1365" s="5" t="str">
        <f>IF('by region'!$C$2="Any","Any",List!V1365)&amp;M1365&amp;IF('by region'!$I$2="Any","Any",N1365)&amp;G1365</f>
        <v>AnyJumpAny45246</v>
      </c>
      <c r="E1365" s="5" t="e">
        <f>IF(I1365=#REF!,List!G1365,"")</f>
        <v>#REF!</v>
      </c>
      <c r="F1365" s="5" t="e">
        <f t="shared" si="107"/>
        <v>#REF!</v>
      </c>
      <c r="G1365" s="15">
        <v>45246</v>
      </c>
      <c r="H1365" s="16" t="s">
        <v>34</v>
      </c>
      <c r="I1365" s="16" t="s">
        <v>46</v>
      </c>
      <c r="J1365" s="16" t="s">
        <v>9</v>
      </c>
      <c r="K1365" s="14" t="s">
        <v>24</v>
      </c>
      <c r="L1365" s="14" t="s">
        <v>11</v>
      </c>
      <c r="M1365" s="16" t="s">
        <v>12</v>
      </c>
      <c r="N1365" s="16" t="s">
        <v>13</v>
      </c>
      <c r="O1365" s="16" t="s">
        <v>14</v>
      </c>
      <c r="P1365" s="12">
        <f t="shared" si="108"/>
        <v>1</v>
      </c>
      <c r="Q1365" s="12" cm="1">
        <f t="array" ref="Q1365">SUMPRODUCT(($G$2:$G$3094=G1365)*(P1365&gt;$P$2:$P$3094))+1</f>
        <v>1</v>
      </c>
      <c r="R1365" s="12" t="e">
        <f>(Q1365*100000)+#REF!</f>
        <v>#REF!</v>
      </c>
      <c r="S1365" t="e" cm="1">
        <f t="array" ref="S1365">SUMPRODUCT(($G$2:$G$3094=G1365)*(R1365&gt;$R$2:$R$3094))+1</f>
        <v>#REF!</v>
      </c>
      <c r="T1365" t="str">
        <f t="shared" si="109"/>
        <v xml:space="preserve">Sedgefield </v>
      </c>
      <c r="U1365">
        <v>0</v>
      </c>
      <c r="V1365" t="s">
        <v>19</v>
      </c>
      <c r="W1365">
        <f t="shared" si="110"/>
        <v>2023</v>
      </c>
    </row>
    <row r="1366" spans="1:23" x14ac:dyDescent="0.25">
      <c r="A1366" s="10" t="str">
        <f>IF(YEAR(G1366)=2024,#REF!,"")</f>
        <v/>
      </c>
      <c r="B1366" s="10" t="str">
        <f>IF(YEAR(G1366)=2025,#REF!,"")</f>
        <v/>
      </c>
      <c r="C1366" s="10" t="str">
        <f t="shared" si="106"/>
        <v>Afternoon45246</v>
      </c>
      <c r="D1366" s="5" t="str">
        <f>IF('by region'!$C$2="Any","Any",List!V1366)&amp;M1366&amp;IF('by region'!$I$2="Any","Any",N1366)&amp;G1366</f>
        <v>AnyJumpAny45246</v>
      </c>
      <c r="E1366" s="5" t="e">
        <f>IF(I1366=#REF!,List!G1366,"")</f>
        <v>#REF!</v>
      </c>
      <c r="F1366" s="5" t="e">
        <f t="shared" si="107"/>
        <v>#REF!</v>
      </c>
      <c r="G1366" s="15">
        <v>45246</v>
      </c>
      <c r="H1366" s="16" t="s">
        <v>34</v>
      </c>
      <c r="I1366" s="16" t="s">
        <v>57</v>
      </c>
      <c r="J1366" s="16" t="s">
        <v>9</v>
      </c>
      <c r="K1366" s="14" t="s">
        <v>10</v>
      </c>
      <c r="L1366" s="14" t="s">
        <v>19</v>
      </c>
      <c r="M1366" s="16" t="s">
        <v>12</v>
      </c>
      <c r="N1366" s="16" t="s">
        <v>13</v>
      </c>
      <c r="O1366" s="16" t="s">
        <v>14</v>
      </c>
      <c r="P1366" s="12">
        <f t="shared" si="108"/>
        <v>1</v>
      </c>
      <c r="Q1366" s="12" cm="1">
        <f t="array" ref="Q1366">SUMPRODUCT(($G$2:$G$3094=G1366)*(P1366&gt;$P$2:$P$3094))+1</f>
        <v>1</v>
      </c>
      <c r="R1366" s="12" t="e">
        <f>(Q1366*100000)+#REF!</f>
        <v>#REF!</v>
      </c>
      <c r="S1366" t="e" cm="1">
        <f t="array" ref="S1366">SUMPRODUCT(($G$2:$G$3094=G1366)*(R1366&gt;$R$2:$R$3094))+1</f>
        <v>#REF!</v>
      </c>
      <c r="T1366" t="str">
        <f t="shared" si="109"/>
        <v xml:space="preserve">Taunton </v>
      </c>
      <c r="U1366">
        <v>0</v>
      </c>
      <c r="V1366" t="s">
        <v>17</v>
      </c>
      <c r="W1366">
        <f t="shared" si="110"/>
        <v>2023</v>
      </c>
    </row>
    <row r="1367" spans="1:23" x14ac:dyDescent="0.25">
      <c r="A1367" s="10" t="str">
        <f>IF(YEAR(G1367)=2024,#REF!,"")</f>
        <v/>
      </c>
      <c r="B1367" s="10" t="str">
        <f>IF(YEAR(G1367)=2025,#REF!,"")</f>
        <v/>
      </c>
      <c r="C1367" s="10" t="str">
        <f t="shared" si="106"/>
        <v>Afternoon45247</v>
      </c>
      <c r="D1367" s="5" t="str">
        <f>IF('by region'!$C$2="Any","Any",List!V1367)&amp;M1367&amp;IF('by region'!$I$2="Any","Any",N1367)&amp;G1367</f>
        <v>AnyJumpAny45247</v>
      </c>
      <c r="E1367" s="5" t="e">
        <f>IF(I1367=#REF!,List!G1367,"")</f>
        <v>#REF!</v>
      </c>
      <c r="F1367" s="5" t="e">
        <f t="shared" si="107"/>
        <v>#REF!</v>
      </c>
      <c r="G1367" s="15">
        <v>45247</v>
      </c>
      <c r="H1367" s="16" t="s">
        <v>35</v>
      </c>
      <c r="I1367" s="16" t="s">
        <v>15</v>
      </c>
      <c r="J1367" s="16" t="s">
        <v>9</v>
      </c>
      <c r="K1367" s="14" t="s">
        <v>16</v>
      </c>
      <c r="L1367" s="14" t="s">
        <v>17</v>
      </c>
      <c r="M1367" s="16" t="s">
        <v>12</v>
      </c>
      <c r="N1367" s="16" t="s">
        <v>13</v>
      </c>
      <c r="O1367" s="16" t="s">
        <v>14</v>
      </c>
      <c r="P1367" s="12">
        <f t="shared" si="108"/>
        <v>1</v>
      </c>
      <c r="Q1367" s="12" cm="1">
        <f t="array" ref="Q1367">SUMPRODUCT(($G$2:$G$3094=G1367)*(P1367&gt;$P$2:$P$3094))+1</f>
        <v>1</v>
      </c>
      <c r="R1367" s="12" t="e">
        <f>(Q1367*100000)+#REF!</f>
        <v>#REF!</v>
      </c>
      <c r="S1367" t="e" cm="1">
        <f t="array" ref="S1367">SUMPRODUCT(($G$2:$G$3094=G1367)*(R1367&gt;$R$2:$R$3094))+1</f>
        <v>#REF!</v>
      </c>
      <c r="T1367" t="str">
        <f t="shared" si="109"/>
        <v xml:space="preserve">Cheltenham </v>
      </c>
      <c r="U1367">
        <v>0</v>
      </c>
      <c r="V1367" t="s">
        <v>17</v>
      </c>
      <c r="W1367">
        <f t="shared" si="110"/>
        <v>2023</v>
      </c>
    </row>
    <row r="1368" spans="1:23" x14ac:dyDescent="0.25">
      <c r="A1368" s="10" t="str">
        <f>IF(YEAR(G1368)=2024,#REF!,"")</f>
        <v/>
      </c>
      <c r="B1368" s="10" t="str">
        <f>IF(YEAR(G1368)=2025,#REF!,"")</f>
        <v/>
      </c>
      <c r="C1368" s="10" t="str">
        <f t="shared" si="106"/>
        <v>Afternoon45247</v>
      </c>
      <c r="D1368" s="5" t="str">
        <f>IF('by region'!$C$2="Any","Any",List!V1368)&amp;M1368&amp;IF('by region'!$I$2="Any","Any",N1368)&amp;G1368</f>
        <v>AnyJumpAny45247</v>
      </c>
      <c r="E1368" s="5" t="e">
        <f>IF(I1368=#REF!,List!G1368,"")</f>
        <v>#REF!</v>
      </c>
      <c r="F1368" s="5" t="e">
        <f t="shared" si="107"/>
        <v>#REF!</v>
      </c>
      <c r="G1368" s="15">
        <v>45247</v>
      </c>
      <c r="H1368" s="16" t="s">
        <v>35</v>
      </c>
      <c r="I1368" s="16" t="s">
        <v>23</v>
      </c>
      <c r="J1368" s="16" t="s">
        <v>9</v>
      </c>
      <c r="K1368" s="14" t="s">
        <v>24</v>
      </c>
      <c r="L1368" s="14" t="s">
        <v>17</v>
      </c>
      <c r="M1368" s="16" t="s">
        <v>12</v>
      </c>
      <c r="N1368" s="16" t="s">
        <v>13</v>
      </c>
      <c r="O1368" s="16" t="s">
        <v>14</v>
      </c>
      <c r="P1368" s="12">
        <f t="shared" si="108"/>
        <v>1</v>
      </c>
      <c r="Q1368" s="12" cm="1">
        <f t="array" ref="Q1368">SUMPRODUCT(($G$2:$G$3094=G1368)*(P1368&gt;$P$2:$P$3094))+1</f>
        <v>1</v>
      </c>
      <c r="R1368" s="12" t="e">
        <f>(Q1368*100000)+#REF!</f>
        <v>#REF!</v>
      </c>
      <c r="S1368" t="e" cm="1">
        <f t="array" ref="S1368">SUMPRODUCT(($G$2:$G$3094=G1368)*(R1368&gt;$R$2:$R$3094))+1</f>
        <v>#REF!</v>
      </c>
      <c r="T1368" t="str">
        <f t="shared" si="109"/>
        <v xml:space="preserve">Southwell </v>
      </c>
      <c r="U1368">
        <v>0</v>
      </c>
      <c r="V1368" t="s">
        <v>30</v>
      </c>
      <c r="W1368">
        <f t="shared" si="110"/>
        <v>2023</v>
      </c>
    </row>
    <row r="1369" spans="1:23" x14ac:dyDescent="0.25">
      <c r="A1369" s="10" t="str">
        <f>IF(YEAR(G1369)=2024,#REF!,"")</f>
        <v/>
      </c>
      <c r="B1369" s="10" t="str">
        <f>IF(YEAR(G1369)=2025,#REF!,"")</f>
        <v/>
      </c>
      <c r="C1369" s="10" t="str">
        <f t="shared" si="106"/>
        <v>Afternoon45248</v>
      </c>
      <c r="D1369" s="5" t="str">
        <f>IF('by region'!$C$2="Any","Any",List!V1369)&amp;M1369&amp;IF('by region'!$I$2="Any","Any",N1369)&amp;G1369</f>
        <v>AnyJumpAny45248</v>
      </c>
      <c r="E1369" s="5" t="e">
        <f>IF(I1369=#REF!,List!G1369,"")</f>
        <v>#REF!</v>
      </c>
      <c r="F1369" s="5" t="e">
        <f t="shared" si="107"/>
        <v>#REF!</v>
      </c>
      <c r="G1369" s="15">
        <v>45248</v>
      </c>
      <c r="H1369" s="16" t="s">
        <v>37</v>
      </c>
      <c r="I1369" s="16" t="s">
        <v>15</v>
      </c>
      <c r="J1369" s="16" t="s">
        <v>9</v>
      </c>
      <c r="K1369" s="14" t="s">
        <v>16</v>
      </c>
      <c r="L1369" s="14" t="s">
        <v>17</v>
      </c>
      <c r="M1369" s="16" t="s">
        <v>12</v>
      </c>
      <c r="N1369" s="16" t="s">
        <v>13</v>
      </c>
      <c r="O1369" s="16" t="s">
        <v>14</v>
      </c>
      <c r="P1369" s="12">
        <f t="shared" si="108"/>
        <v>1</v>
      </c>
      <c r="Q1369" s="12" cm="1">
        <f t="array" ref="Q1369">SUMPRODUCT(($G$2:$G$3094=G1369)*(P1369&gt;$P$2:$P$3094))+1</f>
        <v>1</v>
      </c>
      <c r="R1369" s="12" t="e">
        <f>(Q1369*100000)+#REF!</f>
        <v>#REF!</v>
      </c>
      <c r="S1369" t="e" cm="1">
        <f t="array" ref="S1369">SUMPRODUCT(($G$2:$G$3094=G1369)*(R1369&gt;$R$2:$R$3094))+1</f>
        <v>#REF!</v>
      </c>
      <c r="T1369" t="str">
        <f t="shared" si="109"/>
        <v xml:space="preserve">Cheltenham </v>
      </c>
      <c r="U1369">
        <v>0</v>
      </c>
      <c r="V1369" t="s">
        <v>11</v>
      </c>
      <c r="W1369">
        <f t="shared" si="110"/>
        <v>2023</v>
      </c>
    </row>
    <row r="1370" spans="1:23" x14ac:dyDescent="0.25">
      <c r="A1370" s="10" t="str">
        <f>IF(YEAR(G1370)=2024,#REF!,"")</f>
        <v/>
      </c>
      <c r="B1370" s="10" t="str">
        <f>IF(YEAR(G1370)=2025,#REF!,"")</f>
        <v/>
      </c>
      <c r="C1370" s="10" t="str">
        <f t="shared" si="106"/>
        <v>Afternoon45248</v>
      </c>
      <c r="D1370" s="5" t="str">
        <f>IF('by region'!$C$2="Any","Any",List!V1370)&amp;M1370&amp;IF('by region'!$I$2="Any","Any",N1370)&amp;G1370</f>
        <v>AnyJumpAny45248</v>
      </c>
      <c r="E1370" s="5" t="e">
        <f>IF(I1370=#REF!,List!G1370,"")</f>
        <v>#REF!</v>
      </c>
      <c r="F1370" s="5" t="e">
        <f t="shared" si="107"/>
        <v>#REF!</v>
      </c>
      <c r="G1370" s="15">
        <v>45248</v>
      </c>
      <c r="H1370" s="16" t="s">
        <v>37</v>
      </c>
      <c r="I1370" s="16" t="s">
        <v>60</v>
      </c>
      <c r="J1370" s="16" t="s">
        <v>9</v>
      </c>
      <c r="K1370" s="14" t="s">
        <v>24</v>
      </c>
      <c r="L1370" s="14" t="s">
        <v>17</v>
      </c>
      <c r="M1370" s="16" t="s">
        <v>12</v>
      </c>
      <c r="N1370" s="16" t="s">
        <v>13</v>
      </c>
      <c r="O1370" s="16" t="s">
        <v>14</v>
      </c>
      <c r="P1370" s="12">
        <f t="shared" si="108"/>
        <v>1</v>
      </c>
      <c r="Q1370" s="12" cm="1">
        <f t="array" ref="Q1370">SUMPRODUCT(($G$2:$G$3094=G1370)*(P1370&gt;$P$2:$P$3094))+1</f>
        <v>1</v>
      </c>
      <c r="R1370" s="12" t="e">
        <f>(Q1370*100000)+#REF!</f>
        <v>#REF!</v>
      </c>
      <c r="S1370" t="e" cm="1">
        <f t="array" ref="S1370">SUMPRODUCT(($G$2:$G$3094=G1370)*(R1370&gt;$R$2:$R$3094))+1</f>
        <v>#REF!</v>
      </c>
      <c r="T1370" t="str">
        <f t="shared" si="109"/>
        <v xml:space="preserve">Uttoxeter </v>
      </c>
      <c r="U1370">
        <v>0</v>
      </c>
      <c r="V1370" t="s">
        <v>19</v>
      </c>
      <c r="W1370">
        <f t="shared" si="110"/>
        <v>2023</v>
      </c>
    </row>
    <row r="1371" spans="1:23" x14ac:dyDescent="0.25">
      <c r="A1371" s="10" t="str">
        <f>IF(YEAR(G1371)=2024,#REF!,"")</f>
        <v/>
      </c>
      <c r="B1371" s="10" t="str">
        <f>IF(YEAR(G1371)=2025,#REF!,"")</f>
        <v/>
      </c>
      <c r="C1371" s="10" t="str">
        <f t="shared" si="106"/>
        <v>Afternoon45248</v>
      </c>
      <c r="D1371" s="5" t="str">
        <f>IF('by region'!$C$2="Any","Any",List!V1371)&amp;M1371&amp;IF('by region'!$I$2="Any","Any",N1371)&amp;G1371</f>
        <v>AnyJumpAny45248</v>
      </c>
      <c r="E1371" s="5" t="e">
        <f>IF(I1371=#REF!,List!G1371,"")</f>
        <v>#REF!</v>
      </c>
      <c r="F1371" s="5" t="e">
        <f t="shared" si="107"/>
        <v>#REF!</v>
      </c>
      <c r="G1371" s="15">
        <v>45248</v>
      </c>
      <c r="H1371" s="16" t="s">
        <v>37</v>
      </c>
      <c r="I1371" s="16" t="s">
        <v>49</v>
      </c>
      <c r="J1371" s="16" t="s">
        <v>9</v>
      </c>
      <c r="K1371" s="14" t="s">
        <v>10</v>
      </c>
      <c r="L1371" s="14" t="s">
        <v>11</v>
      </c>
      <c r="M1371" s="16" t="s">
        <v>12</v>
      </c>
      <c r="N1371" s="16" t="s">
        <v>13</v>
      </c>
      <c r="O1371" s="16" t="s">
        <v>14</v>
      </c>
      <c r="P1371" s="12">
        <f t="shared" si="108"/>
        <v>1</v>
      </c>
      <c r="Q1371" s="12" cm="1">
        <f t="array" ref="Q1371">SUMPRODUCT(($G$2:$G$3094=G1371)*(P1371&gt;$P$2:$P$3094))+1</f>
        <v>1</v>
      </c>
      <c r="R1371" s="12" t="e">
        <f>(Q1371*100000)+#REF!</f>
        <v>#REF!</v>
      </c>
      <c r="S1371" t="e" cm="1">
        <f t="array" ref="S1371">SUMPRODUCT(($G$2:$G$3094=G1371)*(R1371&gt;$R$2:$R$3094))+1</f>
        <v>#REF!</v>
      </c>
      <c r="T1371" t="str">
        <f t="shared" si="109"/>
        <v xml:space="preserve">Wetherby </v>
      </c>
      <c r="U1371">
        <v>0</v>
      </c>
      <c r="V1371" t="s">
        <v>17</v>
      </c>
      <c r="W1371">
        <f t="shared" si="110"/>
        <v>2023</v>
      </c>
    </row>
    <row r="1372" spans="1:23" x14ac:dyDescent="0.25">
      <c r="A1372" s="10" t="str">
        <f>IF(YEAR(G1372)=2024,#REF!,"")</f>
        <v/>
      </c>
      <c r="B1372" s="10" t="str">
        <f>IF(YEAR(G1372)=2025,#REF!,"")</f>
        <v/>
      </c>
      <c r="C1372" s="10" t="str">
        <f t="shared" si="106"/>
        <v>Afternoon45249</v>
      </c>
      <c r="D1372" s="5" t="str">
        <f>IF('by region'!$C$2="Any","Any",List!V1372)&amp;M1372&amp;IF('by region'!$I$2="Any","Any",N1372)&amp;G1372</f>
        <v>AnyJumpAny45249</v>
      </c>
      <c r="E1372" s="5" t="e">
        <f>IF(I1372=#REF!,List!G1372,"")</f>
        <v>#REF!</v>
      </c>
      <c r="F1372" s="5" t="e">
        <f t="shared" si="107"/>
        <v>#REF!</v>
      </c>
      <c r="G1372" s="15">
        <v>45249</v>
      </c>
      <c r="H1372" s="16" t="s">
        <v>40</v>
      </c>
      <c r="I1372" s="16" t="s">
        <v>15</v>
      </c>
      <c r="J1372" s="16" t="s">
        <v>9</v>
      </c>
      <c r="K1372" s="14" t="s">
        <v>16</v>
      </c>
      <c r="L1372" s="14" t="s">
        <v>17</v>
      </c>
      <c r="M1372" s="16" t="s">
        <v>12</v>
      </c>
      <c r="N1372" s="16" t="s">
        <v>13</v>
      </c>
      <c r="O1372" s="16" t="s">
        <v>14</v>
      </c>
      <c r="P1372" s="12">
        <f t="shared" si="108"/>
        <v>1</v>
      </c>
      <c r="Q1372" s="12" cm="1">
        <f t="array" ref="Q1372">SUMPRODUCT(($G$2:$G$3094=G1372)*(P1372&gt;$P$2:$P$3094))+1</f>
        <v>1</v>
      </c>
      <c r="R1372" s="12" t="e">
        <f>(Q1372*100000)+#REF!</f>
        <v>#REF!</v>
      </c>
      <c r="S1372" t="e" cm="1">
        <f t="array" ref="S1372">SUMPRODUCT(($G$2:$G$3094=G1372)*(R1372&gt;$R$2:$R$3094))+1</f>
        <v>#REF!</v>
      </c>
      <c r="T1372" t="str">
        <f t="shared" si="109"/>
        <v xml:space="preserve">Cheltenham </v>
      </c>
      <c r="U1372">
        <v>0</v>
      </c>
      <c r="V1372" t="s">
        <v>30</v>
      </c>
      <c r="W1372">
        <f t="shared" si="110"/>
        <v>2023</v>
      </c>
    </row>
    <row r="1373" spans="1:23" x14ac:dyDescent="0.25">
      <c r="A1373" s="10" t="str">
        <f>IF(YEAR(G1373)=2024,#REF!,"")</f>
        <v/>
      </c>
      <c r="B1373" s="10" t="str">
        <f>IF(YEAR(G1373)=2025,#REF!,"")</f>
        <v/>
      </c>
      <c r="C1373" s="10" t="str">
        <f t="shared" si="106"/>
        <v>Afternoon45249</v>
      </c>
      <c r="D1373" s="5" t="str">
        <f>IF('by region'!$C$2="Any","Any",List!V1373)&amp;M1373&amp;IF('by region'!$I$2="Any","Any",N1373)&amp;G1373</f>
        <v>AnyJumpAny45249</v>
      </c>
      <c r="E1373" s="5" t="e">
        <f>IF(I1373=#REF!,List!G1373,"")</f>
        <v>#REF!</v>
      </c>
      <c r="F1373" s="5" t="e">
        <f t="shared" si="107"/>
        <v>#REF!</v>
      </c>
      <c r="G1373" s="15">
        <v>45249</v>
      </c>
      <c r="H1373" s="16" t="s">
        <v>40</v>
      </c>
      <c r="I1373" s="16" t="s">
        <v>58</v>
      </c>
      <c r="J1373" s="16" t="s">
        <v>9</v>
      </c>
      <c r="K1373" s="14" t="s">
        <v>24</v>
      </c>
      <c r="L1373" s="14" t="s">
        <v>19</v>
      </c>
      <c r="M1373" s="16" t="s">
        <v>12</v>
      </c>
      <c r="N1373" s="16" t="s">
        <v>13</v>
      </c>
      <c r="O1373" s="16" t="s">
        <v>14</v>
      </c>
      <c r="P1373" s="12">
        <f t="shared" si="108"/>
        <v>1</v>
      </c>
      <c r="Q1373" s="12" cm="1">
        <f t="array" ref="Q1373">SUMPRODUCT(($G$2:$G$3094=G1373)*(P1373&gt;$P$2:$P$3094))+1</f>
        <v>1</v>
      </c>
      <c r="R1373" s="12" t="e">
        <f>(Q1373*100000)+#REF!</f>
        <v>#REF!</v>
      </c>
      <c r="S1373" t="e" cm="1">
        <f t="array" ref="S1373">SUMPRODUCT(($G$2:$G$3094=G1373)*(R1373&gt;$R$2:$R$3094))+1</f>
        <v>#REF!</v>
      </c>
      <c r="T1373" t="str">
        <f t="shared" si="109"/>
        <v xml:space="preserve">Fontwell Park </v>
      </c>
      <c r="U1373">
        <v>0</v>
      </c>
      <c r="V1373" t="s">
        <v>17</v>
      </c>
      <c r="W1373">
        <f t="shared" si="110"/>
        <v>2023</v>
      </c>
    </row>
    <row r="1374" spans="1:23" x14ac:dyDescent="0.25">
      <c r="A1374" s="10" t="str">
        <f>IF(YEAR(G1374)=2024,#REF!,"")</f>
        <v/>
      </c>
      <c r="B1374" s="10" t="str">
        <f>IF(YEAR(G1374)=2025,#REF!,"")</f>
        <v/>
      </c>
      <c r="C1374" s="10" t="str">
        <f t="shared" si="106"/>
        <v>Afternoon45250</v>
      </c>
      <c r="D1374" s="5" t="str">
        <f>IF('by region'!$C$2="Any","Any",List!V1374)&amp;M1374&amp;IF('by region'!$I$2="Any","Any",N1374)&amp;G1374</f>
        <v>AnyJumpAny45250</v>
      </c>
      <c r="E1374" s="5" t="e">
        <f>IF(I1374=#REF!,List!G1374,"")</f>
        <v>#REF!</v>
      </c>
      <c r="F1374" s="5" t="e">
        <f t="shared" si="107"/>
        <v>#REF!</v>
      </c>
      <c r="G1374" s="15">
        <v>45250</v>
      </c>
      <c r="H1374" s="16" t="s">
        <v>42</v>
      </c>
      <c r="I1374" s="16" t="s">
        <v>18</v>
      </c>
      <c r="J1374" s="16" t="s">
        <v>9</v>
      </c>
      <c r="K1374" s="14" t="s">
        <v>16</v>
      </c>
      <c r="L1374" s="14" t="s">
        <v>19</v>
      </c>
      <c r="M1374" s="16" t="s">
        <v>12</v>
      </c>
      <c r="N1374" s="16" t="s">
        <v>13</v>
      </c>
      <c r="O1374" s="16" t="s">
        <v>14</v>
      </c>
      <c r="P1374" s="12">
        <f t="shared" si="108"/>
        <v>1</v>
      </c>
      <c r="Q1374" s="12" cm="1">
        <f t="array" ref="Q1374">SUMPRODUCT(($G$2:$G$3094=G1374)*(P1374&gt;$P$2:$P$3094))+1</f>
        <v>1</v>
      </c>
      <c r="R1374" s="12" t="e">
        <f>(Q1374*100000)+#REF!</f>
        <v>#REF!</v>
      </c>
      <c r="S1374" t="e" cm="1">
        <f t="array" ref="S1374">SUMPRODUCT(($G$2:$G$3094=G1374)*(R1374&gt;$R$2:$R$3094))+1</f>
        <v>#REF!</v>
      </c>
      <c r="T1374" t="str">
        <f t="shared" si="109"/>
        <v xml:space="preserve">Exeter </v>
      </c>
      <c r="U1374">
        <v>0</v>
      </c>
      <c r="V1374" t="s">
        <v>17</v>
      </c>
      <c r="W1374">
        <f t="shared" si="110"/>
        <v>2023</v>
      </c>
    </row>
    <row r="1375" spans="1:23" x14ac:dyDescent="0.25">
      <c r="A1375" s="10" t="str">
        <f>IF(YEAR(G1375)=2024,#REF!,"")</f>
        <v/>
      </c>
      <c r="B1375" s="10" t="str">
        <f>IF(YEAR(G1375)=2025,#REF!,"")</f>
        <v/>
      </c>
      <c r="C1375" s="10" t="str">
        <f t="shared" si="106"/>
        <v>Afternoon45250</v>
      </c>
      <c r="D1375" s="5" t="str">
        <f>IF('by region'!$C$2="Any","Any",List!V1375)&amp;M1375&amp;IF('by region'!$I$2="Any","Any",N1375)&amp;G1375</f>
        <v>AnyJumpAny45250</v>
      </c>
      <c r="E1375" s="5" t="e">
        <f>IF(I1375=#REF!,List!G1375,"")</f>
        <v>#REF!</v>
      </c>
      <c r="F1375" s="5" t="e">
        <f t="shared" si="107"/>
        <v>#REF!</v>
      </c>
      <c r="G1375" s="15">
        <v>45250</v>
      </c>
      <c r="H1375" s="16" t="s">
        <v>42</v>
      </c>
      <c r="I1375" s="16" t="s">
        <v>44</v>
      </c>
      <c r="J1375" s="16" t="s">
        <v>9</v>
      </c>
      <c r="K1375" s="14" t="s">
        <v>10</v>
      </c>
      <c r="L1375" s="14" t="s">
        <v>17</v>
      </c>
      <c r="M1375" s="16" t="s">
        <v>12</v>
      </c>
      <c r="N1375" s="16" t="s">
        <v>13</v>
      </c>
      <c r="O1375" s="16" t="s">
        <v>14</v>
      </c>
      <c r="P1375" s="12">
        <f t="shared" si="108"/>
        <v>1</v>
      </c>
      <c r="Q1375" s="12" cm="1">
        <f t="array" ref="Q1375">SUMPRODUCT(($G$2:$G$3094=G1375)*(P1375&gt;$P$2:$P$3094))+1</f>
        <v>1</v>
      </c>
      <c r="R1375" s="12" t="e">
        <f>(Q1375*100000)+#REF!</f>
        <v>#REF!</v>
      </c>
      <c r="S1375" t="e" cm="1">
        <f t="array" ref="S1375">SUMPRODUCT(($G$2:$G$3094=G1375)*(R1375&gt;$R$2:$R$3094))+1</f>
        <v>#REF!</v>
      </c>
      <c r="T1375" t="str">
        <f t="shared" si="109"/>
        <v xml:space="preserve">Leicester </v>
      </c>
      <c r="U1375">
        <v>0</v>
      </c>
      <c r="V1375" t="s">
        <v>19</v>
      </c>
      <c r="W1375">
        <f t="shared" si="110"/>
        <v>2023</v>
      </c>
    </row>
    <row r="1376" spans="1:23" x14ac:dyDescent="0.25">
      <c r="A1376" s="10" t="str">
        <f>IF(YEAR(G1376)=2024,#REF!,"")</f>
        <v/>
      </c>
      <c r="B1376" s="10" t="str">
        <f>IF(YEAR(G1376)=2025,#REF!,"")</f>
        <v/>
      </c>
      <c r="C1376" s="10" t="str">
        <f t="shared" si="106"/>
        <v>Afternoon45250</v>
      </c>
      <c r="D1376" s="5" t="str">
        <f>IF('by region'!$C$2="Any","Any",List!V1376)&amp;M1376&amp;IF('by region'!$I$2="Any","Any",N1376)&amp;G1376</f>
        <v>AnyJumpAny45250</v>
      </c>
      <c r="E1376" s="5" t="e">
        <f>IF(I1376=#REF!,List!G1376,"")</f>
        <v>#REF!</v>
      </c>
      <c r="F1376" s="5" t="e">
        <f t="shared" si="107"/>
        <v>#REF!</v>
      </c>
      <c r="G1376" s="15">
        <v>45250</v>
      </c>
      <c r="H1376" s="16" t="s">
        <v>42</v>
      </c>
      <c r="I1376" s="16" t="s">
        <v>41</v>
      </c>
      <c r="J1376" s="16" t="s">
        <v>9</v>
      </c>
      <c r="K1376" s="14" t="s">
        <v>10</v>
      </c>
      <c r="L1376" s="14" t="s">
        <v>19</v>
      </c>
      <c r="M1376" s="16" t="s">
        <v>12</v>
      </c>
      <c r="N1376" s="16" t="s">
        <v>13</v>
      </c>
      <c r="O1376" s="16" t="s">
        <v>14</v>
      </c>
      <c r="P1376" s="12">
        <f t="shared" si="108"/>
        <v>1</v>
      </c>
      <c r="Q1376" s="12" cm="1">
        <f t="array" ref="Q1376">SUMPRODUCT(($G$2:$G$3094=G1376)*(P1376&gt;$P$2:$P$3094))+1</f>
        <v>1</v>
      </c>
      <c r="R1376" s="12" t="e">
        <f>(Q1376*100000)+#REF!</f>
        <v>#REF!</v>
      </c>
      <c r="S1376" t="e" cm="1">
        <f t="array" ref="S1376">SUMPRODUCT(($G$2:$G$3094=G1376)*(R1376&gt;$R$2:$R$3094))+1</f>
        <v>#REF!</v>
      </c>
      <c r="T1376" t="str">
        <f t="shared" si="109"/>
        <v xml:space="preserve">Plumpton </v>
      </c>
      <c r="U1376">
        <v>0</v>
      </c>
      <c r="V1376" t="s">
        <v>30</v>
      </c>
      <c r="W1376">
        <f t="shared" si="110"/>
        <v>2023</v>
      </c>
    </row>
    <row r="1377" spans="1:23" x14ac:dyDescent="0.25">
      <c r="A1377" s="10" t="str">
        <f>IF(YEAR(G1377)=2024,#REF!,"")</f>
        <v/>
      </c>
      <c r="B1377" s="10" t="str">
        <f>IF(YEAR(G1377)=2025,#REF!,"")</f>
        <v/>
      </c>
      <c r="C1377" s="10" t="str">
        <f t="shared" si="106"/>
        <v>Afternoon45251</v>
      </c>
      <c r="D1377" s="5" t="str">
        <f>IF('by region'!$C$2="Any","Any",List!V1377)&amp;M1377&amp;IF('by region'!$I$2="Any","Any",N1377)&amp;G1377</f>
        <v>AnyJumpAny45251</v>
      </c>
      <c r="E1377" s="5" t="e">
        <f>IF(I1377=#REF!,List!G1377,"")</f>
        <v>#REF!</v>
      </c>
      <c r="F1377" s="5" t="e">
        <f t="shared" si="107"/>
        <v>#REF!</v>
      </c>
      <c r="G1377" s="15">
        <v>45251</v>
      </c>
      <c r="H1377" s="16" t="s">
        <v>7</v>
      </c>
      <c r="I1377" s="16" t="s">
        <v>20</v>
      </c>
      <c r="J1377" s="16" t="s">
        <v>9</v>
      </c>
      <c r="K1377" s="14" t="s">
        <v>10</v>
      </c>
      <c r="L1377" s="14" t="s">
        <v>17</v>
      </c>
      <c r="M1377" s="16" t="s">
        <v>12</v>
      </c>
      <c r="N1377" s="16" t="s">
        <v>13</v>
      </c>
      <c r="O1377" s="16" t="s">
        <v>14</v>
      </c>
      <c r="P1377" s="12">
        <f t="shared" si="108"/>
        <v>1</v>
      </c>
      <c r="Q1377" s="12" cm="1">
        <f t="array" ref="Q1377">SUMPRODUCT(($G$2:$G$3094=G1377)*(P1377&gt;$P$2:$P$3094))+1</f>
        <v>1</v>
      </c>
      <c r="R1377" s="12" t="e">
        <f>(Q1377*100000)+#REF!</f>
        <v>#REF!</v>
      </c>
      <c r="S1377" t="e" cm="1">
        <f t="array" ref="S1377">SUMPRODUCT(($G$2:$G$3094=G1377)*(R1377&gt;$R$2:$R$3094))+1</f>
        <v>#REF!</v>
      </c>
      <c r="T1377" t="str">
        <f t="shared" si="109"/>
        <v xml:space="preserve">Fakenham </v>
      </c>
      <c r="U1377">
        <v>0</v>
      </c>
      <c r="V1377" t="s">
        <v>19</v>
      </c>
      <c r="W1377">
        <f t="shared" si="110"/>
        <v>2023</v>
      </c>
    </row>
    <row r="1378" spans="1:23" x14ac:dyDescent="0.25">
      <c r="A1378" s="10" t="str">
        <f>IF(YEAR(G1378)=2024,#REF!,"")</f>
        <v/>
      </c>
      <c r="B1378" s="10" t="str">
        <f>IF(YEAR(G1378)=2025,#REF!,"")</f>
        <v/>
      </c>
      <c r="C1378" s="10" t="str">
        <f t="shared" si="106"/>
        <v>Afternoon45251</v>
      </c>
      <c r="D1378" s="5" t="str">
        <f>IF('by region'!$C$2="Any","Any",List!V1378)&amp;M1378&amp;IF('by region'!$I$2="Any","Any",N1378)&amp;G1378</f>
        <v>AnyJumpAny45251</v>
      </c>
      <c r="E1378" s="5" t="e">
        <f>IF(I1378=#REF!,List!G1378,"")</f>
        <v>#REF!</v>
      </c>
      <c r="F1378" s="5" t="e">
        <f t="shared" si="107"/>
        <v>#REF!</v>
      </c>
      <c r="G1378" s="15">
        <v>45251</v>
      </c>
      <c r="H1378" s="16" t="s">
        <v>7</v>
      </c>
      <c r="I1378" s="16" t="s">
        <v>61</v>
      </c>
      <c r="J1378" s="16" t="s">
        <v>9</v>
      </c>
      <c r="K1378" s="14" t="s">
        <v>24</v>
      </c>
      <c r="L1378" s="14" t="s">
        <v>17</v>
      </c>
      <c r="M1378" s="16" t="s">
        <v>12</v>
      </c>
      <c r="N1378" s="16" t="s">
        <v>13</v>
      </c>
      <c r="O1378" s="16" t="s">
        <v>14</v>
      </c>
      <c r="P1378" s="12">
        <f t="shared" si="108"/>
        <v>1</v>
      </c>
      <c r="Q1378" s="12" cm="1">
        <f t="array" ref="Q1378">SUMPRODUCT(($G$2:$G$3094=G1378)*(P1378&gt;$P$2:$P$3094))+1</f>
        <v>1</v>
      </c>
      <c r="R1378" s="12" t="e">
        <f>(Q1378*100000)+#REF!</f>
        <v>#REF!</v>
      </c>
      <c r="S1378" t="e" cm="1">
        <f t="array" ref="S1378">SUMPRODUCT(($G$2:$G$3094=G1378)*(R1378&gt;$R$2:$R$3094))+1</f>
        <v>#REF!</v>
      </c>
      <c r="T1378" t="str">
        <f t="shared" si="109"/>
        <v xml:space="preserve">Hereford </v>
      </c>
      <c r="U1378">
        <v>0</v>
      </c>
      <c r="V1378" t="s">
        <v>19</v>
      </c>
      <c r="W1378">
        <f t="shared" si="110"/>
        <v>2023</v>
      </c>
    </row>
    <row r="1379" spans="1:23" x14ac:dyDescent="0.25">
      <c r="A1379" s="10" t="str">
        <f>IF(YEAR(G1379)=2024,#REF!,"")</f>
        <v/>
      </c>
      <c r="B1379" s="10" t="str">
        <f>IF(YEAR(G1379)=2025,#REF!,"")</f>
        <v/>
      </c>
      <c r="C1379" s="10" t="str">
        <f t="shared" si="106"/>
        <v>Afternoon45251</v>
      </c>
      <c r="D1379" s="5" t="str">
        <f>IF('by region'!$C$2="Any","Any",List!V1379)&amp;M1379&amp;IF('by region'!$I$2="Any","Any",N1379)&amp;G1379</f>
        <v>AnyJumpAny45251</v>
      </c>
      <c r="E1379" s="5" t="e">
        <f>IF(I1379=#REF!,List!G1379,"")</f>
        <v>#REF!</v>
      </c>
      <c r="F1379" s="5" t="e">
        <f t="shared" si="107"/>
        <v>#REF!</v>
      </c>
      <c r="G1379" s="15">
        <v>45251</v>
      </c>
      <c r="H1379" s="16" t="s">
        <v>7</v>
      </c>
      <c r="I1379" s="16" t="s">
        <v>36</v>
      </c>
      <c r="J1379" s="16" t="s">
        <v>9</v>
      </c>
      <c r="K1379" s="14" t="s">
        <v>24</v>
      </c>
      <c r="L1379" s="14" t="s">
        <v>19</v>
      </c>
      <c r="M1379" s="16" t="s">
        <v>12</v>
      </c>
      <c r="N1379" s="16" t="s">
        <v>13</v>
      </c>
      <c r="O1379" s="16" t="s">
        <v>14</v>
      </c>
      <c r="P1379" s="12">
        <f t="shared" si="108"/>
        <v>1</v>
      </c>
      <c r="Q1379" s="12" cm="1">
        <f t="array" ref="Q1379">SUMPRODUCT(($G$2:$G$3094=G1379)*(P1379&gt;$P$2:$P$3094))+1</f>
        <v>1</v>
      </c>
      <c r="R1379" s="12" t="e">
        <f>(Q1379*100000)+#REF!</f>
        <v>#REF!</v>
      </c>
      <c r="S1379" t="e" cm="1">
        <f t="array" ref="S1379">SUMPRODUCT(($G$2:$G$3094=G1379)*(R1379&gt;$R$2:$R$3094))+1</f>
        <v>#REF!</v>
      </c>
      <c r="T1379" t="str">
        <f t="shared" si="109"/>
        <v xml:space="preserve">Lingfield Park </v>
      </c>
      <c r="U1379">
        <v>0</v>
      </c>
      <c r="V1379" t="s">
        <v>11</v>
      </c>
      <c r="W1379">
        <f t="shared" si="110"/>
        <v>2023</v>
      </c>
    </row>
    <row r="1380" spans="1:23" x14ac:dyDescent="0.25">
      <c r="A1380" s="10" t="str">
        <f>IF(YEAR(G1380)=2024,#REF!,"")</f>
        <v/>
      </c>
      <c r="B1380" s="10" t="str">
        <f>IF(YEAR(G1380)=2025,#REF!,"")</f>
        <v/>
      </c>
      <c r="C1380" s="10" t="str">
        <f t="shared" si="106"/>
        <v>Afternoon45252</v>
      </c>
      <c r="D1380" s="5" t="str">
        <f>IF('by region'!$C$2="Any","Any",List!V1380)&amp;M1380&amp;IF('by region'!$I$2="Any","Any",N1380)&amp;G1380</f>
        <v>AnyJumpAny45252</v>
      </c>
      <c r="E1380" s="5" t="e">
        <f>IF(I1380=#REF!,List!G1380,"")</f>
        <v>#REF!</v>
      </c>
      <c r="F1380" s="5" t="e">
        <f t="shared" si="107"/>
        <v>#REF!</v>
      </c>
      <c r="G1380" s="15">
        <v>45252</v>
      </c>
      <c r="H1380" s="16" t="s">
        <v>27</v>
      </c>
      <c r="I1380" s="16" t="s">
        <v>65</v>
      </c>
      <c r="J1380" s="16" t="s">
        <v>9</v>
      </c>
      <c r="K1380" s="14" t="s">
        <v>24</v>
      </c>
      <c r="L1380" s="14" t="s">
        <v>19</v>
      </c>
      <c r="M1380" s="16" t="s">
        <v>12</v>
      </c>
      <c r="N1380" s="16" t="s">
        <v>13</v>
      </c>
      <c r="O1380" s="16" t="s">
        <v>14</v>
      </c>
      <c r="P1380" s="12">
        <f t="shared" si="108"/>
        <v>1</v>
      </c>
      <c r="Q1380" s="12" cm="1">
        <f t="array" ref="Q1380">SUMPRODUCT(($G$2:$G$3094=G1380)*(P1380&gt;$P$2:$P$3094))+1</f>
        <v>1</v>
      </c>
      <c r="R1380" s="12" t="e">
        <f>(Q1380*100000)+#REF!</f>
        <v>#REF!</v>
      </c>
      <c r="S1380" t="e" cm="1">
        <f t="array" ref="S1380">SUMPRODUCT(($G$2:$G$3094=G1380)*(R1380&gt;$R$2:$R$3094))+1</f>
        <v>#REF!</v>
      </c>
      <c r="T1380" t="str">
        <f t="shared" si="109"/>
        <v xml:space="preserve">Ffos Las </v>
      </c>
      <c r="U1380">
        <v>0</v>
      </c>
      <c r="V1380" t="s">
        <v>11</v>
      </c>
      <c r="W1380">
        <f t="shared" si="110"/>
        <v>2023</v>
      </c>
    </row>
    <row r="1381" spans="1:23" x14ac:dyDescent="0.25">
      <c r="A1381" s="10" t="str">
        <f>IF(YEAR(G1381)=2024,#REF!,"")</f>
        <v/>
      </c>
      <c r="B1381" s="10" t="str">
        <f>IF(YEAR(G1381)=2025,#REF!,"")</f>
        <v/>
      </c>
      <c r="C1381" s="10" t="str">
        <f t="shared" si="106"/>
        <v>Afternoon45252</v>
      </c>
      <c r="D1381" s="5" t="str">
        <f>IF('by region'!$C$2="Any","Any",List!V1381)&amp;M1381&amp;IF('by region'!$I$2="Any","Any",N1381)&amp;G1381</f>
        <v>AnyJumpAny45252</v>
      </c>
      <c r="E1381" s="5" t="e">
        <f>IF(I1381=#REF!,List!G1381,"")</f>
        <v>#REF!</v>
      </c>
      <c r="F1381" s="5" t="e">
        <f t="shared" si="107"/>
        <v>#REF!</v>
      </c>
      <c r="G1381" s="15">
        <v>45252</v>
      </c>
      <c r="H1381" s="16" t="s">
        <v>27</v>
      </c>
      <c r="I1381" s="16" t="s">
        <v>67</v>
      </c>
      <c r="J1381" s="16" t="s">
        <v>9</v>
      </c>
      <c r="K1381" s="14" t="s">
        <v>10</v>
      </c>
      <c r="L1381" s="14" t="s">
        <v>11</v>
      </c>
      <c r="M1381" s="16" t="s">
        <v>12</v>
      </c>
      <c r="N1381" s="16" t="s">
        <v>13</v>
      </c>
      <c r="O1381" s="16" t="s">
        <v>14</v>
      </c>
      <c r="P1381" s="12">
        <f t="shared" si="108"/>
        <v>1</v>
      </c>
      <c r="Q1381" s="12" cm="1">
        <f t="array" ref="Q1381">SUMPRODUCT(($G$2:$G$3094=G1381)*(P1381&gt;$P$2:$P$3094))+1</f>
        <v>1</v>
      </c>
      <c r="R1381" s="12" t="e">
        <f>(Q1381*100000)+#REF!</f>
        <v>#REF!</v>
      </c>
      <c r="S1381" t="e" cm="1">
        <f t="array" ref="S1381">SUMPRODUCT(($G$2:$G$3094=G1381)*(R1381&gt;$R$2:$R$3094))+1</f>
        <v>#REF!</v>
      </c>
      <c r="T1381" t="str">
        <f t="shared" si="109"/>
        <v xml:space="preserve">Hexham </v>
      </c>
      <c r="U1381">
        <v>0</v>
      </c>
      <c r="V1381" t="s">
        <v>19</v>
      </c>
      <c r="W1381">
        <f t="shared" si="110"/>
        <v>2023</v>
      </c>
    </row>
    <row r="1382" spans="1:23" x14ac:dyDescent="0.25">
      <c r="A1382" s="10" t="str">
        <f>IF(YEAR(G1382)=2024,#REF!,"")</f>
        <v/>
      </c>
      <c r="B1382" s="10" t="str">
        <f>IF(YEAR(G1382)=2025,#REF!,"")</f>
        <v/>
      </c>
      <c r="C1382" s="10" t="str">
        <f t="shared" si="106"/>
        <v>Afternoon45252</v>
      </c>
      <c r="D1382" s="5" t="str">
        <f>IF('by region'!$C$2="Any","Any",List!V1382)&amp;M1382&amp;IF('by region'!$I$2="Any","Any",N1382)&amp;G1382</f>
        <v>AnyJumpAny45252</v>
      </c>
      <c r="E1382" s="5" t="e">
        <f>IF(I1382=#REF!,List!G1382,"")</f>
        <v>#REF!</v>
      </c>
      <c r="F1382" s="5" t="e">
        <f t="shared" si="107"/>
        <v>#REF!</v>
      </c>
      <c r="G1382" s="15">
        <v>45252</v>
      </c>
      <c r="H1382" s="16" t="s">
        <v>27</v>
      </c>
      <c r="I1382" s="16" t="s">
        <v>48</v>
      </c>
      <c r="J1382" s="16" t="s">
        <v>9</v>
      </c>
      <c r="K1382" s="14" t="s">
        <v>16</v>
      </c>
      <c r="L1382" s="14" t="s">
        <v>17</v>
      </c>
      <c r="M1382" s="16" t="s">
        <v>12</v>
      </c>
      <c r="N1382" s="16" t="s">
        <v>13</v>
      </c>
      <c r="O1382" s="16" t="s">
        <v>14</v>
      </c>
      <c r="P1382" s="12">
        <f t="shared" si="108"/>
        <v>1</v>
      </c>
      <c r="Q1382" s="12" cm="1">
        <f t="array" ref="Q1382">SUMPRODUCT(($G$2:$G$3094=G1382)*(P1382&gt;$P$2:$P$3094))+1</f>
        <v>1</v>
      </c>
      <c r="R1382" s="12" t="e">
        <f>(Q1382*100000)+#REF!</f>
        <v>#REF!</v>
      </c>
      <c r="S1382" t="e" cm="1">
        <f t="array" ref="S1382">SUMPRODUCT(($G$2:$G$3094=G1382)*(R1382&gt;$R$2:$R$3094))+1</f>
        <v>#REF!</v>
      </c>
      <c r="T1382" t="str">
        <f t="shared" si="109"/>
        <v xml:space="preserve">Warwick </v>
      </c>
      <c r="U1382">
        <v>0</v>
      </c>
      <c r="V1382" t="s">
        <v>19</v>
      </c>
      <c r="W1382">
        <f t="shared" si="110"/>
        <v>2023</v>
      </c>
    </row>
    <row r="1383" spans="1:23" x14ac:dyDescent="0.25">
      <c r="A1383" s="10" t="str">
        <f>IF(YEAR(G1383)=2024,#REF!,"")</f>
        <v/>
      </c>
      <c r="B1383" s="10" t="str">
        <f>IF(YEAR(G1383)=2025,#REF!,"")</f>
        <v/>
      </c>
      <c r="C1383" s="10" t="str">
        <f t="shared" si="106"/>
        <v>Afternoon45253</v>
      </c>
      <c r="D1383" s="5" t="str">
        <f>IF('by region'!$C$2="Any","Any",List!V1383)&amp;M1383&amp;IF('by region'!$I$2="Any","Any",N1383)&amp;G1383</f>
        <v>AnyJumpAny45253</v>
      </c>
      <c r="E1383" s="5" t="e">
        <f>IF(I1383=#REF!,List!G1383,"")</f>
        <v>#REF!</v>
      </c>
      <c r="F1383" s="5" t="e">
        <f t="shared" si="107"/>
        <v>#REF!</v>
      </c>
      <c r="G1383" s="15">
        <v>45253</v>
      </c>
      <c r="H1383" s="16" t="s">
        <v>34</v>
      </c>
      <c r="I1383" s="16" t="s">
        <v>53</v>
      </c>
      <c r="J1383" s="16" t="s">
        <v>9</v>
      </c>
      <c r="K1383" s="14" t="s">
        <v>16</v>
      </c>
      <c r="L1383" s="14" t="s">
        <v>17</v>
      </c>
      <c r="M1383" s="16" t="s">
        <v>12</v>
      </c>
      <c r="N1383" s="16" t="s">
        <v>13</v>
      </c>
      <c r="O1383" s="16" t="s">
        <v>14</v>
      </c>
      <c r="P1383" s="12">
        <f t="shared" si="108"/>
        <v>1</v>
      </c>
      <c r="Q1383" s="12" cm="1">
        <f t="array" ref="Q1383">SUMPRODUCT(($G$2:$G$3094=G1383)*(P1383&gt;$P$2:$P$3094))+1</f>
        <v>1</v>
      </c>
      <c r="R1383" s="12" t="e">
        <f>(Q1383*100000)+#REF!</f>
        <v>#REF!</v>
      </c>
      <c r="S1383" t="e" cm="1">
        <f t="array" ref="S1383">SUMPRODUCT(($G$2:$G$3094=G1383)*(R1383&gt;$R$2:$R$3094))+1</f>
        <v>#REF!</v>
      </c>
      <c r="T1383" t="str">
        <f t="shared" si="109"/>
        <v xml:space="preserve">Market Rasen </v>
      </c>
      <c r="U1383">
        <v>0</v>
      </c>
      <c r="V1383" t="s">
        <v>11</v>
      </c>
      <c r="W1383">
        <f t="shared" si="110"/>
        <v>2023</v>
      </c>
    </row>
    <row r="1384" spans="1:23" x14ac:dyDescent="0.25">
      <c r="A1384" s="10" t="str">
        <f>IF(YEAR(G1384)=2024,#REF!,"")</f>
        <v/>
      </c>
      <c r="B1384" s="10" t="str">
        <f>IF(YEAR(G1384)=2025,#REF!,"")</f>
        <v/>
      </c>
      <c r="C1384" s="10" t="str">
        <f t="shared" si="106"/>
        <v>Afternoon45253</v>
      </c>
      <c r="D1384" s="5" t="str">
        <f>IF('by region'!$C$2="Any","Any",List!V1384)&amp;M1384&amp;IF('by region'!$I$2="Any","Any",N1384)&amp;G1384</f>
        <v>AnyJumpAny45253</v>
      </c>
      <c r="E1384" s="5" t="e">
        <f>IF(I1384=#REF!,List!G1384,"")</f>
        <v>#REF!</v>
      </c>
      <c r="F1384" s="5" t="e">
        <f t="shared" si="107"/>
        <v>#REF!</v>
      </c>
      <c r="G1384" s="15">
        <v>45253</v>
      </c>
      <c r="H1384" s="16" t="s">
        <v>34</v>
      </c>
      <c r="I1384" s="16" t="s">
        <v>31</v>
      </c>
      <c r="J1384" s="16" t="s">
        <v>9</v>
      </c>
      <c r="K1384" s="14" t="s">
        <v>24</v>
      </c>
      <c r="L1384" s="14" t="s">
        <v>11</v>
      </c>
      <c r="M1384" s="16" t="s">
        <v>12</v>
      </c>
      <c r="N1384" s="16" t="s">
        <v>13</v>
      </c>
      <c r="O1384" s="16" t="s">
        <v>14</v>
      </c>
      <c r="P1384" s="12">
        <f t="shared" si="108"/>
        <v>1</v>
      </c>
      <c r="Q1384" s="12" cm="1">
        <f t="array" ref="Q1384">SUMPRODUCT(($G$2:$G$3094=G1384)*(P1384&gt;$P$2:$P$3094))+1</f>
        <v>1</v>
      </c>
      <c r="R1384" s="12" t="e">
        <f>(Q1384*100000)+#REF!</f>
        <v>#REF!</v>
      </c>
      <c r="S1384" t="e" cm="1">
        <f t="array" ref="S1384">SUMPRODUCT(($G$2:$G$3094=G1384)*(R1384&gt;$R$2:$R$3094))+1</f>
        <v>#REF!</v>
      </c>
      <c r="T1384" t="str">
        <f t="shared" si="109"/>
        <v xml:space="preserve">Newcastle </v>
      </c>
      <c r="U1384">
        <v>0</v>
      </c>
      <c r="V1384" t="s">
        <v>17</v>
      </c>
      <c r="W1384">
        <f t="shared" si="110"/>
        <v>2023</v>
      </c>
    </row>
    <row r="1385" spans="1:23" x14ac:dyDescent="0.25">
      <c r="A1385" s="10" t="str">
        <f>IF(YEAR(G1385)=2024,#REF!,"")</f>
        <v/>
      </c>
      <c r="B1385" s="10" t="str">
        <f>IF(YEAR(G1385)=2025,#REF!,"")</f>
        <v/>
      </c>
      <c r="C1385" s="10" t="str">
        <f t="shared" si="106"/>
        <v>Afternoon45253</v>
      </c>
      <c r="D1385" s="5" t="str">
        <f>IF('by region'!$C$2="Any","Any",List!V1385)&amp;M1385&amp;IF('by region'!$I$2="Any","Any",N1385)&amp;G1385</f>
        <v>AnyJumpAny45253</v>
      </c>
      <c r="E1385" s="5" t="e">
        <f>IF(I1385=#REF!,List!G1385,"")</f>
        <v>#REF!</v>
      </c>
      <c r="F1385" s="5" t="e">
        <f t="shared" si="107"/>
        <v>#REF!</v>
      </c>
      <c r="G1385" s="15">
        <v>45253</v>
      </c>
      <c r="H1385" s="16" t="s">
        <v>34</v>
      </c>
      <c r="I1385" s="16" t="s">
        <v>39</v>
      </c>
      <c r="J1385" s="16" t="s">
        <v>9</v>
      </c>
      <c r="K1385" s="14" t="s">
        <v>16</v>
      </c>
      <c r="L1385" s="14" t="s">
        <v>19</v>
      </c>
      <c r="M1385" s="16" t="s">
        <v>12</v>
      </c>
      <c r="N1385" s="16" t="s">
        <v>13</v>
      </c>
      <c r="O1385" s="16" t="s">
        <v>14</v>
      </c>
      <c r="P1385" s="12">
        <f t="shared" si="108"/>
        <v>1</v>
      </c>
      <c r="Q1385" s="12" cm="1">
        <f t="array" ref="Q1385">SUMPRODUCT(($G$2:$G$3094=G1385)*(P1385&gt;$P$2:$P$3094))+1</f>
        <v>1</v>
      </c>
      <c r="R1385" s="12" t="e">
        <f>(Q1385*100000)+#REF!</f>
        <v>#REF!</v>
      </c>
      <c r="S1385" t="e" cm="1">
        <f t="array" ref="S1385">SUMPRODUCT(($G$2:$G$3094=G1385)*(R1385&gt;$R$2:$R$3094))+1</f>
        <v>#REF!</v>
      </c>
      <c r="T1385" t="str">
        <f t="shared" si="109"/>
        <v xml:space="preserve">Wincanton </v>
      </c>
      <c r="U1385">
        <v>0</v>
      </c>
      <c r="V1385" t="s">
        <v>17</v>
      </c>
      <c r="W1385">
        <f t="shared" si="110"/>
        <v>2023</v>
      </c>
    </row>
    <row r="1386" spans="1:23" x14ac:dyDescent="0.25">
      <c r="A1386" s="10" t="str">
        <f>IF(YEAR(G1386)=2024,#REF!,"")</f>
        <v/>
      </c>
      <c r="B1386" s="10" t="str">
        <f>IF(YEAR(G1386)=2025,#REF!,"")</f>
        <v/>
      </c>
      <c r="C1386" s="10" t="str">
        <f t="shared" si="106"/>
        <v>Afternoon45254</v>
      </c>
      <c r="D1386" s="5" t="str">
        <f>IF('by region'!$C$2="Any","Any",List!V1386)&amp;M1386&amp;IF('by region'!$I$2="Any","Any",N1386)&amp;G1386</f>
        <v>AnyJumpAny45254</v>
      </c>
      <c r="E1386" s="5" t="e">
        <f>IF(I1386=#REF!,List!G1386,"")</f>
        <v>#REF!</v>
      </c>
      <c r="F1386" s="5" t="e">
        <f t="shared" si="107"/>
        <v>#REF!</v>
      </c>
      <c r="G1386" s="15">
        <v>45254</v>
      </c>
      <c r="H1386" s="16" t="s">
        <v>35</v>
      </c>
      <c r="I1386" s="16" t="s">
        <v>55</v>
      </c>
      <c r="J1386" s="16" t="s">
        <v>9</v>
      </c>
      <c r="K1386" s="14" t="s">
        <v>10</v>
      </c>
      <c r="L1386" s="14" t="s">
        <v>19</v>
      </c>
      <c r="M1386" s="16" t="s">
        <v>12</v>
      </c>
      <c r="N1386" s="16" t="s">
        <v>13</v>
      </c>
      <c r="O1386" s="16" t="s">
        <v>14</v>
      </c>
      <c r="P1386" s="12">
        <f t="shared" si="108"/>
        <v>1</v>
      </c>
      <c r="Q1386" s="12" cm="1">
        <f t="array" ref="Q1386">SUMPRODUCT(($G$2:$G$3094=G1386)*(P1386&gt;$P$2:$P$3094))+1</f>
        <v>1</v>
      </c>
      <c r="R1386" s="12" t="e">
        <f>(Q1386*100000)+#REF!</f>
        <v>#REF!</v>
      </c>
      <c r="S1386" t="e" cm="1">
        <f t="array" ref="S1386">SUMPRODUCT(($G$2:$G$3094=G1386)*(R1386&gt;$R$2:$R$3094))+1</f>
        <v>#REF!</v>
      </c>
      <c r="T1386" t="str">
        <f t="shared" si="109"/>
        <v xml:space="preserve">Ascot </v>
      </c>
      <c r="U1386">
        <v>0</v>
      </c>
      <c r="V1386" t="s">
        <v>11</v>
      </c>
      <c r="W1386">
        <f t="shared" si="110"/>
        <v>2023</v>
      </c>
    </row>
    <row r="1387" spans="1:23" x14ac:dyDescent="0.25">
      <c r="A1387" s="10" t="str">
        <f>IF(YEAR(G1387)=2024,#REF!,"")</f>
        <v/>
      </c>
      <c r="B1387" s="10" t="str">
        <f>IF(YEAR(G1387)=2025,#REF!,"")</f>
        <v/>
      </c>
      <c r="C1387" s="10" t="str">
        <f t="shared" si="106"/>
        <v>Afternoon45254</v>
      </c>
      <c r="D1387" s="5" t="str">
        <f>IF('by region'!$C$2="Any","Any",List!V1387)&amp;M1387&amp;IF('by region'!$I$2="Any","Any",N1387)&amp;G1387</f>
        <v>AnyJumpAny45254</v>
      </c>
      <c r="E1387" s="5" t="e">
        <f>IF(I1387=#REF!,List!G1387,"")</f>
        <v>#REF!</v>
      </c>
      <c r="F1387" s="5" t="e">
        <f t="shared" si="107"/>
        <v>#REF!</v>
      </c>
      <c r="G1387" s="15">
        <v>45254</v>
      </c>
      <c r="H1387" s="16" t="s">
        <v>35</v>
      </c>
      <c r="I1387" s="16" t="s">
        <v>8</v>
      </c>
      <c r="J1387" s="16" t="s">
        <v>9</v>
      </c>
      <c r="K1387" s="14" t="s">
        <v>10</v>
      </c>
      <c r="L1387" s="14" t="s">
        <v>11</v>
      </c>
      <c r="M1387" s="16" t="s">
        <v>12</v>
      </c>
      <c r="N1387" s="16" t="s">
        <v>13</v>
      </c>
      <c r="O1387" s="16" t="s">
        <v>14</v>
      </c>
      <c r="P1387" s="12">
        <f t="shared" si="108"/>
        <v>1</v>
      </c>
      <c r="Q1387" s="12" cm="1">
        <f t="array" ref="Q1387">SUMPRODUCT(($G$2:$G$3094=G1387)*(P1387&gt;$P$2:$P$3094))+1</f>
        <v>1</v>
      </c>
      <c r="R1387" s="12" t="e">
        <f>(Q1387*100000)+#REF!</f>
        <v>#REF!</v>
      </c>
      <c r="S1387" t="e" cm="1">
        <f t="array" ref="S1387">SUMPRODUCT(($G$2:$G$3094=G1387)*(R1387&gt;$R$2:$R$3094))+1</f>
        <v>#REF!</v>
      </c>
      <c r="T1387" t="str">
        <f t="shared" si="109"/>
        <v xml:space="preserve">Catterick Bridge </v>
      </c>
      <c r="U1387">
        <v>0</v>
      </c>
      <c r="V1387" t="s">
        <v>30</v>
      </c>
      <c r="W1387">
        <f t="shared" si="110"/>
        <v>2023</v>
      </c>
    </row>
    <row r="1388" spans="1:23" x14ac:dyDescent="0.25">
      <c r="A1388" s="10" t="str">
        <f>IF(YEAR(G1388)=2024,#REF!,"")</f>
        <v/>
      </c>
      <c r="B1388" s="10" t="str">
        <f>IF(YEAR(G1388)=2025,#REF!,"")</f>
        <v/>
      </c>
      <c r="C1388" s="10" t="str">
        <f t="shared" si="106"/>
        <v>Afternoon45254</v>
      </c>
      <c r="D1388" s="5" t="str">
        <f>IF('by region'!$C$2="Any","Any",List!V1388)&amp;M1388&amp;IF('by region'!$I$2="Any","Any",N1388)&amp;G1388</f>
        <v>AnyJumpAny45254</v>
      </c>
      <c r="E1388" s="5" t="e">
        <f>IF(I1388=#REF!,List!G1388,"")</f>
        <v>#REF!</v>
      </c>
      <c r="F1388" s="5" t="e">
        <f t="shared" si="107"/>
        <v>#REF!</v>
      </c>
      <c r="G1388" s="15">
        <v>45254</v>
      </c>
      <c r="H1388" s="16" t="s">
        <v>35</v>
      </c>
      <c r="I1388" s="16" t="s">
        <v>54</v>
      </c>
      <c r="J1388" s="16" t="s">
        <v>9</v>
      </c>
      <c r="K1388" s="14" t="s">
        <v>24</v>
      </c>
      <c r="L1388" s="14" t="s">
        <v>19</v>
      </c>
      <c r="M1388" s="16" t="s">
        <v>12</v>
      </c>
      <c r="N1388" s="16" t="s">
        <v>13</v>
      </c>
      <c r="O1388" s="16" t="s">
        <v>14</v>
      </c>
      <c r="P1388" s="12">
        <f t="shared" si="108"/>
        <v>1</v>
      </c>
      <c r="Q1388" s="12" cm="1">
        <f t="array" ref="Q1388">SUMPRODUCT(($G$2:$G$3094=G1388)*(P1388&gt;$P$2:$P$3094))+1</f>
        <v>1</v>
      </c>
      <c r="R1388" s="12" t="e">
        <f>(Q1388*100000)+#REF!</f>
        <v>#REF!</v>
      </c>
      <c r="S1388" t="e" cm="1">
        <f t="array" ref="S1388">SUMPRODUCT(($G$2:$G$3094=G1388)*(R1388&gt;$R$2:$R$3094))+1</f>
        <v>#REF!</v>
      </c>
      <c r="T1388" t="str">
        <f t="shared" si="109"/>
        <v xml:space="preserve">Chepstow </v>
      </c>
      <c r="U1388">
        <v>0</v>
      </c>
      <c r="V1388" t="s">
        <v>19</v>
      </c>
      <c r="W1388">
        <f t="shared" si="110"/>
        <v>2023</v>
      </c>
    </row>
    <row r="1389" spans="1:23" x14ac:dyDescent="0.25">
      <c r="A1389" s="10" t="str">
        <f>IF(YEAR(G1389)=2024,#REF!,"")</f>
        <v/>
      </c>
      <c r="B1389" s="10" t="str">
        <f>IF(YEAR(G1389)=2025,#REF!,"")</f>
        <v/>
      </c>
      <c r="C1389" s="10" t="str">
        <f t="shared" si="106"/>
        <v>Afternoon45255</v>
      </c>
      <c r="D1389" s="5" t="str">
        <f>IF('by region'!$C$2="Any","Any",List!V1389)&amp;M1389&amp;IF('by region'!$I$2="Any","Any",N1389)&amp;G1389</f>
        <v>AnyJumpAny45255</v>
      </c>
      <c r="E1389" s="5" t="e">
        <f>IF(I1389=#REF!,List!G1389,"")</f>
        <v>#REF!</v>
      </c>
      <c r="F1389" s="5" t="e">
        <f t="shared" si="107"/>
        <v>#REF!</v>
      </c>
      <c r="G1389" s="15">
        <v>45255</v>
      </c>
      <c r="H1389" s="16" t="s">
        <v>37</v>
      </c>
      <c r="I1389" s="16" t="s">
        <v>55</v>
      </c>
      <c r="J1389" s="16" t="s">
        <v>9</v>
      </c>
      <c r="K1389" s="14" t="s">
        <v>10</v>
      </c>
      <c r="L1389" s="14" t="s">
        <v>19</v>
      </c>
      <c r="M1389" s="16" t="s">
        <v>12</v>
      </c>
      <c r="N1389" s="16" t="s">
        <v>13</v>
      </c>
      <c r="O1389" s="16" t="s">
        <v>14</v>
      </c>
      <c r="P1389" s="12">
        <f t="shared" si="108"/>
        <v>1</v>
      </c>
      <c r="Q1389" s="12" cm="1">
        <f t="array" ref="Q1389">SUMPRODUCT(($G$2:$G$3094=G1389)*(P1389&gt;$P$2:$P$3094))+1</f>
        <v>1</v>
      </c>
      <c r="R1389" s="12" t="e">
        <f>(Q1389*100000)+#REF!</f>
        <v>#REF!</v>
      </c>
      <c r="S1389" t="e" cm="1">
        <f t="array" ref="S1389">SUMPRODUCT(($G$2:$G$3094=G1389)*(R1389&gt;$R$2:$R$3094))+1</f>
        <v>#REF!</v>
      </c>
      <c r="T1389" t="str">
        <f t="shared" si="109"/>
        <v xml:space="preserve">Ascot </v>
      </c>
      <c r="U1389">
        <v>0</v>
      </c>
      <c r="V1389" t="s">
        <v>11</v>
      </c>
      <c r="W1389">
        <f t="shared" si="110"/>
        <v>2023</v>
      </c>
    </row>
    <row r="1390" spans="1:23" x14ac:dyDescent="0.25">
      <c r="A1390" s="10" t="str">
        <f>IF(YEAR(G1390)=2024,#REF!,"")</f>
        <v/>
      </c>
      <c r="B1390" s="10" t="str">
        <f>IF(YEAR(G1390)=2025,#REF!,"")</f>
        <v/>
      </c>
      <c r="C1390" s="10" t="str">
        <f t="shared" si="106"/>
        <v>Afternoon45255</v>
      </c>
      <c r="D1390" s="5" t="str">
        <f>IF('by region'!$C$2="Any","Any",List!V1390)&amp;M1390&amp;IF('by region'!$I$2="Any","Any",N1390)&amp;G1390</f>
        <v>AnyJumpAny45255</v>
      </c>
      <c r="E1390" s="5" t="e">
        <f>IF(I1390=#REF!,List!G1390,"")</f>
        <v>#REF!</v>
      </c>
      <c r="F1390" s="5" t="e">
        <f t="shared" si="107"/>
        <v>#REF!</v>
      </c>
      <c r="G1390" s="15">
        <v>45255</v>
      </c>
      <c r="H1390" s="16" t="s">
        <v>37</v>
      </c>
      <c r="I1390" s="16" t="s">
        <v>56</v>
      </c>
      <c r="J1390" s="16" t="s">
        <v>9</v>
      </c>
      <c r="K1390" s="14" t="s">
        <v>16</v>
      </c>
      <c r="L1390" s="14" t="s">
        <v>11</v>
      </c>
      <c r="M1390" s="16" t="s">
        <v>12</v>
      </c>
      <c r="N1390" s="16" t="s">
        <v>13</v>
      </c>
      <c r="O1390" s="16" t="s">
        <v>14</v>
      </c>
      <c r="P1390" s="12">
        <f t="shared" si="108"/>
        <v>1</v>
      </c>
      <c r="Q1390" s="12" cm="1">
        <f t="array" ref="Q1390">SUMPRODUCT(($G$2:$G$3094=G1390)*(P1390&gt;$P$2:$P$3094))+1</f>
        <v>1</v>
      </c>
      <c r="R1390" s="12" t="e">
        <f>(Q1390*100000)+#REF!</f>
        <v>#REF!</v>
      </c>
      <c r="S1390" t="e" cm="1">
        <f t="array" ref="S1390">SUMPRODUCT(($G$2:$G$3094=G1390)*(R1390&gt;$R$2:$R$3094))+1</f>
        <v>#REF!</v>
      </c>
      <c r="T1390" t="str">
        <f t="shared" si="109"/>
        <v xml:space="preserve">Haydock Park </v>
      </c>
      <c r="U1390">
        <v>0</v>
      </c>
      <c r="V1390" t="s">
        <v>19</v>
      </c>
      <c r="W1390">
        <f t="shared" si="110"/>
        <v>2023</v>
      </c>
    </row>
    <row r="1391" spans="1:23" x14ac:dyDescent="0.25">
      <c r="A1391" s="10" t="str">
        <f>IF(YEAR(G1391)=2024,#REF!,"")</f>
        <v/>
      </c>
      <c r="B1391" s="10" t="str">
        <f>IF(YEAR(G1391)=2025,#REF!,"")</f>
        <v/>
      </c>
      <c r="C1391" s="10" t="str">
        <f t="shared" si="106"/>
        <v>Afternoon45255</v>
      </c>
      <c r="D1391" s="5" t="str">
        <f>IF('by region'!$C$2="Any","Any",List!V1391)&amp;M1391&amp;IF('by region'!$I$2="Any","Any",N1391)&amp;G1391</f>
        <v>AnyJumpAny45255</v>
      </c>
      <c r="E1391" s="5" t="e">
        <f>IF(I1391=#REF!,List!G1391,"")</f>
        <v>#REF!</v>
      </c>
      <c r="F1391" s="5" t="e">
        <f t="shared" si="107"/>
        <v>#REF!</v>
      </c>
      <c r="G1391" s="15">
        <v>45255</v>
      </c>
      <c r="H1391" s="16" t="s">
        <v>37</v>
      </c>
      <c r="I1391" s="16" t="s">
        <v>45</v>
      </c>
      <c r="J1391" s="16" t="s">
        <v>9</v>
      </c>
      <c r="K1391" s="14" t="s">
        <v>16</v>
      </c>
      <c r="L1391" s="14" t="s">
        <v>17</v>
      </c>
      <c r="M1391" s="16" t="s">
        <v>12</v>
      </c>
      <c r="N1391" s="16" t="s">
        <v>13</v>
      </c>
      <c r="O1391" s="16" t="s">
        <v>14</v>
      </c>
      <c r="P1391" s="12">
        <f t="shared" si="108"/>
        <v>1</v>
      </c>
      <c r="Q1391" s="12" cm="1">
        <f t="array" ref="Q1391">SUMPRODUCT(($G$2:$G$3094=G1391)*(P1391&gt;$P$2:$P$3094))+1</f>
        <v>1</v>
      </c>
      <c r="R1391" s="12" t="e">
        <f>(Q1391*100000)+#REF!</f>
        <v>#REF!</v>
      </c>
      <c r="S1391" t="e" cm="1">
        <f t="array" ref="S1391">SUMPRODUCT(($G$2:$G$3094=G1391)*(R1391&gt;$R$2:$R$3094))+1</f>
        <v>#REF!</v>
      </c>
      <c r="T1391" t="str">
        <f t="shared" si="109"/>
        <v xml:space="preserve">Huntingdon </v>
      </c>
      <c r="U1391">
        <v>0</v>
      </c>
      <c r="V1391" t="s">
        <v>17</v>
      </c>
      <c r="W1391">
        <f t="shared" si="110"/>
        <v>2023</v>
      </c>
    </row>
    <row r="1392" spans="1:23" x14ac:dyDescent="0.25">
      <c r="A1392" s="10" t="str">
        <f>IF(YEAR(G1392)=2024,#REF!,"")</f>
        <v/>
      </c>
      <c r="B1392" s="10" t="str">
        <f>IF(YEAR(G1392)=2025,#REF!,"")</f>
        <v/>
      </c>
      <c r="C1392" s="10" t="str">
        <f t="shared" ref="C1392:C1455" si="111">J1392&amp;G1392</f>
        <v>Afternoon45256</v>
      </c>
      <c r="D1392" s="5" t="str">
        <f>IF('by region'!$C$2="Any","Any",List!V1392)&amp;M1392&amp;IF('by region'!$I$2="Any","Any",N1392)&amp;G1392</f>
        <v>AnyJumpAny45256</v>
      </c>
      <c r="E1392" s="5" t="e">
        <f>IF(I1392=#REF!,List!G1392,"")</f>
        <v>#REF!</v>
      </c>
      <c r="F1392" s="5" t="e">
        <f t="shared" si="107"/>
        <v>#REF!</v>
      </c>
      <c r="G1392" s="15">
        <v>45256</v>
      </c>
      <c r="H1392" s="16" t="s">
        <v>40</v>
      </c>
      <c r="I1392" s="16" t="s">
        <v>18</v>
      </c>
      <c r="J1392" s="16" t="s">
        <v>9</v>
      </c>
      <c r="K1392" s="14" t="s">
        <v>16</v>
      </c>
      <c r="L1392" s="14" t="s">
        <v>19</v>
      </c>
      <c r="M1392" s="16" t="s">
        <v>12</v>
      </c>
      <c r="N1392" s="16" t="s">
        <v>13</v>
      </c>
      <c r="O1392" s="16" t="s">
        <v>14</v>
      </c>
      <c r="P1392" s="12">
        <f t="shared" si="108"/>
        <v>1</v>
      </c>
      <c r="Q1392" s="12" cm="1">
        <f t="array" ref="Q1392">SUMPRODUCT(($G$2:$G$3094=G1392)*(P1392&gt;$P$2:$P$3094))+1</f>
        <v>1</v>
      </c>
      <c r="R1392" s="12" t="e">
        <f>(Q1392*100000)+#REF!</f>
        <v>#REF!</v>
      </c>
      <c r="S1392" t="e" cm="1">
        <f t="array" ref="S1392">SUMPRODUCT(($G$2:$G$3094=G1392)*(R1392&gt;$R$2:$R$3094))+1</f>
        <v>#REF!</v>
      </c>
      <c r="T1392" t="str">
        <f t="shared" si="109"/>
        <v xml:space="preserve">Exeter </v>
      </c>
      <c r="U1392">
        <v>0</v>
      </c>
      <c r="V1392" t="s">
        <v>17</v>
      </c>
      <c r="W1392">
        <f t="shared" si="110"/>
        <v>2023</v>
      </c>
    </row>
    <row r="1393" spans="1:23" x14ac:dyDescent="0.25">
      <c r="A1393" s="10" t="str">
        <f>IF(YEAR(G1393)=2024,#REF!,"")</f>
        <v/>
      </c>
      <c r="B1393" s="10" t="str">
        <f>IF(YEAR(G1393)=2025,#REF!,"")</f>
        <v/>
      </c>
      <c r="C1393" s="10" t="str">
        <f t="shared" si="111"/>
        <v>Afternoon45256</v>
      </c>
      <c r="D1393" s="5" t="str">
        <f>IF('by region'!$C$2="Any","Any",List!V1393)&amp;M1393&amp;IF('by region'!$I$2="Any","Any",N1393)&amp;G1393</f>
        <v>AnyJumpAny45256</v>
      </c>
      <c r="E1393" s="5" t="e">
        <f>IF(I1393=#REF!,List!G1393,"")</f>
        <v>#REF!</v>
      </c>
      <c r="F1393" s="5" t="e">
        <f t="shared" si="107"/>
        <v>#REF!</v>
      </c>
      <c r="G1393" s="15">
        <v>45256</v>
      </c>
      <c r="H1393" s="16" t="s">
        <v>40</v>
      </c>
      <c r="I1393" s="16" t="s">
        <v>60</v>
      </c>
      <c r="J1393" s="16" t="s">
        <v>9</v>
      </c>
      <c r="K1393" s="14" t="s">
        <v>24</v>
      </c>
      <c r="L1393" s="14" t="s">
        <v>17</v>
      </c>
      <c r="M1393" s="16" t="s">
        <v>12</v>
      </c>
      <c r="N1393" s="16" t="s">
        <v>13</v>
      </c>
      <c r="O1393" s="16" t="s">
        <v>14</v>
      </c>
      <c r="P1393" s="12">
        <f t="shared" si="108"/>
        <v>1</v>
      </c>
      <c r="Q1393" s="12" cm="1">
        <f t="array" ref="Q1393">SUMPRODUCT(($G$2:$G$3094=G1393)*(P1393&gt;$P$2:$P$3094))+1</f>
        <v>1</v>
      </c>
      <c r="R1393" s="12" t="e">
        <f>(Q1393*100000)+#REF!</f>
        <v>#REF!</v>
      </c>
      <c r="S1393" t="e" cm="1">
        <f t="array" ref="S1393">SUMPRODUCT(($G$2:$G$3094=G1393)*(R1393&gt;$R$2:$R$3094))+1</f>
        <v>#REF!</v>
      </c>
      <c r="T1393" t="str">
        <f t="shared" si="109"/>
        <v xml:space="preserve">Uttoxeter </v>
      </c>
      <c r="U1393">
        <v>0</v>
      </c>
      <c r="V1393" t="s">
        <v>30</v>
      </c>
      <c r="W1393">
        <f t="shared" si="110"/>
        <v>2023</v>
      </c>
    </row>
    <row r="1394" spans="1:23" x14ac:dyDescent="0.25">
      <c r="A1394" s="10" t="str">
        <f>IF(YEAR(G1394)=2024,#REF!,"")</f>
        <v/>
      </c>
      <c r="B1394" s="10" t="str">
        <f>IF(YEAR(G1394)=2025,#REF!,"")</f>
        <v/>
      </c>
      <c r="C1394" s="10" t="str">
        <f t="shared" si="111"/>
        <v>Afternoon45257</v>
      </c>
      <c r="D1394" s="5" t="str">
        <f>IF('by region'!$C$2="Any","Any",List!V1394)&amp;M1394&amp;IF('by region'!$I$2="Any","Any",N1394)&amp;G1394</f>
        <v>AnyJumpAny45257</v>
      </c>
      <c r="E1394" s="5" t="e">
        <f>IF(I1394=#REF!,List!G1394,"")</f>
        <v>#REF!</v>
      </c>
      <c r="F1394" s="5" t="e">
        <f t="shared" si="107"/>
        <v>#REF!</v>
      </c>
      <c r="G1394" s="15">
        <v>45257</v>
      </c>
      <c r="H1394" s="16" t="s">
        <v>42</v>
      </c>
      <c r="I1394" s="16" t="s">
        <v>47</v>
      </c>
      <c r="J1394" s="16" t="s">
        <v>9</v>
      </c>
      <c r="K1394" s="14" t="s">
        <v>16</v>
      </c>
      <c r="L1394" s="14" t="s">
        <v>19</v>
      </c>
      <c r="M1394" s="16" t="s">
        <v>12</v>
      </c>
      <c r="N1394" s="16" t="s">
        <v>13</v>
      </c>
      <c r="O1394" s="16" t="s">
        <v>14</v>
      </c>
      <c r="P1394" s="12">
        <f t="shared" si="108"/>
        <v>1</v>
      </c>
      <c r="Q1394" s="12" cm="1">
        <f t="array" ref="Q1394">SUMPRODUCT(($G$2:$G$3094=G1394)*(P1394&gt;$P$2:$P$3094))+1</f>
        <v>1</v>
      </c>
      <c r="R1394" s="12" t="e">
        <f>(Q1394*100000)+#REF!</f>
        <v>#REF!</v>
      </c>
      <c r="S1394" t="e" cm="1">
        <f t="array" ref="S1394">SUMPRODUCT(($G$2:$G$3094=G1394)*(R1394&gt;$R$2:$R$3094))+1</f>
        <v>#REF!</v>
      </c>
      <c r="T1394" t="str">
        <f t="shared" si="109"/>
        <v xml:space="preserve">Kempton Park </v>
      </c>
      <c r="U1394">
        <v>0</v>
      </c>
      <c r="V1394" t="s">
        <v>11</v>
      </c>
      <c r="W1394">
        <f t="shared" si="110"/>
        <v>2023</v>
      </c>
    </row>
    <row r="1395" spans="1:23" x14ac:dyDescent="0.25">
      <c r="A1395" s="10" t="str">
        <f>IF(YEAR(G1395)=2024,#REF!,"")</f>
        <v/>
      </c>
      <c r="B1395" s="10" t="str">
        <f>IF(YEAR(G1395)=2025,#REF!,"")</f>
        <v/>
      </c>
      <c r="C1395" s="10" t="str">
        <f t="shared" si="111"/>
        <v>Afternoon45257</v>
      </c>
      <c r="D1395" s="5" t="str">
        <f>IF('by region'!$C$2="Any","Any",List!V1395)&amp;M1395&amp;IF('by region'!$I$2="Any","Any",N1395)&amp;G1395</f>
        <v>AnyJumpAny45257</v>
      </c>
      <c r="E1395" s="5" t="e">
        <f>IF(I1395=#REF!,List!G1395,"")</f>
        <v>#REF!</v>
      </c>
      <c r="F1395" s="5" t="e">
        <f t="shared" si="107"/>
        <v>#REF!</v>
      </c>
      <c r="G1395" s="15">
        <v>45257</v>
      </c>
      <c r="H1395" s="16" t="s">
        <v>42</v>
      </c>
      <c r="I1395" s="16" t="s">
        <v>52</v>
      </c>
      <c r="J1395" s="16" t="s">
        <v>9</v>
      </c>
      <c r="K1395" s="14" t="s">
        <v>10</v>
      </c>
      <c r="L1395" s="14" t="s">
        <v>17</v>
      </c>
      <c r="M1395" s="16" t="s">
        <v>12</v>
      </c>
      <c r="N1395" s="16" t="s">
        <v>13</v>
      </c>
      <c r="O1395" s="16" t="s">
        <v>14</v>
      </c>
      <c r="P1395" s="12">
        <f t="shared" si="108"/>
        <v>1</v>
      </c>
      <c r="Q1395" s="12" cm="1">
        <f t="array" ref="Q1395">SUMPRODUCT(($G$2:$G$3094=G1395)*(P1395&gt;$P$2:$P$3094))+1</f>
        <v>1</v>
      </c>
      <c r="R1395" s="12" t="e">
        <f>(Q1395*100000)+#REF!</f>
        <v>#REF!</v>
      </c>
      <c r="S1395" t="e" cm="1">
        <f t="array" ref="S1395">SUMPRODUCT(($G$2:$G$3094=G1395)*(R1395&gt;$R$2:$R$3094))+1</f>
        <v>#REF!</v>
      </c>
      <c r="T1395" t="str">
        <f t="shared" si="109"/>
        <v xml:space="preserve">Ludlow </v>
      </c>
      <c r="U1395">
        <v>0</v>
      </c>
      <c r="V1395" t="s">
        <v>17</v>
      </c>
      <c r="W1395">
        <f t="shared" si="110"/>
        <v>2023</v>
      </c>
    </row>
    <row r="1396" spans="1:23" x14ac:dyDescent="0.25">
      <c r="A1396" s="10" t="str">
        <f>IF(YEAR(G1396)=2024,#REF!,"")</f>
        <v/>
      </c>
      <c r="B1396" s="10" t="str">
        <f>IF(YEAR(G1396)=2025,#REF!,"")</f>
        <v/>
      </c>
      <c r="C1396" s="10" t="str">
        <f t="shared" si="111"/>
        <v>Afternoon45258</v>
      </c>
      <c r="D1396" s="5" t="str">
        <f>IF('by region'!$C$2="Any","Any",List!V1396)&amp;M1396&amp;IF('by region'!$I$2="Any","Any",N1396)&amp;G1396</f>
        <v>AnyJumpAny45258</v>
      </c>
      <c r="E1396" s="5" t="e">
        <f>IF(I1396=#REF!,List!G1396,"")</f>
        <v>#REF!</v>
      </c>
      <c r="F1396" s="5" t="e">
        <f t="shared" si="107"/>
        <v>#REF!</v>
      </c>
      <c r="G1396" s="15">
        <v>45258</v>
      </c>
      <c r="H1396" s="16" t="s">
        <v>7</v>
      </c>
      <c r="I1396" s="16" t="s">
        <v>46</v>
      </c>
      <c r="J1396" s="16" t="s">
        <v>9</v>
      </c>
      <c r="K1396" s="14" t="s">
        <v>24</v>
      </c>
      <c r="L1396" s="14" t="s">
        <v>11</v>
      </c>
      <c r="M1396" s="16" t="s">
        <v>12</v>
      </c>
      <c r="N1396" s="16" t="s">
        <v>13</v>
      </c>
      <c r="O1396" s="16" t="s">
        <v>14</v>
      </c>
      <c r="P1396" s="12">
        <f t="shared" si="108"/>
        <v>1</v>
      </c>
      <c r="Q1396" s="12" cm="1">
        <f t="array" ref="Q1396">SUMPRODUCT(($G$2:$G$3094=G1396)*(P1396&gt;$P$2:$P$3094))+1</f>
        <v>1</v>
      </c>
      <c r="R1396" s="12" t="e">
        <f>(Q1396*100000)+#REF!</f>
        <v>#REF!</v>
      </c>
      <c r="S1396" t="e" cm="1">
        <f t="array" ref="S1396">SUMPRODUCT(($G$2:$G$3094=G1396)*(R1396&gt;$R$2:$R$3094))+1</f>
        <v>#REF!</v>
      </c>
      <c r="T1396" t="str">
        <f t="shared" si="109"/>
        <v xml:space="preserve">Sedgefield </v>
      </c>
      <c r="U1396">
        <v>0</v>
      </c>
      <c r="V1396" t="s">
        <v>19</v>
      </c>
      <c r="W1396">
        <f t="shared" si="110"/>
        <v>2023</v>
      </c>
    </row>
    <row r="1397" spans="1:23" x14ac:dyDescent="0.25">
      <c r="A1397" s="10" t="str">
        <f>IF(YEAR(G1397)=2024,#REF!,"")</f>
        <v/>
      </c>
      <c r="B1397" s="10" t="str">
        <f>IF(YEAR(G1397)=2025,#REF!,"")</f>
        <v/>
      </c>
      <c r="C1397" s="10" t="str">
        <f t="shared" si="111"/>
        <v>Afternoon45258</v>
      </c>
      <c r="D1397" s="5" t="str">
        <f>IF('by region'!$C$2="Any","Any",List!V1397)&amp;M1397&amp;IF('by region'!$I$2="Any","Any",N1397)&amp;G1397</f>
        <v>AnyJumpAny45258</v>
      </c>
      <c r="E1397" s="5" t="e">
        <f>IF(I1397=#REF!,List!G1397,"")</f>
        <v>#REF!</v>
      </c>
      <c r="F1397" s="5" t="e">
        <f t="shared" si="107"/>
        <v>#REF!</v>
      </c>
      <c r="G1397" s="15">
        <v>45258</v>
      </c>
      <c r="H1397" s="16" t="s">
        <v>7</v>
      </c>
      <c r="I1397" s="16" t="s">
        <v>23</v>
      </c>
      <c r="J1397" s="16" t="s">
        <v>9</v>
      </c>
      <c r="K1397" s="14" t="s">
        <v>24</v>
      </c>
      <c r="L1397" s="14" t="s">
        <v>17</v>
      </c>
      <c r="M1397" s="16" t="s">
        <v>12</v>
      </c>
      <c r="N1397" s="16" t="s">
        <v>13</v>
      </c>
      <c r="O1397" s="16" t="s">
        <v>14</v>
      </c>
      <c r="P1397" s="12">
        <f t="shared" si="108"/>
        <v>1</v>
      </c>
      <c r="Q1397" s="12" cm="1">
        <f t="array" ref="Q1397">SUMPRODUCT(($G$2:$G$3094=G1397)*(P1397&gt;$P$2:$P$3094))+1</f>
        <v>1</v>
      </c>
      <c r="R1397" s="12" t="e">
        <f>(Q1397*100000)+#REF!</f>
        <v>#REF!</v>
      </c>
      <c r="S1397" t="e" cm="1">
        <f t="array" ref="S1397">SUMPRODUCT(($G$2:$G$3094=G1397)*(R1397&gt;$R$2:$R$3094))+1</f>
        <v>#REF!</v>
      </c>
      <c r="T1397" t="str">
        <f t="shared" si="109"/>
        <v xml:space="preserve">Southwell </v>
      </c>
      <c r="U1397">
        <v>0</v>
      </c>
      <c r="V1397" t="s">
        <v>30</v>
      </c>
      <c r="W1397">
        <f t="shared" si="110"/>
        <v>2023</v>
      </c>
    </row>
    <row r="1398" spans="1:23" x14ac:dyDescent="0.25">
      <c r="A1398" s="10" t="str">
        <f>IF(YEAR(G1398)=2024,#REF!,"")</f>
        <v/>
      </c>
      <c r="B1398" s="10" t="str">
        <f>IF(YEAR(G1398)=2025,#REF!,"")</f>
        <v/>
      </c>
      <c r="C1398" s="10" t="str">
        <f t="shared" si="111"/>
        <v>Afternoon45259</v>
      </c>
      <c r="D1398" s="5" t="str">
        <f>IF('by region'!$C$2="Any","Any",List!V1398)&amp;M1398&amp;IF('by region'!$I$2="Any","Any",N1398)&amp;G1398</f>
        <v>AnyJumpAny45259</v>
      </c>
      <c r="E1398" s="5" t="e">
        <f>IF(I1398=#REF!,List!G1398,"")</f>
        <v>#REF!</v>
      </c>
      <c r="F1398" s="5" t="e">
        <f t="shared" si="107"/>
        <v>#REF!</v>
      </c>
      <c r="G1398" s="15">
        <v>45259</v>
      </c>
      <c r="H1398" s="16" t="s">
        <v>27</v>
      </c>
      <c r="I1398" s="16" t="s">
        <v>50</v>
      </c>
      <c r="J1398" s="16" t="s">
        <v>9</v>
      </c>
      <c r="K1398" s="14" t="s">
        <v>10</v>
      </c>
      <c r="L1398" s="14" t="s">
        <v>11</v>
      </c>
      <c r="M1398" s="16" t="s">
        <v>12</v>
      </c>
      <c r="N1398" s="16" t="s">
        <v>13</v>
      </c>
      <c r="O1398" s="16" t="s">
        <v>21</v>
      </c>
      <c r="P1398" s="12">
        <f t="shared" si="108"/>
        <v>1</v>
      </c>
      <c r="Q1398" s="12" cm="1">
        <f t="array" ref="Q1398">SUMPRODUCT(($G$2:$G$3094=G1398)*(P1398&gt;$P$2:$P$3094))+1</f>
        <v>1</v>
      </c>
      <c r="R1398" s="12" t="e">
        <f>(Q1398*100000)+#REF!</f>
        <v>#REF!</v>
      </c>
      <c r="S1398" t="e" cm="1">
        <f t="array" ref="S1398">SUMPRODUCT(($G$2:$G$3094=G1398)*(R1398&gt;$R$2:$R$3094))+1</f>
        <v>#REF!</v>
      </c>
      <c r="T1398" t="str">
        <f t="shared" si="109"/>
        <v xml:space="preserve">Kelso </v>
      </c>
      <c r="U1398">
        <v>0</v>
      </c>
      <c r="V1398" t="s">
        <v>11</v>
      </c>
      <c r="W1398">
        <f t="shared" si="110"/>
        <v>2023</v>
      </c>
    </row>
    <row r="1399" spans="1:23" x14ac:dyDescent="0.25">
      <c r="A1399" s="10" t="str">
        <f>IF(YEAR(G1399)=2024,#REF!,"")</f>
        <v/>
      </c>
      <c r="B1399" s="10" t="str">
        <f>IF(YEAR(G1399)=2025,#REF!,"")</f>
        <v/>
      </c>
      <c r="C1399" s="10" t="str">
        <f t="shared" si="111"/>
        <v>Afternoon45259</v>
      </c>
      <c r="D1399" s="5" t="str">
        <f>IF('by region'!$C$2="Any","Any",List!V1399)&amp;M1399&amp;IF('by region'!$I$2="Any","Any",N1399)&amp;G1399</f>
        <v>AnyJumpAny45259</v>
      </c>
      <c r="E1399" s="5" t="e">
        <f>IF(I1399=#REF!,List!G1399,"")</f>
        <v>#REF!</v>
      </c>
      <c r="F1399" s="5" t="e">
        <f t="shared" si="107"/>
        <v>#REF!</v>
      </c>
      <c r="G1399" s="15">
        <v>45259</v>
      </c>
      <c r="H1399" s="16" t="s">
        <v>27</v>
      </c>
      <c r="I1399" s="16" t="s">
        <v>61</v>
      </c>
      <c r="J1399" s="16" t="s">
        <v>9</v>
      </c>
      <c r="K1399" s="14" t="s">
        <v>24</v>
      </c>
      <c r="L1399" s="14" t="s">
        <v>17</v>
      </c>
      <c r="M1399" s="16" t="s">
        <v>12</v>
      </c>
      <c r="N1399" s="16" t="s">
        <v>13</v>
      </c>
      <c r="O1399" s="16" t="s">
        <v>14</v>
      </c>
      <c r="P1399" s="12">
        <f t="shared" si="108"/>
        <v>1</v>
      </c>
      <c r="Q1399" s="12" cm="1">
        <f t="array" ref="Q1399">SUMPRODUCT(($G$2:$G$3094=G1399)*(P1399&gt;$P$2:$P$3094))+1</f>
        <v>1</v>
      </c>
      <c r="R1399" s="12" t="e">
        <f>(Q1399*100000)+#REF!</f>
        <v>#REF!</v>
      </c>
      <c r="S1399" t="e" cm="1">
        <f t="array" ref="S1399">SUMPRODUCT(($G$2:$G$3094=G1399)*(R1399&gt;$R$2:$R$3094))+1</f>
        <v>#REF!</v>
      </c>
      <c r="T1399" t="str">
        <f t="shared" si="109"/>
        <v xml:space="preserve">Hereford </v>
      </c>
      <c r="U1399">
        <v>0</v>
      </c>
      <c r="V1399" t="s">
        <v>19</v>
      </c>
      <c r="W1399">
        <f t="shared" si="110"/>
        <v>2023</v>
      </c>
    </row>
    <row r="1400" spans="1:23" x14ac:dyDescent="0.25">
      <c r="A1400" s="10" t="str">
        <f>IF(YEAR(G1400)=2024,#REF!,"")</f>
        <v/>
      </c>
      <c r="B1400" s="10" t="str">
        <f>IF(YEAR(G1400)=2025,#REF!,"")</f>
        <v/>
      </c>
      <c r="C1400" s="10" t="str">
        <f t="shared" si="111"/>
        <v>Afternoon45259</v>
      </c>
      <c r="D1400" s="5" t="str">
        <f>IF('by region'!$C$2="Any","Any",List!V1400)&amp;M1400&amp;IF('by region'!$I$2="Any","Any",N1400)&amp;G1400</f>
        <v>AnyJumpAny45259</v>
      </c>
      <c r="E1400" s="5" t="e">
        <f>IF(I1400=#REF!,List!G1400,"")</f>
        <v>#REF!</v>
      </c>
      <c r="F1400" s="5" t="e">
        <f t="shared" si="107"/>
        <v>#REF!</v>
      </c>
      <c r="G1400" s="15">
        <v>45259</v>
      </c>
      <c r="H1400" s="16" t="s">
        <v>27</v>
      </c>
      <c r="I1400" s="16" t="s">
        <v>49</v>
      </c>
      <c r="J1400" s="16" t="s">
        <v>9</v>
      </c>
      <c r="K1400" s="14" t="s">
        <v>10</v>
      </c>
      <c r="L1400" s="14" t="s">
        <v>11</v>
      </c>
      <c r="M1400" s="16" t="s">
        <v>12</v>
      </c>
      <c r="N1400" s="16" t="s">
        <v>13</v>
      </c>
      <c r="O1400" s="16" t="s">
        <v>14</v>
      </c>
      <c r="P1400" s="12">
        <f t="shared" si="108"/>
        <v>1</v>
      </c>
      <c r="Q1400" s="12" cm="1">
        <f t="array" ref="Q1400">SUMPRODUCT(($G$2:$G$3094=G1400)*(P1400&gt;$P$2:$P$3094))+1</f>
        <v>1</v>
      </c>
      <c r="R1400" s="12" t="e">
        <f>(Q1400*100000)+#REF!</f>
        <v>#REF!</v>
      </c>
      <c r="S1400" t="e" cm="1">
        <f t="array" ref="S1400">SUMPRODUCT(($G$2:$G$3094=G1400)*(R1400&gt;$R$2:$R$3094))+1</f>
        <v>#REF!</v>
      </c>
      <c r="T1400" t="str">
        <f t="shared" si="109"/>
        <v xml:space="preserve">Wetherby </v>
      </c>
      <c r="U1400">
        <v>0</v>
      </c>
      <c r="V1400" t="s">
        <v>17</v>
      </c>
      <c r="W1400">
        <f t="shared" si="110"/>
        <v>2023</v>
      </c>
    </row>
    <row r="1401" spans="1:23" x14ac:dyDescent="0.25">
      <c r="A1401" s="10" t="str">
        <f>IF(YEAR(G1401)=2024,#REF!,"")</f>
        <v/>
      </c>
      <c r="B1401" s="10" t="str">
        <f>IF(YEAR(G1401)=2025,#REF!,"")</f>
        <v/>
      </c>
      <c r="C1401" s="10" t="str">
        <f t="shared" si="111"/>
        <v>Afternoon45260</v>
      </c>
      <c r="D1401" s="5" t="str">
        <f>IF('by region'!$C$2="Any","Any",List!V1401)&amp;M1401&amp;IF('by region'!$I$2="Any","Any",N1401)&amp;G1401</f>
        <v>AnyJumpAny45260</v>
      </c>
      <c r="E1401" s="5" t="e">
        <f>IF(I1401=#REF!,List!G1401,"")</f>
        <v>#REF!</v>
      </c>
      <c r="F1401" s="5" t="e">
        <f t="shared" si="107"/>
        <v>#REF!</v>
      </c>
      <c r="G1401" s="15">
        <v>45260</v>
      </c>
      <c r="H1401" s="16" t="s">
        <v>34</v>
      </c>
      <c r="I1401" s="16" t="s">
        <v>22</v>
      </c>
      <c r="J1401" s="16" t="s">
        <v>9</v>
      </c>
      <c r="K1401" s="14" t="s">
        <v>10</v>
      </c>
      <c r="L1401" s="14" t="s">
        <v>11</v>
      </c>
      <c r="M1401" s="16" t="s">
        <v>12</v>
      </c>
      <c r="N1401" s="16" t="s">
        <v>13</v>
      </c>
      <c r="O1401" s="16" t="s">
        <v>14</v>
      </c>
      <c r="P1401" s="12">
        <f t="shared" si="108"/>
        <v>1</v>
      </c>
      <c r="Q1401" s="12" cm="1">
        <f t="array" ref="Q1401">SUMPRODUCT(($G$2:$G$3094=G1401)*(P1401&gt;$P$2:$P$3094))+1</f>
        <v>1</v>
      </c>
      <c r="R1401" s="12" t="e">
        <f>(Q1401*100000)+#REF!</f>
        <v>#REF!</v>
      </c>
      <c r="S1401" t="e" cm="1">
        <f t="array" ref="S1401">SUMPRODUCT(($G$2:$G$3094=G1401)*(R1401&gt;$R$2:$R$3094))+1</f>
        <v>#REF!</v>
      </c>
      <c r="T1401" t="str">
        <f t="shared" si="109"/>
        <v xml:space="preserve">Musselburgh </v>
      </c>
      <c r="U1401">
        <v>0</v>
      </c>
      <c r="V1401" t="s">
        <v>17</v>
      </c>
      <c r="W1401">
        <f t="shared" si="110"/>
        <v>2023</v>
      </c>
    </row>
    <row r="1402" spans="1:23" x14ac:dyDescent="0.25">
      <c r="A1402" s="10" t="str">
        <f>IF(YEAR(G1402)=2024,#REF!,"")</f>
        <v/>
      </c>
      <c r="B1402" s="10" t="str">
        <f>IF(YEAR(G1402)=2025,#REF!,"")</f>
        <v/>
      </c>
      <c r="C1402" s="10" t="str">
        <f t="shared" si="111"/>
        <v>Afternoon45260</v>
      </c>
      <c r="D1402" s="5" t="str">
        <f>IF('by region'!$C$2="Any","Any",List!V1402)&amp;M1402&amp;IF('by region'!$I$2="Any","Any",N1402)&amp;G1402</f>
        <v>AnyJumpAny45260</v>
      </c>
      <c r="E1402" s="5" t="e">
        <f>IF(I1402=#REF!,List!G1402,"")</f>
        <v>#REF!</v>
      </c>
      <c r="F1402" s="5" t="e">
        <f t="shared" si="107"/>
        <v>#REF!</v>
      </c>
      <c r="G1402" s="15">
        <v>45260</v>
      </c>
      <c r="H1402" s="16" t="s">
        <v>34</v>
      </c>
      <c r="I1402" s="16" t="s">
        <v>36</v>
      </c>
      <c r="J1402" s="16" t="s">
        <v>9</v>
      </c>
      <c r="K1402" s="14" t="s">
        <v>24</v>
      </c>
      <c r="L1402" s="14" t="s">
        <v>19</v>
      </c>
      <c r="M1402" s="16" t="s">
        <v>12</v>
      </c>
      <c r="N1402" s="16" t="s">
        <v>13</v>
      </c>
      <c r="O1402" s="16" t="s">
        <v>14</v>
      </c>
      <c r="P1402" s="12">
        <f t="shared" si="108"/>
        <v>1</v>
      </c>
      <c r="Q1402" s="12" cm="1">
        <f t="array" ref="Q1402">SUMPRODUCT(($G$2:$G$3094=G1402)*(P1402&gt;$P$2:$P$3094))+1</f>
        <v>1</v>
      </c>
      <c r="R1402" s="12" t="e">
        <f>(Q1402*100000)+#REF!</f>
        <v>#REF!</v>
      </c>
      <c r="S1402" t="e" cm="1">
        <f t="array" ref="S1402">SUMPRODUCT(($G$2:$G$3094=G1402)*(R1402&gt;$R$2:$R$3094))+1</f>
        <v>#REF!</v>
      </c>
      <c r="T1402" t="str">
        <f t="shared" si="109"/>
        <v xml:space="preserve">Lingfield Park </v>
      </c>
      <c r="U1402">
        <v>0</v>
      </c>
      <c r="V1402" t="s">
        <v>30</v>
      </c>
      <c r="W1402">
        <f t="shared" si="110"/>
        <v>2023</v>
      </c>
    </row>
    <row r="1403" spans="1:23" x14ac:dyDescent="0.25">
      <c r="A1403" s="10" t="str">
        <f>IF(YEAR(G1403)=2024,#REF!,"")</f>
        <v/>
      </c>
      <c r="B1403" s="10" t="str">
        <f>IF(YEAR(G1403)=2025,#REF!,"")</f>
        <v/>
      </c>
      <c r="C1403" s="10" t="str">
        <f t="shared" si="111"/>
        <v>Afternoon45260</v>
      </c>
      <c r="D1403" s="5" t="str">
        <f>IF('by region'!$C$2="Any","Any",List!V1403)&amp;M1403&amp;IF('by region'!$I$2="Any","Any",N1403)&amp;G1403</f>
        <v>AnyJumpAny45260</v>
      </c>
      <c r="E1403" s="5" t="e">
        <f>IF(I1403=#REF!,List!G1403,"")</f>
        <v>#REF!</v>
      </c>
      <c r="F1403" s="5" t="e">
        <f t="shared" si="107"/>
        <v>#REF!</v>
      </c>
      <c r="G1403" s="15">
        <v>45260</v>
      </c>
      <c r="H1403" s="16" t="s">
        <v>34</v>
      </c>
      <c r="I1403" s="16" t="s">
        <v>57</v>
      </c>
      <c r="J1403" s="16" t="s">
        <v>9</v>
      </c>
      <c r="K1403" s="14" t="s">
        <v>10</v>
      </c>
      <c r="L1403" s="14" t="s">
        <v>19</v>
      </c>
      <c r="M1403" s="16" t="s">
        <v>12</v>
      </c>
      <c r="N1403" s="16" t="s">
        <v>13</v>
      </c>
      <c r="O1403" s="16" t="s">
        <v>14</v>
      </c>
      <c r="P1403" s="12">
        <f t="shared" si="108"/>
        <v>1</v>
      </c>
      <c r="Q1403" s="12" cm="1">
        <f t="array" ref="Q1403">SUMPRODUCT(($G$2:$G$3094=G1403)*(P1403&gt;$P$2:$P$3094))+1</f>
        <v>1</v>
      </c>
      <c r="R1403" s="12" t="e">
        <f>(Q1403*100000)+#REF!</f>
        <v>#REF!</v>
      </c>
      <c r="S1403" t="e" cm="1">
        <f t="array" ref="S1403">SUMPRODUCT(($G$2:$G$3094=G1403)*(R1403&gt;$R$2:$R$3094))+1</f>
        <v>#REF!</v>
      </c>
      <c r="T1403" t="str">
        <f t="shared" si="109"/>
        <v xml:space="preserve">Taunton </v>
      </c>
      <c r="U1403">
        <v>0</v>
      </c>
      <c r="V1403" t="s">
        <v>17</v>
      </c>
      <c r="W1403">
        <f t="shared" si="110"/>
        <v>2023</v>
      </c>
    </row>
    <row r="1404" spans="1:23" x14ac:dyDescent="0.25">
      <c r="A1404" s="10" t="str">
        <f>IF(YEAR(G1404)=2024,#REF!,"")</f>
        <v/>
      </c>
      <c r="B1404" s="10" t="str">
        <f>IF(YEAR(G1404)=2025,#REF!,"")</f>
        <v/>
      </c>
      <c r="C1404" s="10" t="str">
        <f t="shared" si="111"/>
        <v>Afternoon45261</v>
      </c>
      <c r="D1404" s="5" t="str">
        <f>IF('by region'!$C$2="Any","Any",List!V1404)&amp;M1404&amp;IF('by region'!$I$2="Any","Any",N1404)&amp;G1404</f>
        <v>AnyJumpAny45261</v>
      </c>
      <c r="E1404" s="5" t="e">
        <f>IF(I1404=#REF!,List!G1404,"")</f>
        <v>#REF!</v>
      </c>
      <c r="F1404" s="5" t="e">
        <f t="shared" si="107"/>
        <v>#REF!</v>
      </c>
      <c r="G1404" s="15">
        <v>45261</v>
      </c>
      <c r="H1404" s="16" t="s">
        <v>35</v>
      </c>
      <c r="I1404" s="16" t="s">
        <v>59</v>
      </c>
      <c r="J1404" s="16" t="s">
        <v>9</v>
      </c>
      <c r="K1404" s="14" t="s">
        <v>24</v>
      </c>
      <c r="L1404" s="14" t="s">
        <v>11</v>
      </c>
      <c r="M1404" s="16" t="s">
        <v>12</v>
      </c>
      <c r="N1404" s="16" t="s">
        <v>13</v>
      </c>
      <c r="O1404" s="16" t="s">
        <v>14</v>
      </c>
      <c r="P1404" s="12">
        <f t="shared" si="108"/>
        <v>1</v>
      </c>
      <c r="Q1404" s="12" cm="1">
        <f t="array" ref="Q1404">SUMPRODUCT(($G$2:$G$3094=G1404)*(P1404&gt;$P$2:$P$3094))+1</f>
        <v>1</v>
      </c>
      <c r="R1404" s="12" t="e">
        <f>(Q1404*100000)+#REF!</f>
        <v>#REF!</v>
      </c>
      <c r="S1404" t="e" cm="1">
        <f t="array" ref="S1404">SUMPRODUCT(($G$2:$G$3094=G1404)*(R1404&gt;$R$2:$R$3094))+1</f>
        <v>#REF!</v>
      </c>
      <c r="T1404" t="str">
        <f t="shared" si="109"/>
        <v xml:space="preserve">Doncaster </v>
      </c>
      <c r="U1404">
        <v>0</v>
      </c>
      <c r="V1404" t="s">
        <v>11</v>
      </c>
      <c r="W1404">
        <f t="shared" si="110"/>
        <v>2023</v>
      </c>
    </row>
    <row r="1405" spans="1:23" x14ac:dyDescent="0.25">
      <c r="A1405" s="10" t="str">
        <f>IF(YEAR(G1405)=2024,#REF!,"")</f>
        <v/>
      </c>
      <c r="B1405" s="10" t="str">
        <f>IF(YEAR(G1405)=2025,#REF!,"")</f>
        <v/>
      </c>
      <c r="C1405" s="10" t="str">
        <f t="shared" si="111"/>
        <v>Afternoon45261</v>
      </c>
      <c r="D1405" s="5" t="str">
        <f>IF('by region'!$C$2="Any","Any",List!V1405)&amp;M1405&amp;IF('by region'!$I$2="Any","Any",N1405)&amp;G1405</f>
        <v>AnyJumpAny45261</v>
      </c>
      <c r="E1405" s="5" t="e">
        <f>IF(I1405=#REF!,List!G1405,"")</f>
        <v>#REF!</v>
      </c>
      <c r="F1405" s="5" t="e">
        <f t="shared" si="107"/>
        <v>#REF!</v>
      </c>
      <c r="G1405" s="15">
        <v>45261</v>
      </c>
      <c r="H1405" s="16" t="s">
        <v>35</v>
      </c>
      <c r="I1405" s="16" t="s">
        <v>51</v>
      </c>
      <c r="J1405" s="16" t="s">
        <v>9</v>
      </c>
      <c r="K1405" s="14" t="s">
        <v>10</v>
      </c>
      <c r="L1405" s="14" t="s">
        <v>19</v>
      </c>
      <c r="M1405" s="16" t="s">
        <v>12</v>
      </c>
      <c r="N1405" s="16" t="s">
        <v>13</v>
      </c>
      <c r="O1405" s="16" t="s">
        <v>14</v>
      </c>
      <c r="P1405" s="12">
        <f t="shared" si="108"/>
        <v>1</v>
      </c>
      <c r="Q1405" s="12" cm="1">
        <f t="array" ref="Q1405">SUMPRODUCT(($G$2:$G$3094=G1405)*(P1405&gt;$P$2:$P$3094))+1</f>
        <v>1</v>
      </c>
      <c r="R1405" s="12" t="e">
        <f>(Q1405*100000)+#REF!</f>
        <v>#REF!</v>
      </c>
      <c r="S1405" t="e" cm="1">
        <f t="array" ref="S1405">SUMPRODUCT(($G$2:$G$3094=G1405)*(R1405&gt;$R$2:$R$3094))+1</f>
        <v>#REF!</v>
      </c>
      <c r="T1405" t="str">
        <f t="shared" si="109"/>
        <v xml:space="preserve">Newbury </v>
      </c>
      <c r="U1405">
        <v>0</v>
      </c>
      <c r="V1405" t="s">
        <v>17</v>
      </c>
      <c r="W1405">
        <f t="shared" si="110"/>
        <v>2023</v>
      </c>
    </row>
    <row r="1406" spans="1:23" x14ac:dyDescent="0.25">
      <c r="A1406" s="10" t="str">
        <f>IF(YEAR(G1406)=2024,#REF!,"")</f>
        <v/>
      </c>
      <c r="B1406" s="10" t="str">
        <f>IF(YEAR(G1406)=2025,#REF!,"")</f>
        <v/>
      </c>
      <c r="C1406" s="10" t="str">
        <f t="shared" si="111"/>
        <v>Afternoon45261</v>
      </c>
      <c r="D1406" s="5" t="str">
        <f>IF('by region'!$C$2="Any","Any",List!V1406)&amp;M1406&amp;IF('by region'!$I$2="Any","Any",N1406)&amp;G1406</f>
        <v>AnyJumpAny45261</v>
      </c>
      <c r="E1406" s="5" t="e">
        <f>IF(I1406=#REF!,List!G1406,"")</f>
        <v>#REF!</v>
      </c>
      <c r="F1406" s="5" t="e">
        <f t="shared" si="107"/>
        <v>#REF!</v>
      </c>
      <c r="G1406" s="15">
        <v>45261</v>
      </c>
      <c r="H1406" s="16" t="s">
        <v>35</v>
      </c>
      <c r="I1406" s="16" t="s">
        <v>22</v>
      </c>
      <c r="J1406" s="16" t="s">
        <v>9</v>
      </c>
      <c r="K1406" s="14" t="s">
        <v>10</v>
      </c>
      <c r="L1406" s="14" t="s">
        <v>11</v>
      </c>
      <c r="M1406" s="16" t="s">
        <v>12</v>
      </c>
      <c r="N1406" s="16" t="s">
        <v>13</v>
      </c>
      <c r="O1406" s="16" t="s">
        <v>14</v>
      </c>
      <c r="P1406" s="12">
        <f t="shared" si="108"/>
        <v>1</v>
      </c>
      <c r="Q1406" s="12" cm="1">
        <f t="array" ref="Q1406">SUMPRODUCT(($G$2:$G$3094=G1406)*(P1406&gt;$P$2:$P$3094))+1</f>
        <v>1</v>
      </c>
      <c r="R1406" s="12" t="e">
        <f>(Q1406*100000)+#REF!</f>
        <v>#REF!</v>
      </c>
      <c r="S1406" t="e" cm="1">
        <f t="array" ref="S1406">SUMPRODUCT(($G$2:$G$3094=G1406)*(R1406&gt;$R$2:$R$3094))+1</f>
        <v>#REF!</v>
      </c>
      <c r="T1406" t="str">
        <f t="shared" si="109"/>
        <v xml:space="preserve">Musselburgh </v>
      </c>
      <c r="U1406">
        <v>0</v>
      </c>
      <c r="V1406" t="s">
        <v>11</v>
      </c>
      <c r="W1406">
        <f t="shared" si="110"/>
        <v>2023</v>
      </c>
    </row>
    <row r="1407" spans="1:23" x14ac:dyDescent="0.25">
      <c r="A1407" s="10" t="str">
        <f>IF(YEAR(G1407)=2024,#REF!,"")</f>
        <v/>
      </c>
      <c r="B1407" s="10" t="str">
        <f>IF(YEAR(G1407)=2025,#REF!,"")</f>
        <v/>
      </c>
      <c r="C1407" s="10" t="str">
        <f t="shared" si="111"/>
        <v>Afternoon45262</v>
      </c>
      <c r="D1407" s="5" t="str">
        <f>IF('by region'!$C$2="Any","Any",List!V1407)&amp;M1407&amp;IF('by region'!$I$2="Any","Any",N1407)&amp;G1407</f>
        <v>AnyJumpAny45262</v>
      </c>
      <c r="E1407" s="5" t="e">
        <f>IF(I1407=#REF!,List!G1407,"")</f>
        <v>#REF!</v>
      </c>
      <c r="F1407" s="5" t="e">
        <f t="shared" si="107"/>
        <v>#REF!</v>
      </c>
      <c r="G1407" s="15">
        <v>45262</v>
      </c>
      <c r="H1407" s="16" t="s">
        <v>37</v>
      </c>
      <c r="I1407" s="16" t="s">
        <v>64</v>
      </c>
      <c r="J1407" s="16" t="s">
        <v>9</v>
      </c>
      <c r="K1407" s="14" t="s">
        <v>10</v>
      </c>
      <c r="L1407" s="14" t="s">
        <v>17</v>
      </c>
      <c r="M1407" s="16" t="s">
        <v>12</v>
      </c>
      <c r="N1407" s="16" t="s">
        <v>13</v>
      </c>
      <c r="O1407" s="16" t="s">
        <v>14</v>
      </c>
      <c r="P1407" s="12">
        <f t="shared" si="108"/>
        <v>1</v>
      </c>
      <c r="Q1407" s="12" cm="1">
        <f t="array" ref="Q1407">SUMPRODUCT(($G$2:$G$3094=G1407)*(P1407&gt;$P$2:$P$3094))+1</f>
        <v>1</v>
      </c>
      <c r="R1407" s="12" t="e">
        <f>(Q1407*100000)+#REF!</f>
        <v>#REF!</v>
      </c>
      <c r="S1407" t="e" cm="1">
        <f t="array" ref="S1407">SUMPRODUCT(($G$2:$G$3094=G1407)*(R1407&gt;$R$2:$R$3094))+1</f>
        <v>#REF!</v>
      </c>
      <c r="T1407" t="str">
        <f t="shared" si="109"/>
        <v xml:space="preserve">Bangor-On-Dee </v>
      </c>
      <c r="U1407">
        <v>0</v>
      </c>
      <c r="V1407" t="s">
        <v>17</v>
      </c>
      <c r="W1407">
        <f t="shared" si="110"/>
        <v>2023</v>
      </c>
    </row>
    <row r="1408" spans="1:23" x14ac:dyDescent="0.25">
      <c r="A1408" s="10" t="str">
        <f>IF(YEAR(G1408)=2024,#REF!,"")</f>
        <v/>
      </c>
      <c r="B1408" s="10" t="str">
        <f>IF(YEAR(G1408)=2025,#REF!,"")</f>
        <v/>
      </c>
      <c r="C1408" s="10" t="str">
        <f t="shared" si="111"/>
        <v>Afternoon45262</v>
      </c>
      <c r="D1408" s="5" t="str">
        <f>IF('by region'!$C$2="Any","Any",List!V1408)&amp;M1408&amp;IF('by region'!$I$2="Any","Any",N1408)&amp;G1408</f>
        <v>AnyJumpAny45262</v>
      </c>
      <c r="E1408" s="5" t="e">
        <f>IF(I1408=#REF!,List!G1408,"")</f>
        <v>#REF!</v>
      </c>
      <c r="F1408" s="5" t="e">
        <f t="shared" si="107"/>
        <v>#REF!</v>
      </c>
      <c r="G1408" s="15">
        <v>45262</v>
      </c>
      <c r="H1408" s="16" t="s">
        <v>37</v>
      </c>
      <c r="I1408" s="16" t="s">
        <v>59</v>
      </c>
      <c r="J1408" s="16" t="s">
        <v>9</v>
      </c>
      <c r="K1408" s="14" t="s">
        <v>24</v>
      </c>
      <c r="L1408" s="14" t="s">
        <v>11</v>
      </c>
      <c r="M1408" s="16" t="s">
        <v>12</v>
      </c>
      <c r="N1408" s="16" t="s">
        <v>13</v>
      </c>
      <c r="O1408" s="16" t="s">
        <v>14</v>
      </c>
      <c r="P1408" s="12">
        <f t="shared" si="108"/>
        <v>1</v>
      </c>
      <c r="Q1408" s="12" cm="1">
        <f t="array" ref="Q1408">SUMPRODUCT(($G$2:$G$3094=G1408)*(P1408&gt;$P$2:$P$3094))+1</f>
        <v>1</v>
      </c>
      <c r="R1408" s="12" t="e">
        <f>(Q1408*100000)+#REF!</f>
        <v>#REF!</v>
      </c>
      <c r="S1408" t="e" cm="1">
        <f t="array" ref="S1408">SUMPRODUCT(($G$2:$G$3094=G1408)*(R1408&gt;$R$2:$R$3094))+1</f>
        <v>#REF!</v>
      </c>
      <c r="T1408" t="str">
        <f t="shared" si="109"/>
        <v xml:space="preserve">Doncaster </v>
      </c>
      <c r="U1408">
        <v>0</v>
      </c>
      <c r="V1408" t="s">
        <v>11</v>
      </c>
      <c r="W1408">
        <f t="shared" si="110"/>
        <v>2023</v>
      </c>
    </row>
    <row r="1409" spans="1:23" x14ac:dyDescent="0.25">
      <c r="A1409" s="10" t="str">
        <f>IF(YEAR(G1409)=2024,#REF!,"")</f>
        <v/>
      </c>
      <c r="B1409" s="10" t="str">
        <f>IF(YEAR(G1409)=2025,#REF!,"")</f>
        <v/>
      </c>
      <c r="C1409" s="10" t="str">
        <f t="shared" si="111"/>
        <v>Afternoon45262</v>
      </c>
      <c r="D1409" s="5" t="str">
        <f>IF('by region'!$C$2="Any","Any",List!V1409)&amp;M1409&amp;IF('by region'!$I$2="Any","Any",N1409)&amp;G1409</f>
        <v>AnyJumpAny45262</v>
      </c>
      <c r="E1409" s="5" t="e">
        <f>IF(I1409=#REF!,List!G1409,"")</f>
        <v>#REF!</v>
      </c>
      <c r="F1409" s="5" t="e">
        <f t="shared" si="107"/>
        <v>#REF!</v>
      </c>
      <c r="G1409" s="15">
        <v>45262</v>
      </c>
      <c r="H1409" s="16" t="s">
        <v>37</v>
      </c>
      <c r="I1409" s="16" t="s">
        <v>51</v>
      </c>
      <c r="J1409" s="16" t="s">
        <v>9</v>
      </c>
      <c r="K1409" s="14" t="s">
        <v>10</v>
      </c>
      <c r="L1409" s="14" t="s">
        <v>19</v>
      </c>
      <c r="M1409" s="16" t="s">
        <v>12</v>
      </c>
      <c r="N1409" s="16" t="s">
        <v>13</v>
      </c>
      <c r="O1409" s="16" t="s">
        <v>14</v>
      </c>
      <c r="P1409" s="12">
        <f t="shared" si="108"/>
        <v>1</v>
      </c>
      <c r="Q1409" s="12" cm="1">
        <f t="array" ref="Q1409">SUMPRODUCT(($G$2:$G$3094=G1409)*(P1409&gt;$P$2:$P$3094))+1</f>
        <v>1</v>
      </c>
      <c r="R1409" s="12" t="e">
        <f>(Q1409*100000)+#REF!</f>
        <v>#REF!</v>
      </c>
      <c r="S1409" t="e" cm="1">
        <f t="array" ref="S1409">SUMPRODUCT(($G$2:$G$3094=G1409)*(R1409&gt;$R$2:$R$3094))+1</f>
        <v>#REF!</v>
      </c>
      <c r="T1409" t="str">
        <f t="shared" si="109"/>
        <v xml:space="preserve">Newbury </v>
      </c>
      <c r="U1409">
        <v>0</v>
      </c>
      <c r="V1409" t="s">
        <v>17</v>
      </c>
      <c r="W1409">
        <f t="shared" si="110"/>
        <v>2023</v>
      </c>
    </row>
    <row r="1410" spans="1:23" x14ac:dyDescent="0.25">
      <c r="A1410" s="10" t="str">
        <f>IF(YEAR(G1410)=2024,#REF!,"")</f>
        <v/>
      </c>
      <c r="B1410" s="10" t="str">
        <f>IF(YEAR(G1410)=2025,#REF!,"")</f>
        <v/>
      </c>
      <c r="C1410" s="10" t="str">
        <f t="shared" si="111"/>
        <v>Afternoon45262</v>
      </c>
      <c r="D1410" s="5" t="str">
        <f>IF('by region'!$C$2="Any","Any",List!V1410)&amp;M1410&amp;IF('by region'!$I$2="Any","Any",N1410)&amp;G1410</f>
        <v>AnyJumpAny45262</v>
      </c>
      <c r="E1410" s="5" t="e">
        <f>IF(I1410=#REF!,List!G1410,"")</f>
        <v>#REF!</v>
      </c>
      <c r="F1410" s="5" t="e">
        <f t="shared" ref="F1410:F1473" si="112">G1410&amp;S1410</f>
        <v>#REF!</v>
      </c>
      <c r="G1410" s="15">
        <v>45262</v>
      </c>
      <c r="H1410" s="16" t="s">
        <v>37</v>
      </c>
      <c r="I1410" s="16" t="s">
        <v>31</v>
      </c>
      <c r="J1410" s="16" t="s">
        <v>9</v>
      </c>
      <c r="K1410" s="14" t="s">
        <v>24</v>
      </c>
      <c r="L1410" s="14" t="s">
        <v>11</v>
      </c>
      <c r="M1410" s="16" t="s">
        <v>12</v>
      </c>
      <c r="N1410" s="16" t="s">
        <v>13</v>
      </c>
      <c r="O1410" s="16" t="s">
        <v>14</v>
      </c>
      <c r="P1410" s="12">
        <f t="shared" ref="P1410:P1473" si="113">IF(J1410="Afternoon",1,IF(J1410="Evening",2,IF(J1410="Floodlit",3,4)))</f>
        <v>1</v>
      </c>
      <c r="Q1410" s="12" cm="1">
        <f t="array" ref="Q1410">SUMPRODUCT(($G$2:$G$3094=G1410)*(P1410&gt;$P$2:$P$3094))+1</f>
        <v>1</v>
      </c>
      <c r="R1410" s="12" t="e">
        <f>(Q1410*100000)+#REF!</f>
        <v>#REF!</v>
      </c>
      <c r="S1410" t="e" cm="1">
        <f t="array" ref="S1410">SUMPRODUCT(($G$2:$G$3094=G1410)*(R1410&gt;$R$2:$R$3094))+1</f>
        <v>#REF!</v>
      </c>
      <c r="T1410" t="str">
        <f t="shared" ref="T1410:T1473" si="114">_xlfn.CONCAT(IF(M1410="Flat",UPPER(I1410),I1410)," ",IF(J1410="Evening","†",IF(J1410="Floodlit","#","")))</f>
        <v xml:space="preserve">Newcastle </v>
      </c>
      <c r="U1410">
        <v>0</v>
      </c>
      <c r="V1410" t="s">
        <v>11</v>
      </c>
      <c r="W1410">
        <f t="shared" ref="W1410:W1473" si="115">YEAR(G1410)</f>
        <v>2023</v>
      </c>
    </row>
    <row r="1411" spans="1:23" x14ac:dyDescent="0.25">
      <c r="A1411" s="10" t="str">
        <f>IF(YEAR(G1411)=2024,#REF!,"")</f>
        <v/>
      </c>
      <c r="B1411" s="10" t="str">
        <f>IF(YEAR(G1411)=2025,#REF!,"")</f>
        <v/>
      </c>
      <c r="C1411" s="10" t="str">
        <f t="shared" si="111"/>
        <v>Afternoon45263</v>
      </c>
      <c r="D1411" s="5" t="str">
        <f>IF('by region'!$C$2="Any","Any",List!V1411)&amp;M1411&amp;IF('by region'!$I$2="Any","Any",N1411)&amp;G1411</f>
        <v>AnyJumpAny45263</v>
      </c>
      <c r="E1411" s="5" t="e">
        <f>IF(I1411=#REF!,List!G1411,"")</f>
        <v>#REF!</v>
      </c>
      <c r="F1411" s="5" t="e">
        <f t="shared" si="112"/>
        <v>#REF!</v>
      </c>
      <c r="G1411" s="15">
        <v>45263</v>
      </c>
      <c r="H1411" s="16" t="s">
        <v>40</v>
      </c>
      <c r="I1411" s="16" t="s">
        <v>63</v>
      </c>
      <c r="J1411" s="16" t="s">
        <v>9</v>
      </c>
      <c r="K1411" s="14" t="s">
        <v>16</v>
      </c>
      <c r="L1411" s="14" t="s">
        <v>11</v>
      </c>
      <c r="M1411" s="16" t="s">
        <v>12</v>
      </c>
      <c r="N1411" s="16" t="s">
        <v>13</v>
      </c>
      <c r="O1411" s="16" t="s">
        <v>14</v>
      </c>
      <c r="P1411" s="12">
        <f t="shared" si="113"/>
        <v>1</v>
      </c>
      <c r="Q1411" s="12" cm="1">
        <f t="array" ref="Q1411">SUMPRODUCT(($G$2:$G$3094=G1411)*(P1411&gt;$P$2:$P$3094))+1</f>
        <v>1</v>
      </c>
      <c r="R1411" s="12" t="e">
        <f>(Q1411*100000)+#REF!</f>
        <v>#REF!</v>
      </c>
      <c r="S1411" t="e" cm="1">
        <f t="array" ref="S1411">SUMPRODUCT(($G$2:$G$3094=G1411)*(R1411&gt;$R$2:$R$3094))+1</f>
        <v>#REF!</v>
      </c>
      <c r="T1411" t="str">
        <f t="shared" si="114"/>
        <v xml:space="preserve">Carlisle </v>
      </c>
      <c r="U1411">
        <v>0</v>
      </c>
      <c r="V1411" t="s">
        <v>17</v>
      </c>
      <c r="W1411">
        <f t="shared" si="115"/>
        <v>2023</v>
      </c>
    </row>
    <row r="1412" spans="1:23" x14ac:dyDescent="0.25">
      <c r="A1412" s="10" t="str">
        <f>IF(YEAR(G1412)=2024,#REF!,"")</f>
        <v/>
      </c>
      <c r="B1412" s="10" t="str">
        <f>IF(YEAR(G1412)=2025,#REF!,"")</f>
        <v/>
      </c>
      <c r="C1412" s="10" t="str">
        <f t="shared" si="111"/>
        <v>Afternoon45263</v>
      </c>
      <c r="D1412" s="5" t="str">
        <f>IF('by region'!$C$2="Any","Any",List!V1412)&amp;M1412&amp;IF('by region'!$I$2="Any","Any",N1412)&amp;G1412</f>
        <v>AnyJumpAny45263</v>
      </c>
      <c r="E1412" s="5" t="e">
        <f>IF(I1412=#REF!,List!G1412,"")</f>
        <v>#REF!</v>
      </c>
      <c r="F1412" s="5" t="e">
        <f t="shared" si="112"/>
        <v>#REF!</v>
      </c>
      <c r="G1412" s="15">
        <v>45263</v>
      </c>
      <c r="H1412" s="16" t="s">
        <v>40</v>
      </c>
      <c r="I1412" s="16" t="s">
        <v>44</v>
      </c>
      <c r="J1412" s="16" t="s">
        <v>9</v>
      </c>
      <c r="K1412" s="14" t="s">
        <v>10</v>
      </c>
      <c r="L1412" s="14" t="s">
        <v>17</v>
      </c>
      <c r="M1412" s="16" t="s">
        <v>12</v>
      </c>
      <c r="N1412" s="16" t="s">
        <v>13</v>
      </c>
      <c r="O1412" s="16" t="s">
        <v>14</v>
      </c>
      <c r="P1412" s="12">
        <f t="shared" si="113"/>
        <v>1</v>
      </c>
      <c r="Q1412" s="12" cm="1">
        <f t="array" ref="Q1412">SUMPRODUCT(($G$2:$G$3094=G1412)*(P1412&gt;$P$2:$P$3094))+1</f>
        <v>1</v>
      </c>
      <c r="R1412" s="12" t="e">
        <f>(Q1412*100000)+#REF!</f>
        <v>#REF!</v>
      </c>
      <c r="S1412" t="e" cm="1">
        <f t="array" ref="S1412">SUMPRODUCT(($G$2:$G$3094=G1412)*(R1412&gt;$R$2:$R$3094))+1</f>
        <v>#REF!</v>
      </c>
      <c r="T1412" t="str">
        <f t="shared" si="114"/>
        <v xml:space="preserve">Leicester </v>
      </c>
      <c r="U1412">
        <v>0</v>
      </c>
      <c r="V1412" t="s">
        <v>30</v>
      </c>
      <c r="W1412">
        <f t="shared" si="115"/>
        <v>2023</v>
      </c>
    </row>
    <row r="1413" spans="1:23" x14ac:dyDescent="0.25">
      <c r="A1413" s="10" t="str">
        <f>IF(YEAR(G1413)=2024,#REF!,"")</f>
        <v/>
      </c>
      <c r="B1413" s="10" t="str">
        <f>IF(YEAR(G1413)=2025,#REF!,"")</f>
        <v/>
      </c>
      <c r="C1413" s="10" t="str">
        <f t="shared" si="111"/>
        <v>Afternoon45264</v>
      </c>
      <c r="D1413" s="5" t="str">
        <f>IF('by region'!$C$2="Any","Any",List!V1413)&amp;M1413&amp;IF('by region'!$I$2="Any","Any",N1413)&amp;G1413</f>
        <v>AnyJumpAny45264</v>
      </c>
      <c r="E1413" s="5" t="e">
        <f>IF(I1413=#REF!,List!G1413,"")</f>
        <v>#REF!</v>
      </c>
      <c r="F1413" s="5" t="e">
        <f t="shared" si="112"/>
        <v>#REF!</v>
      </c>
      <c r="G1413" s="15">
        <v>45264</v>
      </c>
      <c r="H1413" s="16" t="s">
        <v>42</v>
      </c>
      <c r="I1413" s="16" t="s">
        <v>28</v>
      </c>
      <c r="J1413" s="16" t="s">
        <v>9</v>
      </c>
      <c r="K1413" s="14" t="s">
        <v>10</v>
      </c>
      <c r="L1413" s="14" t="s">
        <v>11</v>
      </c>
      <c r="M1413" s="16" t="s">
        <v>12</v>
      </c>
      <c r="N1413" s="16" t="s">
        <v>13</v>
      </c>
      <c r="O1413" s="16" t="s">
        <v>14</v>
      </c>
      <c r="P1413" s="12">
        <f t="shared" si="113"/>
        <v>1</v>
      </c>
      <c r="Q1413" s="12" cm="1">
        <f t="array" ref="Q1413">SUMPRODUCT(($G$2:$G$3094=G1413)*(P1413&gt;$P$2:$P$3094))+1</f>
        <v>1</v>
      </c>
      <c r="R1413" s="12" t="e">
        <f>(Q1413*100000)+#REF!</f>
        <v>#REF!</v>
      </c>
      <c r="S1413" t="e" cm="1">
        <f t="array" ref="S1413">SUMPRODUCT(($G$2:$G$3094=G1413)*(R1413&gt;$R$2:$R$3094))+1</f>
        <v>#REF!</v>
      </c>
      <c r="T1413" t="str">
        <f t="shared" si="114"/>
        <v xml:space="preserve">Ayr </v>
      </c>
      <c r="U1413">
        <v>0</v>
      </c>
      <c r="V1413" t="s">
        <v>19</v>
      </c>
      <c r="W1413">
        <f t="shared" si="115"/>
        <v>2023</v>
      </c>
    </row>
    <row r="1414" spans="1:23" x14ac:dyDescent="0.25">
      <c r="A1414" s="10" t="str">
        <f>IF(YEAR(G1414)=2024,#REF!,"")</f>
        <v/>
      </c>
      <c r="B1414" s="10" t="str">
        <f>IF(YEAR(G1414)=2025,#REF!,"")</f>
        <v/>
      </c>
      <c r="C1414" s="10" t="str">
        <f t="shared" si="111"/>
        <v>Afternoon45264</v>
      </c>
      <c r="D1414" s="5" t="str">
        <f>IF('by region'!$C$2="Any","Any",List!V1414)&amp;M1414&amp;IF('by region'!$I$2="Any","Any",N1414)&amp;G1414</f>
        <v>AnyJumpAny45264</v>
      </c>
      <c r="E1414" s="5" t="e">
        <f>IF(I1414=#REF!,List!G1414,"")</f>
        <v>#REF!</v>
      </c>
      <c r="F1414" s="5" t="e">
        <f t="shared" si="112"/>
        <v>#REF!</v>
      </c>
      <c r="G1414" s="15">
        <v>45264</v>
      </c>
      <c r="H1414" s="16" t="s">
        <v>42</v>
      </c>
      <c r="I1414" s="16" t="s">
        <v>41</v>
      </c>
      <c r="J1414" s="16" t="s">
        <v>9</v>
      </c>
      <c r="K1414" s="14" t="s">
        <v>10</v>
      </c>
      <c r="L1414" s="14" t="s">
        <v>19</v>
      </c>
      <c r="M1414" s="16" t="s">
        <v>12</v>
      </c>
      <c r="N1414" s="16" t="s">
        <v>13</v>
      </c>
      <c r="O1414" s="16" t="s">
        <v>14</v>
      </c>
      <c r="P1414" s="12">
        <f t="shared" si="113"/>
        <v>1</v>
      </c>
      <c r="Q1414" s="12" cm="1">
        <f t="array" ref="Q1414">SUMPRODUCT(($G$2:$G$3094=G1414)*(P1414&gt;$P$2:$P$3094))+1</f>
        <v>1</v>
      </c>
      <c r="R1414" s="12" t="e">
        <f>(Q1414*100000)+#REF!</f>
        <v>#REF!</v>
      </c>
      <c r="S1414" t="e" cm="1">
        <f t="array" ref="S1414">SUMPRODUCT(($G$2:$G$3094=G1414)*(R1414&gt;$R$2:$R$3094))+1</f>
        <v>#REF!</v>
      </c>
      <c r="T1414" t="str">
        <f t="shared" si="114"/>
        <v xml:space="preserve">Plumpton </v>
      </c>
      <c r="U1414">
        <v>0</v>
      </c>
      <c r="V1414" t="s">
        <v>17</v>
      </c>
      <c r="W1414">
        <f t="shared" si="115"/>
        <v>2023</v>
      </c>
    </row>
    <row r="1415" spans="1:23" x14ac:dyDescent="0.25">
      <c r="A1415" s="10" t="str">
        <f>IF(YEAR(G1415)=2024,#REF!,"")</f>
        <v/>
      </c>
      <c r="B1415" s="10" t="str">
        <f>IF(YEAR(G1415)=2025,#REF!,"")</f>
        <v/>
      </c>
      <c r="C1415" s="10" t="str">
        <f t="shared" si="111"/>
        <v>Afternoon45265</v>
      </c>
      <c r="D1415" s="5" t="str">
        <f>IF('by region'!$C$2="Any","Any",List!V1415)&amp;M1415&amp;IF('by region'!$I$2="Any","Any",N1415)&amp;G1415</f>
        <v>AnyJumpAny45265</v>
      </c>
      <c r="E1415" s="5" t="e">
        <f>IF(I1415=#REF!,List!G1415,"")</f>
        <v>#REF!</v>
      </c>
      <c r="F1415" s="5" t="e">
        <f t="shared" si="112"/>
        <v>#REF!</v>
      </c>
      <c r="G1415" s="15">
        <v>45265</v>
      </c>
      <c r="H1415" s="16" t="s">
        <v>7</v>
      </c>
      <c r="I1415" s="16" t="s">
        <v>23</v>
      </c>
      <c r="J1415" s="16" t="s">
        <v>9</v>
      </c>
      <c r="K1415" s="14" t="s">
        <v>24</v>
      </c>
      <c r="L1415" s="14" t="s">
        <v>17</v>
      </c>
      <c r="M1415" s="16" t="s">
        <v>12</v>
      </c>
      <c r="N1415" s="16" t="s">
        <v>13</v>
      </c>
      <c r="O1415" s="16" t="s">
        <v>14</v>
      </c>
      <c r="P1415" s="12">
        <f t="shared" si="113"/>
        <v>1</v>
      </c>
      <c r="Q1415" s="12" cm="1">
        <f t="array" ref="Q1415">SUMPRODUCT(($G$2:$G$3094=G1415)*(P1415&gt;$P$2:$P$3094))+1</f>
        <v>1</v>
      </c>
      <c r="R1415" s="12" t="e">
        <f>(Q1415*100000)+#REF!</f>
        <v>#REF!</v>
      </c>
      <c r="S1415" t="e" cm="1">
        <f t="array" ref="S1415">SUMPRODUCT(($G$2:$G$3094=G1415)*(R1415&gt;$R$2:$R$3094))+1</f>
        <v>#REF!</v>
      </c>
      <c r="T1415" t="str">
        <f t="shared" si="114"/>
        <v xml:space="preserve">Southwell </v>
      </c>
      <c r="U1415">
        <v>0</v>
      </c>
      <c r="V1415" t="s">
        <v>11</v>
      </c>
      <c r="W1415">
        <f t="shared" si="115"/>
        <v>2023</v>
      </c>
    </row>
    <row r="1416" spans="1:23" x14ac:dyDescent="0.25">
      <c r="A1416" s="10" t="str">
        <f>IF(YEAR(G1416)=2024,#REF!,"")</f>
        <v/>
      </c>
      <c r="B1416" s="10" t="str">
        <f>IF(YEAR(G1416)=2025,#REF!,"")</f>
        <v/>
      </c>
      <c r="C1416" s="10" t="str">
        <f t="shared" si="111"/>
        <v>Afternoon45266</v>
      </c>
      <c r="D1416" s="5" t="str">
        <f>IF('by region'!$C$2="Any","Any",List!V1416)&amp;M1416&amp;IF('by region'!$I$2="Any","Any",N1416)&amp;G1416</f>
        <v>AnyJumpAny45266</v>
      </c>
      <c r="E1416" s="5" t="e">
        <f>IF(I1416=#REF!,List!G1416,"")</f>
        <v>#REF!</v>
      </c>
      <c r="F1416" s="5" t="e">
        <f t="shared" si="112"/>
        <v>#REF!</v>
      </c>
      <c r="G1416" s="15">
        <v>45266</v>
      </c>
      <c r="H1416" s="16" t="s">
        <v>27</v>
      </c>
      <c r="I1416" s="16" t="s">
        <v>56</v>
      </c>
      <c r="J1416" s="16" t="s">
        <v>9</v>
      </c>
      <c r="K1416" s="14" t="s">
        <v>16</v>
      </c>
      <c r="L1416" s="14" t="s">
        <v>11</v>
      </c>
      <c r="M1416" s="16" t="s">
        <v>12</v>
      </c>
      <c r="N1416" s="16" t="s">
        <v>13</v>
      </c>
      <c r="O1416" s="16" t="s">
        <v>14</v>
      </c>
      <c r="P1416" s="12">
        <f t="shared" si="113"/>
        <v>1</v>
      </c>
      <c r="Q1416" s="12" cm="1">
        <f t="array" ref="Q1416">SUMPRODUCT(($G$2:$G$3094=G1416)*(P1416&gt;$P$2:$P$3094))+1</f>
        <v>1</v>
      </c>
      <c r="R1416" s="12" t="e">
        <f>(Q1416*100000)+#REF!</f>
        <v>#REF!</v>
      </c>
      <c r="S1416" t="e" cm="1">
        <f t="array" ref="S1416">SUMPRODUCT(($G$2:$G$3094=G1416)*(R1416&gt;$R$2:$R$3094))+1</f>
        <v>#REF!</v>
      </c>
      <c r="T1416" t="str">
        <f t="shared" si="114"/>
        <v xml:space="preserve">Haydock Park </v>
      </c>
      <c r="U1416">
        <v>0</v>
      </c>
      <c r="V1416" t="s">
        <v>17</v>
      </c>
      <c r="W1416">
        <f t="shared" si="115"/>
        <v>2023</v>
      </c>
    </row>
    <row r="1417" spans="1:23" x14ac:dyDescent="0.25">
      <c r="A1417" s="10" t="str">
        <f>IF(YEAR(G1417)=2024,#REF!,"")</f>
        <v/>
      </c>
      <c r="B1417" s="10" t="str">
        <f>IF(YEAR(G1417)=2025,#REF!,"")</f>
        <v/>
      </c>
      <c r="C1417" s="10" t="str">
        <f t="shared" si="111"/>
        <v>Afternoon45266</v>
      </c>
      <c r="D1417" s="5" t="str">
        <f>IF('by region'!$C$2="Any","Any",List!V1417)&amp;M1417&amp;IF('by region'!$I$2="Any","Any",N1417)&amp;G1417</f>
        <v>AnyJumpAny45266</v>
      </c>
      <c r="E1417" s="5" t="e">
        <f>IF(I1417=#REF!,List!G1417,"")</f>
        <v>#REF!</v>
      </c>
      <c r="F1417" s="5" t="e">
        <f t="shared" si="112"/>
        <v>#REF!</v>
      </c>
      <c r="G1417" s="15">
        <v>45266</v>
      </c>
      <c r="H1417" s="16" t="s">
        <v>27</v>
      </c>
      <c r="I1417" s="16" t="s">
        <v>52</v>
      </c>
      <c r="J1417" s="16" t="s">
        <v>9</v>
      </c>
      <c r="K1417" s="14" t="s">
        <v>10</v>
      </c>
      <c r="L1417" s="14" t="s">
        <v>17</v>
      </c>
      <c r="M1417" s="16" t="s">
        <v>12</v>
      </c>
      <c r="N1417" s="16" t="s">
        <v>13</v>
      </c>
      <c r="O1417" s="16" t="s">
        <v>14</v>
      </c>
      <c r="P1417" s="12">
        <f t="shared" si="113"/>
        <v>1</v>
      </c>
      <c r="Q1417" s="12" cm="1">
        <f t="array" ref="Q1417">SUMPRODUCT(($G$2:$G$3094=G1417)*(P1417&gt;$P$2:$P$3094))+1</f>
        <v>1</v>
      </c>
      <c r="R1417" s="12" t="e">
        <f>(Q1417*100000)+#REF!</f>
        <v>#REF!</v>
      </c>
      <c r="S1417" t="e" cm="1">
        <f t="array" ref="S1417">SUMPRODUCT(($G$2:$G$3094=G1417)*(R1417&gt;$R$2:$R$3094))+1</f>
        <v>#REF!</v>
      </c>
      <c r="T1417" t="str">
        <f t="shared" si="114"/>
        <v xml:space="preserve">Ludlow </v>
      </c>
      <c r="U1417">
        <v>0</v>
      </c>
      <c r="V1417" t="s">
        <v>19</v>
      </c>
      <c r="W1417">
        <f t="shared" si="115"/>
        <v>2023</v>
      </c>
    </row>
    <row r="1418" spans="1:23" x14ac:dyDescent="0.25">
      <c r="A1418" s="10" t="str">
        <f>IF(YEAR(G1418)=2024,#REF!,"")</f>
        <v/>
      </c>
      <c r="B1418" s="10" t="str">
        <f>IF(YEAR(G1418)=2025,#REF!,"")</f>
        <v/>
      </c>
      <c r="C1418" s="10" t="str">
        <f t="shared" si="111"/>
        <v>Afternoon45267</v>
      </c>
      <c r="D1418" s="5" t="str">
        <f>IF('by region'!$C$2="Any","Any",List!V1418)&amp;M1418&amp;IF('by region'!$I$2="Any","Any",N1418)&amp;G1418</f>
        <v>AnyJumpAny45267</v>
      </c>
      <c r="E1418" s="5" t="e">
        <f>IF(I1418=#REF!,List!G1418,"")</f>
        <v>#REF!</v>
      </c>
      <c r="F1418" s="5" t="e">
        <f t="shared" si="112"/>
        <v>#REF!</v>
      </c>
      <c r="G1418" s="15">
        <v>45267</v>
      </c>
      <c r="H1418" s="16" t="s">
        <v>34</v>
      </c>
      <c r="I1418" s="16" t="s">
        <v>44</v>
      </c>
      <c r="J1418" s="16" t="s">
        <v>9</v>
      </c>
      <c r="K1418" s="14" t="s">
        <v>10</v>
      </c>
      <c r="L1418" s="14" t="s">
        <v>17</v>
      </c>
      <c r="M1418" s="16" t="s">
        <v>12</v>
      </c>
      <c r="N1418" s="16" t="s">
        <v>13</v>
      </c>
      <c r="O1418" s="16" t="s">
        <v>14</v>
      </c>
      <c r="P1418" s="12">
        <f t="shared" si="113"/>
        <v>1</v>
      </c>
      <c r="Q1418" s="12" cm="1">
        <f t="array" ref="Q1418">SUMPRODUCT(($G$2:$G$3094=G1418)*(P1418&gt;$P$2:$P$3094))+1</f>
        <v>1</v>
      </c>
      <c r="R1418" s="12" t="e">
        <f>(Q1418*100000)+#REF!</f>
        <v>#REF!</v>
      </c>
      <c r="S1418" t="e" cm="1">
        <f t="array" ref="S1418">SUMPRODUCT(($G$2:$G$3094=G1418)*(R1418&gt;$R$2:$R$3094))+1</f>
        <v>#REF!</v>
      </c>
      <c r="T1418" t="str">
        <f t="shared" si="114"/>
        <v xml:space="preserve">Leicester </v>
      </c>
      <c r="U1418">
        <v>0</v>
      </c>
      <c r="V1418" t="s">
        <v>17</v>
      </c>
      <c r="W1418">
        <f t="shared" si="115"/>
        <v>2023</v>
      </c>
    </row>
    <row r="1419" spans="1:23" x14ac:dyDescent="0.25">
      <c r="A1419" s="10" t="str">
        <f>IF(YEAR(G1419)=2024,#REF!,"")</f>
        <v/>
      </c>
      <c r="B1419" s="10" t="str">
        <f>IF(YEAR(G1419)=2025,#REF!,"")</f>
        <v/>
      </c>
      <c r="C1419" s="10" t="str">
        <f t="shared" si="111"/>
        <v>Afternoon45267</v>
      </c>
      <c r="D1419" s="5" t="str">
        <f>IF('by region'!$C$2="Any","Any",List!V1419)&amp;M1419&amp;IF('by region'!$I$2="Any","Any",N1419)&amp;G1419</f>
        <v>AnyJumpAny45267</v>
      </c>
      <c r="E1419" s="5" t="e">
        <f>IF(I1419=#REF!,List!G1419,"")</f>
        <v>#REF!</v>
      </c>
      <c r="F1419" s="5" t="e">
        <f t="shared" si="112"/>
        <v>#REF!</v>
      </c>
      <c r="G1419" s="15">
        <v>45267</v>
      </c>
      <c r="H1419" s="16" t="s">
        <v>34</v>
      </c>
      <c r="I1419" s="16" t="s">
        <v>53</v>
      </c>
      <c r="J1419" s="16" t="s">
        <v>9</v>
      </c>
      <c r="K1419" s="14" t="s">
        <v>16</v>
      </c>
      <c r="L1419" s="14" t="s">
        <v>17</v>
      </c>
      <c r="M1419" s="16" t="s">
        <v>12</v>
      </c>
      <c r="N1419" s="16" t="s">
        <v>13</v>
      </c>
      <c r="O1419" s="16" t="s">
        <v>14</v>
      </c>
      <c r="P1419" s="12">
        <f t="shared" si="113"/>
        <v>1</v>
      </c>
      <c r="Q1419" s="12" cm="1">
        <f t="array" ref="Q1419">SUMPRODUCT(($G$2:$G$3094=G1419)*(P1419&gt;$P$2:$P$3094))+1</f>
        <v>1</v>
      </c>
      <c r="R1419" s="12" t="e">
        <f>(Q1419*100000)+#REF!</f>
        <v>#REF!</v>
      </c>
      <c r="S1419" t="e" cm="1">
        <f t="array" ref="S1419">SUMPRODUCT(($G$2:$G$3094=G1419)*(R1419&gt;$R$2:$R$3094))+1</f>
        <v>#REF!</v>
      </c>
      <c r="T1419" t="str">
        <f t="shared" si="114"/>
        <v xml:space="preserve">Market Rasen </v>
      </c>
      <c r="U1419">
        <v>0</v>
      </c>
      <c r="V1419" t="s">
        <v>30</v>
      </c>
      <c r="W1419">
        <f t="shared" si="115"/>
        <v>2023</v>
      </c>
    </row>
    <row r="1420" spans="1:23" x14ac:dyDescent="0.25">
      <c r="A1420" s="10" t="str">
        <f>IF(YEAR(G1420)=2024,#REF!,"")</f>
        <v/>
      </c>
      <c r="B1420" s="10" t="str">
        <f>IF(YEAR(G1420)=2025,#REF!,"")</f>
        <v/>
      </c>
      <c r="C1420" s="10" t="str">
        <f t="shared" si="111"/>
        <v>Afternoon45267</v>
      </c>
      <c r="D1420" s="5" t="str">
        <f>IF('by region'!$C$2="Any","Any",List!V1420)&amp;M1420&amp;IF('by region'!$I$2="Any","Any",N1420)&amp;G1420</f>
        <v>AnyJumpAny45267</v>
      </c>
      <c r="E1420" s="5" t="e">
        <f>IF(I1420=#REF!,List!G1420,"")</f>
        <v>#REF!</v>
      </c>
      <c r="F1420" s="5" t="e">
        <f t="shared" si="112"/>
        <v>#REF!</v>
      </c>
      <c r="G1420" s="15">
        <v>45267</v>
      </c>
      <c r="H1420" s="16" t="s">
        <v>34</v>
      </c>
      <c r="I1420" s="16" t="s">
        <v>39</v>
      </c>
      <c r="J1420" s="16" t="s">
        <v>9</v>
      </c>
      <c r="K1420" s="14" t="s">
        <v>16</v>
      </c>
      <c r="L1420" s="14" t="s">
        <v>19</v>
      </c>
      <c r="M1420" s="16" t="s">
        <v>12</v>
      </c>
      <c r="N1420" s="16" t="s">
        <v>13</v>
      </c>
      <c r="O1420" s="16" t="s">
        <v>14</v>
      </c>
      <c r="P1420" s="12">
        <f t="shared" si="113"/>
        <v>1</v>
      </c>
      <c r="Q1420" s="12" cm="1">
        <f t="array" ref="Q1420">SUMPRODUCT(($G$2:$G$3094=G1420)*(P1420&gt;$P$2:$P$3094))+1</f>
        <v>1</v>
      </c>
      <c r="R1420" s="12" t="e">
        <f>(Q1420*100000)+#REF!</f>
        <v>#REF!</v>
      </c>
      <c r="S1420" t="e" cm="1">
        <f t="array" ref="S1420">SUMPRODUCT(($G$2:$G$3094=G1420)*(R1420&gt;$R$2:$R$3094))+1</f>
        <v>#REF!</v>
      </c>
      <c r="T1420" t="str">
        <f t="shared" si="114"/>
        <v xml:space="preserve">Wincanton </v>
      </c>
      <c r="U1420">
        <v>0</v>
      </c>
      <c r="V1420" t="s">
        <v>19</v>
      </c>
      <c r="W1420">
        <f t="shared" si="115"/>
        <v>2023</v>
      </c>
    </row>
    <row r="1421" spans="1:23" x14ac:dyDescent="0.25">
      <c r="A1421" s="10" t="str">
        <f>IF(YEAR(G1421)=2024,#REF!,"")</f>
        <v/>
      </c>
      <c r="B1421" s="10" t="str">
        <f>IF(YEAR(G1421)=2025,#REF!,"")</f>
        <v/>
      </c>
      <c r="C1421" s="10" t="str">
        <f t="shared" si="111"/>
        <v>Afternoon45268</v>
      </c>
      <c r="D1421" s="5" t="str">
        <f>IF('by region'!$C$2="Any","Any",List!V1421)&amp;M1421&amp;IF('by region'!$I$2="Any","Any",N1421)&amp;G1421</f>
        <v>AnyJumpAny45268</v>
      </c>
      <c r="E1421" s="5" t="e">
        <f>IF(I1421=#REF!,List!G1421,"")</f>
        <v>#REF!</v>
      </c>
      <c r="F1421" s="5" t="e">
        <f t="shared" si="112"/>
        <v>#REF!</v>
      </c>
      <c r="G1421" s="15">
        <v>45268</v>
      </c>
      <c r="H1421" s="16" t="s">
        <v>35</v>
      </c>
      <c r="I1421" s="16" t="s">
        <v>18</v>
      </c>
      <c r="J1421" s="16" t="s">
        <v>9</v>
      </c>
      <c r="K1421" s="14" t="s">
        <v>16</v>
      </c>
      <c r="L1421" s="14" t="s">
        <v>19</v>
      </c>
      <c r="M1421" s="16" t="s">
        <v>12</v>
      </c>
      <c r="N1421" s="16" t="s">
        <v>13</v>
      </c>
      <c r="O1421" s="16" t="s">
        <v>14</v>
      </c>
      <c r="P1421" s="12">
        <f t="shared" si="113"/>
        <v>1</v>
      </c>
      <c r="Q1421" s="12" cm="1">
        <f t="array" ref="Q1421">SUMPRODUCT(($G$2:$G$3094=G1421)*(P1421&gt;$P$2:$P$3094))+1</f>
        <v>1</v>
      </c>
      <c r="R1421" s="12" t="e">
        <f>(Q1421*100000)+#REF!</f>
        <v>#REF!</v>
      </c>
      <c r="S1421" t="e" cm="1">
        <f t="array" ref="S1421">SUMPRODUCT(($G$2:$G$3094=G1421)*(R1421&gt;$R$2:$R$3094))+1</f>
        <v>#REF!</v>
      </c>
      <c r="T1421" t="str">
        <f t="shared" si="114"/>
        <v xml:space="preserve">Exeter </v>
      </c>
      <c r="U1421">
        <v>0</v>
      </c>
      <c r="V1421" t="s">
        <v>17</v>
      </c>
      <c r="W1421">
        <f t="shared" si="115"/>
        <v>2023</v>
      </c>
    </row>
    <row r="1422" spans="1:23" x14ac:dyDescent="0.25">
      <c r="A1422" s="10" t="str">
        <f>IF(YEAR(G1422)=2024,#REF!,"")</f>
        <v/>
      </c>
      <c r="B1422" s="10" t="str">
        <f>IF(YEAR(G1422)=2025,#REF!,"")</f>
        <v/>
      </c>
      <c r="C1422" s="10" t="str">
        <f t="shared" si="111"/>
        <v>Afternoon45268</v>
      </c>
      <c r="D1422" s="5" t="str">
        <f>IF('by region'!$C$2="Any","Any",List!V1422)&amp;M1422&amp;IF('by region'!$I$2="Any","Any",N1422)&amp;G1422</f>
        <v>AnyJumpAny45268</v>
      </c>
      <c r="E1422" s="5" t="e">
        <f>IF(I1422=#REF!,List!G1422,"")</f>
        <v>#REF!</v>
      </c>
      <c r="F1422" s="5" t="e">
        <f t="shared" si="112"/>
        <v>#REF!</v>
      </c>
      <c r="G1422" s="15">
        <v>45268</v>
      </c>
      <c r="H1422" s="16" t="s">
        <v>35</v>
      </c>
      <c r="I1422" s="16" t="s">
        <v>38</v>
      </c>
      <c r="J1422" s="16" t="s">
        <v>9</v>
      </c>
      <c r="K1422" s="14" t="s">
        <v>16</v>
      </c>
      <c r="L1422" s="14" t="s">
        <v>19</v>
      </c>
      <c r="M1422" s="16" t="s">
        <v>12</v>
      </c>
      <c r="N1422" s="16" t="s">
        <v>13</v>
      </c>
      <c r="O1422" s="16" t="s">
        <v>14</v>
      </c>
      <c r="P1422" s="12">
        <f t="shared" si="113"/>
        <v>1</v>
      </c>
      <c r="Q1422" s="12" cm="1">
        <f t="array" ref="Q1422">SUMPRODUCT(($G$2:$G$3094=G1422)*(P1422&gt;$P$2:$P$3094))+1</f>
        <v>1</v>
      </c>
      <c r="R1422" s="12" t="e">
        <f>(Q1422*100000)+#REF!</f>
        <v>#REF!</v>
      </c>
      <c r="S1422" t="e" cm="1">
        <f t="array" ref="S1422">SUMPRODUCT(($G$2:$G$3094=G1422)*(R1422&gt;$R$2:$R$3094))+1</f>
        <v>#REF!</v>
      </c>
      <c r="T1422" t="str">
        <f t="shared" si="114"/>
        <v xml:space="preserve">Sandown Park </v>
      </c>
      <c r="U1422">
        <v>0</v>
      </c>
      <c r="V1422" t="s">
        <v>19</v>
      </c>
      <c r="W1422">
        <f t="shared" si="115"/>
        <v>2023</v>
      </c>
    </row>
    <row r="1423" spans="1:23" x14ac:dyDescent="0.25">
      <c r="A1423" s="10" t="str">
        <f>IF(YEAR(G1423)=2024,#REF!,"")</f>
        <v/>
      </c>
      <c r="B1423" s="10" t="str">
        <f>IF(YEAR(G1423)=2025,#REF!,"")</f>
        <v/>
      </c>
      <c r="C1423" s="10" t="str">
        <f t="shared" si="111"/>
        <v>Afternoon45268</v>
      </c>
      <c r="D1423" s="5" t="str">
        <f>IF('by region'!$C$2="Any","Any",List!V1423)&amp;M1423&amp;IF('by region'!$I$2="Any","Any",N1423)&amp;G1423</f>
        <v>AnyJumpAny45268</v>
      </c>
      <c r="E1423" s="5" t="e">
        <f>IF(I1423=#REF!,List!G1423,"")</f>
        <v>#REF!</v>
      </c>
      <c r="F1423" s="5" t="e">
        <f t="shared" si="112"/>
        <v>#REF!</v>
      </c>
      <c r="G1423" s="15">
        <v>45268</v>
      </c>
      <c r="H1423" s="16" t="s">
        <v>35</v>
      </c>
      <c r="I1423" s="16" t="s">
        <v>46</v>
      </c>
      <c r="J1423" s="16" t="s">
        <v>9</v>
      </c>
      <c r="K1423" s="14" t="s">
        <v>24</v>
      </c>
      <c r="L1423" s="14" t="s">
        <v>11</v>
      </c>
      <c r="M1423" s="16" t="s">
        <v>12</v>
      </c>
      <c r="N1423" s="16" t="s">
        <v>13</v>
      </c>
      <c r="O1423" s="16" t="s">
        <v>14</v>
      </c>
      <c r="P1423" s="12">
        <f t="shared" si="113"/>
        <v>1</v>
      </c>
      <c r="Q1423" s="12" cm="1">
        <f t="array" ref="Q1423">SUMPRODUCT(($G$2:$G$3094=G1423)*(P1423&gt;$P$2:$P$3094))+1</f>
        <v>1</v>
      </c>
      <c r="R1423" s="12" t="e">
        <f>(Q1423*100000)+#REF!</f>
        <v>#REF!</v>
      </c>
      <c r="S1423" t="e" cm="1">
        <f t="array" ref="S1423">SUMPRODUCT(($G$2:$G$3094=G1423)*(R1423&gt;$R$2:$R$3094))+1</f>
        <v>#REF!</v>
      </c>
      <c r="T1423" t="str">
        <f t="shared" si="114"/>
        <v xml:space="preserve">Sedgefield </v>
      </c>
      <c r="U1423">
        <v>0</v>
      </c>
      <c r="V1423" t="s">
        <v>30</v>
      </c>
      <c r="W1423">
        <f t="shared" si="115"/>
        <v>2023</v>
      </c>
    </row>
    <row r="1424" spans="1:23" x14ac:dyDescent="0.25">
      <c r="A1424" s="10" t="str">
        <f>IF(YEAR(G1424)=2024,#REF!,"")</f>
        <v/>
      </c>
      <c r="B1424" s="10" t="str">
        <f>IF(YEAR(G1424)=2025,#REF!,"")</f>
        <v/>
      </c>
      <c r="C1424" s="10" t="str">
        <f t="shared" si="111"/>
        <v>Afternoon45269</v>
      </c>
      <c r="D1424" s="5" t="str">
        <f>IF('by region'!$C$2="Any","Any",List!V1424)&amp;M1424&amp;IF('by region'!$I$2="Any","Any",N1424)&amp;G1424</f>
        <v>AnyJumpAny45269</v>
      </c>
      <c r="E1424" s="5" t="e">
        <f>IF(I1424=#REF!,List!G1424,"")</f>
        <v>#REF!</v>
      </c>
      <c r="F1424" s="5" t="e">
        <f t="shared" si="112"/>
        <v>#REF!</v>
      </c>
      <c r="G1424" s="15">
        <v>45269</v>
      </c>
      <c r="H1424" s="16" t="s">
        <v>37</v>
      </c>
      <c r="I1424" s="16" t="s">
        <v>68</v>
      </c>
      <c r="J1424" s="16" t="s">
        <v>9</v>
      </c>
      <c r="K1424" s="14" t="s">
        <v>16</v>
      </c>
      <c r="L1424" s="14" t="s">
        <v>11</v>
      </c>
      <c r="M1424" s="16" t="s">
        <v>12</v>
      </c>
      <c r="N1424" s="16" t="s">
        <v>13</v>
      </c>
      <c r="O1424" s="16" t="s">
        <v>14</v>
      </c>
      <c r="P1424" s="12">
        <f t="shared" si="113"/>
        <v>1</v>
      </c>
      <c r="Q1424" s="12" cm="1">
        <f t="array" ref="Q1424">SUMPRODUCT(($G$2:$G$3094=G1424)*(P1424&gt;$P$2:$P$3094))+1</f>
        <v>1</v>
      </c>
      <c r="R1424" s="12" t="e">
        <f>(Q1424*100000)+#REF!</f>
        <v>#REF!</v>
      </c>
      <c r="S1424" t="e" cm="1">
        <f t="array" ref="S1424">SUMPRODUCT(($G$2:$G$3094=G1424)*(R1424&gt;$R$2:$R$3094))+1</f>
        <v>#REF!</v>
      </c>
      <c r="T1424" t="str">
        <f t="shared" si="114"/>
        <v xml:space="preserve">Aintree </v>
      </c>
      <c r="U1424">
        <v>0</v>
      </c>
      <c r="V1424" t="s">
        <v>19</v>
      </c>
      <c r="W1424">
        <f t="shared" si="115"/>
        <v>2023</v>
      </c>
    </row>
    <row r="1425" spans="1:23" x14ac:dyDescent="0.25">
      <c r="A1425" s="10" t="str">
        <f>IF(YEAR(G1425)=2024,#REF!,"")</f>
        <v/>
      </c>
      <c r="B1425" s="10" t="str">
        <f>IF(YEAR(G1425)=2025,#REF!,"")</f>
        <v/>
      </c>
      <c r="C1425" s="10" t="str">
        <f t="shared" si="111"/>
        <v>Afternoon45269</v>
      </c>
      <c r="D1425" s="5" t="str">
        <f>IF('by region'!$C$2="Any","Any",List!V1425)&amp;M1425&amp;IF('by region'!$I$2="Any","Any",N1425)&amp;G1425</f>
        <v>AnyJumpAny45269</v>
      </c>
      <c r="E1425" s="5" t="e">
        <f>IF(I1425=#REF!,List!G1425,"")</f>
        <v>#REF!</v>
      </c>
      <c r="F1425" s="5" t="e">
        <f t="shared" si="112"/>
        <v>#REF!</v>
      </c>
      <c r="G1425" s="15">
        <v>45269</v>
      </c>
      <c r="H1425" s="16" t="s">
        <v>37</v>
      </c>
      <c r="I1425" s="16" t="s">
        <v>54</v>
      </c>
      <c r="J1425" s="16" t="s">
        <v>9</v>
      </c>
      <c r="K1425" s="14" t="s">
        <v>24</v>
      </c>
      <c r="L1425" s="14" t="s">
        <v>19</v>
      </c>
      <c r="M1425" s="16" t="s">
        <v>12</v>
      </c>
      <c r="N1425" s="16" t="s">
        <v>13</v>
      </c>
      <c r="O1425" s="16" t="s">
        <v>14</v>
      </c>
      <c r="P1425" s="12">
        <f t="shared" si="113"/>
        <v>1</v>
      </c>
      <c r="Q1425" s="12" cm="1">
        <f t="array" ref="Q1425">SUMPRODUCT(($G$2:$G$3094=G1425)*(P1425&gt;$P$2:$P$3094))+1</f>
        <v>1</v>
      </c>
      <c r="R1425" s="12" t="e">
        <f>(Q1425*100000)+#REF!</f>
        <v>#REF!</v>
      </c>
      <c r="S1425" t="e" cm="1">
        <f t="array" ref="S1425">SUMPRODUCT(($G$2:$G$3094=G1425)*(R1425&gt;$R$2:$R$3094))+1</f>
        <v>#REF!</v>
      </c>
      <c r="T1425" t="str">
        <f t="shared" si="114"/>
        <v xml:space="preserve">Chepstow </v>
      </c>
      <c r="U1425">
        <v>0</v>
      </c>
      <c r="V1425" t="s">
        <v>19</v>
      </c>
      <c r="W1425">
        <f t="shared" si="115"/>
        <v>2023</v>
      </c>
    </row>
    <row r="1426" spans="1:23" x14ac:dyDescent="0.25">
      <c r="A1426" s="10" t="str">
        <f>IF(YEAR(G1426)=2024,#REF!,"")</f>
        <v/>
      </c>
      <c r="B1426" s="10" t="str">
        <f>IF(YEAR(G1426)=2025,#REF!,"")</f>
        <v/>
      </c>
      <c r="C1426" s="10" t="str">
        <f t="shared" si="111"/>
        <v>Afternoon45269</v>
      </c>
      <c r="D1426" s="5" t="str">
        <f>IF('by region'!$C$2="Any","Any",List!V1426)&amp;M1426&amp;IF('by region'!$I$2="Any","Any",N1426)&amp;G1426</f>
        <v>AnyJumpAny45269</v>
      </c>
      <c r="E1426" s="5" t="e">
        <f>IF(I1426=#REF!,List!G1426,"")</f>
        <v>#REF!</v>
      </c>
      <c r="F1426" s="5" t="e">
        <f t="shared" si="112"/>
        <v>#REF!</v>
      </c>
      <c r="G1426" s="15">
        <v>45269</v>
      </c>
      <c r="H1426" s="16" t="s">
        <v>37</v>
      </c>
      <c r="I1426" s="16" t="s">
        <v>38</v>
      </c>
      <c r="J1426" s="16" t="s">
        <v>9</v>
      </c>
      <c r="K1426" s="14" t="s">
        <v>16</v>
      </c>
      <c r="L1426" s="14" t="s">
        <v>19</v>
      </c>
      <c r="M1426" s="16" t="s">
        <v>12</v>
      </c>
      <c r="N1426" s="16" t="s">
        <v>13</v>
      </c>
      <c r="O1426" s="16" t="s">
        <v>14</v>
      </c>
      <c r="P1426" s="12">
        <f t="shared" si="113"/>
        <v>1</v>
      </c>
      <c r="Q1426" s="12" cm="1">
        <f t="array" ref="Q1426">SUMPRODUCT(($G$2:$G$3094=G1426)*(P1426&gt;$P$2:$P$3094))+1</f>
        <v>1</v>
      </c>
      <c r="R1426" s="12" t="e">
        <f>(Q1426*100000)+#REF!</f>
        <v>#REF!</v>
      </c>
      <c r="S1426" t="e" cm="1">
        <f t="array" ref="S1426">SUMPRODUCT(($G$2:$G$3094=G1426)*(R1426&gt;$R$2:$R$3094))+1</f>
        <v>#REF!</v>
      </c>
      <c r="T1426" t="str">
        <f t="shared" si="114"/>
        <v xml:space="preserve">Sandown Park </v>
      </c>
      <c r="U1426">
        <v>0</v>
      </c>
      <c r="V1426" t="s">
        <v>17</v>
      </c>
      <c r="W1426">
        <f t="shared" si="115"/>
        <v>2023</v>
      </c>
    </row>
    <row r="1427" spans="1:23" x14ac:dyDescent="0.25">
      <c r="A1427" s="10" t="str">
        <f>IF(YEAR(G1427)=2024,#REF!,"")</f>
        <v/>
      </c>
      <c r="B1427" s="10" t="str">
        <f>IF(YEAR(G1427)=2025,#REF!,"")</f>
        <v/>
      </c>
      <c r="C1427" s="10" t="str">
        <f t="shared" si="111"/>
        <v>Afternoon45269</v>
      </c>
      <c r="D1427" s="5" t="str">
        <f>IF('by region'!$C$2="Any","Any",List!V1427)&amp;M1427&amp;IF('by region'!$I$2="Any","Any",N1427)&amp;G1427</f>
        <v>AnyJumpAny45269</v>
      </c>
      <c r="E1427" s="5" t="e">
        <f>IF(I1427=#REF!,List!G1427,"")</f>
        <v>#REF!</v>
      </c>
      <c r="F1427" s="5" t="e">
        <f t="shared" si="112"/>
        <v>#REF!</v>
      </c>
      <c r="G1427" s="15">
        <v>45269</v>
      </c>
      <c r="H1427" s="16" t="s">
        <v>37</v>
      </c>
      <c r="I1427" s="16" t="s">
        <v>49</v>
      </c>
      <c r="J1427" s="16" t="s">
        <v>9</v>
      </c>
      <c r="K1427" s="14" t="s">
        <v>10</v>
      </c>
      <c r="L1427" s="14" t="s">
        <v>11</v>
      </c>
      <c r="M1427" s="16" t="s">
        <v>12</v>
      </c>
      <c r="N1427" s="16" t="s">
        <v>13</v>
      </c>
      <c r="O1427" s="16" t="s">
        <v>14</v>
      </c>
      <c r="P1427" s="12">
        <f t="shared" si="113"/>
        <v>1</v>
      </c>
      <c r="Q1427" s="12" cm="1">
        <f t="array" ref="Q1427">SUMPRODUCT(($G$2:$G$3094=G1427)*(P1427&gt;$P$2:$P$3094))+1</f>
        <v>1</v>
      </c>
      <c r="R1427" s="12" t="e">
        <f>(Q1427*100000)+#REF!</f>
        <v>#REF!</v>
      </c>
      <c r="S1427" t="e" cm="1">
        <f t="array" ref="S1427">SUMPRODUCT(($G$2:$G$3094=G1427)*(R1427&gt;$R$2:$R$3094))+1</f>
        <v>#REF!</v>
      </c>
      <c r="T1427" t="str">
        <f t="shared" si="114"/>
        <v xml:space="preserve">Wetherby </v>
      </c>
      <c r="U1427">
        <v>0</v>
      </c>
      <c r="V1427" t="s">
        <v>19</v>
      </c>
      <c r="W1427">
        <f t="shared" si="115"/>
        <v>2023</v>
      </c>
    </row>
    <row r="1428" spans="1:23" x14ac:dyDescent="0.25">
      <c r="A1428" s="10" t="str">
        <f>IF(YEAR(G1428)=2024,#REF!,"")</f>
        <v/>
      </c>
      <c r="B1428" s="10" t="str">
        <f>IF(YEAR(G1428)=2025,#REF!,"")</f>
        <v/>
      </c>
      <c r="C1428" s="10" t="str">
        <f t="shared" si="111"/>
        <v>Afternoon45270</v>
      </c>
      <c r="D1428" s="5" t="str">
        <f>IF('by region'!$C$2="Any","Any",List!V1428)&amp;M1428&amp;IF('by region'!$I$2="Any","Any",N1428)&amp;G1428</f>
        <v>AnyJumpAny45270</v>
      </c>
      <c r="E1428" s="5" t="e">
        <f>IF(I1428=#REF!,List!G1428,"")</f>
        <v>#REF!</v>
      </c>
      <c r="F1428" s="5" t="e">
        <f t="shared" si="112"/>
        <v>#REF!</v>
      </c>
      <c r="G1428" s="15">
        <v>45270</v>
      </c>
      <c r="H1428" s="16" t="s">
        <v>40</v>
      </c>
      <c r="I1428" s="16" t="s">
        <v>45</v>
      </c>
      <c r="J1428" s="16" t="s">
        <v>9</v>
      </c>
      <c r="K1428" s="14" t="s">
        <v>16</v>
      </c>
      <c r="L1428" s="14" t="s">
        <v>17</v>
      </c>
      <c r="M1428" s="16" t="s">
        <v>12</v>
      </c>
      <c r="N1428" s="16" t="s">
        <v>13</v>
      </c>
      <c r="O1428" s="16" t="s">
        <v>14</v>
      </c>
      <c r="P1428" s="12">
        <f t="shared" si="113"/>
        <v>1</v>
      </c>
      <c r="Q1428" s="12" cm="1">
        <f t="array" ref="Q1428">SUMPRODUCT(($G$2:$G$3094=G1428)*(P1428&gt;$P$2:$P$3094))+1</f>
        <v>1</v>
      </c>
      <c r="R1428" s="12" t="e">
        <f>(Q1428*100000)+#REF!</f>
        <v>#REF!</v>
      </c>
      <c r="S1428" t="e" cm="1">
        <f t="array" ref="S1428">SUMPRODUCT(($G$2:$G$3094=G1428)*(R1428&gt;$R$2:$R$3094))+1</f>
        <v>#REF!</v>
      </c>
      <c r="T1428" t="str">
        <f t="shared" si="114"/>
        <v xml:space="preserve">Huntingdon </v>
      </c>
      <c r="U1428">
        <v>0</v>
      </c>
      <c r="V1428" t="s">
        <v>30</v>
      </c>
      <c r="W1428">
        <f t="shared" si="115"/>
        <v>2023</v>
      </c>
    </row>
    <row r="1429" spans="1:23" x14ac:dyDescent="0.25">
      <c r="A1429" s="10" t="str">
        <f>IF(YEAR(G1429)=2024,#REF!,"")</f>
        <v/>
      </c>
      <c r="B1429" s="10" t="str">
        <f>IF(YEAR(G1429)=2025,#REF!,"")</f>
        <v/>
      </c>
      <c r="C1429" s="10" t="str">
        <f t="shared" si="111"/>
        <v>Afternoon45270</v>
      </c>
      <c r="D1429" s="5" t="str">
        <f>IF('by region'!$C$2="Any","Any",List!V1429)&amp;M1429&amp;IF('by region'!$I$2="Any","Any",N1429)&amp;G1429</f>
        <v>AnyJumpAny45270</v>
      </c>
      <c r="E1429" s="5" t="e">
        <f>IF(I1429=#REF!,List!G1429,"")</f>
        <v>#REF!</v>
      </c>
      <c r="F1429" s="5" t="e">
        <f t="shared" si="112"/>
        <v>#REF!</v>
      </c>
      <c r="G1429" s="15">
        <v>45270</v>
      </c>
      <c r="H1429" s="16" t="s">
        <v>40</v>
      </c>
      <c r="I1429" s="16" t="s">
        <v>50</v>
      </c>
      <c r="J1429" s="16" t="s">
        <v>9</v>
      </c>
      <c r="K1429" s="14" t="s">
        <v>10</v>
      </c>
      <c r="L1429" s="14" t="s">
        <v>11</v>
      </c>
      <c r="M1429" s="16" t="s">
        <v>12</v>
      </c>
      <c r="N1429" s="16" t="s">
        <v>13</v>
      </c>
      <c r="O1429" s="16" t="s">
        <v>14</v>
      </c>
      <c r="P1429" s="12">
        <f t="shared" si="113"/>
        <v>1</v>
      </c>
      <c r="Q1429" s="12" cm="1">
        <f t="array" ref="Q1429">SUMPRODUCT(($G$2:$G$3094=G1429)*(P1429&gt;$P$2:$P$3094))+1</f>
        <v>1</v>
      </c>
      <c r="R1429" s="12" t="e">
        <f>(Q1429*100000)+#REF!</f>
        <v>#REF!</v>
      </c>
      <c r="S1429" t="e" cm="1">
        <f t="array" ref="S1429">SUMPRODUCT(($G$2:$G$3094=G1429)*(R1429&gt;$R$2:$R$3094))+1</f>
        <v>#REF!</v>
      </c>
      <c r="T1429" t="str">
        <f t="shared" si="114"/>
        <v xml:space="preserve">Kelso </v>
      </c>
      <c r="U1429">
        <v>0</v>
      </c>
      <c r="V1429" t="s">
        <v>17</v>
      </c>
      <c r="W1429">
        <f t="shared" si="115"/>
        <v>2023</v>
      </c>
    </row>
    <row r="1430" spans="1:23" x14ac:dyDescent="0.25">
      <c r="A1430" s="10" t="str">
        <f>IF(YEAR(G1430)=2024,#REF!,"")</f>
        <v/>
      </c>
      <c r="B1430" s="10" t="str">
        <f>IF(YEAR(G1430)=2025,#REF!,"")</f>
        <v/>
      </c>
      <c r="C1430" s="10" t="str">
        <f t="shared" si="111"/>
        <v>Afternoon45271</v>
      </c>
      <c r="D1430" s="5" t="str">
        <f>IF('by region'!$C$2="Any","Any",List!V1430)&amp;M1430&amp;IF('by region'!$I$2="Any","Any",N1430)&amp;G1430</f>
        <v>AnyJumpAny45271</v>
      </c>
      <c r="E1430" s="5" t="e">
        <f>IF(I1430=#REF!,List!G1430,"")</f>
        <v>#REF!</v>
      </c>
      <c r="F1430" s="5" t="e">
        <f t="shared" si="112"/>
        <v>#REF!</v>
      </c>
      <c r="G1430" s="15">
        <v>45271</v>
      </c>
      <c r="H1430" s="16" t="s">
        <v>42</v>
      </c>
      <c r="I1430" s="16" t="s">
        <v>28</v>
      </c>
      <c r="J1430" s="16" t="s">
        <v>9</v>
      </c>
      <c r="K1430" s="14" t="s">
        <v>10</v>
      </c>
      <c r="L1430" s="14" t="s">
        <v>11</v>
      </c>
      <c r="M1430" s="16" t="s">
        <v>12</v>
      </c>
      <c r="N1430" s="16" t="s">
        <v>13</v>
      </c>
      <c r="O1430" s="16" t="s">
        <v>21</v>
      </c>
      <c r="P1430" s="12">
        <f t="shared" si="113"/>
        <v>1</v>
      </c>
      <c r="Q1430" s="12" cm="1">
        <f t="array" ref="Q1430">SUMPRODUCT(($G$2:$G$3094=G1430)*(P1430&gt;$P$2:$P$3094))+1</f>
        <v>1</v>
      </c>
      <c r="R1430" s="12" t="e">
        <f>(Q1430*100000)+#REF!</f>
        <v>#REF!</v>
      </c>
      <c r="S1430" t="e" cm="1">
        <f t="array" ref="S1430">SUMPRODUCT(($G$2:$G$3094=G1430)*(R1430&gt;$R$2:$R$3094))+1</f>
        <v>#REF!</v>
      </c>
      <c r="T1430" t="str">
        <f t="shared" si="114"/>
        <v xml:space="preserve">Ayr </v>
      </c>
      <c r="U1430">
        <v>0</v>
      </c>
      <c r="V1430" t="s">
        <v>17</v>
      </c>
      <c r="W1430">
        <f t="shared" si="115"/>
        <v>2023</v>
      </c>
    </row>
    <row r="1431" spans="1:23" x14ac:dyDescent="0.25">
      <c r="A1431" s="10" t="str">
        <f>IF(YEAR(G1431)=2024,#REF!,"")</f>
        <v/>
      </c>
      <c r="B1431" s="10" t="str">
        <f>IF(YEAR(G1431)=2025,#REF!,"")</f>
        <v/>
      </c>
      <c r="C1431" s="10" t="str">
        <f t="shared" si="111"/>
        <v>Afternoon45271</v>
      </c>
      <c r="D1431" s="5" t="str">
        <f>IF('by region'!$C$2="Any","Any",List!V1431)&amp;M1431&amp;IF('by region'!$I$2="Any","Any",N1431)&amp;G1431</f>
        <v>AnyJumpAny45271</v>
      </c>
      <c r="E1431" s="5" t="e">
        <f>IF(I1431=#REF!,List!G1431,"")</f>
        <v>#REF!</v>
      </c>
      <c r="F1431" s="5" t="e">
        <f t="shared" si="112"/>
        <v>#REF!</v>
      </c>
      <c r="G1431" s="15">
        <v>45271</v>
      </c>
      <c r="H1431" s="16" t="s">
        <v>42</v>
      </c>
      <c r="I1431" s="16" t="s">
        <v>36</v>
      </c>
      <c r="J1431" s="16" t="s">
        <v>9</v>
      </c>
      <c r="K1431" s="14" t="s">
        <v>24</v>
      </c>
      <c r="L1431" s="14" t="s">
        <v>19</v>
      </c>
      <c r="M1431" s="16" t="s">
        <v>12</v>
      </c>
      <c r="N1431" s="16" t="s">
        <v>13</v>
      </c>
      <c r="O1431" s="16" t="s">
        <v>14</v>
      </c>
      <c r="P1431" s="12">
        <f t="shared" si="113"/>
        <v>1</v>
      </c>
      <c r="Q1431" s="12" cm="1">
        <f t="array" ref="Q1431">SUMPRODUCT(($G$2:$G$3094=G1431)*(P1431&gt;$P$2:$P$3094))+1</f>
        <v>1</v>
      </c>
      <c r="R1431" s="12" t="e">
        <f>(Q1431*100000)+#REF!</f>
        <v>#REF!</v>
      </c>
      <c r="S1431" t="e" cm="1">
        <f t="array" ref="S1431">SUMPRODUCT(($G$2:$G$3094=G1431)*(R1431&gt;$R$2:$R$3094))+1</f>
        <v>#REF!</v>
      </c>
      <c r="T1431" t="str">
        <f t="shared" si="114"/>
        <v xml:space="preserve">Lingfield Park </v>
      </c>
      <c r="U1431">
        <v>0</v>
      </c>
      <c r="V1431" t="s">
        <v>19</v>
      </c>
      <c r="W1431">
        <f t="shared" si="115"/>
        <v>2023</v>
      </c>
    </row>
    <row r="1432" spans="1:23" x14ac:dyDescent="0.25">
      <c r="A1432" s="10" t="str">
        <f>IF(YEAR(G1432)=2024,#REF!,"")</f>
        <v/>
      </c>
      <c r="B1432" s="10" t="str">
        <f>IF(YEAR(G1432)=2025,#REF!,"")</f>
        <v/>
      </c>
      <c r="C1432" s="10" t="str">
        <f t="shared" si="111"/>
        <v>Afternoon45272</v>
      </c>
      <c r="D1432" s="5" t="str">
        <f>IF('by region'!$C$2="Any","Any",List!V1432)&amp;M1432&amp;IF('by region'!$I$2="Any","Any",N1432)&amp;G1432</f>
        <v>AnyJumpAny45272</v>
      </c>
      <c r="E1432" s="5" t="e">
        <f>IF(I1432=#REF!,List!G1432,"")</f>
        <v>#REF!</v>
      </c>
      <c r="F1432" s="5" t="e">
        <f t="shared" si="112"/>
        <v>#REF!</v>
      </c>
      <c r="G1432" s="15">
        <v>45272</v>
      </c>
      <c r="H1432" s="16" t="s">
        <v>7</v>
      </c>
      <c r="I1432" s="16" t="s">
        <v>58</v>
      </c>
      <c r="J1432" s="16" t="s">
        <v>9</v>
      </c>
      <c r="K1432" s="14" t="s">
        <v>24</v>
      </c>
      <c r="L1432" s="14" t="s">
        <v>19</v>
      </c>
      <c r="M1432" s="16" t="s">
        <v>12</v>
      </c>
      <c r="N1432" s="16" t="s">
        <v>13</v>
      </c>
      <c r="O1432" s="16" t="s">
        <v>14</v>
      </c>
      <c r="P1432" s="12">
        <f t="shared" si="113"/>
        <v>1</v>
      </c>
      <c r="Q1432" s="12" cm="1">
        <f t="array" ref="Q1432">SUMPRODUCT(($G$2:$G$3094=G1432)*(P1432&gt;$P$2:$P$3094))+1</f>
        <v>1</v>
      </c>
      <c r="R1432" s="12" t="e">
        <f>(Q1432*100000)+#REF!</f>
        <v>#REF!</v>
      </c>
      <c r="S1432" t="e" cm="1">
        <f t="array" ref="S1432">SUMPRODUCT(($G$2:$G$3094=G1432)*(R1432&gt;$R$2:$R$3094))+1</f>
        <v>#REF!</v>
      </c>
      <c r="T1432" t="str">
        <f t="shared" si="114"/>
        <v xml:space="preserve">Fontwell Park </v>
      </c>
      <c r="U1432">
        <v>1</v>
      </c>
      <c r="V1432" t="s">
        <v>11</v>
      </c>
      <c r="W1432">
        <f t="shared" si="115"/>
        <v>2023</v>
      </c>
    </row>
    <row r="1433" spans="1:23" x14ac:dyDescent="0.25">
      <c r="A1433" s="10" t="str">
        <f>IF(YEAR(G1433)=2024,#REF!,"")</f>
        <v/>
      </c>
      <c r="B1433" s="10" t="str">
        <f>IF(YEAR(G1433)=2025,#REF!,"")</f>
        <v/>
      </c>
      <c r="C1433" s="10" t="str">
        <f t="shared" si="111"/>
        <v>Afternoon45272</v>
      </c>
      <c r="D1433" s="5" t="str">
        <f>IF('by region'!$C$2="Any","Any",List!V1433)&amp;M1433&amp;IF('by region'!$I$2="Any","Any",N1433)&amp;G1433</f>
        <v>AnyJumpAny45272</v>
      </c>
      <c r="E1433" s="5" t="e">
        <f>IF(I1433=#REF!,List!G1433,"")</f>
        <v>#REF!</v>
      </c>
      <c r="F1433" s="5" t="e">
        <f t="shared" si="112"/>
        <v>#REF!</v>
      </c>
      <c r="G1433" s="15">
        <v>45272</v>
      </c>
      <c r="H1433" s="16" t="s">
        <v>7</v>
      </c>
      <c r="I1433" s="16" t="s">
        <v>60</v>
      </c>
      <c r="J1433" s="16" t="s">
        <v>9</v>
      </c>
      <c r="K1433" s="14" t="s">
        <v>24</v>
      </c>
      <c r="L1433" s="14" t="s">
        <v>17</v>
      </c>
      <c r="M1433" s="16" t="s">
        <v>12</v>
      </c>
      <c r="N1433" s="16" t="s">
        <v>13</v>
      </c>
      <c r="O1433" s="16" t="s">
        <v>14</v>
      </c>
      <c r="P1433" s="12">
        <f t="shared" si="113"/>
        <v>1</v>
      </c>
      <c r="Q1433" s="12" cm="1">
        <f t="array" ref="Q1433">SUMPRODUCT(($G$2:$G$3094=G1433)*(P1433&gt;$P$2:$P$3094))+1</f>
        <v>1</v>
      </c>
      <c r="R1433" s="12" t="e">
        <f>(Q1433*100000)+#REF!</f>
        <v>#REF!</v>
      </c>
      <c r="S1433" t="e" cm="1">
        <f t="array" ref="S1433">SUMPRODUCT(($G$2:$G$3094=G1433)*(R1433&gt;$R$2:$R$3094))+1</f>
        <v>#REF!</v>
      </c>
      <c r="T1433" t="str">
        <f t="shared" si="114"/>
        <v xml:space="preserve">Uttoxeter </v>
      </c>
      <c r="U1433">
        <v>0</v>
      </c>
      <c r="V1433" t="s">
        <v>19</v>
      </c>
      <c r="W1433">
        <f t="shared" si="115"/>
        <v>2023</v>
      </c>
    </row>
    <row r="1434" spans="1:23" x14ac:dyDescent="0.25">
      <c r="A1434" s="10" t="str">
        <f>IF(YEAR(G1434)=2024,#REF!,"")</f>
        <v/>
      </c>
      <c r="B1434" s="10" t="str">
        <f>IF(YEAR(G1434)=2025,#REF!,"")</f>
        <v/>
      </c>
      <c r="C1434" s="10" t="str">
        <f t="shared" si="111"/>
        <v>Afternoon45273</v>
      </c>
      <c r="D1434" s="5" t="str">
        <f>IF('by region'!$C$2="Any","Any",List!V1434)&amp;M1434&amp;IF('by region'!$I$2="Any","Any",N1434)&amp;G1434</f>
        <v>AnyJumpAny45273</v>
      </c>
      <c r="E1434" s="5" t="e">
        <f>IF(I1434=#REF!,List!G1434,"")</f>
        <v>#REF!</v>
      </c>
      <c r="F1434" s="5" t="e">
        <f t="shared" si="112"/>
        <v>#REF!</v>
      </c>
      <c r="G1434" s="15">
        <v>45273</v>
      </c>
      <c r="H1434" s="16" t="s">
        <v>27</v>
      </c>
      <c r="I1434" s="16" t="s">
        <v>67</v>
      </c>
      <c r="J1434" s="16" t="s">
        <v>9</v>
      </c>
      <c r="K1434" s="14" t="s">
        <v>10</v>
      </c>
      <c r="L1434" s="14" t="s">
        <v>11</v>
      </c>
      <c r="M1434" s="16" t="s">
        <v>12</v>
      </c>
      <c r="N1434" s="16" t="s">
        <v>13</v>
      </c>
      <c r="O1434" s="16" t="s">
        <v>14</v>
      </c>
      <c r="P1434" s="12">
        <f t="shared" si="113"/>
        <v>1</v>
      </c>
      <c r="Q1434" s="12" cm="1">
        <f t="array" ref="Q1434">SUMPRODUCT(($G$2:$G$3094=G1434)*(P1434&gt;$P$2:$P$3094))+1</f>
        <v>1</v>
      </c>
      <c r="R1434" s="12" t="e">
        <f>(Q1434*100000)+#REF!</f>
        <v>#REF!</v>
      </c>
      <c r="S1434" t="e" cm="1">
        <f t="array" ref="S1434">SUMPRODUCT(($G$2:$G$3094=G1434)*(R1434&gt;$R$2:$R$3094))+1</f>
        <v>#REF!</v>
      </c>
      <c r="T1434" t="str">
        <f t="shared" si="114"/>
        <v xml:space="preserve">Hexham </v>
      </c>
      <c r="U1434">
        <v>1</v>
      </c>
      <c r="V1434" t="s">
        <v>11</v>
      </c>
      <c r="W1434">
        <f t="shared" si="115"/>
        <v>2023</v>
      </c>
    </row>
    <row r="1435" spans="1:23" x14ac:dyDescent="0.25">
      <c r="A1435" s="10" t="str">
        <f>IF(YEAR(G1435)=2024,#REF!,"")</f>
        <v/>
      </c>
      <c r="B1435" s="10" t="str">
        <f>IF(YEAR(G1435)=2025,#REF!,"")</f>
        <v/>
      </c>
      <c r="C1435" s="10" t="str">
        <f t="shared" si="111"/>
        <v>Afternoon45273</v>
      </c>
      <c r="D1435" s="5" t="str">
        <f>IF('by region'!$C$2="Any","Any",List!V1435)&amp;M1435&amp;IF('by region'!$I$2="Any","Any",N1435)&amp;G1435</f>
        <v>AnyJumpAny45273</v>
      </c>
      <c r="E1435" s="5" t="e">
        <f>IF(I1435=#REF!,List!G1435,"")</f>
        <v>#REF!</v>
      </c>
      <c r="F1435" s="5" t="e">
        <f t="shared" si="112"/>
        <v>#REF!</v>
      </c>
      <c r="G1435" s="15">
        <v>45273</v>
      </c>
      <c r="H1435" s="16" t="s">
        <v>27</v>
      </c>
      <c r="I1435" s="16" t="s">
        <v>44</v>
      </c>
      <c r="J1435" s="16" t="s">
        <v>9</v>
      </c>
      <c r="K1435" s="14" t="s">
        <v>10</v>
      </c>
      <c r="L1435" s="14" t="s">
        <v>17</v>
      </c>
      <c r="M1435" s="16" t="s">
        <v>12</v>
      </c>
      <c r="N1435" s="16" t="s">
        <v>13</v>
      </c>
      <c r="O1435" s="16" t="s">
        <v>14</v>
      </c>
      <c r="P1435" s="12">
        <f t="shared" si="113"/>
        <v>1</v>
      </c>
      <c r="Q1435" s="12" cm="1">
        <f t="array" ref="Q1435">SUMPRODUCT(($G$2:$G$3094=G1435)*(P1435&gt;$P$2:$P$3094))+1</f>
        <v>1</v>
      </c>
      <c r="R1435" s="12" t="e">
        <f>(Q1435*100000)+#REF!</f>
        <v>#REF!</v>
      </c>
      <c r="S1435" t="e" cm="1">
        <f t="array" ref="S1435">SUMPRODUCT(($G$2:$G$3094=G1435)*(R1435&gt;$R$2:$R$3094))+1</f>
        <v>#REF!</v>
      </c>
      <c r="T1435" t="str">
        <f t="shared" si="114"/>
        <v xml:space="preserve">Leicester </v>
      </c>
      <c r="U1435">
        <v>0</v>
      </c>
      <c r="V1435" t="s">
        <v>19</v>
      </c>
      <c r="W1435">
        <f t="shared" si="115"/>
        <v>2023</v>
      </c>
    </row>
    <row r="1436" spans="1:23" x14ac:dyDescent="0.25">
      <c r="A1436" s="10" t="str">
        <f>IF(YEAR(G1436)=2024,#REF!,"")</f>
        <v/>
      </c>
      <c r="B1436" s="10" t="str">
        <f>IF(YEAR(G1436)=2025,#REF!,"")</f>
        <v/>
      </c>
      <c r="C1436" s="10" t="str">
        <f t="shared" si="111"/>
        <v>Afternoon45274</v>
      </c>
      <c r="D1436" s="5" t="str">
        <f>IF('by region'!$C$2="Any","Any",List!V1436)&amp;M1436&amp;IF('by region'!$I$2="Any","Any",N1436)&amp;G1436</f>
        <v>AnyJumpAny45274</v>
      </c>
      <c r="E1436" s="5" t="e">
        <f>IF(I1436=#REF!,List!G1436,"")</f>
        <v>#REF!</v>
      </c>
      <c r="F1436" s="5" t="e">
        <f t="shared" si="112"/>
        <v>#REF!</v>
      </c>
      <c r="G1436" s="15">
        <v>45274</v>
      </c>
      <c r="H1436" s="16" t="s">
        <v>34</v>
      </c>
      <c r="I1436" s="16" t="s">
        <v>31</v>
      </c>
      <c r="J1436" s="16" t="s">
        <v>9</v>
      </c>
      <c r="K1436" s="14" t="s">
        <v>24</v>
      </c>
      <c r="L1436" s="14" t="s">
        <v>11</v>
      </c>
      <c r="M1436" s="16" t="s">
        <v>12</v>
      </c>
      <c r="N1436" s="16" t="s">
        <v>13</v>
      </c>
      <c r="O1436" s="16" t="s">
        <v>14</v>
      </c>
      <c r="P1436" s="12">
        <f t="shared" si="113"/>
        <v>1</v>
      </c>
      <c r="Q1436" s="12" cm="1">
        <f t="array" ref="Q1436">SUMPRODUCT(($G$2:$G$3094=G1436)*(P1436&gt;$P$2:$P$3094))+1</f>
        <v>1</v>
      </c>
      <c r="R1436" s="12" t="e">
        <f>(Q1436*100000)+#REF!</f>
        <v>#REF!</v>
      </c>
      <c r="S1436" t="e" cm="1">
        <f t="array" ref="S1436">SUMPRODUCT(($G$2:$G$3094=G1436)*(R1436&gt;$R$2:$R$3094))+1</f>
        <v>#REF!</v>
      </c>
      <c r="T1436" t="str">
        <f t="shared" si="114"/>
        <v xml:space="preserve">Newcastle </v>
      </c>
      <c r="U1436">
        <v>0</v>
      </c>
      <c r="V1436" t="s">
        <v>17</v>
      </c>
      <c r="W1436">
        <f t="shared" si="115"/>
        <v>2023</v>
      </c>
    </row>
    <row r="1437" spans="1:23" x14ac:dyDescent="0.25">
      <c r="A1437" s="10" t="str">
        <f>IF(YEAR(G1437)=2024,#REF!,"")</f>
        <v/>
      </c>
      <c r="B1437" s="10" t="str">
        <f>IF(YEAR(G1437)=2025,#REF!,"")</f>
        <v/>
      </c>
      <c r="C1437" s="10" t="str">
        <f t="shared" si="111"/>
        <v>Afternoon45274</v>
      </c>
      <c r="D1437" s="5" t="str">
        <f>IF('by region'!$C$2="Any","Any",List!V1437)&amp;M1437&amp;IF('by region'!$I$2="Any","Any",N1437)&amp;G1437</f>
        <v>AnyJumpAny45274</v>
      </c>
      <c r="E1437" s="5" t="e">
        <f>IF(I1437=#REF!,List!G1437,"")</f>
        <v>#REF!</v>
      </c>
      <c r="F1437" s="5" t="e">
        <f t="shared" si="112"/>
        <v>#REF!</v>
      </c>
      <c r="G1437" s="15">
        <v>45274</v>
      </c>
      <c r="H1437" s="16" t="s">
        <v>34</v>
      </c>
      <c r="I1437" s="16" t="s">
        <v>57</v>
      </c>
      <c r="J1437" s="16" t="s">
        <v>9</v>
      </c>
      <c r="K1437" s="14" t="s">
        <v>10</v>
      </c>
      <c r="L1437" s="14" t="s">
        <v>19</v>
      </c>
      <c r="M1437" s="16" t="s">
        <v>12</v>
      </c>
      <c r="N1437" s="16" t="s">
        <v>13</v>
      </c>
      <c r="O1437" s="16" t="s">
        <v>14</v>
      </c>
      <c r="P1437" s="12">
        <f t="shared" si="113"/>
        <v>1</v>
      </c>
      <c r="Q1437" s="12" cm="1">
        <f t="array" ref="Q1437">SUMPRODUCT(($G$2:$G$3094=G1437)*(P1437&gt;$P$2:$P$3094))+1</f>
        <v>1</v>
      </c>
      <c r="R1437" s="12" t="e">
        <f>(Q1437*100000)+#REF!</f>
        <v>#REF!</v>
      </c>
      <c r="S1437" t="e" cm="1">
        <f t="array" ref="S1437">SUMPRODUCT(($G$2:$G$3094=G1437)*(R1437&gt;$R$2:$R$3094))+1</f>
        <v>#REF!</v>
      </c>
      <c r="T1437" t="str">
        <f t="shared" si="114"/>
        <v xml:space="preserve">Taunton </v>
      </c>
      <c r="U1437">
        <v>0</v>
      </c>
      <c r="V1437" t="s">
        <v>19</v>
      </c>
      <c r="W1437">
        <f t="shared" si="115"/>
        <v>2023</v>
      </c>
    </row>
    <row r="1438" spans="1:23" x14ac:dyDescent="0.25">
      <c r="A1438" s="10" t="str">
        <f>IF(YEAR(G1438)=2024,#REF!,"")</f>
        <v/>
      </c>
      <c r="B1438" s="10" t="str">
        <f>IF(YEAR(G1438)=2025,#REF!,"")</f>
        <v/>
      </c>
      <c r="C1438" s="10" t="str">
        <f t="shared" si="111"/>
        <v>Afternoon45274</v>
      </c>
      <c r="D1438" s="5" t="str">
        <f>IF('by region'!$C$2="Any","Any",List!V1438)&amp;M1438&amp;IF('by region'!$I$2="Any","Any",N1438)&amp;G1438</f>
        <v>AnyJumpAny45274</v>
      </c>
      <c r="E1438" s="5" t="e">
        <f>IF(I1438=#REF!,List!G1438,"")</f>
        <v>#REF!</v>
      </c>
      <c r="F1438" s="5" t="e">
        <f t="shared" si="112"/>
        <v>#REF!</v>
      </c>
      <c r="G1438" s="15">
        <v>45274</v>
      </c>
      <c r="H1438" s="16" t="s">
        <v>34</v>
      </c>
      <c r="I1438" s="16" t="s">
        <v>48</v>
      </c>
      <c r="J1438" s="16" t="s">
        <v>9</v>
      </c>
      <c r="K1438" s="14" t="s">
        <v>16</v>
      </c>
      <c r="L1438" s="14" t="s">
        <v>17</v>
      </c>
      <c r="M1438" s="16" t="s">
        <v>12</v>
      </c>
      <c r="N1438" s="16" t="s">
        <v>13</v>
      </c>
      <c r="O1438" s="16" t="s">
        <v>14</v>
      </c>
      <c r="P1438" s="12">
        <f t="shared" si="113"/>
        <v>1</v>
      </c>
      <c r="Q1438" s="12" cm="1">
        <f t="array" ref="Q1438">SUMPRODUCT(($G$2:$G$3094=G1438)*(P1438&gt;$P$2:$P$3094))+1</f>
        <v>1</v>
      </c>
      <c r="R1438" s="12" t="e">
        <f>(Q1438*100000)+#REF!</f>
        <v>#REF!</v>
      </c>
      <c r="S1438" t="e" cm="1">
        <f t="array" ref="S1438">SUMPRODUCT(($G$2:$G$3094=G1438)*(R1438&gt;$R$2:$R$3094))+1</f>
        <v>#REF!</v>
      </c>
      <c r="T1438" t="str">
        <f t="shared" si="114"/>
        <v xml:space="preserve">Warwick </v>
      </c>
      <c r="U1438">
        <v>0</v>
      </c>
      <c r="V1438" t="s">
        <v>17</v>
      </c>
      <c r="W1438">
        <f t="shared" si="115"/>
        <v>2023</v>
      </c>
    </row>
    <row r="1439" spans="1:23" x14ac:dyDescent="0.25">
      <c r="A1439" s="10" t="str">
        <f>IF(YEAR(G1439)=2024,#REF!,"")</f>
        <v/>
      </c>
      <c r="B1439" s="10" t="str">
        <f>IF(YEAR(G1439)=2025,#REF!,"")</f>
        <v/>
      </c>
      <c r="C1439" s="10" t="str">
        <f t="shared" si="111"/>
        <v>Afternoon45275</v>
      </c>
      <c r="D1439" s="5" t="str">
        <f>IF('by region'!$C$2="Any","Any",List!V1439)&amp;M1439&amp;IF('by region'!$I$2="Any","Any",N1439)&amp;G1439</f>
        <v>AnyJumpAny45275</v>
      </c>
      <c r="E1439" s="5" t="e">
        <f>IF(I1439=#REF!,List!G1439,"")</f>
        <v>#REF!</v>
      </c>
      <c r="F1439" s="5" t="e">
        <f t="shared" si="112"/>
        <v>#REF!</v>
      </c>
      <c r="G1439" s="15">
        <v>45275</v>
      </c>
      <c r="H1439" s="16" t="s">
        <v>35</v>
      </c>
      <c r="I1439" s="16" t="s">
        <v>64</v>
      </c>
      <c r="J1439" s="16" t="s">
        <v>9</v>
      </c>
      <c r="K1439" s="14" t="s">
        <v>10</v>
      </c>
      <c r="L1439" s="14" t="s">
        <v>17</v>
      </c>
      <c r="M1439" s="16" t="s">
        <v>12</v>
      </c>
      <c r="N1439" s="16" t="s">
        <v>13</v>
      </c>
      <c r="O1439" s="16" t="s">
        <v>14</v>
      </c>
      <c r="P1439" s="12">
        <f t="shared" si="113"/>
        <v>1</v>
      </c>
      <c r="Q1439" s="12" cm="1">
        <f t="array" ref="Q1439">SUMPRODUCT(($G$2:$G$3094=G1439)*(P1439&gt;$P$2:$P$3094))+1</f>
        <v>1</v>
      </c>
      <c r="R1439" s="12" t="e">
        <f>(Q1439*100000)+#REF!</f>
        <v>#REF!</v>
      </c>
      <c r="S1439" t="e" cm="1">
        <f t="array" ref="S1439">SUMPRODUCT(($G$2:$G$3094=G1439)*(R1439&gt;$R$2:$R$3094))+1</f>
        <v>#REF!</v>
      </c>
      <c r="T1439" t="str">
        <f t="shared" si="114"/>
        <v xml:space="preserve">Bangor-On-Dee </v>
      </c>
      <c r="U1439">
        <v>1</v>
      </c>
      <c r="V1439" t="s">
        <v>11</v>
      </c>
      <c r="W1439">
        <f t="shared" si="115"/>
        <v>2023</v>
      </c>
    </row>
    <row r="1440" spans="1:23" x14ac:dyDescent="0.25">
      <c r="A1440" s="10" t="str">
        <f>IF(YEAR(G1440)=2024,#REF!,"")</f>
        <v/>
      </c>
      <c r="B1440" s="10" t="str">
        <f>IF(YEAR(G1440)=2025,#REF!,"")</f>
        <v/>
      </c>
      <c r="C1440" s="10" t="str">
        <f t="shared" si="111"/>
        <v>Afternoon45275</v>
      </c>
      <c r="D1440" s="5" t="str">
        <f>IF('by region'!$C$2="Any","Any",List!V1440)&amp;M1440&amp;IF('by region'!$I$2="Any","Any",N1440)&amp;G1440</f>
        <v>AnyJumpAny45275</v>
      </c>
      <c r="E1440" s="5" t="e">
        <f>IF(I1440=#REF!,List!G1440,"")</f>
        <v>#REF!</v>
      </c>
      <c r="F1440" s="5" t="e">
        <f t="shared" si="112"/>
        <v>#REF!</v>
      </c>
      <c r="G1440" s="15">
        <v>45275</v>
      </c>
      <c r="H1440" s="16" t="s">
        <v>35</v>
      </c>
      <c r="I1440" s="16" t="s">
        <v>15</v>
      </c>
      <c r="J1440" s="16" t="s">
        <v>9</v>
      </c>
      <c r="K1440" s="14" t="s">
        <v>16</v>
      </c>
      <c r="L1440" s="14" t="s">
        <v>17</v>
      </c>
      <c r="M1440" s="16" t="s">
        <v>12</v>
      </c>
      <c r="N1440" s="16" t="s">
        <v>13</v>
      </c>
      <c r="O1440" s="16" t="s">
        <v>14</v>
      </c>
      <c r="P1440" s="12">
        <f t="shared" si="113"/>
        <v>1</v>
      </c>
      <c r="Q1440" s="12" cm="1">
        <f t="array" ref="Q1440">SUMPRODUCT(($G$2:$G$3094=G1440)*(P1440&gt;$P$2:$P$3094))+1</f>
        <v>1</v>
      </c>
      <c r="R1440" s="12" t="e">
        <f>(Q1440*100000)+#REF!</f>
        <v>#REF!</v>
      </c>
      <c r="S1440" t="e" cm="1">
        <f t="array" ref="S1440">SUMPRODUCT(($G$2:$G$3094=G1440)*(R1440&gt;$R$2:$R$3094))+1</f>
        <v>#REF!</v>
      </c>
      <c r="T1440" t="str">
        <f t="shared" si="114"/>
        <v xml:space="preserve">Cheltenham </v>
      </c>
      <c r="U1440">
        <v>1</v>
      </c>
      <c r="V1440" t="s">
        <v>11</v>
      </c>
      <c r="W1440">
        <f t="shared" si="115"/>
        <v>2023</v>
      </c>
    </row>
    <row r="1441" spans="1:24" x14ac:dyDescent="0.25">
      <c r="A1441" s="10" t="str">
        <f>IF(YEAR(G1441)=2024,#REF!,"")</f>
        <v/>
      </c>
      <c r="B1441" s="10" t="str">
        <f>IF(YEAR(G1441)=2025,#REF!,"")</f>
        <v/>
      </c>
      <c r="C1441" s="10" t="str">
        <f t="shared" si="111"/>
        <v>Afternoon45275</v>
      </c>
      <c r="D1441" s="5" t="str">
        <f>IF('by region'!$C$2="Any","Any",List!V1441)&amp;M1441&amp;IF('by region'!$I$2="Any","Any",N1441)&amp;G1441</f>
        <v>AnyJumpAny45275</v>
      </c>
      <c r="E1441" s="5" t="e">
        <f>IF(I1441=#REF!,List!G1441,"")</f>
        <v>#REF!</v>
      </c>
      <c r="F1441" s="5" t="e">
        <f t="shared" si="112"/>
        <v>#REF!</v>
      </c>
      <c r="G1441" s="15">
        <v>45275</v>
      </c>
      <c r="H1441" s="16" t="s">
        <v>35</v>
      </c>
      <c r="I1441" s="16" t="s">
        <v>59</v>
      </c>
      <c r="J1441" s="16" t="s">
        <v>9</v>
      </c>
      <c r="K1441" s="14" t="s">
        <v>24</v>
      </c>
      <c r="L1441" s="14" t="s">
        <v>11</v>
      </c>
      <c r="M1441" s="16" t="s">
        <v>12</v>
      </c>
      <c r="N1441" s="16" t="s">
        <v>13</v>
      </c>
      <c r="O1441" s="16" t="s">
        <v>14</v>
      </c>
      <c r="P1441" s="12">
        <f t="shared" si="113"/>
        <v>1</v>
      </c>
      <c r="Q1441" s="12" cm="1">
        <f t="array" ref="Q1441">SUMPRODUCT(($G$2:$G$3094=G1441)*(P1441&gt;$P$2:$P$3094))+1</f>
        <v>1</v>
      </c>
      <c r="R1441" s="12" t="e">
        <f>(Q1441*100000)+#REF!</f>
        <v>#REF!</v>
      </c>
      <c r="S1441" t="e" cm="1">
        <f t="array" ref="S1441">SUMPRODUCT(($G$2:$G$3094=G1441)*(R1441&gt;$R$2:$R$3094))+1</f>
        <v>#REF!</v>
      </c>
      <c r="T1441" t="str">
        <f t="shared" si="114"/>
        <v xml:space="preserve">Doncaster </v>
      </c>
      <c r="U1441">
        <v>0</v>
      </c>
      <c r="V1441" t="s">
        <v>19</v>
      </c>
      <c r="W1441">
        <f t="shared" si="115"/>
        <v>2023</v>
      </c>
    </row>
    <row r="1442" spans="1:24" x14ac:dyDescent="0.25">
      <c r="A1442" s="10" t="str">
        <f>IF(YEAR(G1442)=2024,#REF!,"")</f>
        <v/>
      </c>
      <c r="B1442" s="10" t="str">
        <f>IF(YEAR(G1442)=2025,#REF!,"")</f>
        <v/>
      </c>
      <c r="C1442" s="10" t="str">
        <f t="shared" si="111"/>
        <v>Afternoon45276</v>
      </c>
      <c r="D1442" s="5" t="str">
        <f>IF('by region'!$C$2="Any","Any",List!V1442)&amp;M1442&amp;IF('by region'!$I$2="Any","Any",N1442)&amp;G1442</f>
        <v>AnyJumpAny45276</v>
      </c>
      <c r="E1442" s="5" t="e">
        <f>IF(I1442=#REF!,List!G1442,"")</f>
        <v>#REF!</v>
      </c>
      <c r="F1442" s="5" t="e">
        <f t="shared" si="112"/>
        <v>#REF!</v>
      </c>
      <c r="G1442" s="15">
        <v>45276</v>
      </c>
      <c r="H1442" s="16" t="s">
        <v>37</v>
      </c>
      <c r="I1442" s="16" t="s">
        <v>15</v>
      </c>
      <c r="J1442" s="16" t="s">
        <v>9</v>
      </c>
      <c r="K1442" s="14" t="s">
        <v>16</v>
      </c>
      <c r="L1442" s="14" t="s">
        <v>17</v>
      </c>
      <c r="M1442" s="16" t="s">
        <v>12</v>
      </c>
      <c r="N1442" s="16" t="s">
        <v>13</v>
      </c>
      <c r="O1442" s="16" t="s">
        <v>14</v>
      </c>
      <c r="P1442" s="12">
        <f t="shared" si="113"/>
        <v>1</v>
      </c>
      <c r="Q1442" s="12" cm="1">
        <f t="array" ref="Q1442">SUMPRODUCT(($G$2:$G$3094=G1442)*(P1442&gt;$P$2:$P$3094))+1</f>
        <v>1</v>
      </c>
      <c r="R1442" s="12" t="e">
        <f>(Q1442*100000)+#REF!</f>
        <v>#REF!</v>
      </c>
      <c r="S1442" t="e" cm="1">
        <f t="array" ref="S1442">SUMPRODUCT(($G$2:$G$3094=G1442)*(R1442&gt;$R$2:$R$3094))+1</f>
        <v>#REF!</v>
      </c>
      <c r="T1442" t="str">
        <f t="shared" si="114"/>
        <v xml:space="preserve">Cheltenham </v>
      </c>
      <c r="U1442">
        <v>0</v>
      </c>
      <c r="V1442" t="s">
        <v>17</v>
      </c>
      <c r="W1442">
        <f t="shared" si="115"/>
        <v>2023</v>
      </c>
    </row>
    <row r="1443" spans="1:24" x14ac:dyDescent="0.25">
      <c r="A1443" s="10" t="str">
        <f>IF(YEAR(G1443)=2024,#REF!,"")</f>
        <v/>
      </c>
      <c r="B1443" s="10" t="str">
        <f>IF(YEAR(G1443)=2025,#REF!,"")</f>
        <v/>
      </c>
      <c r="C1443" s="10" t="str">
        <f t="shared" si="111"/>
        <v>Afternoon45276</v>
      </c>
      <c r="D1443" s="5" t="str">
        <f>IF('by region'!$C$2="Any","Any",List!V1443)&amp;M1443&amp;IF('by region'!$I$2="Any","Any",N1443)&amp;G1443</f>
        <v>AnyJumpAny45276</v>
      </c>
      <c r="E1443" s="5" t="e">
        <f>IF(I1443=#REF!,List!G1443,"")</f>
        <v>#REF!</v>
      </c>
      <c r="F1443" s="5" t="e">
        <f t="shared" si="112"/>
        <v>#REF!</v>
      </c>
      <c r="G1443" s="15">
        <v>45276</v>
      </c>
      <c r="H1443" s="16" t="s">
        <v>37</v>
      </c>
      <c r="I1443" s="16" t="s">
        <v>59</v>
      </c>
      <c r="J1443" s="16" t="s">
        <v>9</v>
      </c>
      <c r="K1443" s="14" t="s">
        <v>24</v>
      </c>
      <c r="L1443" s="14" t="s">
        <v>11</v>
      </c>
      <c r="M1443" s="16" t="s">
        <v>12</v>
      </c>
      <c r="N1443" s="16" t="s">
        <v>13</v>
      </c>
      <c r="O1443" s="16" t="s">
        <v>14</v>
      </c>
      <c r="P1443" s="12">
        <f t="shared" si="113"/>
        <v>1</v>
      </c>
      <c r="Q1443" s="12" cm="1">
        <f t="array" ref="Q1443">SUMPRODUCT(($G$2:$G$3094=G1443)*(P1443&gt;$P$2:$P$3094))+1</f>
        <v>1</v>
      </c>
      <c r="R1443" s="12" t="e">
        <f>(Q1443*100000)+#REF!</f>
        <v>#REF!</v>
      </c>
      <c r="S1443" t="e" cm="1">
        <f t="array" ref="S1443">SUMPRODUCT(($G$2:$G$3094=G1443)*(R1443&gt;$R$2:$R$3094))+1</f>
        <v>#REF!</v>
      </c>
      <c r="T1443" t="str">
        <f t="shared" si="114"/>
        <v xml:space="preserve">Doncaster </v>
      </c>
      <c r="U1443">
        <v>0</v>
      </c>
      <c r="V1443" t="s">
        <v>19</v>
      </c>
      <c r="W1443">
        <f t="shared" si="115"/>
        <v>2023</v>
      </c>
    </row>
    <row r="1444" spans="1:24" x14ac:dyDescent="0.25">
      <c r="A1444" s="10" t="str">
        <f>IF(YEAR(G1444)=2024,#REF!,"")</f>
        <v/>
      </c>
      <c r="B1444" s="10" t="str">
        <f>IF(YEAR(G1444)=2025,#REF!,"")</f>
        <v/>
      </c>
      <c r="C1444" s="10" t="str">
        <f t="shared" si="111"/>
        <v>Afternoon45276</v>
      </c>
      <c r="D1444" s="5" t="str">
        <f>IF('by region'!$C$2="Any","Any",List!V1444)&amp;M1444&amp;IF('by region'!$I$2="Any","Any",N1444)&amp;G1444</f>
        <v>AnyJumpAny45276</v>
      </c>
      <c r="E1444" s="5" t="e">
        <f>IF(I1444=#REF!,List!G1444,"")</f>
        <v>#REF!</v>
      </c>
      <c r="F1444" s="5" t="e">
        <f t="shared" si="112"/>
        <v>#REF!</v>
      </c>
      <c r="G1444" s="15">
        <v>45276</v>
      </c>
      <c r="H1444" s="16" t="s">
        <v>37</v>
      </c>
      <c r="I1444" s="16" t="s">
        <v>61</v>
      </c>
      <c r="J1444" s="16" t="s">
        <v>9</v>
      </c>
      <c r="K1444" s="14" t="s">
        <v>24</v>
      </c>
      <c r="L1444" s="14" t="s">
        <v>17</v>
      </c>
      <c r="M1444" s="16" t="s">
        <v>12</v>
      </c>
      <c r="N1444" s="16" t="s">
        <v>13</v>
      </c>
      <c r="O1444" s="16" t="s">
        <v>14</v>
      </c>
      <c r="P1444" s="12">
        <f t="shared" si="113"/>
        <v>1</v>
      </c>
      <c r="Q1444" s="12" cm="1">
        <f t="array" ref="Q1444">SUMPRODUCT(($G$2:$G$3094=G1444)*(P1444&gt;$P$2:$P$3094))+1</f>
        <v>1</v>
      </c>
      <c r="R1444" s="12" t="e">
        <f>(Q1444*100000)+#REF!</f>
        <v>#REF!</v>
      </c>
      <c r="S1444" t="e" cm="1">
        <f t="array" ref="S1444">SUMPRODUCT(($G$2:$G$3094=G1444)*(R1444&gt;$R$2:$R$3094))+1</f>
        <v>#REF!</v>
      </c>
      <c r="T1444" t="str">
        <f t="shared" si="114"/>
        <v xml:space="preserve">Hereford </v>
      </c>
      <c r="U1444">
        <v>0</v>
      </c>
      <c r="V1444" t="s">
        <v>19</v>
      </c>
      <c r="W1444">
        <f t="shared" si="115"/>
        <v>2023</v>
      </c>
    </row>
    <row r="1445" spans="1:24" s="11" customFormat="1" x14ac:dyDescent="0.25">
      <c r="A1445" s="10" t="str">
        <f>IF(YEAR(G1445)=2024,#REF!,"")</f>
        <v/>
      </c>
      <c r="B1445" s="10" t="str">
        <f>IF(YEAR(G1445)=2025,#REF!,"")</f>
        <v/>
      </c>
      <c r="C1445" s="10" t="str">
        <f t="shared" si="111"/>
        <v>Afternoon45277</v>
      </c>
      <c r="D1445" s="5" t="str">
        <f>IF('by region'!$C$2="Any","Any",List!V1445)&amp;M1445&amp;IF('by region'!$I$2="Any","Any",N1445)&amp;G1445</f>
        <v>AnyJumpAny45277</v>
      </c>
      <c r="E1445" s="5" t="e">
        <f>IF(I1445=#REF!,List!G1445,"")</f>
        <v>#REF!</v>
      </c>
      <c r="F1445" s="5" t="e">
        <f t="shared" si="112"/>
        <v>#REF!</v>
      </c>
      <c r="G1445" s="15">
        <v>45277</v>
      </c>
      <c r="H1445" s="16" t="s">
        <v>40</v>
      </c>
      <c r="I1445" s="16" t="s">
        <v>63</v>
      </c>
      <c r="J1445" s="16" t="s">
        <v>9</v>
      </c>
      <c r="K1445" s="14" t="s">
        <v>16</v>
      </c>
      <c r="L1445" s="14" t="s">
        <v>11</v>
      </c>
      <c r="M1445" s="16" t="s">
        <v>12</v>
      </c>
      <c r="N1445" s="16" t="s">
        <v>13</v>
      </c>
      <c r="O1445" s="16" t="s">
        <v>14</v>
      </c>
      <c r="P1445" s="12">
        <f t="shared" si="113"/>
        <v>1</v>
      </c>
      <c r="Q1445" s="12" cm="1">
        <f t="array" ref="Q1445">SUMPRODUCT(($G$2:$G$3094=G1445)*(P1445&gt;$P$2:$P$3094))+1</f>
        <v>1</v>
      </c>
      <c r="R1445" s="12" t="e">
        <f>(Q1445*100000)+#REF!</f>
        <v>#REF!</v>
      </c>
      <c r="S1445" t="e" cm="1">
        <f t="array" ref="S1445">SUMPRODUCT(($G$2:$G$3094=G1445)*(R1445&gt;$R$2:$R$3094))+1</f>
        <v>#REF!</v>
      </c>
      <c r="T1445" t="str">
        <f t="shared" si="114"/>
        <v xml:space="preserve">Carlisle </v>
      </c>
      <c r="U1445" s="11">
        <v>0</v>
      </c>
      <c r="V1445" s="11" t="s">
        <v>11</v>
      </c>
      <c r="W1445">
        <f t="shared" si="115"/>
        <v>2023</v>
      </c>
      <c r="X1445"/>
    </row>
    <row r="1446" spans="1:24" x14ac:dyDescent="0.25">
      <c r="A1446" s="10" t="str">
        <f>IF(YEAR(G1446)=2024,#REF!,"")</f>
        <v/>
      </c>
      <c r="B1446" s="10" t="str">
        <f>IF(YEAR(G1446)=2025,#REF!,"")</f>
        <v/>
      </c>
      <c r="C1446" s="10" t="str">
        <f t="shared" si="111"/>
        <v>Afternoon45277</v>
      </c>
      <c r="D1446" s="5" t="str">
        <f>IF('by region'!$C$2="Any","Any",List!V1446)&amp;M1446&amp;IF('by region'!$I$2="Any","Any",N1446)&amp;G1446</f>
        <v>AnyJumpAny45277</v>
      </c>
      <c r="E1446" s="5" t="e">
        <f>IF(I1446=#REF!,List!G1446,"")</f>
        <v>#REF!</v>
      </c>
      <c r="F1446" s="5" t="e">
        <f t="shared" si="112"/>
        <v>#REF!</v>
      </c>
      <c r="G1446" s="15">
        <v>45277</v>
      </c>
      <c r="H1446" s="16" t="s">
        <v>40</v>
      </c>
      <c r="I1446" s="16" t="s">
        <v>23</v>
      </c>
      <c r="J1446" s="16" t="s">
        <v>9</v>
      </c>
      <c r="K1446" s="14" t="s">
        <v>24</v>
      </c>
      <c r="L1446" s="14" t="s">
        <v>17</v>
      </c>
      <c r="M1446" s="16" t="s">
        <v>12</v>
      </c>
      <c r="N1446" s="16" t="s">
        <v>13</v>
      </c>
      <c r="O1446" s="16" t="s">
        <v>14</v>
      </c>
      <c r="P1446" s="12">
        <f t="shared" si="113"/>
        <v>1</v>
      </c>
      <c r="Q1446" s="12" cm="1">
        <f t="array" ref="Q1446">SUMPRODUCT(($G$2:$G$3094=G1446)*(P1446&gt;$P$2:$P$3094))+1</f>
        <v>1</v>
      </c>
      <c r="R1446" s="12" t="e">
        <f>(Q1446*100000)+#REF!</f>
        <v>#REF!</v>
      </c>
      <c r="S1446" t="e" cm="1">
        <f t="array" ref="S1446">SUMPRODUCT(($G$2:$G$3094=G1446)*(R1446&gt;$R$2:$R$3094))+1</f>
        <v>#REF!</v>
      </c>
      <c r="T1446" t="str">
        <f t="shared" si="114"/>
        <v xml:space="preserve">Southwell </v>
      </c>
      <c r="U1446">
        <v>0</v>
      </c>
      <c r="V1446" t="s">
        <v>17</v>
      </c>
      <c r="W1446">
        <f t="shared" si="115"/>
        <v>2023</v>
      </c>
    </row>
    <row r="1447" spans="1:24" x14ac:dyDescent="0.25">
      <c r="A1447" s="10" t="str">
        <f>IF(YEAR(G1447)=2024,#REF!,"")</f>
        <v/>
      </c>
      <c r="B1447" s="10" t="str">
        <f>IF(YEAR(G1447)=2025,#REF!,"")</f>
        <v/>
      </c>
      <c r="C1447" s="10" t="str">
        <f t="shared" si="111"/>
        <v>Afternoon45278</v>
      </c>
      <c r="D1447" s="5" t="str">
        <f>IF('by region'!$C$2="Any","Any",List!V1447)&amp;M1447&amp;IF('by region'!$I$2="Any","Any",N1447)&amp;G1447</f>
        <v>AnyJumpAny45278</v>
      </c>
      <c r="E1447" s="5" t="e">
        <f>IF(I1447=#REF!,List!G1447,"")</f>
        <v>#REF!</v>
      </c>
      <c r="F1447" s="5" t="e">
        <f t="shared" si="112"/>
        <v>#REF!</v>
      </c>
      <c r="G1447" s="15">
        <v>45278</v>
      </c>
      <c r="H1447" s="16" t="s">
        <v>42</v>
      </c>
      <c r="I1447" s="16" t="s">
        <v>22</v>
      </c>
      <c r="J1447" s="16" t="s">
        <v>9</v>
      </c>
      <c r="K1447" s="14" t="s">
        <v>10</v>
      </c>
      <c r="L1447" s="14" t="s">
        <v>11</v>
      </c>
      <c r="M1447" s="16" t="s">
        <v>12</v>
      </c>
      <c r="N1447" s="16" t="s">
        <v>13</v>
      </c>
      <c r="O1447" s="16" t="s">
        <v>14</v>
      </c>
      <c r="P1447" s="12">
        <f t="shared" si="113"/>
        <v>1</v>
      </c>
      <c r="Q1447" s="12" cm="1">
        <f t="array" ref="Q1447">SUMPRODUCT(($G$2:$G$3094=G1447)*(P1447&gt;$P$2:$P$3094))+1</f>
        <v>1</v>
      </c>
      <c r="R1447" s="12" t="e">
        <f>(Q1447*100000)+#REF!</f>
        <v>#REF!</v>
      </c>
      <c r="S1447" t="e" cm="1">
        <f t="array" ref="S1447">SUMPRODUCT(($G$2:$G$3094=G1447)*(R1447&gt;$R$2:$R$3094))+1</f>
        <v>#REF!</v>
      </c>
      <c r="T1447" t="str">
        <f t="shared" si="114"/>
        <v xml:space="preserve">Musselburgh </v>
      </c>
      <c r="U1447">
        <v>0</v>
      </c>
      <c r="V1447" t="s">
        <v>11</v>
      </c>
      <c r="W1447">
        <f t="shared" si="115"/>
        <v>2023</v>
      </c>
    </row>
    <row r="1448" spans="1:24" x14ac:dyDescent="0.25">
      <c r="A1448" s="10" t="str">
        <f>IF(YEAR(G1448)=2024,#REF!,"")</f>
        <v/>
      </c>
      <c r="B1448" s="10" t="str">
        <f>IF(YEAR(G1448)=2025,#REF!,"")</f>
        <v/>
      </c>
      <c r="C1448" s="10" t="str">
        <f t="shared" si="111"/>
        <v>Afternoon45278</v>
      </c>
      <c r="D1448" s="5" t="str">
        <f>IF('by region'!$C$2="Any","Any",List!V1448)&amp;M1448&amp;IF('by region'!$I$2="Any","Any",N1448)&amp;G1448</f>
        <v>AnyJumpAny45278</v>
      </c>
      <c r="E1448" s="5" t="e">
        <f>IF(I1448=#REF!,List!G1448,"")</f>
        <v>#REF!</v>
      </c>
      <c r="F1448" s="5" t="e">
        <f t="shared" si="112"/>
        <v>#REF!</v>
      </c>
      <c r="G1448" s="15">
        <v>45278</v>
      </c>
      <c r="H1448" s="16" t="s">
        <v>42</v>
      </c>
      <c r="I1448" s="16" t="s">
        <v>41</v>
      </c>
      <c r="J1448" s="16" t="s">
        <v>9</v>
      </c>
      <c r="K1448" s="14" t="s">
        <v>10</v>
      </c>
      <c r="L1448" s="14" t="s">
        <v>19</v>
      </c>
      <c r="M1448" s="16" t="s">
        <v>12</v>
      </c>
      <c r="N1448" s="16" t="s">
        <v>13</v>
      </c>
      <c r="O1448" s="16" t="s">
        <v>14</v>
      </c>
      <c r="P1448" s="12">
        <f t="shared" si="113"/>
        <v>1</v>
      </c>
      <c r="Q1448" s="12" cm="1">
        <f t="array" ref="Q1448">SUMPRODUCT(($G$2:$G$3094=G1448)*(P1448&gt;$P$2:$P$3094))+1</f>
        <v>1</v>
      </c>
      <c r="R1448" s="12" t="e">
        <f>(Q1448*100000)+#REF!</f>
        <v>#REF!</v>
      </c>
      <c r="S1448" t="e" cm="1">
        <f t="array" ref="S1448">SUMPRODUCT(($G$2:$G$3094=G1448)*(R1448&gt;$R$2:$R$3094))+1</f>
        <v>#REF!</v>
      </c>
      <c r="T1448" t="str">
        <f t="shared" si="114"/>
        <v xml:space="preserve">Plumpton </v>
      </c>
      <c r="U1448">
        <v>0</v>
      </c>
      <c r="V1448" t="s">
        <v>17</v>
      </c>
      <c r="W1448">
        <f t="shared" si="115"/>
        <v>2023</v>
      </c>
    </row>
    <row r="1449" spans="1:24" x14ac:dyDescent="0.25">
      <c r="A1449" s="10" t="str">
        <f>IF(YEAR(G1449)=2024,#REF!,"")</f>
        <v/>
      </c>
      <c r="B1449" s="10" t="str">
        <f>IF(YEAR(G1449)=2025,#REF!,"")</f>
        <v/>
      </c>
      <c r="C1449" s="10" t="str">
        <f t="shared" si="111"/>
        <v>Afternoon45279</v>
      </c>
      <c r="D1449" s="5" t="str">
        <f>IF('by region'!$C$2="Any","Any",List!V1449)&amp;M1449&amp;IF('by region'!$I$2="Any","Any",N1449)&amp;G1449</f>
        <v>AnyJumpAny45279</v>
      </c>
      <c r="E1449" s="5" t="e">
        <f>IF(I1449=#REF!,List!G1449,"")</f>
        <v>#REF!</v>
      </c>
      <c r="F1449" s="5" t="e">
        <f t="shared" si="112"/>
        <v>#REF!</v>
      </c>
      <c r="G1449" s="15">
        <v>45279</v>
      </c>
      <c r="H1449" s="16" t="s">
        <v>7</v>
      </c>
      <c r="I1449" s="16" t="s">
        <v>8</v>
      </c>
      <c r="J1449" s="16" t="s">
        <v>9</v>
      </c>
      <c r="K1449" s="14" t="s">
        <v>10</v>
      </c>
      <c r="L1449" s="14" t="s">
        <v>11</v>
      </c>
      <c r="M1449" s="16" t="s">
        <v>12</v>
      </c>
      <c r="N1449" s="16" t="s">
        <v>13</v>
      </c>
      <c r="O1449" s="16" t="s">
        <v>14</v>
      </c>
      <c r="P1449" s="12">
        <f t="shared" si="113"/>
        <v>1</v>
      </c>
      <c r="Q1449" s="12" cm="1">
        <f t="array" ref="Q1449">SUMPRODUCT(($G$2:$G$3094=G1449)*(P1449&gt;$P$2:$P$3094))+1</f>
        <v>1</v>
      </c>
      <c r="R1449" s="12" t="e">
        <f>(Q1449*100000)+#REF!</f>
        <v>#REF!</v>
      </c>
      <c r="S1449" t="e" cm="1">
        <f t="array" ref="S1449">SUMPRODUCT(($G$2:$G$3094=G1449)*(R1449&gt;$R$2:$R$3094))+1</f>
        <v>#REF!</v>
      </c>
      <c r="T1449" t="str">
        <f t="shared" si="114"/>
        <v xml:space="preserve">Catterick Bridge </v>
      </c>
      <c r="U1449">
        <v>0</v>
      </c>
      <c r="V1449" t="s">
        <v>19</v>
      </c>
      <c r="W1449">
        <f t="shared" si="115"/>
        <v>2023</v>
      </c>
    </row>
    <row r="1450" spans="1:24" x14ac:dyDescent="0.25">
      <c r="A1450" s="10" t="str">
        <f>IF(YEAR(G1450)=2024,#REF!,"")</f>
        <v/>
      </c>
      <c r="B1450" s="10" t="str">
        <f>IF(YEAR(G1450)=2025,#REF!,"")</f>
        <v/>
      </c>
      <c r="C1450" s="10" t="str">
        <f t="shared" si="111"/>
        <v>Afternoon45279</v>
      </c>
      <c r="D1450" s="5" t="str">
        <f>IF('by region'!$C$2="Any","Any",List!V1450)&amp;M1450&amp;IF('by region'!$I$2="Any","Any",N1450)&amp;G1450</f>
        <v>AnyJumpAny45279</v>
      </c>
      <c r="E1450" s="5" t="e">
        <f>IF(I1450=#REF!,List!G1450,"")</f>
        <v>#REF!</v>
      </c>
      <c r="F1450" s="5" t="e">
        <f t="shared" si="112"/>
        <v>#REF!</v>
      </c>
      <c r="G1450" s="15">
        <v>45279</v>
      </c>
      <c r="H1450" s="16" t="s">
        <v>7</v>
      </c>
      <c r="I1450" s="16" t="s">
        <v>20</v>
      </c>
      <c r="J1450" s="16" t="s">
        <v>9</v>
      </c>
      <c r="K1450" s="14" t="s">
        <v>10</v>
      </c>
      <c r="L1450" s="14" t="s">
        <v>17</v>
      </c>
      <c r="M1450" s="16" t="s">
        <v>12</v>
      </c>
      <c r="N1450" s="16" t="s">
        <v>13</v>
      </c>
      <c r="O1450" s="16" t="s">
        <v>21</v>
      </c>
      <c r="P1450" s="12">
        <f t="shared" si="113"/>
        <v>1</v>
      </c>
      <c r="Q1450" s="12" cm="1">
        <f t="array" ref="Q1450">SUMPRODUCT(($G$2:$G$3094=G1450)*(P1450&gt;$P$2:$P$3094))+1</f>
        <v>1</v>
      </c>
      <c r="R1450" s="12" t="e">
        <f>(Q1450*100000)+#REF!</f>
        <v>#REF!</v>
      </c>
      <c r="S1450" t="e" cm="1">
        <f t="array" ref="S1450">SUMPRODUCT(($G$2:$G$3094=G1450)*(R1450&gt;$R$2:$R$3094))+1</f>
        <v>#REF!</v>
      </c>
      <c r="T1450" t="str">
        <f t="shared" si="114"/>
        <v xml:space="preserve">Fakenham </v>
      </c>
      <c r="U1450">
        <v>1</v>
      </c>
      <c r="V1450" t="s">
        <v>11</v>
      </c>
      <c r="W1450">
        <f t="shared" si="115"/>
        <v>2023</v>
      </c>
    </row>
    <row r="1451" spans="1:24" x14ac:dyDescent="0.25">
      <c r="A1451" s="10" t="str">
        <f>IF(YEAR(G1451)=2024,#REF!,"")</f>
        <v/>
      </c>
      <c r="B1451" s="10" t="str">
        <f>IF(YEAR(G1451)=2025,#REF!,"")</f>
        <v/>
      </c>
      <c r="C1451" s="10" t="str">
        <f t="shared" si="111"/>
        <v>Afternoon45279</v>
      </c>
      <c r="D1451" s="5" t="str">
        <f>IF('by region'!$C$2="Any","Any",List!V1451)&amp;M1451&amp;IF('by region'!$I$2="Any","Any",N1451)&amp;G1451</f>
        <v>AnyJumpAny45279</v>
      </c>
      <c r="E1451" s="5" t="e">
        <f>IF(I1451=#REF!,List!G1451,"")</f>
        <v>#REF!</v>
      </c>
      <c r="F1451" s="5" t="e">
        <f t="shared" si="112"/>
        <v>#REF!</v>
      </c>
      <c r="G1451" s="15">
        <v>45279</v>
      </c>
      <c r="H1451" s="16" t="s">
        <v>7</v>
      </c>
      <c r="I1451" s="16" t="s">
        <v>39</v>
      </c>
      <c r="J1451" s="16" t="s">
        <v>9</v>
      </c>
      <c r="K1451" s="14" t="s">
        <v>16</v>
      </c>
      <c r="L1451" s="14" t="s">
        <v>19</v>
      </c>
      <c r="M1451" s="16" t="s">
        <v>12</v>
      </c>
      <c r="N1451" s="16" t="s">
        <v>13</v>
      </c>
      <c r="O1451" s="16" t="s">
        <v>14</v>
      </c>
      <c r="P1451" s="12">
        <f t="shared" si="113"/>
        <v>1</v>
      </c>
      <c r="Q1451" s="12" cm="1">
        <f t="array" ref="Q1451">SUMPRODUCT(($G$2:$G$3094=G1451)*(P1451&gt;$P$2:$P$3094))+1</f>
        <v>1</v>
      </c>
      <c r="R1451" s="12" t="e">
        <f>(Q1451*100000)+#REF!</f>
        <v>#REF!</v>
      </c>
      <c r="S1451" t="e" cm="1">
        <f t="array" ref="S1451">SUMPRODUCT(($G$2:$G$3094=G1451)*(R1451&gt;$R$2:$R$3094))+1</f>
        <v>#REF!</v>
      </c>
      <c r="T1451" t="str">
        <f t="shared" si="114"/>
        <v xml:space="preserve">Wincanton </v>
      </c>
      <c r="U1451">
        <v>1</v>
      </c>
      <c r="V1451" t="s">
        <v>11</v>
      </c>
      <c r="W1451">
        <f t="shared" si="115"/>
        <v>2023</v>
      </c>
    </row>
    <row r="1452" spans="1:24" x14ac:dyDescent="0.25">
      <c r="A1452" s="10" t="str">
        <f>IF(YEAR(G1452)=2024,#REF!,"")</f>
        <v/>
      </c>
      <c r="B1452" s="10" t="str">
        <f>IF(YEAR(G1452)=2025,#REF!,"")</f>
        <v/>
      </c>
      <c r="C1452" s="10" t="str">
        <f t="shared" si="111"/>
        <v>Afternoon45280</v>
      </c>
      <c r="D1452" s="5" t="str">
        <f>IF('by region'!$C$2="Any","Any",List!V1452)&amp;M1452&amp;IF('by region'!$I$2="Any","Any",N1452)&amp;G1452</f>
        <v>AnyJumpAny45280</v>
      </c>
      <c r="E1452" s="5" t="e">
        <f>IF(I1452=#REF!,List!G1452,"")</f>
        <v>#REF!</v>
      </c>
      <c r="F1452" s="5" t="e">
        <f t="shared" si="112"/>
        <v>#REF!</v>
      </c>
      <c r="G1452" s="15">
        <v>45280</v>
      </c>
      <c r="H1452" s="16" t="s">
        <v>27</v>
      </c>
      <c r="I1452" s="16" t="s">
        <v>52</v>
      </c>
      <c r="J1452" s="16" t="s">
        <v>9</v>
      </c>
      <c r="K1452" s="14" t="s">
        <v>10</v>
      </c>
      <c r="L1452" s="14" t="s">
        <v>17</v>
      </c>
      <c r="M1452" s="16" t="s">
        <v>12</v>
      </c>
      <c r="N1452" s="16" t="s">
        <v>13</v>
      </c>
      <c r="O1452" s="16" t="s">
        <v>14</v>
      </c>
      <c r="P1452" s="12">
        <f t="shared" si="113"/>
        <v>1</v>
      </c>
      <c r="Q1452" s="12" cm="1">
        <f t="array" ref="Q1452">SUMPRODUCT(($G$2:$G$3094=G1452)*(P1452&gt;$P$2:$P$3094))+1</f>
        <v>1</v>
      </c>
      <c r="R1452" s="12" t="e">
        <f>(Q1452*100000)+#REF!</f>
        <v>#REF!</v>
      </c>
      <c r="S1452" t="e" cm="1">
        <f t="array" ref="S1452">SUMPRODUCT(($G$2:$G$3094=G1452)*(R1452&gt;$R$2:$R$3094))+1</f>
        <v>#REF!</v>
      </c>
      <c r="T1452" t="str">
        <f t="shared" si="114"/>
        <v xml:space="preserve">Ludlow </v>
      </c>
      <c r="U1452">
        <v>0</v>
      </c>
      <c r="V1452" t="s">
        <v>17</v>
      </c>
      <c r="W1452">
        <f t="shared" si="115"/>
        <v>2023</v>
      </c>
    </row>
    <row r="1453" spans="1:24" x14ac:dyDescent="0.25">
      <c r="A1453" s="10" t="str">
        <f>IF(YEAR(G1453)=2024,#REF!,"")</f>
        <v/>
      </c>
      <c r="B1453" s="10" t="str">
        <f>IF(YEAR(G1453)=2025,#REF!,"")</f>
        <v/>
      </c>
      <c r="C1453" s="10" t="str">
        <f t="shared" si="111"/>
        <v>Afternoon45280</v>
      </c>
      <c r="D1453" s="5" t="str">
        <f>IF('by region'!$C$2="Any","Any",List!V1453)&amp;M1453&amp;IF('by region'!$I$2="Any","Any",N1453)&amp;G1453</f>
        <v>AnyJumpAny45280</v>
      </c>
      <c r="E1453" s="5" t="e">
        <f>IF(I1453=#REF!,List!G1453,"")</f>
        <v>#REF!</v>
      </c>
      <c r="F1453" s="5" t="e">
        <f t="shared" si="112"/>
        <v>#REF!</v>
      </c>
      <c r="G1453" s="15">
        <v>45280</v>
      </c>
      <c r="H1453" s="16" t="s">
        <v>27</v>
      </c>
      <c r="I1453" s="16" t="s">
        <v>51</v>
      </c>
      <c r="J1453" s="16" t="s">
        <v>9</v>
      </c>
      <c r="K1453" s="14" t="s">
        <v>10</v>
      </c>
      <c r="L1453" s="14" t="s">
        <v>19</v>
      </c>
      <c r="M1453" s="16" t="s">
        <v>12</v>
      </c>
      <c r="N1453" s="16" t="s">
        <v>13</v>
      </c>
      <c r="O1453" s="16" t="s">
        <v>14</v>
      </c>
      <c r="P1453" s="12">
        <f t="shared" si="113"/>
        <v>1</v>
      </c>
      <c r="Q1453" s="12" cm="1">
        <f t="array" ref="Q1453">SUMPRODUCT(($G$2:$G$3094=G1453)*(P1453&gt;$P$2:$P$3094))+1</f>
        <v>1</v>
      </c>
      <c r="R1453" s="12" t="e">
        <f>(Q1453*100000)+#REF!</f>
        <v>#REF!</v>
      </c>
      <c r="S1453" t="e" cm="1">
        <f t="array" ref="S1453">SUMPRODUCT(($G$2:$G$3094=G1453)*(R1453&gt;$R$2:$R$3094))+1</f>
        <v>#REF!</v>
      </c>
      <c r="T1453" t="str">
        <f t="shared" si="114"/>
        <v xml:space="preserve">Newbury </v>
      </c>
      <c r="U1453">
        <v>0</v>
      </c>
      <c r="V1453" t="s">
        <v>11</v>
      </c>
      <c r="W1453">
        <f t="shared" si="115"/>
        <v>2023</v>
      </c>
    </row>
    <row r="1454" spans="1:24" x14ac:dyDescent="0.25">
      <c r="A1454" s="10" t="str">
        <f>IF(YEAR(G1454)=2024,#REF!,"")</f>
        <v/>
      </c>
      <c r="B1454" s="10" t="str">
        <f>IF(YEAR(G1454)=2025,#REF!,"")</f>
        <v/>
      </c>
      <c r="C1454" s="10" t="str">
        <f t="shared" si="111"/>
        <v>Afternoon45281</v>
      </c>
      <c r="D1454" s="5" t="str">
        <f>IF('by region'!$C$2="Any","Any",List!V1454)&amp;M1454&amp;IF('by region'!$I$2="Any","Any",N1454)&amp;G1454</f>
        <v>AnyJumpAny45281</v>
      </c>
      <c r="E1454" s="5" t="e">
        <f>IF(I1454=#REF!,List!G1454,"")</f>
        <v>#REF!</v>
      </c>
      <c r="F1454" s="5" t="e">
        <f t="shared" si="112"/>
        <v>#REF!</v>
      </c>
      <c r="G1454" s="15">
        <v>45281</v>
      </c>
      <c r="H1454" s="16" t="s">
        <v>34</v>
      </c>
      <c r="I1454" s="16" t="s">
        <v>18</v>
      </c>
      <c r="J1454" s="16" t="s">
        <v>9</v>
      </c>
      <c r="K1454" s="14" t="s">
        <v>16</v>
      </c>
      <c r="L1454" s="14" t="s">
        <v>19</v>
      </c>
      <c r="M1454" s="16" t="s">
        <v>12</v>
      </c>
      <c r="N1454" s="16" t="s">
        <v>13</v>
      </c>
      <c r="O1454" s="16" t="s">
        <v>14</v>
      </c>
      <c r="P1454" s="12">
        <f t="shared" si="113"/>
        <v>1</v>
      </c>
      <c r="Q1454" s="12" cm="1">
        <f t="array" ref="Q1454">SUMPRODUCT(($G$2:$G$3094=G1454)*(P1454&gt;$P$2:$P$3094))+1</f>
        <v>1</v>
      </c>
      <c r="R1454" s="12" t="e">
        <f>(Q1454*100000)+#REF!</f>
        <v>#REF!</v>
      </c>
      <c r="S1454" t="e" cm="1">
        <f t="array" ref="S1454">SUMPRODUCT(($G$2:$G$3094=G1454)*(R1454&gt;$R$2:$R$3094))+1</f>
        <v>#REF!</v>
      </c>
      <c r="T1454" t="str">
        <f t="shared" si="114"/>
        <v xml:space="preserve">Exeter </v>
      </c>
      <c r="U1454">
        <v>0</v>
      </c>
      <c r="V1454" t="s">
        <v>19</v>
      </c>
      <c r="W1454">
        <f t="shared" si="115"/>
        <v>2023</v>
      </c>
    </row>
    <row r="1455" spans="1:24" x14ac:dyDescent="0.25">
      <c r="A1455" s="10" t="str">
        <f>IF(YEAR(G1455)=2024,#REF!,"")</f>
        <v/>
      </c>
      <c r="B1455" s="10" t="str">
        <f>IF(YEAR(G1455)=2025,#REF!,"")</f>
        <v/>
      </c>
      <c r="C1455" s="10" t="str">
        <f t="shared" si="111"/>
        <v>Afternoon45281</v>
      </c>
      <c r="D1455" s="5" t="str">
        <f>IF('by region'!$C$2="Any","Any",List!V1455)&amp;M1455&amp;IF('by region'!$I$2="Any","Any",N1455)&amp;G1455</f>
        <v>AnyJumpAny45281</v>
      </c>
      <c r="E1455" s="5" t="e">
        <f>IF(I1455=#REF!,List!G1455,"")</f>
        <v>#REF!</v>
      </c>
      <c r="F1455" s="5" t="e">
        <f t="shared" si="112"/>
        <v>#REF!</v>
      </c>
      <c r="G1455" s="15">
        <v>45281</v>
      </c>
      <c r="H1455" s="16" t="s">
        <v>34</v>
      </c>
      <c r="I1455" s="16" t="s">
        <v>65</v>
      </c>
      <c r="J1455" s="16" t="s">
        <v>9</v>
      </c>
      <c r="K1455" s="14" t="s">
        <v>24</v>
      </c>
      <c r="L1455" s="14" t="s">
        <v>19</v>
      </c>
      <c r="M1455" s="16" t="s">
        <v>12</v>
      </c>
      <c r="N1455" s="16" t="s">
        <v>13</v>
      </c>
      <c r="O1455" s="16" t="s">
        <v>14</v>
      </c>
      <c r="P1455" s="12">
        <f t="shared" si="113"/>
        <v>1</v>
      </c>
      <c r="Q1455" s="12" cm="1">
        <f t="array" ref="Q1455">SUMPRODUCT(($G$2:$G$3094=G1455)*(P1455&gt;$P$2:$P$3094))+1</f>
        <v>1</v>
      </c>
      <c r="R1455" s="12" t="e">
        <f>(Q1455*100000)+#REF!</f>
        <v>#REF!</v>
      </c>
      <c r="S1455" t="e" cm="1">
        <f t="array" ref="S1455">SUMPRODUCT(($G$2:$G$3094=G1455)*(R1455&gt;$R$2:$R$3094))+1</f>
        <v>#REF!</v>
      </c>
      <c r="T1455" t="str">
        <f t="shared" si="114"/>
        <v xml:space="preserve">Ffos Las </v>
      </c>
      <c r="U1455">
        <v>0</v>
      </c>
      <c r="V1455" t="s">
        <v>19</v>
      </c>
      <c r="W1455">
        <f t="shared" si="115"/>
        <v>2023</v>
      </c>
    </row>
    <row r="1456" spans="1:24" x14ac:dyDescent="0.25">
      <c r="A1456" s="10" t="str">
        <f>IF(YEAR(G1456)=2024,#REF!,"")</f>
        <v/>
      </c>
      <c r="B1456" s="10" t="str">
        <f>IF(YEAR(G1456)=2025,#REF!,"")</f>
        <v/>
      </c>
      <c r="C1456" s="10" t="str">
        <f t="shared" ref="C1456:C1459" si="116">J1456&amp;G1456</f>
        <v>Afternoon45282</v>
      </c>
      <c r="D1456" s="5" t="str">
        <f>IF('by region'!$C$2="Any","Any",List!V1456)&amp;M1456&amp;IF('by region'!$I$2="Any","Any",N1456)&amp;G1456</f>
        <v>AnyJumpAny45282</v>
      </c>
      <c r="E1456" s="5" t="e">
        <f>IF(I1456=#REF!,List!G1456,"")</f>
        <v>#REF!</v>
      </c>
      <c r="F1456" s="5" t="e">
        <f t="shared" si="112"/>
        <v>#REF!</v>
      </c>
      <c r="G1456" s="15">
        <v>45282</v>
      </c>
      <c r="H1456" s="16" t="s">
        <v>35</v>
      </c>
      <c r="I1456" s="16" t="s">
        <v>55</v>
      </c>
      <c r="J1456" s="16" t="s">
        <v>9</v>
      </c>
      <c r="K1456" s="14" t="s">
        <v>10</v>
      </c>
      <c r="L1456" s="14" t="s">
        <v>19</v>
      </c>
      <c r="M1456" s="16" t="s">
        <v>12</v>
      </c>
      <c r="N1456" s="16" t="s">
        <v>13</v>
      </c>
      <c r="O1456" s="16" t="s">
        <v>14</v>
      </c>
      <c r="P1456" s="12">
        <f t="shared" si="113"/>
        <v>1</v>
      </c>
      <c r="Q1456" s="12" cm="1">
        <f t="array" ref="Q1456">SUMPRODUCT(($G$2:$G$3094=G1456)*(P1456&gt;$P$2:$P$3094))+1</f>
        <v>1</v>
      </c>
      <c r="R1456" s="12" t="e">
        <f>(Q1456*100000)+#REF!</f>
        <v>#REF!</v>
      </c>
      <c r="S1456" t="e" cm="1">
        <f t="array" ref="S1456">SUMPRODUCT(($G$2:$G$3094=G1456)*(R1456&gt;$R$2:$R$3094))+1</f>
        <v>#REF!</v>
      </c>
      <c r="T1456" t="str">
        <f t="shared" si="114"/>
        <v xml:space="preserve">Ascot </v>
      </c>
      <c r="U1456">
        <v>0</v>
      </c>
      <c r="V1456" t="s">
        <v>17</v>
      </c>
      <c r="W1456">
        <f t="shared" si="115"/>
        <v>2023</v>
      </c>
    </row>
    <row r="1457" spans="1:23" x14ac:dyDescent="0.25">
      <c r="A1457" s="10" t="str">
        <f>IF(YEAR(G1457)=2024,#REF!,"")</f>
        <v/>
      </c>
      <c r="B1457" s="10" t="str">
        <f>IF(YEAR(G1457)=2025,#REF!,"")</f>
        <v/>
      </c>
      <c r="C1457" s="10" t="str">
        <f t="shared" si="116"/>
        <v>Afternoon45282</v>
      </c>
      <c r="D1457" s="5" t="str">
        <f>IF('by region'!$C$2="Any","Any",List!V1457)&amp;M1457&amp;IF('by region'!$I$2="Any","Any",N1457)&amp;G1457</f>
        <v>AnyJumpAny45282</v>
      </c>
      <c r="E1457" s="5" t="e">
        <f>IF(I1457=#REF!,List!G1457,"")</f>
        <v>#REF!</v>
      </c>
      <c r="F1457" s="5" t="e">
        <f t="shared" si="112"/>
        <v>#REF!</v>
      </c>
      <c r="G1457" s="15">
        <v>45282</v>
      </c>
      <c r="H1457" s="16" t="s">
        <v>35</v>
      </c>
      <c r="I1457" s="16" t="s">
        <v>60</v>
      </c>
      <c r="J1457" s="16" t="s">
        <v>9</v>
      </c>
      <c r="K1457" s="14" t="s">
        <v>24</v>
      </c>
      <c r="L1457" s="14" t="s">
        <v>17</v>
      </c>
      <c r="M1457" s="16" t="s">
        <v>12</v>
      </c>
      <c r="N1457" s="16" t="s">
        <v>13</v>
      </c>
      <c r="O1457" s="16" t="s">
        <v>14</v>
      </c>
      <c r="P1457" s="12">
        <f t="shared" si="113"/>
        <v>1</v>
      </c>
      <c r="Q1457" s="12" cm="1">
        <f t="array" ref="Q1457">SUMPRODUCT(($G$2:$G$3094=G1457)*(P1457&gt;$P$2:$P$3094))+1</f>
        <v>1</v>
      </c>
      <c r="R1457" s="12" t="e">
        <f>(Q1457*100000)+#REF!</f>
        <v>#REF!</v>
      </c>
      <c r="S1457" t="e" cm="1">
        <f t="array" ref="S1457">SUMPRODUCT(($G$2:$G$3094=G1457)*(R1457&gt;$R$2:$R$3094))+1</f>
        <v>#REF!</v>
      </c>
      <c r="T1457" t="str">
        <f t="shared" si="114"/>
        <v xml:space="preserve">Uttoxeter </v>
      </c>
      <c r="U1457">
        <v>0</v>
      </c>
      <c r="V1457" t="s">
        <v>19</v>
      </c>
      <c r="W1457">
        <f t="shared" si="115"/>
        <v>2023</v>
      </c>
    </row>
    <row r="1458" spans="1:23" x14ac:dyDescent="0.25">
      <c r="A1458" s="10" t="str">
        <f>IF(YEAR(G1458)=2024,#REF!,"")</f>
        <v/>
      </c>
      <c r="B1458" s="10" t="str">
        <f>IF(YEAR(G1458)=2025,#REF!,"")</f>
        <v/>
      </c>
      <c r="C1458" s="10" t="str">
        <f t="shared" si="116"/>
        <v>Afternoon45283</v>
      </c>
      <c r="D1458" s="5" t="str">
        <f>IF('by region'!$C$2="Any","Any",List!V1458)&amp;M1458&amp;IF('by region'!$I$2="Any","Any",N1458)&amp;G1458</f>
        <v>AnyJumpAny45283</v>
      </c>
      <c r="E1458" s="5" t="e">
        <f>IF(I1458=#REF!,List!G1458,"")</f>
        <v>#REF!</v>
      </c>
      <c r="F1458" s="5" t="e">
        <f t="shared" si="112"/>
        <v>#REF!</v>
      </c>
      <c r="G1458" s="15">
        <v>45283</v>
      </c>
      <c r="H1458" s="16" t="s">
        <v>37</v>
      </c>
      <c r="I1458" s="16" t="s">
        <v>55</v>
      </c>
      <c r="J1458" s="16" t="s">
        <v>9</v>
      </c>
      <c r="K1458" s="14" t="s">
        <v>10</v>
      </c>
      <c r="L1458" s="14" t="s">
        <v>19</v>
      </c>
      <c r="M1458" s="16" t="s">
        <v>12</v>
      </c>
      <c r="N1458" s="16" t="s">
        <v>13</v>
      </c>
      <c r="O1458" s="16" t="s">
        <v>14</v>
      </c>
      <c r="P1458" s="12">
        <f t="shared" si="113"/>
        <v>1</v>
      </c>
      <c r="Q1458" s="12" cm="1">
        <f t="array" ref="Q1458">SUMPRODUCT(($G$2:$G$3094=G1458)*(P1458&gt;$P$2:$P$3094))+1</f>
        <v>1</v>
      </c>
      <c r="R1458" s="12" t="e">
        <f>(Q1458*100000)+#REF!</f>
        <v>#REF!</v>
      </c>
      <c r="S1458" t="e" cm="1">
        <f t="array" ref="S1458">SUMPRODUCT(($G$2:$G$3094=G1458)*(R1458&gt;$R$2:$R$3094))+1</f>
        <v>#REF!</v>
      </c>
      <c r="T1458" t="str">
        <f t="shared" si="114"/>
        <v xml:space="preserve">Ascot </v>
      </c>
      <c r="U1458">
        <v>1</v>
      </c>
      <c r="V1458" t="s">
        <v>17</v>
      </c>
      <c r="W1458">
        <f t="shared" si="115"/>
        <v>2023</v>
      </c>
    </row>
    <row r="1459" spans="1:23" x14ac:dyDescent="0.25">
      <c r="A1459" s="10" t="str">
        <f>IF(YEAR(G1459)=2024,#REF!,"")</f>
        <v/>
      </c>
      <c r="B1459" s="10" t="str">
        <f>IF(YEAR(G1459)=2025,#REF!,"")</f>
        <v/>
      </c>
      <c r="C1459" s="10" t="str">
        <f t="shared" si="116"/>
        <v>Afternoon45283</v>
      </c>
      <c r="D1459" s="5" t="str">
        <f>IF('by region'!$C$2="Any","Any",List!V1459)&amp;M1459&amp;IF('by region'!$I$2="Any","Any",N1459)&amp;G1459</f>
        <v>AnyJumpAny45283</v>
      </c>
      <c r="E1459" s="5" t="e">
        <f>IF(I1459=#REF!,List!G1459,"")</f>
        <v>#REF!</v>
      </c>
      <c r="F1459" s="5" t="e">
        <f t="shared" si="112"/>
        <v>#REF!</v>
      </c>
      <c r="G1459" s="15">
        <v>45283</v>
      </c>
      <c r="H1459" s="16" t="s">
        <v>37</v>
      </c>
      <c r="I1459" s="16" t="s">
        <v>56</v>
      </c>
      <c r="J1459" s="16" t="s">
        <v>9</v>
      </c>
      <c r="K1459" s="14" t="s">
        <v>16</v>
      </c>
      <c r="L1459" s="14" t="s">
        <v>11</v>
      </c>
      <c r="M1459" s="16" t="s">
        <v>12</v>
      </c>
      <c r="N1459" s="16" t="s">
        <v>13</v>
      </c>
      <c r="O1459" s="16" t="s">
        <v>14</v>
      </c>
      <c r="P1459" s="12">
        <f t="shared" si="113"/>
        <v>1</v>
      </c>
      <c r="Q1459" s="12" cm="1">
        <f t="array" ref="Q1459">SUMPRODUCT(($G$2:$G$3094=G1459)*(P1459&gt;$P$2:$P$3094))+1</f>
        <v>1</v>
      </c>
      <c r="R1459" s="12" t="e">
        <f>(Q1459*100000)+#REF!</f>
        <v>#REF!</v>
      </c>
      <c r="S1459" t="e" cm="1">
        <f t="array" ref="S1459">SUMPRODUCT(($G$2:$G$3094=G1459)*(R1459&gt;$R$2:$R$3094))+1</f>
        <v>#REF!</v>
      </c>
      <c r="T1459" t="str">
        <f t="shared" si="114"/>
        <v xml:space="preserve">Haydock Park </v>
      </c>
      <c r="U1459">
        <v>1</v>
      </c>
      <c r="V1459" t="s">
        <v>17</v>
      </c>
      <c r="W1459">
        <f t="shared" si="115"/>
        <v>2023</v>
      </c>
    </row>
    <row r="1460" spans="1:23" x14ac:dyDescent="0.25">
      <c r="A1460" s="10" t="str">
        <f>IF(YEAR(G1460)=2024,#REF!,"")</f>
        <v/>
      </c>
      <c r="B1460" s="10" t="str">
        <f>IF(YEAR(G1460)=2025,#REF!,"")</f>
        <v/>
      </c>
      <c r="C1460" s="10" t="str">
        <f t="shared" ref="C1460:C1513" si="117">J1460&amp;G1460</f>
        <v>Afternoon45283</v>
      </c>
      <c r="D1460" s="5" t="str">
        <f>IF('by region'!$C$2="Any","Any",List!V1460)&amp;M1460&amp;IF('by region'!$I$2="Any","Any",N1460)&amp;G1460</f>
        <v>AnyJumpAny45283</v>
      </c>
      <c r="E1460" s="5" t="e">
        <f>IF(I1460=#REF!,List!G1460,"")</f>
        <v>#REF!</v>
      </c>
      <c r="F1460" s="5" t="e">
        <f t="shared" si="112"/>
        <v>#REF!</v>
      </c>
      <c r="G1460" s="15">
        <v>45283</v>
      </c>
      <c r="H1460" s="16" t="s">
        <v>37</v>
      </c>
      <c r="I1460" s="16" t="s">
        <v>31</v>
      </c>
      <c r="J1460" s="16" t="s">
        <v>9</v>
      </c>
      <c r="K1460" s="14" t="s">
        <v>24</v>
      </c>
      <c r="L1460" s="14" t="s">
        <v>11</v>
      </c>
      <c r="M1460" s="16" t="s">
        <v>12</v>
      </c>
      <c r="N1460" s="16" t="s">
        <v>13</v>
      </c>
      <c r="O1460" s="16" t="s">
        <v>14</v>
      </c>
      <c r="P1460" s="12">
        <f t="shared" si="113"/>
        <v>1</v>
      </c>
      <c r="Q1460" s="12" cm="1">
        <f t="array" ref="Q1460">SUMPRODUCT(($G$2:$G$3094=G1460)*(P1460&gt;$P$2:$P$3094))+1</f>
        <v>1</v>
      </c>
      <c r="R1460" s="12" t="e">
        <f>(Q1460*100000)+#REF!</f>
        <v>#REF!</v>
      </c>
      <c r="S1460" t="e" cm="1">
        <f t="array" ref="S1460">SUMPRODUCT(($G$2:$G$3094=G1460)*(R1460&gt;$R$2:$R$3094))+1</f>
        <v>#REF!</v>
      </c>
      <c r="T1460" t="str">
        <f t="shared" si="114"/>
        <v xml:space="preserve">Newcastle </v>
      </c>
      <c r="U1460">
        <v>0</v>
      </c>
      <c r="V1460" t="s">
        <v>19</v>
      </c>
      <c r="W1460">
        <f t="shared" si="115"/>
        <v>2023</v>
      </c>
    </row>
    <row r="1461" spans="1:23" x14ac:dyDescent="0.25">
      <c r="A1461" s="10" t="str">
        <f>IF(YEAR(G1461)=2024,#REF!,"")</f>
        <v/>
      </c>
      <c r="B1461" s="10" t="str">
        <f>IF(YEAR(G1461)=2025,#REF!,"")</f>
        <v/>
      </c>
      <c r="C1461" s="10" t="str">
        <f t="shared" si="117"/>
        <v>Afternoon45286</v>
      </c>
      <c r="D1461" s="5" t="str">
        <f>IF('by region'!$C$2="Any","Any",List!V1461)&amp;M1461&amp;IF('by region'!$I$2="Any","Any",N1461)&amp;G1461</f>
        <v>AnyJumpAny45286</v>
      </c>
      <c r="E1461" s="5" t="e">
        <f>IF(I1461=#REF!,List!G1461,"")</f>
        <v>#REF!</v>
      </c>
      <c r="F1461" s="5" t="e">
        <f t="shared" si="112"/>
        <v>#REF!</v>
      </c>
      <c r="G1461" s="15">
        <v>45286</v>
      </c>
      <c r="H1461" s="16" t="s">
        <v>7</v>
      </c>
      <c r="I1461" s="16" t="s">
        <v>58</v>
      </c>
      <c r="J1461" s="16" t="s">
        <v>9</v>
      </c>
      <c r="K1461" s="14" t="s">
        <v>24</v>
      </c>
      <c r="L1461" s="14" t="s">
        <v>19</v>
      </c>
      <c r="M1461" s="16" t="s">
        <v>12</v>
      </c>
      <c r="N1461" s="16" t="s">
        <v>13</v>
      </c>
      <c r="O1461" s="16" t="s">
        <v>14</v>
      </c>
      <c r="P1461" s="12">
        <f t="shared" si="113"/>
        <v>1</v>
      </c>
      <c r="Q1461" s="12" cm="1">
        <f t="array" ref="Q1461">SUMPRODUCT(($G$2:$G$3094=G1461)*(P1461&gt;$P$2:$P$3094))+1</f>
        <v>1</v>
      </c>
      <c r="R1461" s="12" t="e">
        <f>(Q1461*100000)+#REF!</f>
        <v>#REF!</v>
      </c>
      <c r="S1461" t="e" cm="1">
        <f t="array" ref="S1461">SUMPRODUCT(($G$2:$G$3094=G1461)*(R1461&gt;$R$2:$R$3094))+1</f>
        <v>#REF!</v>
      </c>
      <c r="T1461" t="str">
        <f t="shared" si="114"/>
        <v xml:space="preserve">Fontwell Park </v>
      </c>
      <c r="U1461">
        <v>0</v>
      </c>
      <c r="V1461" t="s">
        <v>17</v>
      </c>
      <c r="W1461">
        <f t="shared" si="115"/>
        <v>2023</v>
      </c>
    </row>
    <row r="1462" spans="1:23" x14ac:dyDescent="0.25">
      <c r="A1462" s="10" t="str">
        <f>IF(YEAR(G1462)=2024,#REF!,"")</f>
        <v/>
      </c>
      <c r="B1462" s="10" t="str">
        <f>IF(YEAR(G1462)=2025,#REF!,"")</f>
        <v/>
      </c>
      <c r="C1462" s="10" t="str">
        <f t="shared" si="117"/>
        <v>Afternoon45286</v>
      </c>
      <c r="D1462" s="5" t="str">
        <f>IF('by region'!$C$2="Any","Any",List!V1462)&amp;M1462&amp;IF('by region'!$I$2="Any","Any",N1462)&amp;G1462</f>
        <v>AnyJumpAny45286</v>
      </c>
      <c r="E1462" s="5" t="e">
        <f>IF(I1462=#REF!,List!G1462,"")</f>
        <v>#REF!</v>
      </c>
      <c r="F1462" s="5" t="e">
        <f t="shared" si="112"/>
        <v>#REF!</v>
      </c>
      <c r="G1462" s="15">
        <v>45286</v>
      </c>
      <c r="H1462" s="16" t="s">
        <v>7</v>
      </c>
      <c r="I1462" s="16" t="s">
        <v>68</v>
      </c>
      <c r="J1462" s="16" t="s">
        <v>9</v>
      </c>
      <c r="K1462" s="14" t="s">
        <v>16</v>
      </c>
      <c r="L1462" s="14" t="s">
        <v>11</v>
      </c>
      <c r="M1462" s="16" t="s">
        <v>12</v>
      </c>
      <c r="N1462" s="16" t="s">
        <v>13</v>
      </c>
      <c r="O1462" s="16" t="s">
        <v>14</v>
      </c>
      <c r="P1462" s="12">
        <f t="shared" si="113"/>
        <v>1</v>
      </c>
      <c r="Q1462" s="12" cm="1">
        <f t="array" ref="Q1462">SUMPRODUCT(($G$2:$G$3094=G1462)*(P1462&gt;$P$2:$P$3094))+1</f>
        <v>1</v>
      </c>
      <c r="R1462" s="12" t="e">
        <f>(Q1462*100000)+#REF!</f>
        <v>#REF!</v>
      </c>
      <c r="S1462" t="e" cm="1">
        <f t="array" ref="S1462">SUMPRODUCT(($G$2:$G$3094=G1462)*(R1462&gt;$R$2:$R$3094))+1</f>
        <v>#REF!</v>
      </c>
      <c r="T1462" t="str">
        <f t="shared" si="114"/>
        <v xml:space="preserve">Aintree </v>
      </c>
      <c r="U1462">
        <v>0</v>
      </c>
      <c r="V1462" t="s">
        <v>17</v>
      </c>
      <c r="W1462">
        <f t="shared" si="115"/>
        <v>2023</v>
      </c>
    </row>
    <row r="1463" spans="1:23" x14ac:dyDescent="0.25">
      <c r="A1463" s="10" t="str">
        <f>IF(YEAR(G1463)=2024,#REF!,"")</f>
        <v/>
      </c>
      <c r="B1463" s="10" t="str">
        <f>IF(YEAR(G1463)=2025,#REF!,"")</f>
        <v/>
      </c>
      <c r="C1463" s="10" t="str">
        <f t="shared" si="117"/>
        <v>Afternoon45286</v>
      </c>
      <c r="D1463" s="5" t="str">
        <f>IF('by region'!$C$2="Any","Any",List!V1463)&amp;M1463&amp;IF('by region'!$I$2="Any","Any",N1463)&amp;G1463</f>
        <v>AnyJumpAny45286</v>
      </c>
      <c r="E1463" s="5" t="e">
        <f>IF(I1463=#REF!,List!G1463,"")</f>
        <v>#REF!</v>
      </c>
      <c r="F1463" s="5" t="e">
        <f t="shared" si="112"/>
        <v>#REF!</v>
      </c>
      <c r="G1463" s="15">
        <v>45286</v>
      </c>
      <c r="H1463" s="16" t="s">
        <v>7</v>
      </c>
      <c r="I1463" s="16" t="s">
        <v>47</v>
      </c>
      <c r="J1463" s="16" t="s">
        <v>9</v>
      </c>
      <c r="K1463" s="14" t="s">
        <v>16</v>
      </c>
      <c r="L1463" s="14" t="s">
        <v>19</v>
      </c>
      <c r="M1463" s="16" t="s">
        <v>12</v>
      </c>
      <c r="N1463" s="16" t="s">
        <v>13</v>
      </c>
      <c r="O1463" s="16" t="s">
        <v>14</v>
      </c>
      <c r="P1463" s="12">
        <f t="shared" si="113"/>
        <v>1</v>
      </c>
      <c r="Q1463" s="12" cm="1">
        <f t="array" ref="Q1463">SUMPRODUCT(($G$2:$G$3094=G1463)*(P1463&gt;$P$2:$P$3094))+1</f>
        <v>1</v>
      </c>
      <c r="R1463" s="12" t="e">
        <f>(Q1463*100000)+#REF!</f>
        <v>#REF!</v>
      </c>
      <c r="S1463" t="e" cm="1">
        <f t="array" ref="S1463">SUMPRODUCT(($G$2:$G$3094=G1463)*(R1463&gt;$R$2:$R$3094))+1</f>
        <v>#REF!</v>
      </c>
      <c r="T1463" t="str">
        <f t="shared" si="114"/>
        <v xml:space="preserve">Kempton Park </v>
      </c>
      <c r="U1463">
        <v>0</v>
      </c>
      <c r="V1463" t="s">
        <v>19</v>
      </c>
      <c r="W1463">
        <f t="shared" si="115"/>
        <v>2023</v>
      </c>
    </row>
    <row r="1464" spans="1:23" x14ac:dyDescent="0.25">
      <c r="A1464" s="10" t="str">
        <f>IF(YEAR(G1464)=2024,#REF!,"")</f>
        <v/>
      </c>
      <c r="B1464" s="10" t="str">
        <f>IF(YEAR(G1464)=2025,#REF!,"")</f>
        <v/>
      </c>
      <c r="C1464" s="10" t="str">
        <f t="shared" si="117"/>
        <v>Afternoon45286</v>
      </c>
      <c r="D1464" s="5" t="str">
        <f>IF('by region'!$C$2="Any","Any",List!V1464)&amp;M1464&amp;IF('by region'!$I$2="Any","Any",N1464)&amp;G1464</f>
        <v>AnyJumpAny45286</v>
      </c>
      <c r="E1464" s="5" t="e">
        <f>IF(I1464=#REF!,List!G1464,"")</f>
        <v>#REF!</v>
      </c>
      <c r="F1464" s="5" t="e">
        <f t="shared" si="112"/>
        <v>#REF!</v>
      </c>
      <c r="G1464" s="15">
        <v>45286</v>
      </c>
      <c r="H1464" s="16" t="s">
        <v>7</v>
      </c>
      <c r="I1464" s="16" t="s">
        <v>53</v>
      </c>
      <c r="J1464" s="16" t="s">
        <v>9</v>
      </c>
      <c r="K1464" s="14" t="s">
        <v>16</v>
      </c>
      <c r="L1464" s="14" t="s">
        <v>17</v>
      </c>
      <c r="M1464" s="16" t="s">
        <v>12</v>
      </c>
      <c r="N1464" s="16" t="s">
        <v>13</v>
      </c>
      <c r="O1464" s="16" t="s">
        <v>14</v>
      </c>
      <c r="P1464" s="12">
        <f t="shared" si="113"/>
        <v>1</v>
      </c>
      <c r="Q1464" s="12" cm="1">
        <f t="array" ref="Q1464">SUMPRODUCT(($G$2:$G$3094=G1464)*(P1464&gt;$P$2:$P$3094))+1</f>
        <v>1</v>
      </c>
      <c r="R1464" s="12" t="e">
        <f>(Q1464*100000)+#REF!</f>
        <v>#REF!</v>
      </c>
      <c r="S1464" t="e" cm="1">
        <f t="array" ref="S1464">SUMPRODUCT(($G$2:$G$3094=G1464)*(R1464&gt;$R$2:$R$3094))+1</f>
        <v>#REF!</v>
      </c>
      <c r="T1464" t="str">
        <f t="shared" si="114"/>
        <v xml:space="preserve">Market Rasen </v>
      </c>
      <c r="U1464">
        <v>0</v>
      </c>
      <c r="V1464" t="s">
        <v>17</v>
      </c>
      <c r="W1464">
        <f t="shared" si="115"/>
        <v>2023</v>
      </c>
    </row>
    <row r="1465" spans="1:23" x14ac:dyDescent="0.25">
      <c r="A1465" s="10" t="str">
        <f>IF(YEAR(G1465)=2024,#REF!,"")</f>
        <v/>
      </c>
      <c r="B1465" s="10" t="str">
        <f>IF(YEAR(G1465)=2025,#REF!,"")</f>
        <v/>
      </c>
      <c r="C1465" s="10" t="str">
        <f t="shared" si="117"/>
        <v>Afternoon45286</v>
      </c>
      <c r="D1465" s="5" t="str">
        <f>IF('by region'!$C$2="Any","Any",List!V1465)&amp;M1465&amp;IF('by region'!$I$2="Any","Any",N1465)&amp;G1465</f>
        <v>AnyJumpAny45286</v>
      </c>
      <c r="E1465" s="5" t="e">
        <f>IF(I1465=#REF!,List!G1465,"")</f>
        <v>#REF!</v>
      </c>
      <c r="F1465" s="5" t="e">
        <f t="shared" si="112"/>
        <v>#REF!</v>
      </c>
      <c r="G1465" s="15">
        <v>45286</v>
      </c>
      <c r="H1465" s="16" t="s">
        <v>7</v>
      </c>
      <c r="I1465" s="16" t="s">
        <v>46</v>
      </c>
      <c r="J1465" s="16" t="s">
        <v>9</v>
      </c>
      <c r="K1465" s="14" t="s">
        <v>24</v>
      </c>
      <c r="L1465" s="14" t="s">
        <v>11</v>
      </c>
      <c r="M1465" s="16" t="s">
        <v>12</v>
      </c>
      <c r="N1465" s="16" t="s">
        <v>13</v>
      </c>
      <c r="O1465" s="16" t="s">
        <v>14</v>
      </c>
      <c r="P1465" s="12">
        <f t="shared" si="113"/>
        <v>1</v>
      </c>
      <c r="Q1465" s="12" cm="1">
        <f t="array" ref="Q1465">SUMPRODUCT(($G$2:$G$3094=G1465)*(P1465&gt;$P$2:$P$3094))+1</f>
        <v>1</v>
      </c>
      <c r="R1465" s="12" t="e">
        <f>(Q1465*100000)+#REF!</f>
        <v>#REF!</v>
      </c>
      <c r="S1465" t="e" cm="1">
        <f t="array" ref="S1465">SUMPRODUCT(($G$2:$G$3094=G1465)*(R1465&gt;$R$2:$R$3094))+1</f>
        <v>#REF!</v>
      </c>
      <c r="T1465" t="str">
        <f t="shared" si="114"/>
        <v xml:space="preserve">Sedgefield </v>
      </c>
      <c r="U1465">
        <v>0</v>
      </c>
      <c r="V1465" t="s">
        <v>17</v>
      </c>
      <c r="W1465">
        <f t="shared" si="115"/>
        <v>2023</v>
      </c>
    </row>
    <row r="1466" spans="1:23" x14ac:dyDescent="0.25">
      <c r="A1466" s="10" t="str">
        <f>IF(YEAR(G1466)=2024,#REF!,"")</f>
        <v/>
      </c>
      <c r="B1466" s="10" t="str">
        <f>IF(YEAR(G1466)=2025,#REF!,"")</f>
        <v/>
      </c>
      <c r="C1466" s="10" t="str">
        <f t="shared" si="117"/>
        <v>Afternoon45286</v>
      </c>
      <c r="D1466" s="5" t="str">
        <f>IF('by region'!$C$2="Any","Any",List!V1466)&amp;M1466&amp;IF('by region'!$I$2="Any","Any",N1466)&amp;G1466</f>
        <v>AnyJumpAny45286</v>
      </c>
      <c r="E1466" s="5" t="e">
        <f>IF(I1466=#REF!,List!G1466,"")</f>
        <v>#REF!</v>
      </c>
      <c r="F1466" s="5" t="e">
        <f t="shared" si="112"/>
        <v>#REF!</v>
      </c>
      <c r="G1466" s="15">
        <v>45286</v>
      </c>
      <c r="H1466" s="16" t="s">
        <v>7</v>
      </c>
      <c r="I1466" s="16" t="s">
        <v>49</v>
      </c>
      <c r="J1466" s="16" t="s">
        <v>9</v>
      </c>
      <c r="K1466" s="14" t="s">
        <v>10</v>
      </c>
      <c r="L1466" s="14" t="s">
        <v>11</v>
      </c>
      <c r="M1466" s="16" t="s">
        <v>12</v>
      </c>
      <c r="N1466" s="16" t="s">
        <v>13</v>
      </c>
      <c r="O1466" s="16" t="s">
        <v>14</v>
      </c>
      <c r="P1466" s="12">
        <f t="shared" si="113"/>
        <v>1</v>
      </c>
      <c r="Q1466" s="12" cm="1">
        <f t="array" ref="Q1466">SUMPRODUCT(($G$2:$G$3094=G1466)*(P1466&gt;$P$2:$P$3094))+1</f>
        <v>1</v>
      </c>
      <c r="R1466" s="12" t="e">
        <f>(Q1466*100000)+#REF!</f>
        <v>#REF!</v>
      </c>
      <c r="S1466" t="e" cm="1">
        <f t="array" ref="S1466">SUMPRODUCT(($G$2:$G$3094=G1466)*(R1466&gt;$R$2:$R$3094))+1</f>
        <v>#REF!</v>
      </c>
      <c r="T1466" t="str">
        <f t="shared" si="114"/>
        <v xml:space="preserve">Wetherby </v>
      </c>
      <c r="U1466">
        <v>-0.39285714285714002</v>
      </c>
      <c r="V1466" t="s">
        <v>17</v>
      </c>
      <c r="W1466">
        <f t="shared" si="115"/>
        <v>2023</v>
      </c>
    </row>
    <row r="1467" spans="1:23" x14ac:dyDescent="0.25">
      <c r="A1467" s="10" t="str">
        <f>IF(YEAR(G1467)=2024,#REF!,"")</f>
        <v/>
      </c>
      <c r="B1467" s="10" t="str">
        <f>IF(YEAR(G1467)=2025,#REF!,"")</f>
        <v/>
      </c>
      <c r="C1467" s="10" t="str">
        <f t="shared" si="117"/>
        <v>Afternoon45286</v>
      </c>
      <c r="D1467" s="5" t="str">
        <f>IF('by region'!$C$2="Any","Any",List!V1467)&amp;M1467&amp;IF('by region'!$I$2="Any","Any",N1467)&amp;G1467</f>
        <v>AnyJumpAny45286</v>
      </c>
      <c r="E1467" s="5" t="e">
        <f>IF(I1467=#REF!,List!G1467,"")</f>
        <v>#REF!</v>
      </c>
      <c r="F1467" s="5" t="e">
        <f t="shared" si="112"/>
        <v>#REF!</v>
      </c>
      <c r="G1467" s="15">
        <v>45286</v>
      </c>
      <c r="H1467" s="16" t="s">
        <v>7</v>
      </c>
      <c r="I1467" s="16" t="s">
        <v>39</v>
      </c>
      <c r="J1467" s="16" t="s">
        <v>9</v>
      </c>
      <c r="K1467" s="14" t="s">
        <v>16</v>
      </c>
      <c r="L1467" s="14" t="s">
        <v>19</v>
      </c>
      <c r="M1467" s="16" t="s">
        <v>12</v>
      </c>
      <c r="N1467" s="16" t="s">
        <v>13</v>
      </c>
      <c r="O1467" s="16" t="s">
        <v>14</v>
      </c>
      <c r="P1467" s="12">
        <f t="shared" si="113"/>
        <v>1</v>
      </c>
      <c r="Q1467" s="12" cm="1">
        <f t="array" ref="Q1467">SUMPRODUCT(($G$2:$G$3094=G1467)*(P1467&gt;$P$2:$P$3094))+1</f>
        <v>1</v>
      </c>
      <c r="R1467" s="12" t="e">
        <f>(Q1467*100000)+#REF!</f>
        <v>#REF!</v>
      </c>
      <c r="S1467" t="e" cm="1">
        <f t="array" ref="S1467">SUMPRODUCT(($G$2:$G$3094=G1467)*(R1467&gt;$R$2:$R$3094))+1</f>
        <v>#REF!</v>
      </c>
      <c r="T1467" t="str">
        <f t="shared" si="114"/>
        <v xml:space="preserve">Wincanton </v>
      </c>
      <c r="U1467">
        <v>-0.53571428571429003</v>
      </c>
      <c r="V1467" t="s">
        <v>17</v>
      </c>
      <c r="W1467">
        <f t="shared" si="115"/>
        <v>2023</v>
      </c>
    </row>
    <row r="1468" spans="1:23" x14ac:dyDescent="0.25">
      <c r="A1468" s="10" t="str">
        <f>IF(YEAR(G1468)=2024,#REF!,"")</f>
        <v/>
      </c>
      <c r="B1468" s="10" t="str">
        <f>IF(YEAR(G1468)=2025,#REF!,"")</f>
        <v/>
      </c>
      <c r="C1468" s="10" t="str">
        <f t="shared" si="117"/>
        <v>Afternoon45287</v>
      </c>
      <c r="D1468" s="5" t="str">
        <f>IF('by region'!$C$2="Any","Any",List!V1468)&amp;M1468&amp;IF('by region'!$I$2="Any","Any",N1468)&amp;G1468</f>
        <v>AnyJumpAny45287</v>
      </c>
      <c r="E1468" s="5" t="e">
        <f>IF(I1468=#REF!,List!G1468,"")</f>
        <v>#REF!</v>
      </c>
      <c r="F1468" s="5" t="e">
        <f t="shared" si="112"/>
        <v>#REF!</v>
      </c>
      <c r="G1468" s="15">
        <v>45287</v>
      </c>
      <c r="H1468" s="16" t="s">
        <v>27</v>
      </c>
      <c r="I1468" s="16" t="s">
        <v>54</v>
      </c>
      <c r="J1468" s="16" t="s">
        <v>9</v>
      </c>
      <c r="K1468" s="14" t="s">
        <v>24</v>
      </c>
      <c r="L1468" s="14" t="s">
        <v>19</v>
      </c>
      <c r="M1468" s="16" t="s">
        <v>12</v>
      </c>
      <c r="N1468" s="16" t="s">
        <v>13</v>
      </c>
      <c r="O1468" s="16" t="s">
        <v>14</v>
      </c>
      <c r="P1468" s="12">
        <f t="shared" si="113"/>
        <v>1</v>
      </c>
      <c r="Q1468" s="12" cm="1">
        <f t="array" ref="Q1468">SUMPRODUCT(($G$2:$G$3094=G1468)*(P1468&gt;$P$2:$P$3094))+1</f>
        <v>1</v>
      </c>
      <c r="R1468" s="12" t="e">
        <f>(Q1468*100000)+#REF!</f>
        <v>#REF!</v>
      </c>
      <c r="S1468" t="e" cm="1">
        <f t="array" ref="S1468">SUMPRODUCT(($G$2:$G$3094=G1468)*(R1468&gt;$R$2:$R$3094))+1</f>
        <v>#REF!</v>
      </c>
      <c r="T1468" t="str">
        <f t="shared" si="114"/>
        <v xml:space="preserve">Chepstow </v>
      </c>
      <c r="U1468">
        <v>-0.67857142857143005</v>
      </c>
      <c r="V1468" t="s">
        <v>19</v>
      </c>
      <c r="W1468">
        <f t="shared" si="115"/>
        <v>2023</v>
      </c>
    </row>
    <row r="1469" spans="1:23" x14ac:dyDescent="0.25">
      <c r="A1469" s="10" t="str">
        <f>IF(YEAR(G1469)=2024,#REF!,"")</f>
        <v/>
      </c>
      <c r="B1469" s="10" t="str">
        <f>IF(YEAR(G1469)=2025,#REF!,"")</f>
        <v/>
      </c>
      <c r="C1469" s="10" t="str">
        <f t="shared" si="117"/>
        <v>Afternoon45287</v>
      </c>
      <c r="D1469" s="5" t="str">
        <f>IF('by region'!$C$2="Any","Any",List!V1469)&amp;M1469&amp;IF('by region'!$I$2="Any","Any",N1469)&amp;G1469</f>
        <v>AnyJumpAny45287</v>
      </c>
      <c r="E1469" s="5" t="e">
        <f>IF(I1469=#REF!,List!G1469,"")</f>
        <v>#REF!</v>
      </c>
      <c r="F1469" s="5" t="e">
        <f t="shared" si="112"/>
        <v>#REF!</v>
      </c>
      <c r="G1469" s="15">
        <v>45287</v>
      </c>
      <c r="H1469" s="16" t="s">
        <v>27</v>
      </c>
      <c r="I1469" s="16" t="s">
        <v>47</v>
      </c>
      <c r="J1469" s="16" t="s">
        <v>9</v>
      </c>
      <c r="K1469" s="14" t="s">
        <v>16</v>
      </c>
      <c r="L1469" s="14" t="s">
        <v>19</v>
      </c>
      <c r="M1469" s="16" t="s">
        <v>12</v>
      </c>
      <c r="N1469" s="16" t="s">
        <v>13</v>
      </c>
      <c r="O1469" s="16" t="s">
        <v>14</v>
      </c>
      <c r="P1469" s="12">
        <f t="shared" si="113"/>
        <v>1</v>
      </c>
      <c r="Q1469" s="12" cm="1">
        <f t="array" ref="Q1469">SUMPRODUCT(($G$2:$G$3094=G1469)*(P1469&gt;$P$2:$P$3094))+1</f>
        <v>1</v>
      </c>
      <c r="R1469" s="12" t="e">
        <f>(Q1469*100000)+#REF!</f>
        <v>#REF!</v>
      </c>
      <c r="S1469" t="e" cm="1">
        <f t="array" ref="S1469">SUMPRODUCT(($G$2:$G$3094=G1469)*(R1469&gt;$R$2:$R$3094))+1</f>
        <v>#REF!</v>
      </c>
      <c r="T1469" t="str">
        <f t="shared" si="114"/>
        <v xml:space="preserve">Kempton Park </v>
      </c>
      <c r="U1469">
        <v>-0.82142857142856995</v>
      </c>
      <c r="V1469" t="s">
        <v>17</v>
      </c>
      <c r="W1469">
        <f t="shared" si="115"/>
        <v>2023</v>
      </c>
    </row>
    <row r="1470" spans="1:23" x14ac:dyDescent="0.25">
      <c r="A1470" s="10" t="str">
        <f>IF(YEAR(G1470)=2024,#REF!,"")</f>
        <v/>
      </c>
      <c r="B1470" s="10" t="str">
        <f>IF(YEAR(G1470)=2025,#REF!,"")</f>
        <v/>
      </c>
      <c r="C1470" s="10" t="str">
        <f t="shared" si="117"/>
        <v>Afternoon45287</v>
      </c>
      <c r="D1470" s="5" t="str">
        <f>IF('by region'!$C$2="Any","Any",List!V1470)&amp;M1470&amp;IF('by region'!$I$2="Any","Any",N1470)&amp;G1470</f>
        <v>AnyJumpAny45287</v>
      </c>
      <c r="E1470" s="5" t="e">
        <f>IF(I1470=#REF!,List!G1470,"")</f>
        <v>#REF!</v>
      </c>
      <c r="F1470" s="5" t="e">
        <f t="shared" si="112"/>
        <v>#REF!</v>
      </c>
      <c r="G1470" s="15">
        <v>45287</v>
      </c>
      <c r="H1470" s="16" t="s">
        <v>27</v>
      </c>
      <c r="I1470" s="16" t="s">
        <v>49</v>
      </c>
      <c r="J1470" s="16" t="s">
        <v>9</v>
      </c>
      <c r="K1470" s="14" t="s">
        <v>10</v>
      </c>
      <c r="L1470" s="14" t="s">
        <v>11</v>
      </c>
      <c r="M1470" s="16" t="s">
        <v>12</v>
      </c>
      <c r="N1470" s="16" t="s">
        <v>13</v>
      </c>
      <c r="O1470" s="16" t="s">
        <v>14</v>
      </c>
      <c r="P1470" s="12">
        <f t="shared" si="113"/>
        <v>1</v>
      </c>
      <c r="Q1470" s="12" cm="1">
        <f t="array" ref="Q1470">SUMPRODUCT(($G$2:$G$3094=G1470)*(P1470&gt;$P$2:$P$3094))+1</f>
        <v>1</v>
      </c>
      <c r="R1470" s="12" t="e">
        <f>(Q1470*100000)+#REF!</f>
        <v>#REF!</v>
      </c>
      <c r="S1470" t="e" cm="1">
        <f t="array" ref="S1470">SUMPRODUCT(($G$2:$G$3094=G1470)*(R1470&gt;$R$2:$R$3094))+1</f>
        <v>#REF!</v>
      </c>
      <c r="T1470" t="str">
        <f t="shared" si="114"/>
        <v xml:space="preserve">Wetherby </v>
      </c>
      <c r="U1470">
        <v>-0.96428571428570997</v>
      </c>
      <c r="V1470" t="s">
        <v>17</v>
      </c>
      <c r="W1470">
        <f t="shared" si="115"/>
        <v>2023</v>
      </c>
    </row>
    <row r="1471" spans="1:23" x14ac:dyDescent="0.25">
      <c r="A1471" s="10" t="str">
        <f>IF(YEAR(G1471)=2024,#REF!,"")</f>
        <v/>
      </c>
      <c r="B1471" s="10" t="str">
        <f>IF(YEAR(G1471)=2025,#REF!,"")</f>
        <v/>
      </c>
      <c r="C1471" s="10" t="str">
        <f t="shared" si="117"/>
        <v>Afternoon45288</v>
      </c>
      <c r="D1471" s="5" t="str">
        <f>IF('by region'!$C$2="Any","Any",List!V1471)&amp;M1471&amp;IF('by region'!$I$2="Any","Any",N1471)&amp;G1471</f>
        <v>AnyJumpAny45288</v>
      </c>
      <c r="E1471" s="5" t="e">
        <f>IF(I1471=#REF!,List!G1471,"")</f>
        <v>#REF!</v>
      </c>
      <c r="F1471" s="5" t="e">
        <f t="shared" si="112"/>
        <v>#REF!</v>
      </c>
      <c r="G1471" s="15">
        <v>45288</v>
      </c>
      <c r="H1471" s="16" t="s">
        <v>34</v>
      </c>
      <c r="I1471" s="16" t="s">
        <v>8</v>
      </c>
      <c r="J1471" s="16" t="s">
        <v>9</v>
      </c>
      <c r="K1471" s="14" t="s">
        <v>10</v>
      </c>
      <c r="L1471" s="14" t="s">
        <v>11</v>
      </c>
      <c r="M1471" s="16" t="s">
        <v>12</v>
      </c>
      <c r="N1471" s="16" t="s">
        <v>13</v>
      </c>
      <c r="O1471" s="16" t="s">
        <v>14</v>
      </c>
      <c r="P1471" s="12">
        <f t="shared" si="113"/>
        <v>1</v>
      </c>
      <c r="Q1471" s="12" cm="1">
        <f t="array" ref="Q1471">SUMPRODUCT(($G$2:$G$3094=G1471)*(P1471&gt;$P$2:$P$3094))+1</f>
        <v>1</v>
      </c>
      <c r="R1471" s="12" t="e">
        <f>(Q1471*100000)+#REF!</f>
        <v>#REF!</v>
      </c>
      <c r="S1471" t="e" cm="1">
        <f t="array" ref="S1471">SUMPRODUCT(($G$2:$G$3094=G1471)*(R1471&gt;$R$2:$R$3094))+1</f>
        <v>#REF!</v>
      </c>
      <c r="T1471" t="str">
        <f t="shared" si="114"/>
        <v xml:space="preserve">Catterick Bridge </v>
      </c>
      <c r="U1471">
        <v>-1.1071428571428601</v>
      </c>
      <c r="V1471" t="s">
        <v>19</v>
      </c>
      <c r="W1471">
        <f t="shared" si="115"/>
        <v>2023</v>
      </c>
    </row>
    <row r="1472" spans="1:23" x14ac:dyDescent="0.25">
      <c r="A1472" s="10" t="str">
        <f>IF(YEAR(G1472)=2024,#REF!,"")</f>
        <v/>
      </c>
      <c r="B1472" s="10" t="str">
        <f>IF(YEAR(G1472)=2025,#REF!,"")</f>
        <v/>
      </c>
      <c r="C1472" s="10" t="str">
        <f t="shared" si="117"/>
        <v>Afternoon45288</v>
      </c>
      <c r="D1472" s="5" t="str">
        <f>IF('by region'!$C$2="Any","Any",List!V1472)&amp;M1472&amp;IF('by region'!$I$2="Any","Any",N1472)&amp;G1472</f>
        <v>AnyJumpAny45288</v>
      </c>
      <c r="E1472" s="5" t="e">
        <f>IF(I1472=#REF!,List!G1472,"")</f>
        <v>#REF!</v>
      </c>
      <c r="F1472" s="5" t="e">
        <f t="shared" si="112"/>
        <v>#REF!</v>
      </c>
      <c r="G1472" s="15">
        <v>45288</v>
      </c>
      <c r="H1472" s="16" t="s">
        <v>34</v>
      </c>
      <c r="I1472" s="16" t="s">
        <v>44</v>
      </c>
      <c r="J1472" s="16" t="s">
        <v>9</v>
      </c>
      <c r="K1472" s="14" t="s">
        <v>10</v>
      </c>
      <c r="L1472" s="14" t="s">
        <v>17</v>
      </c>
      <c r="M1472" s="16" t="s">
        <v>12</v>
      </c>
      <c r="N1472" s="16" t="s">
        <v>13</v>
      </c>
      <c r="O1472" s="16" t="s">
        <v>14</v>
      </c>
      <c r="P1472" s="12">
        <f t="shared" si="113"/>
        <v>1</v>
      </c>
      <c r="Q1472" s="12" cm="1">
        <f t="array" ref="Q1472">SUMPRODUCT(($G$2:$G$3094=G1472)*(P1472&gt;$P$2:$P$3094))+1</f>
        <v>1</v>
      </c>
      <c r="R1472" s="12" t="e">
        <f>(Q1472*100000)+#REF!</f>
        <v>#REF!</v>
      </c>
      <c r="S1472" t="e" cm="1">
        <f t="array" ref="S1472">SUMPRODUCT(($G$2:$G$3094=G1472)*(R1472&gt;$R$2:$R$3094))+1</f>
        <v>#REF!</v>
      </c>
      <c r="T1472" t="str">
        <f t="shared" si="114"/>
        <v xml:space="preserve">Leicester </v>
      </c>
      <c r="U1472">
        <v>-1.25</v>
      </c>
      <c r="V1472" t="s">
        <v>17</v>
      </c>
      <c r="W1472">
        <f t="shared" si="115"/>
        <v>2023</v>
      </c>
    </row>
    <row r="1473" spans="1:23" x14ac:dyDescent="0.25">
      <c r="A1473" s="10" t="str">
        <f>IF(YEAR(G1473)=2024,#REF!,"")</f>
        <v/>
      </c>
      <c r="B1473" s="10" t="str">
        <f>IF(YEAR(G1473)=2025,#REF!,"")</f>
        <v/>
      </c>
      <c r="C1473" s="10" t="str">
        <f t="shared" si="117"/>
        <v>Afternoon45289</v>
      </c>
      <c r="D1473" s="5" t="str">
        <f>IF('by region'!$C$2="Any","Any",List!V1473)&amp;M1473&amp;IF('by region'!$I$2="Any","Any",N1473)&amp;G1473</f>
        <v>AnyJumpAny45289</v>
      </c>
      <c r="E1473" s="5" t="e">
        <f>IF(I1473=#REF!,List!G1473,"")</f>
        <v>#REF!</v>
      </c>
      <c r="F1473" s="5" t="e">
        <f t="shared" si="112"/>
        <v>#REF!</v>
      </c>
      <c r="G1473" s="15">
        <v>45289</v>
      </c>
      <c r="H1473" s="16" t="s">
        <v>35</v>
      </c>
      <c r="I1473" s="16" t="s">
        <v>59</v>
      </c>
      <c r="J1473" s="16" t="s">
        <v>9</v>
      </c>
      <c r="K1473" s="14" t="s">
        <v>24</v>
      </c>
      <c r="L1473" s="14" t="s">
        <v>11</v>
      </c>
      <c r="M1473" s="16" t="s">
        <v>12</v>
      </c>
      <c r="N1473" s="16" t="s">
        <v>13</v>
      </c>
      <c r="O1473" s="16" t="s">
        <v>14</v>
      </c>
      <c r="P1473" s="12">
        <f t="shared" si="113"/>
        <v>1</v>
      </c>
      <c r="Q1473" s="12" cm="1">
        <f t="array" ref="Q1473">SUMPRODUCT(($G$2:$G$3094=G1473)*(P1473&gt;$P$2:$P$3094))+1</f>
        <v>1</v>
      </c>
      <c r="R1473" s="12" t="e">
        <f>(Q1473*100000)+#REF!</f>
        <v>#REF!</v>
      </c>
      <c r="S1473" t="e" cm="1">
        <f t="array" ref="S1473">SUMPRODUCT(($G$2:$G$3094=G1473)*(R1473&gt;$R$2:$R$3094))+1</f>
        <v>#REF!</v>
      </c>
      <c r="T1473" t="str">
        <f t="shared" si="114"/>
        <v xml:space="preserve">Doncaster </v>
      </c>
      <c r="U1473">
        <v>-1.3928571428571399</v>
      </c>
      <c r="V1473" t="s">
        <v>17</v>
      </c>
      <c r="W1473">
        <f t="shared" si="115"/>
        <v>2023</v>
      </c>
    </row>
    <row r="1474" spans="1:23" x14ac:dyDescent="0.25">
      <c r="A1474" s="10" t="str">
        <f>IF(YEAR(G1474)=2024,#REF!,"")</f>
        <v/>
      </c>
      <c r="B1474" s="10" t="str">
        <f>IF(YEAR(G1474)=2025,#REF!,"")</f>
        <v/>
      </c>
      <c r="C1474" s="10" t="str">
        <f t="shared" si="117"/>
        <v>Afternoon45289</v>
      </c>
      <c r="D1474" s="5" t="str">
        <f>IF('by region'!$C$2="Any","Any",List!V1474)&amp;M1474&amp;IF('by region'!$I$2="Any","Any",N1474)&amp;G1474</f>
        <v>AnyJumpAny45289</v>
      </c>
      <c r="E1474" s="5" t="e">
        <f>IF(I1474=#REF!,List!G1474,"")</f>
        <v>#REF!</v>
      </c>
      <c r="F1474" s="5" t="e">
        <f t="shared" ref="F1474:F1515" si="118">G1474&amp;S1474</f>
        <v>#REF!</v>
      </c>
      <c r="G1474" s="15">
        <v>45289</v>
      </c>
      <c r="H1474" s="16" t="s">
        <v>35</v>
      </c>
      <c r="I1474" s="16" t="s">
        <v>50</v>
      </c>
      <c r="J1474" s="16" t="s">
        <v>9</v>
      </c>
      <c r="K1474" s="14" t="s">
        <v>10</v>
      </c>
      <c r="L1474" s="14" t="s">
        <v>11</v>
      </c>
      <c r="M1474" s="16" t="s">
        <v>12</v>
      </c>
      <c r="N1474" s="16" t="s">
        <v>13</v>
      </c>
      <c r="O1474" s="16" t="s">
        <v>14</v>
      </c>
      <c r="P1474" s="12">
        <f t="shared" ref="P1474:P1537" si="119">IF(J1474="Afternoon",1,IF(J1474="Evening",2,IF(J1474="Floodlit",3,4)))</f>
        <v>1</v>
      </c>
      <c r="Q1474" s="12" cm="1">
        <f t="array" ref="Q1474">SUMPRODUCT(($G$2:$G$3094=G1474)*(P1474&gt;$P$2:$P$3094))+1</f>
        <v>1</v>
      </c>
      <c r="R1474" s="12" t="e">
        <f>(Q1474*100000)+#REF!</f>
        <v>#REF!</v>
      </c>
      <c r="S1474" t="e" cm="1">
        <f t="array" ref="S1474">SUMPRODUCT(($G$2:$G$3094=G1474)*(R1474&gt;$R$2:$R$3094))+1</f>
        <v>#REF!</v>
      </c>
      <c r="T1474" t="str">
        <f t="shared" ref="T1474:T1479" si="120">_xlfn.CONCAT(IF(M1474="Flat",UPPER(I1474),I1474)," ",IF(J1474="Evening","†",IF(J1474="Floodlit","#","")))</f>
        <v xml:space="preserve">Kelso </v>
      </c>
      <c r="U1474">
        <v>-1.53571428571429</v>
      </c>
      <c r="V1474" t="s">
        <v>17</v>
      </c>
      <c r="W1474">
        <f t="shared" ref="W1474:W1508" si="121">YEAR(G1474)</f>
        <v>2023</v>
      </c>
    </row>
    <row r="1475" spans="1:23" x14ac:dyDescent="0.25">
      <c r="A1475" s="10" t="str">
        <f>IF(YEAR(G1475)=2024,#REF!,"")</f>
        <v/>
      </c>
      <c r="B1475" s="10" t="str">
        <f>IF(YEAR(G1475)=2025,#REF!,"")</f>
        <v/>
      </c>
      <c r="C1475" s="10" t="str">
        <f t="shared" si="117"/>
        <v>Afternoon45290</v>
      </c>
      <c r="D1475" s="5" t="str">
        <f>IF('by region'!$C$2="Any","Any",List!V1475)&amp;M1475&amp;IF('by region'!$I$2="Any","Any",N1475)&amp;G1475</f>
        <v>AnyJumpAny45290</v>
      </c>
      <c r="E1475" s="5" t="e">
        <f>IF(I1475=#REF!,List!G1475,"")</f>
        <v>#REF!</v>
      </c>
      <c r="F1475" s="5" t="e">
        <f t="shared" si="118"/>
        <v>#REF!</v>
      </c>
      <c r="G1475" s="15">
        <v>45290</v>
      </c>
      <c r="H1475" s="16" t="s">
        <v>37</v>
      </c>
      <c r="I1475" s="16" t="s">
        <v>56</v>
      </c>
      <c r="J1475" s="16" t="s">
        <v>9</v>
      </c>
      <c r="K1475" s="14" t="s">
        <v>16</v>
      </c>
      <c r="L1475" s="14" t="s">
        <v>11</v>
      </c>
      <c r="M1475" s="16" t="s">
        <v>12</v>
      </c>
      <c r="N1475" s="16" t="s">
        <v>13</v>
      </c>
      <c r="O1475" s="16" t="s">
        <v>14</v>
      </c>
      <c r="P1475" s="12">
        <f t="shared" si="119"/>
        <v>1</v>
      </c>
      <c r="Q1475" s="12" cm="1">
        <f t="array" ref="Q1475">SUMPRODUCT(($G$2:$G$3094=G1475)*(P1475&gt;$P$2:$P$3094))+1</f>
        <v>1</v>
      </c>
      <c r="R1475" s="12" t="e">
        <f>(Q1475*100000)+#REF!</f>
        <v>#REF!</v>
      </c>
      <c r="S1475" t="e" cm="1">
        <f t="array" ref="S1475">SUMPRODUCT(($G$2:$G$3094=G1475)*(R1475&gt;$R$2:$R$3094))+1</f>
        <v>#REF!</v>
      </c>
      <c r="T1475" t="str">
        <f t="shared" si="120"/>
        <v xml:space="preserve">Haydock Park </v>
      </c>
      <c r="U1475">
        <v>-1.6785714285714299</v>
      </c>
      <c r="V1475" t="s">
        <v>17</v>
      </c>
      <c r="W1475">
        <f t="shared" si="121"/>
        <v>2023</v>
      </c>
    </row>
    <row r="1476" spans="1:23" x14ac:dyDescent="0.25">
      <c r="A1476" s="10" t="str">
        <f>IF(YEAR(G1476)=2024,#REF!,"")</f>
        <v/>
      </c>
      <c r="B1476" s="10" t="str">
        <f>IF(YEAR(G1476)=2025,#REF!,"")</f>
        <v/>
      </c>
      <c r="C1476" s="10" t="str">
        <f t="shared" si="117"/>
        <v>Afternoon45290</v>
      </c>
      <c r="D1476" s="5" t="str">
        <f>IF('by region'!$C$2="Any","Any",List!V1476)&amp;M1476&amp;IF('by region'!$I$2="Any","Any",N1476)&amp;G1476</f>
        <v>AnyJumpAny45290</v>
      </c>
      <c r="E1476" s="5" t="e">
        <f>IF(I1476=#REF!,List!G1476,"")</f>
        <v>#REF!</v>
      </c>
      <c r="F1476" s="5" t="e">
        <f t="shared" si="118"/>
        <v>#REF!</v>
      </c>
      <c r="G1476" s="15">
        <v>45290</v>
      </c>
      <c r="H1476" s="16" t="s">
        <v>37</v>
      </c>
      <c r="I1476" s="16" t="s">
        <v>51</v>
      </c>
      <c r="J1476" s="16" t="s">
        <v>9</v>
      </c>
      <c r="K1476" s="14" t="s">
        <v>10</v>
      </c>
      <c r="L1476" s="14" t="s">
        <v>19</v>
      </c>
      <c r="M1476" s="16" t="s">
        <v>12</v>
      </c>
      <c r="N1476" s="16" t="s">
        <v>13</v>
      </c>
      <c r="O1476" s="16" t="s">
        <v>14</v>
      </c>
      <c r="P1476" s="12">
        <f t="shared" si="119"/>
        <v>1</v>
      </c>
      <c r="Q1476" s="12" cm="1">
        <f t="array" ref="Q1476">SUMPRODUCT(($G$2:$G$3094=G1476)*(P1476&gt;$P$2:$P$3094))+1</f>
        <v>1</v>
      </c>
      <c r="R1476" s="12" t="e">
        <f>(Q1476*100000)+#REF!</f>
        <v>#REF!</v>
      </c>
      <c r="S1476" t="e" cm="1">
        <f t="array" ref="S1476">SUMPRODUCT(($G$2:$G$3094=G1476)*(R1476&gt;$R$2:$R$3094))+1</f>
        <v>#REF!</v>
      </c>
      <c r="T1476" t="str">
        <f t="shared" si="120"/>
        <v xml:space="preserve">Newbury </v>
      </c>
      <c r="U1476">
        <v>-1.8214285714285701</v>
      </c>
      <c r="V1476" t="s">
        <v>19</v>
      </c>
      <c r="W1476">
        <f t="shared" si="121"/>
        <v>2023</v>
      </c>
    </row>
    <row r="1477" spans="1:23" x14ac:dyDescent="0.25">
      <c r="A1477" s="10" t="str">
        <f>IF(YEAR(G1477)=2024,#REF!,"")</f>
        <v/>
      </c>
      <c r="B1477" s="10" t="str">
        <f>IF(YEAR(G1477)=2025,#REF!,"")</f>
        <v/>
      </c>
      <c r="C1477" s="10" t="str">
        <f t="shared" si="117"/>
        <v>Afternoon45290</v>
      </c>
      <c r="D1477" s="5" t="str">
        <f>IF('by region'!$C$2="Any","Any",List!V1477)&amp;M1477&amp;IF('by region'!$I$2="Any","Any",N1477)&amp;G1477</f>
        <v>AnyJumpAny45290</v>
      </c>
      <c r="E1477" s="5" t="e">
        <f>IF(I1477=#REF!,List!G1477,"")</f>
        <v>#REF!</v>
      </c>
      <c r="F1477" s="5" t="e">
        <f t="shared" si="118"/>
        <v>#REF!</v>
      </c>
      <c r="G1477" s="15">
        <v>45290</v>
      </c>
      <c r="H1477" s="16" t="s">
        <v>37</v>
      </c>
      <c r="I1477" s="16" t="s">
        <v>57</v>
      </c>
      <c r="J1477" s="16" t="s">
        <v>9</v>
      </c>
      <c r="K1477" s="14" t="s">
        <v>10</v>
      </c>
      <c r="L1477" s="14" t="s">
        <v>19</v>
      </c>
      <c r="M1477" s="16" t="s">
        <v>12</v>
      </c>
      <c r="N1477" s="16" t="s">
        <v>13</v>
      </c>
      <c r="O1477" s="16" t="s">
        <v>14</v>
      </c>
      <c r="P1477" s="12">
        <f t="shared" si="119"/>
        <v>1</v>
      </c>
      <c r="Q1477" s="12" cm="1">
        <f t="array" ref="Q1477">SUMPRODUCT(($G$2:$G$3094=G1477)*(P1477&gt;$P$2:$P$3094))+1</f>
        <v>1</v>
      </c>
      <c r="R1477" s="12" t="e">
        <f>(Q1477*100000)+#REF!</f>
        <v>#REF!</v>
      </c>
      <c r="S1477" t="e" cm="1">
        <f t="array" ref="S1477">SUMPRODUCT(($G$2:$G$3094=G1477)*(R1477&gt;$R$2:$R$3094))+1</f>
        <v>#REF!</v>
      </c>
      <c r="T1477" t="str">
        <f t="shared" si="120"/>
        <v xml:space="preserve">Taunton </v>
      </c>
      <c r="U1477">
        <v>-1.96428571428571</v>
      </c>
      <c r="V1477" t="s">
        <v>17</v>
      </c>
      <c r="W1477">
        <f t="shared" si="121"/>
        <v>2023</v>
      </c>
    </row>
    <row r="1478" spans="1:23" x14ac:dyDescent="0.25">
      <c r="A1478" s="10" t="str">
        <f>IF(YEAR(G1478)=2024,#REF!,"")</f>
        <v/>
      </c>
      <c r="B1478" s="10" t="str">
        <f>IF(YEAR(G1478)=2025,#REF!,"")</f>
        <v/>
      </c>
      <c r="C1478" s="10" t="str">
        <f t="shared" si="117"/>
        <v>Afternoon45291</v>
      </c>
      <c r="D1478" s="5" t="str">
        <f>IF('by region'!$C$2="Any","Any",List!V1478)&amp;M1478&amp;IF('by region'!$I$2="Any","Any",N1478)&amp;G1478</f>
        <v>AnyJumpAny45291</v>
      </c>
      <c r="E1478" s="5" t="e">
        <f>IF(I1478=#REF!,List!G1478,"")</f>
        <v>#REF!</v>
      </c>
      <c r="F1478" s="5" t="e">
        <f t="shared" si="118"/>
        <v>#REF!</v>
      </c>
      <c r="G1478" s="15">
        <v>45291</v>
      </c>
      <c r="H1478" s="16" t="s">
        <v>40</v>
      </c>
      <c r="I1478" s="16" t="s">
        <v>60</v>
      </c>
      <c r="J1478" s="16" t="s">
        <v>9</v>
      </c>
      <c r="K1478" s="14" t="s">
        <v>24</v>
      </c>
      <c r="L1478" s="14" t="s">
        <v>17</v>
      </c>
      <c r="M1478" s="16" t="s">
        <v>12</v>
      </c>
      <c r="N1478" s="16" t="s">
        <v>13</v>
      </c>
      <c r="O1478" s="16" t="s">
        <v>14</v>
      </c>
      <c r="P1478" s="12">
        <f t="shared" si="119"/>
        <v>1</v>
      </c>
      <c r="Q1478" s="12" cm="1">
        <f t="array" ref="Q1478">SUMPRODUCT(($G$2:$G$3094=G1478)*(P1478&gt;$P$2:$P$3094))+1</f>
        <v>1</v>
      </c>
      <c r="R1478" s="12" t="e">
        <f>(Q1478*100000)+#REF!</f>
        <v>#REF!</v>
      </c>
      <c r="S1478" t="e" cm="1">
        <f t="array" ref="S1478">SUMPRODUCT(($G$2:$G$3094=G1478)*(R1478&gt;$R$2:$R$3094))+1</f>
        <v>#REF!</v>
      </c>
      <c r="T1478" t="str">
        <f t="shared" si="120"/>
        <v xml:space="preserve">Uttoxeter </v>
      </c>
      <c r="U1478">
        <v>-2.1071428571428599</v>
      </c>
      <c r="V1478" t="s">
        <v>17</v>
      </c>
      <c r="W1478">
        <f t="shared" si="121"/>
        <v>2023</v>
      </c>
    </row>
    <row r="1479" spans="1:23" x14ac:dyDescent="0.25">
      <c r="A1479" s="10" t="str">
        <f>IF(YEAR(G1479)=2024,#REF!,"")</f>
        <v/>
      </c>
      <c r="B1479" s="10" t="str">
        <f>IF(YEAR(G1479)=2025,#REF!,"")</f>
        <v/>
      </c>
      <c r="C1479" s="10" t="str">
        <f t="shared" si="117"/>
        <v>Afternoon45291</v>
      </c>
      <c r="D1479" s="5" t="str">
        <f>IF('by region'!$C$2="Any","Any",List!V1479)&amp;M1479&amp;IF('by region'!$I$2="Any","Any",N1479)&amp;G1479</f>
        <v>AnyJumpAny45291</v>
      </c>
      <c r="E1479" s="5" t="e">
        <f>IF(I1479=#REF!,List!G1479,"")</f>
        <v>#REF!</v>
      </c>
      <c r="F1479" s="5" t="e">
        <f t="shared" si="118"/>
        <v>#REF!</v>
      </c>
      <c r="G1479" s="15">
        <v>45291</v>
      </c>
      <c r="H1479" s="16" t="s">
        <v>40</v>
      </c>
      <c r="I1479" s="16" t="s">
        <v>48</v>
      </c>
      <c r="J1479" s="16" t="s">
        <v>9</v>
      </c>
      <c r="K1479" s="14" t="s">
        <v>16</v>
      </c>
      <c r="L1479" s="14" t="s">
        <v>17</v>
      </c>
      <c r="M1479" s="16" t="s">
        <v>12</v>
      </c>
      <c r="N1479" s="16" t="s">
        <v>13</v>
      </c>
      <c r="O1479" s="16" t="s">
        <v>14</v>
      </c>
      <c r="P1479" s="12">
        <f t="shared" si="119"/>
        <v>1</v>
      </c>
      <c r="Q1479" s="12" cm="1">
        <f t="array" ref="Q1479">SUMPRODUCT(($G$2:$G$3094=G1479)*(P1479&gt;$P$2:$P$3094))+1</f>
        <v>1</v>
      </c>
      <c r="R1479" s="12" t="e">
        <f>(Q1479*100000)+#REF!</f>
        <v>#REF!</v>
      </c>
      <c r="S1479" t="e" cm="1">
        <f t="array" ref="S1479">SUMPRODUCT(($G$2:$G$3094=G1479)*(R1479&gt;$R$2:$R$3094))+1</f>
        <v>#REF!</v>
      </c>
      <c r="T1479" t="str">
        <f t="shared" si="120"/>
        <v xml:space="preserve">Warwick </v>
      </c>
      <c r="U1479">
        <v>-2.25</v>
      </c>
      <c r="V1479" t="s">
        <v>19</v>
      </c>
      <c r="W1479">
        <f t="shared" si="121"/>
        <v>2023</v>
      </c>
    </row>
    <row r="1480" spans="1:23" x14ac:dyDescent="0.25">
      <c r="A1480" s="10" t="str">
        <f>IF(YEAR(G1480)=2024,#REF!,"")</f>
        <v/>
      </c>
      <c r="B1480" s="10" t="str">
        <f>IF(YEAR(G1480)=2025,#REF!,"")</f>
        <v/>
      </c>
      <c r="C1480" s="10" t="str">
        <f t="shared" si="117"/>
        <v/>
      </c>
      <c r="D1480" s="5" t="str">
        <f>IF('by region'!$C$2="Any","Any",List!V1480)&amp;M1480&amp;IF('by region'!$I$2="Any","Any",N1480)&amp;G1480</f>
        <v>AnyAny</v>
      </c>
      <c r="E1480" s="5" t="e">
        <f>IF(I1480=#REF!,List!G1480,"")</f>
        <v>#REF!</v>
      </c>
      <c r="F1480" s="5" t="str">
        <f t="shared" si="118"/>
        <v/>
      </c>
      <c r="G1480" s="1"/>
      <c r="P1480" s="12">
        <f t="shared" si="119"/>
        <v>4</v>
      </c>
      <c r="Q1480" s="12" cm="1">
        <f t="array" ref="Q1480">SUMPRODUCT(($G$2:$G$3094=G1480)*(P1480&gt;$P$2:$P$3094))+1</f>
        <v>1320</v>
      </c>
      <c r="R1480" s="12" t="e">
        <f>(Q1480*100000)+#REF!</f>
        <v>#REF!</v>
      </c>
      <c r="W1480">
        <f t="shared" si="121"/>
        <v>1900</v>
      </c>
    </row>
    <row r="1481" spans="1:23" x14ac:dyDescent="0.25">
      <c r="A1481" s="10" t="str">
        <f>IF(YEAR(G1481)=2024,#REF!,"")</f>
        <v/>
      </c>
      <c r="B1481" s="10" t="str">
        <f>IF(YEAR(G1481)=2025,#REF!,"")</f>
        <v/>
      </c>
      <c r="C1481" s="10" t="str">
        <f t="shared" si="117"/>
        <v/>
      </c>
      <c r="D1481" s="5" t="str">
        <f>IF('by region'!$C$2="Any","Any",List!V1481)&amp;M1481&amp;IF('by region'!$I$2="Any","Any",N1481)&amp;G1481</f>
        <v>AnyAny</v>
      </c>
      <c r="E1481" s="5" t="e">
        <f>IF(I1481=#REF!,List!G1481,"")</f>
        <v>#REF!</v>
      </c>
      <c r="F1481" s="5" t="str">
        <f t="shared" si="118"/>
        <v/>
      </c>
      <c r="G1481" s="1"/>
      <c r="P1481" s="12">
        <f t="shared" si="119"/>
        <v>4</v>
      </c>
      <c r="Q1481" s="12" cm="1">
        <f t="array" ref="Q1481">SUMPRODUCT(($G$2:$G$3094=G1481)*(P1481&gt;$P$2:$P$3094))+1</f>
        <v>1320</v>
      </c>
      <c r="R1481" s="12" t="e">
        <f>(Q1481*100000)+#REF!</f>
        <v>#REF!</v>
      </c>
      <c r="W1481">
        <f t="shared" si="121"/>
        <v>1900</v>
      </c>
    </row>
    <row r="1482" spans="1:23" x14ac:dyDescent="0.25">
      <c r="A1482" s="10" t="str">
        <f>IF(YEAR(G1482)=2024,#REF!,"")</f>
        <v/>
      </c>
      <c r="B1482" s="10" t="str">
        <f>IF(YEAR(G1482)=2025,#REF!,"")</f>
        <v/>
      </c>
      <c r="C1482" s="10" t="str">
        <f t="shared" si="117"/>
        <v/>
      </c>
      <c r="D1482" s="5" t="str">
        <f>IF('by region'!$C$2="Any","Any",List!V1482)&amp;M1482&amp;IF('by region'!$I$2="Any","Any",N1482)&amp;G1482</f>
        <v>AnyAny</v>
      </c>
      <c r="E1482" s="5" t="e">
        <f>IF(I1482=#REF!,List!G1482,"")</f>
        <v>#REF!</v>
      </c>
      <c r="F1482" s="5" t="str">
        <f t="shared" si="118"/>
        <v/>
      </c>
      <c r="G1482" s="1"/>
      <c r="P1482" s="12">
        <f t="shared" si="119"/>
        <v>4</v>
      </c>
      <c r="Q1482" s="12" cm="1">
        <f t="array" ref="Q1482">SUMPRODUCT(($G$2:$G$3094=G1482)*(P1482&gt;$P$2:$P$3094))+1</f>
        <v>1320</v>
      </c>
      <c r="R1482" s="12" t="e">
        <f>(Q1482*100000)+#REF!</f>
        <v>#REF!</v>
      </c>
      <c r="W1482">
        <f t="shared" si="121"/>
        <v>1900</v>
      </c>
    </row>
    <row r="1483" spans="1:23" x14ac:dyDescent="0.25">
      <c r="A1483" s="10" t="str">
        <f>IF(YEAR(G1483)=2024,#REF!,"")</f>
        <v/>
      </c>
      <c r="B1483" s="10" t="str">
        <f>IF(YEAR(G1483)=2025,#REF!,"")</f>
        <v/>
      </c>
      <c r="C1483" s="10" t="str">
        <f t="shared" si="117"/>
        <v/>
      </c>
      <c r="D1483" s="5" t="str">
        <f>IF('by region'!$C$2="Any","Any",List!V1483)&amp;M1483&amp;IF('by region'!$I$2="Any","Any",N1483)&amp;G1483</f>
        <v>AnyAny</v>
      </c>
      <c r="E1483" s="5" t="e">
        <f>IF(I1483=#REF!,List!G1483,"")</f>
        <v>#REF!</v>
      </c>
      <c r="F1483" s="5" t="str">
        <f t="shared" si="118"/>
        <v/>
      </c>
      <c r="G1483" s="1"/>
      <c r="P1483" s="12">
        <f t="shared" si="119"/>
        <v>4</v>
      </c>
      <c r="Q1483" s="12" cm="1">
        <f t="array" ref="Q1483">SUMPRODUCT(($G$2:$G$3094=G1483)*(P1483&gt;$P$2:$P$3094))+1</f>
        <v>1320</v>
      </c>
      <c r="R1483" s="12" t="e">
        <f>(Q1483*100000)+#REF!</f>
        <v>#REF!</v>
      </c>
      <c r="W1483">
        <f t="shared" si="121"/>
        <v>1900</v>
      </c>
    </row>
    <row r="1484" spans="1:23" x14ac:dyDescent="0.25">
      <c r="A1484" s="10" t="str">
        <f>IF(YEAR(G1484)=2024,#REF!,"")</f>
        <v/>
      </c>
      <c r="B1484" s="10" t="str">
        <f>IF(YEAR(G1484)=2025,#REF!,"")</f>
        <v/>
      </c>
      <c r="C1484" s="10" t="str">
        <f t="shared" si="117"/>
        <v/>
      </c>
      <c r="D1484" s="5" t="str">
        <f>IF('by region'!$C$2="Any","Any",List!V1484)&amp;M1484&amp;IF('by region'!$I$2="Any","Any",N1484)&amp;G1484</f>
        <v>AnyAny</v>
      </c>
      <c r="E1484" s="5" t="e">
        <f>IF(I1484=#REF!,List!G1484,"")</f>
        <v>#REF!</v>
      </c>
      <c r="F1484" s="5" t="str">
        <f t="shared" si="118"/>
        <v/>
      </c>
      <c r="G1484" s="1"/>
      <c r="P1484" s="12">
        <f t="shared" si="119"/>
        <v>4</v>
      </c>
      <c r="Q1484" s="12" cm="1">
        <f t="array" ref="Q1484">SUMPRODUCT(($G$2:$G$3094=G1484)*(P1484&gt;$P$2:$P$3094))+1</f>
        <v>1320</v>
      </c>
      <c r="R1484" s="12" t="e">
        <f>(Q1484*100000)+#REF!</f>
        <v>#REF!</v>
      </c>
      <c r="W1484">
        <f t="shared" si="121"/>
        <v>1900</v>
      </c>
    </row>
    <row r="1485" spans="1:23" x14ac:dyDescent="0.25">
      <c r="A1485" s="10" t="str">
        <f>IF(YEAR(G1485)=2024,#REF!,"")</f>
        <v/>
      </c>
      <c r="B1485" s="10" t="str">
        <f>IF(YEAR(G1485)=2025,#REF!,"")</f>
        <v/>
      </c>
      <c r="C1485" s="10" t="str">
        <f t="shared" si="117"/>
        <v/>
      </c>
      <c r="D1485" s="5" t="str">
        <f>IF('by region'!$C$2="Any","Any",List!V1485)&amp;M1485&amp;IF('by region'!$I$2="Any","Any",N1485)&amp;G1485</f>
        <v>AnyAny</v>
      </c>
      <c r="E1485" s="5" t="e">
        <f>IF(I1485=#REF!,List!G1485,"")</f>
        <v>#REF!</v>
      </c>
      <c r="F1485" s="5" t="str">
        <f t="shared" si="118"/>
        <v/>
      </c>
      <c r="G1485" s="1"/>
      <c r="P1485" s="12">
        <f t="shared" si="119"/>
        <v>4</v>
      </c>
      <c r="Q1485" s="12" cm="1">
        <f t="array" ref="Q1485">SUMPRODUCT(($G$2:$G$3094=G1485)*(P1485&gt;$P$2:$P$3094))+1</f>
        <v>1320</v>
      </c>
      <c r="R1485" s="12" t="e">
        <f>(Q1485*100000)+#REF!</f>
        <v>#REF!</v>
      </c>
      <c r="W1485">
        <f t="shared" si="121"/>
        <v>1900</v>
      </c>
    </row>
    <row r="1486" spans="1:23" x14ac:dyDescent="0.25">
      <c r="A1486" s="10" t="str">
        <f>IF(YEAR(G1486)=2024,#REF!,"")</f>
        <v/>
      </c>
      <c r="B1486" s="10" t="str">
        <f>IF(YEAR(G1486)=2025,#REF!,"")</f>
        <v/>
      </c>
      <c r="C1486" s="10" t="str">
        <f t="shared" si="117"/>
        <v/>
      </c>
      <c r="D1486" s="5" t="str">
        <f>IF('by region'!$C$2="Any","Any",List!V1486)&amp;M1486&amp;IF('by region'!$I$2="Any","Any",N1486)&amp;G1486</f>
        <v>AnyAny</v>
      </c>
      <c r="E1486" s="5" t="e">
        <f>IF(I1486=#REF!,List!G1486,"")</f>
        <v>#REF!</v>
      </c>
      <c r="F1486" s="5" t="str">
        <f t="shared" si="118"/>
        <v/>
      </c>
      <c r="G1486" s="1"/>
      <c r="P1486" s="12">
        <f t="shared" si="119"/>
        <v>4</v>
      </c>
      <c r="Q1486" s="12" cm="1">
        <f t="array" ref="Q1486">SUMPRODUCT(($G$2:$G$3094=G1486)*(P1486&gt;$P$2:$P$3094))+1</f>
        <v>1320</v>
      </c>
      <c r="R1486" s="12" t="e">
        <f>(Q1486*100000)+#REF!</f>
        <v>#REF!</v>
      </c>
      <c r="W1486">
        <f t="shared" si="121"/>
        <v>1900</v>
      </c>
    </row>
    <row r="1487" spans="1:23" x14ac:dyDescent="0.25">
      <c r="A1487" s="10" t="str">
        <f>IF(YEAR(G1487)=2024,#REF!,"")</f>
        <v/>
      </c>
      <c r="B1487" s="10" t="str">
        <f>IF(YEAR(G1487)=2025,#REF!,"")</f>
        <v/>
      </c>
      <c r="C1487" s="10" t="str">
        <f t="shared" si="117"/>
        <v/>
      </c>
      <c r="D1487" s="5" t="str">
        <f>IF('by region'!$C$2="Any","Any",List!V1487)&amp;M1487&amp;IF('by region'!$I$2="Any","Any",N1487)&amp;G1487</f>
        <v>AnyAny</v>
      </c>
      <c r="E1487" s="5" t="e">
        <f>IF(I1487=#REF!,List!G1487,"")</f>
        <v>#REF!</v>
      </c>
      <c r="F1487" s="5" t="str">
        <f t="shared" si="118"/>
        <v/>
      </c>
      <c r="G1487" s="1"/>
      <c r="P1487" s="12">
        <f t="shared" si="119"/>
        <v>4</v>
      </c>
      <c r="Q1487" s="12" cm="1">
        <f t="array" ref="Q1487">SUMPRODUCT(($G$2:$G$3094=G1487)*(P1487&gt;$P$2:$P$3094))+1</f>
        <v>1320</v>
      </c>
      <c r="R1487" s="12" t="e">
        <f>(Q1487*100000)+#REF!</f>
        <v>#REF!</v>
      </c>
      <c r="W1487">
        <f t="shared" si="121"/>
        <v>1900</v>
      </c>
    </row>
    <row r="1488" spans="1:23" x14ac:dyDescent="0.25">
      <c r="A1488" s="10" t="str">
        <f>IF(YEAR(G1488)=2024,#REF!,"")</f>
        <v/>
      </c>
      <c r="B1488" s="10" t="str">
        <f>IF(YEAR(G1488)=2025,#REF!,"")</f>
        <v/>
      </c>
      <c r="C1488" s="10" t="str">
        <f t="shared" si="117"/>
        <v/>
      </c>
      <c r="D1488" s="5" t="str">
        <f>IF('by region'!$C$2="Any","Any",List!V1488)&amp;M1488&amp;IF('by region'!$I$2="Any","Any",N1488)&amp;G1488</f>
        <v>AnyAny</v>
      </c>
      <c r="E1488" s="5" t="e">
        <f>IF(I1488=#REF!,List!G1488,"")</f>
        <v>#REF!</v>
      </c>
      <c r="F1488" s="5" t="str">
        <f t="shared" si="118"/>
        <v/>
      </c>
      <c r="G1488" s="1"/>
      <c r="P1488" s="12">
        <f t="shared" si="119"/>
        <v>4</v>
      </c>
      <c r="Q1488" s="12" cm="1">
        <f t="array" ref="Q1488">SUMPRODUCT(($G$2:$G$3094=G1488)*(P1488&gt;$P$2:$P$3094))+1</f>
        <v>1320</v>
      </c>
      <c r="R1488" s="12" t="e">
        <f>(Q1488*100000)+#REF!</f>
        <v>#REF!</v>
      </c>
      <c r="W1488">
        <f t="shared" si="121"/>
        <v>1900</v>
      </c>
    </row>
    <row r="1489" spans="1:23" x14ac:dyDescent="0.25">
      <c r="A1489" s="10" t="str">
        <f>IF(YEAR(G1489)=2024,#REF!,"")</f>
        <v/>
      </c>
      <c r="B1489" s="10" t="str">
        <f>IF(YEAR(G1489)=2025,#REF!,"")</f>
        <v/>
      </c>
      <c r="C1489" s="10" t="str">
        <f t="shared" si="117"/>
        <v/>
      </c>
      <c r="D1489" s="5" t="str">
        <f>IF('by region'!$C$2="Any","Any",List!V1489)&amp;M1489&amp;IF('by region'!$I$2="Any","Any",N1489)&amp;G1489</f>
        <v>AnyAny</v>
      </c>
      <c r="E1489" s="5" t="e">
        <f>IF(I1489=#REF!,List!G1489,"")</f>
        <v>#REF!</v>
      </c>
      <c r="F1489" s="5" t="str">
        <f t="shared" si="118"/>
        <v/>
      </c>
      <c r="G1489" s="1"/>
      <c r="P1489" s="12">
        <f t="shared" si="119"/>
        <v>4</v>
      </c>
      <c r="Q1489" s="12" cm="1">
        <f t="array" ref="Q1489">SUMPRODUCT(($G$2:$G$3094=G1489)*(P1489&gt;$P$2:$P$3094))+1</f>
        <v>1320</v>
      </c>
      <c r="R1489" s="12" t="e">
        <f>(Q1489*100000)+#REF!</f>
        <v>#REF!</v>
      </c>
      <c r="W1489">
        <f t="shared" si="121"/>
        <v>1900</v>
      </c>
    </row>
    <row r="1490" spans="1:23" x14ac:dyDescent="0.25">
      <c r="A1490" s="10" t="str">
        <f>IF(YEAR(G1490)=2024,#REF!,"")</f>
        <v/>
      </c>
      <c r="B1490" s="10" t="str">
        <f>IF(YEAR(G1490)=2025,#REF!,"")</f>
        <v/>
      </c>
      <c r="C1490" s="10" t="str">
        <f t="shared" si="117"/>
        <v/>
      </c>
      <c r="D1490" s="5" t="str">
        <f>IF('by region'!$C$2="Any","Any",List!V1490)&amp;M1490&amp;IF('by region'!$I$2="Any","Any",N1490)&amp;G1490</f>
        <v>AnyAny</v>
      </c>
      <c r="E1490" s="5" t="e">
        <f>IF(I1490=#REF!,List!G1490,"")</f>
        <v>#REF!</v>
      </c>
      <c r="F1490" s="5" t="str">
        <f t="shared" si="118"/>
        <v/>
      </c>
      <c r="G1490" s="1"/>
      <c r="P1490" s="12">
        <f t="shared" si="119"/>
        <v>4</v>
      </c>
      <c r="Q1490" s="12" cm="1">
        <f t="array" ref="Q1490">SUMPRODUCT(($G$2:$G$3094=G1490)*(P1490&gt;$P$2:$P$3094))+1</f>
        <v>1320</v>
      </c>
      <c r="R1490" s="12" t="e">
        <f>(Q1490*100000)+#REF!</f>
        <v>#REF!</v>
      </c>
      <c r="W1490">
        <f t="shared" si="121"/>
        <v>1900</v>
      </c>
    </row>
    <row r="1491" spans="1:23" x14ac:dyDescent="0.25">
      <c r="A1491" s="10" t="str">
        <f>IF(YEAR(G1491)=2024,#REF!,"")</f>
        <v/>
      </c>
      <c r="B1491" s="10" t="str">
        <f>IF(YEAR(G1491)=2025,#REF!,"")</f>
        <v/>
      </c>
      <c r="C1491" s="10" t="str">
        <f t="shared" si="117"/>
        <v/>
      </c>
      <c r="D1491" s="5" t="str">
        <f>IF('by region'!$C$2="Any","Any",List!V1491)&amp;M1491&amp;IF('by region'!$I$2="Any","Any",N1491)&amp;G1491</f>
        <v>AnyAny</v>
      </c>
      <c r="E1491" s="5" t="e">
        <f>IF(I1491=#REF!,List!G1491,"")</f>
        <v>#REF!</v>
      </c>
      <c r="F1491" s="5" t="str">
        <f t="shared" si="118"/>
        <v/>
      </c>
      <c r="G1491" s="1"/>
      <c r="P1491" s="12">
        <f t="shared" si="119"/>
        <v>4</v>
      </c>
      <c r="Q1491" s="12" cm="1">
        <f t="array" ref="Q1491">SUMPRODUCT(($G$2:$G$3094=G1491)*(P1491&gt;$P$2:$P$3094))+1</f>
        <v>1320</v>
      </c>
      <c r="R1491" s="12" t="e">
        <f>(Q1491*100000)+#REF!</f>
        <v>#REF!</v>
      </c>
      <c r="W1491">
        <f t="shared" si="121"/>
        <v>1900</v>
      </c>
    </row>
    <row r="1492" spans="1:23" x14ac:dyDescent="0.25">
      <c r="A1492" s="10" t="str">
        <f>IF(YEAR(G1492)=2024,#REF!,"")</f>
        <v/>
      </c>
      <c r="B1492" s="10" t="str">
        <f>IF(YEAR(G1492)=2025,#REF!,"")</f>
        <v/>
      </c>
      <c r="C1492" s="10" t="str">
        <f t="shared" si="117"/>
        <v/>
      </c>
      <c r="D1492" s="5" t="str">
        <f>IF('by region'!$C$2="Any","Any",List!V1492)&amp;M1492&amp;IF('by region'!$I$2="Any","Any",N1492)&amp;G1492</f>
        <v>AnyAny</v>
      </c>
      <c r="E1492" s="5" t="e">
        <f>IF(I1492=#REF!,List!G1492,"")</f>
        <v>#REF!</v>
      </c>
      <c r="F1492" s="5" t="str">
        <f t="shared" si="118"/>
        <v/>
      </c>
      <c r="G1492" s="1"/>
      <c r="P1492" s="12">
        <f t="shared" si="119"/>
        <v>4</v>
      </c>
      <c r="Q1492" s="12" cm="1">
        <f t="array" ref="Q1492">SUMPRODUCT(($G$2:$G$3094=G1492)*(P1492&gt;$P$2:$P$3094))+1</f>
        <v>1320</v>
      </c>
      <c r="R1492" s="12" t="e">
        <f>(Q1492*100000)+#REF!</f>
        <v>#REF!</v>
      </c>
      <c r="W1492">
        <f t="shared" si="121"/>
        <v>1900</v>
      </c>
    </row>
    <row r="1493" spans="1:23" x14ac:dyDescent="0.25">
      <c r="A1493" s="10" t="str">
        <f>IF(YEAR(G1493)=2024,#REF!,"")</f>
        <v/>
      </c>
      <c r="B1493" s="10" t="str">
        <f>IF(YEAR(G1493)=2025,#REF!,"")</f>
        <v/>
      </c>
      <c r="C1493" s="10" t="str">
        <f t="shared" si="117"/>
        <v/>
      </c>
      <c r="D1493" s="5" t="str">
        <f>IF('by region'!$C$2="Any","Any",List!V1493)&amp;M1493&amp;IF('by region'!$I$2="Any","Any",N1493)&amp;G1493</f>
        <v>AnyAny</v>
      </c>
      <c r="E1493" s="5" t="e">
        <f>IF(I1493=#REF!,List!G1493,"")</f>
        <v>#REF!</v>
      </c>
      <c r="F1493" s="5" t="str">
        <f t="shared" si="118"/>
        <v/>
      </c>
      <c r="G1493" s="1"/>
      <c r="P1493" s="12">
        <f t="shared" si="119"/>
        <v>4</v>
      </c>
      <c r="Q1493" s="12" cm="1">
        <f t="array" ref="Q1493">SUMPRODUCT(($G$2:$G$3094=G1493)*(P1493&gt;$P$2:$P$3094))+1</f>
        <v>1320</v>
      </c>
      <c r="R1493" s="12" t="e">
        <f>(Q1493*100000)+#REF!</f>
        <v>#REF!</v>
      </c>
      <c r="W1493">
        <f t="shared" si="121"/>
        <v>1900</v>
      </c>
    </row>
    <row r="1494" spans="1:23" x14ac:dyDescent="0.25">
      <c r="A1494" s="10" t="str">
        <f>IF(YEAR(G1494)=2024,#REF!,"")</f>
        <v/>
      </c>
      <c r="B1494" s="10" t="str">
        <f>IF(YEAR(G1494)=2025,#REF!,"")</f>
        <v/>
      </c>
      <c r="C1494" s="10" t="str">
        <f t="shared" si="117"/>
        <v/>
      </c>
      <c r="D1494" s="5" t="str">
        <f>IF('by region'!$C$2="Any","Any",List!V1494)&amp;M1494&amp;IF('by region'!$I$2="Any","Any",N1494)&amp;G1494</f>
        <v>AnyAny</v>
      </c>
      <c r="E1494" s="5" t="e">
        <f>IF(I1494=#REF!,List!G1494,"")</f>
        <v>#REF!</v>
      </c>
      <c r="F1494" s="5" t="str">
        <f t="shared" si="118"/>
        <v/>
      </c>
      <c r="G1494" s="1"/>
      <c r="P1494" s="12">
        <f t="shared" si="119"/>
        <v>4</v>
      </c>
      <c r="Q1494" s="12" cm="1">
        <f t="array" ref="Q1494">SUMPRODUCT(($G$2:$G$3094=G1494)*(P1494&gt;$P$2:$P$3094))+1</f>
        <v>1320</v>
      </c>
      <c r="R1494" s="12" t="e">
        <f>(Q1494*100000)+#REF!</f>
        <v>#REF!</v>
      </c>
      <c r="W1494">
        <f t="shared" si="121"/>
        <v>1900</v>
      </c>
    </row>
    <row r="1495" spans="1:23" x14ac:dyDescent="0.25">
      <c r="A1495" s="10" t="str">
        <f>IF(YEAR(G1495)=2024,#REF!,"")</f>
        <v/>
      </c>
      <c r="B1495" s="10" t="str">
        <f>IF(YEAR(G1495)=2025,#REF!,"")</f>
        <v/>
      </c>
      <c r="C1495" s="10" t="str">
        <f t="shared" si="117"/>
        <v/>
      </c>
      <c r="D1495" s="5" t="str">
        <f>IF('by region'!$C$2="Any","Any",List!V1495)&amp;M1495&amp;IF('by region'!$I$2="Any","Any",N1495)&amp;G1495</f>
        <v>AnyAny</v>
      </c>
      <c r="E1495" s="5" t="e">
        <f>IF(I1495=#REF!,List!G1495,"")</f>
        <v>#REF!</v>
      </c>
      <c r="F1495" s="5" t="str">
        <f t="shared" si="118"/>
        <v/>
      </c>
      <c r="G1495" s="1"/>
      <c r="P1495" s="12">
        <f t="shared" si="119"/>
        <v>4</v>
      </c>
      <c r="Q1495" s="12" cm="1">
        <f t="array" ref="Q1495">SUMPRODUCT(($G$2:$G$3094=G1495)*(P1495&gt;$P$2:$P$3094))+1</f>
        <v>1320</v>
      </c>
      <c r="R1495" s="12" t="e">
        <f>(Q1495*100000)+#REF!</f>
        <v>#REF!</v>
      </c>
      <c r="W1495">
        <f t="shared" si="121"/>
        <v>1900</v>
      </c>
    </row>
    <row r="1496" spans="1:23" x14ac:dyDescent="0.25">
      <c r="A1496" s="10" t="str">
        <f>IF(YEAR(G1496)=2024,#REF!,"")</f>
        <v/>
      </c>
      <c r="B1496" s="10" t="str">
        <f>IF(YEAR(G1496)=2025,#REF!,"")</f>
        <v/>
      </c>
      <c r="C1496" s="10" t="str">
        <f t="shared" si="117"/>
        <v/>
      </c>
      <c r="D1496" s="5" t="str">
        <f>IF('by region'!$C$2="Any","Any",List!V1496)&amp;M1496&amp;IF('by region'!$I$2="Any","Any",N1496)&amp;G1496</f>
        <v>AnyAny</v>
      </c>
      <c r="E1496" s="5" t="e">
        <f>IF(I1496=#REF!,List!G1496,"")</f>
        <v>#REF!</v>
      </c>
      <c r="F1496" s="5" t="str">
        <f t="shared" si="118"/>
        <v/>
      </c>
      <c r="G1496" s="1"/>
      <c r="P1496" s="12">
        <f t="shared" si="119"/>
        <v>4</v>
      </c>
      <c r="Q1496" s="12" cm="1">
        <f t="array" ref="Q1496">SUMPRODUCT(($G$2:$G$3094=G1496)*(P1496&gt;$P$2:$P$3094))+1</f>
        <v>1320</v>
      </c>
      <c r="R1496" s="12" t="e">
        <f>(Q1496*100000)+#REF!</f>
        <v>#REF!</v>
      </c>
      <c r="W1496">
        <f t="shared" si="121"/>
        <v>1900</v>
      </c>
    </row>
    <row r="1497" spans="1:23" x14ac:dyDescent="0.25">
      <c r="A1497" s="10" t="str">
        <f>IF(YEAR(G1497)=2024,#REF!,"")</f>
        <v/>
      </c>
      <c r="B1497" s="10" t="str">
        <f>IF(YEAR(G1497)=2025,#REF!,"")</f>
        <v/>
      </c>
      <c r="C1497" s="10" t="str">
        <f t="shared" si="117"/>
        <v/>
      </c>
      <c r="D1497" s="5" t="str">
        <f>IF('by region'!$C$2="Any","Any",List!V1497)&amp;M1497&amp;IF('by region'!$I$2="Any","Any",N1497)&amp;G1497</f>
        <v>AnyAny</v>
      </c>
      <c r="E1497" s="5" t="e">
        <f>IF(I1497=#REF!,List!G1497,"")</f>
        <v>#REF!</v>
      </c>
      <c r="F1497" s="5" t="str">
        <f t="shared" si="118"/>
        <v/>
      </c>
      <c r="G1497" s="1"/>
      <c r="P1497" s="12">
        <f t="shared" si="119"/>
        <v>4</v>
      </c>
      <c r="Q1497" s="12" cm="1">
        <f t="array" ref="Q1497">SUMPRODUCT(($G$2:$G$3094=G1497)*(P1497&gt;$P$2:$P$3094))+1</f>
        <v>1320</v>
      </c>
      <c r="R1497" s="12" t="e">
        <f>(Q1497*100000)+#REF!</f>
        <v>#REF!</v>
      </c>
      <c r="W1497">
        <f t="shared" si="121"/>
        <v>1900</v>
      </c>
    </row>
    <row r="1498" spans="1:23" x14ac:dyDescent="0.25">
      <c r="A1498" s="10" t="str">
        <f>IF(YEAR(G1498)=2024,#REF!,"")</f>
        <v/>
      </c>
      <c r="B1498" s="10" t="str">
        <f>IF(YEAR(G1498)=2025,#REF!,"")</f>
        <v/>
      </c>
      <c r="C1498" s="10" t="str">
        <f t="shared" si="117"/>
        <v/>
      </c>
      <c r="D1498" s="5" t="str">
        <f>IF('by region'!$C$2="Any","Any",List!V1498)&amp;M1498&amp;IF('by region'!$I$2="Any","Any",N1498)&amp;G1498</f>
        <v>AnyAny</v>
      </c>
      <c r="E1498" s="5" t="e">
        <f>IF(I1498=#REF!,List!G1498,"")</f>
        <v>#REF!</v>
      </c>
      <c r="F1498" s="5" t="str">
        <f t="shared" si="118"/>
        <v/>
      </c>
      <c r="G1498" s="1"/>
      <c r="P1498" s="12">
        <f t="shared" si="119"/>
        <v>4</v>
      </c>
      <c r="Q1498" s="12" cm="1">
        <f t="array" ref="Q1498">SUMPRODUCT(($G$2:$G$3094=G1498)*(P1498&gt;$P$2:$P$3094))+1</f>
        <v>1320</v>
      </c>
      <c r="R1498" s="12" t="e">
        <f>(Q1498*100000)+#REF!</f>
        <v>#REF!</v>
      </c>
      <c r="W1498">
        <f t="shared" si="121"/>
        <v>1900</v>
      </c>
    </row>
    <row r="1499" spans="1:23" x14ac:dyDescent="0.25">
      <c r="A1499" s="10" t="str">
        <f>IF(YEAR(G1499)=2024,#REF!,"")</f>
        <v/>
      </c>
      <c r="B1499" s="10" t="str">
        <f>IF(YEAR(G1499)=2025,#REF!,"")</f>
        <v/>
      </c>
      <c r="C1499" s="10" t="str">
        <f t="shared" si="117"/>
        <v/>
      </c>
      <c r="D1499" s="5" t="str">
        <f>IF('by region'!$C$2="Any","Any",List!V1499)&amp;M1499&amp;IF('by region'!$I$2="Any","Any",N1499)&amp;G1499</f>
        <v>AnyAny</v>
      </c>
      <c r="E1499" s="5" t="e">
        <f>IF(I1499=#REF!,List!G1499,"")</f>
        <v>#REF!</v>
      </c>
      <c r="F1499" s="5" t="str">
        <f t="shared" si="118"/>
        <v/>
      </c>
      <c r="G1499" s="1"/>
      <c r="P1499" s="12">
        <f t="shared" si="119"/>
        <v>4</v>
      </c>
      <c r="Q1499" s="12" cm="1">
        <f t="array" ref="Q1499">SUMPRODUCT(($G$2:$G$3094=G1499)*(P1499&gt;$P$2:$P$3094))+1</f>
        <v>1320</v>
      </c>
      <c r="R1499" s="12" t="e">
        <f>(Q1499*100000)+#REF!</f>
        <v>#REF!</v>
      </c>
      <c r="W1499">
        <f t="shared" si="121"/>
        <v>1900</v>
      </c>
    </row>
    <row r="1500" spans="1:23" x14ac:dyDescent="0.25">
      <c r="A1500" s="10" t="str">
        <f>IF(YEAR(G1500)=2024,#REF!,"")</f>
        <v/>
      </c>
      <c r="B1500" s="10" t="str">
        <f>IF(YEAR(G1500)=2025,#REF!,"")</f>
        <v/>
      </c>
      <c r="C1500" s="10" t="str">
        <f t="shared" si="117"/>
        <v/>
      </c>
      <c r="D1500" s="5" t="str">
        <f>IF('by region'!$C$2="Any","Any",List!V1500)&amp;M1500&amp;IF('by region'!$I$2="Any","Any",N1500)&amp;G1500</f>
        <v>AnyAny</v>
      </c>
      <c r="E1500" s="5" t="e">
        <f>IF(I1500=#REF!,List!G1500,"")</f>
        <v>#REF!</v>
      </c>
      <c r="F1500" s="5" t="str">
        <f t="shared" si="118"/>
        <v/>
      </c>
      <c r="G1500" s="1"/>
      <c r="P1500" s="12">
        <f t="shared" si="119"/>
        <v>4</v>
      </c>
      <c r="Q1500" s="12" cm="1">
        <f t="array" ref="Q1500">SUMPRODUCT(($G$2:$G$3094=G1500)*(P1500&gt;$P$2:$P$3094))+1</f>
        <v>1320</v>
      </c>
      <c r="R1500" s="12" t="e">
        <f>(Q1500*100000)+#REF!</f>
        <v>#REF!</v>
      </c>
      <c r="W1500">
        <f t="shared" si="121"/>
        <v>1900</v>
      </c>
    </row>
    <row r="1501" spans="1:23" x14ac:dyDescent="0.25">
      <c r="A1501" s="10" t="str">
        <f>IF(YEAR(G1501)=2024,#REF!,"")</f>
        <v/>
      </c>
      <c r="B1501" s="10" t="str">
        <f>IF(YEAR(G1501)=2025,#REF!,"")</f>
        <v/>
      </c>
      <c r="C1501" s="10" t="str">
        <f t="shared" si="117"/>
        <v/>
      </c>
      <c r="D1501" s="5" t="str">
        <f>IF('by region'!$C$2="Any","Any",List!V1501)&amp;M1501&amp;IF('by region'!$I$2="Any","Any",N1501)&amp;G1501</f>
        <v>AnyAny</v>
      </c>
      <c r="E1501" s="5" t="e">
        <f>IF(I1501=#REF!,List!G1501,"")</f>
        <v>#REF!</v>
      </c>
      <c r="F1501" s="5" t="str">
        <f t="shared" si="118"/>
        <v/>
      </c>
      <c r="G1501" s="1"/>
      <c r="P1501" s="12">
        <f t="shared" si="119"/>
        <v>4</v>
      </c>
      <c r="Q1501" s="12" cm="1">
        <f t="array" ref="Q1501">SUMPRODUCT(($G$2:$G$3094=G1501)*(P1501&gt;$P$2:$P$3094))+1</f>
        <v>1320</v>
      </c>
      <c r="R1501" s="12" t="e">
        <f>(Q1501*100000)+#REF!</f>
        <v>#REF!</v>
      </c>
      <c r="W1501">
        <f t="shared" si="121"/>
        <v>1900</v>
      </c>
    </row>
    <row r="1502" spans="1:23" x14ac:dyDescent="0.25">
      <c r="A1502" s="10" t="str">
        <f>IF(YEAR(G1502)=2024,#REF!,"")</f>
        <v/>
      </c>
      <c r="B1502" s="10" t="str">
        <f>IF(YEAR(G1502)=2025,#REF!,"")</f>
        <v/>
      </c>
      <c r="C1502" s="10" t="str">
        <f t="shared" si="117"/>
        <v/>
      </c>
      <c r="D1502" s="5" t="str">
        <f>IF('by region'!$C$2="Any","Any",List!V1502)&amp;M1502&amp;IF('by region'!$I$2="Any","Any",N1502)&amp;G1502</f>
        <v>AnyAny</v>
      </c>
      <c r="E1502" s="5" t="e">
        <f>IF(I1502=#REF!,List!G1502,"")</f>
        <v>#REF!</v>
      </c>
      <c r="F1502" s="5" t="str">
        <f t="shared" si="118"/>
        <v/>
      </c>
      <c r="G1502" s="1"/>
      <c r="P1502" s="12">
        <f t="shared" si="119"/>
        <v>4</v>
      </c>
      <c r="Q1502" s="12" cm="1">
        <f t="array" ref="Q1502">SUMPRODUCT(($G$2:$G$3094=G1502)*(P1502&gt;$P$2:$P$3094))+1</f>
        <v>1320</v>
      </c>
      <c r="R1502" s="12" t="e">
        <f>(Q1502*100000)+#REF!</f>
        <v>#REF!</v>
      </c>
      <c r="W1502">
        <f t="shared" si="121"/>
        <v>1900</v>
      </c>
    </row>
    <row r="1503" spans="1:23" x14ac:dyDescent="0.25">
      <c r="A1503" s="10" t="str">
        <f>IF(YEAR(G1503)=2024,#REF!,"")</f>
        <v/>
      </c>
      <c r="B1503" s="10" t="str">
        <f>IF(YEAR(G1503)=2025,#REF!,"")</f>
        <v/>
      </c>
      <c r="C1503" s="10" t="str">
        <f t="shared" si="117"/>
        <v/>
      </c>
      <c r="D1503" s="5" t="str">
        <f>IF('by region'!$C$2="Any","Any",List!V1503)&amp;M1503&amp;IF('by region'!$I$2="Any","Any",N1503)&amp;G1503</f>
        <v>AnyAny</v>
      </c>
      <c r="E1503" s="5" t="e">
        <f>IF(I1503=#REF!,List!G1503,"")</f>
        <v>#REF!</v>
      </c>
      <c r="F1503" s="5" t="str">
        <f t="shared" si="118"/>
        <v/>
      </c>
      <c r="G1503" s="1"/>
      <c r="P1503" s="12">
        <f t="shared" si="119"/>
        <v>4</v>
      </c>
      <c r="Q1503" s="12" cm="1">
        <f t="array" ref="Q1503">SUMPRODUCT(($G$2:$G$3094=G1503)*(P1503&gt;$P$2:$P$3094))+1</f>
        <v>1320</v>
      </c>
      <c r="R1503" s="12" t="e">
        <f>(Q1503*100000)+#REF!</f>
        <v>#REF!</v>
      </c>
      <c r="W1503">
        <f t="shared" si="121"/>
        <v>1900</v>
      </c>
    </row>
    <row r="1504" spans="1:23" x14ac:dyDescent="0.25">
      <c r="A1504" s="10" t="str">
        <f>IF(YEAR(G1504)=2024,#REF!,"")</f>
        <v/>
      </c>
      <c r="B1504" s="10" t="str">
        <f>IF(YEAR(G1504)=2025,#REF!,"")</f>
        <v/>
      </c>
      <c r="C1504" s="10" t="str">
        <f t="shared" si="117"/>
        <v/>
      </c>
      <c r="D1504" s="5" t="str">
        <f>IF('by region'!$C$2="Any","Any",List!V1504)&amp;M1504&amp;IF('by region'!$I$2="Any","Any",N1504)&amp;G1504</f>
        <v>AnyAny</v>
      </c>
      <c r="E1504" s="5" t="e">
        <f>IF(I1504=#REF!,List!G1504,"")</f>
        <v>#REF!</v>
      </c>
      <c r="F1504" s="5" t="str">
        <f t="shared" si="118"/>
        <v/>
      </c>
      <c r="G1504" s="1"/>
      <c r="P1504" s="12">
        <f t="shared" si="119"/>
        <v>4</v>
      </c>
      <c r="Q1504" s="12" cm="1">
        <f t="array" ref="Q1504">SUMPRODUCT(($G$2:$G$3094=G1504)*(P1504&gt;$P$2:$P$3094))+1</f>
        <v>1320</v>
      </c>
      <c r="R1504" s="12" t="e">
        <f>(Q1504*100000)+#REF!</f>
        <v>#REF!</v>
      </c>
      <c r="W1504">
        <f t="shared" si="121"/>
        <v>1900</v>
      </c>
    </row>
    <row r="1505" spans="1:23" x14ac:dyDescent="0.25">
      <c r="A1505" s="10" t="str">
        <f>IF(YEAR(G1505)=2024,#REF!,"")</f>
        <v/>
      </c>
      <c r="B1505" s="10" t="str">
        <f>IF(YEAR(G1505)=2025,#REF!,"")</f>
        <v/>
      </c>
      <c r="C1505" s="10" t="str">
        <f t="shared" si="117"/>
        <v/>
      </c>
      <c r="D1505" s="5" t="str">
        <f>IF('by region'!$C$2="Any","Any",List!V1505)&amp;M1505&amp;IF('by region'!$I$2="Any","Any",N1505)&amp;G1505</f>
        <v>AnyAny</v>
      </c>
      <c r="E1505" s="5" t="e">
        <f>IF(I1505=#REF!,List!G1505,"")</f>
        <v>#REF!</v>
      </c>
      <c r="F1505" s="5" t="str">
        <f t="shared" si="118"/>
        <v/>
      </c>
      <c r="G1505" s="1"/>
      <c r="P1505" s="12">
        <f t="shared" si="119"/>
        <v>4</v>
      </c>
      <c r="Q1505" s="12" cm="1">
        <f t="array" ref="Q1505">SUMPRODUCT(($G$2:$G$3094=G1505)*(P1505&gt;$P$2:$P$3094))+1</f>
        <v>1320</v>
      </c>
      <c r="R1505" s="12" t="e">
        <f>(Q1505*100000)+#REF!</f>
        <v>#REF!</v>
      </c>
      <c r="W1505">
        <f t="shared" si="121"/>
        <v>1900</v>
      </c>
    </row>
    <row r="1506" spans="1:23" x14ac:dyDescent="0.25">
      <c r="A1506" s="10" t="str">
        <f>IF(YEAR(G1506)=2024,#REF!,"")</f>
        <v/>
      </c>
      <c r="B1506" s="10" t="str">
        <f>IF(YEAR(G1506)=2025,#REF!,"")</f>
        <v/>
      </c>
      <c r="C1506" s="10" t="str">
        <f t="shared" si="117"/>
        <v/>
      </c>
      <c r="D1506" s="5" t="str">
        <f>IF('by region'!$C$2="Any","Any",List!V1506)&amp;M1506&amp;IF('by region'!$I$2="Any","Any",N1506)&amp;G1506</f>
        <v>AnyAny</v>
      </c>
      <c r="E1506" s="5" t="e">
        <f>IF(I1506=#REF!,List!G1506,"")</f>
        <v>#REF!</v>
      </c>
      <c r="F1506" s="5" t="str">
        <f t="shared" si="118"/>
        <v/>
      </c>
      <c r="G1506" s="1"/>
      <c r="P1506" s="12">
        <f t="shared" si="119"/>
        <v>4</v>
      </c>
      <c r="Q1506" s="12" cm="1">
        <f t="array" ref="Q1506">SUMPRODUCT(($G$2:$G$3094=G1506)*(P1506&gt;$P$2:$P$3094))+1</f>
        <v>1320</v>
      </c>
      <c r="R1506" s="12" t="e">
        <f>(Q1506*100000)+#REF!</f>
        <v>#REF!</v>
      </c>
      <c r="W1506">
        <f t="shared" si="121"/>
        <v>1900</v>
      </c>
    </row>
    <row r="1507" spans="1:23" x14ac:dyDescent="0.25">
      <c r="A1507" s="10" t="str">
        <f>IF(YEAR(G1507)=2024,#REF!,"")</f>
        <v/>
      </c>
      <c r="B1507" s="10" t="str">
        <f>IF(YEAR(G1507)=2025,#REF!,"")</f>
        <v/>
      </c>
      <c r="C1507" s="10" t="str">
        <f t="shared" si="117"/>
        <v/>
      </c>
      <c r="D1507" s="5" t="str">
        <f>IF('by region'!$C$2="Any","Any",List!V1507)&amp;M1507&amp;IF('by region'!$I$2="Any","Any",N1507)&amp;G1507</f>
        <v>AnyAny</v>
      </c>
      <c r="E1507" s="5" t="e">
        <f>IF(I1507=#REF!,List!G1507,"")</f>
        <v>#REF!</v>
      </c>
      <c r="F1507" s="5" t="str">
        <f t="shared" si="118"/>
        <v/>
      </c>
      <c r="G1507" s="1"/>
      <c r="P1507" s="12">
        <f t="shared" si="119"/>
        <v>4</v>
      </c>
      <c r="Q1507" s="12" cm="1">
        <f t="array" ref="Q1507">SUMPRODUCT(($G$2:$G$3094=G1507)*(P1507&gt;$P$2:$P$3094))+1</f>
        <v>1320</v>
      </c>
      <c r="R1507" s="12" t="e">
        <f>(Q1507*100000)+#REF!</f>
        <v>#REF!</v>
      </c>
      <c r="W1507">
        <f t="shared" si="121"/>
        <v>1900</v>
      </c>
    </row>
    <row r="1508" spans="1:23" x14ac:dyDescent="0.25">
      <c r="A1508" s="10" t="str">
        <f>IF(YEAR(G1508)=2024,#REF!,"")</f>
        <v/>
      </c>
      <c r="B1508" s="10" t="str">
        <f>IF(YEAR(G1508)=2025,#REF!,"")</f>
        <v/>
      </c>
      <c r="C1508" s="10" t="str">
        <f t="shared" si="117"/>
        <v/>
      </c>
      <c r="D1508" s="5" t="str">
        <f>IF('by region'!$C$2="Any","Any",List!V1508)&amp;M1508&amp;IF('by region'!$I$2="Any","Any",N1508)&amp;G1508</f>
        <v>AnyAny</v>
      </c>
      <c r="E1508" s="5" t="e">
        <f>IF(I1508=#REF!,List!G1508,"")</f>
        <v>#REF!</v>
      </c>
      <c r="F1508" s="5" t="str">
        <f t="shared" si="118"/>
        <v/>
      </c>
      <c r="G1508" s="1"/>
      <c r="P1508" s="12">
        <f t="shared" si="119"/>
        <v>4</v>
      </c>
      <c r="Q1508" s="12" cm="1">
        <f t="array" ref="Q1508">SUMPRODUCT(($G$2:$G$3094=G1508)*(P1508&gt;$P$2:$P$3094))+1</f>
        <v>1320</v>
      </c>
      <c r="R1508" s="12" t="e">
        <f>(Q1508*100000)+#REF!</f>
        <v>#REF!</v>
      </c>
      <c r="W1508">
        <f t="shared" si="121"/>
        <v>1900</v>
      </c>
    </row>
    <row r="1509" spans="1:23" x14ac:dyDescent="0.25">
      <c r="A1509" s="10" t="str">
        <f>IF(YEAR(G1509)=2024,#REF!,"")</f>
        <v/>
      </c>
      <c r="B1509" s="10" t="str">
        <f>IF(YEAR(G1509)=2025,#REF!,"")</f>
        <v/>
      </c>
      <c r="C1509" s="10" t="str">
        <f t="shared" si="117"/>
        <v/>
      </c>
      <c r="D1509" s="5" t="str">
        <f>IF('by region'!$C$2="Any","Any",List!V1509)&amp;M1509&amp;IF('by region'!$I$2="Any","Any",N1509)&amp;G1509</f>
        <v>AnyAny</v>
      </c>
      <c r="E1509" s="5" t="e">
        <f>IF(I1509=#REF!,List!G1509,"")</f>
        <v>#REF!</v>
      </c>
      <c r="F1509" s="5" t="str">
        <f t="shared" si="118"/>
        <v/>
      </c>
      <c r="G1509" s="1"/>
      <c r="P1509" s="12">
        <f t="shared" si="119"/>
        <v>4</v>
      </c>
      <c r="Q1509" s="12" cm="1">
        <f t="array" ref="Q1509">SUMPRODUCT(($G$2:$G$3094=G1509)*(P1509&gt;$P$2:$P$3094))+1</f>
        <v>1320</v>
      </c>
      <c r="R1509" s="12" t="e">
        <f>(Q1509*100000)+#REF!</f>
        <v>#REF!</v>
      </c>
    </row>
    <row r="1510" spans="1:23" x14ac:dyDescent="0.25">
      <c r="A1510" s="10" t="str">
        <f>IF(YEAR(G1510)=2024,#REF!,"")</f>
        <v/>
      </c>
      <c r="B1510" s="10" t="str">
        <f>IF(YEAR(G1510)=2025,#REF!,"")</f>
        <v/>
      </c>
      <c r="C1510" s="10" t="str">
        <f t="shared" si="117"/>
        <v/>
      </c>
      <c r="D1510" s="5" t="str">
        <f>IF('by region'!$C$2="Any","Any",List!V1510)&amp;M1510&amp;IF('by region'!$I$2="Any","Any",N1510)&amp;G1510</f>
        <v>AnyAny</v>
      </c>
      <c r="E1510" s="5" t="e">
        <f>IF(I1510=#REF!,List!G1510,"")</f>
        <v>#REF!</v>
      </c>
      <c r="F1510" s="5" t="str">
        <f t="shared" si="118"/>
        <v/>
      </c>
      <c r="G1510" s="1"/>
      <c r="P1510" s="12">
        <f t="shared" si="119"/>
        <v>4</v>
      </c>
      <c r="Q1510" s="12" cm="1">
        <f t="array" ref="Q1510">SUMPRODUCT(($G$2:$G$3094=G1510)*(P1510&gt;$P$2:$P$3094))+1</f>
        <v>1320</v>
      </c>
      <c r="R1510" s="12" t="e">
        <f>(Q1510*100000)+#REF!</f>
        <v>#REF!</v>
      </c>
    </row>
    <row r="1511" spans="1:23" x14ac:dyDescent="0.25">
      <c r="A1511" s="10" t="str">
        <f>IF(YEAR(G1511)=2024,#REF!,"")</f>
        <v/>
      </c>
      <c r="B1511" s="10" t="str">
        <f>IF(YEAR(G1511)=2025,#REF!,"")</f>
        <v/>
      </c>
      <c r="C1511" s="10" t="str">
        <f t="shared" si="117"/>
        <v/>
      </c>
      <c r="D1511" s="5" t="str">
        <f>IF('by region'!$C$2="Any","Any",List!V1511)&amp;M1511&amp;IF('by region'!$I$2="Any","Any",N1511)&amp;G1511</f>
        <v>AnyAny</v>
      </c>
      <c r="E1511" s="5" t="e">
        <f>IF(I1511=#REF!,List!G1511,"")</f>
        <v>#REF!</v>
      </c>
      <c r="F1511" s="5" t="str">
        <f t="shared" si="118"/>
        <v/>
      </c>
      <c r="G1511" s="1"/>
      <c r="P1511" s="12">
        <f t="shared" si="119"/>
        <v>4</v>
      </c>
      <c r="Q1511" s="12" cm="1">
        <f t="array" ref="Q1511">SUMPRODUCT(($G$2:$G$3094=G1511)*(P1511&gt;$P$2:$P$3094))+1</f>
        <v>1320</v>
      </c>
      <c r="R1511" s="12" t="e">
        <f>(Q1511*100000)+#REF!</f>
        <v>#REF!</v>
      </c>
    </row>
    <row r="1512" spans="1:23" x14ac:dyDescent="0.25">
      <c r="A1512" s="10" t="str">
        <f>IF(YEAR(G1512)=2024,#REF!,"")</f>
        <v/>
      </c>
      <c r="B1512" s="10" t="str">
        <f>IF(YEAR(G1512)=2025,#REF!,"")</f>
        <v/>
      </c>
      <c r="C1512" s="10" t="str">
        <f t="shared" si="117"/>
        <v/>
      </c>
      <c r="D1512" s="5" t="str">
        <f>IF('by region'!$C$2="Any","Any",List!V1512)&amp;M1512&amp;IF('by region'!$I$2="Any","Any",N1512)&amp;G1512</f>
        <v>AnyAny</v>
      </c>
      <c r="E1512" s="5" t="e">
        <f>IF(I1512=#REF!,List!G1512,"")</f>
        <v>#REF!</v>
      </c>
      <c r="F1512" s="5" t="str">
        <f t="shared" si="118"/>
        <v/>
      </c>
      <c r="G1512" s="1"/>
      <c r="P1512" s="12">
        <f t="shared" si="119"/>
        <v>4</v>
      </c>
      <c r="Q1512" s="12" cm="1">
        <f t="array" ref="Q1512">SUMPRODUCT(($G$2:$G$3094=G1512)*(P1512&gt;$P$2:$P$3094))+1</f>
        <v>1320</v>
      </c>
      <c r="R1512" s="12" t="e">
        <f>(Q1512*100000)+#REF!</f>
        <v>#REF!</v>
      </c>
    </row>
    <row r="1513" spans="1:23" x14ac:dyDescent="0.25">
      <c r="A1513" s="10" t="str">
        <f>IF(YEAR(G1513)=2024,#REF!,"")</f>
        <v/>
      </c>
      <c r="B1513" s="10" t="str">
        <f>IF(YEAR(G1513)=2025,#REF!,"")</f>
        <v/>
      </c>
      <c r="C1513" s="10" t="str">
        <f t="shared" si="117"/>
        <v/>
      </c>
      <c r="D1513" s="5" t="str">
        <f>IF('by region'!$C$2="Any","Any",List!V1513)&amp;M1513&amp;IF('by region'!$I$2="Any","Any",N1513)&amp;G1513</f>
        <v>AnyAny</v>
      </c>
      <c r="E1513" s="5" t="e">
        <f>IF(I1513=#REF!,List!G1513,"")</f>
        <v>#REF!</v>
      </c>
      <c r="F1513" s="5" t="str">
        <f t="shared" si="118"/>
        <v/>
      </c>
      <c r="G1513" s="1"/>
      <c r="P1513" s="12">
        <f t="shared" si="119"/>
        <v>4</v>
      </c>
      <c r="Q1513" s="12" cm="1">
        <f t="array" ref="Q1513">SUMPRODUCT(($G$2:$G$3094=G1513)*(P1513&gt;$P$2:$P$3094))+1</f>
        <v>1320</v>
      </c>
      <c r="R1513" s="12" t="e">
        <f>(Q1513*100000)+#REF!</f>
        <v>#REF!</v>
      </c>
    </row>
    <row r="1514" spans="1:23" x14ac:dyDescent="0.25">
      <c r="A1514" s="10" t="str">
        <f>IF(YEAR(G1514)=2024,#REF!,"")</f>
        <v/>
      </c>
      <c r="B1514" s="10" t="str">
        <f>IF(YEAR(G1514)=2025,#REF!,"")</f>
        <v/>
      </c>
      <c r="C1514" s="10" t="str">
        <f t="shared" ref="C1514:C1515" si="122">J1514&amp;G1514</f>
        <v/>
      </c>
      <c r="D1514" s="5" t="str">
        <f>IF('by region'!$C$2="Any","Any",List!V1514)&amp;M1514&amp;IF('by region'!$I$2="Any","Any",N1514)&amp;G1514</f>
        <v>AnyAny</v>
      </c>
      <c r="E1514" s="5" t="e">
        <f>IF(I1514=#REF!,List!G1514,"")</f>
        <v>#REF!</v>
      </c>
      <c r="F1514" s="5" t="str">
        <f t="shared" si="118"/>
        <v/>
      </c>
      <c r="G1514" s="1"/>
      <c r="P1514" s="12">
        <f t="shared" si="119"/>
        <v>4</v>
      </c>
      <c r="Q1514" s="12" cm="1">
        <f t="array" ref="Q1514">SUMPRODUCT(($G$2:$G$3094=G1514)*(P1514&gt;$P$2:$P$3094))+1</f>
        <v>1320</v>
      </c>
      <c r="R1514" s="12" t="e">
        <f>(Q1514*100000)+#REF!</f>
        <v>#REF!</v>
      </c>
    </row>
    <row r="1515" spans="1:23" x14ac:dyDescent="0.25">
      <c r="A1515" s="10" t="str">
        <f>IF(YEAR(G1515)=2024,#REF!,"")</f>
        <v/>
      </c>
      <c r="B1515" s="10" t="str">
        <f>IF(YEAR(G1515)=2025,#REF!,"")</f>
        <v/>
      </c>
      <c r="C1515" s="10" t="str">
        <f t="shared" si="122"/>
        <v/>
      </c>
      <c r="D1515" s="5" t="str">
        <f>IF('by region'!$C$2="Any","Any",List!V1515)&amp;M1515&amp;IF('by region'!$I$2="Any","Any",N1515)&amp;G1515</f>
        <v>AnyAny</v>
      </c>
      <c r="E1515" s="5" t="e">
        <f>IF(I1515=#REF!,List!G1515,"")</f>
        <v>#REF!</v>
      </c>
      <c r="F1515" s="5" t="str">
        <f t="shared" si="118"/>
        <v/>
      </c>
      <c r="G1515" s="1"/>
      <c r="P1515" s="12">
        <f t="shared" si="119"/>
        <v>4</v>
      </c>
      <c r="Q1515" s="12" cm="1">
        <f t="array" ref="Q1515">SUMPRODUCT(($G$2:$G$3094=G1515)*(P1515&gt;$P$2:$P$3094))+1</f>
        <v>1320</v>
      </c>
      <c r="R1515" s="12" t="e">
        <f>(Q1515*100000)+#REF!</f>
        <v>#REF!</v>
      </c>
    </row>
    <row r="1516" spans="1:23" x14ac:dyDescent="0.25">
      <c r="G1516" s="1"/>
      <c r="P1516" s="12">
        <f t="shared" si="119"/>
        <v>4</v>
      </c>
      <c r="Q1516" s="12" cm="1">
        <f t="array" ref="Q1516">SUMPRODUCT(($G$2:$G$3094=G1516)*(P1516&gt;$P$2:$P$3094))+1</f>
        <v>1320</v>
      </c>
      <c r="R1516" s="12" t="e">
        <f>(Q1516*100000)+#REF!</f>
        <v>#REF!</v>
      </c>
    </row>
    <row r="1517" spans="1:23" x14ac:dyDescent="0.25">
      <c r="G1517" s="1"/>
      <c r="P1517" s="12">
        <f t="shared" si="119"/>
        <v>4</v>
      </c>
      <c r="Q1517" s="12" cm="1">
        <f t="array" ref="Q1517">SUMPRODUCT(($G$2:$G$3094=G1517)*(P1517&gt;$P$2:$P$3094))+1</f>
        <v>1320</v>
      </c>
      <c r="R1517" s="12" t="e">
        <f>(Q1517*100000)+#REF!</f>
        <v>#REF!</v>
      </c>
    </row>
    <row r="1518" spans="1:23" x14ac:dyDescent="0.25">
      <c r="G1518" s="1"/>
      <c r="P1518" s="12">
        <f t="shared" si="119"/>
        <v>4</v>
      </c>
      <c r="Q1518" s="12" cm="1">
        <f t="array" ref="Q1518">SUMPRODUCT(($G$2:$G$3094=G1518)*(P1518&gt;$P$2:$P$3094))+1</f>
        <v>1320</v>
      </c>
      <c r="R1518" s="12" t="e">
        <f>(Q1518*100000)+#REF!</f>
        <v>#REF!</v>
      </c>
    </row>
    <row r="1519" spans="1:23" x14ac:dyDescent="0.25">
      <c r="G1519" s="1"/>
      <c r="P1519" s="12">
        <f t="shared" si="119"/>
        <v>4</v>
      </c>
      <c r="Q1519" s="12" cm="1">
        <f t="array" ref="Q1519">SUMPRODUCT(($G$2:$G$3094=G1519)*(P1519&gt;$P$2:$P$3094))+1</f>
        <v>1320</v>
      </c>
      <c r="R1519" s="12" t="e">
        <f>(Q1519*100000)+#REF!</f>
        <v>#REF!</v>
      </c>
    </row>
    <row r="1520" spans="1:23" x14ac:dyDescent="0.25">
      <c r="G1520" s="1"/>
      <c r="P1520" s="12">
        <f t="shared" si="119"/>
        <v>4</v>
      </c>
      <c r="Q1520" s="12" cm="1">
        <f t="array" ref="Q1520">SUMPRODUCT(($G$2:$G$3094=G1520)*(P1520&gt;$P$2:$P$3094))+1</f>
        <v>1320</v>
      </c>
      <c r="R1520" s="12" t="e">
        <f>(Q1520*100000)+#REF!</f>
        <v>#REF!</v>
      </c>
    </row>
    <row r="1521" spans="7:18" x14ac:dyDescent="0.25">
      <c r="G1521" s="1"/>
      <c r="P1521" s="12">
        <f t="shared" si="119"/>
        <v>4</v>
      </c>
      <c r="Q1521" s="12" cm="1">
        <f t="array" ref="Q1521">SUMPRODUCT(($G$2:$G$3094=G1521)*(P1521&gt;$P$2:$P$3094))+1</f>
        <v>1320</v>
      </c>
      <c r="R1521" s="12" t="e">
        <f>(Q1521*100000)+#REF!</f>
        <v>#REF!</v>
      </c>
    </row>
    <row r="1522" spans="7:18" x14ac:dyDescent="0.25">
      <c r="G1522" s="1"/>
      <c r="P1522" s="12">
        <f t="shared" si="119"/>
        <v>4</v>
      </c>
      <c r="Q1522" s="12" cm="1">
        <f t="array" ref="Q1522">SUMPRODUCT(($G$2:$G$3094=G1522)*(P1522&gt;$P$2:$P$3094))+1</f>
        <v>1320</v>
      </c>
      <c r="R1522" s="12" t="e">
        <f>(Q1522*100000)+#REF!</f>
        <v>#REF!</v>
      </c>
    </row>
    <row r="1523" spans="7:18" x14ac:dyDescent="0.25">
      <c r="G1523" s="1"/>
      <c r="P1523" s="12">
        <f t="shared" si="119"/>
        <v>4</v>
      </c>
      <c r="Q1523" s="12" cm="1">
        <f t="array" ref="Q1523">SUMPRODUCT(($G$2:$G$3094=G1523)*(P1523&gt;$P$2:$P$3094))+1</f>
        <v>1320</v>
      </c>
      <c r="R1523" s="12" t="e">
        <f>(Q1523*100000)+#REF!</f>
        <v>#REF!</v>
      </c>
    </row>
    <row r="1524" spans="7:18" x14ac:dyDescent="0.25">
      <c r="G1524" s="1"/>
      <c r="P1524" s="12">
        <f t="shared" si="119"/>
        <v>4</v>
      </c>
      <c r="Q1524" s="12" cm="1">
        <f t="array" ref="Q1524">SUMPRODUCT(($G$2:$G$3094=G1524)*(P1524&gt;$P$2:$P$3094))+1</f>
        <v>1320</v>
      </c>
      <c r="R1524" s="12" t="e">
        <f>(Q1524*100000)+#REF!</f>
        <v>#REF!</v>
      </c>
    </row>
    <row r="1525" spans="7:18" x14ac:dyDescent="0.25">
      <c r="G1525" s="1"/>
      <c r="P1525" s="12">
        <f t="shared" si="119"/>
        <v>4</v>
      </c>
      <c r="Q1525" s="12" cm="1">
        <f t="array" ref="Q1525">SUMPRODUCT(($G$2:$G$3094=G1525)*(P1525&gt;$P$2:$P$3094))+1</f>
        <v>1320</v>
      </c>
      <c r="R1525" s="12" t="e">
        <f>(Q1525*100000)+#REF!</f>
        <v>#REF!</v>
      </c>
    </row>
    <row r="1526" spans="7:18" x14ac:dyDescent="0.25">
      <c r="G1526" s="1"/>
      <c r="P1526" s="12">
        <f t="shared" si="119"/>
        <v>4</v>
      </c>
      <c r="Q1526" s="12" cm="1">
        <f t="array" ref="Q1526">SUMPRODUCT(($G$2:$G$3094=G1526)*(P1526&gt;$P$2:$P$3094))+1</f>
        <v>1320</v>
      </c>
      <c r="R1526" s="12" t="e">
        <f>(Q1526*100000)+#REF!</f>
        <v>#REF!</v>
      </c>
    </row>
    <row r="1527" spans="7:18" x14ac:dyDescent="0.25">
      <c r="G1527" s="1"/>
      <c r="P1527" s="12">
        <f t="shared" si="119"/>
        <v>4</v>
      </c>
      <c r="Q1527" s="12" cm="1">
        <f t="array" ref="Q1527">SUMPRODUCT(($G$2:$G$3094=G1527)*(P1527&gt;$P$2:$P$3094))+1</f>
        <v>1320</v>
      </c>
      <c r="R1527" s="12" t="e">
        <f>(Q1527*100000)+#REF!</f>
        <v>#REF!</v>
      </c>
    </row>
    <row r="1528" spans="7:18" x14ac:dyDescent="0.25">
      <c r="G1528" s="1"/>
      <c r="P1528" s="12">
        <f t="shared" si="119"/>
        <v>4</v>
      </c>
      <c r="Q1528" s="12" cm="1">
        <f t="array" ref="Q1528">SUMPRODUCT(($G$2:$G$3094=G1528)*(P1528&gt;$P$2:$P$3094))+1</f>
        <v>1320</v>
      </c>
      <c r="R1528" s="12" t="e">
        <f>(Q1528*100000)+#REF!</f>
        <v>#REF!</v>
      </c>
    </row>
    <row r="1529" spans="7:18" x14ac:dyDescent="0.25">
      <c r="G1529" s="1"/>
      <c r="P1529" s="12">
        <f t="shared" si="119"/>
        <v>4</v>
      </c>
      <c r="Q1529" s="12" cm="1">
        <f t="array" ref="Q1529">SUMPRODUCT(($G$2:$G$3094=G1529)*(P1529&gt;$P$2:$P$3094))+1</f>
        <v>1320</v>
      </c>
      <c r="R1529" s="12" t="e">
        <f>(Q1529*100000)+#REF!</f>
        <v>#REF!</v>
      </c>
    </row>
    <row r="1530" spans="7:18" x14ac:dyDescent="0.25">
      <c r="G1530" s="1"/>
      <c r="P1530" s="12">
        <f t="shared" si="119"/>
        <v>4</v>
      </c>
      <c r="Q1530" s="12" cm="1">
        <f t="array" ref="Q1530">SUMPRODUCT(($G$2:$G$3094=G1530)*(P1530&gt;$P$2:$P$3094))+1</f>
        <v>1320</v>
      </c>
      <c r="R1530" s="12" t="e">
        <f>(Q1530*100000)+#REF!</f>
        <v>#REF!</v>
      </c>
    </row>
    <row r="1531" spans="7:18" x14ac:dyDescent="0.25">
      <c r="G1531" s="1"/>
      <c r="P1531" s="12">
        <f t="shared" si="119"/>
        <v>4</v>
      </c>
      <c r="Q1531" s="12" cm="1">
        <f t="array" ref="Q1531">SUMPRODUCT(($G$2:$G$3094=G1531)*(P1531&gt;$P$2:$P$3094))+1</f>
        <v>1320</v>
      </c>
      <c r="R1531" s="12" t="e">
        <f>(Q1531*100000)+#REF!</f>
        <v>#REF!</v>
      </c>
    </row>
    <row r="1532" spans="7:18" x14ac:dyDescent="0.25">
      <c r="G1532" s="1"/>
      <c r="P1532" s="12">
        <f t="shared" si="119"/>
        <v>4</v>
      </c>
      <c r="Q1532" s="12" cm="1">
        <f t="array" ref="Q1532">SUMPRODUCT(($G$2:$G$3094=G1532)*(P1532&gt;$P$2:$P$3094))+1</f>
        <v>1320</v>
      </c>
      <c r="R1532" s="12" t="e">
        <f>(Q1532*100000)+#REF!</f>
        <v>#REF!</v>
      </c>
    </row>
    <row r="1533" spans="7:18" x14ac:dyDescent="0.25">
      <c r="G1533" s="1"/>
      <c r="P1533" s="12">
        <f t="shared" si="119"/>
        <v>4</v>
      </c>
      <c r="Q1533" s="12" cm="1">
        <f t="array" ref="Q1533">SUMPRODUCT(($G$2:$G$3094=G1533)*(P1533&gt;$P$2:$P$3094))+1</f>
        <v>1320</v>
      </c>
      <c r="R1533" s="12" t="e">
        <f>(Q1533*100000)+#REF!</f>
        <v>#REF!</v>
      </c>
    </row>
    <row r="1534" spans="7:18" x14ac:dyDescent="0.25">
      <c r="G1534" s="1"/>
      <c r="P1534" s="12">
        <f t="shared" si="119"/>
        <v>4</v>
      </c>
      <c r="Q1534" s="12" cm="1">
        <f t="array" ref="Q1534">SUMPRODUCT(($G$2:$G$3094=G1534)*(P1534&gt;$P$2:$P$3094))+1</f>
        <v>1320</v>
      </c>
      <c r="R1534" s="12" t="e">
        <f>(Q1534*100000)+#REF!</f>
        <v>#REF!</v>
      </c>
    </row>
    <row r="1535" spans="7:18" x14ac:dyDescent="0.25">
      <c r="G1535" s="1"/>
      <c r="P1535" s="12">
        <f t="shared" si="119"/>
        <v>4</v>
      </c>
      <c r="Q1535" s="12" cm="1">
        <f t="array" ref="Q1535">SUMPRODUCT(($G$2:$G$3094=G1535)*(P1535&gt;$P$2:$P$3094))+1</f>
        <v>1320</v>
      </c>
      <c r="R1535" s="12" t="e">
        <f>(Q1535*100000)+#REF!</f>
        <v>#REF!</v>
      </c>
    </row>
    <row r="1536" spans="7:18" x14ac:dyDescent="0.25">
      <c r="G1536" s="1"/>
      <c r="P1536" s="12">
        <f t="shared" si="119"/>
        <v>4</v>
      </c>
      <c r="Q1536" s="12" cm="1">
        <f t="array" ref="Q1536">SUMPRODUCT(($G$2:$G$3094=G1536)*(P1536&gt;$P$2:$P$3094))+1</f>
        <v>1320</v>
      </c>
      <c r="R1536" s="12" t="e">
        <f>(Q1536*100000)+#REF!</f>
        <v>#REF!</v>
      </c>
    </row>
    <row r="1537" spans="7:18" x14ac:dyDescent="0.25">
      <c r="G1537" s="1"/>
      <c r="P1537" s="12">
        <f t="shared" si="119"/>
        <v>4</v>
      </c>
      <c r="Q1537" s="12" cm="1">
        <f t="array" ref="Q1537">SUMPRODUCT(($G$2:$G$3094=G1537)*(P1537&gt;$P$2:$P$3094))+1</f>
        <v>1320</v>
      </c>
      <c r="R1537" s="12" t="e">
        <f>(Q1537*100000)+#REF!</f>
        <v>#REF!</v>
      </c>
    </row>
    <row r="1538" spans="7:18" x14ac:dyDescent="0.25">
      <c r="G1538" s="1"/>
      <c r="P1538" s="12">
        <f t="shared" ref="P1538:P1601" si="123">IF(J1538="Afternoon",1,IF(J1538="Evening",2,IF(J1538="Floodlit",3,4)))</f>
        <v>4</v>
      </c>
      <c r="Q1538" s="12" cm="1">
        <f t="array" ref="Q1538">SUMPRODUCT(($G$2:$G$3094=G1538)*(P1538&gt;$P$2:$P$3094))+1</f>
        <v>1320</v>
      </c>
      <c r="R1538" s="12" t="e">
        <f>(Q1538*100000)+#REF!</f>
        <v>#REF!</v>
      </c>
    </row>
    <row r="1539" spans="7:18" x14ac:dyDescent="0.25">
      <c r="G1539" s="1"/>
      <c r="P1539" s="12">
        <f t="shared" si="123"/>
        <v>4</v>
      </c>
      <c r="Q1539" s="12" cm="1">
        <f t="array" ref="Q1539">SUMPRODUCT(($G$2:$G$3094=G1539)*(P1539&gt;$P$2:$P$3094))+1</f>
        <v>1320</v>
      </c>
      <c r="R1539" s="12" t="e">
        <f>(Q1539*100000)+#REF!</f>
        <v>#REF!</v>
      </c>
    </row>
    <row r="1540" spans="7:18" x14ac:dyDescent="0.25">
      <c r="G1540" s="1"/>
      <c r="P1540" s="12">
        <f t="shared" si="123"/>
        <v>4</v>
      </c>
      <c r="Q1540" s="12" cm="1">
        <f t="array" ref="Q1540">SUMPRODUCT(($G$2:$G$3094=G1540)*(P1540&gt;$P$2:$P$3094))+1</f>
        <v>1320</v>
      </c>
      <c r="R1540" s="12" t="e">
        <f>(Q1540*100000)+#REF!</f>
        <v>#REF!</v>
      </c>
    </row>
    <row r="1541" spans="7:18" x14ac:dyDescent="0.25">
      <c r="G1541" s="1"/>
      <c r="P1541" s="12">
        <f t="shared" si="123"/>
        <v>4</v>
      </c>
      <c r="Q1541" s="12" cm="1">
        <f t="array" ref="Q1541">SUMPRODUCT(($G$2:$G$3094=G1541)*(P1541&gt;$P$2:$P$3094))+1</f>
        <v>1320</v>
      </c>
      <c r="R1541" s="12" t="e">
        <f>(Q1541*100000)+#REF!</f>
        <v>#REF!</v>
      </c>
    </row>
    <row r="1542" spans="7:18" x14ac:dyDescent="0.25">
      <c r="G1542" s="1"/>
      <c r="P1542" s="12">
        <f t="shared" si="123"/>
        <v>4</v>
      </c>
      <c r="Q1542" s="12" cm="1">
        <f t="array" ref="Q1542">SUMPRODUCT(($G$2:$G$3094=G1542)*(P1542&gt;$P$2:$P$3094))+1</f>
        <v>1320</v>
      </c>
      <c r="R1542" s="12" t="e">
        <f>(Q1542*100000)+#REF!</f>
        <v>#REF!</v>
      </c>
    </row>
    <row r="1543" spans="7:18" x14ac:dyDescent="0.25">
      <c r="G1543" s="1"/>
      <c r="P1543" s="12">
        <f t="shared" si="123"/>
        <v>4</v>
      </c>
      <c r="Q1543" s="12" cm="1">
        <f t="array" ref="Q1543">SUMPRODUCT(($G$2:$G$3094=G1543)*(P1543&gt;$P$2:$P$3094))+1</f>
        <v>1320</v>
      </c>
      <c r="R1543" s="12" t="e">
        <f>(Q1543*100000)+#REF!</f>
        <v>#REF!</v>
      </c>
    </row>
    <row r="1544" spans="7:18" x14ac:dyDescent="0.25">
      <c r="G1544" s="1"/>
      <c r="P1544" s="12">
        <f t="shared" si="123"/>
        <v>4</v>
      </c>
      <c r="Q1544" s="12" cm="1">
        <f t="array" ref="Q1544">SUMPRODUCT(($G$2:$G$3094=G1544)*(P1544&gt;$P$2:$P$3094))+1</f>
        <v>1320</v>
      </c>
      <c r="R1544" s="12" t="e">
        <f>(Q1544*100000)+#REF!</f>
        <v>#REF!</v>
      </c>
    </row>
    <row r="1545" spans="7:18" x14ac:dyDescent="0.25">
      <c r="G1545" s="1"/>
      <c r="P1545" s="12">
        <f t="shared" si="123"/>
        <v>4</v>
      </c>
      <c r="Q1545" s="12" cm="1">
        <f t="array" ref="Q1545">SUMPRODUCT(($G$2:$G$3094=G1545)*(P1545&gt;$P$2:$P$3094))+1</f>
        <v>1320</v>
      </c>
      <c r="R1545" s="12" t="e">
        <f>(Q1545*100000)+#REF!</f>
        <v>#REF!</v>
      </c>
    </row>
    <row r="1546" spans="7:18" x14ac:dyDescent="0.25">
      <c r="G1546" s="1"/>
      <c r="P1546" s="12">
        <f t="shared" si="123"/>
        <v>4</v>
      </c>
      <c r="Q1546" s="12" cm="1">
        <f t="array" ref="Q1546">SUMPRODUCT(($G$2:$G$3094=G1546)*(P1546&gt;$P$2:$P$3094))+1</f>
        <v>1320</v>
      </c>
      <c r="R1546" s="12" t="e">
        <f>(Q1546*100000)+#REF!</f>
        <v>#REF!</v>
      </c>
    </row>
    <row r="1547" spans="7:18" x14ac:dyDescent="0.25">
      <c r="G1547" s="1"/>
      <c r="P1547" s="12">
        <f t="shared" si="123"/>
        <v>4</v>
      </c>
      <c r="Q1547" s="12" cm="1">
        <f t="array" ref="Q1547">SUMPRODUCT(($G$2:$G$3094=G1547)*(P1547&gt;$P$2:$P$3094))+1</f>
        <v>1320</v>
      </c>
      <c r="R1547" s="12" t="e">
        <f>(Q1547*100000)+#REF!</f>
        <v>#REF!</v>
      </c>
    </row>
    <row r="1548" spans="7:18" x14ac:dyDescent="0.25">
      <c r="G1548" s="1"/>
      <c r="P1548" s="12">
        <f t="shared" si="123"/>
        <v>4</v>
      </c>
      <c r="Q1548" s="12" cm="1">
        <f t="array" ref="Q1548">SUMPRODUCT(($G$2:$G$3094=G1548)*(P1548&gt;$P$2:$P$3094))+1</f>
        <v>1320</v>
      </c>
      <c r="R1548" s="12" t="e">
        <f>(Q1548*100000)+#REF!</f>
        <v>#REF!</v>
      </c>
    </row>
    <row r="1549" spans="7:18" x14ac:dyDescent="0.25">
      <c r="G1549" s="1"/>
      <c r="P1549" s="12">
        <f t="shared" si="123"/>
        <v>4</v>
      </c>
      <c r="Q1549" s="12" cm="1">
        <f t="array" ref="Q1549">SUMPRODUCT(($G$2:$G$3094=G1549)*(P1549&gt;$P$2:$P$3094))+1</f>
        <v>1320</v>
      </c>
      <c r="R1549" s="12" t="e">
        <f>(Q1549*100000)+#REF!</f>
        <v>#REF!</v>
      </c>
    </row>
    <row r="1550" spans="7:18" x14ac:dyDescent="0.25">
      <c r="G1550" s="1"/>
      <c r="P1550" s="12">
        <f t="shared" si="123"/>
        <v>4</v>
      </c>
      <c r="Q1550" s="12" cm="1">
        <f t="array" ref="Q1550">SUMPRODUCT(($G$2:$G$3094=G1550)*(P1550&gt;$P$2:$P$3094))+1</f>
        <v>1320</v>
      </c>
      <c r="R1550" s="12" t="e">
        <f>(Q1550*100000)+#REF!</f>
        <v>#REF!</v>
      </c>
    </row>
    <row r="1551" spans="7:18" x14ac:dyDescent="0.25">
      <c r="G1551" s="1"/>
      <c r="P1551" s="12">
        <f t="shared" si="123"/>
        <v>4</v>
      </c>
      <c r="Q1551" s="12" cm="1">
        <f t="array" ref="Q1551">SUMPRODUCT(($G$2:$G$3094=G1551)*(P1551&gt;$P$2:$P$3094))+1</f>
        <v>1320</v>
      </c>
      <c r="R1551" s="12" t="e">
        <f>(Q1551*100000)+#REF!</f>
        <v>#REF!</v>
      </c>
    </row>
    <row r="1552" spans="7:18" x14ac:dyDescent="0.25">
      <c r="G1552" s="1"/>
      <c r="P1552" s="12">
        <f t="shared" si="123"/>
        <v>4</v>
      </c>
      <c r="Q1552" s="12" cm="1">
        <f t="array" ref="Q1552">SUMPRODUCT(($G$2:$G$3094=G1552)*(P1552&gt;$P$2:$P$3094))+1</f>
        <v>1320</v>
      </c>
      <c r="R1552" s="12" t="e">
        <f>(Q1552*100000)+#REF!</f>
        <v>#REF!</v>
      </c>
    </row>
    <row r="1553" spans="7:18" x14ac:dyDescent="0.25">
      <c r="G1553" s="1"/>
      <c r="P1553" s="12">
        <f t="shared" si="123"/>
        <v>4</v>
      </c>
      <c r="Q1553" s="12" cm="1">
        <f t="array" ref="Q1553">SUMPRODUCT(($G$2:$G$3094=G1553)*(P1553&gt;$P$2:$P$3094))+1</f>
        <v>1320</v>
      </c>
      <c r="R1553" s="12" t="e">
        <f>(Q1553*100000)+#REF!</f>
        <v>#REF!</v>
      </c>
    </row>
    <row r="1554" spans="7:18" x14ac:dyDescent="0.25">
      <c r="G1554" s="1"/>
      <c r="P1554" s="12">
        <f t="shared" si="123"/>
        <v>4</v>
      </c>
      <c r="Q1554" s="12" cm="1">
        <f t="array" ref="Q1554">SUMPRODUCT(($G$2:$G$3094=G1554)*(P1554&gt;$P$2:$P$3094))+1</f>
        <v>1320</v>
      </c>
      <c r="R1554" s="12" t="e">
        <f>(Q1554*100000)+#REF!</f>
        <v>#REF!</v>
      </c>
    </row>
    <row r="1555" spans="7:18" x14ac:dyDescent="0.25">
      <c r="G1555" s="1"/>
      <c r="P1555" s="12">
        <f t="shared" si="123"/>
        <v>4</v>
      </c>
      <c r="Q1555" s="12" cm="1">
        <f t="array" ref="Q1555">SUMPRODUCT(($G$2:$G$3094=G1555)*(P1555&gt;$P$2:$P$3094))+1</f>
        <v>1320</v>
      </c>
      <c r="R1555" s="12" t="e">
        <f>(Q1555*100000)+#REF!</f>
        <v>#REF!</v>
      </c>
    </row>
    <row r="1556" spans="7:18" x14ac:dyDescent="0.25">
      <c r="G1556" s="1"/>
      <c r="P1556" s="12">
        <f t="shared" si="123"/>
        <v>4</v>
      </c>
      <c r="Q1556" s="12" cm="1">
        <f t="array" ref="Q1556">SUMPRODUCT(($G$2:$G$3094=G1556)*(P1556&gt;$P$2:$P$3094))+1</f>
        <v>1320</v>
      </c>
      <c r="R1556" s="12" t="e">
        <f>(Q1556*100000)+#REF!</f>
        <v>#REF!</v>
      </c>
    </row>
    <row r="1557" spans="7:18" x14ac:dyDescent="0.25">
      <c r="G1557" s="1"/>
      <c r="P1557" s="12">
        <f t="shared" si="123"/>
        <v>4</v>
      </c>
      <c r="Q1557" s="12" cm="1">
        <f t="array" ref="Q1557">SUMPRODUCT(($G$2:$G$3094=G1557)*(P1557&gt;$P$2:$P$3094))+1</f>
        <v>1320</v>
      </c>
      <c r="R1557" s="12" t="e">
        <f>(Q1557*100000)+#REF!</f>
        <v>#REF!</v>
      </c>
    </row>
    <row r="1558" spans="7:18" x14ac:dyDescent="0.25">
      <c r="G1558" s="1"/>
      <c r="P1558" s="12">
        <f t="shared" si="123"/>
        <v>4</v>
      </c>
      <c r="Q1558" s="12" cm="1">
        <f t="array" ref="Q1558">SUMPRODUCT(($G$2:$G$3094=G1558)*(P1558&gt;$P$2:$P$3094))+1</f>
        <v>1320</v>
      </c>
      <c r="R1558" s="12" t="e">
        <f>(Q1558*100000)+#REF!</f>
        <v>#REF!</v>
      </c>
    </row>
    <row r="1559" spans="7:18" x14ac:dyDescent="0.25">
      <c r="G1559" s="1"/>
      <c r="P1559" s="12">
        <f t="shared" si="123"/>
        <v>4</v>
      </c>
      <c r="Q1559" s="12" cm="1">
        <f t="array" ref="Q1559">SUMPRODUCT(($G$2:$G$3094=G1559)*(P1559&gt;$P$2:$P$3094))+1</f>
        <v>1320</v>
      </c>
      <c r="R1559" s="12" t="e">
        <f>(Q1559*100000)+#REF!</f>
        <v>#REF!</v>
      </c>
    </row>
    <row r="1560" spans="7:18" x14ac:dyDescent="0.25">
      <c r="G1560" s="1"/>
      <c r="P1560" s="12">
        <f t="shared" si="123"/>
        <v>4</v>
      </c>
      <c r="Q1560" s="12" cm="1">
        <f t="array" ref="Q1560">SUMPRODUCT(($G$2:$G$3094=G1560)*(P1560&gt;$P$2:$P$3094))+1</f>
        <v>1320</v>
      </c>
      <c r="R1560" s="12" t="e">
        <f>(Q1560*100000)+#REF!</f>
        <v>#REF!</v>
      </c>
    </row>
    <row r="1561" spans="7:18" x14ac:dyDescent="0.25">
      <c r="G1561" s="1"/>
      <c r="P1561" s="12">
        <f t="shared" si="123"/>
        <v>4</v>
      </c>
      <c r="Q1561" s="12" cm="1">
        <f t="array" ref="Q1561">SUMPRODUCT(($G$2:$G$3094=G1561)*(P1561&gt;$P$2:$P$3094))+1</f>
        <v>1320</v>
      </c>
      <c r="R1561" s="12" t="e">
        <f>(Q1561*100000)+#REF!</f>
        <v>#REF!</v>
      </c>
    </row>
    <row r="1562" spans="7:18" x14ac:dyDescent="0.25">
      <c r="G1562" s="1"/>
      <c r="P1562" s="12">
        <f t="shared" si="123"/>
        <v>4</v>
      </c>
      <c r="Q1562" s="12" cm="1">
        <f t="array" ref="Q1562">SUMPRODUCT(($G$2:$G$3094=G1562)*(P1562&gt;$P$2:$P$3094))+1</f>
        <v>1320</v>
      </c>
      <c r="R1562" s="12" t="e">
        <f>(Q1562*100000)+#REF!</f>
        <v>#REF!</v>
      </c>
    </row>
    <row r="1563" spans="7:18" x14ac:dyDescent="0.25">
      <c r="G1563" s="1"/>
      <c r="P1563" s="12">
        <f t="shared" si="123"/>
        <v>4</v>
      </c>
      <c r="Q1563" s="12" cm="1">
        <f t="array" ref="Q1563">SUMPRODUCT(($G$2:$G$3094=G1563)*(P1563&gt;$P$2:$P$3094))+1</f>
        <v>1320</v>
      </c>
      <c r="R1563" s="12" t="e">
        <f>(Q1563*100000)+#REF!</f>
        <v>#REF!</v>
      </c>
    </row>
    <row r="1564" spans="7:18" x14ac:dyDescent="0.25">
      <c r="G1564" s="1"/>
      <c r="P1564" s="12">
        <f t="shared" si="123"/>
        <v>4</v>
      </c>
      <c r="Q1564" s="12" cm="1">
        <f t="array" ref="Q1564">SUMPRODUCT(($G$2:$G$3094=G1564)*(P1564&gt;$P$2:$P$3094))+1</f>
        <v>1320</v>
      </c>
      <c r="R1564" s="12" t="e">
        <f>(Q1564*100000)+#REF!</f>
        <v>#REF!</v>
      </c>
    </row>
    <row r="1565" spans="7:18" x14ac:dyDescent="0.25">
      <c r="G1565" s="1"/>
      <c r="P1565" s="12">
        <f t="shared" si="123"/>
        <v>4</v>
      </c>
      <c r="Q1565" s="12" cm="1">
        <f t="array" ref="Q1565">SUMPRODUCT(($G$2:$G$3094=G1565)*(P1565&gt;$P$2:$P$3094))+1</f>
        <v>1320</v>
      </c>
      <c r="R1565" s="12" t="e">
        <f>(Q1565*100000)+#REF!</f>
        <v>#REF!</v>
      </c>
    </row>
    <row r="1566" spans="7:18" x14ac:dyDescent="0.25">
      <c r="G1566" s="1"/>
      <c r="P1566" s="12">
        <f t="shared" si="123"/>
        <v>4</v>
      </c>
      <c r="Q1566" s="12" cm="1">
        <f t="array" ref="Q1566">SUMPRODUCT(($G$2:$G$3094=G1566)*(P1566&gt;$P$2:$P$3094))+1</f>
        <v>1320</v>
      </c>
      <c r="R1566" s="12" t="e">
        <f>(Q1566*100000)+#REF!</f>
        <v>#REF!</v>
      </c>
    </row>
    <row r="1567" spans="7:18" x14ac:dyDescent="0.25">
      <c r="G1567" s="1"/>
      <c r="P1567" s="12">
        <f t="shared" si="123"/>
        <v>4</v>
      </c>
      <c r="Q1567" s="12" cm="1">
        <f t="array" ref="Q1567">SUMPRODUCT(($G$2:$G$3094=G1567)*(P1567&gt;$P$2:$P$3094))+1</f>
        <v>1320</v>
      </c>
      <c r="R1567" s="12" t="e">
        <f>(Q1567*100000)+#REF!</f>
        <v>#REF!</v>
      </c>
    </row>
    <row r="1568" spans="7:18" x14ac:dyDescent="0.25">
      <c r="G1568" s="1"/>
      <c r="P1568" s="12">
        <f t="shared" si="123"/>
        <v>4</v>
      </c>
      <c r="Q1568" s="12" cm="1">
        <f t="array" ref="Q1568">SUMPRODUCT(($G$2:$G$3094=G1568)*(P1568&gt;$P$2:$P$3094))+1</f>
        <v>1320</v>
      </c>
      <c r="R1568" s="12" t="e">
        <f>(Q1568*100000)+#REF!</f>
        <v>#REF!</v>
      </c>
    </row>
    <row r="1569" spans="7:18" x14ac:dyDescent="0.25">
      <c r="G1569" s="1"/>
      <c r="P1569" s="12">
        <f t="shared" si="123"/>
        <v>4</v>
      </c>
      <c r="Q1569" s="12" cm="1">
        <f t="array" ref="Q1569">SUMPRODUCT(($G$2:$G$3094=G1569)*(P1569&gt;$P$2:$P$3094))+1</f>
        <v>1320</v>
      </c>
      <c r="R1569" s="12" t="e">
        <f>(Q1569*100000)+#REF!</f>
        <v>#REF!</v>
      </c>
    </row>
    <row r="1570" spans="7:18" x14ac:dyDescent="0.25">
      <c r="G1570" s="1"/>
      <c r="P1570" s="12">
        <f t="shared" si="123"/>
        <v>4</v>
      </c>
      <c r="Q1570" s="12" cm="1">
        <f t="array" ref="Q1570">SUMPRODUCT(($G$2:$G$3094=G1570)*(P1570&gt;$P$2:$P$3094))+1</f>
        <v>1320</v>
      </c>
      <c r="R1570" s="12" t="e">
        <f>(Q1570*100000)+#REF!</f>
        <v>#REF!</v>
      </c>
    </row>
    <row r="1571" spans="7:18" x14ac:dyDescent="0.25">
      <c r="G1571" s="1"/>
      <c r="P1571" s="12">
        <f t="shared" si="123"/>
        <v>4</v>
      </c>
      <c r="Q1571" s="12" cm="1">
        <f t="array" ref="Q1571">SUMPRODUCT(($G$2:$G$3094=G1571)*(P1571&gt;$P$2:$P$3094))+1</f>
        <v>1320</v>
      </c>
      <c r="R1571" s="12" t="e">
        <f>(Q1571*100000)+#REF!</f>
        <v>#REF!</v>
      </c>
    </row>
    <row r="1572" spans="7:18" x14ac:dyDescent="0.25">
      <c r="G1572" s="1"/>
      <c r="P1572" s="12">
        <f t="shared" si="123"/>
        <v>4</v>
      </c>
      <c r="Q1572" s="12" cm="1">
        <f t="array" ref="Q1572">SUMPRODUCT(($G$2:$G$3094=G1572)*(P1572&gt;$P$2:$P$3094))+1</f>
        <v>1320</v>
      </c>
      <c r="R1572" s="12" t="e">
        <f>(Q1572*100000)+#REF!</f>
        <v>#REF!</v>
      </c>
    </row>
    <row r="1573" spans="7:18" x14ac:dyDescent="0.25">
      <c r="G1573" s="1"/>
      <c r="P1573" s="12">
        <f t="shared" si="123"/>
        <v>4</v>
      </c>
      <c r="Q1573" s="12" cm="1">
        <f t="array" ref="Q1573">SUMPRODUCT(($G$2:$G$3094=G1573)*(P1573&gt;$P$2:$P$3094))+1</f>
        <v>1320</v>
      </c>
      <c r="R1573" s="12" t="e">
        <f>(Q1573*100000)+#REF!</f>
        <v>#REF!</v>
      </c>
    </row>
    <row r="1574" spans="7:18" x14ac:dyDescent="0.25">
      <c r="G1574" s="1"/>
      <c r="P1574" s="12">
        <f t="shared" si="123"/>
        <v>4</v>
      </c>
      <c r="Q1574" s="12" cm="1">
        <f t="array" ref="Q1574">SUMPRODUCT(($G$2:$G$3094=G1574)*(P1574&gt;$P$2:$P$3094))+1</f>
        <v>1320</v>
      </c>
      <c r="R1574" s="12" t="e">
        <f>(Q1574*100000)+#REF!</f>
        <v>#REF!</v>
      </c>
    </row>
    <row r="1575" spans="7:18" x14ac:dyDescent="0.25">
      <c r="G1575" s="1"/>
      <c r="P1575" s="12">
        <f t="shared" si="123"/>
        <v>4</v>
      </c>
      <c r="Q1575" s="12" cm="1">
        <f t="array" ref="Q1575">SUMPRODUCT(($G$2:$G$3094=G1575)*(P1575&gt;$P$2:$P$3094))+1</f>
        <v>1320</v>
      </c>
      <c r="R1575" s="12" t="e">
        <f>(Q1575*100000)+#REF!</f>
        <v>#REF!</v>
      </c>
    </row>
    <row r="1576" spans="7:18" x14ac:dyDescent="0.25">
      <c r="G1576" s="1"/>
      <c r="P1576" s="12">
        <f t="shared" si="123"/>
        <v>4</v>
      </c>
      <c r="Q1576" s="12" cm="1">
        <f t="array" ref="Q1576">SUMPRODUCT(($G$2:$G$3094=G1576)*(P1576&gt;$P$2:$P$3094))+1</f>
        <v>1320</v>
      </c>
      <c r="R1576" s="12" t="e">
        <f>(Q1576*100000)+#REF!</f>
        <v>#REF!</v>
      </c>
    </row>
    <row r="1577" spans="7:18" x14ac:dyDescent="0.25">
      <c r="G1577" s="1"/>
      <c r="P1577" s="12">
        <f t="shared" si="123"/>
        <v>4</v>
      </c>
      <c r="Q1577" s="12" cm="1">
        <f t="array" ref="Q1577">SUMPRODUCT(($G$2:$G$3094=G1577)*(P1577&gt;$P$2:$P$3094))+1</f>
        <v>1320</v>
      </c>
      <c r="R1577" s="12" t="e">
        <f>(Q1577*100000)+#REF!</f>
        <v>#REF!</v>
      </c>
    </row>
    <row r="1578" spans="7:18" x14ac:dyDescent="0.25">
      <c r="G1578" s="1"/>
      <c r="P1578" s="12">
        <f t="shared" si="123"/>
        <v>4</v>
      </c>
      <c r="Q1578" s="12" cm="1">
        <f t="array" ref="Q1578">SUMPRODUCT(($G$2:$G$3094=G1578)*(P1578&gt;$P$2:$P$3094))+1</f>
        <v>1320</v>
      </c>
      <c r="R1578" s="12" t="e">
        <f>(Q1578*100000)+#REF!</f>
        <v>#REF!</v>
      </c>
    </row>
    <row r="1579" spans="7:18" x14ac:dyDescent="0.25">
      <c r="G1579" s="1"/>
      <c r="P1579" s="12">
        <f t="shared" si="123"/>
        <v>4</v>
      </c>
      <c r="Q1579" s="12" cm="1">
        <f t="array" ref="Q1579">SUMPRODUCT(($G$2:$G$3094=G1579)*(P1579&gt;$P$2:$P$3094))+1</f>
        <v>1320</v>
      </c>
      <c r="R1579" s="12" t="e">
        <f>(Q1579*100000)+#REF!</f>
        <v>#REF!</v>
      </c>
    </row>
    <row r="1580" spans="7:18" x14ac:dyDescent="0.25">
      <c r="G1580" s="1"/>
      <c r="P1580" s="12">
        <f t="shared" si="123"/>
        <v>4</v>
      </c>
      <c r="Q1580" s="12" cm="1">
        <f t="array" ref="Q1580">SUMPRODUCT(($G$2:$G$3094=G1580)*(P1580&gt;$P$2:$P$3094))+1</f>
        <v>1320</v>
      </c>
      <c r="R1580" s="12" t="e">
        <f>(Q1580*100000)+#REF!</f>
        <v>#REF!</v>
      </c>
    </row>
    <row r="1581" spans="7:18" x14ac:dyDescent="0.25">
      <c r="G1581" s="1"/>
      <c r="P1581" s="12">
        <f t="shared" si="123"/>
        <v>4</v>
      </c>
      <c r="Q1581" s="12" cm="1">
        <f t="array" ref="Q1581">SUMPRODUCT(($G$2:$G$3094=G1581)*(P1581&gt;$P$2:$P$3094))+1</f>
        <v>1320</v>
      </c>
      <c r="R1581" s="12" t="e">
        <f>(Q1581*100000)+#REF!</f>
        <v>#REF!</v>
      </c>
    </row>
    <row r="1582" spans="7:18" x14ac:dyDescent="0.25">
      <c r="G1582" s="1"/>
      <c r="P1582" s="12">
        <f t="shared" si="123"/>
        <v>4</v>
      </c>
      <c r="Q1582" s="12" cm="1">
        <f t="array" ref="Q1582">SUMPRODUCT(($G$2:$G$3094=G1582)*(P1582&gt;$P$2:$P$3094))+1</f>
        <v>1320</v>
      </c>
      <c r="R1582" s="12" t="e">
        <f>(Q1582*100000)+#REF!</f>
        <v>#REF!</v>
      </c>
    </row>
    <row r="1583" spans="7:18" x14ac:dyDescent="0.25">
      <c r="G1583" s="1"/>
      <c r="P1583" s="12">
        <f t="shared" si="123"/>
        <v>4</v>
      </c>
      <c r="Q1583" s="12" cm="1">
        <f t="array" ref="Q1583">SUMPRODUCT(($G$2:$G$3094=G1583)*(P1583&gt;$P$2:$P$3094))+1</f>
        <v>1320</v>
      </c>
      <c r="R1583" s="12" t="e">
        <f>(Q1583*100000)+#REF!</f>
        <v>#REF!</v>
      </c>
    </row>
    <row r="1584" spans="7:18" x14ac:dyDescent="0.25">
      <c r="G1584" s="1"/>
      <c r="P1584" s="12">
        <f t="shared" si="123"/>
        <v>4</v>
      </c>
      <c r="Q1584" s="12" cm="1">
        <f t="array" ref="Q1584">SUMPRODUCT(($G$2:$G$3094=G1584)*(P1584&gt;$P$2:$P$3094))+1</f>
        <v>1320</v>
      </c>
      <c r="R1584" s="12" t="e">
        <f>(Q1584*100000)+#REF!</f>
        <v>#REF!</v>
      </c>
    </row>
    <row r="1585" spans="7:18" x14ac:dyDescent="0.25">
      <c r="G1585" s="1"/>
      <c r="P1585" s="12">
        <f t="shared" si="123"/>
        <v>4</v>
      </c>
      <c r="Q1585" s="12" cm="1">
        <f t="array" ref="Q1585">SUMPRODUCT(($G$2:$G$3094=G1585)*(P1585&gt;$P$2:$P$3094))+1</f>
        <v>1320</v>
      </c>
      <c r="R1585" s="12" t="e">
        <f>(Q1585*100000)+#REF!</f>
        <v>#REF!</v>
      </c>
    </row>
    <row r="1586" spans="7:18" x14ac:dyDescent="0.25">
      <c r="G1586" s="1"/>
      <c r="P1586" s="12">
        <f t="shared" si="123"/>
        <v>4</v>
      </c>
      <c r="Q1586" s="12" cm="1">
        <f t="array" ref="Q1586">SUMPRODUCT(($G$2:$G$3094=G1586)*(P1586&gt;$P$2:$P$3094))+1</f>
        <v>1320</v>
      </c>
      <c r="R1586" s="12" t="e">
        <f>(Q1586*100000)+#REF!</f>
        <v>#REF!</v>
      </c>
    </row>
    <row r="1587" spans="7:18" x14ac:dyDescent="0.25">
      <c r="G1587" s="1"/>
      <c r="P1587" s="12">
        <f t="shared" si="123"/>
        <v>4</v>
      </c>
      <c r="Q1587" s="12" cm="1">
        <f t="array" ref="Q1587">SUMPRODUCT(($G$2:$G$3094=G1587)*(P1587&gt;$P$2:$P$3094))+1</f>
        <v>1320</v>
      </c>
      <c r="R1587" s="12" t="e">
        <f>(Q1587*100000)+#REF!</f>
        <v>#REF!</v>
      </c>
    </row>
    <row r="1588" spans="7:18" x14ac:dyDescent="0.25">
      <c r="G1588" s="1"/>
      <c r="P1588" s="12">
        <f t="shared" si="123"/>
        <v>4</v>
      </c>
      <c r="Q1588" s="12" cm="1">
        <f t="array" ref="Q1588">SUMPRODUCT(($G$2:$G$3094=G1588)*(P1588&gt;$P$2:$P$3094))+1</f>
        <v>1320</v>
      </c>
      <c r="R1588" s="12" t="e">
        <f>(Q1588*100000)+#REF!</f>
        <v>#REF!</v>
      </c>
    </row>
    <row r="1589" spans="7:18" x14ac:dyDescent="0.25">
      <c r="G1589" s="1"/>
      <c r="P1589" s="12">
        <f t="shared" si="123"/>
        <v>4</v>
      </c>
      <c r="Q1589" s="12" cm="1">
        <f t="array" ref="Q1589">SUMPRODUCT(($G$2:$G$3094=G1589)*(P1589&gt;$P$2:$P$3094))+1</f>
        <v>1320</v>
      </c>
      <c r="R1589" s="12" t="e">
        <f>(Q1589*100000)+#REF!</f>
        <v>#REF!</v>
      </c>
    </row>
    <row r="1590" spans="7:18" x14ac:dyDescent="0.25">
      <c r="G1590" s="1"/>
      <c r="P1590" s="12">
        <f t="shared" si="123"/>
        <v>4</v>
      </c>
      <c r="Q1590" s="12" cm="1">
        <f t="array" ref="Q1590">SUMPRODUCT(($G$2:$G$3094=G1590)*(P1590&gt;$P$2:$P$3094))+1</f>
        <v>1320</v>
      </c>
      <c r="R1590" s="12" t="e">
        <f>(Q1590*100000)+#REF!</f>
        <v>#REF!</v>
      </c>
    </row>
    <row r="1591" spans="7:18" x14ac:dyDescent="0.25">
      <c r="G1591" s="1"/>
      <c r="P1591" s="12">
        <f t="shared" si="123"/>
        <v>4</v>
      </c>
      <c r="Q1591" s="12" cm="1">
        <f t="array" ref="Q1591">SUMPRODUCT(($G$2:$G$3094=G1591)*(P1591&gt;$P$2:$P$3094))+1</f>
        <v>1320</v>
      </c>
      <c r="R1591" s="12" t="e">
        <f>(Q1591*100000)+#REF!</f>
        <v>#REF!</v>
      </c>
    </row>
    <row r="1592" spans="7:18" x14ac:dyDescent="0.25">
      <c r="G1592" s="1"/>
      <c r="P1592" s="12">
        <f t="shared" si="123"/>
        <v>4</v>
      </c>
      <c r="Q1592" s="12" cm="1">
        <f t="array" ref="Q1592">SUMPRODUCT(($G$2:$G$3094=G1592)*(P1592&gt;$P$2:$P$3094))+1</f>
        <v>1320</v>
      </c>
      <c r="R1592" s="12" t="e">
        <f>(Q1592*100000)+#REF!</f>
        <v>#REF!</v>
      </c>
    </row>
    <row r="1593" spans="7:18" x14ac:dyDescent="0.25">
      <c r="G1593" s="1"/>
      <c r="P1593" s="12">
        <f t="shared" si="123"/>
        <v>4</v>
      </c>
      <c r="Q1593" s="12" cm="1">
        <f t="array" ref="Q1593">SUMPRODUCT(($G$2:$G$3094=G1593)*(P1593&gt;$P$2:$P$3094))+1</f>
        <v>1320</v>
      </c>
      <c r="R1593" s="12" t="e">
        <f>(Q1593*100000)+#REF!</f>
        <v>#REF!</v>
      </c>
    </row>
    <row r="1594" spans="7:18" x14ac:dyDescent="0.25">
      <c r="G1594" s="1"/>
      <c r="P1594" s="12">
        <f t="shared" si="123"/>
        <v>4</v>
      </c>
      <c r="Q1594" s="12" cm="1">
        <f t="array" ref="Q1594">SUMPRODUCT(($G$2:$G$3094=G1594)*(P1594&gt;$P$2:$P$3094))+1</f>
        <v>1320</v>
      </c>
      <c r="R1594" s="12" t="e">
        <f>(Q1594*100000)+#REF!</f>
        <v>#REF!</v>
      </c>
    </row>
    <row r="1595" spans="7:18" x14ac:dyDescent="0.25">
      <c r="G1595" s="1"/>
      <c r="P1595" s="12">
        <f t="shared" si="123"/>
        <v>4</v>
      </c>
      <c r="Q1595" s="12" cm="1">
        <f t="array" ref="Q1595">SUMPRODUCT(($G$2:$G$3094=G1595)*(P1595&gt;$P$2:$P$3094))+1</f>
        <v>1320</v>
      </c>
      <c r="R1595" s="12" t="e">
        <f>(Q1595*100000)+#REF!</f>
        <v>#REF!</v>
      </c>
    </row>
    <row r="1596" spans="7:18" x14ac:dyDescent="0.25">
      <c r="G1596" s="1"/>
      <c r="P1596" s="12">
        <f t="shared" si="123"/>
        <v>4</v>
      </c>
      <c r="Q1596" s="12" cm="1">
        <f t="array" ref="Q1596">SUMPRODUCT(($G$2:$G$3094=G1596)*(P1596&gt;$P$2:$P$3094))+1</f>
        <v>1320</v>
      </c>
      <c r="R1596" s="12" t="e">
        <f>(Q1596*100000)+#REF!</f>
        <v>#REF!</v>
      </c>
    </row>
    <row r="1597" spans="7:18" x14ac:dyDescent="0.25">
      <c r="G1597" s="1"/>
      <c r="P1597" s="12">
        <f t="shared" si="123"/>
        <v>4</v>
      </c>
      <c r="Q1597" s="12" cm="1">
        <f t="array" ref="Q1597">SUMPRODUCT(($G$2:$G$3094=G1597)*(P1597&gt;$P$2:$P$3094))+1</f>
        <v>1320</v>
      </c>
      <c r="R1597" s="12" t="e">
        <f>(Q1597*100000)+#REF!</f>
        <v>#REF!</v>
      </c>
    </row>
    <row r="1598" spans="7:18" x14ac:dyDescent="0.25">
      <c r="G1598" s="1"/>
      <c r="P1598" s="12">
        <f t="shared" si="123"/>
        <v>4</v>
      </c>
      <c r="Q1598" s="12" cm="1">
        <f t="array" ref="Q1598">SUMPRODUCT(($G$2:$G$3094=G1598)*(P1598&gt;$P$2:$P$3094))+1</f>
        <v>1320</v>
      </c>
      <c r="R1598" s="12" t="e">
        <f>(Q1598*100000)+#REF!</f>
        <v>#REF!</v>
      </c>
    </row>
    <row r="1599" spans="7:18" x14ac:dyDescent="0.25">
      <c r="G1599" s="1"/>
      <c r="P1599" s="12">
        <f t="shared" si="123"/>
        <v>4</v>
      </c>
      <c r="Q1599" s="12" cm="1">
        <f t="array" ref="Q1599">SUMPRODUCT(($G$2:$G$3094=G1599)*(P1599&gt;$P$2:$P$3094))+1</f>
        <v>1320</v>
      </c>
      <c r="R1599" s="12" t="e">
        <f>(Q1599*100000)+#REF!</f>
        <v>#REF!</v>
      </c>
    </row>
    <row r="1600" spans="7:18" x14ac:dyDescent="0.25">
      <c r="G1600" s="1"/>
      <c r="P1600" s="12">
        <f t="shared" si="123"/>
        <v>4</v>
      </c>
      <c r="Q1600" s="12" cm="1">
        <f t="array" ref="Q1600">SUMPRODUCT(($G$2:$G$3094=G1600)*(P1600&gt;$P$2:$P$3094))+1</f>
        <v>1320</v>
      </c>
      <c r="R1600" s="12" t="e">
        <f>(Q1600*100000)+#REF!</f>
        <v>#REF!</v>
      </c>
    </row>
    <row r="1601" spans="7:18" x14ac:dyDescent="0.25">
      <c r="G1601" s="1"/>
      <c r="P1601" s="12">
        <f t="shared" si="123"/>
        <v>4</v>
      </c>
      <c r="Q1601" s="12" cm="1">
        <f t="array" ref="Q1601">SUMPRODUCT(($G$2:$G$3094=G1601)*(P1601&gt;$P$2:$P$3094))+1</f>
        <v>1320</v>
      </c>
      <c r="R1601" s="12" t="e">
        <f>(Q1601*100000)+#REF!</f>
        <v>#REF!</v>
      </c>
    </row>
    <row r="1602" spans="7:18" x14ac:dyDescent="0.25">
      <c r="G1602" s="1"/>
      <c r="P1602" s="12">
        <f t="shared" ref="P1602:P1665" si="124">IF(J1602="Afternoon",1,IF(J1602="Evening",2,IF(J1602="Floodlit",3,4)))</f>
        <v>4</v>
      </c>
      <c r="Q1602" s="12" cm="1">
        <f t="array" ref="Q1602">SUMPRODUCT(($G$2:$G$3094=G1602)*(P1602&gt;$P$2:$P$3094))+1</f>
        <v>1320</v>
      </c>
      <c r="R1602" s="12" t="e">
        <f>(Q1602*100000)+#REF!</f>
        <v>#REF!</v>
      </c>
    </row>
    <row r="1603" spans="7:18" x14ac:dyDescent="0.25">
      <c r="G1603" s="1"/>
      <c r="P1603" s="12">
        <f t="shared" si="124"/>
        <v>4</v>
      </c>
      <c r="Q1603" s="12" cm="1">
        <f t="array" ref="Q1603">SUMPRODUCT(($G$2:$G$3094=G1603)*(P1603&gt;$P$2:$P$3094))+1</f>
        <v>1320</v>
      </c>
      <c r="R1603" s="12" t="e">
        <f>(Q1603*100000)+#REF!</f>
        <v>#REF!</v>
      </c>
    </row>
    <row r="1604" spans="7:18" x14ac:dyDescent="0.25">
      <c r="G1604" s="1"/>
      <c r="P1604" s="12">
        <f t="shared" si="124"/>
        <v>4</v>
      </c>
      <c r="Q1604" s="12" cm="1">
        <f t="array" ref="Q1604">SUMPRODUCT(($G$2:$G$3094=G1604)*(P1604&gt;$P$2:$P$3094))+1</f>
        <v>1320</v>
      </c>
      <c r="R1604" s="12" t="e">
        <f>(Q1604*100000)+#REF!</f>
        <v>#REF!</v>
      </c>
    </row>
    <row r="1605" spans="7:18" x14ac:dyDescent="0.25">
      <c r="G1605" s="1"/>
      <c r="P1605" s="12">
        <f t="shared" si="124"/>
        <v>4</v>
      </c>
      <c r="Q1605" s="12" cm="1">
        <f t="array" ref="Q1605">SUMPRODUCT(($G$2:$G$3094=G1605)*(P1605&gt;$P$2:$P$3094))+1</f>
        <v>1320</v>
      </c>
      <c r="R1605" s="12" t="e">
        <f>(Q1605*100000)+#REF!</f>
        <v>#REF!</v>
      </c>
    </row>
    <row r="1606" spans="7:18" x14ac:dyDescent="0.25">
      <c r="G1606" s="1"/>
      <c r="P1606" s="12">
        <f t="shared" si="124"/>
        <v>4</v>
      </c>
      <c r="Q1606" s="12" cm="1">
        <f t="array" ref="Q1606">SUMPRODUCT(($G$2:$G$3094=G1606)*(P1606&gt;$P$2:$P$3094))+1</f>
        <v>1320</v>
      </c>
      <c r="R1606" s="12" t="e">
        <f>(Q1606*100000)+#REF!</f>
        <v>#REF!</v>
      </c>
    </row>
    <row r="1607" spans="7:18" x14ac:dyDescent="0.25">
      <c r="G1607" s="1"/>
      <c r="P1607" s="12">
        <f t="shared" si="124"/>
        <v>4</v>
      </c>
      <c r="Q1607" s="12" cm="1">
        <f t="array" ref="Q1607">SUMPRODUCT(($G$2:$G$3094=G1607)*(P1607&gt;$P$2:$P$3094))+1</f>
        <v>1320</v>
      </c>
      <c r="R1607" s="12" t="e">
        <f>(Q1607*100000)+#REF!</f>
        <v>#REF!</v>
      </c>
    </row>
    <row r="1608" spans="7:18" x14ac:dyDescent="0.25">
      <c r="G1608" s="1"/>
      <c r="P1608" s="12">
        <f t="shared" si="124"/>
        <v>4</v>
      </c>
      <c r="Q1608" s="12" cm="1">
        <f t="array" ref="Q1608">SUMPRODUCT(($G$2:$G$3094=G1608)*(P1608&gt;$P$2:$P$3094))+1</f>
        <v>1320</v>
      </c>
      <c r="R1608" s="12" t="e">
        <f>(Q1608*100000)+#REF!</f>
        <v>#REF!</v>
      </c>
    </row>
    <row r="1609" spans="7:18" x14ac:dyDescent="0.25">
      <c r="G1609" s="1"/>
      <c r="P1609" s="12">
        <f t="shared" si="124"/>
        <v>4</v>
      </c>
      <c r="Q1609" s="12" cm="1">
        <f t="array" ref="Q1609">SUMPRODUCT(($G$2:$G$3094=G1609)*(P1609&gt;$P$2:$P$3094))+1</f>
        <v>1320</v>
      </c>
      <c r="R1609" s="12" t="e">
        <f>(Q1609*100000)+#REF!</f>
        <v>#REF!</v>
      </c>
    </row>
    <row r="1610" spans="7:18" x14ac:dyDescent="0.25">
      <c r="G1610" s="1"/>
      <c r="P1610" s="12">
        <f t="shared" si="124"/>
        <v>4</v>
      </c>
      <c r="Q1610" s="12" cm="1">
        <f t="array" ref="Q1610">SUMPRODUCT(($G$2:$G$3094=G1610)*(P1610&gt;$P$2:$P$3094))+1</f>
        <v>1320</v>
      </c>
      <c r="R1610" s="12" t="e">
        <f>(Q1610*100000)+#REF!</f>
        <v>#REF!</v>
      </c>
    </row>
    <row r="1611" spans="7:18" x14ac:dyDescent="0.25">
      <c r="G1611" s="1"/>
      <c r="P1611" s="12">
        <f t="shared" si="124"/>
        <v>4</v>
      </c>
      <c r="Q1611" s="12" cm="1">
        <f t="array" ref="Q1611">SUMPRODUCT(($G$2:$G$3094=G1611)*(P1611&gt;$P$2:$P$3094))+1</f>
        <v>1320</v>
      </c>
      <c r="R1611" s="12" t="e">
        <f>(Q1611*100000)+#REF!</f>
        <v>#REF!</v>
      </c>
    </row>
    <row r="1612" spans="7:18" x14ac:dyDescent="0.25">
      <c r="G1612" s="1"/>
      <c r="P1612" s="12">
        <f t="shared" si="124"/>
        <v>4</v>
      </c>
      <c r="Q1612" s="12" cm="1">
        <f t="array" ref="Q1612">SUMPRODUCT(($G$2:$G$3094=G1612)*(P1612&gt;$P$2:$P$3094))+1</f>
        <v>1320</v>
      </c>
      <c r="R1612" s="12" t="e">
        <f>(Q1612*100000)+#REF!</f>
        <v>#REF!</v>
      </c>
    </row>
    <row r="1613" spans="7:18" x14ac:dyDescent="0.25">
      <c r="G1613" s="1"/>
      <c r="P1613" s="12">
        <f t="shared" si="124"/>
        <v>4</v>
      </c>
      <c r="Q1613" s="12" cm="1">
        <f t="array" ref="Q1613">SUMPRODUCT(($G$2:$G$3094=G1613)*(P1613&gt;$P$2:$P$3094))+1</f>
        <v>1320</v>
      </c>
      <c r="R1613" s="12" t="e">
        <f>(Q1613*100000)+#REF!</f>
        <v>#REF!</v>
      </c>
    </row>
    <row r="1614" spans="7:18" x14ac:dyDescent="0.25">
      <c r="G1614" s="1"/>
      <c r="P1614" s="12">
        <f t="shared" si="124"/>
        <v>4</v>
      </c>
      <c r="Q1614" s="12" cm="1">
        <f t="array" ref="Q1614">SUMPRODUCT(($G$2:$G$3094=G1614)*(P1614&gt;$P$2:$P$3094))+1</f>
        <v>1320</v>
      </c>
      <c r="R1614" s="12" t="e">
        <f>(Q1614*100000)+#REF!</f>
        <v>#REF!</v>
      </c>
    </row>
    <row r="1615" spans="7:18" x14ac:dyDescent="0.25">
      <c r="G1615" s="1"/>
      <c r="P1615" s="12">
        <f t="shared" si="124"/>
        <v>4</v>
      </c>
      <c r="Q1615" s="12" cm="1">
        <f t="array" ref="Q1615">SUMPRODUCT(($G$2:$G$3094=G1615)*(P1615&gt;$P$2:$P$3094))+1</f>
        <v>1320</v>
      </c>
      <c r="R1615" s="12" t="e">
        <f>(Q1615*100000)+#REF!</f>
        <v>#REF!</v>
      </c>
    </row>
    <row r="1616" spans="7:18" x14ac:dyDescent="0.25">
      <c r="G1616" s="1"/>
      <c r="P1616" s="12">
        <f t="shared" si="124"/>
        <v>4</v>
      </c>
      <c r="Q1616" s="12" cm="1">
        <f t="array" ref="Q1616">SUMPRODUCT(($G$2:$G$3094=G1616)*(P1616&gt;$P$2:$P$3094))+1</f>
        <v>1320</v>
      </c>
      <c r="R1616" s="12" t="e">
        <f>(Q1616*100000)+#REF!</f>
        <v>#REF!</v>
      </c>
    </row>
    <row r="1617" spans="7:18" x14ac:dyDescent="0.25">
      <c r="G1617" s="1"/>
      <c r="P1617" s="12">
        <f t="shared" si="124"/>
        <v>4</v>
      </c>
      <c r="Q1617" s="12" cm="1">
        <f t="array" ref="Q1617">SUMPRODUCT(($G$2:$G$3094=G1617)*(P1617&gt;$P$2:$P$3094))+1</f>
        <v>1320</v>
      </c>
      <c r="R1617" s="12" t="e">
        <f>(Q1617*100000)+#REF!</f>
        <v>#REF!</v>
      </c>
    </row>
    <row r="1618" spans="7:18" x14ac:dyDescent="0.25">
      <c r="G1618" s="1"/>
      <c r="P1618" s="12">
        <f t="shared" si="124"/>
        <v>4</v>
      </c>
      <c r="Q1618" s="12" cm="1">
        <f t="array" ref="Q1618">SUMPRODUCT(($G$2:$G$3094=G1618)*(P1618&gt;$P$2:$P$3094))+1</f>
        <v>1320</v>
      </c>
      <c r="R1618" s="12" t="e">
        <f>(Q1618*100000)+#REF!</f>
        <v>#REF!</v>
      </c>
    </row>
    <row r="1619" spans="7:18" x14ac:dyDescent="0.25">
      <c r="G1619" s="1"/>
      <c r="P1619" s="12">
        <f t="shared" si="124"/>
        <v>4</v>
      </c>
      <c r="Q1619" s="12" cm="1">
        <f t="array" ref="Q1619">SUMPRODUCT(($G$2:$G$3094=G1619)*(P1619&gt;$P$2:$P$3094))+1</f>
        <v>1320</v>
      </c>
      <c r="R1619" s="12" t="e">
        <f>(Q1619*100000)+#REF!</f>
        <v>#REF!</v>
      </c>
    </row>
    <row r="1620" spans="7:18" x14ac:dyDescent="0.25">
      <c r="G1620" s="1"/>
      <c r="P1620" s="12">
        <f t="shared" si="124"/>
        <v>4</v>
      </c>
      <c r="Q1620" s="12" cm="1">
        <f t="array" ref="Q1620">SUMPRODUCT(($G$2:$G$3094=G1620)*(P1620&gt;$P$2:$P$3094))+1</f>
        <v>1320</v>
      </c>
      <c r="R1620" s="12" t="e">
        <f>(Q1620*100000)+#REF!</f>
        <v>#REF!</v>
      </c>
    </row>
    <row r="1621" spans="7:18" x14ac:dyDescent="0.25">
      <c r="G1621" s="1"/>
      <c r="P1621" s="12">
        <f t="shared" si="124"/>
        <v>4</v>
      </c>
      <c r="Q1621" s="12" cm="1">
        <f t="array" ref="Q1621">SUMPRODUCT(($G$2:$G$3094=G1621)*(P1621&gt;$P$2:$P$3094))+1</f>
        <v>1320</v>
      </c>
      <c r="R1621" s="12" t="e">
        <f>(Q1621*100000)+#REF!</f>
        <v>#REF!</v>
      </c>
    </row>
    <row r="1622" spans="7:18" x14ac:dyDescent="0.25">
      <c r="G1622" s="1"/>
      <c r="P1622" s="12">
        <f t="shared" si="124"/>
        <v>4</v>
      </c>
      <c r="Q1622" s="12" cm="1">
        <f t="array" ref="Q1622">SUMPRODUCT(($G$2:$G$3094=G1622)*(P1622&gt;$P$2:$P$3094))+1</f>
        <v>1320</v>
      </c>
      <c r="R1622" s="12" t="e">
        <f>(Q1622*100000)+#REF!</f>
        <v>#REF!</v>
      </c>
    </row>
    <row r="1623" spans="7:18" x14ac:dyDescent="0.25">
      <c r="G1623" s="1"/>
      <c r="P1623" s="12">
        <f t="shared" si="124"/>
        <v>4</v>
      </c>
      <c r="Q1623" s="12" cm="1">
        <f t="array" ref="Q1623">SUMPRODUCT(($G$2:$G$3094=G1623)*(P1623&gt;$P$2:$P$3094))+1</f>
        <v>1320</v>
      </c>
      <c r="R1623" s="12" t="e">
        <f>(Q1623*100000)+#REF!</f>
        <v>#REF!</v>
      </c>
    </row>
    <row r="1624" spans="7:18" x14ac:dyDescent="0.25">
      <c r="G1624" s="1"/>
      <c r="P1624" s="12">
        <f t="shared" si="124"/>
        <v>4</v>
      </c>
      <c r="Q1624" s="12" cm="1">
        <f t="array" ref="Q1624">SUMPRODUCT(($G$2:$G$3094=G1624)*(P1624&gt;$P$2:$P$3094))+1</f>
        <v>1320</v>
      </c>
      <c r="R1624" s="12" t="e">
        <f>(Q1624*100000)+#REF!</f>
        <v>#REF!</v>
      </c>
    </row>
    <row r="1625" spans="7:18" x14ac:dyDescent="0.25">
      <c r="G1625" s="1"/>
      <c r="P1625" s="12">
        <f t="shared" si="124"/>
        <v>4</v>
      </c>
      <c r="Q1625" s="12" cm="1">
        <f t="array" ref="Q1625">SUMPRODUCT(($G$2:$G$3094=G1625)*(P1625&gt;$P$2:$P$3094))+1</f>
        <v>1320</v>
      </c>
      <c r="R1625" s="12" t="e">
        <f>(Q1625*100000)+#REF!</f>
        <v>#REF!</v>
      </c>
    </row>
    <row r="1626" spans="7:18" x14ac:dyDescent="0.25">
      <c r="G1626" s="1"/>
      <c r="P1626" s="12">
        <f t="shared" si="124"/>
        <v>4</v>
      </c>
      <c r="Q1626" s="12" cm="1">
        <f t="array" ref="Q1626">SUMPRODUCT(($G$2:$G$3094=G1626)*(P1626&gt;$P$2:$P$3094))+1</f>
        <v>1320</v>
      </c>
      <c r="R1626" s="12" t="e">
        <f>(Q1626*100000)+#REF!</f>
        <v>#REF!</v>
      </c>
    </row>
    <row r="1627" spans="7:18" x14ac:dyDescent="0.25">
      <c r="G1627" s="1"/>
      <c r="P1627" s="12">
        <f t="shared" si="124"/>
        <v>4</v>
      </c>
      <c r="Q1627" s="12" cm="1">
        <f t="array" ref="Q1627">SUMPRODUCT(($G$2:$G$3094=G1627)*(P1627&gt;$P$2:$P$3094))+1</f>
        <v>1320</v>
      </c>
      <c r="R1627" s="12" t="e">
        <f>(Q1627*100000)+#REF!</f>
        <v>#REF!</v>
      </c>
    </row>
    <row r="1628" spans="7:18" x14ac:dyDescent="0.25">
      <c r="G1628" s="1"/>
      <c r="P1628" s="12">
        <f t="shared" si="124"/>
        <v>4</v>
      </c>
      <c r="Q1628" s="12" cm="1">
        <f t="array" ref="Q1628">SUMPRODUCT(($G$2:$G$3094=G1628)*(P1628&gt;$P$2:$P$3094))+1</f>
        <v>1320</v>
      </c>
      <c r="R1628" s="12" t="e">
        <f>(Q1628*100000)+#REF!</f>
        <v>#REF!</v>
      </c>
    </row>
    <row r="1629" spans="7:18" x14ac:dyDescent="0.25">
      <c r="G1629" s="1"/>
      <c r="P1629" s="12">
        <f t="shared" si="124"/>
        <v>4</v>
      </c>
      <c r="Q1629" s="12" cm="1">
        <f t="array" ref="Q1629">SUMPRODUCT(($G$2:$G$3094=G1629)*(P1629&gt;$P$2:$P$3094))+1</f>
        <v>1320</v>
      </c>
      <c r="R1629" s="12" t="e">
        <f>(Q1629*100000)+#REF!</f>
        <v>#REF!</v>
      </c>
    </row>
    <row r="1630" spans="7:18" x14ac:dyDescent="0.25">
      <c r="G1630" s="1"/>
      <c r="P1630" s="12">
        <f t="shared" si="124"/>
        <v>4</v>
      </c>
      <c r="Q1630" s="12" cm="1">
        <f t="array" ref="Q1630">SUMPRODUCT(($G$2:$G$3094=G1630)*(P1630&gt;$P$2:$P$3094))+1</f>
        <v>1320</v>
      </c>
      <c r="R1630" s="12" t="e">
        <f>(Q1630*100000)+#REF!</f>
        <v>#REF!</v>
      </c>
    </row>
    <row r="1631" spans="7:18" x14ac:dyDescent="0.25">
      <c r="G1631" s="1"/>
      <c r="P1631" s="12">
        <f t="shared" si="124"/>
        <v>4</v>
      </c>
      <c r="Q1631" s="12" cm="1">
        <f t="array" ref="Q1631">SUMPRODUCT(($G$2:$G$3094=G1631)*(P1631&gt;$P$2:$P$3094))+1</f>
        <v>1320</v>
      </c>
      <c r="R1631" s="12" t="e">
        <f>(Q1631*100000)+#REF!</f>
        <v>#REF!</v>
      </c>
    </row>
    <row r="1632" spans="7:18" x14ac:dyDescent="0.25">
      <c r="G1632" s="1"/>
      <c r="P1632" s="12">
        <f t="shared" si="124"/>
        <v>4</v>
      </c>
      <c r="Q1632" s="12" cm="1">
        <f t="array" ref="Q1632">SUMPRODUCT(($G$2:$G$3094=G1632)*(P1632&gt;$P$2:$P$3094))+1</f>
        <v>1320</v>
      </c>
      <c r="R1632" s="12" t="e">
        <f>(Q1632*100000)+#REF!</f>
        <v>#REF!</v>
      </c>
    </row>
    <row r="1633" spans="7:18" x14ac:dyDescent="0.25">
      <c r="G1633" s="1"/>
      <c r="P1633" s="12">
        <f t="shared" si="124"/>
        <v>4</v>
      </c>
      <c r="Q1633" s="12" cm="1">
        <f t="array" ref="Q1633">SUMPRODUCT(($G$2:$G$3094=G1633)*(P1633&gt;$P$2:$P$3094))+1</f>
        <v>1320</v>
      </c>
      <c r="R1633" s="12" t="e">
        <f>(Q1633*100000)+#REF!</f>
        <v>#REF!</v>
      </c>
    </row>
    <row r="1634" spans="7:18" x14ac:dyDescent="0.25">
      <c r="G1634" s="1"/>
      <c r="P1634" s="12">
        <f t="shared" si="124"/>
        <v>4</v>
      </c>
      <c r="Q1634" s="12" cm="1">
        <f t="array" ref="Q1634">SUMPRODUCT(($G$2:$G$3094=G1634)*(P1634&gt;$P$2:$P$3094))+1</f>
        <v>1320</v>
      </c>
      <c r="R1634" s="12" t="e">
        <f>(Q1634*100000)+#REF!</f>
        <v>#REF!</v>
      </c>
    </row>
    <row r="1635" spans="7:18" x14ac:dyDescent="0.25">
      <c r="G1635" s="1"/>
      <c r="P1635" s="12">
        <f t="shared" si="124"/>
        <v>4</v>
      </c>
      <c r="Q1635" s="12" cm="1">
        <f t="array" ref="Q1635">SUMPRODUCT(($G$2:$G$3094=G1635)*(P1635&gt;$P$2:$P$3094))+1</f>
        <v>1320</v>
      </c>
      <c r="R1635" s="12" t="e">
        <f>(Q1635*100000)+#REF!</f>
        <v>#REF!</v>
      </c>
    </row>
    <row r="1636" spans="7:18" x14ac:dyDescent="0.25">
      <c r="G1636" s="1"/>
      <c r="P1636" s="12">
        <f t="shared" si="124"/>
        <v>4</v>
      </c>
      <c r="Q1636" s="12" cm="1">
        <f t="array" ref="Q1636">SUMPRODUCT(($G$2:$G$3094=G1636)*(P1636&gt;$P$2:$P$3094))+1</f>
        <v>1320</v>
      </c>
      <c r="R1636" s="12" t="e">
        <f>(Q1636*100000)+#REF!</f>
        <v>#REF!</v>
      </c>
    </row>
    <row r="1637" spans="7:18" x14ac:dyDescent="0.25">
      <c r="G1637" s="1"/>
      <c r="P1637" s="12">
        <f t="shared" si="124"/>
        <v>4</v>
      </c>
      <c r="Q1637" s="12" cm="1">
        <f t="array" ref="Q1637">SUMPRODUCT(($G$2:$G$3094=G1637)*(P1637&gt;$P$2:$P$3094))+1</f>
        <v>1320</v>
      </c>
      <c r="R1637" s="12" t="e">
        <f>(Q1637*100000)+#REF!</f>
        <v>#REF!</v>
      </c>
    </row>
    <row r="1638" spans="7:18" x14ac:dyDescent="0.25">
      <c r="G1638" s="1"/>
      <c r="P1638" s="12">
        <f t="shared" si="124"/>
        <v>4</v>
      </c>
      <c r="Q1638" s="12" cm="1">
        <f t="array" ref="Q1638">SUMPRODUCT(($G$2:$G$3094=G1638)*(P1638&gt;$P$2:$P$3094))+1</f>
        <v>1320</v>
      </c>
      <c r="R1638" s="12" t="e">
        <f>(Q1638*100000)+#REF!</f>
        <v>#REF!</v>
      </c>
    </row>
    <row r="1639" spans="7:18" x14ac:dyDescent="0.25">
      <c r="G1639" s="1"/>
      <c r="P1639" s="12">
        <f t="shared" si="124"/>
        <v>4</v>
      </c>
      <c r="Q1639" s="12" cm="1">
        <f t="array" ref="Q1639">SUMPRODUCT(($G$2:$G$3094=G1639)*(P1639&gt;$P$2:$P$3094))+1</f>
        <v>1320</v>
      </c>
      <c r="R1639" s="12" t="e">
        <f>(Q1639*100000)+#REF!</f>
        <v>#REF!</v>
      </c>
    </row>
    <row r="1640" spans="7:18" x14ac:dyDescent="0.25">
      <c r="G1640" s="1"/>
      <c r="P1640" s="12">
        <f t="shared" si="124"/>
        <v>4</v>
      </c>
      <c r="Q1640" s="12" cm="1">
        <f t="array" ref="Q1640">SUMPRODUCT(($G$2:$G$3094=G1640)*(P1640&gt;$P$2:$P$3094))+1</f>
        <v>1320</v>
      </c>
      <c r="R1640" s="12" t="e">
        <f>(Q1640*100000)+#REF!</f>
        <v>#REF!</v>
      </c>
    </row>
    <row r="1641" spans="7:18" x14ac:dyDescent="0.25">
      <c r="G1641" s="1"/>
      <c r="P1641" s="12">
        <f t="shared" si="124"/>
        <v>4</v>
      </c>
      <c r="Q1641" s="12" cm="1">
        <f t="array" ref="Q1641">SUMPRODUCT(($G$2:$G$3094=G1641)*(P1641&gt;$P$2:$P$3094))+1</f>
        <v>1320</v>
      </c>
      <c r="R1641" s="12" t="e">
        <f>(Q1641*100000)+#REF!</f>
        <v>#REF!</v>
      </c>
    </row>
    <row r="1642" spans="7:18" x14ac:dyDescent="0.25">
      <c r="G1642" s="1"/>
      <c r="P1642" s="12">
        <f t="shared" si="124"/>
        <v>4</v>
      </c>
      <c r="Q1642" s="12" cm="1">
        <f t="array" ref="Q1642">SUMPRODUCT(($G$2:$G$3094=G1642)*(P1642&gt;$P$2:$P$3094))+1</f>
        <v>1320</v>
      </c>
      <c r="R1642" s="12" t="e">
        <f>(Q1642*100000)+#REF!</f>
        <v>#REF!</v>
      </c>
    </row>
    <row r="1643" spans="7:18" x14ac:dyDescent="0.25">
      <c r="G1643" s="1"/>
      <c r="P1643" s="12">
        <f t="shared" si="124"/>
        <v>4</v>
      </c>
      <c r="Q1643" s="12" cm="1">
        <f t="array" ref="Q1643">SUMPRODUCT(($G$2:$G$3094=G1643)*(P1643&gt;$P$2:$P$3094))+1</f>
        <v>1320</v>
      </c>
      <c r="R1643" s="12" t="e">
        <f>(Q1643*100000)+#REF!</f>
        <v>#REF!</v>
      </c>
    </row>
    <row r="1644" spans="7:18" x14ac:dyDescent="0.25">
      <c r="G1644" s="1"/>
      <c r="P1644" s="12">
        <f t="shared" si="124"/>
        <v>4</v>
      </c>
      <c r="Q1644" s="12" cm="1">
        <f t="array" ref="Q1644">SUMPRODUCT(($G$2:$G$3094=G1644)*(P1644&gt;$P$2:$P$3094))+1</f>
        <v>1320</v>
      </c>
      <c r="R1644" s="12" t="e">
        <f>(Q1644*100000)+#REF!</f>
        <v>#REF!</v>
      </c>
    </row>
    <row r="1645" spans="7:18" x14ac:dyDescent="0.25">
      <c r="G1645" s="1"/>
      <c r="P1645" s="12">
        <f t="shared" si="124"/>
        <v>4</v>
      </c>
      <c r="Q1645" s="12" cm="1">
        <f t="array" ref="Q1645">SUMPRODUCT(($G$2:$G$3094=G1645)*(P1645&gt;$P$2:$P$3094))+1</f>
        <v>1320</v>
      </c>
      <c r="R1645" s="12" t="e">
        <f>(Q1645*100000)+#REF!</f>
        <v>#REF!</v>
      </c>
    </row>
    <row r="1646" spans="7:18" x14ac:dyDescent="0.25">
      <c r="G1646" s="1"/>
      <c r="P1646" s="12">
        <f t="shared" si="124"/>
        <v>4</v>
      </c>
      <c r="Q1646" s="12" cm="1">
        <f t="array" ref="Q1646">SUMPRODUCT(($G$2:$G$3094=G1646)*(P1646&gt;$P$2:$P$3094))+1</f>
        <v>1320</v>
      </c>
      <c r="R1646" s="12" t="e">
        <f>(Q1646*100000)+#REF!</f>
        <v>#REF!</v>
      </c>
    </row>
    <row r="1647" spans="7:18" x14ac:dyDescent="0.25">
      <c r="G1647" s="1"/>
      <c r="P1647" s="12">
        <f t="shared" si="124"/>
        <v>4</v>
      </c>
      <c r="Q1647" s="12" cm="1">
        <f t="array" ref="Q1647">SUMPRODUCT(($G$2:$G$3094=G1647)*(P1647&gt;$P$2:$P$3094))+1</f>
        <v>1320</v>
      </c>
      <c r="R1647" s="12" t="e">
        <f>(Q1647*100000)+#REF!</f>
        <v>#REF!</v>
      </c>
    </row>
    <row r="1648" spans="7:18" x14ac:dyDescent="0.25">
      <c r="G1648" s="1"/>
      <c r="P1648" s="12">
        <f t="shared" si="124"/>
        <v>4</v>
      </c>
      <c r="Q1648" s="12" cm="1">
        <f t="array" ref="Q1648">SUMPRODUCT(($G$2:$G$3094=G1648)*(P1648&gt;$P$2:$P$3094))+1</f>
        <v>1320</v>
      </c>
      <c r="R1648" s="12" t="e">
        <f>(Q1648*100000)+#REF!</f>
        <v>#REF!</v>
      </c>
    </row>
    <row r="1649" spans="7:18" x14ac:dyDescent="0.25">
      <c r="G1649" s="1"/>
      <c r="P1649" s="12">
        <f t="shared" si="124"/>
        <v>4</v>
      </c>
      <c r="Q1649" s="12" cm="1">
        <f t="array" ref="Q1649">SUMPRODUCT(($G$2:$G$3094=G1649)*(P1649&gt;$P$2:$P$3094))+1</f>
        <v>1320</v>
      </c>
      <c r="R1649" s="12" t="e">
        <f>(Q1649*100000)+#REF!</f>
        <v>#REF!</v>
      </c>
    </row>
    <row r="1650" spans="7:18" x14ac:dyDescent="0.25">
      <c r="G1650" s="1"/>
      <c r="P1650" s="12">
        <f t="shared" si="124"/>
        <v>4</v>
      </c>
      <c r="Q1650" s="12" cm="1">
        <f t="array" ref="Q1650">SUMPRODUCT(($G$2:$G$3094=G1650)*(P1650&gt;$P$2:$P$3094))+1</f>
        <v>1320</v>
      </c>
      <c r="R1650" s="12" t="e">
        <f>(Q1650*100000)+#REF!</f>
        <v>#REF!</v>
      </c>
    </row>
    <row r="1651" spans="7:18" x14ac:dyDescent="0.25">
      <c r="G1651" s="1"/>
      <c r="P1651" s="12">
        <f t="shared" si="124"/>
        <v>4</v>
      </c>
      <c r="Q1651" s="12" cm="1">
        <f t="array" ref="Q1651">SUMPRODUCT(($G$2:$G$3094=G1651)*(P1651&gt;$P$2:$P$3094))+1</f>
        <v>1320</v>
      </c>
      <c r="R1651" s="12" t="e">
        <f>(Q1651*100000)+#REF!</f>
        <v>#REF!</v>
      </c>
    </row>
    <row r="1652" spans="7:18" x14ac:dyDescent="0.25">
      <c r="G1652" s="1"/>
      <c r="P1652" s="12">
        <f t="shared" si="124"/>
        <v>4</v>
      </c>
      <c r="Q1652" s="12" cm="1">
        <f t="array" ref="Q1652">SUMPRODUCT(($G$2:$G$3094=G1652)*(P1652&gt;$P$2:$P$3094))+1</f>
        <v>1320</v>
      </c>
      <c r="R1652" s="12" t="e">
        <f>(Q1652*100000)+#REF!</f>
        <v>#REF!</v>
      </c>
    </row>
    <row r="1653" spans="7:18" x14ac:dyDescent="0.25">
      <c r="G1653" s="1"/>
      <c r="P1653" s="12">
        <f t="shared" si="124"/>
        <v>4</v>
      </c>
      <c r="Q1653" s="12" cm="1">
        <f t="array" ref="Q1653">SUMPRODUCT(($G$2:$G$3094=G1653)*(P1653&gt;$P$2:$P$3094))+1</f>
        <v>1320</v>
      </c>
      <c r="R1653" s="12" t="e">
        <f>(Q1653*100000)+#REF!</f>
        <v>#REF!</v>
      </c>
    </row>
    <row r="1654" spans="7:18" x14ac:dyDescent="0.25">
      <c r="G1654" s="1"/>
      <c r="P1654" s="12">
        <f t="shared" si="124"/>
        <v>4</v>
      </c>
      <c r="Q1654" s="12" cm="1">
        <f t="array" ref="Q1654">SUMPRODUCT(($G$2:$G$3094=G1654)*(P1654&gt;$P$2:$P$3094))+1</f>
        <v>1320</v>
      </c>
      <c r="R1654" s="12" t="e">
        <f>(Q1654*100000)+#REF!</f>
        <v>#REF!</v>
      </c>
    </row>
    <row r="1655" spans="7:18" x14ac:dyDescent="0.25">
      <c r="G1655" s="1"/>
      <c r="P1655" s="12">
        <f t="shared" si="124"/>
        <v>4</v>
      </c>
      <c r="Q1655" s="12" cm="1">
        <f t="array" ref="Q1655">SUMPRODUCT(($G$2:$G$3094=G1655)*(P1655&gt;$P$2:$P$3094))+1</f>
        <v>1320</v>
      </c>
      <c r="R1655" s="12" t="e">
        <f>(Q1655*100000)+#REF!</f>
        <v>#REF!</v>
      </c>
    </row>
    <row r="1656" spans="7:18" x14ac:dyDescent="0.25">
      <c r="G1656" s="1"/>
      <c r="P1656" s="12">
        <f t="shared" si="124"/>
        <v>4</v>
      </c>
      <c r="Q1656" s="12" cm="1">
        <f t="array" ref="Q1656">SUMPRODUCT(($G$2:$G$3094=G1656)*(P1656&gt;$P$2:$P$3094))+1</f>
        <v>1320</v>
      </c>
      <c r="R1656" s="12" t="e">
        <f>(Q1656*100000)+#REF!</f>
        <v>#REF!</v>
      </c>
    </row>
    <row r="1657" spans="7:18" x14ac:dyDescent="0.25">
      <c r="G1657" s="1"/>
      <c r="P1657" s="12">
        <f t="shared" si="124"/>
        <v>4</v>
      </c>
      <c r="Q1657" s="12" cm="1">
        <f t="array" ref="Q1657">SUMPRODUCT(($G$2:$G$3094=G1657)*(P1657&gt;$P$2:$P$3094))+1</f>
        <v>1320</v>
      </c>
      <c r="R1657" s="12" t="e">
        <f>(Q1657*100000)+#REF!</f>
        <v>#REF!</v>
      </c>
    </row>
    <row r="1658" spans="7:18" x14ac:dyDescent="0.25">
      <c r="G1658" s="1"/>
      <c r="P1658" s="12">
        <f t="shared" si="124"/>
        <v>4</v>
      </c>
      <c r="Q1658" s="12" cm="1">
        <f t="array" ref="Q1658">SUMPRODUCT(($G$2:$G$3094=G1658)*(P1658&gt;$P$2:$P$3094))+1</f>
        <v>1320</v>
      </c>
      <c r="R1658" s="12" t="e">
        <f>(Q1658*100000)+#REF!</f>
        <v>#REF!</v>
      </c>
    </row>
    <row r="1659" spans="7:18" x14ac:dyDescent="0.25">
      <c r="G1659" s="1"/>
      <c r="P1659" s="12">
        <f t="shared" si="124"/>
        <v>4</v>
      </c>
      <c r="Q1659" s="12" cm="1">
        <f t="array" ref="Q1659">SUMPRODUCT(($G$2:$G$3094=G1659)*(P1659&gt;$P$2:$P$3094))+1</f>
        <v>1320</v>
      </c>
      <c r="R1659" s="12" t="e">
        <f>(Q1659*100000)+#REF!</f>
        <v>#REF!</v>
      </c>
    </row>
    <row r="1660" spans="7:18" x14ac:dyDescent="0.25">
      <c r="G1660" s="1"/>
      <c r="P1660" s="12">
        <f t="shared" si="124"/>
        <v>4</v>
      </c>
      <c r="Q1660" s="12" cm="1">
        <f t="array" ref="Q1660">SUMPRODUCT(($G$2:$G$3094=G1660)*(P1660&gt;$P$2:$P$3094))+1</f>
        <v>1320</v>
      </c>
      <c r="R1660" s="12" t="e">
        <f>(Q1660*100000)+#REF!</f>
        <v>#REF!</v>
      </c>
    </row>
    <row r="1661" spans="7:18" x14ac:dyDescent="0.25">
      <c r="G1661" s="1"/>
      <c r="P1661" s="12">
        <f t="shared" si="124"/>
        <v>4</v>
      </c>
      <c r="Q1661" s="12" cm="1">
        <f t="array" ref="Q1661">SUMPRODUCT(($G$2:$G$3094=G1661)*(P1661&gt;$P$2:$P$3094))+1</f>
        <v>1320</v>
      </c>
      <c r="R1661" s="12" t="e">
        <f>(Q1661*100000)+#REF!</f>
        <v>#REF!</v>
      </c>
    </row>
    <row r="1662" spans="7:18" x14ac:dyDescent="0.25">
      <c r="G1662" s="1"/>
      <c r="P1662" s="12">
        <f t="shared" si="124"/>
        <v>4</v>
      </c>
      <c r="Q1662" s="12" cm="1">
        <f t="array" ref="Q1662">SUMPRODUCT(($G$2:$G$3094=G1662)*(P1662&gt;$P$2:$P$3094))+1</f>
        <v>1320</v>
      </c>
      <c r="R1662" s="12" t="e">
        <f>(Q1662*100000)+#REF!</f>
        <v>#REF!</v>
      </c>
    </row>
    <row r="1663" spans="7:18" x14ac:dyDescent="0.25">
      <c r="G1663" s="1"/>
      <c r="P1663" s="12">
        <f t="shared" si="124"/>
        <v>4</v>
      </c>
      <c r="Q1663" s="12" cm="1">
        <f t="array" ref="Q1663">SUMPRODUCT(($G$2:$G$3094=G1663)*(P1663&gt;$P$2:$P$3094))+1</f>
        <v>1320</v>
      </c>
      <c r="R1663" s="12" t="e">
        <f>(Q1663*100000)+#REF!</f>
        <v>#REF!</v>
      </c>
    </row>
    <row r="1664" spans="7:18" x14ac:dyDescent="0.25">
      <c r="G1664" s="1"/>
      <c r="P1664" s="12">
        <f t="shared" si="124"/>
        <v>4</v>
      </c>
      <c r="Q1664" s="12" cm="1">
        <f t="array" ref="Q1664">SUMPRODUCT(($G$2:$G$3094=G1664)*(P1664&gt;$P$2:$P$3094))+1</f>
        <v>1320</v>
      </c>
      <c r="R1664" s="12" t="e">
        <f>(Q1664*100000)+#REF!</f>
        <v>#REF!</v>
      </c>
    </row>
    <row r="1665" spans="7:18" x14ac:dyDescent="0.25">
      <c r="G1665" s="1"/>
      <c r="P1665" s="12">
        <f t="shared" si="124"/>
        <v>4</v>
      </c>
      <c r="Q1665" s="12" cm="1">
        <f t="array" ref="Q1665">SUMPRODUCT(($G$2:$G$3094=G1665)*(P1665&gt;$P$2:$P$3094))+1</f>
        <v>1320</v>
      </c>
      <c r="R1665" s="12" t="e">
        <f>(Q1665*100000)+#REF!</f>
        <v>#REF!</v>
      </c>
    </row>
    <row r="1666" spans="7:18" x14ac:dyDescent="0.25">
      <c r="G1666" s="1"/>
      <c r="P1666" s="12">
        <f t="shared" ref="P1666:P1729" si="125">IF(J1666="Afternoon",1,IF(J1666="Evening",2,IF(J1666="Floodlit",3,4)))</f>
        <v>4</v>
      </c>
      <c r="Q1666" s="12" cm="1">
        <f t="array" ref="Q1666">SUMPRODUCT(($G$2:$G$3094=G1666)*(P1666&gt;$P$2:$P$3094))+1</f>
        <v>1320</v>
      </c>
      <c r="R1666" s="12" t="e">
        <f>(Q1666*100000)+#REF!</f>
        <v>#REF!</v>
      </c>
    </row>
    <row r="1667" spans="7:18" x14ac:dyDescent="0.25">
      <c r="G1667" s="1"/>
      <c r="P1667" s="12">
        <f t="shared" si="125"/>
        <v>4</v>
      </c>
      <c r="Q1667" s="12" cm="1">
        <f t="array" ref="Q1667">SUMPRODUCT(($G$2:$G$3094=G1667)*(P1667&gt;$P$2:$P$3094))+1</f>
        <v>1320</v>
      </c>
      <c r="R1667" s="12" t="e">
        <f>(Q1667*100000)+#REF!</f>
        <v>#REF!</v>
      </c>
    </row>
    <row r="1668" spans="7:18" x14ac:dyDescent="0.25">
      <c r="G1668" s="1"/>
      <c r="P1668" s="12">
        <f t="shared" si="125"/>
        <v>4</v>
      </c>
      <c r="Q1668" s="12" cm="1">
        <f t="array" ref="Q1668">SUMPRODUCT(($G$2:$G$3094=G1668)*(P1668&gt;$P$2:$P$3094))+1</f>
        <v>1320</v>
      </c>
      <c r="R1668" s="12" t="e">
        <f>(Q1668*100000)+#REF!</f>
        <v>#REF!</v>
      </c>
    </row>
    <row r="1669" spans="7:18" x14ac:dyDescent="0.25">
      <c r="G1669" s="1"/>
      <c r="P1669" s="12">
        <f t="shared" si="125"/>
        <v>4</v>
      </c>
      <c r="Q1669" s="12" cm="1">
        <f t="array" ref="Q1669">SUMPRODUCT(($G$2:$G$3094=G1669)*(P1669&gt;$P$2:$P$3094))+1</f>
        <v>1320</v>
      </c>
      <c r="R1669" s="12" t="e">
        <f>(Q1669*100000)+#REF!</f>
        <v>#REF!</v>
      </c>
    </row>
    <row r="1670" spans="7:18" x14ac:dyDescent="0.25">
      <c r="G1670" s="1"/>
      <c r="P1670" s="12">
        <f t="shared" si="125"/>
        <v>4</v>
      </c>
      <c r="Q1670" s="12" cm="1">
        <f t="array" ref="Q1670">SUMPRODUCT(($G$2:$G$3094=G1670)*(P1670&gt;$P$2:$P$3094))+1</f>
        <v>1320</v>
      </c>
      <c r="R1670" s="12" t="e">
        <f>(Q1670*100000)+#REF!</f>
        <v>#REF!</v>
      </c>
    </row>
    <row r="1671" spans="7:18" x14ac:dyDescent="0.25">
      <c r="G1671" s="1"/>
      <c r="P1671" s="12">
        <f t="shared" si="125"/>
        <v>4</v>
      </c>
      <c r="Q1671" s="12" cm="1">
        <f t="array" ref="Q1671">SUMPRODUCT(($G$2:$G$3094=G1671)*(P1671&gt;$P$2:$P$3094))+1</f>
        <v>1320</v>
      </c>
      <c r="R1671" s="12" t="e">
        <f>(Q1671*100000)+#REF!</f>
        <v>#REF!</v>
      </c>
    </row>
    <row r="1672" spans="7:18" x14ac:dyDescent="0.25">
      <c r="G1672" s="1"/>
      <c r="P1672" s="12">
        <f t="shared" si="125"/>
        <v>4</v>
      </c>
      <c r="Q1672" s="12" cm="1">
        <f t="array" ref="Q1672">SUMPRODUCT(($G$2:$G$3094=G1672)*(P1672&gt;$P$2:$P$3094))+1</f>
        <v>1320</v>
      </c>
      <c r="R1672" s="12" t="e">
        <f>(Q1672*100000)+#REF!</f>
        <v>#REF!</v>
      </c>
    </row>
    <row r="1673" spans="7:18" x14ac:dyDescent="0.25">
      <c r="G1673" s="1"/>
      <c r="P1673" s="12">
        <f t="shared" si="125"/>
        <v>4</v>
      </c>
      <c r="Q1673" s="12" cm="1">
        <f t="array" ref="Q1673">SUMPRODUCT(($G$2:$G$3094=G1673)*(P1673&gt;$P$2:$P$3094))+1</f>
        <v>1320</v>
      </c>
      <c r="R1673" s="12" t="e">
        <f>(Q1673*100000)+#REF!</f>
        <v>#REF!</v>
      </c>
    </row>
    <row r="1674" spans="7:18" x14ac:dyDescent="0.25">
      <c r="G1674" s="1"/>
      <c r="P1674" s="12">
        <f t="shared" si="125"/>
        <v>4</v>
      </c>
      <c r="Q1674" s="12" cm="1">
        <f t="array" ref="Q1674">SUMPRODUCT(($G$2:$G$3094=G1674)*(P1674&gt;$P$2:$P$3094))+1</f>
        <v>1320</v>
      </c>
      <c r="R1674" s="12" t="e">
        <f>(Q1674*100000)+#REF!</f>
        <v>#REF!</v>
      </c>
    </row>
    <row r="1675" spans="7:18" x14ac:dyDescent="0.25">
      <c r="G1675" s="1"/>
      <c r="P1675" s="12">
        <f t="shared" si="125"/>
        <v>4</v>
      </c>
      <c r="Q1675" s="12" cm="1">
        <f t="array" ref="Q1675">SUMPRODUCT(($G$2:$G$3094=G1675)*(P1675&gt;$P$2:$P$3094))+1</f>
        <v>1320</v>
      </c>
      <c r="R1675" s="12" t="e">
        <f>(Q1675*100000)+#REF!</f>
        <v>#REF!</v>
      </c>
    </row>
    <row r="1676" spans="7:18" x14ac:dyDescent="0.25">
      <c r="G1676" s="1"/>
      <c r="P1676" s="12">
        <f t="shared" si="125"/>
        <v>4</v>
      </c>
      <c r="Q1676" s="12" cm="1">
        <f t="array" ref="Q1676">SUMPRODUCT(($G$2:$G$3094=G1676)*(P1676&gt;$P$2:$P$3094))+1</f>
        <v>1320</v>
      </c>
      <c r="R1676" s="12" t="e">
        <f>(Q1676*100000)+#REF!</f>
        <v>#REF!</v>
      </c>
    </row>
    <row r="1677" spans="7:18" x14ac:dyDescent="0.25">
      <c r="G1677" s="1"/>
      <c r="P1677" s="12">
        <f t="shared" si="125"/>
        <v>4</v>
      </c>
      <c r="Q1677" s="12" cm="1">
        <f t="array" ref="Q1677">SUMPRODUCT(($G$2:$G$3094=G1677)*(P1677&gt;$P$2:$P$3094))+1</f>
        <v>1320</v>
      </c>
      <c r="R1677" s="12" t="e">
        <f>(Q1677*100000)+#REF!</f>
        <v>#REF!</v>
      </c>
    </row>
    <row r="1678" spans="7:18" x14ac:dyDescent="0.25">
      <c r="G1678" s="1"/>
      <c r="P1678" s="12">
        <f t="shared" si="125"/>
        <v>4</v>
      </c>
      <c r="Q1678" s="12" cm="1">
        <f t="array" ref="Q1678">SUMPRODUCT(($G$2:$G$3094=G1678)*(P1678&gt;$P$2:$P$3094))+1</f>
        <v>1320</v>
      </c>
      <c r="R1678" s="12" t="e">
        <f>(Q1678*100000)+#REF!</f>
        <v>#REF!</v>
      </c>
    </row>
    <row r="1679" spans="7:18" x14ac:dyDescent="0.25">
      <c r="G1679" s="1"/>
      <c r="P1679" s="12">
        <f t="shared" si="125"/>
        <v>4</v>
      </c>
      <c r="Q1679" s="12" cm="1">
        <f t="array" ref="Q1679">SUMPRODUCT(($G$2:$G$3094=G1679)*(P1679&gt;$P$2:$P$3094))+1</f>
        <v>1320</v>
      </c>
      <c r="R1679" s="12" t="e">
        <f>(Q1679*100000)+#REF!</f>
        <v>#REF!</v>
      </c>
    </row>
    <row r="1680" spans="7:18" x14ac:dyDescent="0.25">
      <c r="G1680" s="1"/>
      <c r="P1680" s="12">
        <f t="shared" si="125"/>
        <v>4</v>
      </c>
      <c r="Q1680" s="12" cm="1">
        <f t="array" ref="Q1680">SUMPRODUCT(($G$2:$G$3094=G1680)*(P1680&gt;$P$2:$P$3094))+1</f>
        <v>1320</v>
      </c>
      <c r="R1680" s="12" t="e">
        <f>(Q1680*100000)+#REF!</f>
        <v>#REF!</v>
      </c>
    </row>
    <row r="1681" spans="7:18" x14ac:dyDescent="0.25">
      <c r="G1681" s="1"/>
      <c r="P1681" s="12">
        <f t="shared" si="125"/>
        <v>4</v>
      </c>
      <c r="Q1681" s="12" cm="1">
        <f t="array" ref="Q1681">SUMPRODUCT(($G$2:$G$3094=G1681)*(P1681&gt;$P$2:$P$3094))+1</f>
        <v>1320</v>
      </c>
      <c r="R1681" s="12" t="e">
        <f>(Q1681*100000)+#REF!</f>
        <v>#REF!</v>
      </c>
    </row>
    <row r="1682" spans="7:18" x14ac:dyDescent="0.25">
      <c r="G1682" s="1"/>
      <c r="P1682" s="12">
        <f t="shared" si="125"/>
        <v>4</v>
      </c>
      <c r="Q1682" s="12" cm="1">
        <f t="array" ref="Q1682">SUMPRODUCT(($G$2:$G$3094=G1682)*(P1682&gt;$P$2:$P$3094))+1</f>
        <v>1320</v>
      </c>
      <c r="R1682" s="12" t="e">
        <f>(Q1682*100000)+#REF!</f>
        <v>#REF!</v>
      </c>
    </row>
    <row r="1683" spans="7:18" x14ac:dyDescent="0.25">
      <c r="G1683" s="1"/>
      <c r="P1683" s="12">
        <f t="shared" si="125"/>
        <v>4</v>
      </c>
      <c r="Q1683" s="12" cm="1">
        <f t="array" ref="Q1683">SUMPRODUCT(($G$2:$G$3094=G1683)*(P1683&gt;$P$2:$P$3094))+1</f>
        <v>1320</v>
      </c>
      <c r="R1683" s="12" t="e">
        <f>(Q1683*100000)+#REF!</f>
        <v>#REF!</v>
      </c>
    </row>
    <row r="1684" spans="7:18" x14ac:dyDescent="0.25">
      <c r="G1684" s="1"/>
      <c r="P1684" s="12">
        <f t="shared" si="125"/>
        <v>4</v>
      </c>
      <c r="Q1684" s="12" cm="1">
        <f t="array" ref="Q1684">SUMPRODUCT(($G$2:$G$3094=G1684)*(P1684&gt;$P$2:$P$3094))+1</f>
        <v>1320</v>
      </c>
      <c r="R1684" s="12" t="e">
        <f>(Q1684*100000)+#REF!</f>
        <v>#REF!</v>
      </c>
    </row>
    <row r="1685" spans="7:18" x14ac:dyDescent="0.25">
      <c r="G1685" s="1"/>
      <c r="P1685" s="12">
        <f t="shared" si="125"/>
        <v>4</v>
      </c>
      <c r="Q1685" s="12" cm="1">
        <f t="array" ref="Q1685">SUMPRODUCT(($G$2:$G$3094=G1685)*(P1685&gt;$P$2:$P$3094))+1</f>
        <v>1320</v>
      </c>
      <c r="R1685" s="12" t="e">
        <f>(Q1685*100000)+#REF!</f>
        <v>#REF!</v>
      </c>
    </row>
    <row r="1686" spans="7:18" x14ac:dyDescent="0.25">
      <c r="G1686" s="1"/>
      <c r="P1686" s="12">
        <f t="shared" si="125"/>
        <v>4</v>
      </c>
      <c r="Q1686" s="12" cm="1">
        <f t="array" ref="Q1686">SUMPRODUCT(($G$2:$G$3094=G1686)*(P1686&gt;$P$2:$P$3094))+1</f>
        <v>1320</v>
      </c>
      <c r="R1686" s="12" t="e">
        <f>(Q1686*100000)+#REF!</f>
        <v>#REF!</v>
      </c>
    </row>
    <row r="1687" spans="7:18" x14ac:dyDescent="0.25">
      <c r="G1687" s="1"/>
      <c r="P1687" s="12">
        <f t="shared" si="125"/>
        <v>4</v>
      </c>
      <c r="Q1687" s="12" cm="1">
        <f t="array" ref="Q1687">SUMPRODUCT(($G$2:$G$3094=G1687)*(P1687&gt;$P$2:$P$3094))+1</f>
        <v>1320</v>
      </c>
      <c r="R1687" s="12" t="e">
        <f>(Q1687*100000)+#REF!</f>
        <v>#REF!</v>
      </c>
    </row>
    <row r="1688" spans="7:18" x14ac:dyDescent="0.25">
      <c r="G1688" s="1"/>
      <c r="P1688" s="12">
        <f t="shared" si="125"/>
        <v>4</v>
      </c>
      <c r="Q1688" s="12" cm="1">
        <f t="array" ref="Q1688">SUMPRODUCT(($G$2:$G$3094=G1688)*(P1688&gt;$P$2:$P$3094))+1</f>
        <v>1320</v>
      </c>
      <c r="R1688" s="12" t="e">
        <f>(Q1688*100000)+#REF!</f>
        <v>#REF!</v>
      </c>
    </row>
    <row r="1689" spans="7:18" x14ac:dyDescent="0.25">
      <c r="G1689" s="1"/>
      <c r="P1689" s="12">
        <f t="shared" si="125"/>
        <v>4</v>
      </c>
      <c r="Q1689" s="12" cm="1">
        <f t="array" ref="Q1689">SUMPRODUCT(($G$2:$G$3094=G1689)*(P1689&gt;$P$2:$P$3094))+1</f>
        <v>1320</v>
      </c>
      <c r="R1689" s="12" t="e">
        <f>(Q1689*100000)+#REF!</f>
        <v>#REF!</v>
      </c>
    </row>
    <row r="1690" spans="7:18" x14ac:dyDescent="0.25">
      <c r="G1690" s="1"/>
      <c r="P1690" s="12">
        <f t="shared" si="125"/>
        <v>4</v>
      </c>
      <c r="Q1690" s="12" cm="1">
        <f t="array" ref="Q1690">SUMPRODUCT(($G$2:$G$3094=G1690)*(P1690&gt;$P$2:$P$3094))+1</f>
        <v>1320</v>
      </c>
      <c r="R1690" s="12" t="e">
        <f>(Q1690*100000)+#REF!</f>
        <v>#REF!</v>
      </c>
    </row>
    <row r="1691" spans="7:18" x14ac:dyDescent="0.25">
      <c r="G1691" s="1"/>
      <c r="P1691" s="12">
        <f t="shared" si="125"/>
        <v>4</v>
      </c>
      <c r="Q1691" s="12" cm="1">
        <f t="array" ref="Q1691">SUMPRODUCT(($G$2:$G$3094=G1691)*(P1691&gt;$P$2:$P$3094))+1</f>
        <v>1320</v>
      </c>
      <c r="R1691" s="12" t="e">
        <f>(Q1691*100000)+#REF!</f>
        <v>#REF!</v>
      </c>
    </row>
    <row r="1692" spans="7:18" x14ac:dyDescent="0.25">
      <c r="G1692" s="1"/>
      <c r="P1692" s="12">
        <f t="shared" si="125"/>
        <v>4</v>
      </c>
      <c r="Q1692" s="12" cm="1">
        <f t="array" ref="Q1692">SUMPRODUCT(($G$2:$G$3094=G1692)*(P1692&gt;$P$2:$P$3094))+1</f>
        <v>1320</v>
      </c>
      <c r="R1692" s="12" t="e">
        <f>(Q1692*100000)+#REF!</f>
        <v>#REF!</v>
      </c>
    </row>
    <row r="1693" spans="7:18" x14ac:dyDescent="0.25">
      <c r="G1693" s="1"/>
      <c r="P1693" s="12">
        <f t="shared" si="125"/>
        <v>4</v>
      </c>
      <c r="Q1693" s="12" cm="1">
        <f t="array" ref="Q1693">SUMPRODUCT(($G$2:$G$3094=G1693)*(P1693&gt;$P$2:$P$3094))+1</f>
        <v>1320</v>
      </c>
      <c r="R1693" s="12" t="e">
        <f>(Q1693*100000)+#REF!</f>
        <v>#REF!</v>
      </c>
    </row>
    <row r="1694" spans="7:18" x14ac:dyDescent="0.25">
      <c r="G1694" s="1"/>
      <c r="P1694" s="12">
        <f t="shared" si="125"/>
        <v>4</v>
      </c>
      <c r="Q1694" s="12" cm="1">
        <f t="array" ref="Q1694">SUMPRODUCT(($G$2:$G$3094=G1694)*(P1694&gt;$P$2:$P$3094))+1</f>
        <v>1320</v>
      </c>
      <c r="R1694" s="12" t="e">
        <f>(Q1694*100000)+#REF!</f>
        <v>#REF!</v>
      </c>
    </row>
    <row r="1695" spans="7:18" x14ac:dyDescent="0.25">
      <c r="G1695" s="1"/>
      <c r="P1695" s="12">
        <f t="shared" si="125"/>
        <v>4</v>
      </c>
      <c r="Q1695" s="12" cm="1">
        <f t="array" ref="Q1695">SUMPRODUCT(($G$2:$G$3094=G1695)*(P1695&gt;$P$2:$P$3094))+1</f>
        <v>1320</v>
      </c>
      <c r="R1695" s="12" t="e">
        <f>(Q1695*100000)+#REF!</f>
        <v>#REF!</v>
      </c>
    </row>
    <row r="1696" spans="7:18" x14ac:dyDescent="0.25">
      <c r="G1696" s="1"/>
      <c r="P1696" s="12">
        <f t="shared" si="125"/>
        <v>4</v>
      </c>
      <c r="Q1696" s="12" cm="1">
        <f t="array" ref="Q1696">SUMPRODUCT(($G$2:$G$3094=G1696)*(P1696&gt;$P$2:$P$3094))+1</f>
        <v>1320</v>
      </c>
      <c r="R1696" s="12" t="e">
        <f>(Q1696*100000)+#REF!</f>
        <v>#REF!</v>
      </c>
    </row>
    <row r="1697" spans="7:18" x14ac:dyDescent="0.25">
      <c r="G1697" s="1"/>
      <c r="P1697" s="12">
        <f t="shared" si="125"/>
        <v>4</v>
      </c>
      <c r="Q1697" s="12" cm="1">
        <f t="array" ref="Q1697">SUMPRODUCT(($G$2:$G$3094=G1697)*(P1697&gt;$P$2:$P$3094))+1</f>
        <v>1320</v>
      </c>
      <c r="R1697" s="12" t="e">
        <f>(Q1697*100000)+#REF!</f>
        <v>#REF!</v>
      </c>
    </row>
    <row r="1698" spans="7:18" x14ac:dyDescent="0.25">
      <c r="G1698" s="1"/>
      <c r="P1698" s="12">
        <f t="shared" si="125"/>
        <v>4</v>
      </c>
      <c r="Q1698" s="12" cm="1">
        <f t="array" ref="Q1698">SUMPRODUCT(($G$2:$G$3094=G1698)*(P1698&gt;$P$2:$P$3094))+1</f>
        <v>1320</v>
      </c>
      <c r="R1698" s="12" t="e">
        <f>(Q1698*100000)+#REF!</f>
        <v>#REF!</v>
      </c>
    </row>
    <row r="1699" spans="7:18" x14ac:dyDescent="0.25">
      <c r="G1699" s="1"/>
      <c r="P1699" s="12">
        <f t="shared" si="125"/>
        <v>4</v>
      </c>
      <c r="Q1699" s="12" cm="1">
        <f t="array" ref="Q1699">SUMPRODUCT(($G$2:$G$3094=G1699)*(P1699&gt;$P$2:$P$3094))+1</f>
        <v>1320</v>
      </c>
      <c r="R1699" s="12" t="e">
        <f>(Q1699*100000)+#REF!</f>
        <v>#REF!</v>
      </c>
    </row>
    <row r="1700" spans="7:18" x14ac:dyDescent="0.25">
      <c r="G1700" s="1"/>
      <c r="P1700" s="12">
        <f t="shared" si="125"/>
        <v>4</v>
      </c>
      <c r="Q1700" s="12" cm="1">
        <f t="array" ref="Q1700">SUMPRODUCT(($G$2:$G$3094=G1700)*(P1700&gt;$P$2:$P$3094))+1</f>
        <v>1320</v>
      </c>
      <c r="R1700" s="12" t="e">
        <f>(Q1700*100000)+#REF!</f>
        <v>#REF!</v>
      </c>
    </row>
    <row r="1701" spans="7:18" x14ac:dyDescent="0.25">
      <c r="G1701" s="1"/>
      <c r="P1701" s="12">
        <f t="shared" si="125"/>
        <v>4</v>
      </c>
      <c r="Q1701" s="12" cm="1">
        <f t="array" ref="Q1701">SUMPRODUCT(($G$2:$G$3094=G1701)*(P1701&gt;$P$2:$P$3094))+1</f>
        <v>1320</v>
      </c>
      <c r="R1701" s="12" t="e">
        <f>(Q1701*100000)+#REF!</f>
        <v>#REF!</v>
      </c>
    </row>
    <row r="1702" spans="7:18" x14ac:dyDescent="0.25">
      <c r="G1702" s="1"/>
      <c r="P1702" s="12">
        <f t="shared" si="125"/>
        <v>4</v>
      </c>
      <c r="Q1702" s="12" cm="1">
        <f t="array" ref="Q1702">SUMPRODUCT(($G$2:$G$3094=G1702)*(P1702&gt;$P$2:$P$3094))+1</f>
        <v>1320</v>
      </c>
      <c r="R1702" s="12" t="e">
        <f>(Q1702*100000)+#REF!</f>
        <v>#REF!</v>
      </c>
    </row>
    <row r="1703" spans="7:18" x14ac:dyDescent="0.25">
      <c r="G1703" s="1"/>
      <c r="P1703" s="12">
        <f t="shared" si="125"/>
        <v>4</v>
      </c>
      <c r="Q1703" s="12" cm="1">
        <f t="array" ref="Q1703">SUMPRODUCT(($G$2:$G$3094=G1703)*(P1703&gt;$P$2:$P$3094))+1</f>
        <v>1320</v>
      </c>
      <c r="R1703" s="12" t="e">
        <f>(Q1703*100000)+#REF!</f>
        <v>#REF!</v>
      </c>
    </row>
    <row r="1704" spans="7:18" x14ac:dyDescent="0.25">
      <c r="G1704" s="1"/>
      <c r="P1704" s="12">
        <f t="shared" si="125"/>
        <v>4</v>
      </c>
      <c r="Q1704" s="12" cm="1">
        <f t="array" ref="Q1704">SUMPRODUCT(($G$2:$G$3094=G1704)*(P1704&gt;$P$2:$P$3094))+1</f>
        <v>1320</v>
      </c>
      <c r="R1704" s="12" t="e">
        <f>(Q1704*100000)+#REF!</f>
        <v>#REF!</v>
      </c>
    </row>
    <row r="1705" spans="7:18" x14ac:dyDescent="0.25">
      <c r="G1705" s="1"/>
      <c r="P1705" s="12">
        <f t="shared" si="125"/>
        <v>4</v>
      </c>
      <c r="Q1705" s="12" cm="1">
        <f t="array" ref="Q1705">SUMPRODUCT(($G$2:$G$3094=G1705)*(P1705&gt;$P$2:$P$3094))+1</f>
        <v>1320</v>
      </c>
      <c r="R1705" s="12" t="e">
        <f>(Q1705*100000)+#REF!</f>
        <v>#REF!</v>
      </c>
    </row>
    <row r="1706" spans="7:18" x14ac:dyDescent="0.25">
      <c r="G1706" s="1"/>
      <c r="P1706" s="12">
        <f t="shared" si="125"/>
        <v>4</v>
      </c>
      <c r="Q1706" s="12" cm="1">
        <f t="array" ref="Q1706">SUMPRODUCT(($G$2:$G$3094=G1706)*(P1706&gt;$P$2:$P$3094))+1</f>
        <v>1320</v>
      </c>
      <c r="R1706" s="12" t="e">
        <f>(Q1706*100000)+#REF!</f>
        <v>#REF!</v>
      </c>
    </row>
    <row r="1707" spans="7:18" x14ac:dyDescent="0.25">
      <c r="G1707" s="1"/>
      <c r="P1707" s="12">
        <f t="shared" si="125"/>
        <v>4</v>
      </c>
      <c r="Q1707" s="12" cm="1">
        <f t="array" ref="Q1707">SUMPRODUCT(($G$2:$G$3094=G1707)*(P1707&gt;$P$2:$P$3094))+1</f>
        <v>1320</v>
      </c>
      <c r="R1707" s="12" t="e">
        <f>(Q1707*100000)+#REF!</f>
        <v>#REF!</v>
      </c>
    </row>
    <row r="1708" spans="7:18" x14ac:dyDescent="0.25">
      <c r="G1708" s="1"/>
      <c r="P1708" s="12">
        <f t="shared" si="125"/>
        <v>4</v>
      </c>
      <c r="Q1708" s="12" cm="1">
        <f t="array" ref="Q1708">SUMPRODUCT(($G$2:$G$3094=G1708)*(P1708&gt;$P$2:$P$3094))+1</f>
        <v>1320</v>
      </c>
      <c r="R1708" s="12" t="e">
        <f>(Q1708*100000)+#REF!</f>
        <v>#REF!</v>
      </c>
    </row>
    <row r="1709" spans="7:18" x14ac:dyDescent="0.25">
      <c r="G1709" s="1"/>
      <c r="P1709" s="12">
        <f t="shared" si="125"/>
        <v>4</v>
      </c>
      <c r="Q1709" s="12" cm="1">
        <f t="array" ref="Q1709">SUMPRODUCT(($G$2:$G$3094=G1709)*(P1709&gt;$P$2:$P$3094))+1</f>
        <v>1320</v>
      </c>
      <c r="R1709" s="12" t="e">
        <f>(Q1709*100000)+#REF!</f>
        <v>#REF!</v>
      </c>
    </row>
    <row r="1710" spans="7:18" x14ac:dyDescent="0.25">
      <c r="G1710" s="1"/>
      <c r="P1710" s="12">
        <f t="shared" si="125"/>
        <v>4</v>
      </c>
      <c r="Q1710" s="12" cm="1">
        <f t="array" ref="Q1710">SUMPRODUCT(($G$2:$G$3094=G1710)*(P1710&gt;$P$2:$P$3094))+1</f>
        <v>1320</v>
      </c>
      <c r="R1710" s="12" t="e">
        <f>(Q1710*100000)+#REF!</f>
        <v>#REF!</v>
      </c>
    </row>
    <row r="1711" spans="7:18" x14ac:dyDescent="0.25">
      <c r="G1711" s="1"/>
      <c r="P1711" s="12">
        <f t="shared" si="125"/>
        <v>4</v>
      </c>
      <c r="Q1711" s="12" cm="1">
        <f t="array" ref="Q1711">SUMPRODUCT(($G$2:$G$3094=G1711)*(P1711&gt;$P$2:$P$3094))+1</f>
        <v>1320</v>
      </c>
      <c r="R1711" s="12" t="e">
        <f>(Q1711*100000)+#REF!</f>
        <v>#REF!</v>
      </c>
    </row>
    <row r="1712" spans="7:18" x14ac:dyDescent="0.25">
      <c r="G1712" s="1"/>
      <c r="P1712" s="12">
        <f t="shared" si="125"/>
        <v>4</v>
      </c>
      <c r="Q1712" s="12" cm="1">
        <f t="array" ref="Q1712">SUMPRODUCT(($G$2:$G$3094=G1712)*(P1712&gt;$P$2:$P$3094))+1</f>
        <v>1320</v>
      </c>
      <c r="R1712" s="12" t="e">
        <f>(Q1712*100000)+#REF!</f>
        <v>#REF!</v>
      </c>
    </row>
    <row r="1713" spans="7:18" x14ac:dyDescent="0.25">
      <c r="G1713" s="1"/>
      <c r="P1713" s="12">
        <f t="shared" si="125"/>
        <v>4</v>
      </c>
      <c r="Q1713" s="12" cm="1">
        <f t="array" ref="Q1713">SUMPRODUCT(($G$2:$G$3094=G1713)*(P1713&gt;$P$2:$P$3094))+1</f>
        <v>1320</v>
      </c>
      <c r="R1713" s="12" t="e">
        <f>(Q1713*100000)+#REF!</f>
        <v>#REF!</v>
      </c>
    </row>
    <row r="1714" spans="7:18" x14ac:dyDescent="0.25">
      <c r="G1714" s="1"/>
      <c r="P1714" s="12">
        <f t="shared" si="125"/>
        <v>4</v>
      </c>
      <c r="Q1714" s="12" cm="1">
        <f t="array" ref="Q1714">SUMPRODUCT(($G$2:$G$3094=G1714)*(P1714&gt;$P$2:$P$3094))+1</f>
        <v>1320</v>
      </c>
      <c r="R1714" s="12" t="e">
        <f>(Q1714*100000)+#REF!</f>
        <v>#REF!</v>
      </c>
    </row>
    <row r="1715" spans="7:18" x14ac:dyDescent="0.25">
      <c r="G1715" s="1"/>
      <c r="P1715" s="12">
        <f t="shared" si="125"/>
        <v>4</v>
      </c>
      <c r="Q1715" s="12" cm="1">
        <f t="array" ref="Q1715">SUMPRODUCT(($G$2:$G$3094=G1715)*(P1715&gt;$P$2:$P$3094))+1</f>
        <v>1320</v>
      </c>
      <c r="R1715" s="12" t="e">
        <f>(Q1715*100000)+#REF!</f>
        <v>#REF!</v>
      </c>
    </row>
    <row r="1716" spans="7:18" x14ac:dyDescent="0.25">
      <c r="G1716" s="1"/>
      <c r="P1716" s="12">
        <f t="shared" si="125"/>
        <v>4</v>
      </c>
      <c r="Q1716" s="12" cm="1">
        <f t="array" ref="Q1716">SUMPRODUCT(($G$2:$G$3094=G1716)*(P1716&gt;$P$2:$P$3094))+1</f>
        <v>1320</v>
      </c>
      <c r="R1716" s="12" t="e">
        <f>(Q1716*100000)+#REF!</f>
        <v>#REF!</v>
      </c>
    </row>
    <row r="1717" spans="7:18" x14ac:dyDescent="0.25">
      <c r="G1717" s="1"/>
      <c r="P1717" s="12">
        <f t="shared" si="125"/>
        <v>4</v>
      </c>
      <c r="Q1717" s="12" cm="1">
        <f t="array" ref="Q1717">SUMPRODUCT(($G$2:$G$3094=G1717)*(P1717&gt;$P$2:$P$3094))+1</f>
        <v>1320</v>
      </c>
      <c r="R1717" s="12" t="e">
        <f>(Q1717*100000)+#REF!</f>
        <v>#REF!</v>
      </c>
    </row>
    <row r="1718" spans="7:18" x14ac:dyDescent="0.25">
      <c r="G1718" s="1"/>
      <c r="P1718" s="12">
        <f t="shared" si="125"/>
        <v>4</v>
      </c>
      <c r="Q1718" s="12" cm="1">
        <f t="array" ref="Q1718">SUMPRODUCT(($G$2:$G$3094=G1718)*(P1718&gt;$P$2:$P$3094))+1</f>
        <v>1320</v>
      </c>
      <c r="R1718" s="12" t="e">
        <f>(Q1718*100000)+#REF!</f>
        <v>#REF!</v>
      </c>
    </row>
    <row r="1719" spans="7:18" x14ac:dyDescent="0.25">
      <c r="G1719" s="1"/>
      <c r="P1719" s="12">
        <f t="shared" si="125"/>
        <v>4</v>
      </c>
      <c r="Q1719" s="12" cm="1">
        <f t="array" ref="Q1719">SUMPRODUCT(($G$2:$G$3094=G1719)*(P1719&gt;$P$2:$P$3094))+1</f>
        <v>1320</v>
      </c>
      <c r="R1719" s="12" t="e">
        <f>(Q1719*100000)+#REF!</f>
        <v>#REF!</v>
      </c>
    </row>
    <row r="1720" spans="7:18" x14ac:dyDescent="0.25">
      <c r="G1720" s="1"/>
      <c r="P1720" s="12">
        <f t="shared" si="125"/>
        <v>4</v>
      </c>
      <c r="Q1720" s="12" cm="1">
        <f t="array" ref="Q1720">SUMPRODUCT(($G$2:$G$3094=G1720)*(P1720&gt;$P$2:$P$3094))+1</f>
        <v>1320</v>
      </c>
      <c r="R1720" s="12" t="e">
        <f>(Q1720*100000)+#REF!</f>
        <v>#REF!</v>
      </c>
    </row>
    <row r="1721" spans="7:18" x14ac:dyDescent="0.25">
      <c r="G1721" s="1"/>
      <c r="P1721" s="12">
        <f t="shared" si="125"/>
        <v>4</v>
      </c>
      <c r="Q1721" s="12" cm="1">
        <f t="array" ref="Q1721">SUMPRODUCT(($G$2:$G$3094=G1721)*(P1721&gt;$P$2:$P$3094))+1</f>
        <v>1320</v>
      </c>
      <c r="R1721" s="12" t="e">
        <f>(Q1721*100000)+#REF!</f>
        <v>#REF!</v>
      </c>
    </row>
    <row r="1722" spans="7:18" x14ac:dyDescent="0.25">
      <c r="G1722" s="1"/>
      <c r="P1722" s="12">
        <f t="shared" si="125"/>
        <v>4</v>
      </c>
      <c r="Q1722" s="12" cm="1">
        <f t="array" ref="Q1722">SUMPRODUCT(($G$2:$G$3094=G1722)*(P1722&gt;$P$2:$P$3094))+1</f>
        <v>1320</v>
      </c>
      <c r="R1722" s="12" t="e">
        <f>(Q1722*100000)+#REF!</f>
        <v>#REF!</v>
      </c>
    </row>
    <row r="1723" spans="7:18" x14ac:dyDescent="0.25">
      <c r="G1723" s="1"/>
      <c r="P1723" s="12">
        <f t="shared" si="125"/>
        <v>4</v>
      </c>
      <c r="Q1723" s="12" cm="1">
        <f t="array" ref="Q1723">SUMPRODUCT(($G$2:$G$3094=G1723)*(P1723&gt;$P$2:$P$3094))+1</f>
        <v>1320</v>
      </c>
      <c r="R1723" s="12" t="e">
        <f>(Q1723*100000)+#REF!</f>
        <v>#REF!</v>
      </c>
    </row>
    <row r="1724" spans="7:18" x14ac:dyDescent="0.25">
      <c r="G1724" s="1"/>
      <c r="P1724" s="12">
        <f t="shared" si="125"/>
        <v>4</v>
      </c>
      <c r="Q1724" s="12" cm="1">
        <f t="array" ref="Q1724">SUMPRODUCT(($G$2:$G$3094=G1724)*(P1724&gt;$P$2:$P$3094))+1</f>
        <v>1320</v>
      </c>
      <c r="R1724" s="12" t="e">
        <f>(Q1724*100000)+#REF!</f>
        <v>#REF!</v>
      </c>
    </row>
    <row r="1725" spans="7:18" x14ac:dyDescent="0.25">
      <c r="G1725" s="1"/>
      <c r="P1725" s="12">
        <f t="shared" si="125"/>
        <v>4</v>
      </c>
      <c r="Q1725" s="12" cm="1">
        <f t="array" ref="Q1725">SUMPRODUCT(($G$2:$G$3094=G1725)*(P1725&gt;$P$2:$P$3094))+1</f>
        <v>1320</v>
      </c>
      <c r="R1725" s="12" t="e">
        <f>(Q1725*100000)+#REF!</f>
        <v>#REF!</v>
      </c>
    </row>
    <row r="1726" spans="7:18" x14ac:dyDescent="0.25">
      <c r="G1726" s="1"/>
      <c r="P1726" s="12">
        <f t="shared" si="125"/>
        <v>4</v>
      </c>
      <c r="Q1726" s="12" cm="1">
        <f t="array" ref="Q1726">SUMPRODUCT(($G$2:$G$3094=G1726)*(P1726&gt;$P$2:$P$3094))+1</f>
        <v>1320</v>
      </c>
      <c r="R1726" s="12" t="e">
        <f>(Q1726*100000)+#REF!</f>
        <v>#REF!</v>
      </c>
    </row>
    <row r="1727" spans="7:18" x14ac:dyDescent="0.25">
      <c r="G1727" s="1"/>
      <c r="P1727" s="12">
        <f t="shared" si="125"/>
        <v>4</v>
      </c>
      <c r="Q1727" s="12" cm="1">
        <f t="array" ref="Q1727">SUMPRODUCT(($G$2:$G$3094=G1727)*(P1727&gt;$P$2:$P$3094))+1</f>
        <v>1320</v>
      </c>
      <c r="R1727" s="12" t="e">
        <f>(Q1727*100000)+#REF!</f>
        <v>#REF!</v>
      </c>
    </row>
    <row r="1728" spans="7:18" x14ac:dyDescent="0.25">
      <c r="G1728" s="1"/>
      <c r="P1728" s="12">
        <f t="shared" si="125"/>
        <v>4</v>
      </c>
      <c r="Q1728" s="12" cm="1">
        <f t="array" ref="Q1728">SUMPRODUCT(($G$2:$G$3094=G1728)*(P1728&gt;$P$2:$P$3094))+1</f>
        <v>1320</v>
      </c>
      <c r="R1728" s="12" t="e">
        <f>(Q1728*100000)+#REF!</f>
        <v>#REF!</v>
      </c>
    </row>
    <row r="1729" spans="7:18" x14ac:dyDescent="0.25">
      <c r="G1729" s="1"/>
      <c r="P1729" s="12">
        <f t="shared" si="125"/>
        <v>4</v>
      </c>
      <c r="Q1729" s="12" cm="1">
        <f t="array" ref="Q1729">SUMPRODUCT(($G$2:$G$3094=G1729)*(P1729&gt;$P$2:$P$3094))+1</f>
        <v>1320</v>
      </c>
      <c r="R1729" s="12" t="e">
        <f>(Q1729*100000)+#REF!</f>
        <v>#REF!</v>
      </c>
    </row>
    <row r="1730" spans="7:18" x14ac:dyDescent="0.25">
      <c r="G1730" s="1"/>
      <c r="P1730" s="12">
        <f t="shared" ref="P1730:P1775" si="126">IF(J1730="Afternoon",1,IF(J1730="Evening",2,IF(J1730="Floodlit",3,4)))</f>
        <v>4</v>
      </c>
      <c r="Q1730" s="12" cm="1">
        <f t="array" ref="Q1730">SUMPRODUCT(($G$2:$G$3094=G1730)*(P1730&gt;$P$2:$P$3094))+1</f>
        <v>1320</v>
      </c>
      <c r="R1730" s="12" t="e">
        <f>(Q1730*100000)+#REF!</f>
        <v>#REF!</v>
      </c>
    </row>
    <row r="1731" spans="7:18" x14ac:dyDescent="0.25">
      <c r="G1731" s="1"/>
      <c r="P1731" s="12">
        <f t="shared" si="126"/>
        <v>4</v>
      </c>
      <c r="Q1731" s="12" cm="1">
        <f t="array" ref="Q1731">SUMPRODUCT(($G$2:$G$3094=G1731)*(P1731&gt;$P$2:$P$3094))+1</f>
        <v>1320</v>
      </c>
      <c r="R1731" s="12" t="e">
        <f>(Q1731*100000)+#REF!</f>
        <v>#REF!</v>
      </c>
    </row>
    <row r="1732" spans="7:18" x14ac:dyDescent="0.25">
      <c r="G1732" s="1"/>
      <c r="P1732" s="12">
        <f t="shared" si="126"/>
        <v>4</v>
      </c>
      <c r="Q1732" s="12" cm="1">
        <f t="array" ref="Q1732">SUMPRODUCT(($G$2:$G$3094=G1732)*(P1732&gt;$P$2:$P$3094))+1</f>
        <v>1320</v>
      </c>
      <c r="R1732" s="12" t="e">
        <f>(Q1732*100000)+#REF!</f>
        <v>#REF!</v>
      </c>
    </row>
    <row r="1733" spans="7:18" x14ac:dyDescent="0.25">
      <c r="G1733" s="1"/>
      <c r="P1733" s="12">
        <f t="shared" si="126"/>
        <v>4</v>
      </c>
      <c r="Q1733" s="12" cm="1">
        <f t="array" ref="Q1733">SUMPRODUCT(($G$2:$G$3094=G1733)*(P1733&gt;$P$2:$P$3094))+1</f>
        <v>1320</v>
      </c>
      <c r="R1733" s="12" t="e">
        <f>(Q1733*100000)+#REF!</f>
        <v>#REF!</v>
      </c>
    </row>
    <row r="1734" spans="7:18" x14ac:dyDescent="0.25">
      <c r="G1734" s="1"/>
      <c r="P1734" s="12">
        <f t="shared" si="126"/>
        <v>4</v>
      </c>
      <c r="Q1734" s="12" cm="1">
        <f t="array" ref="Q1734">SUMPRODUCT(($G$2:$G$3094=G1734)*(P1734&gt;$P$2:$P$3094))+1</f>
        <v>1320</v>
      </c>
      <c r="R1734" s="12" t="e">
        <f>(Q1734*100000)+#REF!</f>
        <v>#REF!</v>
      </c>
    </row>
    <row r="1735" spans="7:18" x14ac:dyDescent="0.25">
      <c r="G1735" s="1"/>
      <c r="P1735" s="12">
        <f t="shared" si="126"/>
        <v>4</v>
      </c>
      <c r="Q1735" s="12" cm="1">
        <f t="array" ref="Q1735">SUMPRODUCT(($G$2:$G$3094=G1735)*(P1735&gt;$P$2:$P$3094))+1</f>
        <v>1320</v>
      </c>
      <c r="R1735" s="12" t="e">
        <f>(Q1735*100000)+#REF!</f>
        <v>#REF!</v>
      </c>
    </row>
    <row r="1736" spans="7:18" x14ac:dyDescent="0.25">
      <c r="G1736" s="1"/>
      <c r="P1736" s="12">
        <f t="shared" si="126"/>
        <v>4</v>
      </c>
      <c r="Q1736" s="12" cm="1">
        <f t="array" ref="Q1736">SUMPRODUCT(($G$2:$G$3094=G1736)*(P1736&gt;$P$2:$P$3094))+1</f>
        <v>1320</v>
      </c>
      <c r="R1736" s="12" t="e">
        <f>(Q1736*100000)+#REF!</f>
        <v>#REF!</v>
      </c>
    </row>
    <row r="1737" spans="7:18" x14ac:dyDescent="0.25">
      <c r="G1737" s="1"/>
      <c r="P1737" s="12">
        <f t="shared" si="126"/>
        <v>4</v>
      </c>
      <c r="Q1737" s="12" cm="1">
        <f t="array" ref="Q1737">SUMPRODUCT(($G$2:$G$3094=G1737)*(P1737&gt;$P$2:$P$3094))+1</f>
        <v>1320</v>
      </c>
      <c r="R1737" s="12" t="e">
        <f>(Q1737*100000)+#REF!</f>
        <v>#REF!</v>
      </c>
    </row>
    <row r="1738" spans="7:18" x14ac:dyDescent="0.25">
      <c r="G1738" s="1"/>
      <c r="P1738" s="12">
        <f t="shared" si="126"/>
        <v>4</v>
      </c>
      <c r="Q1738" s="12" cm="1">
        <f t="array" ref="Q1738">SUMPRODUCT(($G$2:$G$3094=G1738)*(P1738&gt;$P$2:$P$3094))+1</f>
        <v>1320</v>
      </c>
      <c r="R1738" s="12" t="e">
        <f>(Q1738*100000)+#REF!</f>
        <v>#REF!</v>
      </c>
    </row>
    <row r="1739" spans="7:18" x14ac:dyDescent="0.25">
      <c r="G1739" s="1"/>
      <c r="P1739" s="12">
        <f t="shared" si="126"/>
        <v>4</v>
      </c>
      <c r="Q1739" s="12" cm="1">
        <f t="array" ref="Q1739">SUMPRODUCT(($G$2:$G$3094=G1739)*(P1739&gt;$P$2:$P$3094))+1</f>
        <v>1320</v>
      </c>
      <c r="R1739" s="12" t="e">
        <f>(Q1739*100000)+#REF!</f>
        <v>#REF!</v>
      </c>
    </row>
    <row r="1740" spans="7:18" x14ac:dyDescent="0.25">
      <c r="G1740" s="1"/>
      <c r="P1740" s="12">
        <f t="shared" si="126"/>
        <v>4</v>
      </c>
      <c r="Q1740" s="12" cm="1">
        <f t="array" ref="Q1740">SUMPRODUCT(($G$2:$G$3094=G1740)*(P1740&gt;$P$2:$P$3094))+1</f>
        <v>1320</v>
      </c>
      <c r="R1740" s="12" t="e">
        <f>(Q1740*100000)+#REF!</f>
        <v>#REF!</v>
      </c>
    </row>
    <row r="1741" spans="7:18" x14ac:dyDescent="0.25">
      <c r="G1741" s="1"/>
      <c r="P1741" s="12">
        <f t="shared" si="126"/>
        <v>4</v>
      </c>
      <c r="Q1741" s="12" cm="1">
        <f t="array" ref="Q1741">SUMPRODUCT(($G$2:$G$3094=G1741)*(P1741&gt;$P$2:$P$3094))+1</f>
        <v>1320</v>
      </c>
      <c r="R1741" s="12" t="e">
        <f>(Q1741*100000)+#REF!</f>
        <v>#REF!</v>
      </c>
    </row>
    <row r="1742" spans="7:18" x14ac:dyDescent="0.25">
      <c r="G1742" s="1"/>
      <c r="P1742" s="12">
        <f t="shared" si="126"/>
        <v>4</v>
      </c>
      <c r="Q1742" s="12" cm="1">
        <f t="array" ref="Q1742">SUMPRODUCT(($G$2:$G$3094=G1742)*(P1742&gt;$P$2:$P$3094))+1</f>
        <v>1320</v>
      </c>
      <c r="R1742" s="12" t="e">
        <f>(Q1742*100000)+#REF!</f>
        <v>#REF!</v>
      </c>
    </row>
    <row r="1743" spans="7:18" x14ac:dyDescent="0.25">
      <c r="G1743" s="1"/>
      <c r="P1743" s="12">
        <f t="shared" si="126"/>
        <v>4</v>
      </c>
      <c r="Q1743" s="12" cm="1">
        <f t="array" ref="Q1743">SUMPRODUCT(($G$2:$G$3094=G1743)*(P1743&gt;$P$2:$P$3094))+1</f>
        <v>1320</v>
      </c>
      <c r="R1743" s="12" t="e">
        <f>(Q1743*100000)+#REF!</f>
        <v>#REF!</v>
      </c>
    </row>
    <row r="1744" spans="7:18" x14ac:dyDescent="0.25">
      <c r="G1744" s="1"/>
      <c r="P1744" s="12">
        <f t="shared" si="126"/>
        <v>4</v>
      </c>
      <c r="Q1744" s="12" cm="1">
        <f t="array" ref="Q1744">SUMPRODUCT(($G$2:$G$3094=G1744)*(P1744&gt;$P$2:$P$3094))+1</f>
        <v>1320</v>
      </c>
      <c r="R1744" s="12" t="e">
        <f>(Q1744*100000)+#REF!</f>
        <v>#REF!</v>
      </c>
    </row>
    <row r="1745" spans="7:18" x14ac:dyDescent="0.25">
      <c r="G1745" s="1"/>
      <c r="P1745" s="12">
        <f t="shared" si="126"/>
        <v>4</v>
      </c>
      <c r="Q1745" s="12" cm="1">
        <f t="array" ref="Q1745">SUMPRODUCT(($G$2:$G$3094=G1745)*(P1745&gt;$P$2:$P$3094))+1</f>
        <v>1320</v>
      </c>
      <c r="R1745" s="12" t="e">
        <f>(Q1745*100000)+#REF!</f>
        <v>#REF!</v>
      </c>
    </row>
    <row r="1746" spans="7:18" x14ac:dyDescent="0.25">
      <c r="G1746" s="1"/>
      <c r="P1746" s="12">
        <f t="shared" si="126"/>
        <v>4</v>
      </c>
      <c r="Q1746" s="12" cm="1">
        <f t="array" ref="Q1746">SUMPRODUCT(($G$2:$G$3094=G1746)*(P1746&gt;$P$2:$P$3094))+1</f>
        <v>1320</v>
      </c>
      <c r="R1746" s="12" t="e">
        <f>(Q1746*100000)+#REF!</f>
        <v>#REF!</v>
      </c>
    </row>
    <row r="1747" spans="7:18" x14ac:dyDescent="0.25">
      <c r="G1747" s="1"/>
      <c r="P1747" s="12">
        <f t="shared" si="126"/>
        <v>4</v>
      </c>
      <c r="Q1747" s="12" cm="1">
        <f t="array" ref="Q1747">SUMPRODUCT(($G$2:$G$3094=G1747)*(P1747&gt;$P$2:$P$3094))+1</f>
        <v>1320</v>
      </c>
      <c r="R1747" s="12" t="e">
        <f>(Q1747*100000)+#REF!</f>
        <v>#REF!</v>
      </c>
    </row>
    <row r="1748" spans="7:18" x14ac:dyDescent="0.25">
      <c r="G1748" s="1"/>
      <c r="P1748" s="12">
        <f t="shared" si="126"/>
        <v>4</v>
      </c>
      <c r="Q1748" s="12" cm="1">
        <f t="array" ref="Q1748">SUMPRODUCT(($G$2:$G$3094=G1748)*(P1748&gt;$P$2:$P$3094))+1</f>
        <v>1320</v>
      </c>
      <c r="R1748" s="12" t="e">
        <f>(Q1748*100000)+#REF!</f>
        <v>#REF!</v>
      </c>
    </row>
    <row r="1749" spans="7:18" x14ac:dyDescent="0.25">
      <c r="G1749" s="1"/>
      <c r="P1749" s="12">
        <f t="shared" si="126"/>
        <v>4</v>
      </c>
      <c r="Q1749" s="12" cm="1">
        <f t="array" ref="Q1749">SUMPRODUCT(($G$2:$G$3094=G1749)*(P1749&gt;$P$2:$P$3094))+1</f>
        <v>1320</v>
      </c>
      <c r="R1749" s="12" t="e">
        <f>(Q1749*100000)+#REF!</f>
        <v>#REF!</v>
      </c>
    </row>
    <row r="1750" spans="7:18" x14ac:dyDescent="0.25">
      <c r="G1750" s="1"/>
      <c r="P1750" s="12">
        <f t="shared" si="126"/>
        <v>4</v>
      </c>
      <c r="Q1750" s="12" cm="1">
        <f t="array" ref="Q1750">SUMPRODUCT(($G$2:$G$3094=G1750)*(P1750&gt;$P$2:$P$3094))+1</f>
        <v>1320</v>
      </c>
      <c r="R1750" s="12" t="e">
        <f>(Q1750*100000)+#REF!</f>
        <v>#REF!</v>
      </c>
    </row>
    <row r="1751" spans="7:18" x14ac:dyDescent="0.25">
      <c r="G1751" s="1"/>
      <c r="P1751" s="12">
        <f t="shared" si="126"/>
        <v>4</v>
      </c>
      <c r="Q1751" s="12" cm="1">
        <f t="array" ref="Q1751">SUMPRODUCT(($G$2:$G$3094=G1751)*(P1751&gt;$P$2:$P$3094))+1</f>
        <v>1320</v>
      </c>
      <c r="R1751" s="12" t="e">
        <f>(Q1751*100000)+#REF!</f>
        <v>#REF!</v>
      </c>
    </row>
    <row r="1752" spans="7:18" x14ac:dyDescent="0.25">
      <c r="G1752" s="1"/>
      <c r="P1752" s="12">
        <f t="shared" si="126"/>
        <v>4</v>
      </c>
      <c r="Q1752" s="12" cm="1">
        <f t="array" ref="Q1752">SUMPRODUCT(($G$2:$G$3094=G1752)*(P1752&gt;$P$2:$P$3094))+1</f>
        <v>1320</v>
      </c>
      <c r="R1752" s="12" t="e">
        <f>(Q1752*100000)+#REF!</f>
        <v>#REF!</v>
      </c>
    </row>
    <row r="1753" spans="7:18" x14ac:dyDescent="0.25">
      <c r="G1753" s="1"/>
      <c r="P1753" s="12">
        <f t="shared" si="126"/>
        <v>4</v>
      </c>
      <c r="Q1753" s="12" cm="1">
        <f t="array" ref="Q1753">SUMPRODUCT(($G$2:$G$3094=G1753)*(P1753&gt;$P$2:$P$3094))+1</f>
        <v>1320</v>
      </c>
      <c r="R1753" s="12" t="e">
        <f>(Q1753*100000)+#REF!</f>
        <v>#REF!</v>
      </c>
    </row>
    <row r="1754" spans="7:18" x14ac:dyDescent="0.25">
      <c r="G1754" s="1"/>
      <c r="P1754" s="12">
        <f t="shared" si="126"/>
        <v>4</v>
      </c>
      <c r="Q1754" s="12" cm="1">
        <f t="array" ref="Q1754">SUMPRODUCT(($G$2:$G$3094=G1754)*(P1754&gt;$P$2:$P$3094))+1</f>
        <v>1320</v>
      </c>
      <c r="R1754" s="12" t="e">
        <f>(Q1754*100000)+#REF!</f>
        <v>#REF!</v>
      </c>
    </row>
    <row r="1755" spans="7:18" x14ac:dyDescent="0.25">
      <c r="G1755" s="1"/>
      <c r="P1755" s="12">
        <f t="shared" si="126"/>
        <v>4</v>
      </c>
      <c r="Q1755" s="12" cm="1">
        <f t="array" ref="Q1755">SUMPRODUCT(($G$2:$G$3094=G1755)*(P1755&gt;$P$2:$P$3094))+1</f>
        <v>1320</v>
      </c>
      <c r="R1755" s="12" t="e">
        <f>(Q1755*100000)+#REF!</f>
        <v>#REF!</v>
      </c>
    </row>
    <row r="1756" spans="7:18" x14ac:dyDescent="0.25">
      <c r="G1756" s="1"/>
      <c r="P1756" s="12">
        <f t="shared" si="126"/>
        <v>4</v>
      </c>
      <c r="Q1756" s="12" cm="1">
        <f t="array" ref="Q1756">SUMPRODUCT(($G$2:$G$3094=G1756)*(P1756&gt;$P$2:$P$3094))+1</f>
        <v>1320</v>
      </c>
      <c r="R1756" s="12" t="e">
        <f>(Q1756*100000)+#REF!</f>
        <v>#REF!</v>
      </c>
    </row>
    <row r="1757" spans="7:18" x14ac:dyDescent="0.25">
      <c r="G1757" s="1"/>
      <c r="P1757" s="12">
        <f t="shared" si="126"/>
        <v>4</v>
      </c>
      <c r="Q1757" s="12" cm="1">
        <f t="array" ref="Q1757">SUMPRODUCT(($G$2:$G$3094=G1757)*(P1757&gt;$P$2:$P$3094))+1</f>
        <v>1320</v>
      </c>
      <c r="R1757" s="12" t="e">
        <f>(Q1757*100000)+#REF!</f>
        <v>#REF!</v>
      </c>
    </row>
    <row r="1758" spans="7:18" x14ac:dyDescent="0.25">
      <c r="G1758" s="1"/>
      <c r="P1758" s="12">
        <f t="shared" si="126"/>
        <v>4</v>
      </c>
      <c r="Q1758" s="12" cm="1">
        <f t="array" ref="Q1758">SUMPRODUCT(($G$2:$G$3094=G1758)*(P1758&gt;$P$2:$P$3094))+1</f>
        <v>1320</v>
      </c>
      <c r="R1758" s="12" t="e">
        <f>(Q1758*100000)+#REF!</f>
        <v>#REF!</v>
      </c>
    </row>
    <row r="1759" spans="7:18" x14ac:dyDescent="0.25">
      <c r="G1759" s="1"/>
      <c r="P1759" s="12">
        <f t="shared" si="126"/>
        <v>4</v>
      </c>
      <c r="Q1759" s="12" cm="1">
        <f t="array" ref="Q1759">SUMPRODUCT(($G$2:$G$3094=G1759)*(P1759&gt;$P$2:$P$3094))+1</f>
        <v>1320</v>
      </c>
      <c r="R1759" s="12" t="e">
        <f>(Q1759*100000)+#REF!</f>
        <v>#REF!</v>
      </c>
    </row>
    <row r="1760" spans="7:18" x14ac:dyDescent="0.25">
      <c r="G1760" s="1"/>
      <c r="P1760" s="12">
        <f t="shared" si="126"/>
        <v>4</v>
      </c>
      <c r="Q1760" s="12" cm="1">
        <f t="array" ref="Q1760">SUMPRODUCT(($G$2:$G$3094=G1760)*(P1760&gt;$P$2:$P$3094))+1</f>
        <v>1320</v>
      </c>
      <c r="R1760" s="12" t="e">
        <f>(Q1760*100000)+#REF!</f>
        <v>#REF!</v>
      </c>
    </row>
    <row r="1761" spans="7:18" x14ac:dyDescent="0.25">
      <c r="G1761" s="1"/>
      <c r="P1761" s="12">
        <f t="shared" si="126"/>
        <v>4</v>
      </c>
      <c r="Q1761" s="12" cm="1">
        <f t="array" ref="Q1761">SUMPRODUCT(($G$2:$G$3094=G1761)*(P1761&gt;$P$2:$P$3094))+1</f>
        <v>1320</v>
      </c>
      <c r="R1761" s="12" t="e">
        <f>(Q1761*100000)+#REF!</f>
        <v>#REF!</v>
      </c>
    </row>
    <row r="1762" spans="7:18" x14ac:dyDescent="0.25">
      <c r="G1762" s="1"/>
      <c r="P1762" s="12">
        <f t="shared" si="126"/>
        <v>4</v>
      </c>
      <c r="Q1762" s="12" cm="1">
        <f t="array" ref="Q1762">SUMPRODUCT(($G$2:$G$3094=G1762)*(P1762&gt;$P$2:$P$3094))+1</f>
        <v>1320</v>
      </c>
      <c r="R1762" s="12" t="e">
        <f>(Q1762*100000)+#REF!</f>
        <v>#REF!</v>
      </c>
    </row>
    <row r="1763" spans="7:18" x14ac:dyDescent="0.25">
      <c r="G1763" s="1"/>
      <c r="P1763" s="12">
        <f t="shared" si="126"/>
        <v>4</v>
      </c>
      <c r="Q1763" s="12" cm="1">
        <f t="array" ref="Q1763">SUMPRODUCT(($G$2:$G$3094=G1763)*(P1763&gt;$P$2:$P$3094))+1</f>
        <v>1320</v>
      </c>
      <c r="R1763" s="12" t="e">
        <f>(Q1763*100000)+#REF!</f>
        <v>#REF!</v>
      </c>
    </row>
    <row r="1764" spans="7:18" x14ac:dyDescent="0.25">
      <c r="G1764" s="1"/>
      <c r="P1764" s="12">
        <f t="shared" si="126"/>
        <v>4</v>
      </c>
      <c r="Q1764" s="12" cm="1">
        <f t="array" ref="Q1764">SUMPRODUCT(($G$2:$G$3094=G1764)*(P1764&gt;$P$2:$P$3094))+1</f>
        <v>1320</v>
      </c>
      <c r="R1764" s="12" t="e">
        <f>(Q1764*100000)+#REF!</f>
        <v>#REF!</v>
      </c>
    </row>
    <row r="1765" spans="7:18" x14ac:dyDescent="0.25">
      <c r="G1765" s="1"/>
      <c r="P1765" s="12">
        <f t="shared" si="126"/>
        <v>4</v>
      </c>
      <c r="Q1765" s="12" cm="1">
        <f t="array" ref="Q1765">SUMPRODUCT(($G$2:$G$3094=G1765)*(P1765&gt;$P$2:$P$3094))+1</f>
        <v>1320</v>
      </c>
      <c r="R1765" s="12" t="e">
        <f>(Q1765*100000)+#REF!</f>
        <v>#REF!</v>
      </c>
    </row>
    <row r="1766" spans="7:18" x14ac:dyDescent="0.25">
      <c r="G1766" s="1"/>
      <c r="P1766" s="12">
        <f t="shared" si="126"/>
        <v>4</v>
      </c>
      <c r="Q1766" s="12" cm="1">
        <f t="array" ref="Q1766">SUMPRODUCT(($G$2:$G$3094=G1766)*(P1766&gt;$P$2:$P$3094))+1</f>
        <v>1320</v>
      </c>
      <c r="R1766" s="12" t="e">
        <f>(Q1766*100000)+#REF!</f>
        <v>#REF!</v>
      </c>
    </row>
    <row r="1767" spans="7:18" x14ac:dyDescent="0.25">
      <c r="G1767" s="1"/>
      <c r="P1767" s="12">
        <f t="shared" si="126"/>
        <v>4</v>
      </c>
      <c r="Q1767" s="12" cm="1">
        <f t="array" ref="Q1767">SUMPRODUCT(($G$2:$G$3094=G1767)*(P1767&gt;$P$2:$P$3094))+1</f>
        <v>1320</v>
      </c>
      <c r="R1767" s="12" t="e">
        <f>(Q1767*100000)+#REF!</f>
        <v>#REF!</v>
      </c>
    </row>
    <row r="1768" spans="7:18" x14ac:dyDescent="0.25">
      <c r="G1768" s="1"/>
      <c r="P1768" s="12">
        <f t="shared" si="126"/>
        <v>4</v>
      </c>
      <c r="Q1768" s="12" cm="1">
        <f t="array" ref="Q1768">SUMPRODUCT(($G$2:$G$3094=G1768)*(P1768&gt;$P$2:$P$3094))+1</f>
        <v>1320</v>
      </c>
      <c r="R1768" s="12" t="e">
        <f>(Q1768*100000)+#REF!</f>
        <v>#REF!</v>
      </c>
    </row>
    <row r="1769" spans="7:18" x14ac:dyDescent="0.25">
      <c r="G1769" s="1"/>
      <c r="P1769" s="12">
        <f t="shared" si="126"/>
        <v>4</v>
      </c>
      <c r="Q1769" s="12" cm="1">
        <f t="array" ref="Q1769">SUMPRODUCT(($G$2:$G$3094=G1769)*(P1769&gt;$P$2:$P$3094))+1</f>
        <v>1320</v>
      </c>
      <c r="R1769" s="12" t="e">
        <f>(Q1769*100000)+#REF!</f>
        <v>#REF!</v>
      </c>
    </row>
    <row r="1770" spans="7:18" x14ac:dyDescent="0.25">
      <c r="G1770" s="1"/>
      <c r="P1770" s="12">
        <f t="shared" si="126"/>
        <v>4</v>
      </c>
      <c r="Q1770" s="12" cm="1">
        <f t="array" ref="Q1770">SUMPRODUCT(($G$2:$G$3094=G1770)*(P1770&gt;$P$2:$P$3094))+1</f>
        <v>1320</v>
      </c>
      <c r="R1770" s="12" t="e">
        <f>(Q1770*100000)+#REF!</f>
        <v>#REF!</v>
      </c>
    </row>
    <row r="1771" spans="7:18" x14ac:dyDescent="0.25">
      <c r="G1771" s="1"/>
      <c r="P1771" s="12">
        <f t="shared" si="126"/>
        <v>4</v>
      </c>
      <c r="Q1771" s="12" cm="1">
        <f t="array" ref="Q1771">SUMPRODUCT(($G$2:$G$3094=G1771)*(P1771&gt;$P$2:$P$3094))+1</f>
        <v>1320</v>
      </c>
      <c r="R1771" s="12" t="e">
        <f>(Q1771*100000)+#REF!</f>
        <v>#REF!</v>
      </c>
    </row>
    <row r="1772" spans="7:18" x14ac:dyDescent="0.25">
      <c r="G1772" s="1"/>
      <c r="P1772" s="12">
        <f t="shared" si="126"/>
        <v>4</v>
      </c>
      <c r="Q1772" s="12" cm="1">
        <f t="array" ref="Q1772">SUMPRODUCT(($G$2:$G$3094=G1772)*(P1772&gt;$P$2:$P$3094))+1</f>
        <v>1320</v>
      </c>
      <c r="R1772" s="12" t="e">
        <f>(Q1772*100000)+#REF!</f>
        <v>#REF!</v>
      </c>
    </row>
    <row r="1773" spans="7:18" x14ac:dyDescent="0.25">
      <c r="G1773" s="1"/>
      <c r="P1773" s="12">
        <f t="shared" si="126"/>
        <v>4</v>
      </c>
      <c r="Q1773" s="12" cm="1">
        <f t="array" ref="Q1773">SUMPRODUCT(($G$2:$G$3094=G1773)*(P1773&gt;$P$2:$P$3094))+1</f>
        <v>1320</v>
      </c>
      <c r="R1773" s="12" t="e">
        <f>(Q1773*100000)+#REF!</f>
        <v>#REF!</v>
      </c>
    </row>
    <row r="1774" spans="7:18" x14ac:dyDescent="0.25">
      <c r="G1774" s="1"/>
      <c r="P1774" s="12">
        <f t="shared" si="126"/>
        <v>4</v>
      </c>
      <c r="Q1774" s="12" cm="1">
        <f t="array" ref="Q1774">SUMPRODUCT(($G$2:$G$3094=G1774)*(P1774&gt;$P$2:$P$3094))+1</f>
        <v>1320</v>
      </c>
      <c r="R1774" s="12" t="e">
        <f>(Q1774*100000)+#REF!</f>
        <v>#REF!</v>
      </c>
    </row>
    <row r="1775" spans="7:18" x14ac:dyDescent="0.25">
      <c r="G1775" s="1"/>
      <c r="P1775" s="12">
        <f t="shared" si="126"/>
        <v>4</v>
      </c>
      <c r="Q1775" s="12" cm="1">
        <f t="array" ref="Q1775">SUMPRODUCT(($G$2:$G$3094=G1775)*(P1775&gt;$P$2:$P$3094))+1</f>
        <v>1320</v>
      </c>
      <c r="R1775" s="12" t="e">
        <f>(Q1775*100000)+#REF!</f>
        <v>#REF!</v>
      </c>
    </row>
  </sheetData>
  <sortState xmlns:xlrd2="http://schemas.microsoft.com/office/spreadsheetml/2017/richdata2" ref="G3:O1775">
    <sortCondition ref="N3:N17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136A-E533-4D82-B2FD-CDC38612754B}">
  <dimension ref="A1:X1446"/>
  <sheetViews>
    <sheetView topLeftCell="G1" zoomScaleNormal="100" workbookViewId="0">
      <pane ySplit="1" topLeftCell="A2" activePane="bottomLeft" state="frozen"/>
      <selection activeCell="B1" sqref="B1"/>
      <selection pane="bottomLeft" activeCell="M564" sqref="M564:M1150"/>
    </sheetView>
  </sheetViews>
  <sheetFormatPr defaultColWidth="8.85546875"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:C56" si="0">J2&amp;G2</f>
        <v>Afternoon45059</v>
      </c>
      <c r="D2" s="5" t="str">
        <f>IF('by region'!$C$2="Any","Any",'Turf only'!V2)&amp;M2&amp;IF('by region'!$I$2="Any","Any",N2)&amp;G2</f>
        <v>AnyBothAny45059</v>
      </c>
      <c r="E2" s="5" t="e">
        <f>IF(I2=#REF!,'Turf only'!G2,"")</f>
        <v>#REF!</v>
      </c>
      <c r="F2" s="5" t="e">
        <f t="shared" ref="F2:F56" si="1">G2&amp;S2</f>
        <v>#REF!</v>
      </c>
      <c r="G2" s="15">
        <v>45059</v>
      </c>
      <c r="H2" s="16" t="s">
        <v>37</v>
      </c>
      <c r="I2" s="16" t="s">
        <v>56</v>
      </c>
      <c r="J2" s="16" t="s">
        <v>9</v>
      </c>
      <c r="K2" s="14" t="s">
        <v>16</v>
      </c>
      <c r="L2" s="14" t="s">
        <v>11</v>
      </c>
      <c r="M2" s="16" t="s">
        <v>156</v>
      </c>
      <c r="N2" s="16" t="s">
        <v>13</v>
      </c>
      <c r="O2" s="16" t="s">
        <v>14</v>
      </c>
      <c r="P2" s="12">
        <f t="shared" ref="P2:P56" si="2">IF(J2="Afternoon",1,IF(J2="Evening",2,IF(J2="Floodlit",3,4)))</f>
        <v>1</v>
      </c>
      <c r="Q2" s="12" cm="1">
        <f t="array" ref="Q2">SUMPRODUCT(($G$2:$G$2765=G2)*(P2&gt;$P$2:$P$2765))+1</f>
        <v>1</v>
      </c>
      <c r="R2" s="12" t="e">
        <f>(Q2*100000)+#REF!</f>
        <v>#REF!</v>
      </c>
      <c r="S2" t="e" cm="1">
        <f t="array" ref="S2">SUMPRODUCT(($G$2:$G$2765=G2)*(R2&gt;$R$2:$R$2765))+1</f>
        <v>#REF!</v>
      </c>
      <c r="T2" t="str">
        <f t="shared" ref="T2:T56" si="3">_xlfn.CONCAT(IF(M2="Flat",UPPER(I2),I2)," ",IF(J2="Evening","†",IF(J2="Floodlit","#","")))</f>
        <v xml:space="preserve">Haydock Park </v>
      </c>
      <c r="U2">
        <v>0</v>
      </c>
      <c r="V2" t="s">
        <v>30</v>
      </c>
      <c r="W2">
        <f t="shared" ref="W2:W56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si="0"/>
        <v>Afternoon45017</v>
      </c>
      <c r="D3" s="5" t="str">
        <f>IF('by region'!$C$2="Any","Any",'Turf only'!V3)&amp;M3&amp;IF('by region'!$I$2="Any","Any",N3)&amp;G3</f>
        <v>AnyFlatAny45017</v>
      </c>
      <c r="E3" s="5" t="e">
        <f>IF(I3=#REF!,'Turf only'!G3,"")</f>
        <v>#REF!</v>
      </c>
      <c r="F3" s="5" t="e">
        <f t="shared" si="1"/>
        <v>#REF!</v>
      </c>
      <c r="G3" s="15">
        <v>45017</v>
      </c>
      <c r="H3" s="16" t="s">
        <v>37</v>
      </c>
      <c r="I3" s="16" t="s">
        <v>59</v>
      </c>
      <c r="J3" s="16" t="s">
        <v>9</v>
      </c>
      <c r="K3" s="14" t="s">
        <v>24</v>
      </c>
      <c r="L3" s="14" t="s">
        <v>11</v>
      </c>
      <c r="M3" s="16" t="s">
        <v>25</v>
      </c>
      <c r="N3" s="16" t="s">
        <v>13</v>
      </c>
      <c r="O3" s="16" t="s">
        <v>14</v>
      </c>
      <c r="P3" s="12">
        <f t="shared" si="2"/>
        <v>1</v>
      </c>
      <c r="Q3" s="12" cm="1">
        <f t="array" ref="Q3">SUMPRODUCT(($G$2:$G$2765=G3)*(P3&gt;$P$2:$P$2765))+1</f>
        <v>1</v>
      </c>
      <c r="R3" s="12" t="e">
        <f>(Q3*100000)+#REF!</f>
        <v>#REF!</v>
      </c>
      <c r="S3" t="e" cm="1">
        <f t="array" ref="S3">SUMPRODUCT(($G$2:$G$2765=G3)*(R3&gt;$R$2:$R$2765))+1</f>
        <v>#REF!</v>
      </c>
      <c r="T3" t="str">
        <f t="shared" si="3"/>
        <v xml:space="preserve">DONCASTER </v>
      </c>
      <c r="U3">
        <v>0</v>
      </c>
      <c r="V3" t="s">
        <v>19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0"/>
        <v>Afternoon45018</v>
      </c>
      <c r="D4" s="5" t="str">
        <f>IF('by region'!$C$2="Any","Any",'Turf only'!V4)&amp;M4&amp;IF('by region'!$I$2="Any","Any",N4)&amp;G4</f>
        <v>AnyFlatAny45018</v>
      </c>
      <c r="E4" s="5" t="e">
        <f>IF(I4=#REF!,'Turf only'!G4,"")</f>
        <v>#REF!</v>
      </c>
      <c r="F4" s="5" t="e">
        <f t="shared" si="1"/>
        <v>#REF!</v>
      </c>
      <c r="G4" s="15">
        <v>45018</v>
      </c>
      <c r="H4" s="16" t="s">
        <v>40</v>
      </c>
      <c r="I4" s="16" t="s">
        <v>59</v>
      </c>
      <c r="J4" s="16" t="s">
        <v>9</v>
      </c>
      <c r="K4" s="14" t="s">
        <v>24</v>
      </c>
      <c r="L4" s="14" t="s">
        <v>11</v>
      </c>
      <c r="M4" s="16" t="s">
        <v>25</v>
      </c>
      <c r="N4" s="16" t="s">
        <v>13</v>
      </c>
      <c r="O4" s="16" t="s">
        <v>14</v>
      </c>
      <c r="P4" s="12">
        <f t="shared" si="2"/>
        <v>1</v>
      </c>
      <c r="Q4" s="12" cm="1">
        <f t="array" ref="Q4">SUMPRODUCT(($G$2:$G$2765=G4)*(P4&gt;$P$2:$P$2765))+1</f>
        <v>1</v>
      </c>
      <c r="R4" s="12" t="e">
        <f>(Q4*100000)+#REF!</f>
        <v>#REF!</v>
      </c>
      <c r="S4" t="e" cm="1">
        <f t="array" ref="S4">SUMPRODUCT(($G$2:$G$2765=G4)*(R4&gt;$R$2:$R$2765))+1</f>
        <v>#REF!</v>
      </c>
      <c r="T4" t="str">
        <f t="shared" si="3"/>
        <v xml:space="preserve">DONCASTER </v>
      </c>
      <c r="U4">
        <v>0</v>
      </c>
      <c r="V4" t="s">
        <v>17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0"/>
        <v>Afternoon45020</v>
      </c>
      <c r="D5" s="5" t="str">
        <f>IF('by region'!$C$2="Any","Any",'Turf only'!V5)&amp;M5&amp;IF('by region'!$I$2="Any","Any",N5)&amp;G5</f>
        <v>AnyFlatAny45020</v>
      </c>
      <c r="E5" s="5" t="e">
        <f>IF(I5=#REF!,'Turf only'!G5,"")</f>
        <v>#REF!</v>
      </c>
      <c r="F5" s="5" t="e">
        <f t="shared" si="1"/>
        <v>#REF!</v>
      </c>
      <c r="G5" s="15">
        <v>45020</v>
      </c>
      <c r="H5" s="16" t="s">
        <v>7</v>
      </c>
      <c r="I5" s="16" t="s">
        <v>74</v>
      </c>
      <c r="J5" s="16" t="s">
        <v>9</v>
      </c>
      <c r="K5" s="14" t="s">
        <v>10</v>
      </c>
      <c r="L5" s="14" t="s">
        <v>11</v>
      </c>
      <c r="M5" s="16" t="s">
        <v>25</v>
      </c>
      <c r="N5" s="16" t="s">
        <v>13</v>
      </c>
      <c r="O5" s="16" t="s">
        <v>21</v>
      </c>
      <c r="P5" s="12">
        <f t="shared" si="2"/>
        <v>1</v>
      </c>
      <c r="Q5" s="12" cm="1">
        <f t="array" ref="Q5">SUMPRODUCT(($G$2:$G$2765=G5)*(P5&gt;$P$2:$P$2765))+1</f>
        <v>1</v>
      </c>
      <c r="R5" s="12" t="e">
        <f>(Q5*100000)+#REF!</f>
        <v>#REF!</v>
      </c>
      <c r="S5" t="e" cm="1">
        <f t="array" ref="S5">SUMPRODUCT(($G$2:$G$2765=G5)*(R5&gt;$R$2:$R$2765))+1</f>
        <v>#REF!</v>
      </c>
      <c r="T5" t="str">
        <f t="shared" si="3"/>
        <v xml:space="preserve">THIRSK </v>
      </c>
      <c r="U5">
        <v>0</v>
      </c>
      <c r="V5" t="s">
        <v>11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0"/>
        <v>Afternoon45021</v>
      </c>
      <c r="D6" s="5" t="str">
        <f>IF('by region'!$C$2="Any","Any",'Turf only'!V6)&amp;M6&amp;IF('by region'!$I$2="Any","Any",N6)&amp;G6</f>
        <v>AnyFlatAny45021</v>
      </c>
      <c r="E6" s="5" t="e">
        <f>IF(I6=#REF!,'Turf only'!G6,"")</f>
        <v>#REF!</v>
      </c>
      <c r="F6" s="5" t="e">
        <f t="shared" si="1"/>
        <v>#REF!</v>
      </c>
      <c r="G6" s="15">
        <v>45021</v>
      </c>
      <c r="H6" s="16" t="s">
        <v>27</v>
      </c>
      <c r="I6" s="16" t="s">
        <v>72</v>
      </c>
      <c r="J6" s="16" t="s">
        <v>9</v>
      </c>
      <c r="K6" s="14" t="s">
        <v>16</v>
      </c>
      <c r="L6" s="14" t="s">
        <v>17</v>
      </c>
      <c r="M6" s="16" t="s">
        <v>25</v>
      </c>
      <c r="N6" s="16" t="s">
        <v>13</v>
      </c>
      <c r="O6" s="16" t="s">
        <v>14</v>
      </c>
      <c r="P6" s="12">
        <f t="shared" si="2"/>
        <v>1</v>
      </c>
      <c r="Q6" s="12" cm="1">
        <f t="array" ref="Q6">SUMPRODUCT(($G$2:$G$2765=G6)*(P6&gt;$P$2:$P$2765))+1</f>
        <v>1</v>
      </c>
      <c r="R6" s="12" t="e">
        <f>(Q6*100000)+#REF!</f>
        <v>#REF!</v>
      </c>
      <c r="S6" t="e" cm="1">
        <f t="array" ref="S6">SUMPRODUCT(($G$2:$G$2765=G6)*(R6&gt;$R$2:$R$2765))+1</f>
        <v>#REF!</v>
      </c>
      <c r="T6" t="str">
        <f t="shared" si="3"/>
        <v xml:space="preserve">NOTTINGHAM 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0"/>
        <v>Afternoon45023</v>
      </c>
      <c r="D7" s="5" t="str">
        <f>IF('by region'!$C$2="Any","Any",'Turf only'!V7)&amp;M7&amp;IF('by region'!$I$2="Any","Any",N7)&amp;G7</f>
        <v>AnyFlatAny45023</v>
      </c>
      <c r="E7" s="5" t="e">
        <f>IF(I7=#REF!,'Turf only'!G7,"")</f>
        <v>#REF!</v>
      </c>
      <c r="F7" s="5" t="e">
        <f t="shared" si="1"/>
        <v>#REF!</v>
      </c>
      <c r="G7" s="15">
        <v>45023</v>
      </c>
      <c r="H7" s="16" t="s">
        <v>35</v>
      </c>
      <c r="I7" s="16" t="s">
        <v>79</v>
      </c>
      <c r="J7" s="16" t="s">
        <v>9</v>
      </c>
      <c r="K7" s="14" t="s">
        <v>24</v>
      </c>
      <c r="L7" s="14" t="s">
        <v>19</v>
      </c>
      <c r="M7" s="16" t="s">
        <v>25</v>
      </c>
      <c r="N7" s="16" t="s">
        <v>13</v>
      </c>
      <c r="O7" s="16" t="s">
        <v>21</v>
      </c>
      <c r="P7" s="12">
        <f t="shared" si="2"/>
        <v>1</v>
      </c>
      <c r="Q7" s="12" cm="1">
        <f t="array" ref="Q7">SUMPRODUCT(($G$2:$G$2765=G7)*(P7&gt;$P$2:$P$2765))+1</f>
        <v>1</v>
      </c>
      <c r="R7" s="12" t="e">
        <f>(Q7*100000)+#REF!</f>
        <v>#REF!</v>
      </c>
      <c r="S7" t="e" cm="1">
        <f t="array" ref="S7">SUMPRODUCT(($G$2:$G$2765=G7)*(R7&gt;$R$2:$R$2765))+1</f>
        <v>#REF!</v>
      </c>
      <c r="T7" t="str">
        <f t="shared" si="3"/>
        <v xml:space="preserve">BATH </v>
      </c>
      <c r="U7">
        <v>0</v>
      </c>
      <c r="V7" t="s">
        <v>19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0"/>
        <v>Afternoon45024</v>
      </c>
      <c r="D8" s="5" t="str">
        <f>IF('by region'!$C$2="Any","Any",'Turf only'!V8)&amp;M8&amp;IF('by region'!$I$2="Any","Any",N8)&amp;G8</f>
        <v>AnyFlatAny45024</v>
      </c>
      <c r="E8" s="5" t="e">
        <f>IF(I8=#REF!,'Turf only'!G8,"")</f>
        <v>#REF!</v>
      </c>
      <c r="F8" s="5" t="e">
        <f t="shared" si="1"/>
        <v>#REF!</v>
      </c>
      <c r="G8" s="15">
        <v>45024</v>
      </c>
      <c r="H8" s="16" t="s">
        <v>37</v>
      </c>
      <c r="I8" s="16" t="s">
        <v>22</v>
      </c>
      <c r="J8" s="16" t="s">
        <v>9</v>
      </c>
      <c r="K8" s="14" t="s">
        <v>10</v>
      </c>
      <c r="L8" s="14" t="s">
        <v>11</v>
      </c>
      <c r="M8" s="16" t="s">
        <v>25</v>
      </c>
      <c r="N8" s="16" t="s">
        <v>13</v>
      </c>
      <c r="O8" s="16" t="s">
        <v>21</v>
      </c>
      <c r="P8" s="12">
        <f t="shared" si="2"/>
        <v>1</v>
      </c>
      <c r="Q8" s="12" cm="1">
        <f t="array" ref="Q8">SUMPRODUCT(($G$2:$G$2765=G8)*(P8&gt;$P$2:$P$2765))+1</f>
        <v>1</v>
      </c>
      <c r="R8" s="12" t="e">
        <f>(Q8*100000)+#REF!</f>
        <v>#REF!</v>
      </c>
      <c r="S8" t="e" cm="1">
        <f t="array" ref="S8">SUMPRODUCT(($G$2:$G$2765=G8)*(R8&gt;$R$2:$R$2765))+1</f>
        <v>#REF!</v>
      </c>
      <c r="T8" t="str">
        <f t="shared" si="3"/>
        <v xml:space="preserve">MUSSELBURGH </v>
      </c>
      <c r="U8">
        <v>1</v>
      </c>
      <c r="V8" t="s">
        <v>11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0"/>
        <v>Afternoon45026</v>
      </c>
      <c r="D9" s="5" t="str">
        <f>IF('by region'!$C$2="Any","Any",'Turf only'!V9)&amp;M9&amp;IF('by region'!$I$2="Any","Any",N9)&amp;G9</f>
        <v>AnyFlatAny45026</v>
      </c>
      <c r="E9" s="5" t="e">
        <f>IF(I9=#REF!,'Turf only'!G9,"")</f>
        <v>#REF!</v>
      </c>
      <c r="F9" s="5" t="e">
        <f t="shared" si="1"/>
        <v>#REF!</v>
      </c>
      <c r="G9" s="15">
        <v>45026</v>
      </c>
      <c r="H9" s="16" t="s">
        <v>42</v>
      </c>
      <c r="I9" s="16" t="s">
        <v>69</v>
      </c>
      <c r="J9" s="16" t="s">
        <v>9</v>
      </c>
      <c r="K9" s="14" t="s">
        <v>10</v>
      </c>
      <c r="L9" s="14" t="s">
        <v>11</v>
      </c>
      <c r="M9" s="16" t="s">
        <v>25</v>
      </c>
      <c r="N9" s="16" t="s">
        <v>13</v>
      </c>
      <c r="O9" s="16" t="s">
        <v>14</v>
      </c>
      <c r="P9" s="12">
        <f t="shared" si="2"/>
        <v>1</v>
      </c>
      <c r="Q9" s="12" cm="1">
        <f t="array" ref="Q9">SUMPRODUCT(($G$2:$G$2765=G9)*(P9&gt;$P$2:$P$2765))+1</f>
        <v>1</v>
      </c>
      <c r="R9" s="12" t="e">
        <f>(Q9*100000)+#REF!</f>
        <v>#REF!</v>
      </c>
      <c r="S9" t="e" cm="1">
        <f t="array" ref="S9">SUMPRODUCT(($G$2:$G$2765=G9)*(R9&gt;$R$2:$R$2765))+1</f>
        <v>#REF!</v>
      </c>
      <c r="T9" t="str">
        <f t="shared" si="3"/>
        <v xml:space="preserve">REDCAR </v>
      </c>
      <c r="U9">
        <v>1</v>
      </c>
      <c r="V9" t="s">
        <v>11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0"/>
        <v>Afternoon45027</v>
      </c>
      <c r="D10" s="5" t="str">
        <f>IF('by region'!$C$2="Any","Any",'Turf only'!V10)&amp;M10&amp;IF('by region'!$I$2="Any","Any",N10)&amp;G10</f>
        <v>AnyFlatAny45027</v>
      </c>
      <c r="E10" s="5" t="e">
        <f>IF(I10=#REF!,'Turf only'!G10,"")</f>
        <v>#REF!</v>
      </c>
      <c r="F10" s="5" t="e">
        <f t="shared" si="1"/>
        <v>#REF!</v>
      </c>
      <c r="G10" s="15">
        <v>45027</v>
      </c>
      <c r="H10" s="16" t="s">
        <v>7</v>
      </c>
      <c r="I10" s="16" t="s">
        <v>71</v>
      </c>
      <c r="J10" s="16" t="s">
        <v>9</v>
      </c>
      <c r="K10" s="14" t="s">
        <v>10</v>
      </c>
      <c r="L10" s="14" t="s">
        <v>11</v>
      </c>
      <c r="M10" s="16" t="s">
        <v>25</v>
      </c>
      <c r="N10" s="16" t="s">
        <v>13</v>
      </c>
      <c r="O10" s="16" t="s">
        <v>14</v>
      </c>
      <c r="P10" s="12">
        <f t="shared" si="2"/>
        <v>1</v>
      </c>
      <c r="Q10" s="12" cm="1">
        <f t="array" ref="Q10">SUMPRODUCT(($G$2:$G$2765=G10)*(P10&gt;$P$2:$P$2765))+1</f>
        <v>1</v>
      </c>
      <c r="R10" s="12" t="e">
        <f>(Q10*100000)+#REF!</f>
        <v>#REF!</v>
      </c>
      <c r="S10" t="e" cm="1">
        <f t="array" ref="S10">SUMPRODUCT(($G$2:$G$2765=G10)*(R10&gt;$R$2:$R$2765))+1</f>
        <v>#REF!</v>
      </c>
      <c r="T10" t="str">
        <f t="shared" si="3"/>
        <v xml:space="preserve">PONTEFRACT </v>
      </c>
      <c r="U10">
        <v>0</v>
      </c>
      <c r="V10" t="s">
        <v>19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0"/>
        <v>Afternoon45028</v>
      </c>
      <c r="D11" s="5" t="str">
        <f>IF('by region'!$C$2="Any","Any",'Turf only'!V11)&amp;M11&amp;IF('by region'!$I$2="Any","Any",N11)&amp;G11</f>
        <v>AnyFlatAny45028</v>
      </c>
      <c r="E11" s="5" t="e">
        <f>IF(I11=#REF!,'Turf only'!G11,"")</f>
        <v>#REF!</v>
      </c>
      <c r="F11" s="5" t="e">
        <f t="shared" si="1"/>
        <v>#REF!</v>
      </c>
      <c r="G11" s="15">
        <v>45028</v>
      </c>
      <c r="H11" s="16" t="s">
        <v>27</v>
      </c>
      <c r="I11" s="16" t="s">
        <v>8</v>
      </c>
      <c r="J11" s="16" t="s">
        <v>9</v>
      </c>
      <c r="K11" s="14" t="s">
        <v>10</v>
      </c>
      <c r="L11" s="14" t="s">
        <v>11</v>
      </c>
      <c r="M11" s="16" t="s">
        <v>25</v>
      </c>
      <c r="N11" s="16" t="s">
        <v>13</v>
      </c>
      <c r="O11" s="16" t="s">
        <v>14</v>
      </c>
      <c r="P11" s="12">
        <f t="shared" si="2"/>
        <v>1</v>
      </c>
      <c r="Q11" s="12" cm="1">
        <f t="array" ref="Q11">SUMPRODUCT(($G$2:$G$2765=G11)*(P11&gt;$P$2:$P$2765))+1</f>
        <v>1</v>
      </c>
      <c r="R11" s="12" t="e">
        <f>(Q11*100000)+#REF!</f>
        <v>#REF!</v>
      </c>
      <c r="S11" t="e" cm="1">
        <f t="array" ref="S11">SUMPRODUCT(($G$2:$G$2765=G11)*(R11&gt;$R$2:$R$2765))+1</f>
        <v>#REF!</v>
      </c>
      <c r="T11" t="str">
        <f t="shared" si="3"/>
        <v xml:space="preserve">CATTERICK BRIDGE </v>
      </c>
      <c r="U11">
        <v>0</v>
      </c>
      <c r="V11" t="s">
        <v>19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0"/>
        <v>Afternoon45028</v>
      </c>
      <c r="D12" s="5" t="str">
        <f>IF('by region'!$C$2="Any","Any",'Turf only'!V12)&amp;M12&amp;IF('by region'!$I$2="Any","Any",N12)&amp;G12</f>
        <v>AnyFlatAny45028</v>
      </c>
      <c r="E12" s="5" t="e">
        <f>IF(I12=#REF!,'Turf only'!G12,"")</f>
        <v>#REF!</v>
      </c>
      <c r="F12" s="5" t="e">
        <f t="shared" si="1"/>
        <v>#REF!</v>
      </c>
      <c r="G12" s="15">
        <v>45028</v>
      </c>
      <c r="H12" s="16" t="s">
        <v>27</v>
      </c>
      <c r="I12" s="16" t="s">
        <v>72</v>
      </c>
      <c r="J12" s="16" t="s">
        <v>9</v>
      </c>
      <c r="K12" s="14" t="s">
        <v>16</v>
      </c>
      <c r="L12" s="14" t="s">
        <v>17</v>
      </c>
      <c r="M12" s="16" t="s">
        <v>25</v>
      </c>
      <c r="N12" s="16" t="s">
        <v>13</v>
      </c>
      <c r="O12" s="16" t="s">
        <v>14</v>
      </c>
      <c r="P12" s="12">
        <f t="shared" si="2"/>
        <v>1</v>
      </c>
      <c r="Q12" s="12" cm="1">
        <f t="array" ref="Q12">SUMPRODUCT(($G$2:$G$2765=G12)*(P12&gt;$P$2:$P$2765))+1</f>
        <v>1</v>
      </c>
      <c r="R12" s="12" t="e">
        <f>(Q12*100000)+#REF!</f>
        <v>#REF!</v>
      </c>
      <c r="S12" t="e" cm="1">
        <f t="array" ref="S12">SUMPRODUCT(($G$2:$G$2765=G12)*(R12&gt;$R$2:$R$2765))+1</f>
        <v>#REF!</v>
      </c>
      <c r="T12" t="str">
        <f t="shared" si="3"/>
        <v xml:space="preserve">NOTTINGHAM </v>
      </c>
      <c r="U12">
        <v>0</v>
      </c>
      <c r="V12" t="s">
        <v>19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0"/>
        <v>Afternoon45030</v>
      </c>
      <c r="D13" s="5" t="str">
        <f>IF('by region'!$C$2="Any","Any",'Turf only'!V13)&amp;M13&amp;IF('by region'!$I$2="Any","Any",N13)&amp;G13</f>
        <v>AnyFlatAny45030</v>
      </c>
      <c r="E13" s="5" t="e">
        <f>IF(I13=#REF!,'Turf only'!G13,"")</f>
        <v>#REF!</v>
      </c>
      <c r="F13" s="5" t="e">
        <f t="shared" si="1"/>
        <v>#REF!</v>
      </c>
      <c r="G13" s="15">
        <v>45030</v>
      </c>
      <c r="H13" s="16" t="s">
        <v>35</v>
      </c>
      <c r="I13" s="16" t="s">
        <v>44</v>
      </c>
      <c r="J13" s="16" t="s">
        <v>9</v>
      </c>
      <c r="K13" s="14" t="s">
        <v>10</v>
      </c>
      <c r="L13" s="14" t="s">
        <v>17</v>
      </c>
      <c r="M13" s="16" t="s">
        <v>25</v>
      </c>
      <c r="N13" s="16" t="s">
        <v>13</v>
      </c>
      <c r="O13" s="16" t="s">
        <v>14</v>
      </c>
      <c r="P13" s="12">
        <f t="shared" si="2"/>
        <v>1</v>
      </c>
      <c r="Q13" s="12" cm="1">
        <f t="array" ref="Q13">SUMPRODUCT(($G$2:$G$2765=G13)*(P13&gt;$P$2:$P$2765))+1</f>
        <v>1</v>
      </c>
      <c r="R13" s="12" t="e">
        <f>(Q13*100000)+#REF!</f>
        <v>#REF!</v>
      </c>
      <c r="S13" t="e" cm="1">
        <f t="array" ref="S13">SUMPRODUCT(($G$2:$G$2765=G13)*(R13&gt;$R$2:$R$2765))+1</f>
        <v>#REF!</v>
      </c>
      <c r="T13" t="str">
        <f t="shared" si="3"/>
        <v xml:space="preserve">LEICESTER </v>
      </c>
      <c r="U13">
        <v>0</v>
      </c>
      <c r="V13" t="s">
        <v>17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0"/>
        <v>Afternoon45033</v>
      </c>
      <c r="D14" s="5" t="str">
        <f>IF('by region'!$C$2="Any","Any",'Turf only'!V14)&amp;M14&amp;IF('by region'!$I$2="Any","Any",N14)&amp;G14</f>
        <v>AnyFlatAny45033</v>
      </c>
      <c r="E14" s="5" t="e">
        <f>IF(I14=#REF!,'Turf only'!G14,"")</f>
        <v>#REF!</v>
      </c>
      <c r="F14" s="5" t="e">
        <f t="shared" si="1"/>
        <v>#REF!</v>
      </c>
      <c r="G14" s="15">
        <v>45033</v>
      </c>
      <c r="H14" s="16" t="s">
        <v>42</v>
      </c>
      <c r="I14" s="16" t="s">
        <v>69</v>
      </c>
      <c r="J14" s="16" t="s">
        <v>9</v>
      </c>
      <c r="K14" s="14" t="s">
        <v>10</v>
      </c>
      <c r="L14" s="14" t="s">
        <v>11</v>
      </c>
      <c r="M14" s="16" t="s">
        <v>25</v>
      </c>
      <c r="N14" s="16" t="s">
        <v>13</v>
      </c>
      <c r="O14" s="16" t="s">
        <v>14</v>
      </c>
      <c r="P14" s="12">
        <f t="shared" si="2"/>
        <v>1</v>
      </c>
      <c r="Q14" s="12" cm="1">
        <f t="array" ref="Q14">SUMPRODUCT(($G$2:$G$2765=G14)*(P14&gt;$P$2:$P$2765))+1</f>
        <v>1</v>
      </c>
      <c r="R14" s="12" t="e">
        <f>(Q14*100000)+#REF!</f>
        <v>#REF!</v>
      </c>
      <c r="S14" t="e" cm="1">
        <f t="array" ref="S14">SUMPRODUCT(($G$2:$G$2765=G14)*(R14&gt;$R$2:$R$2765))+1</f>
        <v>#REF!</v>
      </c>
      <c r="T14" t="str">
        <f t="shared" si="3"/>
        <v xml:space="preserve">REDCAR </v>
      </c>
      <c r="U14">
        <v>0</v>
      </c>
      <c r="V14" t="s">
        <v>19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0"/>
        <v>Afternoon45033</v>
      </c>
      <c r="D15" s="5" t="str">
        <f>IF('by region'!$C$2="Any","Any",'Turf only'!V15)&amp;M15&amp;IF('by region'!$I$2="Any","Any",N15)&amp;G15</f>
        <v>AnyFlatAny45033</v>
      </c>
      <c r="E15" s="5" t="e">
        <f>IF(I15=#REF!,'Turf only'!G15,"")</f>
        <v>#REF!</v>
      </c>
      <c r="F15" s="5" t="e">
        <f t="shared" si="1"/>
        <v>#REF!</v>
      </c>
      <c r="G15" s="15">
        <v>45033</v>
      </c>
      <c r="H15" s="16" t="s">
        <v>42</v>
      </c>
      <c r="I15" s="16" t="s">
        <v>70</v>
      </c>
      <c r="J15" s="16" t="s">
        <v>9</v>
      </c>
      <c r="K15" s="14" t="s">
        <v>24</v>
      </c>
      <c r="L15" s="14" t="s">
        <v>19</v>
      </c>
      <c r="M15" s="16" t="s">
        <v>25</v>
      </c>
      <c r="N15" s="16" t="s">
        <v>13</v>
      </c>
      <c r="O15" s="16" t="s">
        <v>14</v>
      </c>
      <c r="P15" s="12">
        <f t="shared" si="2"/>
        <v>1</v>
      </c>
      <c r="Q15" s="12" cm="1">
        <f t="array" ref="Q15">SUMPRODUCT(($G$2:$G$2765=G15)*(P15&gt;$P$2:$P$2765))+1</f>
        <v>1</v>
      </c>
      <c r="R15" s="12" t="e">
        <f>(Q15*100000)+#REF!</f>
        <v>#REF!</v>
      </c>
      <c r="S15" t="e" cm="1">
        <f t="array" ref="S15">SUMPRODUCT(($G$2:$G$2765=G15)*(R15&gt;$R$2:$R$2765))+1</f>
        <v>#REF!</v>
      </c>
      <c r="T15" t="str">
        <f t="shared" si="3"/>
        <v xml:space="preserve">WINDSOR </v>
      </c>
      <c r="U15">
        <v>0</v>
      </c>
      <c r="V15" t="s">
        <v>17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0"/>
        <v>Afternoon45034</v>
      </c>
      <c r="D16" s="5" t="str">
        <f>IF('by region'!$C$2="Any","Any",'Turf only'!V16)&amp;M16&amp;IF('by region'!$I$2="Any","Any",N16)&amp;G16</f>
        <v>AnyFlatAny45034</v>
      </c>
      <c r="E16" s="5" t="e">
        <f>IF(I16=#REF!,'Turf only'!G16,"")</f>
        <v>#REF!</v>
      </c>
      <c r="F16" s="5" t="e">
        <f t="shared" si="1"/>
        <v>#REF!</v>
      </c>
      <c r="G16" s="15">
        <v>45034</v>
      </c>
      <c r="H16" s="16" t="s">
        <v>7</v>
      </c>
      <c r="I16" s="16" t="s">
        <v>76</v>
      </c>
      <c r="J16" s="16" t="s">
        <v>9</v>
      </c>
      <c r="K16" s="14" t="s">
        <v>16</v>
      </c>
      <c r="L16" s="14" t="s">
        <v>17</v>
      </c>
      <c r="M16" s="16" t="s">
        <v>25</v>
      </c>
      <c r="N16" s="16" t="s">
        <v>13</v>
      </c>
      <c r="O16" s="16" t="s">
        <v>14</v>
      </c>
      <c r="P16" s="12">
        <f t="shared" si="2"/>
        <v>1</v>
      </c>
      <c r="Q16" s="12" cm="1">
        <f t="array" ref="Q16">SUMPRODUCT(($G$2:$G$2765=G16)*(P16&gt;$P$2:$P$2765))+1</f>
        <v>1</v>
      </c>
      <c r="R16" s="12" t="e">
        <f>(Q16*100000)+#REF!</f>
        <v>#REF!</v>
      </c>
      <c r="S16" t="e" cm="1">
        <f t="array" ref="S16">SUMPRODUCT(($G$2:$G$2765=G16)*(R16&gt;$R$2:$R$2765))+1</f>
        <v>#REF!</v>
      </c>
      <c r="T16" t="str">
        <f t="shared" si="3"/>
        <v xml:space="preserve">NEWMARKET 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0"/>
        <v>Afternoon45035</v>
      </c>
      <c r="D17" s="5" t="str">
        <f>IF('by region'!$C$2="Any","Any",'Turf only'!V17)&amp;M17&amp;IF('by region'!$I$2="Any","Any",N17)&amp;G17</f>
        <v>AnyFlatAny45035</v>
      </c>
      <c r="E17" s="5" t="e">
        <f>IF(I17=#REF!,'Turf only'!G17,"")</f>
        <v>#REF!</v>
      </c>
      <c r="F17" s="5" t="e">
        <f t="shared" si="1"/>
        <v>#REF!</v>
      </c>
      <c r="G17" s="15">
        <v>45035</v>
      </c>
      <c r="H17" s="16" t="s">
        <v>27</v>
      </c>
      <c r="I17" s="16" t="s">
        <v>77</v>
      </c>
      <c r="J17" s="16" t="s">
        <v>9</v>
      </c>
      <c r="K17" s="14" t="s">
        <v>10</v>
      </c>
      <c r="L17" s="14" t="s">
        <v>11</v>
      </c>
      <c r="M17" s="16" t="s">
        <v>25</v>
      </c>
      <c r="N17" s="16" t="s">
        <v>13</v>
      </c>
      <c r="O17" s="16" t="s">
        <v>14</v>
      </c>
      <c r="P17" s="12">
        <f t="shared" si="2"/>
        <v>1</v>
      </c>
      <c r="Q17" s="12" cm="1">
        <f t="array" ref="Q17">SUMPRODUCT(($G$2:$G$2765=G17)*(P17&gt;$P$2:$P$2765))+1</f>
        <v>1</v>
      </c>
      <c r="R17" s="12" t="e">
        <f>(Q17*100000)+#REF!</f>
        <v>#REF!</v>
      </c>
      <c r="S17" t="e" cm="1">
        <f t="array" ref="S17">SUMPRODUCT(($G$2:$G$2765=G17)*(R17&gt;$R$2:$R$2765))+1</f>
        <v>#REF!</v>
      </c>
      <c r="T17" t="str">
        <f t="shared" si="3"/>
        <v xml:space="preserve">BEVERLEY </v>
      </c>
      <c r="U17">
        <v>1</v>
      </c>
      <c r="V17" t="s">
        <v>17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0"/>
        <v>Afternoon45035</v>
      </c>
      <c r="D18" s="5" t="str">
        <f>IF('by region'!$C$2="Any","Any",'Turf only'!V18)&amp;M18&amp;IF('by region'!$I$2="Any","Any",N18)&amp;G18</f>
        <v>AnyFlatAny45035</v>
      </c>
      <c r="E18" s="5" t="e">
        <f>IF(I18=#REF!,'Turf only'!G18,"")</f>
        <v>#REF!</v>
      </c>
      <c r="F18" s="5" t="e">
        <f t="shared" si="1"/>
        <v>#REF!</v>
      </c>
      <c r="G18" s="15">
        <v>45035</v>
      </c>
      <c r="H18" s="16" t="s">
        <v>27</v>
      </c>
      <c r="I18" s="16" t="s">
        <v>76</v>
      </c>
      <c r="J18" s="16" t="s">
        <v>9</v>
      </c>
      <c r="K18" s="14" t="s">
        <v>16</v>
      </c>
      <c r="L18" s="14" t="s">
        <v>17</v>
      </c>
      <c r="M18" s="16" t="s">
        <v>25</v>
      </c>
      <c r="N18" s="16" t="s">
        <v>13</v>
      </c>
      <c r="O18" s="16" t="s">
        <v>14</v>
      </c>
      <c r="P18" s="12">
        <f t="shared" si="2"/>
        <v>1</v>
      </c>
      <c r="Q18" s="12" cm="1">
        <f t="array" ref="Q18">SUMPRODUCT(($G$2:$G$2765=G18)*(P18&gt;$P$2:$P$2765))+1</f>
        <v>1</v>
      </c>
      <c r="R18" s="12" t="e">
        <f>(Q18*100000)+#REF!</f>
        <v>#REF!</v>
      </c>
      <c r="S18" t="e" cm="1">
        <f t="array" ref="S18">SUMPRODUCT(($G$2:$G$2765=G18)*(R18&gt;$R$2:$R$2765))+1</f>
        <v>#REF!</v>
      </c>
      <c r="T18" t="str">
        <f t="shared" si="3"/>
        <v xml:space="preserve">NEWMARKET </v>
      </c>
      <c r="U18">
        <v>1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0"/>
        <v>Afternoon45036</v>
      </c>
      <c r="D19" s="5" t="str">
        <f>IF('by region'!$C$2="Any","Any",'Turf only'!V19)&amp;M19&amp;IF('by region'!$I$2="Any","Any",N19)&amp;G19</f>
        <v>AnyFlatAny45036</v>
      </c>
      <c r="E19" s="5" t="e">
        <f>IF(I19=#REF!,'Turf only'!G19,"")</f>
        <v>#REF!</v>
      </c>
      <c r="F19" s="5" t="e">
        <f t="shared" si="1"/>
        <v>#REF!</v>
      </c>
      <c r="G19" s="15">
        <v>45036</v>
      </c>
      <c r="H19" s="16" t="s">
        <v>34</v>
      </c>
      <c r="I19" s="16" t="s">
        <v>76</v>
      </c>
      <c r="J19" s="16" t="s">
        <v>9</v>
      </c>
      <c r="K19" s="14" t="s">
        <v>16</v>
      </c>
      <c r="L19" s="14" t="s">
        <v>17</v>
      </c>
      <c r="M19" s="16" t="s">
        <v>25</v>
      </c>
      <c r="N19" s="16" t="s">
        <v>13</v>
      </c>
      <c r="O19" s="16" t="s">
        <v>14</v>
      </c>
      <c r="P19" s="12">
        <f t="shared" si="2"/>
        <v>1</v>
      </c>
      <c r="Q19" s="12" cm="1">
        <f t="array" ref="Q19">SUMPRODUCT(($G$2:$G$2765=G19)*(P19&gt;$P$2:$P$2765))+1</f>
        <v>1</v>
      </c>
      <c r="R19" s="12" t="e">
        <f>(Q19*100000)+#REF!</f>
        <v>#REF!</v>
      </c>
      <c r="S19" t="e" cm="1">
        <f t="array" ref="S19">SUMPRODUCT(($G$2:$G$2765=G19)*(R19&gt;$R$2:$R$2765))+1</f>
        <v>#REF!</v>
      </c>
      <c r="T19" t="str">
        <f t="shared" si="3"/>
        <v xml:space="preserve">NEWMARKET </v>
      </c>
      <c r="U19">
        <v>0</v>
      </c>
      <c r="V19" t="s">
        <v>19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0"/>
        <v>Afternoon45036</v>
      </c>
      <c r="D20" s="5" t="str">
        <f>IF('by region'!$C$2="Any","Any",'Turf only'!V20)&amp;M20&amp;IF('by region'!$I$2="Any","Any",N20)&amp;G20</f>
        <v>AnyFlatAny45036</v>
      </c>
      <c r="F20" s="5" t="e">
        <f t="shared" si="1"/>
        <v>#REF!</v>
      </c>
      <c r="G20" s="15">
        <v>45036</v>
      </c>
      <c r="H20" s="16" t="s">
        <v>34</v>
      </c>
      <c r="I20" s="16" t="s">
        <v>78</v>
      </c>
      <c r="J20" s="16" t="s">
        <v>9</v>
      </c>
      <c r="K20" s="14" t="s">
        <v>10</v>
      </c>
      <c r="L20" s="14" t="s">
        <v>11</v>
      </c>
      <c r="M20" s="16" t="s">
        <v>25</v>
      </c>
      <c r="N20" s="16" t="s">
        <v>13</v>
      </c>
      <c r="O20" s="16" t="s">
        <v>14</v>
      </c>
      <c r="P20" s="12">
        <f t="shared" si="2"/>
        <v>1</v>
      </c>
      <c r="Q20" s="12" cm="1">
        <f t="array" ref="Q20">SUMPRODUCT(($G$2:$G$2765=G20)*(P20&gt;$P$2:$P$2765))+1</f>
        <v>1</v>
      </c>
      <c r="R20" s="12" t="e">
        <f>(Q20*100000)+#REF!</f>
        <v>#REF!</v>
      </c>
      <c r="S20" t="e" cm="1">
        <f t="array" ref="S20">SUMPRODUCT(($G$2:$G$2765=G20)*(R20&gt;$R$2:$R$2765))+1</f>
        <v>#REF!</v>
      </c>
      <c r="T20" t="str">
        <f t="shared" si="3"/>
        <v xml:space="preserve">RIPON </v>
      </c>
      <c r="U20">
        <v>0</v>
      </c>
      <c r="V20" t="s">
        <v>11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0"/>
        <v>Evening45037</v>
      </c>
      <c r="D21" s="5" t="str">
        <f>IF('by region'!$C$2="Any","Any",'Turf only'!V21)&amp;M21&amp;IF('by region'!$I$2="Any","Any",N21)&amp;G21</f>
        <v>AnyFlatAny45037</v>
      </c>
      <c r="E21" s="5" t="e">
        <f>IF(I21=#REF!,'Turf only'!G21,"")</f>
        <v>#REF!</v>
      </c>
      <c r="F21" s="5" t="e">
        <f t="shared" si="1"/>
        <v>#REF!</v>
      </c>
      <c r="G21" s="15">
        <v>45037</v>
      </c>
      <c r="H21" s="16" t="s">
        <v>35</v>
      </c>
      <c r="I21" s="16" t="s">
        <v>79</v>
      </c>
      <c r="J21" s="16" t="s">
        <v>80</v>
      </c>
      <c r="K21" s="14" t="s">
        <v>24</v>
      </c>
      <c r="L21" s="14" t="s">
        <v>19</v>
      </c>
      <c r="M21" s="16" t="s">
        <v>25</v>
      </c>
      <c r="N21" s="16" t="s">
        <v>13</v>
      </c>
      <c r="O21" s="16" t="s">
        <v>14</v>
      </c>
      <c r="P21" s="12">
        <f t="shared" si="2"/>
        <v>2</v>
      </c>
      <c r="Q21" s="12" cm="1">
        <f t="array" ref="Q21">SUMPRODUCT(($G$2:$G$2765=G21)*(P21&gt;$P$2:$P$2765))+1</f>
        <v>4</v>
      </c>
      <c r="R21" s="12" t="e">
        <f>(Q21*100000)+#REF!</f>
        <v>#REF!</v>
      </c>
      <c r="S21" t="e" cm="1">
        <f t="array" ref="S21">SUMPRODUCT(($G$2:$G$2765=G21)*(R21&gt;$R$2:$R$2765))+1</f>
        <v>#REF!</v>
      </c>
      <c r="T21" t="str">
        <f t="shared" si="3"/>
        <v>BATH †</v>
      </c>
      <c r="U21">
        <v>0</v>
      </c>
      <c r="V21" t="s">
        <v>11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0"/>
        <v>Afternoon45037</v>
      </c>
      <c r="D22" s="5" t="str">
        <f>IF('by region'!$C$2="Any","Any",'Turf only'!V22)&amp;M22&amp;IF('by region'!$I$2="Any","Any",N22)&amp;G22</f>
        <v>AnyFlatAny45037</v>
      </c>
      <c r="E22" s="5" t="e">
        <f>IF(I22=#REF!,'Turf only'!G22,"")</f>
        <v>#REF!</v>
      </c>
      <c r="F22" s="5" t="e">
        <f t="shared" si="1"/>
        <v>#REF!</v>
      </c>
      <c r="G22" s="15">
        <v>45037</v>
      </c>
      <c r="H22" s="16" t="s">
        <v>35</v>
      </c>
      <c r="I22" s="16" t="s">
        <v>51</v>
      </c>
      <c r="J22" s="16" t="s">
        <v>9</v>
      </c>
      <c r="K22" s="14" t="s">
        <v>10</v>
      </c>
      <c r="L22" s="14" t="s">
        <v>19</v>
      </c>
      <c r="M22" s="16" t="s">
        <v>25</v>
      </c>
      <c r="N22" s="16" t="s">
        <v>13</v>
      </c>
      <c r="O22" s="16" t="s">
        <v>14</v>
      </c>
      <c r="P22" s="12">
        <f t="shared" si="2"/>
        <v>1</v>
      </c>
      <c r="Q22" s="12" cm="1">
        <f t="array" ref="Q22">SUMPRODUCT(($G$2:$G$2765=G22)*(P22&gt;$P$2:$P$2765))+1</f>
        <v>1</v>
      </c>
      <c r="R22" s="12" t="e">
        <f>(Q22*100000)+#REF!</f>
        <v>#REF!</v>
      </c>
      <c r="S22" t="e" cm="1">
        <f t="array" ref="S22">SUMPRODUCT(($G$2:$G$2765=G22)*(R22&gt;$R$2:$R$2765))+1</f>
        <v>#REF!</v>
      </c>
      <c r="T22" t="str">
        <f t="shared" si="3"/>
        <v xml:space="preserve">NEWBURY </v>
      </c>
      <c r="U22">
        <v>0</v>
      </c>
      <c r="V22" t="s">
        <v>17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0"/>
        <v>Evening45038</v>
      </c>
      <c r="D23" s="5" t="str">
        <f>IF('by region'!$C$2="Any","Any",'Turf only'!V23)&amp;M23&amp;IF('by region'!$I$2="Any","Any",N23)&amp;G23</f>
        <v>AnyFlatAny45038</v>
      </c>
      <c r="E23" s="5" t="e">
        <f>IF(I23=#REF!,'Turf only'!G23,"")</f>
        <v>#REF!</v>
      </c>
      <c r="F23" s="5" t="e">
        <f t="shared" si="1"/>
        <v>#REF!</v>
      </c>
      <c r="G23" s="15">
        <v>45038</v>
      </c>
      <c r="H23" s="16" t="s">
        <v>37</v>
      </c>
      <c r="I23" s="16" t="s">
        <v>82</v>
      </c>
      <c r="J23" s="16" t="s">
        <v>80</v>
      </c>
      <c r="K23" s="14" t="s">
        <v>24</v>
      </c>
      <c r="L23" s="14" t="s">
        <v>19</v>
      </c>
      <c r="M23" s="16" t="s">
        <v>25</v>
      </c>
      <c r="N23" s="16" t="s">
        <v>13</v>
      </c>
      <c r="O23" s="16" t="s">
        <v>14</v>
      </c>
      <c r="P23" s="12">
        <f t="shared" si="2"/>
        <v>2</v>
      </c>
      <c r="Q23" s="12" cm="1">
        <f t="array" ref="Q23">SUMPRODUCT(($G$2:$G$2765=G23)*(P23&gt;$P$2:$P$2765))+1</f>
        <v>5</v>
      </c>
      <c r="R23" s="12" t="e">
        <f>(Q23*100000)+#REF!</f>
        <v>#REF!</v>
      </c>
      <c r="S23" t="e" cm="1">
        <f t="array" ref="S23">SUMPRODUCT(($G$2:$G$2765=G23)*(R23&gt;$R$2:$R$2765))+1</f>
        <v>#REF!</v>
      </c>
      <c r="T23" t="str">
        <f t="shared" si="3"/>
        <v>BRIGHTON †</v>
      </c>
      <c r="U23">
        <v>0</v>
      </c>
      <c r="V23" t="s">
        <v>19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0"/>
        <v>Afternoon45038</v>
      </c>
      <c r="D24" s="5" t="str">
        <f>IF('by region'!$C$2="Any","Any",'Turf only'!V24)&amp;M24&amp;IF('by region'!$I$2="Any","Any",N24)&amp;G24</f>
        <v>AnyFlatAny45038</v>
      </c>
      <c r="E24" s="5" t="e">
        <f>IF(I24=#REF!,'Turf only'!G24,"")</f>
        <v>#REF!</v>
      </c>
      <c r="F24" s="5" t="e">
        <f t="shared" si="1"/>
        <v>#REF!</v>
      </c>
      <c r="G24" s="15">
        <v>45038</v>
      </c>
      <c r="H24" s="16" t="s">
        <v>37</v>
      </c>
      <c r="I24" s="16" t="s">
        <v>51</v>
      </c>
      <c r="J24" s="16" t="s">
        <v>9</v>
      </c>
      <c r="K24" s="14" t="s">
        <v>10</v>
      </c>
      <c r="L24" s="14" t="s">
        <v>19</v>
      </c>
      <c r="M24" s="16" t="s">
        <v>25</v>
      </c>
      <c r="N24" s="16" t="s">
        <v>13</v>
      </c>
      <c r="O24" s="16" t="s">
        <v>14</v>
      </c>
      <c r="P24" s="12">
        <f t="shared" si="2"/>
        <v>1</v>
      </c>
      <c r="Q24" s="12" cm="1">
        <f t="array" ref="Q24">SUMPRODUCT(($G$2:$G$2765=G24)*(P24&gt;$P$2:$P$2765))+1</f>
        <v>1</v>
      </c>
      <c r="R24" s="12" t="e">
        <f>(Q24*100000)+#REF!</f>
        <v>#REF!</v>
      </c>
      <c r="S24" t="e" cm="1">
        <f t="array" ref="S24">SUMPRODUCT(($G$2:$G$2765=G24)*(R24&gt;$R$2:$R$2765))+1</f>
        <v>#REF!</v>
      </c>
      <c r="T24" t="str">
        <f t="shared" si="3"/>
        <v xml:space="preserve">NEWBURY </v>
      </c>
      <c r="U24">
        <v>0</v>
      </c>
      <c r="V24" t="s">
        <v>11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0"/>
        <v>Evening45038</v>
      </c>
      <c r="D25" s="5" t="str">
        <f>IF('by region'!$C$2="Any","Any",'Turf only'!V25)&amp;M25&amp;IF('by region'!$I$2="Any","Any",N25)&amp;G25</f>
        <v>AnyFlatAny45038</v>
      </c>
      <c r="E25" s="5" t="e">
        <f>IF(I25=#REF!,'Turf only'!G25,"")</f>
        <v>#REF!</v>
      </c>
      <c r="F25" s="5" t="e">
        <f t="shared" si="1"/>
        <v>#REF!</v>
      </c>
      <c r="G25" s="15">
        <v>45038</v>
      </c>
      <c r="H25" s="16" t="s">
        <v>37</v>
      </c>
      <c r="I25" s="16" t="s">
        <v>72</v>
      </c>
      <c r="J25" s="16" t="s">
        <v>80</v>
      </c>
      <c r="K25" s="14" t="s">
        <v>16</v>
      </c>
      <c r="L25" s="14" t="s">
        <v>17</v>
      </c>
      <c r="M25" s="16" t="s">
        <v>25</v>
      </c>
      <c r="N25" s="16" t="s">
        <v>13</v>
      </c>
      <c r="O25" s="16" t="s">
        <v>14</v>
      </c>
      <c r="P25" s="12">
        <f t="shared" si="2"/>
        <v>2</v>
      </c>
      <c r="Q25" s="12" cm="1">
        <f t="array" ref="Q25">SUMPRODUCT(($G$2:$G$2765=G25)*(P25&gt;$P$2:$P$2765))+1</f>
        <v>5</v>
      </c>
      <c r="R25" s="12" t="e">
        <f>(Q25*100000)+#REF!</f>
        <v>#REF!</v>
      </c>
      <c r="S25" t="e" cm="1">
        <f t="array" ref="S25">SUMPRODUCT(($G$2:$G$2765=G25)*(R25&gt;$R$2:$R$2765))+1</f>
        <v>#REF!</v>
      </c>
      <c r="T25" t="str">
        <f t="shared" si="3"/>
        <v>NOTTINGHAM †</v>
      </c>
      <c r="U25">
        <v>0</v>
      </c>
      <c r="V25" t="s">
        <v>17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0"/>
        <v>Afternoon45038</v>
      </c>
      <c r="D26" s="5" t="str">
        <f>IF('by region'!$C$2="Any","Any",'Turf only'!V26)&amp;M26&amp;IF('by region'!$I$2="Any","Any",N26)&amp;G26</f>
        <v>AnyFlatAny45038</v>
      </c>
      <c r="E26" s="5" t="e">
        <f>IF(I26=#REF!,'Turf only'!G26,"")</f>
        <v>#REF!</v>
      </c>
      <c r="F26" s="5" t="e">
        <f t="shared" si="1"/>
        <v>#REF!</v>
      </c>
      <c r="G26" s="15">
        <v>45038</v>
      </c>
      <c r="H26" s="16" t="s">
        <v>37</v>
      </c>
      <c r="I26" s="16" t="s">
        <v>74</v>
      </c>
      <c r="J26" s="16" t="s">
        <v>9</v>
      </c>
      <c r="K26" s="14" t="s">
        <v>10</v>
      </c>
      <c r="L26" s="14" t="s">
        <v>11</v>
      </c>
      <c r="M26" s="16" t="s">
        <v>25</v>
      </c>
      <c r="N26" s="16" t="s">
        <v>13</v>
      </c>
      <c r="O26" s="16" t="s">
        <v>14</v>
      </c>
      <c r="P26" s="12">
        <f t="shared" si="2"/>
        <v>1</v>
      </c>
      <c r="Q26" s="12" cm="1">
        <f t="array" ref="Q26">SUMPRODUCT(($G$2:$G$2765=G26)*(P26&gt;$P$2:$P$2765))+1</f>
        <v>1</v>
      </c>
      <c r="R26" s="12" t="e">
        <f>(Q26*100000)+#REF!</f>
        <v>#REF!</v>
      </c>
      <c r="S26" t="e" cm="1">
        <f t="array" ref="S26">SUMPRODUCT(($G$2:$G$2765=G26)*(R26&gt;$R$2:$R$2765))+1</f>
        <v>#REF!</v>
      </c>
      <c r="T26" t="str">
        <f t="shared" si="3"/>
        <v xml:space="preserve">THIRSK 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0"/>
        <v>Afternoon45040</v>
      </c>
      <c r="D27" s="5" t="str">
        <f>IF('by region'!$C$2="Any","Any",'Turf only'!V27)&amp;M27&amp;IF('by region'!$I$2="Any","Any",N27)&amp;G27</f>
        <v>AnyFlatAny45040</v>
      </c>
      <c r="E27" s="5" t="e">
        <f>IF(I27=#REF!,'Turf only'!G27,"")</f>
        <v>#REF!</v>
      </c>
      <c r="F27" s="5" t="e">
        <f t="shared" si="1"/>
        <v>#REF!</v>
      </c>
      <c r="G27" s="15">
        <v>45040</v>
      </c>
      <c r="H27" s="16" t="s">
        <v>42</v>
      </c>
      <c r="I27" s="16" t="s">
        <v>71</v>
      </c>
      <c r="J27" s="16" t="s">
        <v>9</v>
      </c>
      <c r="K27" s="14" t="s">
        <v>10</v>
      </c>
      <c r="L27" s="14" t="s">
        <v>11</v>
      </c>
      <c r="M27" s="16" t="s">
        <v>25</v>
      </c>
      <c r="N27" s="16" t="s">
        <v>13</v>
      </c>
      <c r="O27" s="16" t="s">
        <v>14</v>
      </c>
      <c r="P27" s="12">
        <f t="shared" si="2"/>
        <v>1</v>
      </c>
      <c r="Q27" s="12" cm="1">
        <f t="array" ref="Q27">SUMPRODUCT(($G$2:$G$2765=G27)*(P27&gt;$P$2:$P$2765))+1</f>
        <v>1</v>
      </c>
      <c r="R27" s="12" t="e">
        <f>(Q27*100000)+#REF!</f>
        <v>#REF!</v>
      </c>
      <c r="S27" t="e" cm="1">
        <f t="array" ref="S27">SUMPRODUCT(($G$2:$G$2765=G27)*(R27&gt;$R$2:$R$2765))+1</f>
        <v>#REF!</v>
      </c>
      <c r="T27" t="str">
        <f t="shared" si="3"/>
        <v xml:space="preserve">PONTEFRACT </v>
      </c>
      <c r="U27">
        <v>0</v>
      </c>
      <c r="V27" t="s">
        <v>11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0"/>
        <v>Afternoon45040</v>
      </c>
      <c r="D28" s="5" t="str">
        <f>IF('by region'!$C$2="Any","Any",'Turf only'!V28)&amp;M28&amp;IF('by region'!$I$2="Any","Any",N28)&amp;G28</f>
        <v>AnyFlatAny45040</v>
      </c>
      <c r="E28" s="5" t="e">
        <f>IF(I28=#REF!,'Turf only'!G28,"")</f>
        <v>#REF!</v>
      </c>
      <c r="F28" s="5" t="e">
        <f t="shared" si="1"/>
        <v>#REF!</v>
      </c>
      <c r="G28" s="15">
        <v>45040</v>
      </c>
      <c r="H28" s="16" t="s">
        <v>42</v>
      </c>
      <c r="I28" s="16" t="s">
        <v>70</v>
      </c>
      <c r="J28" s="16" t="s">
        <v>9</v>
      </c>
      <c r="K28" s="14" t="s">
        <v>24</v>
      </c>
      <c r="L28" s="14" t="s">
        <v>19</v>
      </c>
      <c r="M28" s="16" t="s">
        <v>25</v>
      </c>
      <c r="N28" s="16" t="s">
        <v>13</v>
      </c>
      <c r="O28" s="16" t="s">
        <v>14</v>
      </c>
      <c r="P28" s="12">
        <f t="shared" si="2"/>
        <v>1</v>
      </c>
      <c r="Q28" s="12" cm="1">
        <f t="array" ref="Q28">SUMPRODUCT(($G$2:$G$2765=G28)*(P28&gt;$P$2:$P$2765))+1</f>
        <v>1</v>
      </c>
      <c r="R28" s="12" t="e">
        <f>(Q28*100000)+#REF!</f>
        <v>#REF!</v>
      </c>
      <c r="S28" t="e" cm="1">
        <f t="array" ref="S28">SUMPRODUCT(($G$2:$G$2765=G28)*(R28&gt;$R$2:$R$2765))+1</f>
        <v>#REF!</v>
      </c>
      <c r="T28" t="str">
        <f t="shared" si="3"/>
        <v xml:space="preserve">WINDSOR </v>
      </c>
      <c r="U28">
        <v>0</v>
      </c>
      <c r="V28" t="s">
        <v>17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0"/>
        <v>Afternoon45041</v>
      </c>
      <c r="D29" s="5" t="str">
        <f>IF('by region'!$C$2="Any","Any",'Turf only'!V29)&amp;M29&amp;IF('by region'!$I$2="Any","Any",N29)&amp;G29</f>
        <v>AnyFlatAny45041</v>
      </c>
      <c r="E29" s="5" t="e">
        <f>IF(I29=#REF!,'Turf only'!G29,"")</f>
        <v>#REF!</v>
      </c>
      <c r="F29" s="5" t="e">
        <f t="shared" si="1"/>
        <v>#REF!</v>
      </c>
      <c r="G29" s="15">
        <v>45041</v>
      </c>
      <c r="H29" s="16" t="s">
        <v>7</v>
      </c>
      <c r="I29" s="16" t="s">
        <v>83</v>
      </c>
      <c r="J29" s="16" t="s">
        <v>9</v>
      </c>
      <c r="K29" s="14" t="s">
        <v>16</v>
      </c>
      <c r="L29" s="14" t="s">
        <v>19</v>
      </c>
      <c r="M29" s="16" t="s">
        <v>25</v>
      </c>
      <c r="N29" s="16" t="s">
        <v>13</v>
      </c>
      <c r="O29" s="16" t="s">
        <v>14</v>
      </c>
      <c r="P29" s="12">
        <f t="shared" si="2"/>
        <v>1</v>
      </c>
      <c r="Q29" s="12" cm="1">
        <f t="array" ref="Q29">SUMPRODUCT(($G$2:$G$2765=G29)*(P29&gt;$P$2:$P$2765))+1</f>
        <v>1</v>
      </c>
      <c r="R29" s="12" t="e">
        <f>(Q29*100000)+#REF!</f>
        <v>#REF!</v>
      </c>
      <c r="S29" t="e" cm="1">
        <f t="array" ref="S29">SUMPRODUCT(($G$2:$G$2765=G29)*(R29&gt;$R$2:$R$2765))+1</f>
        <v>#REF!</v>
      </c>
      <c r="T29" t="str">
        <f t="shared" si="3"/>
        <v xml:space="preserve">EPSOM DOWNS </v>
      </c>
      <c r="U29">
        <v>0</v>
      </c>
      <c r="V29" t="s">
        <v>17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0"/>
        <v>Afternoon45041</v>
      </c>
      <c r="D30" s="5" t="str">
        <f>IF('by region'!$C$2="Any","Any",'Turf only'!V30)&amp;M30&amp;IF('by region'!$I$2="Any","Any",N30)&amp;G30</f>
        <v>AnyFlatAny45041</v>
      </c>
      <c r="E30" s="5" t="e">
        <f>IF(I30=#REF!,'Turf only'!G30,"")</f>
        <v>#REF!</v>
      </c>
      <c r="F30" s="5" t="e">
        <f t="shared" si="1"/>
        <v>#REF!</v>
      </c>
      <c r="G30" s="15">
        <v>45041</v>
      </c>
      <c r="H30" s="16" t="s">
        <v>7</v>
      </c>
      <c r="I30" s="16" t="s">
        <v>81</v>
      </c>
      <c r="J30" s="16" t="s">
        <v>9</v>
      </c>
      <c r="K30" s="14" t="s">
        <v>24</v>
      </c>
      <c r="L30" s="14" t="s">
        <v>17</v>
      </c>
      <c r="M30" s="16" t="s">
        <v>25</v>
      </c>
      <c r="N30" s="16" t="s">
        <v>13</v>
      </c>
      <c r="O30" s="16" t="s">
        <v>14</v>
      </c>
      <c r="P30" s="12">
        <f t="shared" si="2"/>
        <v>1</v>
      </c>
      <c r="Q30" s="12" cm="1">
        <f t="array" ref="Q30">SUMPRODUCT(($G$2:$G$2765=G30)*(P30&gt;$P$2:$P$2765))+1</f>
        <v>1</v>
      </c>
      <c r="R30" s="12" t="e">
        <f>(Q30*100000)+#REF!</f>
        <v>#REF!</v>
      </c>
      <c r="S30" t="e" cm="1">
        <f t="array" ref="S30">SUMPRODUCT(($G$2:$G$2765=G30)*(R30&gt;$R$2:$R$2765))+1</f>
        <v>#REF!</v>
      </c>
      <c r="T30" t="str">
        <f t="shared" si="3"/>
        <v xml:space="preserve">YARMOUTH 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0"/>
        <v>Afternoon45042</v>
      </c>
      <c r="D31" s="5" t="str">
        <f>IF('by region'!$C$2="Any","Any",'Turf only'!V31)&amp;M31&amp;IF('by region'!$I$2="Any","Any",N31)&amp;G31</f>
        <v>AnyFlatAny45042</v>
      </c>
      <c r="E31" s="5" t="e">
        <f>IF(I31=#REF!,'Turf only'!G31,"")</f>
        <v>#REF!</v>
      </c>
      <c r="F31" s="5" t="e">
        <f t="shared" si="1"/>
        <v>#REF!</v>
      </c>
      <c r="G31" s="15">
        <v>45042</v>
      </c>
      <c r="H31" s="16" t="s">
        <v>27</v>
      </c>
      <c r="I31" s="16" t="s">
        <v>8</v>
      </c>
      <c r="J31" s="16" t="s">
        <v>9</v>
      </c>
      <c r="K31" s="14" t="s">
        <v>10</v>
      </c>
      <c r="L31" s="14" t="s">
        <v>11</v>
      </c>
      <c r="M31" s="16" t="s">
        <v>25</v>
      </c>
      <c r="N31" s="16" t="s">
        <v>13</v>
      </c>
      <c r="O31" s="16" t="s">
        <v>14</v>
      </c>
      <c r="P31" s="12">
        <f t="shared" si="2"/>
        <v>1</v>
      </c>
      <c r="Q31" s="12" cm="1">
        <f t="array" ref="Q31">SUMPRODUCT(($G$2:$G$2765=G31)*(P31&gt;$P$2:$P$2765))+1</f>
        <v>1</v>
      </c>
      <c r="R31" s="12" t="e">
        <f>(Q31*100000)+#REF!</f>
        <v>#REF!</v>
      </c>
      <c r="S31" t="e" cm="1">
        <f t="array" ref="S31">SUMPRODUCT(($G$2:$G$2765=G31)*(R31&gt;$R$2:$R$2765))+1</f>
        <v>#REF!</v>
      </c>
      <c r="T31" t="str">
        <f t="shared" si="3"/>
        <v xml:space="preserve">CATTERICK BRIDGE </v>
      </c>
      <c r="U31">
        <v>0</v>
      </c>
      <c r="V31" t="s">
        <v>30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0"/>
        <v>Afternoon45043</v>
      </c>
      <c r="D32" s="5" t="str">
        <f>IF('by region'!$C$2="Any","Any",'Turf only'!V32)&amp;M32&amp;IF('by region'!$I$2="Any","Any",N32)&amp;G32</f>
        <v>AnyFlatAny45043</v>
      </c>
      <c r="E32" s="5" t="e">
        <f>IF(I32=#REF!,'Turf only'!G32,"")</f>
        <v>#REF!</v>
      </c>
      <c r="F32" s="5" t="e">
        <f t="shared" si="1"/>
        <v>#REF!</v>
      </c>
      <c r="G32" s="15">
        <v>45043</v>
      </c>
      <c r="H32" s="16" t="s">
        <v>34</v>
      </c>
      <c r="I32" s="16" t="s">
        <v>77</v>
      </c>
      <c r="J32" s="16" t="s">
        <v>9</v>
      </c>
      <c r="K32" s="14" t="s">
        <v>10</v>
      </c>
      <c r="L32" s="14" t="s">
        <v>11</v>
      </c>
      <c r="M32" s="16" t="s">
        <v>25</v>
      </c>
      <c r="N32" s="16" t="s">
        <v>13</v>
      </c>
      <c r="O32" s="16" t="s">
        <v>14</v>
      </c>
      <c r="P32" s="12">
        <f t="shared" si="2"/>
        <v>1</v>
      </c>
      <c r="Q32" s="12" cm="1">
        <f t="array" ref="Q32">SUMPRODUCT(($G$2:$G$2765=G32)*(P32&gt;$P$2:$P$2765))+1</f>
        <v>1</v>
      </c>
      <c r="R32" s="12" t="e">
        <f>(Q32*100000)+#REF!</f>
        <v>#REF!</v>
      </c>
      <c r="S32" t="e" cm="1">
        <f t="array" ref="S32">SUMPRODUCT(($G$2:$G$2765=G32)*(R32&gt;$R$2:$R$2765))+1</f>
        <v>#REF!</v>
      </c>
      <c r="T32" t="str">
        <f t="shared" si="3"/>
        <v xml:space="preserve">BEVERLEY </v>
      </c>
      <c r="U32">
        <v>0</v>
      </c>
      <c r="V32" t="s">
        <v>19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0"/>
        <v>Afternoon45044</v>
      </c>
      <c r="D33" s="5" t="str">
        <f>IF('by region'!$C$2="Any","Any",'Turf only'!V33)&amp;M33&amp;IF('by region'!$I$2="Any","Any",N33)&amp;G33</f>
        <v>AnyFlatAny45044</v>
      </c>
      <c r="E33" s="5" t="e">
        <f>IF(I33=#REF!,'Turf only'!G33,"")</f>
        <v>#REF!</v>
      </c>
      <c r="F33" s="5" t="e">
        <f t="shared" si="1"/>
        <v>#REF!</v>
      </c>
      <c r="G33" s="15">
        <v>45044</v>
      </c>
      <c r="H33" s="16" t="s">
        <v>35</v>
      </c>
      <c r="I33" s="16" t="s">
        <v>38</v>
      </c>
      <c r="J33" s="16" t="s">
        <v>9</v>
      </c>
      <c r="K33" s="14" t="s">
        <v>16</v>
      </c>
      <c r="L33" s="14" t="s">
        <v>19</v>
      </c>
      <c r="M33" s="16" t="s">
        <v>25</v>
      </c>
      <c r="N33" s="16" t="s">
        <v>13</v>
      </c>
      <c r="O33" s="16" t="s">
        <v>14</v>
      </c>
      <c r="P33" s="12">
        <f t="shared" si="2"/>
        <v>1</v>
      </c>
      <c r="Q33" s="12" cm="1">
        <f t="array" ref="Q33">SUMPRODUCT(($G$2:$G$2765=G33)*(P33&gt;$P$2:$P$2765))+1</f>
        <v>1</v>
      </c>
      <c r="R33" s="12" t="e">
        <f>(Q33*100000)+#REF!</f>
        <v>#REF!</v>
      </c>
      <c r="S33" t="e" cm="1">
        <f t="array" ref="S33">SUMPRODUCT(($G$2:$G$2765=G33)*(R33&gt;$R$2:$R$2765))+1</f>
        <v>#REF!</v>
      </c>
      <c r="T33" t="str">
        <f t="shared" si="3"/>
        <v xml:space="preserve">SANDOWN PARK </v>
      </c>
      <c r="U33">
        <v>0</v>
      </c>
      <c r="V33" t="s">
        <v>19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0"/>
        <v>Evening45045</v>
      </c>
      <c r="D34" s="5" t="str">
        <f>IF('by region'!$C$2="Any","Any",'Turf only'!V34)&amp;M34&amp;IF('by region'!$I$2="Any","Any",N34)&amp;G34</f>
        <v>AnyFlatAny45045</v>
      </c>
      <c r="E34" s="5" t="e">
        <f>IF(I34=#REF!,'Turf only'!G34,"")</f>
        <v>#REF!</v>
      </c>
      <c r="F34" s="5" t="e">
        <f t="shared" si="1"/>
        <v>#REF!</v>
      </c>
      <c r="G34" s="15">
        <v>45045</v>
      </c>
      <c r="H34" s="16" t="s">
        <v>37</v>
      </c>
      <c r="I34" s="16" t="s">
        <v>59</v>
      </c>
      <c r="J34" s="16" t="s">
        <v>80</v>
      </c>
      <c r="K34" s="14" t="s">
        <v>24</v>
      </c>
      <c r="L34" s="14" t="s">
        <v>11</v>
      </c>
      <c r="M34" s="16" t="s">
        <v>25</v>
      </c>
      <c r="N34" s="16" t="s">
        <v>13</v>
      </c>
      <c r="O34" s="16" t="s">
        <v>14</v>
      </c>
      <c r="P34" s="12">
        <f t="shared" si="2"/>
        <v>2</v>
      </c>
      <c r="Q34" s="12" cm="1">
        <f t="array" ref="Q34">SUMPRODUCT(($G$2:$G$2765=G34)*(P34&gt;$P$2:$P$2765))+1</f>
        <v>5</v>
      </c>
      <c r="R34" s="12" t="e">
        <f>(Q34*100000)+#REF!</f>
        <v>#REF!</v>
      </c>
      <c r="S34" t="e" cm="1">
        <f t="array" ref="S34">SUMPRODUCT(($G$2:$G$2765=G34)*(R34&gt;$R$2:$R$2765))+1</f>
        <v>#REF!</v>
      </c>
      <c r="T34" t="str">
        <f t="shared" si="3"/>
        <v>DONCASTER †</v>
      </c>
      <c r="U34">
        <v>0</v>
      </c>
      <c r="V34" t="s">
        <v>11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0"/>
        <v>Afternoon45045</v>
      </c>
      <c r="D35" s="5" t="str">
        <f>IF('by region'!$C$2="Any","Any",'Turf only'!V35)&amp;M35&amp;IF('by region'!$I$2="Any","Any",N35)&amp;G35</f>
        <v>AnyFlatAny45045</v>
      </c>
      <c r="E35" s="5" t="e">
        <f>IF(I35=#REF!,'Turf only'!G35,"")</f>
        <v>#REF!</v>
      </c>
      <c r="F35" s="5" t="e">
        <f t="shared" si="1"/>
        <v>#REF!</v>
      </c>
      <c r="G35" s="15">
        <v>45045</v>
      </c>
      <c r="H35" s="16" t="s">
        <v>37</v>
      </c>
      <c r="I35" s="16" t="s">
        <v>56</v>
      </c>
      <c r="J35" s="16" t="s">
        <v>9</v>
      </c>
      <c r="K35" s="14" t="s">
        <v>16</v>
      </c>
      <c r="L35" s="14" t="s">
        <v>11</v>
      </c>
      <c r="M35" s="16" t="s">
        <v>25</v>
      </c>
      <c r="N35" s="16" t="s">
        <v>13</v>
      </c>
      <c r="O35" s="16" t="s">
        <v>14</v>
      </c>
      <c r="P35" s="12">
        <f t="shared" si="2"/>
        <v>1</v>
      </c>
      <c r="Q35" s="12" cm="1">
        <f t="array" ref="Q35">SUMPRODUCT(($G$2:$G$2765=G35)*(P35&gt;$P$2:$P$2765))+1</f>
        <v>1</v>
      </c>
      <c r="R35" s="12" t="e">
        <f>(Q35*100000)+#REF!</f>
        <v>#REF!</v>
      </c>
      <c r="S35" t="e" cm="1">
        <f t="array" ref="S35">SUMPRODUCT(($G$2:$G$2765=G35)*(R35&gt;$R$2:$R$2765))+1</f>
        <v>#REF!</v>
      </c>
      <c r="T35" t="str">
        <f t="shared" si="3"/>
        <v xml:space="preserve">HAYDOCK PARK </v>
      </c>
      <c r="U35">
        <v>0</v>
      </c>
      <c r="V35" t="s">
        <v>30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0"/>
        <v>Afternoon45045</v>
      </c>
      <c r="D36" s="5" t="str">
        <f>IF('by region'!$C$2="Any","Any",'Turf only'!V36)&amp;M36&amp;IF('by region'!$I$2="Any","Any",N36)&amp;G36</f>
        <v>AnyFlatAny45045</v>
      </c>
      <c r="E36" s="5" t="e">
        <f>IF(I36=#REF!,'Turf only'!G36,"")</f>
        <v>#REF!</v>
      </c>
      <c r="F36" s="5" t="e">
        <f t="shared" si="1"/>
        <v>#REF!</v>
      </c>
      <c r="G36" s="15">
        <v>45045</v>
      </c>
      <c r="H36" s="16" t="s">
        <v>37</v>
      </c>
      <c r="I36" s="16" t="s">
        <v>44</v>
      </c>
      <c r="J36" s="16" t="s">
        <v>9</v>
      </c>
      <c r="K36" s="14" t="s">
        <v>10</v>
      </c>
      <c r="L36" s="14" t="s">
        <v>17</v>
      </c>
      <c r="M36" s="16" t="s">
        <v>25</v>
      </c>
      <c r="N36" s="16" t="s">
        <v>13</v>
      </c>
      <c r="O36" s="16" t="s">
        <v>14</v>
      </c>
      <c r="P36" s="12">
        <f t="shared" si="2"/>
        <v>1</v>
      </c>
      <c r="Q36" s="12" cm="1">
        <f t="array" ref="Q36">SUMPRODUCT(($G$2:$G$2765=G36)*(P36&gt;$P$2:$P$2765))+1</f>
        <v>1</v>
      </c>
      <c r="R36" s="12" t="e">
        <f>(Q36*100000)+#REF!</f>
        <v>#REF!</v>
      </c>
      <c r="S36" t="e" cm="1">
        <f t="array" ref="S36">SUMPRODUCT(($G$2:$G$2765=G36)*(R36&gt;$R$2:$R$2765))+1</f>
        <v>#REF!</v>
      </c>
      <c r="T36" t="str">
        <f t="shared" si="3"/>
        <v xml:space="preserve">LEICESTER </v>
      </c>
      <c r="U36">
        <v>0</v>
      </c>
      <c r="V36" t="s">
        <v>17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0"/>
        <v>Afternoon45045</v>
      </c>
      <c r="D37" s="5" t="str">
        <f>IF('by region'!$C$2="Any","Any",'Turf only'!V37)&amp;M37&amp;IF('by region'!$I$2="Any","Any",N37)&amp;G37</f>
        <v>AnyFlatAny45045</v>
      </c>
      <c r="E37" s="5" t="e">
        <f>IF(I37=#REF!,'Turf only'!G37,"")</f>
        <v>#REF!</v>
      </c>
      <c r="F37" s="5" t="e">
        <f t="shared" si="1"/>
        <v>#REF!</v>
      </c>
      <c r="G37" s="15">
        <v>45045</v>
      </c>
      <c r="H37" s="16" t="s">
        <v>37</v>
      </c>
      <c r="I37" s="16" t="s">
        <v>78</v>
      </c>
      <c r="J37" s="16" t="s">
        <v>9</v>
      </c>
      <c r="K37" s="14" t="s">
        <v>10</v>
      </c>
      <c r="L37" s="14" t="s">
        <v>11</v>
      </c>
      <c r="M37" s="16" t="s">
        <v>25</v>
      </c>
      <c r="N37" s="16" t="s">
        <v>13</v>
      </c>
      <c r="O37" s="16" t="s">
        <v>14</v>
      </c>
      <c r="P37" s="12">
        <f t="shared" si="2"/>
        <v>1</v>
      </c>
      <c r="Q37" s="12" cm="1">
        <f t="array" ref="Q37">SUMPRODUCT(($G$2:$G$2765=G37)*(P37&gt;$P$2:$P$2765))+1</f>
        <v>1</v>
      </c>
      <c r="R37" s="12" t="e">
        <f>(Q37*100000)+#REF!</f>
        <v>#REF!</v>
      </c>
      <c r="S37" t="e" cm="1">
        <f t="array" ref="S37">SUMPRODUCT(($G$2:$G$2765=G37)*(R37&gt;$R$2:$R$2765))+1</f>
        <v>#REF!</v>
      </c>
      <c r="T37" t="str">
        <f t="shared" si="3"/>
        <v xml:space="preserve">RIPON </v>
      </c>
      <c r="U37">
        <v>0</v>
      </c>
      <c r="V37" t="s">
        <v>11</v>
      </c>
      <c r="W37">
        <f t="shared" si="4"/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0"/>
        <v>Afternoon45046</v>
      </c>
      <c r="D38" s="5" t="str">
        <f>IF('by region'!$C$2="Any","Any",'Turf only'!V38)&amp;M38&amp;IF('by region'!$I$2="Any","Any",N38)&amp;G38</f>
        <v>AnyFlatAny45046</v>
      </c>
      <c r="E38" s="5" t="e">
        <f>IF(I38=#REF!,'Turf only'!G38,"")</f>
        <v>#REF!</v>
      </c>
      <c r="F38" s="5" t="e">
        <f t="shared" si="1"/>
        <v>#REF!</v>
      </c>
      <c r="G38" s="15">
        <v>45046</v>
      </c>
      <c r="H38" s="16" t="s">
        <v>40</v>
      </c>
      <c r="I38" s="16" t="s">
        <v>49</v>
      </c>
      <c r="J38" s="16" t="s">
        <v>9</v>
      </c>
      <c r="K38" s="14" t="s">
        <v>10</v>
      </c>
      <c r="L38" s="14" t="s">
        <v>11</v>
      </c>
      <c r="M38" s="16" t="s">
        <v>25</v>
      </c>
      <c r="N38" s="16" t="s">
        <v>13</v>
      </c>
      <c r="O38" s="16" t="s">
        <v>14</v>
      </c>
      <c r="P38" s="12">
        <f t="shared" si="2"/>
        <v>1</v>
      </c>
      <c r="Q38" s="12" cm="1">
        <f t="array" ref="Q38">SUMPRODUCT(($G$2:$G$2765=G38)*(P38&gt;$P$2:$P$2765))+1</f>
        <v>1</v>
      </c>
      <c r="R38" s="12" t="e">
        <f>(Q38*100000)+#REF!</f>
        <v>#REF!</v>
      </c>
      <c r="S38" t="e" cm="1">
        <f t="array" ref="S38">SUMPRODUCT(($G$2:$G$2765=G38)*(R38&gt;$R$2:$R$2765))+1</f>
        <v>#REF!</v>
      </c>
      <c r="T38" t="str">
        <f t="shared" si="3"/>
        <v xml:space="preserve">WETHERBY </v>
      </c>
      <c r="U38">
        <v>0</v>
      </c>
      <c r="V38" t="s">
        <v>11</v>
      </c>
      <c r="W38">
        <f t="shared" si="4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0"/>
        <v>Afternoon45046</v>
      </c>
      <c r="D39" s="5" t="str">
        <f>IF('by region'!$C$2="Any","Any",'Turf only'!V39)&amp;M39&amp;IF('by region'!$I$2="Any","Any",N39)&amp;G39</f>
        <v>AnyFlatAny45046</v>
      </c>
      <c r="E39" s="5" t="e">
        <f>IF(I39=#REF!,'Turf only'!G39,"")</f>
        <v>#REF!</v>
      </c>
      <c r="F39" s="5" t="e">
        <f t="shared" si="1"/>
        <v>#REF!</v>
      </c>
      <c r="G39" s="15">
        <v>45046</v>
      </c>
      <c r="H39" s="16" t="s">
        <v>40</v>
      </c>
      <c r="I39" s="16" t="s">
        <v>22</v>
      </c>
      <c r="J39" s="16" t="s">
        <v>9</v>
      </c>
      <c r="K39" s="14" t="s">
        <v>10</v>
      </c>
      <c r="L39" s="14" t="s">
        <v>11</v>
      </c>
      <c r="M39" s="16" t="s">
        <v>25</v>
      </c>
      <c r="N39" s="16" t="s">
        <v>13</v>
      </c>
      <c r="O39" s="16" t="s">
        <v>14</v>
      </c>
      <c r="P39" s="12">
        <f t="shared" si="2"/>
        <v>1</v>
      </c>
      <c r="Q39" s="12" cm="1">
        <f t="array" ref="Q39">SUMPRODUCT(($G$2:$G$2765=G39)*(P39&gt;$P$2:$P$2765))+1</f>
        <v>1</v>
      </c>
      <c r="R39" s="12" t="e">
        <f>(Q39*100000)+#REF!</f>
        <v>#REF!</v>
      </c>
      <c r="S39" t="e" cm="1">
        <f t="array" ref="S39">SUMPRODUCT(($G$2:$G$2765=G39)*(R39&gt;$R$2:$R$2765))+1</f>
        <v>#REF!</v>
      </c>
      <c r="T39" t="str">
        <f t="shared" si="3"/>
        <v xml:space="preserve">MUSSELBURGH </v>
      </c>
      <c r="U39">
        <v>0</v>
      </c>
      <c r="V39" t="s">
        <v>19</v>
      </c>
      <c r="W39">
        <f t="shared" si="4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0"/>
        <v>Afternoon45047</v>
      </c>
      <c r="D40" s="5" t="str">
        <f>IF('by region'!$C$2="Any","Any",'Turf only'!V40)&amp;M40&amp;IF('by region'!$I$2="Any","Any",N40)&amp;G40</f>
        <v>AnyFlatAny45047</v>
      </c>
      <c r="E40" s="5" t="e">
        <f>IF(I40=#REF!,'Turf only'!G40,"")</f>
        <v>#REF!</v>
      </c>
      <c r="F40" s="5" t="e">
        <f t="shared" si="1"/>
        <v>#REF!</v>
      </c>
      <c r="G40" s="15">
        <v>45047</v>
      </c>
      <c r="H40" s="16" t="s">
        <v>42</v>
      </c>
      <c r="I40" s="16" t="s">
        <v>79</v>
      </c>
      <c r="J40" s="16" t="s">
        <v>9</v>
      </c>
      <c r="K40" s="14" t="s">
        <v>24</v>
      </c>
      <c r="L40" s="14" t="s">
        <v>19</v>
      </c>
      <c r="M40" s="16" t="s">
        <v>25</v>
      </c>
      <c r="N40" s="16" t="s">
        <v>13</v>
      </c>
      <c r="O40" s="16" t="s">
        <v>14</v>
      </c>
      <c r="P40" s="12">
        <f t="shared" si="2"/>
        <v>1</v>
      </c>
      <c r="Q40" s="12" cm="1">
        <f t="array" ref="Q40">SUMPRODUCT(($G$2:$G$2765=G40)*(P40&gt;$P$2:$P$2765))+1</f>
        <v>1</v>
      </c>
      <c r="R40" s="12" t="e">
        <f>(Q40*100000)+#REF!</f>
        <v>#REF!</v>
      </c>
      <c r="S40" t="e" cm="1">
        <f t="array" ref="S40">SUMPRODUCT(($G$2:$G$2765=G40)*(R40&gt;$R$2:$R$2765))+1</f>
        <v>#REF!</v>
      </c>
      <c r="T40" t="str">
        <f t="shared" si="3"/>
        <v xml:space="preserve">BATH </v>
      </c>
      <c r="U40">
        <v>0</v>
      </c>
      <c r="V40" t="s">
        <v>19</v>
      </c>
      <c r="W40">
        <f t="shared" si="4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0"/>
        <v>Afternoon45047</v>
      </c>
      <c r="D41" s="5" t="str">
        <f>IF('by region'!$C$2="Any","Any",'Turf only'!V41)&amp;M41&amp;IF('by region'!$I$2="Any","Any",N41)&amp;G41</f>
        <v>AnyFlatAny45047</v>
      </c>
      <c r="E41" s="5" t="e">
        <f>IF(I41=#REF!,'Turf only'!G41,"")</f>
        <v>#REF!</v>
      </c>
      <c r="F41" s="5" t="e">
        <f t="shared" si="1"/>
        <v>#REF!</v>
      </c>
      <c r="G41" s="15">
        <v>45047</v>
      </c>
      <c r="H41" s="16" t="s">
        <v>42</v>
      </c>
      <c r="I41" s="16" t="s">
        <v>70</v>
      </c>
      <c r="J41" s="16" t="s">
        <v>9</v>
      </c>
      <c r="K41" s="14" t="s">
        <v>24</v>
      </c>
      <c r="L41" s="14" t="s">
        <v>19</v>
      </c>
      <c r="M41" s="16" t="s">
        <v>25</v>
      </c>
      <c r="N41" s="16" t="s">
        <v>13</v>
      </c>
      <c r="O41" s="16" t="s">
        <v>14</v>
      </c>
      <c r="P41" s="12">
        <f t="shared" si="2"/>
        <v>1</v>
      </c>
      <c r="Q41" s="12" cm="1">
        <f t="array" ref="Q41">SUMPRODUCT(($G$2:$G$2765=G41)*(P41&gt;$P$2:$P$2765))+1</f>
        <v>1</v>
      </c>
      <c r="R41" s="12" t="e">
        <f>(Q41*100000)+#REF!</f>
        <v>#REF!</v>
      </c>
      <c r="S41" t="e" cm="1">
        <f t="array" ref="S41">SUMPRODUCT(($G$2:$G$2765=G41)*(R41&gt;$R$2:$R$2765))+1</f>
        <v>#REF!</v>
      </c>
      <c r="T41" t="str">
        <f t="shared" si="3"/>
        <v xml:space="preserve">WINDSOR </v>
      </c>
      <c r="U41">
        <v>0</v>
      </c>
      <c r="V41" t="s">
        <v>11</v>
      </c>
      <c r="W41">
        <f t="shared" si="4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0"/>
        <v>Afternoon45047</v>
      </c>
      <c r="D42" s="5" t="str">
        <f>IF('by region'!$C$2="Any","Any",'Turf only'!V42)&amp;M42&amp;IF('by region'!$I$2="Any","Any",N42)&amp;G42</f>
        <v>AnyFlatAny45047</v>
      </c>
      <c r="E42" s="5" t="e">
        <f>IF(I42=#REF!,'Turf only'!G42,"")</f>
        <v>#REF!</v>
      </c>
      <c r="F42" s="5" t="e">
        <f t="shared" si="1"/>
        <v>#REF!</v>
      </c>
      <c r="G42" s="15">
        <v>45047</v>
      </c>
      <c r="H42" s="16" t="s">
        <v>42</v>
      </c>
      <c r="I42" s="16" t="s">
        <v>77</v>
      </c>
      <c r="J42" s="16" t="s">
        <v>9</v>
      </c>
      <c r="K42" s="14" t="s">
        <v>10</v>
      </c>
      <c r="L42" s="14" t="s">
        <v>11</v>
      </c>
      <c r="M42" s="16" t="s">
        <v>25</v>
      </c>
      <c r="N42" s="16" t="s">
        <v>13</v>
      </c>
      <c r="O42" s="16" t="s">
        <v>21</v>
      </c>
      <c r="P42" s="12">
        <f t="shared" si="2"/>
        <v>1</v>
      </c>
      <c r="Q42" s="12" cm="1">
        <f t="array" ref="Q42">SUMPRODUCT(($G$2:$G$2765=G42)*(P42&gt;$P$2:$P$2765))+1</f>
        <v>1</v>
      </c>
      <c r="R42" s="12" t="e">
        <f>(Q42*100000)+#REF!</f>
        <v>#REF!</v>
      </c>
      <c r="S42" t="e" cm="1">
        <f t="array" ref="S42">SUMPRODUCT(($G$2:$G$2765=G42)*(R42&gt;$R$2:$R$2765))+1</f>
        <v>#REF!</v>
      </c>
      <c r="T42" t="str">
        <f t="shared" si="3"/>
        <v xml:space="preserve">BEVERLEY </v>
      </c>
      <c r="U42">
        <v>0</v>
      </c>
      <c r="V42" t="s">
        <v>17</v>
      </c>
      <c r="W42">
        <f t="shared" si="4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0"/>
        <v>Afternoon45048</v>
      </c>
      <c r="D43" s="5" t="str">
        <f>IF('by region'!$C$2="Any","Any",'Turf only'!V43)&amp;M43&amp;IF('by region'!$I$2="Any","Any",N43)&amp;G43</f>
        <v>AnyFlatAny45048</v>
      </c>
      <c r="E43" s="5" t="e">
        <f>IF(I43=#REF!,'Turf only'!G43,"")</f>
        <v>#REF!</v>
      </c>
      <c r="F43" s="5" t="e">
        <f t="shared" si="1"/>
        <v>#REF!</v>
      </c>
      <c r="G43" s="15">
        <v>45048</v>
      </c>
      <c r="H43" s="16" t="s">
        <v>7</v>
      </c>
      <c r="I43" s="16" t="s">
        <v>82</v>
      </c>
      <c r="J43" s="16" t="s">
        <v>9</v>
      </c>
      <c r="K43" s="14" t="s">
        <v>24</v>
      </c>
      <c r="L43" s="14" t="s">
        <v>19</v>
      </c>
      <c r="M43" s="16" t="s">
        <v>25</v>
      </c>
      <c r="N43" s="16" t="s">
        <v>13</v>
      </c>
      <c r="O43" s="16" t="s">
        <v>14</v>
      </c>
      <c r="P43" s="12">
        <f t="shared" si="2"/>
        <v>1</v>
      </c>
      <c r="Q43" s="12" cm="1">
        <f t="array" ref="Q43">SUMPRODUCT(($G$2:$G$2765=G43)*(P43&gt;$P$2:$P$2765))+1</f>
        <v>1</v>
      </c>
      <c r="R43" s="12" t="e">
        <f>(Q43*100000)+#REF!</f>
        <v>#REF!</v>
      </c>
      <c r="S43" t="e" cm="1">
        <f t="array" ref="S43">SUMPRODUCT(($G$2:$G$2765=G43)*(R43&gt;$R$2:$R$2765))+1</f>
        <v>#REF!</v>
      </c>
      <c r="T43" t="str">
        <f t="shared" si="3"/>
        <v xml:space="preserve">BRIGHTON </v>
      </c>
      <c r="U43">
        <v>0</v>
      </c>
      <c r="V43" t="s">
        <v>19</v>
      </c>
      <c r="W43">
        <f t="shared" si="4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0"/>
        <v>Afternoon45048</v>
      </c>
      <c r="D44" s="5" t="str">
        <f>IF('by region'!$C$2="Any","Any",'Turf only'!V44)&amp;M44&amp;IF('by region'!$I$2="Any","Any",N44)&amp;G44</f>
        <v>AnyFlatAny45048</v>
      </c>
      <c r="E44" s="5" t="e">
        <f>IF(I44=#REF!,'Turf only'!G44,"")</f>
        <v>#REF!</v>
      </c>
      <c r="F44" s="5" t="e">
        <f t="shared" si="1"/>
        <v>#REF!</v>
      </c>
      <c r="G44" s="15">
        <v>45048</v>
      </c>
      <c r="H44" s="16" t="s">
        <v>7</v>
      </c>
      <c r="I44" s="16" t="s">
        <v>72</v>
      </c>
      <c r="J44" s="16" t="s">
        <v>9</v>
      </c>
      <c r="K44" s="14" t="s">
        <v>16</v>
      </c>
      <c r="L44" s="14" t="s">
        <v>17</v>
      </c>
      <c r="M44" s="16" t="s">
        <v>25</v>
      </c>
      <c r="N44" s="16" t="s">
        <v>13</v>
      </c>
      <c r="O44" s="16" t="s">
        <v>14</v>
      </c>
      <c r="P44" s="12">
        <f t="shared" si="2"/>
        <v>1</v>
      </c>
      <c r="Q44" s="12" cm="1">
        <f t="array" ref="Q44">SUMPRODUCT(($G$2:$G$2765=G44)*(P44&gt;$P$2:$P$2765))+1</f>
        <v>1</v>
      </c>
      <c r="R44" s="12" t="e">
        <f>(Q44*100000)+#REF!</f>
        <v>#REF!</v>
      </c>
      <c r="S44" t="e" cm="1">
        <f t="array" ref="S44">SUMPRODUCT(($G$2:$G$2765=G44)*(R44&gt;$R$2:$R$2765))+1</f>
        <v>#REF!</v>
      </c>
      <c r="T44" t="str">
        <f t="shared" si="3"/>
        <v xml:space="preserve">NOTTINGHAM </v>
      </c>
      <c r="U44">
        <v>0</v>
      </c>
      <c r="V44" t="s">
        <v>19</v>
      </c>
      <c r="W44">
        <f t="shared" si="4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0"/>
        <v>Afternoon45048</v>
      </c>
      <c r="D45" s="5" t="str">
        <f>IF('by region'!$C$2="Any","Any",'Turf only'!V45)&amp;M45&amp;IF('by region'!$I$2="Any","Any",N45)&amp;G45</f>
        <v>AnyFlatAny45048</v>
      </c>
      <c r="E45" s="5" t="e">
        <f>IF(I45=#REF!,'Turf only'!G45,"")</f>
        <v>#REF!</v>
      </c>
      <c r="F45" s="5" t="e">
        <f t="shared" si="1"/>
        <v>#REF!</v>
      </c>
      <c r="G45" s="15">
        <v>45048</v>
      </c>
      <c r="H45" s="16" t="s">
        <v>7</v>
      </c>
      <c r="I45" s="16" t="s">
        <v>81</v>
      </c>
      <c r="J45" s="16" t="s">
        <v>9</v>
      </c>
      <c r="K45" s="14" t="s">
        <v>24</v>
      </c>
      <c r="L45" s="14" t="s">
        <v>17</v>
      </c>
      <c r="M45" s="16" t="s">
        <v>25</v>
      </c>
      <c r="N45" s="16" t="s">
        <v>13</v>
      </c>
      <c r="O45" s="16" t="s">
        <v>14</v>
      </c>
      <c r="P45" s="12">
        <f t="shared" si="2"/>
        <v>1</v>
      </c>
      <c r="Q45" s="12" cm="1">
        <f t="array" ref="Q45">SUMPRODUCT(($G$2:$G$2765=G45)*(P45&gt;$P$2:$P$2765))+1</f>
        <v>1</v>
      </c>
      <c r="R45" s="12" t="e">
        <f>(Q45*100000)+#REF!</f>
        <v>#REF!</v>
      </c>
      <c r="S45" t="e" cm="1">
        <f t="array" ref="S45">SUMPRODUCT(($G$2:$G$2765=G45)*(R45&gt;$R$2:$R$2765))+1</f>
        <v>#REF!</v>
      </c>
      <c r="T45" t="str">
        <f t="shared" si="3"/>
        <v xml:space="preserve">YARMOUTH </v>
      </c>
      <c r="U45">
        <v>0</v>
      </c>
      <c r="V45" t="s">
        <v>30</v>
      </c>
      <c r="W45">
        <f t="shared" si="4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0"/>
        <v>Afternoon45049</v>
      </c>
      <c r="D46" s="5" t="str">
        <f>IF('by region'!$C$2="Any","Any",'Turf only'!V46)&amp;M46&amp;IF('by region'!$I$2="Any","Any",N46)&amp;G46</f>
        <v>AnyFlatAny45049</v>
      </c>
      <c r="E46" s="5" t="e">
        <f>IF(I46=#REF!,'Turf only'!G46,"")</f>
        <v>#REF!</v>
      </c>
      <c r="F46" s="5" t="e">
        <f t="shared" si="1"/>
        <v>#REF!</v>
      </c>
      <c r="G46" s="15">
        <v>45049</v>
      </c>
      <c r="H46" s="16" t="s">
        <v>27</v>
      </c>
      <c r="I46" s="16" t="s">
        <v>55</v>
      </c>
      <c r="J46" s="16" t="s">
        <v>9</v>
      </c>
      <c r="K46" s="14" t="s">
        <v>10</v>
      </c>
      <c r="L46" s="14" t="s">
        <v>19</v>
      </c>
      <c r="M46" s="16" t="s">
        <v>25</v>
      </c>
      <c r="N46" s="16" t="s">
        <v>13</v>
      </c>
      <c r="O46" s="16" t="s">
        <v>14</v>
      </c>
      <c r="P46" s="12">
        <f t="shared" si="2"/>
        <v>1</v>
      </c>
      <c r="Q46" s="12" cm="1">
        <f t="array" ref="Q46">SUMPRODUCT(($G$2:$G$2765=G46)*(P46&gt;$P$2:$P$2765))+1</f>
        <v>1</v>
      </c>
      <c r="R46" s="12" t="e">
        <f>(Q46*100000)+#REF!</f>
        <v>#REF!</v>
      </c>
      <c r="S46" t="e" cm="1">
        <f t="array" ref="S46">SUMPRODUCT(($G$2:$G$2765=G46)*(R46&gt;$R$2:$R$2765))+1</f>
        <v>#REF!</v>
      </c>
      <c r="T46" t="str">
        <f t="shared" si="3"/>
        <v xml:space="preserve">ASCOT </v>
      </c>
      <c r="U46">
        <v>0</v>
      </c>
      <c r="V46" t="s">
        <v>11</v>
      </c>
      <c r="W46">
        <f t="shared" si="4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0"/>
        <v>Evening45049</v>
      </c>
      <c r="D47" s="5" t="str">
        <f>IF('by region'!$C$2="Any","Any",'Turf only'!V47)&amp;M47&amp;IF('by region'!$I$2="Any","Any",N47)&amp;G47</f>
        <v>AnyFlatAny45049</v>
      </c>
      <c r="E47" s="5" t="e">
        <f>IF(I47=#REF!,'Turf only'!G47,"")</f>
        <v>#REF!</v>
      </c>
      <c r="F47" s="5" t="e">
        <f t="shared" si="1"/>
        <v>#REF!</v>
      </c>
      <c r="G47" s="15">
        <v>45049</v>
      </c>
      <c r="H47" s="16" t="s">
        <v>27</v>
      </c>
      <c r="I47" s="16" t="s">
        <v>82</v>
      </c>
      <c r="J47" s="16" t="s">
        <v>80</v>
      </c>
      <c r="K47" s="14" t="s">
        <v>24</v>
      </c>
      <c r="L47" s="14" t="s">
        <v>19</v>
      </c>
      <c r="M47" s="16" t="s">
        <v>25</v>
      </c>
      <c r="N47" s="16" t="s">
        <v>13</v>
      </c>
      <c r="O47" s="16" t="s">
        <v>14</v>
      </c>
      <c r="P47" s="12">
        <f t="shared" si="2"/>
        <v>2</v>
      </c>
      <c r="Q47" s="12" cm="1">
        <f t="array" ref="Q47">SUMPRODUCT(($G$2:$G$2765=G47)*(P47&gt;$P$2:$P$2765))+1</f>
        <v>3</v>
      </c>
      <c r="R47" s="12" t="e">
        <f>(Q47*100000)+#REF!</f>
        <v>#REF!</v>
      </c>
      <c r="S47" t="e" cm="1">
        <f t="array" ref="S47">SUMPRODUCT(($G$2:$G$2765=G47)*(R47&gt;$R$2:$R$2765))+1</f>
        <v>#REF!</v>
      </c>
      <c r="T47" t="str">
        <f t="shared" si="3"/>
        <v>BRIGHTON †</v>
      </c>
      <c r="U47">
        <v>0</v>
      </c>
      <c r="V47" t="s">
        <v>11</v>
      </c>
      <c r="W47">
        <f t="shared" si="4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0"/>
        <v>Afternoon45049</v>
      </c>
      <c r="D48" s="5" t="str">
        <f>IF('by region'!$C$2="Any","Any",'Turf only'!V48)&amp;M48&amp;IF('by region'!$I$2="Any","Any",N48)&amp;G48</f>
        <v>AnyFlatAny45049</v>
      </c>
      <c r="E48" s="5" t="e">
        <f>IF(I48=#REF!,'Turf only'!G48,"")</f>
        <v>#REF!</v>
      </c>
      <c r="F48" s="5" t="e">
        <f t="shared" si="1"/>
        <v>#REF!</v>
      </c>
      <c r="G48" s="15">
        <v>45049</v>
      </c>
      <c r="H48" s="16" t="s">
        <v>27</v>
      </c>
      <c r="I48" s="16" t="s">
        <v>71</v>
      </c>
      <c r="J48" s="16" t="s">
        <v>9</v>
      </c>
      <c r="K48" s="14" t="s">
        <v>10</v>
      </c>
      <c r="L48" s="14" t="s">
        <v>11</v>
      </c>
      <c r="M48" s="16" t="s">
        <v>25</v>
      </c>
      <c r="N48" s="16" t="s">
        <v>13</v>
      </c>
      <c r="O48" s="16" t="s">
        <v>14</v>
      </c>
      <c r="P48" s="12">
        <f t="shared" si="2"/>
        <v>1</v>
      </c>
      <c r="Q48" s="12" cm="1">
        <f t="array" ref="Q48">SUMPRODUCT(($G$2:$G$2765=G48)*(P48&gt;$P$2:$P$2765))+1</f>
        <v>1</v>
      </c>
      <c r="R48" s="12" t="e">
        <f>(Q48*100000)+#REF!</f>
        <v>#REF!</v>
      </c>
      <c r="S48" t="e" cm="1">
        <f t="array" ref="S48">SUMPRODUCT(($G$2:$G$2765=G48)*(R48&gt;$R$2:$R$2765))+1</f>
        <v>#REF!</v>
      </c>
      <c r="T48" t="str">
        <f t="shared" si="3"/>
        <v xml:space="preserve">PONTEFRACT </v>
      </c>
      <c r="U48">
        <v>0</v>
      </c>
      <c r="V48" t="s">
        <v>19</v>
      </c>
      <c r="W48">
        <f t="shared" si="4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0"/>
        <v>Afternoon45050</v>
      </c>
      <c r="D49" s="5" t="str">
        <f>IF('by region'!$C$2="Any","Any",'Turf only'!V49)&amp;M49&amp;IF('by region'!$I$2="Any","Any",N49)&amp;G49</f>
        <v>AnyFlatAny45050</v>
      </c>
      <c r="E49" s="5" t="e">
        <f>IF(I49=#REF!,'Turf only'!G49,"")</f>
        <v>#REF!</v>
      </c>
      <c r="F49" s="5" t="e">
        <f t="shared" si="1"/>
        <v>#REF!</v>
      </c>
      <c r="G49" s="15">
        <v>45050</v>
      </c>
      <c r="H49" s="16" t="s">
        <v>34</v>
      </c>
      <c r="I49" s="16" t="s">
        <v>28</v>
      </c>
      <c r="J49" s="16" t="s">
        <v>9</v>
      </c>
      <c r="K49" s="14" t="s">
        <v>10</v>
      </c>
      <c r="L49" s="14" t="s">
        <v>11</v>
      </c>
      <c r="M49" s="16" t="s">
        <v>25</v>
      </c>
      <c r="N49" s="16" t="s">
        <v>13</v>
      </c>
      <c r="O49" s="16" t="s">
        <v>21</v>
      </c>
      <c r="P49" s="12">
        <f t="shared" si="2"/>
        <v>1</v>
      </c>
      <c r="Q49" s="12" cm="1">
        <f t="array" ref="Q49">SUMPRODUCT(($G$2:$G$2765=G49)*(P49&gt;$P$2:$P$2765))+1</f>
        <v>1</v>
      </c>
      <c r="R49" s="12" t="e">
        <f>(Q49*100000)+#REF!</f>
        <v>#REF!</v>
      </c>
      <c r="S49" t="e" cm="1">
        <f t="array" ref="S49">SUMPRODUCT(($G$2:$G$2765=G49)*(R49&gt;$R$2:$R$2765))+1</f>
        <v>#REF!</v>
      </c>
      <c r="T49" t="str">
        <f t="shared" si="3"/>
        <v xml:space="preserve">AYR </v>
      </c>
      <c r="U49">
        <v>0</v>
      </c>
      <c r="V49" t="s">
        <v>30</v>
      </c>
      <c r="W49">
        <f t="shared" si="4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0"/>
        <v>Afternoon45050</v>
      </c>
      <c r="D50" s="5" t="str">
        <f>IF('by region'!$C$2="Any","Any",'Turf only'!V50)&amp;M50&amp;IF('by region'!$I$2="Any","Any",N50)&amp;G50</f>
        <v>AnyFlatAny45050</v>
      </c>
      <c r="E50" s="5" t="e">
        <f>IF(I50=#REF!,'Turf only'!G50,"")</f>
        <v>#REF!</v>
      </c>
      <c r="F50" s="5" t="e">
        <f t="shared" si="1"/>
        <v>#REF!</v>
      </c>
      <c r="G50" s="15">
        <v>45050</v>
      </c>
      <c r="H50" s="16" t="s">
        <v>34</v>
      </c>
      <c r="I50" s="16" t="s">
        <v>69</v>
      </c>
      <c r="J50" s="16" t="s">
        <v>9</v>
      </c>
      <c r="K50" s="14" t="s">
        <v>10</v>
      </c>
      <c r="L50" s="14" t="s">
        <v>11</v>
      </c>
      <c r="M50" s="16" t="s">
        <v>25</v>
      </c>
      <c r="N50" s="16" t="s">
        <v>13</v>
      </c>
      <c r="O50" s="16" t="s">
        <v>14</v>
      </c>
      <c r="P50" s="12">
        <f t="shared" si="2"/>
        <v>1</v>
      </c>
      <c r="Q50" s="12" cm="1">
        <f t="array" ref="Q50">SUMPRODUCT(($G$2:$G$2765=G50)*(P50&gt;$P$2:$P$2765))+1</f>
        <v>1</v>
      </c>
      <c r="R50" s="12" t="e">
        <f>(Q50*100000)+#REF!</f>
        <v>#REF!</v>
      </c>
      <c r="S50" t="e" cm="1">
        <f t="array" ref="S50">SUMPRODUCT(($G$2:$G$2765=G50)*(R50&gt;$R$2:$R$2765))+1</f>
        <v>#REF!</v>
      </c>
      <c r="T50" t="str">
        <f t="shared" si="3"/>
        <v xml:space="preserve">REDCAR </v>
      </c>
      <c r="U50">
        <v>0</v>
      </c>
      <c r="V50" t="s">
        <v>19</v>
      </c>
      <c r="W50">
        <f t="shared" si="4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0"/>
        <v>Afternoon45050</v>
      </c>
      <c r="D51" s="5" t="str">
        <f>IF('by region'!$C$2="Any","Any",'Turf only'!V51)&amp;M51&amp;IF('by region'!$I$2="Any","Any",N51)&amp;G51</f>
        <v>AnyFlatAny45050</v>
      </c>
      <c r="E51" s="5" t="e">
        <f>IF(I51=#REF!,'Turf only'!G51,"")</f>
        <v>#REF!</v>
      </c>
      <c r="F51" s="5" t="e">
        <f t="shared" si="1"/>
        <v>#REF!</v>
      </c>
      <c r="G51" s="15">
        <v>45050</v>
      </c>
      <c r="H51" s="16" t="s">
        <v>34</v>
      </c>
      <c r="I51" s="16" t="s">
        <v>87</v>
      </c>
      <c r="J51" s="16" t="s">
        <v>9</v>
      </c>
      <c r="K51" s="14" t="s">
        <v>10</v>
      </c>
      <c r="L51" s="14" t="s">
        <v>19</v>
      </c>
      <c r="M51" s="16" t="s">
        <v>25</v>
      </c>
      <c r="N51" s="16" t="s">
        <v>13</v>
      </c>
      <c r="O51" s="16" t="s">
        <v>21</v>
      </c>
      <c r="P51" s="12">
        <f t="shared" si="2"/>
        <v>1</v>
      </c>
      <c r="Q51" s="12" cm="1">
        <f t="array" ref="Q51">SUMPRODUCT(($G$2:$G$2765=G51)*(P51&gt;$P$2:$P$2765))+1</f>
        <v>1</v>
      </c>
      <c r="R51" s="12" t="e">
        <f>(Q51*100000)+#REF!</f>
        <v>#REF!</v>
      </c>
      <c r="S51" t="e" cm="1">
        <f t="array" ref="S51">SUMPRODUCT(($G$2:$G$2765=G51)*(R51&gt;$R$2:$R$2765))+1</f>
        <v>#REF!</v>
      </c>
      <c r="T51" t="str">
        <f t="shared" si="3"/>
        <v xml:space="preserve">SALISBURY </v>
      </c>
      <c r="U51">
        <v>0</v>
      </c>
      <c r="V51" t="s">
        <v>17</v>
      </c>
      <c r="W51">
        <f t="shared" si="4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0"/>
        <v>Afternoon45051</v>
      </c>
      <c r="D52" s="5" t="str">
        <f>IF('by region'!$C$2="Any","Any",'Turf only'!V52)&amp;M52&amp;IF('by region'!$I$2="Any","Any",N52)&amp;G52</f>
        <v>AnyFlatAny45051</v>
      </c>
      <c r="E52" s="5" t="e">
        <f>IF(I52=#REF!,'Turf only'!G52,"")</f>
        <v>#REF!</v>
      </c>
      <c r="F52" s="5" t="e">
        <f t="shared" si="1"/>
        <v>#REF!</v>
      </c>
      <c r="G52" s="15">
        <v>45051</v>
      </c>
      <c r="H52" s="16" t="s">
        <v>35</v>
      </c>
      <c r="I52" s="16" t="s">
        <v>76</v>
      </c>
      <c r="J52" s="16" t="s">
        <v>9</v>
      </c>
      <c r="K52" s="14" t="s">
        <v>16</v>
      </c>
      <c r="L52" s="14" t="s">
        <v>17</v>
      </c>
      <c r="M52" s="16" t="s">
        <v>25</v>
      </c>
      <c r="N52" s="16" t="s">
        <v>13</v>
      </c>
      <c r="O52" s="16" t="s">
        <v>14</v>
      </c>
      <c r="P52" s="12">
        <f t="shared" si="2"/>
        <v>1</v>
      </c>
      <c r="Q52" s="12" cm="1">
        <f t="array" ref="Q52">SUMPRODUCT(($G$2:$G$2765=G52)*(P52&gt;$P$2:$P$2765))+1</f>
        <v>1</v>
      </c>
      <c r="R52" s="12" t="e">
        <f>(Q52*100000)+#REF!</f>
        <v>#REF!</v>
      </c>
      <c r="S52" t="e" cm="1">
        <f t="array" ref="S52">SUMPRODUCT(($G$2:$G$2765=G52)*(R52&gt;$R$2:$R$2765))+1</f>
        <v>#REF!</v>
      </c>
      <c r="T52" t="str">
        <f t="shared" si="3"/>
        <v xml:space="preserve">NEWMARKET </v>
      </c>
      <c r="U52">
        <v>0</v>
      </c>
      <c r="V52" t="s">
        <v>19</v>
      </c>
      <c r="W52">
        <f t="shared" si="4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0"/>
        <v>Afternoon45051</v>
      </c>
      <c r="D53" s="5" t="str">
        <f>IF('by region'!$C$2="Any","Any",'Turf only'!V53)&amp;M53&amp;IF('by region'!$I$2="Any","Any",N53)&amp;G53</f>
        <v>AnyFlatAny45051</v>
      </c>
      <c r="E53" s="5" t="e">
        <f>IF(I53=#REF!,'Turf only'!G53,"")</f>
        <v>#REF!</v>
      </c>
      <c r="F53" s="5" t="e">
        <f t="shared" si="1"/>
        <v>#REF!</v>
      </c>
      <c r="G53" s="15">
        <v>45051</v>
      </c>
      <c r="H53" s="16" t="s">
        <v>35</v>
      </c>
      <c r="I53" s="16" t="s">
        <v>85</v>
      </c>
      <c r="J53" s="16" t="s">
        <v>9</v>
      </c>
      <c r="K53" s="14" t="s">
        <v>10</v>
      </c>
      <c r="L53" s="14" t="s">
        <v>19</v>
      </c>
      <c r="M53" s="16" t="s">
        <v>25</v>
      </c>
      <c r="N53" s="16" t="s">
        <v>13</v>
      </c>
      <c r="O53" s="16" t="s">
        <v>14</v>
      </c>
      <c r="P53" s="12">
        <f t="shared" si="2"/>
        <v>1</v>
      </c>
      <c r="Q53" s="12" cm="1">
        <f t="array" ref="Q53">SUMPRODUCT(($G$2:$G$2765=G53)*(P53&gt;$P$2:$P$2765))+1</f>
        <v>1</v>
      </c>
      <c r="R53" s="12" t="e">
        <f>(Q53*100000)+#REF!</f>
        <v>#REF!</v>
      </c>
      <c r="S53" t="e" cm="1">
        <f t="array" ref="S53">SUMPRODUCT(($G$2:$G$2765=G53)*(R53&gt;$R$2:$R$2765))+1</f>
        <v>#REF!</v>
      </c>
      <c r="T53" t="str">
        <f t="shared" si="3"/>
        <v xml:space="preserve">GOODWOOD </v>
      </c>
      <c r="U53">
        <v>0</v>
      </c>
      <c r="V53" t="s">
        <v>11</v>
      </c>
      <c r="W53">
        <f t="shared" si="4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0"/>
        <v>Afternoon45051</v>
      </c>
      <c r="D54" s="5" t="str">
        <f>IF('by region'!$C$2="Any","Any",'Turf only'!V54)&amp;M54&amp;IF('by region'!$I$2="Any","Any",N54)&amp;G54</f>
        <v>AnyFlatAny45051</v>
      </c>
      <c r="E54" s="5" t="e">
        <f>IF(I54=#REF!,'Turf only'!G54,"")</f>
        <v>#REF!</v>
      </c>
      <c r="F54" s="5" t="e">
        <f t="shared" si="1"/>
        <v>#REF!</v>
      </c>
      <c r="G54" s="15">
        <v>45051</v>
      </c>
      <c r="H54" s="16" t="s">
        <v>35</v>
      </c>
      <c r="I54" s="16" t="s">
        <v>22</v>
      </c>
      <c r="J54" s="16" t="s">
        <v>9</v>
      </c>
      <c r="K54" s="14" t="s">
        <v>10</v>
      </c>
      <c r="L54" s="14" t="s">
        <v>11</v>
      </c>
      <c r="M54" s="16" t="s">
        <v>25</v>
      </c>
      <c r="N54" s="16" t="s">
        <v>13</v>
      </c>
      <c r="O54" s="16" t="s">
        <v>14</v>
      </c>
      <c r="P54" s="12">
        <f t="shared" si="2"/>
        <v>1</v>
      </c>
      <c r="Q54" s="12" cm="1">
        <f t="array" ref="Q54">SUMPRODUCT(($G$2:$G$2765=G54)*(P54&gt;$P$2:$P$2765))+1</f>
        <v>1</v>
      </c>
      <c r="R54" s="12" t="e">
        <f>(Q54*100000)+#REF!</f>
        <v>#REF!</v>
      </c>
      <c r="S54" t="e" cm="1">
        <f t="array" ref="S54">SUMPRODUCT(($G$2:$G$2765=G54)*(R54&gt;$R$2:$R$2765))+1</f>
        <v>#REF!</v>
      </c>
      <c r="T54" t="str">
        <f t="shared" si="3"/>
        <v xml:space="preserve">MUSSELBURGH </v>
      </c>
      <c r="U54">
        <v>0</v>
      </c>
      <c r="V54" t="s">
        <v>30</v>
      </c>
      <c r="W54">
        <f t="shared" si="4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si="0"/>
        <v>Evening45052</v>
      </c>
      <c r="D55" s="5" t="str">
        <f>IF('by region'!$C$2="Any","Any",'Turf only'!V55)&amp;M55&amp;IF('by region'!$I$2="Any","Any",N55)&amp;G55</f>
        <v>AnyFlatAny45052</v>
      </c>
      <c r="E55" s="5" t="e">
        <f>IF(I55=#REF!,'Turf only'!G55,"")</f>
        <v>#REF!</v>
      </c>
      <c r="F55" s="5" t="e">
        <f t="shared" si="1"/>
        <v>#REF!</v>
      </c>
      <c r="G55" s="15">
        <v>45052</v>
      </c>
      <c r="H55" s="16" t="s">
        <v>37</v>
      </c>
      <c r="I55" s="16" t="s">
        <v>59</v>
      </c>
      <c r="J55" s="16" t="s">
        <v>80</v>
      </c>
      <c r="K55" s="14" t="s">
        <v>24</v>
      </c>
      <c r="L55" s="14" t="s">
        <v>11</v>
      </c>
      <c r="M55" s="16" t="s">
        <v>25</v>
      </c>
      <c r="N55" s="16" t="s">
        <v>13</v>
      </c>
      <c r="O55" s="16" t="s">
        <v>14</v>
      </c>
      <c r="P55" s="12">
        <f t="shared" si="2"/>
        <v>2</v>
      </c>
      <c r="Q55" s="12" cm="1">
        <f t="array" ref="Q55">SUMPRODUCT(($G$2:$G$2765=G55)*(P55&gt;$P$2:$P$2765))+1</f>
        <v>5</v>
      </c>
      <c r="R55" s="12" t="e">
        <f>(Q55*100000)+#REF!</f>
        <v>#REF!</v>
      </c>
      <c r="S55" t="e" cm="1">
        <f t="array" ref="S55">SUMPRODUCT(($G$2:$G$2765=G55)*(R55&gt;$R$2:$R$2765))+1</f>
        <v>#REF!</v>
      </c>
      <c r="T55" t="str">
        <f t="shared" si="3"/>
        <v>DONCASTER †</v>
      </c>
      <c r="U55">
        <v>0</v>
      </c>
      <c r="V55" t="s">
        <v>17</v>
      </c>
      <c r="W55">
        <f t="shared" si="4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0"/>
        <v>Afternoon45052</v>
      </c>
      <c r="D56" s="5" t="str">
        <f>IF('by region'!$C$2="Any","Any",'Turf only'!V56)&amp;M56&amp;IF('by region'!$I$2="Any","Any",N56)&amp;G56</f>
        <v>AnyFlatAny45052</v>
      </c>
      <c r="E56" s="5" t="e">
        <f>IF(I56=#REF!,'Turf only'!G56,"")</f>
        <v>#REF!</v>
      </c>
      <c r="F56" s="5" t="e">
        <f t="shared" si="1"/>
        <v>#REF!</v>
      </c>
      <c r="G56" s="15">
        <v>45052</v>
      </c>
      <c r="H56" s="16" t="s">
        <v>37</v>
      </c>
      <c r="I56" s="16" t="s">
        <v>85</v>
      </c>
      <c r="J56" s="16" t="s">
        <v>9</v>
      </c>
      <c r="K56" s="14" t="s">
        <v>10</v>
      </c>
      <c r="L56" s="14" t="s">
        <v>19</v>
      </c>
      <c r="M56" s="16" t="s">
        <v>25</v>
      </c>
      <c r="N56" s="16" t="s">
        <v>13</v>
      </c>
      <c r="O56" s="16" t="s">
        <v>14</v>
      </c>
      <c r="P56" s="12">
        <f t="shared" si="2"/>
        <v>1</v>
      </c>
      <c r="Q56" s="12" cm="1">
        <f t="array" ref="Q56">SUMPRODUCT(($G$2:$G$2765=G56)*(P56&gt;$P$2:$P$2765))+1</f>
        <v>1</v>
      </c>
      <c r="R56" s="12" t="e">
        <f>(Q56*100000)+#REF!</f>
        <v>#REF!</v>
      </c>
      <c r="S56" t="e" cm="1">
        <f t="array" ref="S56">SUMPRODUCT(($G$2:$G$2765=G56)*(R56&gt;$R$2:$R$2765))+1</f>
        <v>#REF!</v>
      </c>
      <c r="T56" t="str">
        <f t="shared" si="3"/>
        <v xml:space="preserve">GOODWOOD </v>
      </c>
      <c r="U56">
        <v>0</v>
      </c>
      <c r="V56" t="s">
        <v>17</v>
      </c>
      <c r="W56">
        <f t="shared" si="4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ref="C57:C120" si="5">J57&amp;G57</f>
        <v>Afternoon45052</v>
      </c>
      <c r="D57" s="5" t="str">
        <f>IF('by region'!$C$2="Any","Any",'Turf only'!V57)&amp;M57&amp;IF('by region'!$I$2="Any","Any",N57)&amp;G57</f>
        <v>AnyFlatAny45052</v>
      </c>
      <c r="E57" s="5" t="e">
        <f>IF(I57=#REF!,'Turf only'!G57,"")</f>
        <v>#REF!</v>
      </c>
      <c r="F57" s="5" t="e">
        <f t="shared" ref="F57:F120" si="6">G57&amp;S57</f>
        <v>#REF!</v>
      </c>
      <c r="G57" s="15">
        <v>45052</v>
      </c>
      <c r="H57" s="16" t="s">
        <v>37</v>
      </c>
      <c r="I57" s="16" t="s">
        <v>76</v>
      </c>
      <c r="J57" s="16" t="s">
        <v>9</v>
      </c>
      <c r="K57" s="14" t="s">
        <v>16</v>
      </c>
      <c r="L57" s="14" t="s">
        <v>17</v>
      </c>
      <c r="M57" s="16" t="s">
        <v>25</v>
      </c>
      <c r="N57" s="16" t="s">
        <v>13</v>
      </c>
      <c r="O57" s="16" t="s">
        <v>14</v>
      </c>
      <c r="P57" s="12">
        <f t="shared" ref="P57:P120" si="7">IF(J57="Afternoon",1,IF(J57="Evening",2,IF(J57="Floodlit",3,4)))</f>
        <v>1</v>
      </c>
      <c r="Q57" s="12" cm="1">
        <f t="array" ref="Q57">SUMPRODUCT(($G$2:$G$2765=G57)*(P57&gt;$P$2:$P$2765))+1</f>
        <v>1</v>
      </c>
      <c r="R57" s="12" t="e">
        <f>(Q57*100000)+#REF!</f>
        <v>#REF!</v>
      </c>
      <c r="S57" t="e" cm="1">
        <f t="array" ref="S57">SUMPRODUCT(($G$2:$G$2765=G57)*(R57&gt;$R$2:$R$2765))+1</f>
        <v>#REF!</v>
      </c>
      <c r="T57" t="str">
        <f t="shared" ref="T57:T120" si="8">_xlfn.CONCAT(IF(M57="Flat",UPPER(I57),I57)," ",IF(J57="Evening","†",IF(J57="Floodlit","#","")))</f>
        <v xml:space="preserve">NEWMARKET </v>
      </c>
      <c r="U57">
        <v>0</v>
      </c>
      <c r="V57" t="s">
        <v>30</v>
      </c>
      <c r="W57">
        <f t="shared" ref="W57:W120" si="9">YEAR(G57)</f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5"/>
        <v>Afternoon45052</v>
      </c>
      <c r="D58" s="5" t="str">
        <f>IF('by region'!$C$2="Any","Any",'Turf only'!V58)&amp;M58&amp;IF('by region'!$I$2="Any","Any",N58)&amp;G58</f>
        <v>AnyFlatAny45052</v>
      </c>
      <c r="E58" s="5" t="e">
        <f>IF(I58=#REF!,'Turf only'!G58,"")</f>
        <v>#REF!</v>
      </c>
      <c r="F58" s="5" t="e">
        <f t="shared" si="6"/>
        <v>#REF!</v>
      </c>
      <c r="G58" s="15">
        <v>45052</v>
      </c>
      <c r="H58" s="16" t="s">
        <v>37</v>
      </c>
      <c r="I58" s="16" t="s">
        <v>74</v>
      </c>
      <c r="J58" s="16" t="s">
        <v>9</v>
      </c>
      <c r="K58" s="14" t="s">
        <v>10</v>
      </c>
      <c r="L58" s="14" t="s">
        <v>11</v>
      </c>
      <c r="M58" s="16" t="s">
        <v>25</v>
      </c>
      <c r="N58" s="16" t="s">
        <v>13</v>
      </c>
      <c r="O58" s="16" t="s">
        <v>14</v>
      </c>
      <c r="P58" s="12">
        <f t="shared" si="7"/>
        <v>1</v>
      </c>
      <c r="Q58" s="12" cm="1">
        <f t="array" ref="Q58">SUMPRODUCT(($G$2:$G$2765=G58)*(P58&gt;$P$2:$P$2765))+1</f>
        <v>1</v>
      </c>
      <c r="R58" s="12" t="e">
        <f>(Q58*100000)+#REF!</f>
        <v>#REF!</v>
      </c>
      <c r="S58" t="e" cm="1">
        <f t="array" ref="S58">SUMPRODUCT(($G$2:$G$2765=G58)*(R58&gt;$R$2:$R$2765))+1</f>
        <v>#REF!</v>
      </c>
      <c r="T58" t="str">
        <f t="shared" si="8"/>
        <v xml:space="preserve">THIRSK </v>
      </c>
      <c r="U58">
        <v>0</v>
      </c>
      <c r="V58" t="s">
        <v>17</v>
      </c>
      <c r="W58">
        <f t="shared" si="9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5"/>
        <v>Afternoon45053</v>
      </c>
      <c r="D59" s="5" t="str">
        <f>IF('by region'!$C$2="Any","Any",'Turf only'!V59)&amp;M59&amp;IF('by region'!$I$2="Any","Any",N59)&amp;G59</f>
        <v>AnyFlatAny45053</v>
      </c>
      <c r="E59" s="5" t="e">
        <f>IF(I59=#REF!,'Turf only'!G59,"")</f>
        <v>#REF!</v>
      </c>
      <c r="F59" s="5" t="e">
        <f t="shared" si="6"/>
        <v>#REF!</v>
      </c>
      <c r="G59" s="15">
        <v>45053</v>
      </c>
      <c r="H59" s="16" t="s">
        <v>40</v>
      </c>
      <c r="I59" s="16" t="s">
        <v>86</v>
      </c>
      <c r="J59" s="16" t="s">
        <v>9</v>
      </c>
      <c r="K59" s="14" t="s">
        <v>10</v>
      </c>
      <c r="L59" s="14" t="s">
        <v>11</v>
      </c>
      <c r="M59" s="16" t="s">
        <v>25</v>
      </c>
      <c r="N59" s="16" t="s">
        <v>13</v>
      </c>
      <c r="O59" s="16" t="s">
        <v>14</v>
      </c>
      <c r="P59" s="12">
        <f t="shared" si="7"/>
        <v>1</v>
      </c>
      <c r="Q59" s="12" cm="1">
        <f t="array" ref="Q59">SUMPRODUCT(($G$2:$G$2765=G59)*(P59&gt;$P$2:$P$2765))+1</f>
        <v>1</v>
      </c>
      <c r="R59" s="12" t="e">
        <f>(Q59*100000)+#REF!</f>
        <v>#REF!</v>
      </c>
      <c r="S59" t="e" cm="1">
        <f t="array" ref="S59">SUMPRODUCT(($G$2:$G$2765=G59)*(R59&gt;$R$2:$R$2765))+1</f>
        <v>#REF!</v>
      </c>
      <c r="T59" t="str">
        <f t="shared" si="8"/>
        <v xml:space="preserve">HAMILTON PARK </v>
      </c>
      <c r="U59">
        <v>0</v>
      </c>
      <c r="V59" t="s">
        <v>17</v>
      </c>
      <c r="W59">
        <f t="shared" si="9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5"/>
        <v>Afternoon45053</v>
      </c>
      <c r="D60" s="5" t="str">
        <f>IF('by region'!$C$2="Any","Any",'Turf only'!V60)&amp;M60&amp;IF('by region'!$I$2="Any","Any",N60)&amp;G60</f>
        <v>AnyFlatAny45053</v>
      </c>
      <c r="E60" s="5" t="e">
        <f>IF(I60=#REF!,'Turf only'!G60,"")</f>
        <v>#REF!</v>
      </c>
      <c r="F60" s="5" t="e">
        <f t="shared" si="6"/>
        <v>#REF!</v>
      </c>
      <c r="G60" s="15">
        <v>45053</v>
      </c>
      <c r="H60" s="16" t="s">
        <v>40</v>
      </c>
      <c r="I60" s="16" t="s">
        <v>76</v>
      </c>
      <c r="J60" s="16" t="s">
        <v>9</v>
      </c>
      <c r="K60" s="14" t="s">
        <v>16</v>
      </c>
      <c r="L60" s="14" t="s">
        <v>17</v>
      </c>
      <c r="M60" s="16" t="s">
        <v>25</v>
      </c>
      <c r="N60" s="16" t="s">
        <v>13</v>
      </c>
      <c r="O60" s="16" t="s">
        <v>14</v>
      </c>
      <c r="P60" s="12">
        <f t="shared" si="7"/>
        <v>1</v>
      </c>
      <c r="Q60" s="12" cm="1">
        <f t="array" ref="Q60">SUMPRODUCT(($G$2:$G$2765=G60)*(P60&gt;$P$2:$P$2765))+1</f>
        <v>1</v>
      </c>
      <c r="R60" s="12" t="e">
        <f>(Q60*100000)+#REF!</f>
        <v>#REF!</v>
      </c>
      <c r="S60" t="e" cm="1">
        <f t="array" ref="S60">SUMPRODUCT(($G$2:$G$2765=G60)*(R60&gt;$R$2:$R$2765))+1</f>
        <v>#REF!</v>
      </c>
      <c r="T60" t="str">
        <f t="shared" si="8"/>
        <v xml:space="preserve">NEWMARKET </v>
      </c>
      <c r="U60">
        <v>0</v>
      </c>
      <c r="V60" t="s">
        <v>11</v>
      </c>
      <c r="W60">
        <f t="shared" si="9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5"/>
        <v>Afternoon45053</v>
      </c>
      <c r="D61" s="5" t="str">
        <f>IF('by region'!$C$2="Any","Any",'Turf only'!V61)&amp;M61&amp;IF('by region'!$I$2="Any","Any",N61)&amp;G61</f>
        <v>AnyFlatAny45053</v>
      </c>
      <c r="E61" s="5" t="e">
        <f>IF(I61=#REF!,'Turf only'!G61,"")</f>
        <v>#REF!</v>
      </c>
      <c r="F61" s="5" t="e">
        <f t="shared" si="6"/>
        <v>#REF!</v>
      </c>
      <c r="G61" s="15">
        <v>45053</v>
      </c>
      <c r="H61" s="16" t="s">
        <v>40</v>
      </c>
      <c r="I61" s="16" t="s">
        <v>87</v>
      </c>
      <c r="J61" s="16" t="s">
        <v>9</v>
      </c>
      <c r="K61" s="14" t="s">
        <v>10</v>
      </c>
      <c r="L61" s="14" t="s">
        <v>19</v>
      </c>
      <c r="M61" s="16" t="s">
        <v>25</v>
      </c>
      <c r="N61" s="16" t="s">
        <v>13</v>
      </c>
      <c r="O61" s="16" t="s">
        <v>14</v>
      </c>
      <c r="P61" s="12">
        <f t="shared" si="7"/>
        <v>1</v>
      </c>
      <c r="Q61" s="12" cm="1">
        <f t="array" ref="Q61">SUMPRODUCT(($G$2:$G$2765=G61)*(P61&gt;$P$2:$P$2765))+1</f>
        <v>1</v>
      </c>
      <c r="R61" s="12" t="e">
        <f>(Q61*100000)+#REF!</f>
        <v>#REF!</v>
      </c>
      <c r="S61" t="e" cm="1">
        <f t="array" ref="S61">SUMPRODUCT(($G$2:$G$2765=G61)*(R61&gt;$R$2:$R$2765))+1</f>
        <v>#REF!</v>
      </c>
      <c r="T61" t="str">
        <f t="shared" si="8"/>
        <v xml:space="preserve">SALISBURY </v>
      </c>
      <c r="U61">
        <v>0</v>
      </c>
      <c r="V61" t="s">
        <v>11</v>
      </c>
      <c r="W61">
        <f t="shared" si="9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5"/>
        <v>Afternoon45054</v>
      </c>
      <c r="D62" s="5" t="str">
        <f>IF('by region'!$C$2="Any","Any",'Turf only'!V62)&amp;M62&amp;IF('by region'!$I$2="Any","Any",N62)&amp;G62</f>
        <v>AnyFlatAny45054</v>
      </c>
      <c r="E62" s="5" t="e">
        <f>IF(I62=#REF!,'Turf only'!G62,"")</f>
        <v>#REF!</v>
      </c>
      <c r="F62" s="5" t="e">
        <f t="shared" si="6"/>
        <v>#REF!</v>
      </c>
      <c r="G62" s="15">
        <v>45054</v>
      </c>
      <c r="H62" s="16" t="s">
        <v>42</v>
      </c>
      <c r="I62" s="16" t="s">
        <v>28</v>
      </c>
      <c r="J62" s="16" t="s">
        <v>9</v>
      </c>
      <c r="K62" s="14" t="s">
        <v>10</v>
      </c>
      <c r="L62" s="14" t="s">
        <v>11</v>
      </c>
      <c r="M62" s="16" t="s">
        <v>25</v>
      </c>
      <c r="N62" s="16" t="s">
        <v>13</v>
      </c>
      <c r="O62" s="16" t="s">
        <v>14</v>
      </c>
      <c r="P62" s="12">
        <f t="shared" si="7"/>
        <v>1</v>
      </c>
      <c r="Q62" s="12" cm="1">
        <f t="array" ref="Q62">SUMPRODUCT(($G$2:$G$2765=G62)*(P62&gt;$P$2:$P$2765))+1</f>
        <v>1</v>
      </c>
      <c r="R62" s="12" t="e">
        <f>(Q62*100000)+#REF!</f>
        <v>#REF!</v>
      </c>
      <c r="S62" t="e" cm="1">
        <f t="array" ref="S62">SUMPRODUCT(($G$2:$G$2765=G62)*(R62&gt;$R$2:$R$2765))+1</f>
        <v>#REF!</v>
      </c>
      <c r="T62" t="str">
        <f t="shared" si="8"/>
        <v xml:space="preserve">AYR </v>
      </c>
      <c r="U62">
        <v>0</v>
      </c>
      <c r="V62" t="s">
        <v>19</v>
      </c>
      <c r="W62">
        <f t="shared" si="9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5"/>
        <v>Evening45054</v>
      </c>
      <c r="D63" s="5" t="str">
        <f>IF('by region'!$C$2="Any","Any",'Turf only'!V63)&amp;M63&amp;IF('by region'!$I$2="Any","Any",N63)&amp;G63</f>
        <v>AnyFlatAny45054</v>
      </c>
      <c r="E63" s="5" t="e">
        <f>IF(I63=#REF!,'Turf only'!G63,"")</f>
        <v>#REF!</v>
      </c>
      <c r="F63" s="5" t="e">
        <f t="shared" si="6"/>
        <v>#REF!</v>
      </c>
      <c r="G63" s="15">
        <v>45054</v>
      </c>
      <c r="H63" s="16" t="s">
        <v>42</v>
      </c>
      <c r="I63" s="16" t="s">
        <v>70</v>
      </c>
      <c r="J63" s="16" t="s">
        <v>80</v>
      </c>
      <c r="K63" s="14" t="s">
        <v>24</v>
      </c>
      <c r="L63" s="14" t="s">
        <v>19</v>
      </c>
      <c r="M63" s="16" t="s">
        <v>25</v>
      </c>
      <c r="N63" s="16" t="s">
        <v>13</v>
      </c>
      <c r="O63" s="16" t="s">
        <v>14</v>
      </c>
      <c r="P63" s="12">
        <f t="shared" si="7"/>
        <v>2</v>
      </c>
      <c r="Q63" s="12" cm="1">
        <f t="array" ref="Q63">SUMPRODUCT(($G$2:$G$2765=G63)*(P63&gt;$P$2:$P$2765))+1</f>
        <v>3</v>
      </c>
      <c r="R63" s="12" t="e">
        <f>(Q63*100000)+#REF!</f>
        <v>#REF!</v>
      </c>
      <c r="S63" t="e" cm="1">
        <f t="array" ref="S63">SUMPRODUCT(($G$2:$G$2765=G63)*(R63&gt;$R$2:$R$2765))+1</f>
        <v>#REF!</v>
      </c>
      <c r="T63" t="str">
        <f t="shared" si="8"/>
        <v>WINDSOR †</v>
      </c>
      <c r="U63">
        <v>0</v>
      </c>
      <c r="V63" t="s">
        <v>19</v>
      </c>
      <c r="W63">
        <f t="shared" si="9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5"/>
        <v>Afternoon45056</v>
      </c>
      <c r="D64" s="5" t="str">
        <f>IF('by region'!$C$2="Any","Any",'Turf only'!V64)&amp;M64&amp;IF('by region'!$I$2="Any","Any",N64)&amp;G64</f>
        <v>AnyFlatAny45056</v>
      </c>
      <c r="E64" s="5" t="e">
        <f>IF(I64=#REF!,'Turf only'!G64,"")</f>
        <v>#REF!</v>
      </c>
      <c r="F64" s="5" t="e">
        <f t="shared" si="6"/>
        <v>#REF!</v>
      </c>
      <c r="G64" s="15">
        <v>45056</v>
      </c>
      <c r="H64" s="16" t="s">
        <v>27</v>
      </c>
      <c r="I64" s="16" t="s">
        <v>88</v>
      </c>
      <c r="J64" s="16" t="s">
        <v>9</v>
      </c>
      <c r="K64" s="14" t="s">
        <v>10</v>
      </c>
      <c r="L64" s="14" t="s">
        <v>17</v>
      </c>
      <c r="M64" s="16" t="s">
        <v>25</v>
      </c>
      <c r="N64" s="16" t="s">
        <v>13</v>
      </c>
      <c r="O64" s="16" t="s">
        <v>14</v>
      </c>
      <c r="P64" s="12">
        <f t="shared" si="7"/>
        <v>1</v>
      </c>
      <c r="Q64" s="12" cm="1">
        <f t="array" ref="Q64">SUMPRODUCT(($G$2:$G$2765=G64)*(P64&gt;$P$2:$P$2765))+1</f>
        <v>1</v>
      </c>
      <c r="R64" s="12" t="e">
        <f>(Q64*100000)+#REF!</f>
        <v>#REF!</v>
      </c>
      <c r="S64" t="e" cm="1">
        <f t="array" ref="S64">SUMPRODUCT(($G$2:$G$2765=G64)*(R64&gt;$R$2:$R$2765))+1</f>
        <v>#REF!</v>
      </c>
      <c r="T64" t="str">
        <f t="shared" si="8"/>
        <v xml:space="preserve">CHESTER </v>
      </c>
      <c r="U64">
        <v>0</v>
      </c>
      <c r="V64" t="s">
        <v>19</v>
      </c>
      <c r="W64">
        <f t="shared" si="9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5"/>
        <v>Evening45057</v>
      </c>
      <c r="D65" s="5" t="str">
        <f>IF('by region'!$C$2="Any","Any",'Turf only'!V65)&amp;M65&amp;IF('by region'!$I$2="Any","Any",N65)&amp;G65</f>
        <v>AnyFlatAny45057</v>
      </c>
      <c r="E65" s="5" t="e">
        <f>IF(I65=#REF!,'Turf only'!G65,"")</f>
        <v>#REF!</v>
      </c>
      <c r="F65" s="5" t="e">
        <f t="shared" si="6"/>
        <v>#REF!</v>
      </c>
      <c r="G65" s="15">
        <v>45057</v>
      </c>
      <c r="H65" s="16" t="s">
        <v>34</v>
      </c>
      <c r="I65" s="16" t="s">
        <v>74</v>
      </c>
      <c r="J65" s="16" t="s">
        <v>80</v>
      </c>
      <c r="K65" s="14" t="s">
        <v>10</v>
      </c>
      <c r="L65" s="14" t="s">
        <v>11</v>
      </c>
      <c r="M65" s="16" t="s">
        <v>25</v>
      </c>
      <c r="N65" s="16" t="s">
        <v>13</v>
      </c>
      <c r="O65" s="16" t="s">
        <v>21</v>
      </c>
      <c r="P65" s="12">
        <f t="shared" si="7"/>
        <v>2</v>
      </c>
      <c r="Q65" s="12" cm="1">
        <f t="array" ref="Q65">SUMPRODUCT(($G$2:$G$2765=G65)*(P65&gt;$P$2:$P$2765))+1</f>
        <v>3</v>
      </c>
      <c r="R65" s="12" t="e">
        <f>(Q65*100000)+#REF!</f>
        <v>#REF!</v>
      </c>
      <c r="S65" t="e" cm="1">
        <f t="array" ref="S65">SUMPRODUCT(($G$2:$G$2765=G65)*(R65&gt;$R$2:$R$2765))+1</f>
        <v>#REF!</v>
      </c>
      <c r="T65" t="str">
        <f t="shared" si="8"/>
        <v>THIRSK †</v>
      </c>
      <c r="U65">
        <v>0</v>
      </c>
      <c r="V65" t="s">
        <v>19</v>
      </c>
      <c r="W65">
        <f t="shared" si="9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si="5"/>
        <v>Afternoon45057</v>
      </c>
      <c r="D66" s="5" t="str">
        <f>IF('by region'!$C$2="Any","Any",'Turf only'!V66)&amp;M66&amp;IF('by region'!$I$2="Any","Any",N66)&amp;G66</f>
        <v>AnyFlatAny45057</v>
      </c>
      <c r="E66" s="5" t="e">
        <f>IF(I66=#REF!,'Turf only'!G66,"")</f>
        <v>#REF!</v>
      </c>
      <c r="F66" s="5" t="e">
        <f t="shared" si="6"/>
        <v>#REF!</v>
      </c>
      <c r="G66" s="15">
        <v>45057</v>
      </c>
      <c r="H66" s="16" t="s">
        <v>34</v>
      </c>
      <c r="I66" s="16" t="s">
        <v>88</v>
      </c>
      <c r="J66" s="16" t="s">
        <v>9</v>
      </c>
      <c r="K66" s="14" t="s">
        <v>10</v>
      </c>
      <c r="L66" s="14" t="s">
        <v>17</v>
      </c>
      <c r="M66" s="16" t="s">
        <v>25</v>
      </c>
      <c r="N66" s="16" t="s">
        <v>13</v>
      </c>
      <c r="O66" s="16" t="s">
        <v>14</v>
      </c>
      <c r="P66" s="12">
        <f t="shared" si="7"/>
        <v>1</v>
      </c>
      <c r="Q66" s="12" cm="1">
        <f t="array" ref="Q66">SUMPRODUCT(($G$2:$G$2765=G66)*(P66&gt;$P$2:$P$2765))+1</f>
        <v>1</v>
      </c>
      <c r="R66" s="12" t="e">
        <f>(Q66*100000)+#REF!</f>
        <v>#REF!</v>
      </c>
      <c r="S66" t="e" cm="1">
        <f t="array" ref="S66">SUMPRODUCT(($G$2:$G$2765=G66)*(R66&gt;$R$2:$R$2765))+1</f>
        <v>#REF!</v>
      </c>
      <c r="T66" t="str">
        <f t="shared" si="8"/>
        <v xml:space="preserve">CHESTER </v>
      </c>
      <c r="U66">
        <v>0</v>
      </c>
      <c r="V66" t="s">
        <v>11</v>
      </c>
      <c r="W66">
        <f t="shared" si="9"/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5"/>
        <v>Afternoon45058</v>
      </c>
      <c r="D67" s="5" t="str">
        <f>IF('by region'!$C$2="Any","Any",'Turf only'!V67)&amp;M67&amp;IF('by region'!$I$2="Any","Any",N67)&amp;G67</f>
        <v>AnyFlatAny45058</v>
      </c>
      <c r="E67" s="5" t="e">
        <f>IF(I67=#REF!,'Turf only'!G67,"")</f>
        <v>#REF!</v>
      </c>
      <c r="F67" s="5" t="e">
        <f t="shared" si="6"/>
        <v>#REF!</v>
      </c>
      <c r="G67" s="15">
        <v>45058</v>
      </c>
      <c r="H67" s="16" t="s">
        <v>35</v>
      </c>
      <c r="I67" s="16" t="s">
        <v>55</v>
      </c>
      <c r="J67" s="16" t="s">
        <v>9</v>
      </c>
      <c r="K67" s="14" t="s">
        <v>10</v>
      </c>
      <c r="L67" s="14" t="s">
        <v>19</v>
      </c>
      <c r="M67" s="16" t="s">
        <v>25</v>
      </c>
      <c r="N67" s="16" t="s">
        <v>13</v>
      </c>
      <c r="O67" s="16" t="s">
        <v>14</v>
      </c>
      <c r="P67" s="12">
        <f t="shared" si="7"/>
        <v>1</v>
      </c>
      <c r="Q67" s="12" cm="1">
        <f t="array" ref="Q67">SUMPRODUCT(($G$2:$G$2765=G67)*(P67&gt;$P$2:$P$2765))+1</f>
        <v>1</v>
      </c>
      <c r="R67" s="12" t="e">
        <f>(Q67*100000)+#REF!</f>
        <v>#REF!</v>
      </c>
      <c r="S67" t="e" cm="1">
        <f t="array" ref="S67">SUMPRODUCT(($G$2:$G$2765=G67)*(R67&gt;$R$2:$R$2765))+1</f>
        <v>#REF!</v>
      </c>
      <c r="T67" t="str">
        <f t="shared" si="8"/>
        <v xml:space="preserve">ASCOT </v>
      </c>
      <c r="U67">
        <v>0</v>
      </c>
      <c r="V67" t="s">
        <v>17</v>
      </c>
      <c r="W67">
        <f t="shared" si="9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5"/>
        <v>Afternoon45058</v>
      </c>
      <c r="D68" s="5" t="str">
        <f>IF('by region'!$C$2="Any","Any",'Turf only'!V68)&amp;M68&amp;IF('by region'!$I$2="Any","Any",N68)&amp;G68</f>
        <v>AnyFlatAny45058</v>
      </c>
      <c r="E68" s="5" t="e">
        <f>IF(I68=#REF!,'Turf only'!G68,"")</f>
        <v>#REF!</v>
      </c>
      <c r="F68" s="5" t="e">
        <f t="shared" si="6"/>
        <v>#REF!</v>
      </c>
      <c r="G68" s="15">
        <v>45058</v>
      </c>
      <c r="H68" s="16" t="s">
        <v>35</v>
      </c>
      <c r="I68" s="16" t="s">
        <v>88</v>
      </c>
      <c r="J68" s="16" t="s">
        <v>9</v>
      </c>
      <c r="K68" s="14" t="s">
        <v>10</v>
      </c>
      <c r="L68" s="14" t="s">
        <v>17</v>
      </c>
      <c r="M68" s="16" t="s">
        <v>25</v>
      </c>
      <c r="N68" s="16" t="s">
        <v>13</v>
      </c>
      <c r="O68" s="16" t="s">
        <v>14</v>
      </c>
      <c r="P68" s="12">
        <f t="shared" si="7"/>
        <v>1</v>
      </c>
      <c r="Q68" s="12" cm="1">
        <f t="array" ref="Q68">SUMPRODUCT(($G$2:$G$2765=G68)*(P68&gt;$P$2:$P$2765))+1</f>
        <v>1</v>
      </c>
      <c r="R68" s="12" t="e">
        <f>(Q68*100000)+#REF!</f>
        <v>#REF!</v>
      </c>
      <c r="S68" t="e" cm="1">
        <f t="array" ref="S68">SUMPRODUCT(($G$2:$G$2765=G68)*(R68&gt;$R$2:$R$2765))+1</f>
        <v>#REF!</v>
      </c>
      <c r="T68" t="str">
        <f t="shared" si="8"/>
        <v xml:space="preserve">CHESTER </v>
      </c>
      <c r="U68">
        <v>0</v>
      </c>
      <c r="V68" t="s">
        <v>19</v>
      </c>
      <c r="W68">
        <f t="shared" si="9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5"/>
        <v>Evening45058</v>
      </c>
      <c r="D69" s="5" t="str">
        <f>IF('by region'!$C$2="Any","Any",'Turf only'!V69)&amp;M69&amp;IF('by region'!$I$2="Any","Any",N69)&amp;G69</f>
        <v>AnyFlatAny45058</v>
      </c>
      <c r="E69" s="5" t="e">
        <f>IF(I69=#REF!,'Turf only'!G69,"")</f>
        <v>#REF!</v>
      </c>
      <c r="F69" s="5" t="e">
        <f t="shared" si="6"/>
        <v>#REF!</v>
      </c>
      <c r="G69" s="15">
        <v>45058</v>
      </c>
      <c r="H69" s="16" t="s">
        <v>35</v>
      </c>
      <c r="I69" s="16" t="s">
        <v>72</v>
      </c>
      <c r="J69" s="16" t="s">
        <v>80</v>
      </c>
      <c r="K69" s="14" t="s">
        <v>16</v>
      </c>
      <c r="L69" s="14" t="s">
        <v>17</v>
      </c>
      <c r="M69" s="16" t="s">
        <v>25</v>
      </c>
      <c r="N69" s="16" t="s">
        <v>13</v>
      </c>
      <c r="O69" s="16" t="s">
        <v>14</v>
      </c>
      <c r="P69" s="12">
        <f t="shared" si="7"/>
        <v>2</v>
      </c>
      <c r="Q69" s="12" cm="1">
        <f t="array" ref="Q69">SUMPRODUCT(($G$2:$G$2765=G69)*(P69&gt;$P$2:$P$2765))+1</f>
        <v>4</v>
      </c>
      <c r="R69" s="12" t="e">
        <f>(Q69*100000)+#REF!</f>
        <v>#REF!</v>
      </c>
      <c r="S69" t="e" cm="1">
        <f t="array" ref="S69">SUMPRODUCT(($G$2:$G$2765=G69)*(R69&gt;$R$2:$R$2765))+1</f>
        <v>#REF!</v>
      </c>
      <c r="T69" t="str">
        <f t="shared" si="8"/>
        <v>NOTTINGHAM †</v>
      </c>
      <c r="U69">
        <v>0</v>
      </c>
      <c r="V69" t="s">
        <v>17</v>
      </c>
      <c r="W69">
        <f t="shared" si="9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5"/>
        <v>Evening45058</v>
      </c>
      <c r="D70" s="5" t="str">
        <f>IF('by region'!$C$2="Any","Any",'Turf only'!V70)&amp;M70&amp;IF('by region'!$I$2="Any","Any",N70)&amp;G70</f>
        <v>AnyFlatAny45058</v>
      </c>
      <c r="E70" s="5" t="e">
        <f>IF(I70=#REF!,'Turf only'!G70,"")</f>
        <v>#REF!</v>
      </c>
      <c r="F70" s="5" t="e">
        <f t="shared" si="6"/>
        <v>#REF!</v>
      </c>
      <c r="G70" s="15">
        <v>45058</v>
      </c>
      <c r="H70" s="16" t="s">
        <v>35</v>
      </c>
      <c r="I70" s="16" t="s">
        <v>78</v>
      </c>
      <c r="J70" s="16" t="s">
        <v>80</v>
      </c>
      <c r="K70" s="14" t="s">
        <v>10</v>
      </c>
      <c r="L70" s="14" t="s">
        <v>11</v>
      </c>
      <c r="M70" s="16" t="s">
        <v>25</v>
      </c>
      <c r="N70" s="16" t="s">
        <v>13</v>
      </c>
      <c r="O70" s="16" t="s">
        <v>21</v>
      </c>
      <c r="P70" s="12">
        <f t="shared" si="7"/>
        <v>2</v>
      </c>
      <c r="Q70" s="12" cm="1">
        <f t="array" ref="Q70">SUMPRODUCT(($G$2:$G$2765=G70)*(P70&gt;$P$2:$P$2765))+1</f>
        <v>4</v>
      </c>
      <c r="R70" s="12" t="e">
        <f>(Q70*100000)+#REF!</f>
        <v>#REF!</v>
      </c>
      <c r="S70" t="e" cm="1">
        <f t="array" ref="S70">SUMPRODUCT(($G$2:$G$2765=G70)*(R70&gt;$R$2:$R$2765))+1</f>
        <v>#REF!</v>
      </c>
      <c r="T70" t="str">
        <f t="shared" si="8"/>
        <v>RIPON †</v>
      </c>
      <c r="U70">
        <v>0</v>
      </c>
      <c r="V70" t="s">
        <v>11</v>
      </c>
      <c r="W70">
        <f t="shared" si="9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5"/>
        <v>Afternoon45059</v>
      </c>
      <c r="D71" s="5" t="str">
        <f>IF('by region'!$C$2="Any","Any",'Turf only'!V71)&amp;M71&amp;IF('by region'!$I$2="Any","Any",N71)&amp;G71</f>
        <v>AnyFlatAny45059</v>
      </c>
      <c r="E71" s="5" t="e">
        <f>IF(I71=#REF!,'Turf only'!G71,"")</f>
        <v>#REF!</v>
      </c>
      <c r="F71" s="5" t="e">
        <f t="shared" si="6"/>
        <v>#REF!</v>
      </c>
      <c r="G71" s="15">
        <v>45059</v>
      </c>
      <c r="H71" s="16" t="s">
        <v>37</v>
      </c>
      <c r="I71" s="16" t="s">
        <v>55</v>
      </c>
      <c r="J71" s="16" t="s">
        <v>9</v>
      </c>
      <c r="K71" s="14" t="s">
        <v>10</v>
      </c>
      <c r="L71" s="14" t="s">
        <v>19</v>
      </c>
      <c r="M71" s="16" t="s">
        <v>25</v>
      </c>
      <c r="N71" s="16" t="s">
        <v>13</v>
      </c>
      <c r="O71" s="16" t="s">
        <v>14</v>
      </c>
      <c r="P71" s="12">
        <f t="shared" si="7"/>
        <v>1</v>
      </c>
      <c r="Q71" s="12" cm="1">
        <f t="array" ref="Q71">SUMPRODUCT(($G$2:$G$2765=G71)*(P71&gt;$P$2:$P$2765))+1</f>
        <v>1</v>
      </c>
      <c r="R71" s="12" t="e">
        <f>(Q71*100000)+#REF!</f>
        <v>#REF!</v>
      </c>
      <c r="S71" t="e" cm="1">
        <f t="array" ref="S71">SUMPRODUCT(($G$2:$G$2765=G71)*(R71&gt;$R$2:$R$2765))+1</f>
        <v>#REF!</v>
      </c>
      <c r="T71" t="str">
        <f t="shared" si="8"/>
        <v xml:space="preserve">ASCOT </v>
      </c>
      <c r="U71">
        <v>0</v>
      </c>
      <c r="V71" t="s">
        <v>17</v>
      </c>
      <c r="W71">
        <f t="shared" si="9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5"/>
        <v>Afternoon45059</v>
      </c>
      <c r="D72" s="5" t="str">
        <f>IF('by region'!$C$2="Any","Any",'Turf only'!V72)&amp;M72&amp;IF('by region'!$I$2="Any","Any",N72)&amp;G72</f>
        <v>AnyFlatAny45059</v>
      </c>
      <c r="E72" s="5" t="e">
        <f>IF(I72=#REF!,'Turf only'!G72,"")</f>
        <v>#REF!</v>
      </c>
      <c r="F72" s="5" t="e">
        <f t="shared" si="6"/>
        <v>#REF!</v>
      </c>
      <c r="G72" s="15">
        <v>45059</v>
      </c>
      <c r="H72" s="16" t="s">
        <v>37</v>
      </c>
      <c r="I72" s="16" t="s">
        <v>36</v>
      </c>
      <c r="J72" s="16" t="s">
        <v>9</v>
      </c>
      <c r="K72" s="14" t="s">
        <v>24</v>
      </c>
      <c r="L72" s="14" t="s">
        <v>19</v>
      </c>
      <c r="M72" s="16" t="s">
        <v>25</v>
      </c>
      <c r="N72" s="16" t="s">
        <v>13</v>
      </c>
      <c r="O72" s="16" t="s">
        <v>14</v>
      </c>
      <c r="P72" s="12">
        <f t="shared" si="7"/>
        <v>1</v>
      </c>
      <c r="Q72" s="12" cm="1">
        <f t="array" ref="Q72">SUMPRODUCT(($G$2:$G$2765=G72)*(P72&gt;$P$2:$P$2765))+1</f>
        <v>1</v>
      </c>
      <c r="R72" s="12" t="e">
        <f>(Q72*100000)+#REF!</f>
        <v>#REF!</v>
      </c>
      <c r="S72" t="e" cm="1">
        <f t="array" ref="S72">SUMPRODUCT(($G$2:$G$2765=G72)*(R72&gt;$R$2:$R$2765))+1</f>
        <v>#REF!</v>
      </c>
      <c r="T72" t="str">
        <f t="shared" si="8"/>
        <v xml:space="preserve">LINGFIELD PARK </v>
      </c>
      <c r="U72">
        <v>0</v>
      </c>
      <c r="V72" t="s">
        <v>17</v>
      </c>
      <c r="W72">
        <f t="shared" si="9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5"/>
        <v>Afternoon45059</v>
      </c>
      <c r="D73" s="5" t="str">
        <f>IF('by region'!$C$2="Any","Any",'Turf only'!V73)&amp;M73&amp;IF('by region'!$I$2="Any","Any",N73)&amp;G73</f>
        <v>AnyFlatAny45059</v>
      </c>
      <c r="E73" s="5" t="e">
        <f>IF(I73=#REF!,'Turf only'!G73,"")</f>
        <v>#REF!</v>
      </c>
      <c r="F73" s="5" t="e">
        <f t="shared" si="6"/>
        <v>#REF!</v>
      </c>
      <c r="G73" s="15">
        <v>45059</v>
      </c>
      <c r="H73" s="16" t="s">
        <v>37</v>
      </c>
      <c r="I73" s="16" t="s">
        <v>72</v>
      </c>
      <c r="J73" s="16" t="s">
        <v>9</v>
      </c>
      <c r="K73" s="14" t="s">
        <v>16</v>
      </c>
      <c r="L73" s="14" t="s">
        <v>17</v>
      </c>
      <c r="M73" s="16" t="s">
        <v>25</v>
      </c>
      <c r="N73" s="16" t="s">
        <v>13</v>
      </c>
      <c r="O73" s="16" t="s">
        <v>14</v>
      </c>
      <c r="P73" s="12">
        <f t="shared" si="7"/>
        <v>1</v>
      </c>
      <c r="Q73" s="12" cm="1">
        <f t="array" ref="Q73">SUMPRODUCT(($G$2:$G$2765=G73)*(P73&gt;$P$2:$P$2765))+1</f>
        <v>1</v>
      </c>
      <c r="R73" s="12" t="e">
        <f>(Q73*100000)+#REF!</f>
        <v>#REF!</v>
      </c>
      <c r="S73" t="e" cm="1">
        <f t="array" ref="S73">SUMPRODUCT(($G$2:$G$2765=G73)*(R73&gt;$R$2:$R$2765))+1</f>
        <v>#REF!</v>
      </c>
      <c r="T73" t="str">
        <f t="shared" si="8"/>
        <v xml:space="preserve">NOTTINGHAM </v>
      </c>
      <c r="U73">
        <v>0</v>
      </c>
      <c r="V73" t="s">
        <v>19</v>
      </c>
      <c r="W73">
        <f t="shared" si="9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5"/>
        <v>Evening45059</v>
      </c>
      <c r="D74" s="5" t="str">
        <f>IF('by region'!$C$2="Any","Any",'Turf only'!V74)&amp;M74&amp;IF('by region'!$I$2="Any","Any",N74)&amp;G74</f>
        <v>AnyFlatAny45059</v>
      </c>
      <c r="E74" s="5" t="e">
        <f>IF(I74=#REF!,'Turf only'!G74,"")</f>
        <v>#REF!</v>
      </c>
      <c r="F74" s="5" t="e">
        <f t="shared" si="6"/>
        <v>#REF!</v>
      </c>
      <c r="G74" s="15">
        <v>45059</v>
      </c>
      <c r="H74" s="16" t="s">
        <v>37</v>
      </c>
      <c r="I74" s="16" t="s">
        <v>44</v>
      </c>
      <c r="J74" s="16" t="s">
        <v>80</v>
      </c>
      <c r="K74" s="14" t="s">
        <v>10</v>
      </c>
      <c r="L74" s="14" t="s">
        <v>17</v>
      </c>
      <c r="M74" s="16" t="s">
        <v>25</v>
      </c>
      <c r="N74" s="16" t="s">
        <v>13</v>
      </c>
      <c r="O74" s="16" t="s">
        <v>14</v>
      </c>
      <c r="P74" s="12">
        <f t="shared" si="7"/>
        <v>2</v>
      </c>
      <c r="Q74" s="12" cm="1">
        <f t="array" ref="Q74">SUMPRODUCT(($G$2:$G$2765=G74)*(P74&gt;$P$2:$P$2765))+1</f>
        <v>6</v>
      </c>
      <c r="R74" s="12" t="e">
        <f>(Q74*100000)+#REF!</f>
        <v>#REF!</v>
      </c>
      <c r="S74" t="e" cm="1">
        <f t="array" ref="S74">SUMPRODUCT(($G$2:$G$2765=G74)*(R74&gt;$R$2:$R$2765))+1</f>
        <v>#REF!</v>
      </c>
      <c r="T74" t="str">
        <f t="shared" si="8"/>
        <v>LEICESTER †</v>
      </c>
      <c r="U74">
        <v>0</v>
      </c>
      <c r="V74" t="s">
        <v>11</v>
      </c>
      <c r="W74">
        <f t="shared" si="9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5"/>
        <v>Afternoon45061</v>
      </c>
      <c r="D75" s="5" t="str">
        <f>IF('by region'!$C$2="Any","Any",'Turf only'!V75)&amp;M75&amp;IF('by region'!$I$2="Any","Any",N75)&amp;G75</f>
        <v>AnyFlatAny45061</v>
      </c>
      <c r="E75" s="5" t="e">
        <f>IF(I75=#REF!,'Turf only'!G75,"")</f>
        <v>#REF!</v>
      </c>
      <c r="F75" s="5" t="e">
        <f t="shared" si="6"/>
        <v>#REF!</v>
      </c>
      <c r="G75" s="15">
        <v>45061</v>
      </c>
      <c r="H75" s="16" t="s">
        <v>42</v>
      </c>
      <c r="I75" s="16" t="s">
        <v>22</v>
      </c>
      <c r="J75" s="16" t="s">
        <v>9</v>
      </c>
      <c r="K75" s="14" t="s">
        <v>10</v>
      </c>
      <c r="L75" s="14" t="s">
        <v>11</v>
      </c>
      <c r="M75" s="16" t="s">
        <v>25</v>
      </c>
      <c r="N75" s="16" t="s">
        <v>13</v>
      </c>
      <c r="O75" s="16" t="s">
        <v>14</v>
      </c>
      <c r="P75" s="12">
        <f t="shared" si="7"/>
        <v>1</v>
      </c>
      <c r="Q75" s="12" cm="1">
        <f t="array" ref="Q75">SUMPRODUCT(($G$2:$G$2765=G75)*(P75&gt;$P$2:$P$2765))+1</f>
        <v>1</v>
      </c>
      <c r="R75" s="12" t="e">
        <f>(Q75*100000)+#REF!</f>
        <v>#REF!</v>
      </c>
      <c r="S75" t="e" cm="1">
        <f t="array" ref="S75">SUMPRODUCT(($G$2:$G$2765=G75)*(R75&gt;$R$2:$R$2765))+1</f>
        <v>#REF!</v>
      </c>
      <c r="T75" t="str">
        <f t="shared" si="8"/>
        <v xml:space="preserve">MUSSELBURGH </v>
      </c>
      <c r="U75">
        <v>0</v>
      </c>
      <c r="V75" t="s">
        <v>19</v>
      </c>
      <c r="W75">
        <f t="shared" si="9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5"/>
        <v>Afternoon45061</v>
      </c>
      <c r="D76" s="5" t="str">
        <f>IF('by region'!$C$2="Any","Any",'Turf only'!V76)&amp;M76&amp;IF('by region'!$I$2="Any","Any",N76)&amp;G76</f>
        <v>AnyFlatAny45061</v>
      </c>
      <c r="E76" s="5" t="e">
        <f>IF(I76=#REF!,'Turf only'!G76,"")</f>
        <v>#REF!</v>
      </c>
      <c r="F76" s="5" t="e">
        <f t="shared" si="6"/>
        <v>#REF!</v>
      </c>
      <c r="G76" s="15">
        <v>45061</v>
      </c>
      <c r="H76" s="16" t="s">
        <v>42</v>
      </c>
      <c r="I76" s="16" t="s">
        <v>8</v>
      </c>
      <c r="J76" s="16" t="s">
        <v>9</v>
      </c>
      <c r="K76" s="14" t="s">
        <v>10</v>
      </c>
      <c r="L76" s="14" t="s">
        <v>11</v>
      </c>
      <c r="M76" s="16" t="s">
        <v>25</v>
      </c>
      <c r="N76" s="16" t="s">
        <v>13</v>
      </c>
      <c r="O76" s="16" t="s">
        <v>14</v>
      </c>
      <c r="P76" s="12">
        <f t="shared" si="7"/>
        <v>1</v>
      </c>
      <c r="Q76" s="12" cm="1">
        <f t="array" ref="Q76">SUMPRODUCT(($G$2:$G$2765=G76)*(P76&gt;$P$2:$P$2765))+1</f>
        <v>1</v>
      </c>
      <c r="R76" s="12" t="e">
        <f>(Q76*100000)+#REF!</f>
        <v>#REF!</v>
      </c>
      <c r="S76" t="e" cm="1">
        <f t="array" ref="S76">SUMPRODUCT(($G$2:$G$2765=G76)*(R76&gt;$R$2:$R$2765))+1</f>
        <v>#REF!</v>
      </c>
      <c r="T76" t="str">
        <f t="shared" si="8"/>
        <v xml:space="preserve">CATTERICK BRIDGE </v>
      </c>
      <c r="U76">
        <v>0</v>
      </c>
      <c r="V76" t="s">
        <v>11</v>
      </c>
      <c r="W76">
        <f t="shared" si="9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5"/>
        <v>Evening45061</v>
      </c>
      <c r="D77" s="5" t="str">
        <f>IF('by region'!$C$2="Any","Any",'Turf only'!V77)&amp;M77&amp;IF('by region'!$I$2="Any","Any",N77)&amp;G77</f>
        <v>AnyFlatAny45061</v>
      </c>
      <c r="E77" s="5" t="e">
        <f>IF(I77=#REF!,'Turf only'!G77,"")</f>
        <v>#REF!</v>
      </c>
      <c r="F77" s="5" t="e">
        <f t="shared" si="6"/>
        <v>#REF!</v>
      </c>
      <c r="G77" s="15">
        <v>45061</v>
      </c>
      <c r="H77" s="16" t="s">
        <v>42</v>
      </c>
      <c r="I77" s="16" t="s">
        <v>70</v>
      </c>
      <c r="J77" s="16" t="s">
        <v>80</v>
      </c>
      <c r="K77" s="14" t="s">
        <v>24</v>
      </c>
      <c r="L77" s="14" t="s">
        <v>19</v>
      </c>
      <c r="M77" s="16" t="s">
        <v>25</v>
      </c>
      <c r="N77" s="16" t="s">
        <v>13</v>
      </c>
      <c r="O77" s="16" t="s">
        <v>14</v>
      </c>
      <c r="P77" s="12">
        <f t="shared" si="7"/>
        <v>2</v>
      </c>
      <c r="Q77" s="12" cm="1">
        <f t="array" ref="Q77">SUMPRODUCT(($G$2:$G$2765=G77)*(P77&gt;$P$2:$P$2765))+1</f>
        <v>3</v>
      </c>
      <c r="R77" s="12" t="e">
        <f>(Q77*100000)+#REF!</f>
        <v>#REF!</v>
      </c>
      <c r="S77" t="e" cm="1">
        <f t="array" ref="S77">SUMPRODUCT(($G$2:$G$2765=G77)*(R77&gt;$R$2:$R$2765))+1</f>
        <v>#REF!</v>
      </c>
      <c r="T77" t="str">
        <f t="shared" si="8"/>
        <v>WINDSOR †</v>
      </c>
      <c r="U77">
        <v>0</v>
      </c>
      <c r="V77" t="s">
        <v>19</v>
      </c>
      <c r="W77">
        <f t="shared" si="9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5"/>
        <v>Afternoon45062</v>
      </c>
      <c r="D78" s="5" t="str">
        <f>IF('by region'!$C$2="Any","Any",'Turf only'!V78)&amp;M78&amp;IF('by region'!$I$2="Any","Any",N78)&amp;G78</f>
        <v>AnyFlatAny45062</v>
      </c>
      <c r="E78" s="5" t="e">
        <f>IF(I78=#REF!,'Turf only'!G78,"")</f>
        <v>#REF!</v>
      </c>
      <c r="F78" s="5" t="e">
        <f t="shared" si="6"/>
        <v>#REF!</v>
      </c>
      <c r="G78" s="15">
        <v>45062</v>
      </c>
      <c r="H78" s="16" t="s">
        <v>7</v>
      </c>
      <c r="I78" s="16" t="s">
        <v>77</v>
      </c>
      <c r="J78" s="16" t="s">
        <v>9</v>
      </c>
      <c r="K78" s="14" t="s">
        <v>10</v>
      </c>
      <c r="L78" s="14" t="s">
        <v>11</v>
      </c>
      <c r="M78" s="16" t="s">
        <v>25</v>
      </c>
      <c r="N78" s="16" t="s">
        <v>13</v>
      </c>
      <c r="O78" s="16" t="s">
        <v>14</v>
      </c>
      <c r="P78" s="12">
        <f t="shared" si="7"/>
        <v>1</v>
      </c>
      <c r="Q78" s="12" cm="1">
        <f t="array" ref="Q78">SUMPRODUCT(($G$2:$G$2765=G78)*(P78&gt;$P$2:$P$2765))+1</f>
        <v>1</v>
      </c>
      <c r="R78" s="12" t="e">
        <f>(Q78*100000)+#REF!</f>
        <v>#REF!</v>
      </c>
      <c r="S78" t="e" cm="1">
        <f t="array" ref="S78">SUMPRODUCT(($G$2:$G$2765=G78)*(R78&gt;$R$2:$R$2765))+1</f>
        <v>#REF!</v>
      </c>
      <c r="T78" t="str">
        <f t="shared" si="8"/>
        <v xml:space="preserve">BEVERLEY </v>
      </c>
      <c r="U78">
        <v>0</v>
      </c>
      <c r="V78" t="s">
        <v>19</v>
      </c>
      <c r="W78">
        <f t="shared" si="9"/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5"/>
        <v>Afternoon45062</v>
      </c>
      <c r="D79" s="5" t="str">
        <f>IF('by region'!$C$2="Any","Any",'Turf only'!V79)&amp;M79&amp;IF('by region'!$I$2="Any","Any",N79)&amp;G79</f>
        <v>AnyFlatAny45062</v>
      </c>
      <c r="E79" s="5" t="e">
        <f>IF(I79=#REF!,'Turf only'!G79,"")</f>
        <v>#REF!</v>
      </c>
      <c r="F79" s="5" t="e">
        <f t="shared" si="6"/>
        <v>#REF!</v>
      </c>
      <c r="G79" s="15">
        <v>45062</v>
      </c>
      <c r="H79" s="16" t="s">
        <v>7</v>
      </c>
      <c r="I79" s="16" t="s">
        <v>54</v>
      </c>
      <c r="J79" s="16" t="s">
        <v>9</v>
      </c>
      <c r="K79" s="14" t="s">
        <v>24</v>
      </c>
      <c r="L79" s="14" t="s">
        <v>19</v>
      </c>
      <c r="M79" s="16" t="s">
        <v>25</v>
      </c>
      <c r="N79" s="16" t="s">
        <v>13</v>
      </c>
      <c r="O79" s="16" t="s">
        <v>14</v>
      </c>
      <c r="P79" s="12">
        <f t="shared" si="7"/>
        <v>1</v>
      </c>
      <c r="Q79" s="12" cm="1">
        <f t="array" ref="Q79">SUMPRODUCT(($G$2:$G$2765=G79)*(P79&gt;$P$2:$P$2765))+1</f>
        <v>1</v>
      </c>
      <c r="R79" s="12" t="e">
        <f>(Q79*100000)+#REF!</f>
        <v>#REF!</v>
      </c>
      <c r="S79" t="e" cm="1">
        <f t="array" ref="S79">SUMPRODUCT(($G$2:$G$2765=G79)*(R79&gt;$R$2:$R$2765))+1</f>
        <v>#REF!</v>
      </c>
      <c r="T79" t="str">
        <f t="shared" si="8"/>
        <v xml:space="preserve">CHEPSTOW </v>
      </c>
      <c r="U79">
        <v>0</v>
      </c>
      <c r="V79" t="s">
        <v>11</v>
      </c>
      <c r="W79">
        <f t="shared" si="9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5"/>
        <v>Evening45062</v>
      </c>
      <c r="D80" s="5" t="str">
        <f>IF('by region'!$C$2="Any","Any",'Turf only'!V80)&amp;M80&amp;IF('by region'!$I$2="Any","Any",N80)&amp;G80</f>
        <v>AnyFlatAny45062</v>
      </c>
      <c r="E80" s="5" t="e">
        <f>IF(I80=#REF!,'Turf only'!G80,"")</f>
        <v>#REF!</v>
      </c>
      <c r="F80" s="5" t="e">
        <f t="shared" si="6"/>
        <v>#REF!</v>
      </c>
      <c r="G80" s="15">
        <v>45062</v>
      </c>
      <c r="H80" s="16" t="s">
        <v>7</v>
      </c>
      <c r="I80" s="16" t="s">
        <v>38</v>
      </c>
      <c r="J80" s="16" t="s">
        <v>80</v>
      </c>
      <c r="K80" s="14" t="s">
        <v>16</v>
      </c>
      <c r="L80" s="14" t="s">
        <v>19</v>
      </c>
      <c r="M80" s="16" t="s">
        <v>25</v>
      </c>
      <c r="N80" s="16" t="s">
        <v>13</v>
      </c>
      <c r="O80" s="16" t="s">
        <v>14</v>
      </c>
      <c r="P80" s="12">
        <f t="shared" si="7"/>
        <v>2</v>
      </c>
      <c r="Q80" s="12" cm="1">
        <f t="array" ref="Q80">SUMPRODUCT(($G$2:$G$2765=G80)*(P80&gt;$P$2:$P$2765))+1</f>
        <v>4</v>
      </c>
      <c r="R80" s="12" t="e">
        <f>(Q80*100000)+#REF!</f>
        <v>#REF!</v>
      </c>
      <c r="S80" t="e" cm="1">
        <f t="array" ref="S80">SUMPRODUCT(($G$2:$G$2765=G80)*(R80&gt;$R$2:$R$2765))+1</f>
        <v>#REF!</v>
      </c>
      <c r="T80" t="str">
        <f t="shared" si="8"/>
        <v>SANDOWN PARK †</v>
      </c>
      <c r="U80">
        <v>0</v>
      </c>
      <c r="V80" t="s">
        <v>17</v>
      </c>
      <c r="W80">
        <f t="shared" si="9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5"/>
        <v>Evening45062</v>
      </c>
      <c r="D81" s="5" t="str">
        <f>IF('by region'!$C$2="Any","Any",'Turf only'!V81)&amp;M81&amp;IF('by region'!$I$2="Any","Any",N81)&amp;G81</f>
        <v>AnyFlatAny45062</v>
      </c>
      <c r="E81" s="5" t="e">
        <f>IF(I81=#REF!,'Turf only'!G81,"")</f>
        <v>#REF!</v>
      </c>
      <c r="F81" s="5" t="e">
        <f t="shared" si="6"/>
        <v>#REF!</v>
      </c>
      <c r="G81" s="15">
        <v>45062</v>
      </c>
      <c r="H81" s="16" t="s">
        <v>7</v>
      </c>
      <c r="I81" s="16" t="s">
        <v>49</v>
      </c>
      <c r="J81" s="16" t="s">
        <v>80</v>
      </c>
      <c r="K81" s="14" t="s">
        <v>10</v>
      </c>
      <c r="L81" s="14" t="s">
        <v>11</v>
      </c>
      <c r="M81" s="16" t="s">
        <v>25</v>
      </c>
      <c r="N81" s="16" t="s">
        <v>13</v>
      </c>
      <c r="O81" s="16" t="s">
        <v>21</v>
      </c>
      <c r="P81" s="12">
        <f t="shared" si="7"/>
        <v>2</v>
      </c>
      <c r="Q81" s="12" cm="1">
        <f t="array" ref="Q81">SUMPRODUCT(($G$2:$G$2765=G81)*(P81&gt;$P$2:$P$2765))+1</f>
        <v>4</v>
      </c>
      <c r="R81" s="12" t="e">
        <f>(Q81*100000)+#REF!</f>
        <v>#REF!</v>
      </c>
      <c r="S81" t="e" cm="1">
        <f t="array" ref="S81">SUMPRODUCT(($G$2:$G$2765=G81)*(R81&gt;$R$2:$R$2765))+1</f>
        <v>#REF!</v>
      </c>
      <c r="T81" t="str">
        <f t="shared" si="8"/>
        <v>WETHERBY †</v>
      </c>
      <c r="U81">
        <v>0</v>
      </c>
      <c r="V81" t="s">
        <v>17</v>
      </c>
      <c r="W81">
        <f t="shared" si="9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5"/>
        <v>Evening45063</v>
      </c>
      <c r="D82" s="5" t="str">
        <f>IF('by region'!$C$2="Any","Any",'Turf only'!V82)&amp;M82&amp;IF('by region'!$I$2="Any","Any",N82)&amp;G82</f>
        <v>AnyFlatAny45063</v>
      </c>
      <c r="E82" s="5" t="e">
        <f>IF(I82=#REF!,'Turf only'!G82,"")</f>
        <v>#REF!</v>
      </c>
      <c r="F82" s="5" t="e">
        <f t="shared" si="6"/>
        <v>#REF!</v>
      </c>
      <c r="G82" s="15">
        <v>45063</v>
      </c>
      <c r="H82" s="16" t="s">
        <v>27</v>
      </c>
      <c r="I82" s="16" t="s">
        <v>79</v>
      </c>
      <c r="J82" s="16" t="s">
        <v>80</v>
      </c>
      <c r="K82" s="14" t="s">
        <v>24</v>
      </c>
      <c r="L82" s="14" t="s">
        <v>19</v>
      </c>
      <c r="M82" s="16" t="s">
        <v>25</v>
      </c>
      <c r="N82" s="16" t="s">
        <v>13</v>
      </c>
      <c r="O82" s="16" t="s">
        <v>14</v>
      </c>
      <c r="P82" s="12">
        <f t="shared" si="7"/>
        <v>2</v>
      </c>
      <c r="Q82" s="12" cm="1">
        <f t="array" ref="Q82">SUMPRODUCT(($G$2:$G$2765=G82)*(P82&gt;$P$2:$P$2765))+1</f>
        <v>4</v>
      </c>
      <c r="R82" s="12" t="e">
        <f>(Q82*100000)+#REF!</f>
        <v>#REF!</v>
      </c>
      <c r="S82" t="e" cm="1">
        <f t="array" ref="S82">SUMPRODUCT(($G$2:$G$2765=G82)*(R82&gt;$R$2:$R$2765))+1</f>
        <v>#REF!</v>
      </c>
      <c r="T82" t="str">
        <f t="shared" si="8"/>
        <v>BATH †</v>
      </c>
      <c r="U82">
        <v>0</v>
      </c>
      <c r="V82" t="s">
        <v>11</v>
      </c>
      <c r="W82">
        <f t="shared" si="9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5"/>
        <v>Afternoon45063</v>
      </c>
      <c r="D83" s="5" t="str">
        <f>IF('by region'!$C$2="Any","Any",'Turf only'!V83)&amp;M83&amp;IF('by region'!$I$2="Any","Any",N83)&amp;G83</f>
        <v>AnyFlatAny45063</v>
      </c>
      <c r="E83" s="5" t="e">
        <f>IF(I83=#REF!,'Turf only'!G83,"")</f>
        <v>#REF!</v>
      </c>
      <c r="F83" s="5" t="e">
        <f t="shared" si="6"/>
        <v>#REF!</v>
      </c>
      <c r="G83" s="15">
        <v>45063</v>
      </c>
      <c r="H83" s="16" t="s">
        <v>27</v>
      </c>
      <c r="I83" s="16" t="s">
        <v>90</v>
      </c>
      <c r="J83" s="16" t="s">
        <v>9</v>
      </c>
      <c r="K83" s="14" t="s">
        <v>10</v>
      </c>
      <c r="L83" s="14" t="s">
        <v>11</v>
      </c>
      <c r="M83" s="16" t="s">
        <v>25</v>
      </c>
      <c r="N83" s="16" t="s">
        <v>13</v>
      </c>
      <c r="O83" s="16" t="s">
        <v>14</v>
      </c>
      <c r="P83" s="12">
        <f t="shared" si="7"/>
        <v>1</v>
      </c>
      <c r="Q83" s="12" cm="1">
        <f t="array" ref="Q83">SUMPRODUCT(($G$2:$G$2765=G83)*(P83&gt;$P$2:$P$2765))+1</f>
        <v>1</v>
      </c>
      <c r="R83" s="12" t="e">
        <f>(Q83*100000)+#REF!</f>
        <v>#REF!</v>
      </c>
      <c r="S83" t="e" cm="1">
        <f t="array" ref="S83">SUMPRODUCT(($G$2:$G$2765=G83)*(R83&gt;$R$2:$R$2765))+1</f>
        <v>#REF!</v>
      </c>
      <c r="T83" t="str">
        <f t="shared" si="8"/>
        <v xml:space="preserve">YORK </v>
      </c>
      <c r="U83">
        <v>0</v>
      </c>
      <c r="V83" t="s">
        <v>19</v>
      </c>
      <c r="W83">
        <f t="shared" si="9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5"/>
        <v>Evening45064</v>
      </c>
      <c r="D84" s="5" t="str">
        <f>IF('by region'!$C$2="Any","Any",'Turf only'!V84)&amp;M84&amp;IF('by region'!$I$2="Any","Any",N84)&amp;G84</f>
        <v>AnyFlatAny45064</v>
      </c>
      <c r="E84" s="5" t="e">
        <f>IF(I84=#REF!,'Turf only'!G84,"")</f>
        <v>#REF!</v>
      </c>
      <c r="F84" s="5" t="e">
        <f t="shared" si="6"/>
        <v>#REF!</v>
      </c>
      <c r="G84" s="15">
        <v>45064</v>
      </c>
      <c r="H84" s="16" t="s">
        <v>34</v>
      </c>
      <c r="I84" s="16" t="s">
        <v>76</v>
      </c>
      <c r="J84" s="16" t="s">
        <v>80</v>
      </c>
      <c r="K84" s="14" t="s">
        <v>16</v>
      </c>
      <c r="L84" s="14" t="s">
        <v>17</v>
      </c>
      <c r="M84" s="16" t="s">
        <v>25</v>
      </c>
      <c r="N84" s="16" t="s">
        <v>13</v>
      </c>
      <c r="O84" s="16" t="s">
        <v>14</v>
      </c>
      <c r="P84" s="12">
        <f t="shared" si="7"/>
        <v>2</v>
      </c>
      <c r="Q84" s="12" cm="1">
        <f t="array" ref="Q84">SUMPRODUCT(($G$2:$G$2765=G84)*(P84&gt;$P$2:$P$2765))+1</f>
        <v>4</v>
      </c>
      <c r="R84" s="12" t="e">
        <f>(Q84*100000)+#REF!</f>
        <v>#REF!</v>
      </c>
      <c r="S84" t="e" cm="1">
        <f t="array" ref="S84">SUMPRODUCT(($G$2:$G$2765=G84)*(R84&gt;$R$2:$R$2765))+1</f>
        <v>#REF!</v>
      </c>
      <c r="T84" t="str">
        <f t="shared" si="8"/>
        <v>NEWMARKET †</v>
      </c>
      <c r="U84">
        <v>0</v>
      </c>
      <c r="V84" t="s">
        <v>17</v>
      </c>
      <c r="W84">
        <f t="shared" si="9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5"/>
        <v>Afternoon45064</v>
      </c>
      <c r="D85" s="5" t="str">
        <f>IF('by region'!$C$2="Any","Any",'Turf only'!V85)&amp;M85&amp;IF('by region'!$I$2="Any","Any",N85)&amp;G85</f>
        <v>AnyFlatAny45064</v>
      </c>
      <c r="E85" s="5" t="e">
        <f>IF(I85=#REF!,'Turf only'!G85,"")</f>
        <v>#REF!</v>
      </c>
      <c r="F85" s="5" t="e">
        <f t="shared" si="6"/>
        <v>#REF!</v>
      </c>
      <c r="G85" s="15">
        <v>45064</v>
      </c>
      <c r="H85" s="16" t="s">
        <v>34</v>
      </c>
      <c r="I85" s="16" t="s">
        <v>87</v>
      </c>
      <c r="J85" s="16" t="s">
        <v>9</v>
      </c>
      <c r="K85" s="14" t="s">
        <v>10</v>
      </c>
      <c r="L85" s="14" t="s">
        <v>19</v>
      </c>
      <c r="M85" s="16" t="s">
        <v>25</v>
      </c>
      <c r="N85" s="16" t="s">
        <v>13</v>
      </c>
      <c r="O85" s="16" t="s">
        <v>14</v>
      </c>
      <c r="P85" s="12">
        <f t="shared" si="7"/>
        <v>1</v>
      </c>
      <c r="Q85" s="12" cm="1">
        <f t="array" ref="Q85">SUMPRODUCT(($G$2:$G$2765=G85)*(P85&gt;$P$2:$P$2765))+1</f>
        <v>1</v>
      </c>
      <c r="R85" s="12" t="e">
        <f>(Q85*100000)+#REF!</f>
        <v>#REF!</v>
      </c>
      <c r="S85" t="e" cm="1">
        <f t="array" ref="S85">SUMPRODUCT(($G$2:$G$2765=G85)*(R85&gt;$R$2:$R$2765))+1</f>
        <v>#REF!</v>
      </c>
      <c r="T85" t="str">
        <f t="shared" si="8"/>
        <v xml:space="preserve">SALISBURY </v>
      </c>
      <c r="U85">
        <v>0</v>
      </c>
      <c r="V85" t="s">
        <v>11</v>
      </c>
      <c r="W85">
        <f t="shared" si="9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5"/>
        <v>Afternoon45064</v>
      </c>
      <c r="D86" s="5" t="str">
        <f>IF('by region'!$C$2="Any","Any",'Turf only'!V86)&amp;M86&amp;IF('by region'!$I$2="Any","Any",N86)&amp;G86</f>
        <v>AnyFlatAny45064</v>
      </c>
      <c r="E86" s="5" t="e">
        <f>IF(I86=#REF!,'Turf only'!G86,"")</f>
        <v>#REF!</v>
      </c>
      <c r="F86" s="5" t="e">
        <f t="shared" si="6"/>
        <v>#REF!</v>
      </c>
      <c r="G86" s="15">
        <v>45064</v>
      </c>
      <c r="H86" s="16" t="s">
        <v>34</v>
      </c>
      <c r="I86" s="16" t="s">
        <v>90</v>
      </c>
      <c r="J86" s="16" t="s">
        <v>9</v>
      </c>
      <c r="K86" s="14" t="s">
        <v>10</v>
      </c>
      <c r="L86" s="14" t="s">
        <v>11</v>
      </c>
      <c r="M86" s="16" t="s">
        <v>25</v>
      </c>
      <c r="N86" s="16" t="s">
        <v>13</v>
      </c>
      <c r="O86" s="16" t="s">
        <v>14</v>
      </c>
      <c r="P86" s="12">
        <f t="shared" si="7"/>
        <v>1</v>
      </c>
      <c r="Q86" s="12" cm="1">
        <f t="array" ref="Q86">SUMPRODUCT(($G$2:$G$2765=G86)*(P86&gt;$P$2:$P$2765))+1</f>
        <v>1</v>
      </c>
      <c r="R86" s="12" t="e">
        <f>(Q86*100000)+#REF!</f>
        <v>#REF!</v>
      </c>
      <c r="S86" t="e" cm="1">
        <f t="array" ref="S86">SUMPRODUCT(($G$2:$G$2765=G86)*(R86&gt;$R$2:$R$2765))+1</f>
        <v>#REF!</v>
      </c>
      <c r="T86" t="str">
        <f t="shared" si="8"/>
        <v xml:space="preserve">YORK </v>
      </c>
      <c r="U86">
        <v>0</v>
      </c>
      <c r="V86" t="s">
        <v>11</v>
      </c>
      <c r="W86">
        <f t="shared" si="9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5"/>
        <v>Evening45065</v>
      </c>
      <c r="D87" s="5" t="str">
        <f>IF('by region'!$C$2="Any","Any",'Turf only'!V87)&amp;M87&amp;IF('by region'!$I$2="Any","Any",N87)&amp;G87</f>
        <v>AnyFlatAny45065</v>
      </c>
      <c r="E87" s="5" t="e">
        <f>IF(I87=#REF!,'Turf only'!G87,"")</f>
        <v>#REF!</v>
      </c>
      <c r="F87" s="5" t="e">
        <f t="shared" si="6"/>
        <v>#REF!</v>
      </c>
      <c r="G87" s="15">
        <v>45065</v>
      </c>
      <c r="H87" s="16" t="s">
        <v>35</v>
      </c>
      <c r="I87" s="16" t="s">
        <v>86</v>
      </c>
      <c r="J87" s="16" t="s">
        <v>80</v>
      </c>
      <c r="K87" s="14" t="s">
        <v>10</v>
      </c>
      <c r="L87" s="14" t="s">
        <v>11</v>
      </c>
      <c r="M87" s="16" t="s">
        <v>25</v>
      </c>
      <c r="N87" s="16" t="s">
        <v>13</v>
      </c>
      <c r="O87" s="16" t="s">
        <v>14</v>
      </c>
      <c r="P87" s="12">
        <f t="shared" si="7"/>
        <v>2</v>
      </c>
      <c r="Q87" s="12" cm="1">
        <f t="array" ref="Q87">SUMPRODUCT(($G$2:$G$2765=G87)*(P87&gt;$P$2:$P$2765))+1</f>
        <v>4</v>
      </c>
      <c r="R87" s="12" t="e">
        <f>(Q87*100000)+#REF!</f>
        <v>#REF!</v>
      </c>
      <c r="S87" t="e" cm="1">
        <f t="array" ref="S87">SUMPRODUCT(($G$2:$G$2765=G87)*(R87&gt;$R$2:$R$2765))+1</f>
        <v>#REF!</v>
      </c>
      <c r="T87" t="str">
        <f t="shared" si="8"/>
        <v>HAMILTON PARK †</v>
      </c>
      <c r="U87">
        <v>0</v>
      </c>
      <c r="V87" t="s">
        <v>19</v>
      </c>
      <c r="W87">
        <f t="shared" si="9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5"/>
        <v>Afternoon45065</v>
      </c>
      <c r="D88" s="5" t="str">
        <f>IF('by region'!$C$2="Any","Any",'Turf only'!V88)&amp;M88&amp;IF('by region'!$I$2="Any","Any",N88)&amp;G88</f>
        <v>AnyFlatAny45065</v>
      </c>
      <c r="E88" s="5" t="e">
        <f>IF(I88=#REF!,'Turf only'!G88,"")</f>
        <v>#REF!</v>
      </c>
      <c r="F88" s="5" t="e">
        <f t="shared" si="6"/>
        <v>#REF!</v>
      </c>
      <c r="G88" s="15">
        <v>45065</v>
      </c>
      <c r="H88" s="16" t="s">
        <v>35</v>
      </c>
      <c r="I88" s="16" t="s">
        <v>51</v>
      </c>
      <c r="J88" s="16" t="s">
        <v>9</v>
      </c>
      <c r="K88" s="14" t="s">
        <v>10</v>
      </c>
      <c r="L88" s="14" t="s">
        <v>19</v>
      </c>
      <c r="M88" s="16" t="s">
        <v>25</v>
      </c>
      <c r="N88" s="16" t="s">
        <v>13</v>
      </c>
      <c r="O88" s="16" t="s">
        <v>14</v>
      </c>
      <c r="P88" s="12">
        <f t="shared" si="7"/>
        <v>1</v>
      </c>
      <c r="Q88" s="12" cm="1">
        <f t="array" ref="Q88">SUMPRODUCT(($G$2:$G$2765=G88)*(P88&gt;$P$2:$P$2765))+1</f>
        <v>1</v>
      </c>
      <c r="R88" s="12" t="e">
        <f>(Q88*100000)+#REF!</f>
        <v>#REF!</v>
      </c>
      <c r="S88" t="e" cm="1">
        <f t="array" ref="S88">SUMPRODUCT(($G$2:$G$2765=G88)*(R88&gt;$R$2:$R$2765))+1</f>
        <v>#REF!</v>
      </c>
      <c r="T88" t="str">
        <f t="shared" si="8"/>
        <v xml:space="preserve">NEWBURY </v>
      </c>
      <c r="U88">
        <v>0</v>
      </c>
      <c r="V88" t="s">
        <v>11</v>
      </c>
      <c r="W88">
        <f t="shared" si="9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5"/>
        <v>Afternoon45065</v>
      </c>
      <c r="D89" s="5" t="str">
        <f>IF('by region'!$C$2="Any","Any",'Turf only'!V89)&amp;M89&amp;IF('by region'!$I$2="Any","Any",N89)&amp;G89</f>
        <v>AnyFlatAny45065</v>
      </c>
      <c r="E89" s="5" t="e">
        <f>IF(I89=#REF!,'Turf only'!G89,"")</f>
        <v>#REF!</v>
      </c>
      <c r="F89" s="5" t="e">
        <f t="shared" si="6"/>
        <v>#REF!</v>
      </c>
      <c r="G89" s="15">
        <v>45065</v>
      </c>
      <c r="H89" s="16" t="s">
        <v>35</v>
      </c>
      <c r="I89" s="16" t="s">
        <v>76</v>
      </c>
      <c r="J89" s="16" t="s">
        <v>9</v>
      </c>
      <c r="K89" s="14" t="s">
        <v>16</v>
      </c>
      <c r="L89" s="14" t="s">
        <v>17</v>
      </c>
      <c r="M89" s="16" t="s">
        <v>25</v>
      </c>
      <c r="N89" s="16" t="s">
        <v>13</v>
      </c>
      <c r="O89" s="16" t="s">
        <v>14</v>
      </c>
      <c r="P89" s="12">
        <f t="shared" si="7"/>
        <v>1</v>
      </c>
      <c r="Q89" s="12" cm="1">
        <f t="array" ref="Q89">SUMPRODUCT(($G$2:$G$2765=G89)*(P89&gt;$P$2:$P$2765))+1</f>
        <v>1</v>
      </c>
      <c r="R89" s="12" t="e">
        <f>(Q89*100000)+#REF!</f>
        <v>#REF!</v>
      </c>
      <c r="S89" t="e" cm="1">
        <f t="array" ref="S89">SUMPRODUCT(($G$2:$G$2765=G89)*(R89&gt;$R$2:$R$2765))+1</f>
        <v>#REF!</v>
      </c>
      <c r="T89" t="str">
        <f t="shared" si="8"/>
        <v xml:space="preserve">NEWMARKET </v>
      </c>
      <c r="U89">
        <v>0</v>
      </c>
      <c r="V89" t="s">
        <v>19</v>
      </c>
      <c r="W89">
        <f t="shared" si="9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5"/>
        <v>Afternoon45065</v>
      </c>
      <c r="D90" s="5" t="str">
        <f>IF('by region'!$C$2="Any","Any",'Turf only'!V90)&amp;M90&amp;IF('by region'!$I$2="Any","Any",N90)&amp;G90</f>
        <v>AnyFlatAny45065</v>
      </c>
      <c r="E90" s="5" t="e">
        <f>IF(I90=#REF!,'Turf only'!G90,"")</f>
        <v>#REF!</v>
      </c>
      <c r="F90" s="5" t="e">
        <f t="shared" si="6"/>
        <v>#REF!</v>
      </c>
      <c r="G90" s="15">
        <v>45065</v>
      </c>
      <c r="H90" s="16" t="s">
        <v>35</v>
      </c>
      <c r="I90" s="16" t="s">
        <v>90</v>
      </c>
      <c r="J90" s="16" t="s">
        <v>9</v>
      </c>
      <c r="K90" s="14" t="s">
        <v>10</v>
      </c>
      <c r="L90" s="14" t="s">
        <v>11</v>
      </c>
      <c r="M90" s="16" t="s">
        <v>25</v>
      </c>
      <c r="N90" s="16" t="s">
        <v>13</v>
      </c>
      <c r="O90" s="16" t="s">
        <v>14</v>
      </c>
      <c r="P90" s="12">
        <f t="shared" si="7"/>
        <v>1</v>
      </c>
      <c r="Q90" s="12" cm="1">
        <f t="array" ref="Q90">SUMPRODUCT(($G$2:$G$2765=G90)*(P90&gt;$P$2:$P$2765))+1</f>
        <v>1</v>
      </c>
      <c r="R90" s="12" t="e">
        <f>(Q90*100000)+#REF!</f>
        <v>#REF!</v>
      </c>
      <c r="S90" t="e" cm="1">
        <f t="array" ref="S90">SUMPRODUCT(($G$2:$G$2765=G90)*(R90&gt;$R$2:$R$2765))+1</f>
        <v>#REF!</v>
      </c>
      <c r="T90" t="str">
        <f t="shared" si="8"/>
        <v xml:space="preserve">YORK </v>
      </c>
      <c r="U90">
        <v>0</v>
      </c>
      <c r="V90" t="s">
        <v>17</v>
      </c>
      <c r="W90">
        <f t="shared" si="9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5"/>
        <v>Evening45066</v>
      </c>
      <c r="D91" s="5" t="str">
        <f>IF('by region'!$C$2="Any","Any",'Turf only'!V91)&amp;M91&amp;IF('by region'!$I$2="Any","Any",N91)&amp;G91</f>
        <v>AnyFlatAny45066</v>
      </c>
      <c r="E91" s="5" t="e">
        <f>IF(I91=#REF!,'Turf only'!G91,"")</f>
        <v>#REF!</v>
      </c>
      <c r="F91" s="5" t="e">
        <f t="shared" si="6"/>
        <v>#REF!</v>
      </c>
      <c r="G91" s="15">
        <v>45066</v>
      </c>
      <c r="H91" s="16" t="s">
        <v>37</v>
      </c>
      <c r="I91" s="16" t="s">
        <v>59</v>
      </c>
      <c r="J91" s="16" t="s">
        <v>80</v>
      </c>
      <c r="K91" s="14" t="s">
        <v>24</v>
      </c>
      <c r="L91" s="14" t="s">
        <v>11</v>
      </c>
      <c r="M91" s="16" t="s">
        <v>25</v>
      </c>
      <c r="N91" s="16" t="s">
        <v>13</v>
      </c>
      <c r="O91" s="16" t="s">
        <v>14</v>
      </c>
      <c r="P91" s="12">
        <f t="shared" si="7"/>
        <v>2</v>
      </c>
      <c r="Q91" s="12" cm="1">
        <f t="array" ref="Q91">SUMPRODUCT(($G$2:$G$2765=G91)*(P91&gt;$P$2:$P$2765))+1</f>
        <v>5</v>
      </c>
      <c r="R91" s="12" t="e">
        <f>(Q91*100000)+#REF!</f>
        <v>#REF!</v>
      </c>
      <c r="S91" t="e" cm="1">
        <f t="array" ref="S91">SUMPRODUCT(($G$2:$G$2765=G91)*(R91&gt;$R$2:$R$2765))+1</f>
        <v>#REF!</v>
      </c>
      <c r="T91" t="str">
        <f t="shared" si="8"/>
        <v>DONCASTER †</v>
      </c>
      <c r="U91">
        <v>0</v>
      </c>
      <c r="V91" t="s">
        <v>19</v>
      </c>
      <c r="W91">
        <f t="shared" si="9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5"/>
        <v>Afternoon45066</v>
      </c>
      <c r="D92" s="5" t="str">
        <f>IF('by region'!$C$2="Any","Any",'Turf only'!V92)&amp;M92&amp;IF('by region'!$I$2="Any","Any",N92)&amp;G92</f>
        <v>AnyFlatAny45066</v>
      </c>
      <c r="E92" s="5" t="e">
        <f>IF(I92=#REF!,'Turf only'!G92,"")</f>
        <v>#REF!</v>
      </c>
      <c r="F92" s="5" t="e">
        <f t="shared" si="6"/>
        <v>#REF!</v>
      </c>
      <c r="G92" s="15">
        <v>45066</v>
      </c>
      <c r="H92" s="16" t="s">
        <v>37</v>
      </c>
      <c r="I92" s="16" t="s">
        <v>51</v>
      </c>
      <c r="J92" s="16" t="s">
        <v>9</v>
      </c>
      <c r="K92" s="14" t="s">
        <v>10</v>
      </c>
      <c r="L92" s="14" t="s">
        <v>19</v>
      </c>
      <c r="M92" s="16" t="s">
        <v>25</v>
      </c>
      <c r="N92" s="16" t="s">
        <v>13</v>
      </c>
      <c r="O92" s="16" t="s">
        <v>14</v>
      </c>
      <c r="P92" s="12">
        <f t="shared" si="7"/>
        <v>1</v>
      </c>
      <c r="Q92" s="12" cm="1">
        <f t="array" ref="Q92">SUMPRODUCT(($G$2:$G$2765=G92)*(P92&gt;$P$2:$P$2765))+1</f>
        <v>1</v>
      </c>
      <c r="R92" s="12" t="e">
        <f>(Q92*100000)+#REF!</f>
        <v>#REF!</v>
      </c>
      <c r="S92" t="e" cm="1">
        <f t="array" ref="S92">SUMPRODUCT(($G$2:$G$2765=G92)*(R92&gt;$R$2:$R$2765))+1</f>
        <v>#REF!</v>
      </c>
      <c r="T92" t="str">
        <f t="shared" si="8"/>
        <v xml:space="preserve">NEWBURY </v>
      </c>
      <c r="U92">
        <v>0</v>
      </c>
      <c r="V92" t="s">
        <v>11</v>
      </c>
      <c r="W92">
        <f t="shared" si="9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5"/>
        <v>Afternoon45066</v>
      </c>
      <c r="D93" s="5" t="str">
        <f>IF('by region'!$C$2="Any","Any",'Turf only'!V93)&amp;M93&amp;IF('by region'!$I$2="Any","Any",N93)&amp;G93</f>
        <v>AnyFlatAny45066</v>
      </c>
      <c r="E93" s="5" t="e">
        <f>IF(I93=#REF!,'Turf only'!G93,"")</f>
        <v>#REF!</v>
      </c>
      <c r="F93" s="5" t="e">
        <f t="shared" si="6"/>
        <v>#REF!</v>
      </c>
      <c r="G93" s="15">
        <v>45066</v>
      </c>
      <c r="H93" s="16" t="s">
        <v>37</v>
      </c>
      <c r="I93" s="16" t="s">
        <v>76</v>
      </c>
      <c r="J93" s="16" t="s">
        <v>9</v>
      </c>
      <c r="K93" s="14" t="s">
        <v>16</v>
      </c>
      <c r="L93" s="14" t="s">
        <v>17</v>
      </c>
      <c r="M93" s="16" t="s">
        <v>25</v>
      </c>
      <c r="N93" s="16" t="s">
        <v>13</v>
      </c>
      <c r="O93" s="16" t="s">
        <v>14</v>
      </c>
      <c r="P93" s="12">
        <f t="shared" si="7"/>
        <v>1</v>
      </c>
      <c r="Q93" s="12" cm="1">
        <f t="array" ref="Q93">SUMPRODUCT(($G$2:$G$2765=G93)*(P93&gt;$P$2:$P$2765))+1</f>
        <v>1</v>
      </c>
      <c r="R93" s="12" t="e">
        <f>(Q93*100000)+#REF!</f>
        <v>#REF!</v>
      </c>
      <c r="S93" t="e" cm="1">
        <f t="array" ref="S93">SUMPRODUCT(($G$2:$G$2765=G93)*(R93&gt;$R$2:$R$2765))+1</f>
        <v>#REF!</v>
      </c>
      <c r="T93" t="str">
        <f t="shared" si="8"/>
        <v xml:space="preserve">NEWMARKET </v>
      </c>
      <c r="U93">
        <v>0</v>
      </c>
      <c r="V93" t="s">
        <v>11</v>
      </c>
      <c r="W93">
        <f t="shared" si="9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5"/>
        <v>Afternoon45066</v>
      </c>
      <c r="D94" s="5" t="str">
        <f>IF('by region'!$C$2="Any","Any",'Turf only'!V94)&amp;M94&amp;IF('by region'!$I$2="Any","Any",N94)&amp;G94</f>
        <v>AnyFlatAny45066</v>
      </c>
      <c r="E94" s="5" t="e">
        <f>IF(I94=#REF!,'Turf only'!G94,"")</f>
        <v>#REF!</v>
      </c>
      <c r="F94" s="5" t="e">
        <f t="shared" si="6"/>
        <v>#REF!</v>
      </c>
      <c r="G94" s="15">
        <v>45066</v>
      </c>
      <c r="H94" s="16" t="s">
        <v>37</v>
      </c>
      <c r="I94" s="16" t="s">
        <v>74</v>
      </c>
      <c r="J94" s="16" t="s">
        <v>9</v>
      </c>
      <c r="K94" s="14" t="s">
        <v>10</v>
      </c>
      <c r="L94" s="14" t="s">
        <v>11</v>
      </c>
      <c r="M94" s="16" t="s">
        <v>25</v>
      </c>
      <c r="N94" s="16" t="s">
        <v>13</v>
      </c>
      <c r="O94" s="16" t="s">
        <v>14</v>
      </c>
      <c r="P94" s="12">
        <f t="shared" si="7"/>
        <v>1</v>
      </c>
      <c r="Q94" s="12" cm="1">
        <f t="array" ref="Q94">SUMPRODUCT(($G$2:$G$2765=G94)*(P94&gt;$P$2:$P$2765))+1</f>
        <v>1</v>
      </c>
      <c r="R94" s="12" t="e">
        <f>(Q94*100000)+#REF!</f>
        <v>#REF!</v>
      </c>
      <c r="S94" t="e" cm="1">
        <f t="array" ref="S94">SUMPRODUCT(($G$2:$G$2765=G94)*(R94&gt;$R$2:$R$2765))+1</f>
        <v>#REF!</v>
      </c>
      <c r="T94" t="str">
        <f t="shared" si="8"/>
        <v xml:space="preserve">THIRSK </v>
      </c>
      <c r="U94">
        <v>0</v>
      </c>
      <c r="V94" t="s">
        <v>19</v>
      </c>
      <c r="W94">
        <f t="shared" si="9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5"/>
        <v>Afternoon45067</v>
      </c>
      <c r="D95" s="5" t="str">
        <f>IF('by region'!$C$2="Any","Any",'Turf only'!V95)&amp;M95&amp;IF('by region'!$I$2="Any","Any",N95)&amp;G95</f>
        <v>AnyFlatAny45067</v>
      </c>
      <c r="E95" s="5" t="e">
        <f>IF(I95=#REF!,'Turf only'!G95,"")</f>
        <v>#REF!</v>
      </c>
      <c r="F95" s="5" t="e">
        <f t="shared" si="6"/>
        <v>#REF!</v>
      </c>
      <c r="G95" s="15">
        <v>45067</v>
      </c>
      <c r="H95" s="16" t="s">
        <v>40</v>
      </c>
      <c r="I95" s="16" t="s">
        <v>78</v>
      </c>
      <c r="J95" s="16" t="s">
        <v>9</v>
      </c>
      <c r="K95" s="14" t="s">
        <v>10</v>
      </c>
      <c r="L95" s="14" t="s">
        <v>11</v>
      </c>
      <c r="M95" s="16" t="s">
        <v>25</v>
      </c>
      <c r="N95" s="16" t="s">
        <v>13</v>
      </c>
      <c r="O95" s="16" t="s">
        <v>14</v>
      </c>
      <c r="P95" s="12">
        <f t="shared" si="7"/>
        <v>1</v>
      </c>
      <c r="Q95" s="12" cm="1">
        <f t="array" ref="Q95">SUMPRODUCT(($G$2:$G$2765=G95)*(P95&gt;$P$2:$P$2765))+1</f>
        <v>1</v>
      </c>
      <c r="R95" s="12" t="e">
        <f>(Q95*100000)+#REF!</f>
        <v>#REF!</v>
      </c>
      <c r="S95" t="e" cm="1">
        <f t="array" ref="S95">SUMPRODUCT(($G$2:$G$2765=G95)*(R95&gt;$R$2:$R$2765))+1</f>
        <v>#REF!</v>
      </c>
      <c r="T95" t="str">
        <f t="shared" si="8"/>
        <v xml:space="preserve">RIPON </v>
      </c>
      <c r="U95">
        <v>0</v>
      </c>
      <c r="V95" t="s">
        <v>17</v>
      </c>
      <c r="W95">
        <f t="shared" si="9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5"/>
        <v>Afternoon45068</v>
      </c>
      <c r="D96" s="5" t="str">
        <f>IF('by region'!$C$2="Any","Any",'Turf only'!V96)&amp;M96&amp;IF('by region'!$I$2="Any","Any",N96)&amp;G96</f>
        <v>AnyFlatAny45068</v>
      </c>
      <c r="E96" s="5" t="e">
        <f>IF(I96=#REF!,'Turf only'!G96,"")</f>
        <v>#REF!</v>
      </c>
      <c r="F96" s="5" t="e">
        <f t="shared" si="6"/>
        <v>#REF!</v>
      </c>
      <c r="G96" s="15">
        <v>45068</v>
      </c>
      <c r="H96" s="16" t="s">
        <v>42</v>
      </c>
      <c r="I96" s="16" t="s">
        <v>63</v>
      </c>
      <c r="J96" s="16" t="s">
        <v>9</v>
      </c>
      <c r="K96" s="14" t="s">
        <v>16</v>
      </c>
      <c r="L96" s="14" t="s">
        <v>11</v>
      </c>
      <c r="M96" s="16" t="s">
        <v>25</v>
      </c>
      <c r="N96" s="16" t="s">
        <v>13</v>
      </c>
      <c r="O96" s="16" t="s">
        <v>14</v>
      </c>
      <c r="P96" s="12">
        <f t="shared" si="7"/>
        <v>1</v>
      </c>
      <c r="Q96" s="12" cm="1">
        <f t="array" ref="Q96">SUMPRODUCT(($G$2:$G$2765=G96)*(P96&gt;$P$2:$P$2765))+1</f>
        <v>1</v>
      </c>
      <c r="R96" s="12" t="e">
        <f>(Q96*100000)+#REF!</f>
        <v>#REF!</v>
      </c>
      <c r="S96" t="e" cm="1">
        <f t="array" ref="S96">SUMPRODUCT(($G$2:$G$2765=G96)*(R96&gt;$R$2:$R$2765))+1</f>
        <v>#REF!</v>
      </c>
      <c r="T96" t="str">
        <f t="shared" si="8"/>
        <v xml:space="preserve">CARLISLE </v>
      </c>
      <c r="U96">
        <v>0</v>
      </c>
      <c r="V96" t="s">
        <v>11</v>
      </c>
      <c r="W96">
        <f t="shared" si="9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5"/>
        <v>Afternoon45068</v>
      </c>
      <c r="D97" s="5" t="str">
        <f>IF('by region'!$C$2="Any","Any",'Turf only'!V97)&amp;M97&amp;IF('by region'!$I$2="Any","Any",N97)&amp;G97</f>
        <v>AnyFlatAny45068</v>
      </c>
      <c r="E97" s="5" t="e">
        <f>IF(I97=#REF!,'Turf only'!G97,"")</f>
        <v>#REF!</v>
      </c>
      <c r="F97" s="5" t="e">
        <f t="shared" si="6"/>
        <v>#REF!</v>
      </c>
      <c r="G97" s="15">
        <v>45068</v>
      </c>
      <c r="H97" s="16" t="s">
        <v>42</v>
      </c>
      <c r="I97" s="16" t="s">
        <v>69</v>
      </c>
      <c r="J97" s="16" t="s">
        <v>9</v>
      </c>
      <c r="K97" s="14" t="s">
        <v>10</v>
      </c>
      <c r="L97" s="14" t="s">
        <v>11</v>
      </c>
      <c r="M97" s="16" t="s">
        <v>25</v>
      </c>
      <c r="N97" s="16" t="s">
        <v>13</v>
      </c>
      <c r="O97" s="16" t="s">
        <v>14</v>
      </c>
      <c r="P97" s="12">
        <f t="shared" si="7"/>
        <v>1</v>
      </c>
      <c r="Q97" s="12" cm="1">
        <f t="array" ref="Q97">SUMPRODUCT(($G$2:$G$2765=G97)*(P97&gt;$P$2:$P$2765))+1</f>
        <v>1</v>
      </c>
      <c r="R97" s="12" t="e">
        <f>(Q97*100000)+#REF!</f>
        <v>#REF!</v>
      </c>
      <c r="S97" t="e" cm="1">
        <f t="array" ref="S97">SUMPRODUCT(($G$2:$G$2765=G97)*(R97&gt;$R$2:$R$2765))+1</f>
        <v>#REF!</v>
      </c>
      <c r="T97" t="str">
        <f t="shared" si="8"/>
        <v xml:space="preserve">REDCAR </v>
      </c>
      <c r="U97">
        <v>0</v>
      </c>
      <c r="V97" t="s">
        <v>11</v>
      </c>
      <c r="W97">
        <f t="shared" si="9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5"/>
        <v>Evening45068</v>
      </c>
      <c r="D98" s="5" t="str">
        <f>IF('by region'!$C$2="Any","Any",'Turf only'!V98)&amp;M98&amp;IF('by region'!$I$2="Any","Any",N98)&amp;G98</f>
        <v>AnyFlatAny45068</v>
      </c>
      <c r="E98" s="5" t="e">
        <f>IF(I98=#REF!,'Turf only'!G98,"")</f>
        <v>#REF!</v>
      </c>
      <c r="F98" s="5" t="e">
        <f t="shared" si="6"/>
        <v>#REF!</v>
      </c>
      <c r="G98" s="15">
        <v>45068</v>
      </c>
      <c r="H98" s="16" t="s">
        <v>42</v>
      </c>
      <c r="I98" s="16" t="s">
        <v>70</v>
      </c>
      <c r="J98" s="16" t="s">
        <v>80</v>
      </c>
      <c r="K98" s="14" t="s">
        <v>24</v>
      </c>
      <c r="L98" s="14" t="s">
        <v>19</v>
      </c>
      <c r="M98" s="16" t="s">
        <v>25</v>
      </c>
      <c r="N98" s="16" t="s">
        <v>13</v>
      </c>
      <c r="O98" s="16" t="s">
        <v>14</v>
      </c>
      <c r="P98" s="12">
        <f t="shared" si="7"/>
        <v>2</v>
      </c>
      <c r="Q98" s="12" cm="1">
        <f t="array" ref="Q98">SUMPRODUCT(($G$2:$G$2765=G98)*(P98&gt;$P$2:$P$2765))+1</f>
        <v>4</v>
      </c>
      <c r="R98" s="12" t="e">
        <f>(Q98*100000)+#REF!</f>
        <v>#REF!</v>
      </c>
      <c r="S98" t="e" cm="1">
        <f t="array" ref="S98">SUMPRODUCT(($G$2:$G$2765=G98)*(R98&gt;$R$2:$R$2765))+1</f>
        <v>#REF!</v>
      </c>
      <c r="T98" t="str">
        <f t="shared" si="8"/>
        <v>WINDSOR †</v>
      </c>
      <c r="U98">
        <v>0</v>
      </c>
      <c r="V98" t="s">
        <v>17</v>
      </c>
      <c r="W98">
        <f t="shared" si="9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5"/>
        <v>Evening45069</v>
      </c>
      <c r="D99" s="5" t="str">
        <f>IF('by region'!$C$2="Any","Any",'Turf only'!V99)&amp;M99&amp;IF('by region'!$I$2="Any","Any",N99)&amp;G99</f>
        <v>AnyFlatAny45069</v>
      </c>
      <c r="E99" s="5" t="e">
        <f>IF(I99=#REF!,'Turf only'!G99,"")</f>
        <v>#REF!</v>
      </c>
      <c r="F99" s="5" t="e">
        <f t="shared" si="6"/>
        <v>#REF!</v>
      </c>
      <c r="G99" s="15">
        <v>45069</v>
      </c>
      <c r="H99" s="16" t="s">
        <v>7</v>
      </c>
      <c r="I99" s="16" t="s">
        <v>28</v>
      </c>
      <c r="J99" s="16" t="s">
        <v>80</v>
      </c>
      <c r="K99" s="14" t="s">
        <v>10</v>
      </c>
      <c r="L99" s="14" t="s">
        <v>11</v>
      </c>
      <c r="M99" s="16" t="s">
        <v>25</v>
      </c>
      <c r="N99" s="16" t="s">
        <v>13</v>
      </c>
      <c r="O99" s="16" t="s">
        <v>21</v>
      </c>
      <c r="P99" s="12">
        <f t="shared" si="7"/>
        <v>2</v>
      </c>
      <c r="Q99" s="12" cm="1">
        <f t="array" ref="Q99">SUMPRODUCT(($G$2:$G$2765=G99)*(P99&gt;$P$2:$P$2765))+1</f>
        <v>3</v>
      </c>
      <c r="R99" s="12" t="e">
        <f>(Q99*100000)+#REF!</f>
        <v>#REF!</v>
      </c>
      <c r="S99" t="e" cm="1">
        <f t="array" ref="S99">SUMPRODUCT(($G$2:$G$2765=G99)*(R99&gt;$R$2:$R$2765))+1</f>
        <v>#REF!</v>
      </c>
      <c r="T99" t="str">
        <f t="shared" si="8"/>
        <v>AYR †</v>
      </c>
      <c r="U99">
        <v>0</v>
      </c>
      <c r="V99" t="s">
        <v>11</v>
      </c>
      <c r="W99">
        <f t="shared" si="9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5"/>
        <v>Afternoon45069</v>
      </c>
      <c r="D100" s="5" t="str">
        <f>IF('by region'!$C$2="Any","Any",'Turf only'!V100)&amp;M100&amp;IF('by region'!$I$2="Any","Any",N100)&amp;G100</f>
        <v>AnyFlatAny45069</v>
      </c>
      <c r="E100" s="5" t="e">
        <f>IF(I100=#REF!,'Turf only'!G100,"")</f>
        <v>#REF!</v>
      </c>
      <c r="F100" s="5" t="e">
        <f t="shared" si="6"/>
        <v>#REF!</v>
      </c>
      <c r="G100" s="15">
        <v>45069</v>
      </c>
      <c r="H100" s="16" t="s">
        <v>7</v>
      </c>
      <c r="I100" s="16" t="s">
        <v>82</v>
      </c>
      <c r="J100" s="16" t="s">
        <v>9</v>
      </c>
      <c r="K100" s="14" t="s">
        <v>24</v>
      </c>
      <c r="L100" s="14" t="s">
        <v>19</v>
      </c>
      <c r="M100" s="16" t="s">
        <v>25</v>
      </c>
      <c r="N100" s="16" t="s">
        <v>13</v>
      </c>
      <c r="O100" s="16" t="s">
        <v>14</v>
      </c>
      <c r="P100" s="12">
        <f t="shared" si="7"/>
        <v>1</v>
      </c>
      <c r="Q100" s="12" cm="1">
        <f t="array" ref="Q100">SUMPRODUCT(($G$2:$G$2765=G100)*(P100&gt;$P$2:$P$2765))+1</f>
        <v>1</v>
      </c>
      <c r="R100" s="12" t="e">
        <f>(Q100*100000)+#REF!</f>
        <v>#REF!</v>
      </c>
      <c r="S100" t="e" cm="1">
        <f t="array" ref="S100">SUMPRODUCT(($G$2:$G$2765=G100)*(R100&gt;$R$2:$R$2765))+1</f>
        <v>#REF!</v>
      </c>
      <c r="T100" t="str">
        <f t="shared" si="8"/>
        <v xml:space="preserve">BRIGHTON </v>
      </c>
      <c r="U100">
        <v>0</v>
      </c>
      <c r="V100" t="s">
        <v>19</v>
      </c>
      <c r="W100">
        <f t="shared" si="9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5"/>
        <v>Afternoon45070</v>
      </c>
      <c r="D101" s="5" t="str">
        <f>IF('by region'!$C$2="Any","Any",'Turf only'!V101)&amp;M101&amp;IF('by region'!$I$2="Any","Any",N101)&amp;G101</f>
        <v>AnyFlatAny45070</v>
      </c>
      <c r="E101" s="5" t="e">
        <f>IF(I101=#REF!,'Turf only'!G101,"")</f>
        <v>#REF!</v>
      </c>
      <c r="F101" s="5" t="e">
        <f t="shared" si="6"/>
        <v>#REF!</v>
      </c>
      <c r="G101" s="15">
        <v>45070</v>
      </c>
      <c r="H101" s="16" t="s">
        <v>27</v>
      </c>
      <c r="I101" s="16" t="s">
        <v>28</v>
      </c>
      <c r="J101" s="16" t="s">
        <v>9</v>
      </c>
      <c r="K101" s="14" t="s">
        <v>10</v>
      </c>
      <c r="L101" s="14" t="s">
        <v>11</v>
      </c>
      <c r="M101" s="16" t="s">
        <v>25</v>
      </c>
      <c r="N101" s="16" t="s">
        <v>13</v>
      </c>
      <c r="O101" s="16" t="s">
        <v>14</v>
      </c>
      <c r="P101" s="12">
        <f t="shared" si="7"/>
        <v>1</v>
      </c>
      <c r="Q101" s="12" cm="1">
        <f t="array" ref="Q101">SUMPRODUCT(($G$2:$G$2765=G101)*(P101&gt;$P$2:$P$2765))+1</f>
        <v>1</v>
      </c>
      <c r="R101" s="12" t="e">
        <f>(Q101*100000)+#REF!</f>
        <v>#REF!</v>
      </c>
      <c r="S101" t="e" cm="1">
        <f t="array" ref="S101">SUMPRODUCT(($G$2:$G$2765=G101)*(R101&gt;$R$2:$R$2765))+1</f>
        <v>#REF!</v>
      </c>
      <c r="T101" t="str">
        <f t="shared" si="8"/>
        <v xml:space="preserve">AYR </v>
      </c>
      <c r="U101">
        <v>0</v>
      </c>
      <c r="V101" t="s">
        <v>17</v>
      </c>
      <c r="W101">
        <f t="shared" si="9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5"/>
        <v>Afternoon45070</v>
      </c>
      <c r="D102" s="5" t="str">
        <f>IF('by region'!$C$2="Any","Any",'Turf only'!V102)&amp;M102&amp;IF('by region'!$I$2="Any","Any",N102)&amp;G102</f>
        <v>AnyFlatAny45070</v>
      </c>
      <c r="E102" s="5" t="e">
        <f>IF(I102=#REF!,'Turf only'!G102,"")</f>
        <v>#REF!</v>
      </c>
      <c r="F102" s="5" t="e">
        <f t="shared" si="6"/>
        <v>#REF!</v>
      </c>
      <c r="G102" s="15">
        <v>45070</v>
      </c>
      <c r="H102" s="16" t="s">
        <v>27</v>
      </c>
      <c r="I102" s="16" t="s">
        <v>81</v>
      </c>
      <c r="J102" s="16" t="s">
        <v>9</v>
      </c>
      <c r="K102" s="14" t="s">
        <v>24</v>
      </c>
      <c r="L102" s="14" t="s">
        <v>17</v>
      </c>
      <c r="M102" s="16" t="s">
        <v>25</v>
      </c>
      <c r="N102" s="16" t="s">
        <v>13</v>
      </c>
      <c r="O102" s="16" t="s">
        <v>14</v>
      </c>
      <c r="P102" s="12">
        <f t="shared" si="7"/>
        <v>1</v>
      </c>
      <c r="Q102" s="12" cm="1">
        <f t="array" ref="Q102">SUMPRODUCT(($G$2:$G$2765=G102)*(P102&gt;$P$2:$P$2765))+1</f>
        <v>1</v>
      </c>
      <c r="R102" s="12" t="e">
        <f>(Q102*100000)+#REF!</f>
        <v>#REF!</v>
      </c>
      <c r="S102" t="e" cm="1">
        <f t="array" ref="S102">SUMPRODUCT(($G$2:$G$2765=G102)*(R102&gt;$R$2:$R$2765))+1</f>
        <v>#REF!</v>
      </c>
      <c r="T102" t="str">
        <f t="shared" si="8"/>
        <v xml:space="preserve">YARMOUTH </v>
      </c>
      <c r="U102">
        <v>0</v>
      </c>
      <c r="V102" t="s">
        <v>30</v>
      </c>
      <c r="W102">
        <f t="shared" si="9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5"/>
        <v>Afternoon45071</v>
      </c>
      <c r="D103" s="5" t="str">
        <f>IF('by region'!$C$2="Any","Any",'Turf only'!V103)&amp;M103&amp;IF('by region'!$I$2="Any","Any",N103)&amp;G103</f>
        <v>AnyFlatAny45071</v>
      </c>
      <c r="E103" s="5" t="e">
        <f>IF(I103=#REF!,'Turf only'!G103,"")</f>
        <v>#REF!</v>
      </c>
      <c r="F103" s="5" t="e">
        <f t="shared" si="6"/>
        <v>#REF!</v>
      </c>
      <c r="G103" s="15">
        <v>45071</v>
      </c>
      <c r="H103" s="16" t="s">
        <v>34</v>
      </c>
      <c r="I103" s="16" t="s">
        <v>8</v>
      </c>
      <c r="J103" s="16" t="s">
        <v>9</v>
      </c>
      <c r="K103" s="14" t="s">
        <v>10</v>
      </c>
      <c r="L103" s="14" t="s">
        <v>11</v>
      </c>
      <c r="M103" s="16" t="s">
        <v>25</v>
      </c>
      <c r="N103" s="16" t="s">
        <v>13</v>
      </c>
      <c r="O103" s="16" t="s">
        <v>14</v>
      </c>
      <c r="P103" s="12">
        <f t="shared" si="7"/>
        <v>1</v>
      </c>
      <c r="Q103" s="12" cm="1">
        <f t="array" ref="Q103">SUMPRODUCT(($G$2:$G$2765=G103)*(P103&gt;$P$2:$P$2765))+1</f>
        <v>1</v>
      </c>
      <c r="R103" s="12" t="e">
        <f>(Q103*100000)+#REF!</f>
        <v>#REF!</v>
      </c>
      <c r="S103" t="e" cm="1">
        <f t="array" ref="S103">SUMPRODUCT(($G$2:$G$2765=G103)*(R103&gt;$R$2:$R$2765))+1</f>
        <v>#REF!</v>
      </c>
      <c r="T103" t="str">
        <f t="shared" si="8"/>
        <v xml:space="preserve">CATTERICK BRIDGE </v>
      </c>
      <c r="U103">
        <v>0</v>
      </c>
      <c r="V103" t="s">
        <v>11</v>
      </c>
      <c r="W103">
        <f t="shared" si="9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5"/>
        <v>Evening45071</v>
      </c>
      <c r="D104" s="5" t="str">
        <f>IF('by region'!$C$2="Any","Any",'Turf only'!V104)&amp;M104&amp;IF('by region'!$I$2="Any","Any",N104)&amp;G104</f>
        <v>AnyFlatAny45071</v>
      </c>
      <c r="E104" s="5" t="e">
        <f>IF(I104=#REF!,'Turf only'!G104,"")</f>
        <v>#REF!</v>
      </c>
      <c r="F104" s="5" t="e">
        <f t="shared" si="6"/>
        <v>#REF!</v>
      </c>
      <c r="G104" s="15">
        <v>45071</v>
      </c>
      <c r="H104" s="16" t="s">
        <v>34</v>
      </c>
      <c r="I104" s="16" t="s">
        <v>38</v>
      </c>
      <c r="J104" s="16" t="s">
        <v>80</v>
      </c>
      <c r="K104" s="14" t="s">
        <v>16</v>
      </c>
      <c r="L104" s="14" t="s">
        <v>19</v>
      </c>
      <c r="M104" s="16" t="s">
        <v>25</v>
      </c>
      <c r="N104" s="16" t="s">
        <v>13</v>
      </c>
      <c r="O104" s="16" t="s">
        <v>14</v>
      </c>
      <c r="P104" s="12">
        <f t="shared" si="7"/>
        <v>2</v>
      </c>
      <c r="Q104" s="12" cm="1">
        <f t="array" ref="Q104">SUMPRODUCT(($G$2:$G$2765=G104)*(P104&gt;$P$2:$P$2765))+1</f>
        <v>3</v>
      </c>
      <c r="R104" s="12" t="e">
        <f>(Q104*100000)+#REF!</f>
        <v>#REF!</v>
      </c>
      <c r="S104" t="e" cm="1">
        <f t="array" ref="S104">SUMPRODUCT(($G$2:$G$2765=G104)*(R104&gt;$R$2:$R$2765))+1</f>
        <v>#REF!</v>
      </c>
      <c r="T104" t="str">
        <f t="shared" si="8"/>
        <v>SANDOWN PARK †</v>
      </c>
      <c r="U104">
        <v>0</v>
      </c>
      <c r="V104" t="s">
        <v>19</v>
      </c>
      <c r="W104">
        <f t="shared" si="9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5"/>
        <v>Afternoon45071</v>
      </c>
      <c r="D105" s="5" t="str">
        <f>IF('by region'!$C$2="Any","Any",'Turf only'!V105)&amp;M105&amp;IF('by region'!$I$2="Any","Any",N105)&amp;G105</f>
        <v>AnyFlatAny45071</v>
      </c>
      <c r="E105" s="5" t="e">
        <f>IF(I105=#REF!,'Turf only'!G105,"")</f>
        <v>#REF!</v>
      </c>
      <c r="F105" s="5" t="e">
        <f t="shared" si="6"/>
        <v>#REF!</v>
      </c>
      <c r="G105" s="15">
        <v>45071</v>
      </c>
      <c r="H105" s="16" t="s">
        <v>34</v>
      </c>
      <c r="I105" s="16" t="s">
        <v>56</v>
      </c>
      <c r="J105" s="16" t="s">
        <v>9</v>
      </c>
      <c r="K105" s="14" t="s">
        <v>16</v>
      </c>
      <c r="L105" s="14" t="s">
        <v>11</v>
      </c>
      <c r="M105" s="16" t="s">
        <v>25</v>
      </c>
      <c r="N105" s="16" t="s">
        <v>13</v>
      </c>
      <c r="O105" s="16" t="s">
        <v>14</v>
      </c>
      <c r="P105" s="12">
        <f t="shared" si="7"/>
        <v>1</v>
      </c>
      <c r="Q105" s="12" cm="1">
        <f t="array" ref="Q105">SUMPRODUCT(($G$2:$G$2765=G105)*(P105&gt;$P$2:$P$2765))+1</f>
        <v>1</v>
      </c>
      <c r="R105" s="12" t="e">
        <f>(Q105*100000)+#REF!</f>
        <v>#REF!</v>
      </c>
      <c r="S105" t="e" cm="1">
        <f t="array" ref="S105">SUMPRODUCT(($G$2:$G$2765=G105)*(R105&gt;$R$2:$R$2765))+1</f>
        <v>#REF!</v>
      </c>
      <c r="T105" t="str">
        <f t="shared" si="8"/>
        <v xml:space="preserve">HAYDOCK PARK </v>
      </c>
      <c r="U105">
        <v>0</v>
      </c>
      <c r="V105" t="s">
        <v>19</v>
      </c>
      <c r="W105">
        <f t="shared" si="9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5"/>
        <v>Afternoon45072</v>
      </c>
      <c r="D106" s="5" t="str">
        <f>IF('by region'!$C$2="Any","Any",'Turf only'!V106)&amp;M106&amp;IF('by region'!$I$2="Any","Any",N106)&amp;G106</f>
        <v>AnyFlatAny45072</v>
      </c>
      <c r="E106" s="5" t="e">
        <f>IF(I106=#REF!,'Turf only'!G106,"")</f>
        <v>#REF!</v>
      </c>
      <c r="F106" s="5" t="e">
        <f t="shared" si="6"/>
        <v>#REF!</v>
      </c>
      <c r="G106" s="15">
        <v>45072</v>
      </c>
      <c r="H106" s="16" t="s">
        <v>35</v>
      </c>
      <c r="I106" s="16" t="s">
        <v>79</v>
      </c>
      <c r="J106" s="16" t="s">
        <v>9</v>
      </c>
      <c r="K106" s="14" t="s">
        <v>24</v>
      </c>
      <c r="L106" s="14" t="s">
        <v>19</v>
      </c>
      <c r="M106" s="16" t="s">
        <v>25</v>
      </c>
      <c r="N106" s="16" t="s">
        <v>13</v>
      </c>
      <c r="O106" s="16" t="s">
        <v>14</v>
      </c>
      <c r="P106" s="12">
        <f t="shared" si="7"/>
        <v>1</v>
      </c>
      <c r="Q106" s="12" cm="1">
        <f t="array" ref="Q106">SUMPRODUCT(($G$2:$G$2765=G106)*(P106&gt;$P$2:$P$2765))+1</f>
        <v>1</v>
      </c>
      <c r="R106" s="12" t="e">
        <f>(Q106*100000)+#REF!</f>
        <v>#REF!</v>
      </c>
      <c r="S106" t="e" cm="1">
        <f t="array" ref="S106">SUMPRODUCT(($G$2:$G$2765=G106)*(R106&gt;$R$2:$R$2765))+1</f>
        <v>#REF!</v>
      </c>
      <c r="T106" t="str">
        <f t="shared" si="8"/>
        <v xml:space="preserve">BATH </v>
      </c>
      <c r="U106">
        <v>0</v>
      </c>
      <c r="V106" t="s">
        <v>17</v>
      </c>
      <c r="W106">
        <f t="shared" si="9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5"/>
        <v>Afternoon45072</v>
      </c>
      <c r="D107" s="5" t="str">
        <f>IF('by region'!$C$2="Any","Any",'Turf only'!V107)&amp;M107&amp;IF('by region'!$I$2="Any","Any",N107)&amp;G107</f>
        <v>AnyFlatAny45072</v>
      </c>
      <c r="E107" s="5" t="e">
        <f>IF(I107=#REF!,'Turf only'!G107,"")</f>
        <v>#REF!</v>
      </c>
      <c r="F107" s="5" t="e">
        <f t="shared" si="6"/>
        <v>#REF!</v>
      </c>
      <c r="G107" s="15">
        <v>45072</v>
      </c>
      <c r="H107" s="16" t="s">
        <v>35</v>
      </c>
      <c r="I107" s="16" t="s">
        <v>56</v>
      </c>
      <c r="J107" s="16" t="s">
        <v>9</v>
      </c>
      <c r="K107" s="14" t="s">
        <v>16</v>
      </c>
      <c r="L107" s="14" t="s">
        <v>11</v>
      </c>
      <c r="M107" s="16" t="s">
        <v>25</v>
      </c>
      <c r="N107" s="16" t="s">
        <v>13</v>
      </c>
      <c r="O107" s="16" t="s">
        <v>14</v>
      </c>
      <c r="P107" s="12">
        <f t="shared" si="7"/>
        <v>1</v>
      </c>
      <c r="Q107" s="12" cm="1">
        <f t="array" ref="Q107">SUMPRODUCT(($G$2:$G$2765=G107)*(P107&gt;$P$2:$P$2765))+1</f>
        <v>1</v>
      </c>
      <c r="R107" s="12" t="e">
        <f>(Q107*100000)+#REF!</f>
        <v>#REF!</v>
      </c>
      <c r="S107" t="e" cm="1">
        <f t="array" ref="S107">SUMPRODUCT(($G$2:$G$2765=G107)*(R107&gt;$R$2:$R$2765))+1</f>
        <v>#REF!</v>
      </c>
      <c r="T107" t="str">
        <f t="shared" si="8"/>
        <v xml:space="preserve">HAYDOCK PARK </v>
      </c>
      <c r="U107">
        <v>0</v>
      </c>
      <c r="V107" t="s">
        <v>19</v>
      </c>
      <c r="W107">
        <f t="shared" si="9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5"/>
        <v>Afternoon45072</v>
      </c>
      <c r="D108" s="5" t="str">
        <f>IF('by region'!$C$2="Any","Any",'Turf only'!V108)&amp;M108&amp;IF('by region'!$I$2="Any","Any",N108)&amp;G108</f>
        <v>AnyFlatAny45072</v>
      </c>
      <c r="E108" s="5" t="e">
        <f>IF(I108=#REF!,'Turf only'!G108,"")</f>
        <v>#REF!</v>
      </c>
      <c r="F108" s="5" t="e">
        <f t="shared" si="6"/>
        <v>#REF!</v>
      </c>
      <c r="G108" s="15">
        <v>45072</v>
      </c>
      <c r="H108" s="16" t="s">
        <v>35</v>
      </c>
      <c r="I108" s="16" t="s">
        <v>85</v>
      </c>
      <c r="J108" s="16" t="s">
        <v>9</v>
      </c>
      <c r="K108" s="14" t="s">
        <v>10</v>
      </c>
      <c r="L108" s="14" t="s">
        <v>19</v>
      </c>
      <c r="M108" s="16" t="s">
        <v>25</v>
      </c>
      <c r="N108" s="16" t="s">
        <v>13</v>
      </c>
      <c r="O108" s="16" t="s">
        <v>14</v>
      </c>
      <c r="P108" s="12">
        <f t="shared" si="7"/>
        <v>1</v>
      </c>
      <c r="Q108" s="12" cm="1">
        <f t="array" ref="Q108">SUMPRODUCT(($G$2:$G$2765=G108)*(P108&gt;$P$2:$P$2765))+1</f>
        <v>1</v>
      </c>
      <c r="R108" s="12" t="e">
        <f>(Q108*100000)+#REF!</f>
        <v>#REF!</v>
      </c>
      <c r="S108" t="e" cm="1">
        <f t="array" ref="S108">SUMPRODUCT(($G$2:$G$2765=G108)*(R108&gt;$R$2:$R$2765))+1</f>
        <v>#REF!</v>
      </c>
      <c r="T108" t="str">
        <f t="shared" si="8"/>
        <v xml:space="preserve">GOODWOOD </v>
      </c>
      <c r="U108">
        <v>0</v>
      </c>
      <c r="V108" t="s">
        <v>30</v>
      </c>
      <c r="W108">
        <f t="shared" si="9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5"/>
        <v>Evening45072</v>
      </c>
      <c r="D109" s="5" t="str">
        <f>IF('by region'!$C$2="Any","Any",'Turf only'!V109)&amp;M109&amp;IF('by region'!$I$2="Any","Any",N109)&amp;G109</f>
        <v>AnyFlatAny45072</v>
      </c>
      <c r="E109" s="5" t="e">
        <f>IF(I109=#REF!,'Turf only'!G109,"")</f>
        <v>#REF!</v>
      </c>
      <c r="F109" s="5" t="e">
        <f t="shared" si="6"/>
        <v>#REF!</v>
      </c>
      <c r="G109" s="15">
        <v>45072</v>
      </c>
      <c r="H109" s="16" t="s">
        <v>35</v>
      </c>
      <c r="I109" s="16" t="s">
        <v>71</v>
      </c>
      <c r="J109" s="16" t="s">
        <v>80</v>
      </c>
      <c r="K109" s="14" t="s">
        <v>10</v>
      </c>
      <c r="L109" s="14" t="s">
        <v>11</v>
      </c>
      <c r="M109" s="16" t="s">
        <v>25</v>
      </c>
      <c r="N109" s="16" t="s">
        <v>13</v>
      </c>
      <c r="O109" s="16" t="s">
        <v>14</v>
      </c>
      <c r="P109" s="12">
        <f t="shared" si="7"/>
        <v>2</v>
      </c>
      <c r="Q109" s="12" cm="1">
        <f t="array" ref="Q109">SUMPRODUCT(($G$2:$G$2765=G109)*(P109&gt;$P$2:$P$2765))+1</f>
        <v>4</v>
      </c>
      <c r="R109" s="12" t="e">
        <f>(Q109*100000)+#REF!</f>
        <v>#REF!</v>
      </c>
      <c r="S109" t="e" cm="1">
        <f t="array" ref="S109">SUMPRODUCT(($G$2:$G$2765=G109)*(R109&gt;$R$2:$R$2765))+1</f>
        <v>#REF!</v>
      </c>
      <c r="T109" t="str">
        <f t="shared" si="8"/>
        <v>PONTEFRACT †</v>
      </c>
      <c r="U109">
        <v>0</v>
      </c>
      <c r="V109" t="s">
        <v>19</v>
      </c>
      <c r="W109">
        <f t="shared" si="9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5"/>
        <v>Afternoon45073</v>
      </c>
      <c r="D110" s="5" t="str">
        <f>IF('by region'!$C$2="Any","Any",'Turf only'!V110)&amp;M110&amp;IF('by region'!$I$2="Any","Any",N110)&amp;G110</f>
        <v>AnyFlatAny45073</v>
      </c>
      <c r="E110" s="5" t="e">
        <f>IF(I110=#REF!,'Turf only'!G110,"")</f>
        <v>#REF!</v>
      </c>
      <c r="F110" s="5" t="e">
        <f t="shared" si="6"/>
        <v>#REF!</v>
      </c>
      <c r="G110" s="15">
        <v>45073</v>
      </c>
      <c r="H110" s="16" t="s">
        <v>37</v>
      </c>
      <c r="I110" s="16" t="s">
        <v>85</v>
      </c>
      <c r="J110" s="16" t="s">
        <v>9</v>
      </c>
      <c r="K110" s="14" t="s">
        <v>10</v>
      </c>
      <c r="L110" s="14" t="s">
        <v>19</v>
      </c>
      <c r="M110" s="16" t="s">
        <v>25</v>
      </c>
      <c r="N110" s="16" t="s">
        <v>13</v>
      </c>
      <c r="O110" s="16" t="s">
        <v>14</v>
      </c>
      <c r="P110" s="12">
        <f t="shared" si="7"/>
        <v>1</v>
      </c>
      <c r="Q110" s="12" cm="1">
        <f t="array" ref="Q110">SUMPRODUCT(($G$2:$G$2765=G110)*(P110&gt;$P$2:$P$2765))+1</f>
        <v>1</v>
      </c>
      <c r="R110" s="12" t="e">
        <f>(Q110*100000)+#REF!</f>
        <v>#REF!</v>
      </c>
      <c r="S110" t="e" cm="1">
        <f t="array" ref="S110">SUMPRODUCT(($G$2:$G$2765=G110)*(R110&gt;$R$2:$R$2765))+1</f>
        <v>#REF!</v>
      </c>
      <c r="T110" t="str">
        <f t="shared" si="8"/>
        <v xml:space="preserve">GOODWOOD </v>
      </c>
      <c r="U110">
        <v>0</v>
      </c>
      <c r="V110" t="s">
        <v>17</v>
      </c>
      <c r="W110">
        <f t="shared" si="9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5"/>
        <v>Afternoon45073</v>
      </c>
      <c r="D111" s="5" t="str">
        <f>IF('by region'!$C$2="Any","Any",'Turf only'!V111)&amp;M111&amp;IF('by region'!$I$2="Any","Any",N111)&amp;G111</f>
        <v>AnyFlatAny45073</v>
      </c>
      <c r="E111" s="5" t="e">
        <f>IF(I111=#REF!,'Turf only'!G111,"")</f>
        <v>#REF!</v>
      </c>
      <c r="F111" s="5" t="e">
        <f t="shared" si="6"/>
        <v>#REF!</v>
      </c>
      <c r="G111" s="15">
        <v>45073</v>
      </c>
      <c r="H111" s="16" t="s">
        <v>37</v>
      </c>
      <c r="I111" s="16" t="s">
        <v>56</v>
      </c>
      <c r="J111" s="16" t="s">
        <v>9</v>
      </c>
      <c r="K111" s="14" t="s">
        <v>16</v>
      </c>
      <c r="L111" s="14" t="s">
        <v>11</v>
      </c>
      <c r="M111" s="16" t="s">
        <v>25</v>
      </c>
      <c r="N111" s="16" t="s">
        <v>13</v>
      </c>
      <c r="O111" s="16" t="s">
        <v>14</v>
      </c>
      <c r="P111" s="12">
        <f t="shared" si="7"/>
        <v>1</v>
      </c>
      <c r="Q111" s="12" cm="1">
        <f t="array" ref="Q111">SUMPRODUCT(($G$2:$G$2765=G111)*(P111&gt;$P$2:$P$2765))+1</f>
        <v>1</v>
      </c>
      <c r="R111" s="12" t="e">
        <f>(Q111*100000)+#REF!</f>
        <v>#REF!</v>
      </c>
      <c r="S111" t="e" cm="1">
        <f t="array" ref="S111">SUMPRODUCT(($G$2:$G$2765=G111)*(R111&gt;$R$2:$R$2765))+1</f>
        <v>#REF!</v>
      </c>
      <c r="T111" t="str">
        <f t="shared" si="8"/>
        <v xml:space="preserve">HAYDOCK PARK </v>
      </c>
      <c r="U111">
        <v>0</v>
      </c>
      <c r="V111" t="s">
        <v>17</v>
      </c>
      <c r="W111">
        <f t="shared" si="9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5"/>
        <v>Afternoon45073</v>
      </c>
      <c r="D112" s="5" t="str">
        <f>IF('by region'!$C$2="Any","Any",'Turf only'!V112)&amp;M112&amp;IF('by region'!$I$2="Any","Any",N112)&amp;G112</f>
        <v>AnyFlatAny45073</v>
      </c>
      <c r="E112" s="5" t="e">
        <f>IF(I112=#REF!,'Turf only'!G112,"")</f>
        <v>#REF!</v>
      </c>
      <c r="F112" s="5" t="e">
        <f t="shared" si="6"/>
        <v>#REF!</v>
      </c>
      <c r="G112" s="15">
        <v>45073</v>
      </c>
      <c r="H112" s="16" t="s">
        <v>37</v>
      </c>
      <c r="I112" s="16" t="s">
        <v>88</v>
      </c>
      <c r="J112" s="16" t="s">
        <v>9</v>
      </c>
      <c r="K112" s="14" t="s">
        <v>10</v>
      </c>
      <c r="L112" s="14" t="s">
        <v>17</v>
      </c>
      <c r="M112" s="16" t="s">
        <v>25</v>
      </c>
      <c r="N112" s="16" t="s">
        <v>13</v>
      </c>
      <c r="O112" s="16" t="s">
        <v>14</v>
      </c>
      <c r="P112" s="12">
        <f t="shared" si="7"/>
        <v>1</v>
      </c>
      <c r="Q112" s="12" cm="1">
        <f t="array" ref="Q112">SUMPRODUCT(($G$2:$G$2765=G112)*(P112&gt;$P$2:$P$2765))+1</f>
        <v>1</v>
      </c>
      <c r="R112" s="12" t="e">
        <f>(Q112*100000)+#REF!</f>
        <v>#REF!</v>
      </c>
      <c r="S112" t="e" cm="1">
        <f t="array" ref="S112">SUMPRODUCT(($G$2:$G$2765=G112)*(R112&gt;$R$2:$R$2765))+1</f>
        <v>#REF!</v>
      </c>
      <c r="T112" t="str">
        <f t="shared" si="8"/>
        <v xml:space="preserve">CHESTER </v>
      </c>
      <c r="U112">
        <v>0</v>
      </c>
      <c r="V112" t="s">
        <v>19</v>
      </c>
      <c r="W112">
        <f t="shared" si="9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5"/>
        <v>Evening45073</v>
      </c>
      <c r="D113" s="5" t="str">
        <f>IF('by region'!$C$2="Any","Any",'Turf only'!V113)&amp;M113&amp;IF('by region'!$I$2="Any","Any",N113)&amp;G113</f>
        <v>AnyFlatAny45073</v>
      </c>
      <c r="E113" s="5" t="e">
        <f>IF(I113=#REF!,'Turf only'!G113,"")</f>
        <v>#REF!</v>
      </c>
      <c r="F113" s="5" t="e">
        <f t="shared" si="6"/>
        <v>#REF!</v>
      </c>
      <c r="G113" s="15">
        <v>45073</v>
      </c>
      <c r="H113" s="16" t="s">
        <v>37</v>
      </c>
      <c r="I113" s="16" t="s">
        <v>87</v>
      </c>
      <c r="J113" s="16" t="s">
        <v>80</v>
      </c>
      <c r="K113" s="14" t="s">
        <v>10</v>
      </c>
      <c r="L113" s="14" t="s">
        <v>19</v>
      </c>
      <c r="M113" s="16" t="s">
        <v>25</v>
      </c>
      <c r="N113" s="16" t="s">
        <v>13</v>
      </c>
      <c r="O113" s="16" t="s">
        <v>14</v>
      </c>
      <c r="P113" s="12">
        <f t="shared" si="7"/>
        <v>2</v>
      </c>
      <c r="Q113" s="12" cm="1">
        <f t="array" ref="Q113">SUMPRODUCT(($G$2:$G$2765=G113)*(P113&gt;$P$2:$P$2765))+1</f>
        <v>6</v>
      </c>
      <c r="R113" s="12" t="e">
        <f>(Q113*100000)+#REF!</f>
        <v>#REF!</v>
      </c>
      <c r="S113" t="e" cm="1">
        <f t="array" ref="S113">SUMPRODUCT(($G$2:$G$2765=G113)*(R113&gt;$R$2:$R$2765))+1</f>
        <v>#REF!</v>
      </c>
      <c r="T113" t="str">
        <f t="shared" si="8"/>
        <v>SALISBURY †</v>
      </c>
      <c r="U113">
        <v>0</v>
      </c>
      <c r="V113" t="s">
        <v>30</v>
      </c>
      <c r="W113">
        <f t="shared" si="9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5"/>
        <v>Afternoon45073</v>
      </c>
      <c r="D114" s="5" t="str">
        <f>IF('by region'!$C$2="Any","Any",'Turf only'!V114)&amp;M114&amp;IF('by region'!$I$2="Any","Any",N114)&amp;G114</f>
        <v>AnyFlatAny45073</v>
      </c>
      <c r="E114" s="5" t="e">
        <f>IF(I114=#REF!,'Turf only'!G114,"")</f>
        <v>#REF!</v>
      </c>
      <c r="F114" s="5" t="e">
        <f t="shared" si="6"/>
        <v>#REF!</v>
      </c>
      <c r="G114" s="15">
        <v>45073</v>
      </c>
      <c r="H114" s="16" t="s">
        <v>37</v>
      </c>
      <c r="I114" s="16" t="s">
        <v>90</v>
      </c>
      <c r="J114" s="16" t="s">
        <v>9</v>
      </c>
      <c r="K114" s="14" t="s">
        <v>10</v>
      </c>
      <c r="L114" s="14" t="s">
        <v>11</v>
      </c>
      <c r="M114" s="16" t="s">
        <v>25</v>
      </c>
      <c r="N114" s="16" t="s">
        <v>13</v>
      </c>
      <c r="O114" s="16" t="s">
        <v>14</v>
      </c>
      <c r="P114" s="12">
        <f t="shared" si="7"/>
        <v>1</v>
      </c>
      <c r="Q114" s="12" cm="1">
        <f t="array" ref="Q114">SUMPRODUCT(($G$2:$G$2765=G114)*(P114&gt;$P$2:$P$2765))+1</f>
        <v>1</v>
      </c>
      <c r="R114" s="12" t="e">
        <f>(Q114*100000)+#REF!</f>
        <v>#REF!</v>
      </c>
      <c r="S114" t="e" cm="1">
        <f t="array" ref="S114">SUMPRODUCT(($G$2:$G$2765=G114)*(R114&gt;$R$2:$R$2765))+1</f>
        <v>#REF!</v>
      </c>
      <c r="T114" t="str">
        <f t="shared" si="8"/>
        <v xml:space="preserve">YORK </v>
      </c>
      <c r="U114">
        <v>0</v>
      </c>
      <c r="V114" t="s">
        <v>19</v>
      </c>
      <c r="W114">
        <f t="shared" si="9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5"/>
        <v>Afternoon45075</v>
      </c>
      <c r="D115" s="5" t="str">
        <f>IF('by region'!$C$2="Any","Any",'Turf only'!V115)&amp;M115&amp;IF('by region'!$I$2="Any","Any",N115)&amp;G115</f>
        <v>AnyFlatAny45075</v>
      </c>
      <c r="E115" s="5" t="e">
        <f>IF(I115=#REF!,'Turf only'!G115,"")</f>
        <v>#REF!</v>
      </c>
      <c r="F115" s="5" t="e">
        <f t="shared" si="6"/>
        <v>#REF!</v>
      </c>
      <c r="G115" s="15">
        <v>45075</v>
      </c>
      <c r="H115" s="16" t="s">
        <v>42</v>
      </c>
      <c r="I115" s="16" t="s">
        <v>44</v>
      </c>
      <c r="J115" s="16" t="s">
        <v>9</v>
      </c>
      <c r="K115" s="14" t="s">
        <v>10</v>
      </c>
      <c r="L115" s="14" t="s">
        <v>17</v>
      </c>
      <c r="M115" s="16" t="s">
        <v>25</v>
      </c>
      <c r="N115" s="16" t="s">
        <v>13</v>
      </c>
      <c r="O115" s="16" t="s">
        <v>14</v>
      </c>
      <c r="P115" s="12">
        <f t="shared" si="7"/>
        <v>1</v>
      </c>
      <c r="Q115" s="12" cm="1">
        <f t="array" ref="Q115">SUMPRODUCT(($G$2:$G$2765=G115)*(P115&gt;$P$2:$P$2765))+1</f>
        <v>1</v>
      </c>
      <c r="R115" s="12" t="e">
        <f>(Q115*100000)+#REF!</f>
        <v>#REF!</v>
      </c>
      <c r="S115" t="e" cm="1">
        <f t="array" ref="S115">SUMPRODUCT(($G$2:$G$2765=G115)*(R115&gt;$R$2:$R$2765))+1</f>
        <v>#REF!</v>
      </c>
      <c r="T115" t="str">
        <f t="shared" si="8"/>
        <v xml:space="preserve">LEICESTER </v>
      </c>
      <c r="U115">
        <v>0</v>
      </c>
      <c r="V115" t="s">
        <v>11</v>
      </c>
      <c r="W115">
        <f t="shared" si="9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5"/>
        <v>Afternoon45075</v>
      </c>
      <c r="D116" s="5" t="str">
        <f>IF('by region'!$C$2="Any","Any",'Turf only'!V116)&amp;M116&amp;IF('by region'!$I$2="Any","Any",N116)&amp;G116</f>
        <v>AnyFlatAny45075</v>
      </c>
      <c r="E116" s="5" t="e">
        <f>IF(I116=#REF!,'Turf only'!G116,"")</f>
        <v>#REF!</v>
      </c>
      <c r="F116" s="5" t="e">
        <f t="shared" si="6"/>
        <v>#REF!</v>
      </c>
      <c r="G116" s="15">
        <v>45075</v>
      </c>
      <c r="H116" s="16" t="s">
        <v>42</v>
      </c>
      <c r="I116" s="16" t="s">
        <v>69</v>
      </c>
      <c r="J116" s="16" t="s">
        <v>9</v>
      </c>
      <c r="K116" s="14" t="s">
        <v>10</v>
      </c>
      <c r="L116" s="14" t="s">
        <v>11</v>
      </c>
      <c r="M116" s="16" t="s">
        <v>25</v>
      </c>
      <c r="N116" s="16" t="s">
        <v>13</v>
      </c>
      <c r="O116" s="16" t="s">
        <v>14</v>
      </c>
      <c r="P116" s="12">
        <f t="shared" si="7"/>
        <v>1</v>
      </c>
      <c r="Q116" s="12" cm="1">
        <f t="array" ref="Q116">SUMPRODUCT(($G$2:$G$2765=G116)*(P116&gt;$P$2:$P$2765))+1</f>
        <v>1</v>
      </c>
      <c r="R116" s="12" t="e">
        <f>(Q116*100000)+#REF!</f>
        <v>#REF!</v>
      </c>
      <c r="S116" t="e" cm="1">
        <f t="array" ref="S116">SUMPRODUCT(($G$2:$G$2765=G116)*(R116&gt;$R$2:$R$2765))+1</f>
        <v>#REF!</v>
      </c>
      <c r="T116" t="str">
        <f t="shared" si="8"/>
        <v xml:space="preserve">REDCAR </v>
      </c>
      <c r="U116">
        <v>0</v>
      </c>
      <c r="V116" t="s">
        <v>17</v>
      </c>
      <c r="W116">
        <f t="shared" si="9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5"/>
        <v>Afternoon45075</v>
      </c>
      <c r="D117" s="5" t="str">
        <f>IF('by region'!$C$2="Any","Any",'Turf only'!V117)&amp;M117&amp;IF('by region'!$I$2="Any","Any",N117)&amp;G117</f>
        <v>AnyFlatAny45075</v>
      </c>
      <c r="E117" s="5" t="e">
        <f>IF(I117=#REF!,'Turf only'!G117,"")</f>
        <v>#REF!</v>
      </c>
      <c r="F117" s="5" t="e">
        <f t="shared" si="6"/>
        <v>#REF!</v>
      </c>
      <c r="G117" s="15">
        <v>45075</v>
      </c>
      <c r="H117" s="16" t="s">
        <v>42</v>
      </c>
      <c r="I117" s="16" t="s">
        <v>70</v>
      </c>
      <c r="J117" s="16" t="s">
        <v>9</v>
      </c>
      <c r="K117" s="14" t="s">
        <v>24</v>
      </c>
      <c r="L117" s="14" t="s">
        <v>19</v>
      </c>
      <c r="M117" s="16" t="s">
        <v>25</v>
      </c>
      <c r="N117" s="16" t="s">
        <v>13</v>
      </c>
      <c r="O117" s="16" t="s">
        <v>14</v>
      </c>
      <c r="P117" s="12">
        <f t="shared" si="7"/>
        <v>1</v>
      </c>
      <c r="Q117" s="12" cm="1">
        <f t="array" ref="Q117">SUMPRODUCT(($G$2:$G$2765=G117)*(P117&gt;$P$2:$P$2765))+1</f>
        <v>1</v>
      </c>
      <c r="R117" s="12" t="e">
        <f>(Q117*100000)+#REF!</f>
        <v>#REF!</v>
      </c>
      <c r="S117" t="e" cm="1">
        <f t="array" ref="S117">SUMPRODUCT(($G$2:$G$2765=G117)*(R117&gt;$R$2:$R$2765))+1</f>
        <v>#REF!</v>
      </c>
      <c r="T117" t="str">
        <f t="shared" si="8"/>
        <v xml:space="preserve">WINDSOR </v>
      </c>
      <c r="U117">
        <v>0</v>
      </c>
      <c r="V117" t="s">
        <v>30</v>
      </c>
      <c r="W117">
        <f t="shared" si="9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5"/>
        <v>Evening45076</v>
      </c>
      <c r="D118" s="5" t="str">
        <f>IF('by region'!$C$2="Any","Any",'Turf only'!V118)&amp;M118&amp;IF('by region'!$I$2="Any","Any",N118)&amp;G118</f>
        <v>AnyFlatAny45076</v>
      </c>
      <c r="E118" s="5" t="e">
        <f>IF(I118=#REF!,'Turf only'!G118,"")</f>
        <v>#REF!</v>
      </c>
      <c r="F118" s="5" t="e">
        <f t="shared" si="6"/>
        <v>#REF!</v>
      </c>
      <c r="G118" s="15">
        <v>45076</v>
      </c>
      <c r="H118" s="16" t="s">
        <v>7</v>
      </c>
      <c r="I118" s="16" t="s">
        <v>72</v>
      </c>
      <c r="J118" s="16" t="s">
        <v>80</v>
      </c>
      <c r="K118" s="14" t="s">
        <v>16</v>
      </c>
      <c r="L118" s="14" t="s">
        <v>17</v>
      </c>
      <c r="M118" s="16" t="s">
        <v>25</v>
      </c>
      <c r="N118" s="16" t="s">
        <v>13</v>
      </c>
      <c r="O118" s="16" t="s">
        <v>21</v>
      </c>
      <c r="P118" s="12">
        <f t="shared" si="7"/>
        <v>2</v>
      </c>
      <c r="Q118" s="12" cm="1">
        <f t="array" ref="Q118">SUMPRODUCT(($G$2:$G$2765=G118)*(P118&gt;$P$2:$P$2765))+1</f>
        <v>4</v>
      </c>
      <c r="R118" s="12" t="e">
        <f>(Q118*100000)+#REF!</f>
        <v>#REF!</v>
      </c>
      <c r="S118" t="e" cm="1">
        <f t="array" ref="S118">SUMPRODUCT(($G$2:$G$2765=G118)*(R118&gt;$R$2:$R$2765))+1</f>
        <v>#REF!</v>
      </c>
      <c r="T118" t="str">
        <f t="shared" si="8"/>
        <v>NOTTINGHAM †</v>
      </c>
      <c r="U118">
        <v>0</v>
      </c>
      <c r="V118" t="s">
        <v>30</v>
      </c>
      <c r="W118">
        <f t="shared" si="9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si="5"/>
        <v>Afternoon45076</v>
      </c>
      <c r="D119" s="5" t="str">
        <f>IF('by region'!$C$2="Any","Any",'Turf only'!V119)&amp;M119&amp;IF('by region'!$I$2="Any","Any",N119)&amp;G119</f>
        <v>AnyFlatAny45076</v>
      </c>
      <c r="E119" s="5" t="e">
        <f>IF(I119=#REF!,'Turf only'!G119,"")</f>
        <v>#REF!</v>
      </c>
      <c r="F119" s="5" t="e">
        <f t="shared" si="6"/>
        <v>#REF!</v>
      </c>
      <c r="G119" s="15">
        <v>45076</v>
      </c>
      <c r="H119" s="16" t="s">
        <v>7</v>
      </c>
      <c r="I119" s="16" t="s">
        <v>82</v>
      </c>
      <c r="J119" s="16" t="s">
        <v>9</v>
      </c>
      <c r="K119" s="14" t="s">
        <v>24</v>
      </c>
      <c r="L119" s="14" t="s">
        <v>19</v>
      </c>
      <c r="M119" s="16" t="s">
        <v>25</v>
      </c>
      <c r="N119" s="16" t="s">
        <v>13</v>
      </c>
      <c r="O119" s="16" t="s">
        <v>14</v>
      </c>
      <c r="P119" s="12">
        <f t="shared" si="7"/>
        <v>1</v>
      </c>
      <c r="Q119" s="12" cm="1">
        <f t="array" ref="Q119">SUMPRODUCT(($G$2:$G$2765=G119)*(P119&gt;$P$2:$P$2765))+1</f>
        <v>1</v>
      </c>
      <c r="R119" s="12" t="e">
        <f>(Q119*100000)+#REF!</f>
        <v>#REF!</v>
      </c>
      <c r="S119" t="e" cm="1">
        <f t="array" ref="S119">SUMPRODUCT(($G$2:$G$2765=G119)*(R119&gt;$R$2:$R$2765))+1</f>
        <v>#REF!</v>
      </c>
      <c r="T119" t="str">
        <f t="shared" si="8"/>
        <v xml:space="preserve">BRIGHTON </v>
      </c>
      <c r="U119">
        <v>0</v>
      </c>
      <c r="V119" t="s">
        <v>19</v>
      </c>
      <c r="W119">
        <f t="shared" si="9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5"/>
        <v>Afternoon45076</v>
      </c>
      <c r="D120" s="5" t="str">
        <f>IF('by region'!$C$2="Any","Any",'Turf only'!V120)&amp;M120&amp;IF('by region'!$I$2="Any","Any",N120)&amp;G120</f>
        <v>AnyFlatAny45076</v>
      </c>
      <c r="E120" s="5" t="e">
        <f>IF(I120=#REF!,'Turf only'!G120,"")</f>
        <v>#REF!</v>
      </c>
      <c r="F120" s="5" t="e">
        <f t="shared" si="6"/>
        <v>#REF!</v>
      </c>
      <c r="G120" s="15">
        <v>45076</v>
      </c>
      <c r="H120" s="16" t="s">
        <v>7</v>
      </c>
      <c r="I120" s="16" t="s">
        <v>44</v>
      </c>
      <c r="J120" s="16" t="s">
        <v>9</v>
      </c>
      <c r="K120" s="14" t="s">
        <v>10</v>
      </c>
      <c r="L120" s="14" t="s">
        <v>17</v>
      </c>
      <c r="M120" s="16" t="s">
        <v>25</v>
      </c>
      <c r="N120" s="16" t="s">
        <v>13</v>
      </c>
      <c r="O120" s="16" t="s">
        <v>14</v>
      </c>
      <c r="P120" s="12">
        <f t="shared" si="7"/>
        <v>1</v>
      </c>
      <c r="Q120" s="12" cm="1">
        <f t="array" ref="Q120">SUMPRODUCT(($G$2:$G$2765=G120)*(P120&gt;$P$2:$P$2765))+1</f>
        <v>1</v>
      </c>
      <c r="R120" s="12" t="e">
        <f>(Q120*100000)+#REF!</f>
        <v>#REF!</v>
      </c>
      <c r="S120" t="e" cm="1">
        <f t="array" ref="S120">SUMPRODUCT(($G$2:$G$2765=G120)*(R120&gt;$R$2:$R$2765))+1</f>
        <v>#REF!</v>
      </c>
      <c r="T120" t="str">
        <f t="shared" si="8"/>
        <v xml:space="preserve">LEICESTER </v>
      </c>
      <c r="U120">
        <v>0</v>
      </c>
      <c r="V120" t="s">
        <v>11</v>
      </c>
      <c r="W120">
        <f t="shared" si="9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ref="C121:C184" si="10">J121&amp;G121</f>
        <v>Evening45076</v>
      </c>
      <c r="D121" s="5" t="str">
        <f>IF('by region'!$C$2="Any","Any",'Turf only'!V121)&amp;M121&amp;IF('by region'!$I$2="Any","Any",N121)&amp;G121</f>
        <v>AnyFlatAny45076</v>
      </c>
      <c r="E121" s="5" t="e">
        <f>IF(I121=#REF!,'Turf only'!G121,"")</f>
        <v>#REF!</v>
      </c>
      <c r="F121" s="5" t="e">
        <f t="shared" ref="F121:F184" si="11">G121&amp;S121</f>
        <v>#REF!</v>
      </c>
      <c r="G121" s="15">
        <v>45076</v>
      </c>
      <c r="H121" s="16" t="s">
        <v>7</v>
      </c>
      <c r="I121" s="16" t="s">
        <v>36</v>
      </c>
      <c r="J121" s="16" t="s">
        <v>80</v>
      </c>
      <c r="K121" s="14" t="s">
        <v>24</v>
      </c>
      <c r="L121" s="14" t="s">
        <v>19</v>
      </c>
      <c r="M121" s="16" t="s">
        <v>25</v>
      </c>
      <c r="N121" s="16" t="s">
        <v>13</v>
      </c>
      <c r="O121" s="16" t="s">
        <v>14</v>
      </c>
      <c r="P121" s="12">
        <f t="shared" ref="P121:P184" si="12">IF(J121="Afternoon",1,IF(J121="Evening",2,IF(J121="Floodlit",3,4)))</f>
        <v>2</v>
      </c>
      <c r="Q121" s="12" cm="1">
        <f t="array" ref="Q121">SUMPRODUCT(($G$2:$G$2765=G121)*(P121&gt;$P$2:$P$2765))+1</f>
        <v>4</v>
      </c>
      <c r="R121" s="12" t="e">
        <f>(Q121*100000)+#REF!</f>
        <v>#REF!</v>
      </c>
      <c r="S121" t="e" cm="1">
        <f t="array" ref="S121">SUMPRODUCT(($G$2:$G$2765=G121)*(R121&gt;$R$2:$R$2765))+1</f>
        <v>#REF!</v>
      </c>
      <c r="T121" t="str">
        <f t="shared" ref="T121:T184" si="13">_xlfn.CONCAT(IF(M121="Flat",UPPER(I121),I121)," ",IF(J121="Evening","†",IF(J121="Floodlit","#","")))</f>
        <v>LINGFIELD PARK †</v>
      </c>
      <c r="U121">
        <v>0</v>
      </c>
      <c r="V121" t="s">
        <v>11</v>
      </c>
      <c r="W121">
        <f t="shared" ref="W121:W184" si="14">YEAR(G121)</f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10"/>
        <v>Afternoon45076</v>
      </c>
      <c r="D122" s="5" t="str">
        <f>IF('by region'!$C$2="Any","Any",'Turf only'!V122)&amp;M122&amp;IF('by region'!$I$2="Any","Any",N122)&amp;G122</f>
        <v>AnyFlatAny45076</v>
      </c>
      <c r="E122" s="5" t="e">
        <f>IF(I122=#REF!,'Turf only'!G122,"")</f>
        <v>#REF!</v>
      </c>
      <c r="F122" s="5" t="e">
        <f t="shared" si="11"/>
        <v>#REF!</v>
      </c>
      <c r="G122" s="15">
        <v>45076</v>
      </c>
      <c r="H122" s="16" t="s">
        <v>7</v>
      </c>
      <c r="I122" s="16" t="s">
        <v>69</v>
      </c>
      <c r="J122" s="16" t="s">
        <v>9</v>
      </c>
      <c r="K122" s="14" t="s">
        <v>10</v>
      </c>
      <c r="L122" s="14" t="s">
        <v>11</v>
      </c>
      <c r="M122" s="16" t="s">
        <v>25</v>
      </c>
      <c r="N122" s="16" t="s">
        <v>13</v>
      </c>
      <c r="O122" s="16" t="s">
        <v>14</v>
      </c>
      <c r="P122" s="12">
        <f t="shared" si="12"/>
        <v>1</v>
      </c>
      <c r="Q122" s="12" cm="1">
        <f t="array" ref="Q122">SUMPRODUCT(($G$2:$G$2765=G122)*(P122&gt;$P$2:$P$2765))+1</f>
        <v>1</v>
      </c>
      <c r="R122" s="12" t="e">
        <f>(Q122*100000)+#REF!</f>
        <v>#REF!</v>
      </c>
      <c r="S122" t="e" cm="1">
        <f t="array" ref="S122">SUMPRODUCT(($G$2:$G$2765=G122)*(R122&gt;$R$2:$R$2765))+1</f>
        <v>#REF!</v>
      </c>
      <c r="T122" t="str">
        <f t="shared" si="13"/>
        <v xml:space="preserve">REDCAR </v>
      </c>
      <c r="U122">
        <v>0</v>
      </c>
      <c r="V122" t="s">
        <v>30</v>
      </c>
      <c r="W122">
        <f t="shared" si="14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10"/>
        <v>Afternoon45077</v>
      </c>
      <c r="D123" s="5" t="str">
        <f>IF('by region'!$C$2="Any","Any",'Turf only'!V123)&amp;M123&amp;IF('by region'!$I$2="Any","Any",N123)&amp;G123</f>
        <v>AnyFlatAny45077</v>
      </c>
      <c r="E123" s="5" t="e">
        <f>IF(I123=#REF!,'Turf only'!G123,"")</f>
        <v>#REF!</v>
      </c>
      <c r="F123" s="5" t="e">
        <f t="shared" si="11"/>
        <v>#REF!</v>
      </c>
      <c r="G123" s="15">
        <v>45077</v>
      </c>
      <c r="H123" s="16" t="s">
        <v>27</v>
      </c>
      <c r="I123" s="16" t="s">
        <v>77</v>
      </c>
      <c r="J123" s="16" t="s">
        <v>9</v>
      </c>
      <c r="K123" s="14" t="s">
        <v>10</v>
      </c>
      <c r="L123" s="14" t="s">
        <v>11</v>
      </c>
      <c r="M123" s="16" t="s">
        <v>25</v>
      </c>
      <c r="N123" s="16" t="s">
        <v>13</v>
      </c>
      <c r="O123" s="16" t="s">
        <v>14</v>
      </c>
      <c r="P123" s="12">
        <f t="shared" si="12"/>
        <v>1</v>
      </c>
      <c r="Q123" s="12" cm="1">
        <f t="array" ref="Q123">SUMPRODUCT(($G$2:$G$2765=G123)*(P123&gt;$P$2:$P$2765))+1</f>
        <v>1</v>
      </c>
      <c r="R123" s="12" t="e">
        <f>(Q123*100000)+#REF!</f>
        <v>#REF!</v>
      </c>
      <c r="S123" t="e" cm="1">
        <f t="array" ref="S123">SUMPRODUCT(($G$2:$G$2765=G123)*(R123&gt;$R$2:$R$2765))+1</f>
        <v>#REF!</v>
      </c>
      <c r="T123" t="str">
        <f t="shared" si="13"/>
        <v xml:space="preserve">BEVERLEY </v>
      </c>
      <c r="U123">
        <v>0</v>
      </c>
      <c r="V123" t="s">
        <v>17</v>
      </c>
      <c r="W123">
        <f t="shared" si="14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10"/>
        <v>Afternoon45077</v>
      </c>
      <c r="D124" s="5" t="str">
        <f>IF('by region'!$C$2="Any","Any",'Turf only'!V124)&amp;M124&amp;IF('by region'!$I$2="Any","Any",N124)&amp;G124</f>
        <v>AnyFlatAny45077</v>
      </c>
      <c r="E124" s="5" t="e">
        <f>IF(I124=#REF!,'Turf only'!G124,"")</f>
        <v>#REF!</v>
      </c>
      <c r="F124" s="5" t="e">
        <f t="shared" si="11"/>
        <v>#REF!</v>
      </c>
      <c r="G124" s="15">
        <v>45077</v>
      </c>
      <c r="H124" s="16" t="s">
        <v>27</v>
      </c>
      <c r="I124" s="16" t="s">
        <v>86</v>
      </c>
      <c r="J124" s="16" t="s">
        <v>9</v>
      </c>
      <c r="K124" s="14" t="s">
        <v>10</v>
      </c>
      <c r="L124" s="14" t="s">
        <v>11</v>
      </c>
      <c r="M124" s="16" t="s">
        <v>25</v>
      </c>
      <c r="N124" s="16" t="s">
        <v>13</v>
      </c>
      <c r="O124" s="16" t="s">
        <v>14</v>
      </c>
      <c r="P124" s="12">
        <f t="shared" si="12"/>
        <v>1</v>
      </c>
      <c r="Q124" s="12" cm="1">
        <f t="array" ref="Q124">SUMPRODUCT(($G$2:$G$2765=G124)*(P124&gt;$P$2:$P$2765))+1</f>
        <v>1</v>
      </c>
      <c r="R124" s="12" t="e">
        <f>(Q124*100000)+#REF!</f>
        <v>#REF!</v>
      </c>
      <c r="S124" t="e" cm="1">
        <f t="array" ref="S124">SUMPRODUCT(($G$2:$G$2765=G124)*(R124&gt;$R$2:$R$2765))+1</f>
        <v>#REF!</v>
      </c>
      <c r="T124" t="str">
        <f t="shared" si="13"/>
        <v xml:space="preserve">HAMILTON PARK </v>
      </c>
      <c r="U124">
        <v>0</v>
      </c>
      <c r="V124" t="s">
        <v>11</v>
      </c>
      <c r="W124">
        <f t="shared" si="14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10"/>
        <v>Evening45078</v>
      </c>
      <c r="D125" s="5" t="str">
        <f>IF('by region'!$C$2="Any","Any",'Turf only'!V125)&amp;M125&amp;IF('by region'!$I$2="Any","Any",N125)&amp;G125</f>
        <v>AnyFlatAny45078</v>
      </c>
      <c r="E125" s="5" t="e">
        <f>IF(I125=#REF!,'Turf only'!G125,"")</f>
        <v>#REF!</v>
      </c>
      <c r="F125" s="5" t="e">
        <f t="shared" si="11"/>
        <v>#REF!</v>
      </c>
      <c r="G125" s="15">
        <v>45078</v>
      </c>
      <c r="H125" s="16" t="s">
        <v>34</v>
      </c>
      <c r="I125" s="16" t="s">
        <v>63</v>
      </c>
      <c r="J125" s="16" t="s">
        <v>80</v>
      </c>
      <c r="K125" s="14" t="s">
        <v>16</v>
      </c>
      <c r="L125" s="14" t="s">
        <v>11</v>
      </c>
      <c r="M125" s="16" t="s">
        <v>25</v>
      </c>
      <c r="N125" s="16" t="s">
        <v>13</v>
      </c>
      <c r="O125" s="16" t="s">
        <v>14</v>
      </c>
      <c r="P125" s="12">
        <f t="shared" si="12"/>
        <v>2</v>
      </c>
      <c r="Q125" s="12" cm="1">
        <f t="array" ref="Q125">SUMPRODUCT(($G$2:$G$2765=G125)*(P125&gt;$P$2:$P$2765))+1</f>
        <v>4</v>
      </c>
      <c r="R125" s="12" t="e">
        <f>(Q125*100000)+#REF!</f>
        <v>#REF!</v>
      </c>
      <c r="S125" t="e" cm="1">
        <f t="array" ref="S125">SUMPRODUCT(($G$2:$G$2765=G125)*(R125&gt;$R$2:$R$2765))+1</f>
        <v>#REF!</v>
      </c>
      <c r="T125" t="str">
        <f t="shared" si="13"/>
        <v>CARLISLE †</v>
      </c>
      <c r="U125">
        <v>0</v>
      </c>
      <c r="V125" t="s">
        <v>17</v>
      </c>
      <c r="W125">
        <f t="shared" si="14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10"/>
        <v>Afternoon45078</v>
      </c>
      <c r="D126" s="5" t="str">
        <f>IF('by region'!$C$2="Any","Any",'Turf only'!V126)&amp;M126&amp;IF('by region'!$I$2="Any","Any",N126)&amp;G126</f>
        <v>AnyFlatAny45078</v>
      </c>
      <c r="E126" s="5" t="e">
        <f>IF(I126=#REF!,'Turf only'!G126,"")</f>
        <v>#REF!</v>
      </c>
      <c r="F126" s="5" t="e">
        <f t="shared" si="11"/>
        <v>#REF!</v>
      </c>
      <c r="G126" s="15">
        <v>45078</v>
      </c>
      <c r="H126" s="16" t="s">
        <v>34</v>
      </c>
      <c r="I126" s="16" t="s">
        <v>36</v>
      </c>
      <c r="J126" s="16" t="s">
        <v>9</v>
      </c>
      <c r="K126" s="14" t="s">
        <v>24</v>
      </c>
      <c r="L126" s="14" t="s">
        <v>19</v>
      </c>
      <c r="M126" s="16" t="s">
        <v>25</v>
      </c>
      <c r="N126" s="16" t="s">
        <v>13</v>
      </c>
      <c r="O126" s="16" t="s">
        <v>14</v>
      </c>
      <c r="P126" s="12">
        <f t="shared" si="12"/>
        <v>1</v>
      </c>
      <c r="Q126" s="12" cm="1">
        <f t="array" ref="Q126">SUMPRODUCT(($G$2:$G$2765=G126)*(P126&gt;$P$2:$P$2765))+1</f>
        <v>1</v>
      </c>
      <c r="R126" s="12" t="e">
        <f>(Q126*100000)+#REF!</f>
        <v>#REF!</v>
      </c>
      <c r="S126" t="e" cm="1">
        <f t="array" ref="S126">SUMPRODUCT(($G$2:$G$2765=G126)*(R126&gt;$R$2:$R$2765))+1</f>
        <v>#REF!</v>
      </c>
      <c r="T126" t="str">
        <f t="shared" si="13"/>
        <v xml:space="preserve">LINGFIELD PARK </v>
      </c>
      <c r="U126">
        <v>0</v>
      </c>
      <c r="V126" t="s">
        <v>11</v>
      </c>
      <c r="W126">
        <f t="shared" si="14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10"/>
        <v>Afternoon45078</v>
      </c>
      <c r="D127" s="5" t="str">
        <f>IF('by region'!$C$2="Any","Any",'Turf only'!V127)&amp;M127&amp;IF('by region'!$I$2="Any","Any",N127)&amp;G127</f>
        <v>AnyFlatAny45078</v>
      </c>
      <c r="E127" s="5" t="e">
        <f>IF(I127=#REF!,'Turf only'!G127,"")</f>
        <v>#REF!</v>
      </c>
      <c r="F127" s="5" t="e">
        <f t="shared" si="11"/>
        <v>#REF!</v>
      </c>
      <c r="G127" s="15">
        <v>45078</v>
      </c>
      <c r="H127" s="16" t="s">
        <v>34</v>
      </c>
      <c r="I127" s="16" t="s">
        <v>78</v>
      </c>
      <c r="J127" s="16" t="s">
        <v>9</v>
      </c>
      <c r="K127" s="14" t="s">
        <v>10</v>
      </c>
      <c r="L127" s="14" t="s">
        <v>11</v>
      </c>
      <c r="M127" s="16" t="s">
        <v>25</v>
      </c>
      <c r="N127" s="16" t="s">
        <v>13</v>
      </c>
      <c r="O127" s="16" t="s">
        <v>14</v>
      </c>
      <c r="P127" s="12">
        <f t="shared" si="12"/>
        <v>1</v>
      </c>
      <c r="Q127" s="12" cm="1">
        <f t="array" ref="Q127">SUMPRODUCT(($G$2:$G$2765=G127)*(P127&gt;$P$2:$P$2765))+1</f>
        <v>1</v>
      </c>
      <c r="R127" s="12" t="e">
        <f>(Q127*100000)+#REF!</f>
        <v>#REF!</v>
      </c>
      <c r="S127" t="e" cm="1">
        <f t="array" ref="S127">SUMPRODUCT(($G$2:$G$2765=G127)*(R127&gt;$R$2:$R$2765))+1</f>
        <v>#REF!</v>
      </c>
      <c r="T127" t="str">
        <f t="shared" si="13"/>
        <v xml:space="preserve">RIPON </v>
      </c>
      <c r="U127">
        <v>0</v>
      </c>
      <c r="V127" t="s">
        <v>19</v>
      </c>
      <c r="W127">
        <f t="shared" si="14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10"/>
        <v>Afternoon45078</v>
      </c>
      <c r="D128" s="5" t="str">
        <f>IF('by region'!$C$2="Any","Any",'Turf only'!V128)&amp;M128&amp;IF('by region'!$I$2="Any","Any",N128)&amp;G128</f>
        <v>AnyFlatAny45078</v>
      </c>
      <c r="E128" s="5" t="e">
        <f>IF(I128=#REF!,'Turf only'!G128,"")</f>
        <v>#REF!</v>
      </c>
      <c r="F128" s="5" t="e">
        <f t="shared" si="11"/>
        <v>#REF!</v>
      </c>
      <c r="G128" s="15">
        <v>45078</v>
      </c>
      <c r="H128" s="16" t="s">
        <v>34</v>
      </c>
      <c r="I128" s="16" t="s">
        <v>81</v>
      </c>
      <c r="J128" s="16" t="s">
        <v>9</v>
      </c>
      <c r="K128" s="14" t="s">
        <v>24</v>
      </c>
      <c r="L128" s="14" t="s">
        <v>17</v>
      </c>
      <c r="M128" s="16" t="s">
        <v>25</v>
      </c>
      <c r="N128" s="16" t="s">
        <v>13</v>
      </c>
      <c r="O128" s="16" t="s">
        <v>14</v>
      </c>
      <c r="P128" s="12">
        <f t="shared" si="12"/>
        <v>1</v>
      </c>
      <c r="Q128" s="12" cm="1">
        <f t="array" ref="Q128">SUMPRODUCT(($G$2:$G$2765=G128)*(P128&gt;$P$2:$P$2765))+1</f>
        <v>1</v>
      </c>
      <c r="R128" s="12" t="e">
        <f>(Q128*100000)+#REF!</f>
        <v>#REF!</v>
      </c>
      <c r="S128" t="e" cm="1">
        <f t="array" ref="S128">SUMPRODUCT(($G$2:$G$2765=G128)*(R128&gt;$R$2:$R$2765))+1</f>
        <v>#REF!</v>
      </c>
      <c r="T128" t="str">
        <f t="shared" si="13"/>
        <v xml:space="preserve">YARMOUTH </v>
      </c>
      <c r="U128">
        <v>0</v>
      </c>
      <c r="V128" t="s">
        <v>11</v>
      </c>
      <c r="W128">
        <f t="shared" si="14"/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10"/>
        <v>Afternoon45079</v>
      </c>
      <c r="D129" s="5" t="str">
        <f>IF('by region'!$C$2="Any","Any",'Turf only'!V129)&amp;M129&amp;IF('by region'!$I$2="Any","Any",N129)&amp;G129</f>
        <v>AnyFlatAny45079</v>
      </c>
      <c r="E129" s="5" t="e">
        <f>IF(I129=#REF!,'Turf only'!G129,"")</f>
        <v>#REF!</v>
      </c>
      <c r="F129" s="5" t="e">
        <f t="shared" si="11"/>
        <v>#REF!</v>
      </c>
      <c r="G129" s="15">
        <v>45079</v>
      </c>
      <c r="H129" s="16" t="s">
        <v>35</v>
      </c>
      <c r="I129" s="16" t="s">
        <v>63</v>
      </c>
      <c r="J129" s="16" t="s">
        <v>9</v>
      </c>
      <c r="K129" s="14" t="s">
        <v>16</v>
      </c>
      <c r="L129" s="14" t="s">
        <v>11</v>
      </c>
      <c r="M129" s="16" t="s">
        <v>25</v>
      </c>
      <c r="N129" s="16" t="s">
        <v>13</v>
      </c>
      <c r="O129" s="16" t="s">
        <v>14</v>
      </c>
      <c r="P129" s="12">
        <f t="shared" si="12"/>
        <v>1</v>
      </c>
      <c r="Q129" s="12" cm="1">
        <f t="array" ref="Q129">SUMPRODUCT(($G$2:$G$2765=G129)*(P129&gt;$P$2:$P$2765))+1</f>
        <v>1</v>
      </c>
      <c r="R129" s="12" t="e">
        <f>(Q129*100000)+#REF!</f>
        <v>#REF!</v>
      </c>
      <c r="S129" t="e" cm="1">
        <f t="array" ref="S129">SUMPRODUCT(($G$2:$G$2765=G129)*(R129&gt;$R$2:$R$2765))+1</f>
        <v>#REF!</v>
      </c>
      <c r="T129" t="str">
        <f t="shared" si="13"/>
        <v xml:space="preserve">CARLISLE </v>
      </c>
      <c r="U129">
        <v>0</v>
      </c>
      <c r="V129" t="s">
        <v>17</v>
      </c>
      <c r="W129">
        <f t="shared" si="14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si="10"/>
        <v>Evening45079</v>
      </c>
      <c r="D130" s="5" t="str">
        <f>IF('by region'!$C$2="Any","Any",'Turf only'!V130)&amp;M130&amp;IF('by region'!$I$2="Any","Any",N130)&amp;G130</f>
        <v>AnyFlatAny45079</v>
      </c>
      <c r="E130" s="5" t="e">
        <f>IF(I130=#REF!,'Turf only'!G130,"")</f>
        <v>#REF!</v>
      </c>
      <c r="F130" s="5" t="e">
        <f t="shared" si="11"/>
        <v>#REF!</v>
      </c>
      <c r="G130" s="15">
        <v>45079</v>
      </c>
      <c r="H130" s="16" t="s">
        <v>35</v>
      </c>
      <c r="I130" s="16" t="s">
        <v>8</v>
      </c>
      <c r="J130" s="16" t="s">
        <v>80</v>
      </c>
      <c r="K130" s="14" t="s">
        <v>10</v>
      </c>
      <c r="L130" s="14" t="s">
        <v>11</v>
      </c>
      <c r="M130" s="16" t="s">
        <v>25</v>
      </c>
      <c r="N130" s="16" t="s">
        <v>13</v>
      </c>
      <c r="O130" s="16" t="s">
        <v>14</v>
      </c>
      <c r="P130" s="12">
        <f t="shared" si="12"/>
        <v>2</v>
      </c>
      <c r="Q130" s="12" cm="1">
        <f t="array" ref="Q130">SUMPRODUCT(($G$2:$G$2765=G130)*(P130&gt;$P$2:$P$2765))+1</f>
        <v>4</v>
      </c>
      <c r="R130" s="12" t="e">
        <f>(Q130*100000)+#REF!</f>
        <v>#REF!</v>
      </c>
      <c r="S130" t="e" cm="1">
        <f t="array" ref="S130">SUMPRODUCT(($G$2:$G$2765=G130)*(R130&gt;$R$2:$R$2765))+1</f>
        <v>#REF!</v>
      </c>
      <c r="T130" t="str">
        <f t="shared" si="13"/>
        <v>CATTERICK BRIDGE †</v>
      </c>
      <c r="U130">
        <v>0</v>
      </c>
      <c r="V130" t="s">
        <v>11</v>
      </c>
      <c r="W130">
        <f t="shared" si="14"/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0"/>
        <v>Afternoon45079</v>
      </c>
      <c r="D131" s="5" t="str">
        <f>IF('by region'!$C$2="Any","Any",'Turf only'!V131)&amp;M131&amp;IF('by region'!$I$2="Any","Any",N131)&amp;G131</f>
        <v>AnyFlatAny45079</v>
      </c>
      <c r="E131" s="5" t="e">
        <f>IF(I131=#REF!,'Turf only'!G131,"")</f>
        <v>#REF!</v>
      </c>
      <c r="F131" s="5" t="e">
        <f t="shared" si="11"/>
        <v>#REF!</v>
      </c>
      <c r="G131" s="15">
        <v>45079</v>
      </c>
      <c r="H131" s="16" t="s">
        <v>35</v>
      </c>
      <c r="I131" s="16" t="s">
        <v>54</v>
      </c>
      <c r="J131" s="16" t="s">
        <v>9</v>
      </c>
      <c r="K131" s="14" t="s">
        <v>24</v>
      </c>
      <c r="L131" s="14" t="s">
        <v>19</v>
      </c>
      <c r="M131" s="16" t="s">
        <v>25</v>
      </c>
      <c r="N131" s="16" t="s">
        <v>13</v>
      </c>
      <c r="O131" s="16" t="s">
        <v>14</v>
      </c>
      <c r="P131" s="12">
        <f t="shared" si="12"/>
        <v>1</v>
      </c>
      <c r="Q131" s="12" cm="1">
        <f t="array" ref="Q131">SUMPRODUCT(($G$2:$G$2765=G131)*(P131&gt;$P$2:$P$2765))+1</f>
        <v>1</v>
      </c>
      <c r="R131" s="12" t="e">
        <f>(Q131*100000)+#REF!</f>
        <v>#REF!</v>
      </c>
      <c r="S131" t="e" cm="1">
        <f t="array" ref="S131">SUMPRODUCT(($G$2:$G$2765=G131)*(R131&gt;$R$2:$R$2765))+1</f>
        <v>#REF!</v>
      </c>
      <c r="T131" t="str">
        <f t="shared" si="13"/>
        <v xml:space="preserve">CHEPSTOW </v>
      </c>
      <c r="U131">
        <v>0</v>
      </c>
      <c r="V131" t="s">
        <v>17</v>
      </c>
      <c r="W131">
        <f t="shared" si="14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0"/>
        <v>Evening45079</v>
      </c>
      <c r="D132" s="5" t="str">
        <f>IF('by region'!$C$2="Any","Any",'Turf only'!V132)&amp;M132&amp;IF('by region'!$I$2="Any","Any",N132)&amp;G132</f>
        <v>AnyFlatAny45079</v>
      </c>
      <c r="E132" s="5" t="e">
        <f>IF(I132=#REF!,'Turf only'!G132,"")</f>
        <v>#REF!</v>
      </c>
      <c r="F132" s="5" t="e">
        <f t="shared" si="11"/>
        <v>#REF!</v>
      </c>
      <c r="G132" s="15">
        <v>45079</v>
      </c>
      <c r="H132" s="16" t="s">
        <v>35</v>
      </c>
      <c r="I132" s="16" t="s">
        <v>59</v>
      </c>
      <c r="J132" s="16" t="s">
        <v>80</v>
      </c>
      <c r="K132" s="14" t="s">
        <v>24</v>
      </c>
      <c r="L132" s="14" t="s">
        <v>11</v>
      </c>
      <c r="M132" s="16" t="s">
        <v>25</v>
      </c>
      <c r="N132" s="16" t="s">
        <v>13</v>
      </c>
      <c r="O132" s="16" t="s">
        <v>14</v>
      </c>
      <c r="P132" s="12">
        <f t="shared" si="12"/>
        <v>2</v>
      </c>
      <c r="Q132" s="12" cm="1">
        <f t="array" ref="Q132">SUMPRODUCT(($G$2:$G$2765=G132)*(P132&gt;$P$2:$P$2765))+1</f>
        <v>4</v>
      </c>
      <c r="R132" s="12" t="e">
        <f>(Q132*100000)+#REF!</f>
        <v>#REF!</v>
      </c>
      <c r="S132" t="e" cm="1">
        <f t="array" ref="S132">SUMPRODUCT(($G$2:$G$2765=G132)*(R132&gt;$R$2:$R$2765))+1</f>
        <v>#REF!</v>
      </c>
      <c r="T132" t="str">
        <f t="shared" si="13"/>
        <v>DONCASTER †</v>
      </c>
      <c r="U132">
        <v>0</v>
      </c>
      <c r="V132" t="s">
        <v>11</v>
      </c>
      <c r="W132">
        <f t="shared" si="14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0"/>
        <v>Afternoon45079</v>
      </c>
      <c r="D133" s="5" t="str">
        <f>IF('by region'!$C$2="Any","Any",'Turf only'!V133)&amp;M133&amp;IF('by region'!$I$2="Any","Any",N133)&amp;G133</f>
        <v>AnyFlatAny45079</v>
      </c>
      <c r="E133" s="5" t="e">
        <f>IF(I133=#REF!,'Turf only'!G133,"")</f>
        <v>#REF!</v>
      </c>
      <c r="F133" s="5" t="e">
        <f t="shared" si="11"/>
        <v>#REF!</v>
      </c>
      <c r="G133" s="15">
        <v>45079</v>
      </c>
      <c r="H133" s="16" t="s">
        <v>35</v>
      </c>
      <c r="I133" s="16" t="s">
        <v>83</v>
      </c>
      <c r="J133" s="16" t="s">
        <v>9</v>
      </c>
      <c r="K133" s="14" t="s">
        <v>16</v>
      </c>
      <c r="L133" s="14" t="s">
        <v>19</v>
      </c>
      <c r="M133" s="16" t="s">
        <v>25</v>
      </c>
      <c r="N133" s="16" t="s">
        <v>13</v>
      </c>
      <c r="O133" s="16" t="s">
        <v>14</v>
      </c>
      <c r="P133" s="12">
        <f t="shared" si="12"/>
        <v>1</v>
      </c>
      <c r="Q133" s="12" cm="1">
        <f t="array" ref="Q133">SUMPRODUCT(($G$2:$G$2765=G133)*(P133&gt;$P$2:$P$2765))+1</f>
        <v>1</v>
      </c>
      <c r="R133" s="12" t="e">
        <f>(Q133*100000)+#REF!</f>
        <v>#REF!</v>
      </c>
      <c r="S133" t="e" cm="1">
        <f t="array" ref="S133">SUMPRODUCT(($G$2:$G$2765=G133)*(R133&gt;$R$2:$R$2765))+1</f>
        <v>#REF!</v>
      </c>
      <c r="T133" t="str">
        <f t="shared" si="13"/>
        <v xml:space="preserve">EPSOM DOWNS </v>
      </c>
      <c r="U133">
        <v>0</v>
      </c>
      <c r="V133" t="s">
        <v>17</v>
      </c>
      <c r="W133">
        <f t="shared" si="14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0"/>
        <v>Afternoon45080</v>
      </c>
      <c r="D134" s="5" t="str">
        <f>IF('by region'!$C$2="Any","Any",'Turf only'!V134)&amp;M134&amp;IF('by region'!$I$2="Any","Any",N134)&amp;G134</f>
        <v>AnyFlatAny45080</v>
      </c>
      <c r="E134" s="5" t="e">
        <f>IF(I134=#REF!,'Turf only'!G134,"")</f>
        <v>#REF!</v>
      </c>
      <c r="F134" s="5" t="e">
        <f t="shared" si="11"/>
        <v>#REF!</v>
      </c>
      <c r="G134" s="15">
        <v>45080</v>
      </c>
      <c r="H134" s="16" t="s">
        <v>37</v>
      </c>
      <c r="I134" s="16" t="s">
        <v>59</v>
      </c>
      <c r="J134" s="16" t="s">
        <v>9</v>
      </c>
      <c r="K134" s="14" t="s">
        <v>24</v>
      </c>
      <c r="L134" s="14" t="s">
        <v>11</v>
      </c>
      <c r="M134" s="16" t="s">
        <v>25</v>
      </c>
      <c r="N134" s="16" t="s">
        <v>13</v>
      </c>
      <c r="O134" s="16" t="s">
        <v>14</v>
      </c>
      <c r="P134" s="12">
        <f t="shared" si="12"/>
        <v>1</v>
      </c>
      <c r="Q134" s="12" cm="1">
        <f t="array" ref="Q134">SUMPRODUCT(($G$2:$G$2765=G134)*(P134&gt;$P$2:$P$2765))+1</f>
        <v>1</v>
      </c>
      <c r="R134" s="12" t="e">
        <f>(Q134*100000)+#REF!</f>
        <v>#REF!</v>
      </c>
      <c r="S134" t="e" cm="1">
        <f t="array" ref="S134">SUMPRODUCT(($G$2:$G$2765=G134)*(R134&gt;$R$2:$R$2765))+1</f>
        <v>#REF!</v>
      </c>
      <c r="T134" t="str">
        <f t="shared" si="13"/>
        <v xml:space="preserve">DONCASTER </v>
      </c>
      <c r="U134">
        <v>0</v>
      </c>
      <c r="V134" t="s">
        <v>19</v>
      </c>
      <c r="W134">
        <f t="shared" si="14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0"/>
        <v>Afternoon45080</v>
      </c>
      <c r="D135" s="5" t="str">
        <f>IF('by region'!$C$2="Any","Any",'Turf only'!V135)&amp;M135&amp;IF('by region'!$I$2="Any","Any",N135)&amp;G135</f>
        <v>AnyFlatAny45080</v>
      </c>
      <c r="E135" s="5" t="e">
        <f>IF(I135=#REF!,'Turf only'!G135,"")</f>
        <v>#REF!</v>
      </c>
      <c r="F135" s="5" t="e">
        <f t="shared" si="11"/>
        <v>#REF!</v>
      </c>
      <c r="G135" s="15">
        <v>45080</v>
      </c>
      <c r="H135" s="16" t="s">
        <v>37</v>
      </c>
      <c r="I135" s="16" t="s">
        <v>83</v>
      </c>
      <c r="J135" s="16" t="s">
        <v>9</v>
      </c>
      <c r="K135" s="14" t="s">
        <v>16</v>
      </c>
      <c r="L135" s="14" t="s">
        <v>19</v>
      </c>
      <c r="M135" s="16" t="s">
        <v>25</v>
      </c>
      <c r="N135" s="16" t="s">
        <v>13</v>
      </c>
      <c r="O135" s="16" t="s">
        <v>14</v>
      </c>
      <c r="P135" s="12">
        <f t="shared" si="12"/>
        <v>1</v>
      </c>
      <c r="Q135" s="12" cm="1">
        <f t="array" ref="Q135">SUMPRODUCT(($G$2:$G$2765=G135)*(P135&gt;$P$2:$P$2765))+1</f>
        <v>1</v>
      </c>
      <c r="R135" s="12" t="e">
        <f>(Q135*100000)+#REF!</f>
        <v>#REF!</v>
      </c>
      <c r="S135" t="e" cm="1">
        <f t="array" ref="S135">SUMPRODUCT(($G$2:$G$2765=G135)*(R135&gt;$R$2:$R$2765))+1</f>
        <v>#REF!</v>
      </c>
      <c r="T135" t="str">
        <f t="shared" si="13"/>
        <v xml:space="preserve">EPSOM DOWNS </v>
      </c>
      <c r="U135">
        <v>0</v>
      </c>
      <c r="V135" t="s">
        <v>11</v>
      </c>
      <c r="W135">
        <f t="shared" si="14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0"/>
        <v>Evening45080</v>
      </c>
      <c r="D136" s="5" t="str">
        <f>IF('by region'!$C$2="Any","Any",'Turf only'!V136)&amp;M136&amp;IF('by region'!$I$2="Any","Any",N136)&amp;G136</f>
        <v>AnyFlatAny45080</v>
      </c>
      <c r="E136" s="5" t="e">
        <f>IF(I136=#REF!,'Turf only'!G136,"")</f>
        <v>#REF!</v>
      </c>
      <c r="F136" s="5" t="e">
        <f t="shared" si="11"/>
        <v>#REF!</v>
      </c>
      <c r="G136" s="15">
        <v>45080</v>
      </c>
      <c r="H136" s="16" t="s">
        <v>37</v>
      </c>
      <c r="I136" s="16" t="s">
        <v>36</v>
      </c>
      <c r="J136" s="16" t="s">
        <v>80</v>
      </c>
      <c r="K136" s="14" t="s">
        <v>24</v>
      </c>
      <c r="L136" s="14" t="s">
        <v>19</v>
      </c>
      <c r="M136" s="16" t="s">
        <v>25</v>
      </c>
      <c r="N136" s="16" t="s">
        <v>13</v>
      </c>
      <c r="O136" s="16" t="s">
        <v>14</v>
      </c>
      <c r="P136" s="12">
        <f t="shared" si="12"/>
        <v>2</v>
      </c>
      <c r="Q136" s="12" cm="1">
        <f t="array" ref="Q136">SUMPRODUCT(($G$2:$G$2765=G136)*(P136&gt;$P$2:$P$2765))+1</f>
        <v>6</v>
      </c>
      <c r="R136" s="12" t="e">
        <f>(Q136*100000)+#REF!</f>
        <v>#REF!</v>
      </c>
      <c r="S136" t="e" cm="1">
        <f t="array" ref="S136">SUMPRODUCT(($G$2:$G$2765=G136)*(R136&gt;$R$2:$R$2765))+1</f>
        <v>#REF!</v>
      </c>
      <c r="T136" t="str">
        <f t="shared" si="13"/>
        <v>LINGFIELD PARK †</v>
      </c>
      <c r="U136">
        <v>0</v>
      </c>
      <c r="V136" t="s">
        <v>19</v>
      </c>
      <c r="W136">
        <f t="shared" si="14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0"/>
        <v>Afternoon45080</v>
      </c>
      <c r="D137" s="5" t="str">
        <f>IF('by region'!$C$2="Any","Any",'Turf only'!V137)&amp;M137&amp;IF('by region'!$I$2="Any","Any",N137)&amp;G137</f>
        <v>AnyFlatAny45080</v>
      </c>
      <c r="E137" s="5" t="e">
        <f>IF(I137=#REF!,'Turf only'!G137,"")</f>
        <v>#REF!</v>
      </c>
      <c r="F137" s="5" t="e">
        <f t="shared" si="11"/>
        <v>#REF!</v>
      </c>
      <c r="G137" s="15">
        <v>45080</v>
      </c>
      <c r="H137" s="16" t="s">
        <v>37</v>
      </c>
      <c r="I137" s="16" t="s">
        <v>22</v>
      </c>
      <c r="J137" s="16" t="s">
        <v>9</v>
      </c>
      <c r="K137" s="14" t="s">
        <v>10</v>
      </c>
      <c r="L137" s="14" t="s">
        <v>11</v>
      </c>
      <c r="M137" s="16" t="s">
        <v>25</v>
      </c>
      <c r="N137" s="16" t="s">
        <v>13</v>
      </c>
      <c r="O137" s="16" t="s">
        <v>14</v>
      </c>
      <c r="P137" s="12">
        <f t="shared" si="12"/>
        <v>1</v>
      </c>
      <c r="Q137" s="12" cm="1">
        <f t="array" ref="Q137">SUMPRODUCT(($G$2:$G$2765=G137)*(P137&gt;$P$2:$P$2765))+1</f>
        <v>1</v>
      </c>
      <c r="R137" s="12" t="e">
        <f>(Q137*100000)+#REF!</f>
        <v>#REF!</v>
      </c>
      <c r="S137" t="e" cm="1">
        <f t="array" ref="S137">SUMPRODUCT(($G$2:$G$2765=G137)*(R137&gt;$R$2:$R$2765))+1</f>
        <v>#REF!</v>
      </c>
      <c r="T137" t="str">
        <f t="shared" si="13"/>
        <v xml:space="preserve">MUSSELBURGH </v>
      </c>
      <c r="U137">
        <v>0</v>
      </c>
      <c r="V137" t="s">
        <v>17</v>
      </c>
      <c r="W137">
        <f t="shared" si="14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0"/>
        <v>Afternoon45081</v>
      </c>
      <c r="D138" s="5" t="str">
        <f>IF('by region'!$C$2="Any","Any",'Turf only'!V138)&amp;M138&amp;IF('by region'!$I$2="Any","Any",N138)&amp;G138</f>
        <v>AnyFlatAny45081</v>
      </c>
      <c r="E138" s="5" t="e">
        <f>IF(I138=#REF!,'Turf only'!G138,"")</f>
        <v>#REF!</v>
      </c>
      <c r="F138" s="5" t="e">
        <f t="shared" si="11"/>
        <v>#REF!</v>
      </c>
      <c r="G138" s="15">
        <v>45081</v>
      </c>
      <c r="H138" s="16" t="s">
        <v>40</v>
      </c>
      <c r="I138" s="16" t="s">
        <v>72</v>
      </c>
      <c r="J138" s="16" t="s">
        <v>9</v>
      </c>
      <c r="K138" s="14" t="s">
        <v>16</v>
      </c>
      <c r="L138" s="14" t="s">
        <v>17</v>
      </c>
      <c r="M138" s="16" t="s">
        <v>25</v>
      </c>
      <c r="N138" s="16" t="s">
        <v>13</v>
      </c>
      <c r="O138" s="16" t="s">
        <v>14</v>
      </c>
      <c r="P138" s="12">
        <f t="shared" si="12"/>
        <v>1</v>
      </c>
      <c r="Q138" s="12" cm="1">
        <f t="array" ref="Q138">SUMPRODUCT(($G$2:$G$2765=G138)*(P138&gt;$P$2:$P$2765))+1</f>
        <v>1</v>
      </c>
      <c r="R138" s="12" t="e">
        <f>(Q138*100000)+#REF!</f>
        <v>#REF!</v>
      </c>
      <c r="S138" t="e" cm="1">
        <f t="array" ref="S138">SUMPRODUCT(($G$2:$G$2765=G138)*(R138&gt;$R$2:$R$2765))+1</f>
        <v>#REF!</v>
      </c>
      <c r="T138" t="str">
        <f t="shared" si="13"/>
        <v xml:space="preserve">NOTTINGHAM </v>
      </c>
      <c r="U138">
        <v>0</v>
      </c>
      <c r="V138" t="s">
        <v>19</v>
      </c>
      <c r="W138">
        <f t="shared" si="14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0"/>
        <v>Afternoon45082</v>
      </c>
      <c r="D139" s="5" t="str">
        <f>IF('by region'!$C$2="Any","Any",'Turf only'!V139)&amp;M139&amp;IF('by region'!$I$2="Any","Any",N139)&amp;G139</f>
        <v>AnyFlatAny45082</v>
      </c>
      <c r="E139" s="5" t="e">
        <f>IF(I139=#REF!,'Turf only'!G139,"")</f>
        <v>#REF!</v>
      </c>
      <c r="F139" s="5" t="e">
        <f t="shared" si="11"/>
        <v>#REF!</v>
      </c>
      <c r="G139" s="15">
        <v>45082</v>
      </c>
      <c r="H139" s="16" t="s">
        <v>42</v>
      </c>
      <c r="I139" s="16" t="s">
        <v>74</v>
      </c>
      <c r="J139" s="16" t="s">
        <v>9</v>
      </c>
      <c r="K139" s="14" t="s">
        <v>10</v>
      </c>
      <c r="L139" s="14" t="s">
        <v>11</v>
      </c>
      <c r="M139" s="16" t="s">
        <v>25</v>
      </c>
      <c r="N139" s="16" t="s">
        <v>13</v>
      </c>
      <c r="O139" s="16" t="s">
        <v>21</v>
      </c>
      <c r="P139" s="12">
        <f t="shared" si="12"/>
        <v>1</v>
      </c>
      <c r="Q139" s="12" cm="1">
        <f t="array" ref="Q139">SUMPRODUCT(($G$2:$G$2765=G139)*(P139&gt;$P$2:$P$2765))+1</f>
        <v>1</v>
      </c>
      <c r="R139" s="12" t="e">
        <f>(Q139*100000)+#REF!</f>
        <v>#REF!</v>
      </c>
      <c r="S139" t="e" cm="1">
        <f t="array" ref="S139">SUMPRODUCT(($G$2:$G$2765=G139)*(R139&gt;$R$2:$R$2765))+1</f>
        <v>#REF!</v>
      </c>
      <c r="T139" t="str">
        <f t="shared" si="13"/>
        <v xml:space="preserve">THIRSK </v>
      </c>
      <c r="U139">
        <v>0</v>
      </c>
      <c r="V139" t="s">
        <v>30</v>
      </c>
      <c r="W139">
        <f t="shared" si="14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0"/>
        <v>Evening45082</v>
      </c>
      <c r="D140" s="5" t="str">
        <f>IF('by region'!$C$2="Any","Any",'Turf only'!V140)&amp;M140&amp;IF('by region'!$I$2="Any","Any",N140)&amp;G140</f>
        <v>AnyFlatAny45082</v>
      </c>
      <c r="E140" s="5" t="e">
        <f>IF(I140=#REF!,'Turf only'!G140,"")</f>
        <v>#REF!</v>
      </c>
      <c r="F140" s="5" t="e">
        <f t="shared" si="11"/>
        <v>#REF!</v>
      </c>
      <c r="G140" s="15">
        <v>45082</v>
      </c>
      <c r="H140" s="16" t="s">
        <v>42</v>
      </c>
      <c r="I140" s="16" t="s">
        <v>70</v>
      </c>
      <c r="J140" s="16" t="s">
        <v>80</v>
      </c>
      <c r="K140" s="14" t="s">
        <v>24</v>
      </c>
      <c r="L140" s="14" t="s">
        <v>19</v>
      </c>
      <c r="M140" s="16" t="s">
        <v>25</v>
      </c>
      <c r="N140" s="16" t="s">
        <v>13</v>
      </c>
      <c r="O140" s="16" t="s">
        <v>14</v>
      </c>
      <c r="P140" s="12">
        <f t="shared" si="12"/>
        <v>2</v>
      </c>
      <c r="Q140" s="12" cm="1">
        <f t="array" ref="Q140">SUMPRODUCT(($G$2:$G$2765=G140)*(P140&gt;$P$2:$P$2765))+1</f>
        <v>3</v>
      </c>
      <c r="R140" s="12" t="e">
        <f>(Q140*100000)+#REF!</f>
        <v>#REF!</v>
      </c>
      <c r="S140" t="e" cm="1">
        <f t="array" ref="S140">SUMPRODUCT(($G$2:$G$2765=G140)*(R140&gt;$R$2:$R$2765))+1</f>
        <v>#REF!</v>
      </c>
      <c r="T140" t="str">
        <f t="shared" si="13"/>
        <v>WINDSOR †</v>
      </c>
      <c r="U140">
        <v>0</v>
      </c>
      <c r="V140" t="s">
        <v>30</v>
      </c>
      <c r="W140">
        <f t="shared" si="14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0"/>
        <v>Afternoon45082</v>
      </c>
      <c r="D141" s="5" t="str">
        <f>IF('by region'!$C$2="Any","Any",'Turf only'!V141)&amp;M141&amp;IF('by region'!$I$2="Any","Any",N141)&amp;G141</f>
        <v>AnyFlatAny45082</v>
      </c>
      <c r="E141" s="5" t="e">
        <f>IF(I141=#REF!,'Turf only'!G141,"")</f>
        <v>#REF!</v>
      </c>
      <c r="F141" s="5" t="e">
        <f t="shared" si="11"/>
        <v>#REF!</v>
      </c>
      <c r="G141" s="15">
        <v>45082</v>
      </c>
      <c r="H141" s="16" t="s">
        <v>42</v>
      </c>
      <c r="I141" s="16" t="s">
        <v>28</v>
      </c>
      <c r="J141" s="16" t="s">
        <v>9</v>
      </c>
      <c r="K141" s="14" t="s">
        <v>10</v>
      </c>
      <c r="L141" s="14" t="s">
        <v>11</v>
      </c>
      <c r="M141" s="16" t="s">
        <v>25</v>
      </c>
      <c r="N141" s="16" t="s">
        <v>13</v>
      </c>
      <c r="O141" s="16" t="s">
        <v>14</v>
      </c>
      <c r="P141" s="12">
        <f t="shared" si="12"/>
        <v>1</v>
      </c>
      <c r="Q141" s="12" cm="1">
        <f t="array" ref="Q141">SUMPRODUCT(($G$2:$G$2765=G141)*(P141&gt;$P$2:$P$2765))+1</f>
        <v>1</v>
      </c>
      <c r="R141" s="12" t="e">
        <f>(Q141*100000)+#REF!</f>
        <v>#REF!</v>
      </c>
      <c r="S141" t="e" cm="1">
        <f t="array" ref="S141">SUMPRODUCT(($G$2:$G$2765=G141)*(R141&gt;$R$2:$R$2765))+1</f>
        <v>#REF!</v>
      </c>
      <c r="T141" t="str">
        <f t="shared" si="13"/>
        <v xml:space="preserve">AYR </v>
      </c>
      <c r="U141">
        <v>0</v>
      </c>
      <c r="V141" t="s">
        <v>17</v>
      </c>
      <c r="W141">
        <f t="shared" si="14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0"/>
        <v>Afternoon45083</v>
      </c>
      <c r="D142" s="5" t="str">
        <f>IF('by region'!$C$2="Any","Any",'Turf only'!V142)&amp;M142&amp;IF('by region'!$I$2="Any","Any",N142)&amp;G142</f>
        <v>AnyFlatAny45083</v>
      </c>
      <c r="E142" s="5" t="e">
        <f>IF(I142=#REF!,'Turf only'!G142,"")</f>
        <v>#REF!</v>
      </c>
      <c r="F142" s="5" t="e">
        <f t="shared" si="11"/>
        <v>#REF!</v>
      </c>
      <c r="G142" s="15">
        <v>45083</v>
      </c>
      <c r="H142" s="16" t="s">
        <v>7</v>
      </c>
      <c r="I142" s="16" t="s">
        <v>44</v>
      </c>
      <c r="J142" s="16" t="s">
        <v>9</v>
      </c>
      <c r="K142" s="14" t="s">
        <v>10</v>
      </c>
      <c r="L142" s="14" t="s">
        <v>17</v>
      </c>
      <c r="M142" s="16" t="s">
        <v>25</v>
      </c>
      <c r="N142" s="16" t="s">
        <v>13</v>
      </c>
      <c r="O142" s="16" t="s">
        <v>14</v>
      </c>
      <c r="P142" s="12">
        <f t="shared" si="12"/>
        <v>1</v>
      </c>
      <c r="Q142" s="12" cm="1">
        <f t="array" ref="Q142">SUMPRODUCT(($G$2:$G$2765=G142)*(P142&gt;$P$2:$P$2765))+1</f>
        <v>1</v>
      </c>
      <c r="R142" s="12" t="e">
        <f>(Q142*100000)+#REF!</f>
        <v>#REF!</v>
      </c>
      <c r="S142" t="e" cm="1">
        <f t="array" ref="S142">SUMPRODUCT(($G$2:$G$2765=G142)*(R142&gt;$R$2:$R$2765))+1</f>
        <v>#REF!</v>
      </c>
      <c r="T142" t="str">
        <f t="shared" si="13"/>
        <v xml:space="preserve">LEICESTER </v>
      </c>
      <c r="U142">
        <v>0</v>
      </c>
      <c r="V142" t="s">
        <v>19</v>
      </c>
      <c r="W142">
        <f t="shared" si="14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0"/>
        <v>Evening45083</v>
      </c>
      <c r="D143" s="5" t="str">
        <f>IF('by region'!$C$2="Any","Any",'Turf only'!V143)&amp;M143&amp;IF('by region'!$I$2="Any","Any",N143)&amp;G143</f>
        <v>AnyFlatAny45083</v>
      </c>
      <c r="E143" s="5" t="e">
        <f>IF(I143=#REF!,'Turf only'!G143,"")</f>
        <v>#REF!</v>
      </c>
      <c r="F143" s="5" t="e">
        <f t="shared" si="11"/>
        <v>#REF!</v>
      </c>
      <c r="G143" s="15">
        <v>45083</v>
      </c>
      <c r="H143" s="16" t="s">
        <v>7</v>
      </c>
      <c r="I143" s="16" t="s">
        <v>49</v>
      </c>
      <c r="J143" s="16" t="s">
        <v>80</v>
      </c>
      <c r="K143" s="14" t="s">
        <v>10</v>
      </c>
      <c r="L143" s="14" t="s">
        <v>11</v>
      </c>
      <c r="M143" s="16" t="s">
        <v>25</v>
      </c>
      <c r="N143" s="16" t="s">
        <v>13</v>
      </c>
      <c r="O143" s="16" t="s">
        <v>21</v>
      </c>
      <c r="P143" s="12">
        <f t="shared" si="12"/>
        <v>2</v>
      </c>
      <c r="Q143" s="12" cm="1">
        <f t="array" ref="Q143">SUMPRODUCT(($G$2:$G$2765=G143)*(P143&gt;$P$2:$P$2765))+1</f>
        <v>3</v>
      </c>
      <c r="R143" s="12" t="e">
        <f>(Q143*100000)+#REF!</f>
        <v>#REF!</v>
      </c>
      <c r="S143" t="e" cm="1">
        <f t="array" ref="S143">SUMPRODUCT(($G$2:$G$2765=G143)*(R143&gt;$R$2:$R$2765))+1</f>
        <v>#REF!</v>
      </c>
      <c r="T143" t="str">
        <f t="shared" si="13"/>
        <v>WETHERBY †</v>
      </c>
      <c r="U143">
        <v>0</v>
      </c>
      <c r="V143" t="s">
        <v>17</v>
      </c>
      <c r="W143">
        <f t="shared" si="14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0"/>
        <v>Afternoon45084</v>
      </c>
      <c r="D144" s="5" t="str">
        <f>IF('by region'!$C$2="Any","Any",'Turf only'!V144)&amp;M144&amp;IF('by region'!$I$2="Any","Any",N144)&amp;G144</f>
        <v>AnyFlatAny45084</v>
      </c>
      <c r="E144" s="5" t="e">
        <f>IF(I144=#REF!,'Turf only'!G144,"")</f>
        <v>#REF!</v>
      </c>
      <c r="F144" s="5" t="e">
        <f t="shared" si="11"/>
        <v>#REF!</v>
      </c>
      <c r="G144" s="15">
        <v>45084</v>
      </c>
      <c r="H144" s="16" t="s">
        <v>27</v>
      </c>
      <c r="I144" s="16" t="s">
        <v>51</v>
      </c>
      <c r="J144" s="16" t="s">
        <v>9</v>
      </c>
      <c r="K144" s="14" t="s">
        <v>10</v>
      </c>
      <c r="L144" s="14" t="s">
        <v>19</v>
      </c>
      <c r="M144" s="16" t="s">
        <v>25</v>
      </c>
      <c r="N144" s="16" t="s">
        <v>13</v>
      </c>
      <c r="O144" s="16" t="s">
        <v>21</v>
      </c>
      <c r="P144" s="12">
        <f t="shared" si="12"/>
        <v>1</v>
      </c>
      <c r="Q144" s="12" cm="1">
        <f t="array" ref="Q144">SUMPRODUCT(($G$2:$G$2765=G144)*(P144&gt;$P$2:$P$2765))+1</f>
        <v>1</v>
      </c>
      <c r="R144" s="12" t="e">
        <f>(Q144*100000)+#REF!</f>
        <v>#REF!</v>
      </c>
      <c r="S144" t="e" cm="1">
        <f t="array" ref="S144">SUMPRODUCT(($G$2:$G$2765=G144)*(R144&gt;$R$2:$R$2765))+1</f>
        <v>#REF!</v>
      </c>
      <c r="T144" t="str">
        <f t="shared" si="13"/>
        <v xml:space="preserve">NEWBURY </v>
      </c>
      <c r="U144">
        <v>0</v>
      </c>
      <c r="V144" t="s">
        <v>19</v>
      </c>
      <c r="W144">
        <f t="shared" si="14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0"/>
        <v>Afternoon45084</v>
      </c>
      <c r="D145" s="5" t="str">
        <f>IF('by region'!$C$2="Any","Any",'Turf only'!V145)&amp;M145&amp;IF('by region'!$I$2="Any","Any",N145)&amp;G145</f>
        <v>AnyFlatAny45084</v>
      </c>
      <c r="E145" s="5" t="e">
        <f>IF(I145=#REF!,'Turf only'!G145,"")</f>
        <v>#REF!</v>
      </c>
      <c r="F145" s="5" t="e">
        <f t="shared" si="11"/>
        <v>#REF!</v>
      </c>
      <c r="G145" s="15">
        <v>45084</v>
      </c>
      <c r="H145" s="16" t="s">
        <v>27</v>
      </c>
      <c r="I145" s="16" t="s">
        <v>72</v>
      </c>
      <c r="J145" s="16" t="s">
        <v>9</v>
      </c>
      <c r="K145" s="14" t="s">
        <v>16</v>
      </c>
      <c r="L145" s="14" t="s">
        <v>17</v>
      </c>
      <c r="M145" s="16" t="s">
        <v>25</v>
      </c>
      <c r="N145" s="16" t="s">
        <v>13</v>
      </c>
      <c r="O145" s="16" t="s">
        <v>14</v>
      </c>
      <c r="P145" s="12">
        <f t="shared" si="12"/>
        <v>1</v>
      </c>
      <c r="Q145" s="12" cm="1">
        <f t="array" ref="Q145">SUMPRODUCT(($G$2:$G$2765=G145)*(P145&gt;$P$2:$P$2765))+1</f>
        <v>1</v>
      </c>
      <c r="R145" s="12" t="e">
        <f>(Q145*100000)+#REF!</f>
        <v>#REF!</v>
      </c>
      <c r="S145" t="e" cm="1">
        <f t="array" ref="S145">SUMPRODUCT(($G$2:$G$2765=G145)*(R145&gt;$R$2:$R$2765))+1</f>
        <v>#REF!</v>
      </c>
      <c r="T145" t="str">
        <f t="shared" si="13"/>
        <v xml:space="preserve">NOTTINGHAM </v>
      </c>
      <c r="U145">
        <v>0</v>
      </c>
      <c r="V145" t="s">
        <v>11</v>
      </c>
      <c r="W145">
        <f t="shared" si="14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0"/>
        <v>Evening45084</v>
      </c>
      <c r="D146" s="5" t="str">
        <f>IF('by region'!$C$2="Any","Any",'Turf only'!V146)&amp;M146&amp;IF('by region'!$I$2="Any","Any",N146)&amp;G146</f>
        <v>AnyFlatAny45084</v>
      </c>
      <c r="E146" s="5" t="e">
        <f>IF(I146=#REF!,'Turf only'!G146,"")</f>
        <v>#REF!</v>
      </c>
      <c r="F146" s="5" t="e">
        <f t="shared" si="11"/>
        <v>#REF!</v>
      </c>
      <c r="G146" s="15">
        <v>45084</v>
      </c>
      <c r="H146" s="16" t="s">
        <v>27</v>
      </c>
      <c r="I146" s="16" t="s">
        <v>78</v>
      </c>
      <c r="J146" s="16" t="s">
        <v>80</v>
      </c>
      <c r="K146" s="14" t="s">
        <v>10</v>
      </c>
      <c r="L146" s="14" t="s">
        <v>11</v>
      </c>
      <c r="M146" s="16" t="s">
        <v>25</v>
      </c>
      <c r="N146" s="16" t="s">
        <v>13</v>
      </c>
      <c r="O146" s="16" t="s">
        <v>14</v>
      </c>
      <c r="P146" s="12">
        <f t="shared" si="12"/>
        <v>2</v>
      </c>
      <c r="Q146" s="12" cm="1">
        <f t="array" ref="Q146">SUMPRODUCT(($G$2:$G$2765=G146)*(P146&gt;$P$2:$P$2765))+1</f>
        <v>4</v>
      </c>
      <c r="R146" s="12" t="e">
        <f>(Q146*100000)+#REF!</f>
        <v>#REF!</v>
      </c>
      <c r="S146" t="e" cm="1">
        <f t="array" ref="S146">SUMPRODUCT(($G$2:$G$2765=G146)*(R146&gt;$R$2:$R$2765))+1</f>
        <v>#REF!</v>
      </c>
      <c r="T146" t="str">
        <f t="shared" si="13"/>
        <v>RIPON †</v>
      </c>
      <c r="U146">
        <v>0</v>
      </c>
      <c r="V146" t="s">
        <v>19</v>
      </c>
      <c r="W146">
        <f t="shared" si="14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0"/>
        <v>Evening45085</v>
      </c>
      <c r="D147" s="5" t="str">
        <f>IF('by region'!$C$2="Any","Any",'Turf only'!V147)&amp;M147&amp;IF('by region'!$I$2="Any","Any",N147)&amp;G147</f>
        <v>AnyFlatAny45085</v>
      </c>
      <c r="E147" s="5" t="e">
        <f>IF(I147=#REF!,'Turf only'!G147,"")</f>
        <v>#REF!</v>
      </c>
      <c r="F147" s="5" t="e">
        <f t="shared" si="11"/>
        <v>#REF!</v>
      </c>
      <c r="G147" s="15">
        <v>45085</v>
      </c>
      <c r="H147" s="16" t="s">
        <v>34</v>
      </c>
      <c r="I147" s="16" t="s">
        <v>81</v>
      </c>
      <c r="J147" s="16" t="s">
        <v>80</v>
      </c>
      <c r="K147" s="14" t="s">
        <v>24</v>
      </c>
      <c r="L147" s="14" t="s">
        <v>17</v>
      </c>
      <c r="M147" s="16" t="s">
        <v>25</v>
      </c>
      <c r="N147" s="16" t="s">
        <v>13</v>
      </c>
      <c r="O147" s="16" t="s">
        <v>21</v>
      </c>
      <c r="P147" s="12">
        <f t="shared" si="12"/>
        <v>2</v>
      </c>
      <c r="Q147" s="12" cm="1">
        <f t="array" ref="Q147">SUMPRODUCT(($G$2:$G$2765=G147)*(P147&gt;$P$2:$P$2765))+1</f>
        <v>4</v>
      </c>
      <c r="R147" s="12" t="e">
        <f>(Q147*100000)+#REF!</f>
        <v>#REF!</v>
      </c>
      <c r="S147" t="e" cm="1">
        <f t="array" ref="S147">SUMPRODUCT(($G$2:$G$2765=G147)*(R147&gt;$R$2:$R$2765))+1</f>
        <v>#REF!</v>
      </c>
      <c r="T147" t="str">
        <f t="shared" si="13"/>
        <v>YARMOUTH †</v>
      </c>
      <c r="U147">
        <v>0</v>
      </c>
      <c r="V147" t="s">
        <v>19</v>
      </c>
      <c r="W147">
        <f t="shared" si="14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0"/>
        <v>Afternoon45085</v>
      </c>
      <c r="D148" s="5" t="str">
        <f>IF('by region'!$C$2="Any","Any",'Turf only'!V148)&amp;M148&amp;IF('by region'!$I$2="Any","Any",N148)&amp;G148</f>
        <v>AnyFlatAny45085</v>
      </c>
      <c r="E148" s="5" t="e">
        <f>IF(I148=#REF!,'Turf only'!G148,"")</f>
        <v>#REF!</v>
      </c>
      <c r="F148" s="5" t="e">
        <f t="shared" si="11"/>
        <v>#REF!</v>
      </c>
      <c r="G148" s="15">
        <v>45085</v>
      </c>
      <c r="H148" s="16" t="s">
        <v>34</v>
      </c>
      <c r="I148" s="16" t="s">
        <v>86</v>
      </c>
      <c r="J148" s="16" t="s">
        <v>9</v>
      </c>
      <c r="K148" s="14" t="s">
        <v>10</v>
      </c>
      <c r="L148" s="14" t="s">
        <v>11</v>
      </c>
      <c r="M148" s="16" t="s">
        <v>25</v>
      </c>
      <c r="N148" s="16" t="s">
        <v>13</v>
      </c>
      <c r="O148" s="16" t="s">
        <v>14</v>
      </c>
      <c r="P148" s="12">
        <f t="shared" si="12"/>
        <v>1</v>
      </c>
      <c r="Q148" s="12" cm="1">
        <f t="array" ref="Q148">SUMPRODUCT(($G$2:$G$2765=G148)*(P148&gt;$P$2:$P$2765))+1</f>
        <v>1</v>
      </c>
      <c r="R148" s="12" t="e">
        <f>(Q148*100000)+#REF!</f>
        <v>#REF!</v>
      </c>
      <c r="S148" t="e" cm="1">
        <f t="array" ref="S148">SUMPRODUCT(($G$2:$G$2765=G148)*(R148&gt;$R$2:$R$2765))+1</f>
        <v>#REF!</v>
      </c>
      <c r="T148" t="str">
        <f t="shared" si="13"/>
        <v xml:space="preserve">HAMILTON PARK </v>
      </c>
      <c r="U148">
        <v>0</v>
      </c>
      <c r="V148" t="s">
        <v>19</v>
      </c>
      <c r="W148">
        <f t="shared" si="14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0"/>
        <v>Afternoon45086</v>
      </c>
      <c r="D149" s="5" t="str">
        <f>IF('by region'!$C$2="Any","Any",'Turf only'!V149)&amp;M149&amp;IF('by region'!$I$2="Any","Any",N149)&amp;G149</f>
        <v>AnyFlatAny45086</v>
      </c>
      <c r="E149" s="5" t="e">
        <f>IF(I149=#REF!,'Turf only'!G149,"")</f>
        <v>#REF!</v>
      </c>
      <c r="F149" s="5" t="e">
        <f t="shared" si="11"/>
        <v>#REF!</v>
      </c>
      <c r="G149" s="15">
        <v>45086</v>
      </c>
      <c r="H149" s="16" t="s">
        <v>35</v>
      </c>
      <c r="I149" s="16" t="s">
        <v>74</v>
      </c>
      <c r="J149" s="16" t="s">
        <v>9</v>
      </c>
      <c r="K149" s="14" t="s">
        <v>10</v>
      </c>
      <c r="L149" s="14" t="s">
        <v>11</v>
      </c>
      <c r="M149" s="16" t="s">
        <v>25</v>
      </c>
      <c r="N149" s="16" t="s">
        <v>13</v>
      </c>
      <c r="O149" s="16" t="s">
        <v>14</v>
      </c>
      <c r="P149" s="12">
        <f t="shared" si="12"/>
        <v>1</v>
      </c>
      <c r="Q149" s="12" cm="1">
        <f t="array" ref="Q149">SUMPRODUCT(($G$2:$G$2765=G149)*(P149&gt;$P$2:$P$2765))+1</f>
        <v>1</v>
      </c>
      <c r="R149" s="12" t="e">
        <f>(Q149*100000)+#REF!</f>
        <v>#REF!</v>
      </c>
      <c r="S149" t="e" cm="1">
        <f t="array" ref="S149">SUMPRODUCT(($G$2:$G$2765=G149)*(R149&gt;$R$2:$R$2765))+1</f>
        <v>#REF!</v>
      </c>
      <c r="T149" t="str">
        <f t="shared" si="13"/>
        <v xml:space="preserve">THIRSK </v>
      </c>
      <c r="U149">
        <v>0</v>
      </c>
      <c r="V149" t="s">
        <v>17</v>
      </c>
      <c r="W149">
        <f t="shared" si="14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0"/>
        <v>Evening45086</v>
      </c>
      <c r="D150" s="5" t="str">
        <f>IF('by region'!$C$2="Any","Any",'Turf only'!V150)&amp;M150&amp;IF('by region'!$I$2="Any","Any",N150)&amp;G150</f>
        <v>AnyFlatAny45086</v>
      </c>
      <c r="E150" s="5" t="e">
        <f>IF(I150=#REF!,'Turf only'!G150,"")</f>
        <v>#REF!</v>
      </c>
      <c r="F150" s="5" t="e">
        <f t="shared" si="11"/>
        <v>#REF!</v>
      </c>
      <c r="G150" s="15">
        <v>45086</v>
      </c>
      <c r="H150" s="16" t="s">
        <v>35</v>
      </c>
      <c r="I150" s="16" t="s">
        <v>79</v>
      </c>
      <c r="J150" s="16" t="s">
        <v>80</v>
      </c>
      <c r="K150" s="14" t="s">
        <v>24</v>
      </c>
      <c r="L150" s="14" t="s">
        <v>19</v>
      </c>
      <c r="M150" s="16" t="s">
        <v>25</v>
      </c>
      <c r="N150" s="16" t="s">
        <v>13</v>
      </c>
      <c r="O150" s="16" t="s">
        <v>14</v>
      </c>
      <c r="P150" s="12">
        <f t="shared" si="12"/>
        <v>2</v>
      </c>
      <c r="Q150" s="12" cm="1">
        <f t="array" ref="Q150">SUMPRODUCT(($G$2:$G$2765=G150)*(P150&gt;$P$2:$P$2765))+1</f>
        <v>4</v>
      </c>
      <c r="R150" s="12" t="e">
        <f>(Q150*100000)+#REF!</f>
        <v>#REF!</v>
      </c>
      <c r="S150" t="e" cm="1">
        <f t="array" ref="S150">SUMPRODUCT(($G$2:$G$2765=G150)*(R150&gt;$R$2:$R$2765))+1</f>
        <v>#REF!</v>
      </c>
      <c r="T150" t="str">
        <f t="shared" si="13"/>
        <v>BATH †</v>
      </c>
      <c r="U150">
        <v>0</v>
      </c>
      <c r="V150" t="s">
        <v>19</v>
      </c>
      <c r="W150">
        <f t="shared" si="14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0"/>
        <v>Afternoon45086</v>
      </c>
      <c r="D151" s="5" t="str">
        <f>IF('by region'!$C$2="Any","Any",'Turf only'!V151)&amp;M151&amp;IF('by region'!$I$2="Any","Any",N151)&amp;G151</f>
        <v>AnyFlatAny45086</v>
      </c>
      <c r="E151" s="5" t="e">
        <f>IF(I151=#REF!,'Turf only'!G151,"")</f>
        <v>#REF!</v>
      </c>
      <c r="F151" s="5" t="e">
        <f t="shared" si="11"/>
        <v>#REF!</v>
      </c>
      <c r="G151" s="15">
        <v>45086</v>
      </c>
      <c r="H151" s="16" t="s">
        <v>35</v>
      </c>
      <c r="I151" s="16" t="s">
        <v>82</v>
      </c>
      <c r="J151" s="16" t="s">
        <v>9</v>
      </c>
      <c r="K151" s="14" t="s">
        <v>24</v>
      </c>
      <c r="L151" s="14" t="s">
        <v>19</v>
      </c>
      <c r="M151" s="16" t="s">
        <v>25</v>
      </c>
      <c r="N151" s="16" t="s">
        <v>13</v>
      </c>
      <c r="O151" s="16" t="s">
        <v>14</v>
      </c>
      <c r="P151" s="12">
        <f t="shared" si="12"/>
        <v>1</v>
      </c>
      <c r="Q151" s="12" cm="1">
        <f t="array" ref="Q151">SUMPRODUCT(($G$2:$G$2765=G151)*(P151&gt;$P$2:$P$2765))+1</f>
        <v>1</v>
      </c>
      <c r="R151" s="12" t="e">
        <f>(Q151*100000)+#REF!</f>
        <v>#REF!</v>
      </c>
      <c r="S151" t="e" cm="1">
        <f t="array" ref="S151">SUMPRODUCT(($G$2:$G$2765=G151)*(R151&gt;$R$2:$R$2765))+1</f>
        <v>#REF!</v>
      </c>
      <c r="T151" t="str">
        <f t="shared" si="13"/>
        <v xml:space="preserve">BRIGHTON </v>
      </c>
      <c r="U151">
        <v>0</v>
      </c>
      <c r="V151" t="s">
        <v>17</v>
      </c>
      <c r="W151">
        <f t="shared" si="14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0"/>
        <v>Evening45086</v>
      </c>
      <c r="D152" s="5" t="str">
        <f>IF('by region'!$C$2="Any","Any",'Turf only'!V152)&amp;M152&amp;IF('by region'!$I$2="Any","Any",N152)&amp;G152</f>
        <v>AnyFlatAny45086</v>
      </c>
      <c r="E152" s="5" t="e">
        <f>IF(I152=#REF!,'Turf only'!G152,"")</f>
        <v>#REF!</v>
      </c>
      <c r="F152" s="5" t="e">
        <f t="shared" si="11"/>
        <v>#REF!</v>
      </c>
      <c r="G152" s="15">
        <v>45086</v>
      </c>
      <c r="H152" s="16" t="s">
        <v>35</v>
      </c>
      <c r="I152" s="16" t="s">
        <v>85</v>
      </c>
      <c r="J152" s="16" t="s">
        <v>80</v>
      </c>
      <c r="K152" s="14" t="s">
        <v>10</v>
      </c>
      <c r="L152" s="14" t="s">
        <v>19</v>
      </c>
      <c r="M152" s="16" t="s">
        <v>25</v>
      </c>
      <c r="N152" s="16" t="s">
        <v>13</v>
      </c>
      <c r="O152" s="16" t="s">
        <v>14</v>
      </c>
      <c r="P152" s="12">
        <f t="shared" si="12"/>
        <v>2</v>
      </c>
      <c r="Q152" s="12" cm="1">
        <f t="array" ref="Q152">SUMPRODUCT(($G$2:$G$2765=G152)*(P152&gt;$P$2:$P$2765))+1</f>
        <v>4</v>
      </c>
      <c r="R152" s="12" t="e">
        <f>(Q152*100000)+#REF!</f>
        <v>#REF!</v>
      </c>
      <c r="S152" t="e" cm="1">
        <f t="array" ref="S152">SUMPRODUCT(($G$2:$G$2765=G152)*(R152&gt;$R$2:$R$2765))+1</f>
        <v>#REF!</v>
      </c>
      <c r="T152" t="str">
        <f t="shared" si="13"/>
        <v>GOODWOOD †</v>
      </c>
      <c r="U152">
        <v>0</v>
      </c>
      <c r="V152" t="s">
        <v>19</v>
      </c>
      <c r="W152">
        <f t="shared" si="14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0"/>
        <v>Evening45086</v>
      </c>
      <c r="D153" s="5" t="str">
        <f>IF('by region'!$C$2="Any","Any",'Turf only'!V153)&amp;M153&amp;IF('by region'!$I$2="Any","Any",N153)&amp;G153</f>
        <v>AnyFlatAny45086</v>
      </c>
      <c r="E153" s="5" t="e">
        <f>IF(I153=#REF!,'Turf only'!G153,"")</f>
        <v>#REF!</v>
      </c>
      <c r="F153" s="5" t="e">
        <f t="shared" si="11"/>
        <v>#REF!</v>
      </c>
      <c r="G153" s="15">
        <v>45086</v>
      </c>
      <c r="H153" s="16" t="s">
        <v>35</v>
      </c>
      <c r="I153" s="16" t="s">
        <v>56</v>
      </c>
      <c r="J153" s="16" t="s">
        <v>80</v>
      </c>
      <c r="K153" s="14" t="s">
        <v>16</v>
      </c>
      <c r="L153" s="14" t="s">
        <v>11</v>
      </c>
      <c r="M153" s="16" t="s">
        <v>25</v>
      </c>
      <c r="N153" s="16" t="s">
        <v>13</v>
      </c>
      <c r="O153" s="16" t="s">
        <v>14</v>
      </c>
      <c r="P153" s="12">
        <f t="shared" si="12"/>
        <v>2</v>
      </c>
      <c r="Q153" s="12" cm="1">
        <f t="array" ref="Q153">SUMPRODUCT(($G$2:$G$2765=G153)*(P153&gt;$P$2:$P$2765))+1</f>
        <v>4</v>
      </c>
      <c r="R153" s="12" t="e">
        <f>(Q153*100000)+#REF!</f>
        <v>#REF!</v>
      </c>
      <c r="S153" t="e" cm="1">
        <f t="array" ref="S153">SUMPRODUCT(($G$2:$G$2765=G153)*(R153&gt;$R$2:$R$2765))+1</f>
        <v>#REF!</v>
      </c>
      <c r="T153" t="str">
        <f t="shared" si="13"/>
        <v>HAYDOCK PARK †</v>
      </c>
      <c r="U153">
        <v>0</v>
      </c>
      <c r="V153" t="s">
        <v>19</v>
      </c>
      <c r="W153">
        <f t="shared" si="14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0"/>
        <v>Afternoon45087</v>
      </c>
      <c r="D154" s="5" t="str">
        <f>IF('by region'!$C$2="Any","Any",'Turf only'!V154)&amp;M154&amp;IF('by region'!$I$2="Any","Any",N154)&amp;G154</f>
        <v>AnyFlatAny45087</v>
      </c>
      <c r="E154" s="5" t="e">
        <f>IF(I154=#REF!,'Turf only'!G154,"")</f>
        <v>#REF!</v>
      </c>
      <c r="F154" s="5" t="e">
        <f t="shared" si="11"/>
        <v>#REF!</v>
      </c>
      <c r="G154" s="15">
        <v>45087</v>
      </c>
      <c r="H154" s="16" t="s">
        <v>37</v>
      </c>
      <c r="I154" s="16" t="s">
        <v>77</v>
      </c>
      <c r="J154" s="16" t="s">
        <v>9</v>
      </c>
      <c r="K154" s="14" t="s">
        <v>10</v>
      </c>
      <c r="L154" s="14" t="s">
        <v>11</v>
      </c>
      <c r="M154" s="16" t="s">
        <v>25</v>
      </c>
      <c r="N154" s="16" t="s">
        <v>13</v>
      </c>
      <c r="O154" s="16" t="s">
        <v>14</v>
      </c>
      <c r="P154" s="12">
        <f t="shared" si="12"/>
        <v>1</v>
      </c>
      <c r="Q154" s="12" cm="1">
        <f t="array" ref="Q154">SUMPRODUCT(($G$2:$G$2765=G154)*(P154&gt;$P$2:$P$2765))+1</f>
        <v>1</v>
      </c>
      <c r="R154" s="12" t="e">
        <f>(Q154*100000)+#REF!</f>
        <v>#REF!</v>
      </c>
      <c r="S154" t="e" cm="1">
        <f t="array" ref="S154">SUMPRODUCT(($G$2:$G$2765=G154)*(R154&gt;$R$2:$R$2765))+1</f>
        <v>#REF!</v>
      </c>
      <c r="T154" t="str">
        <f t="shared" si="13"/>
        <v xml:space="preserve">BEVERLEY </v>
      </c>
      <c r="U154">
        <v>0</v>
      </c>
      <c r="V154" t="s">
        <v>17</v>
      </c>
      <c r="W154">
        <f t="shared" si="14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0"/>
        <v>Afternoon45087</v>
      </c>
      <c r="D155" s="5" t="str">
        <f>IF('by region'!$C$2="Any","Any",'Turf only'!V155)&amp;M155&amp;IF('by region'!$I$2="Any","Any",N155)&amp;G155</f>
        <v>AnyFlatAny45087</v>
      </c>
      <c r="E155" s="5" t="e">
        <f>IF(I155=#REF!,'Turf only'!G155,"")</f>
        <v>#REF!</v>
      </c>
      <c r="F155" s="5" t="e">
        <f t="shared" si="11"/>
        <v>#REF!</v>
      </c>
      <c r="G155" s="15">
        <v>45087</v>
      </c>
      <c r="H155" s="16" t="s">
        <v>37</v>
      </c>
      <c r="I155" s="16" t="s">
        <v>8</v>
      </c>
      <c r="J155" s="16" t="s">
        <v>9</v>
      </c>
      <c r="K155" s="14" t="s">
        <v>10</v>
      </c>
      <c r="L155" s="14" t="s">
        <v>11</v>
      </c>
      <c r="M155" s="16" t="s">
        <v>25</v>
      </c>
      <c r="N155" s="16" t="s">
        <v>13</v>
      </c>
      <c r="O155" s="16" t="s">
        <v>14</v>
      </c>
      <c r="P155" s="12">
        <f t="shared" si="12"/>
        <v>1</v>
      </c>
      <c r="Q155" s="12" cm="1">
        <f t="array" ref="Q155">SUMPRODUCT(($G$2:$G$2765=G155)*(P155&gt;$P$2:$P$2765))+1</f>
        <v>1</v>
      </c>
      <c r="R155" s="12" t="e">
        <f>(Q155*100000)+#REF!</f>
        <v>#REF!</v>
      </c>
      <c r="S155" t="e" cm="1">
        <f t="array" ref="S155">SUMPRODUCT(($G$2:$G$2765=G155)*(R155&gt;$R$2:$R$2765))+1</f>
        <v>#REF!</v>
      </c>
      <c r="T155" t="str">
        <f t="shared" si="13"/>
        <v xml:space="preserve">CATTERICK BRIDGE </v>
      </c>
      <c r="U155">
        <v>0</v>
      </c>
      <c r="V155" t="s">
        <v>17</v>
      </c>
      <c r="W155">
        <f t="shared" si="14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0"/>
        <v>Evening45087</v>
      </c>
      <c r="D156" s="5" t="str">
        <f>IF('by region'!$C$2="Any","Any",'Turf only'!V156)&amp;M156&amp;IF('by region'!$I$2="Any","Any",N156)&amp;G156</f>
        <v>AnyFlatAny45087</v>
      </c>
      <c r="E156" s="5" t="e">
        <f>IF(I156=#REF!,'Turf only'!G156,"")</f>
        <v>#REF!</v>
      </c>
      <c r="F156" s="5" t="e">
        <f t="shared" si="11"/>
        <v>#REF!</v>
      </c>
      <c r="G156" s="15">
        <v>45087</v>
      </c>
      <c r="H156" s="16" t="s">
        <v>37</v>
      </c>
      <c r="I156" s="16" t="s">
        <v>54</v>
      </c>
      <c r="J156" s="16" t="s">
        <v>80</v>
      </c>
      <c r="K156" s="14" t="s">
        <v>24</v>
      </c>
      <c r="L156" s="14" t="s">
        <v>19</v>
      </c>
      <c r="M156" s="16" t="s">
        <v>25</v>
      </c>
      <c r="N156" s="16" t="s">
        <v>13</v>
      </c>
      <c r="O156" s="16" t="s">
        <v>14</v>
      </c>
      <c r="P156" s="12">
        <f t="shared" si="12"/>
        <v>2</v>
      </c>
      <c r="Q156" s="12" cm="1">
        <f t="array" ref="Q156">SUMPRODUCT(($G$2:$G$2765=G156)*(P156&gt;$P$2:$P$2765))+1</f>
        <v>5</v>
      </c>
      <c r="R156" s="12" t="e">
        <f>(Q156*100000)+#REF!</f>
        <v>#REF!</v>
      </c>
      <c r="S156" t="e" cm="1">
        <f t="array" ref="S156">SUMPRODUCT(($G$2:$G$2765=G156)*(R156&gt;$R$2:$R$2765))+1</f>
        <v>#REF!</v>
      </c>
      <c r="T156" t="str">
        <f t="shared" si="13"/>
        <v>CHEPSTOW †</v>
      </c>
      <c r="U156">
        <v>0</v>
      </c>
      <c r="V156" t="s">
        <v>17</v>
      </c>
      <c r="W156">
        <f t="shared" si="14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0"/>
        <v>Afternoon45087</v>
      </c>
      <c r="D157" s="5" t="str">
        <f>IF('by region'!$C$2="Any","Any",'Turf only'!V157)&amp;M157&amp;IF('by region'!$I$2="Any","Any",N157)&amp;G157</f>
        <v>AnyFlatAny45087</v>
      </c>
      <c r="E157" s="5" t="e">
        <f>IF(I157=#REF!,'Turf only'!G157,"")</f>
        <v>#REF!</v>
      </c>
      <c r="F157" s="5" t="e">
        <f t="shared" si="11"/>
        <v>#REF!</v>
      </c>
      <c r="G157" s="15">
        <v>45087</v>
      </c>
      <c r="H157" s="16" t="s">
        <v>37</v>
      </c>
      <c r="I157" s="16" t="s">
        <v>56</v>
      </c>
      <c r="J157" s="16" t="s">
        <v>9</v>
      </c>
      <c r="K157" s="14" t="s">
        <v>16</v>
      </c>
      <c r="L157" s="14" t="s">
        <v>11</v>
      </c>
      <c r="M157" s="16" t="s">
        <v>25</v>
      </c>
      <c r="N157" s="16" t="s">
        <v>13</v>
      </c>
      <c r="O157" s="16" t="s">
        <v>14</v>
      </c>
      <c r="P157" s="12">
        <f t="shared" si="12"/>
        <v>1</v>
      </c>
      <c r="Q157" s="12" cm="1">
        <f t="array" ref="Q157">SUMPRODUCT(($G$2:$G$2765=G157)*(P157&gt;$P$2:$P$2765))+1</f>
        <v>1</v>
      </c>
      <c r="R157" s="12" t="e">
        <f>(Q157*100000)+#REF!</f>
        <v>#REF!</v>
      </c>
      <c r="S157" t="e" cm="1">
        <f t="array" ref="S157">SUMPRODUCT(($G$2:$G$2765=G157)*(R157&gt;$R$2:$R$2765))+1</f>
        <v>#REF!</v>
      </c>
      <c r="T157" t="str">
        <f t="shared" si="13"/>
        <v xml:space="preserve">HAYDOCK PARK </v>
      </c>
      <c r="U157">
        <v>0</v>
      </c>
      <c r="V157" t="s">
        <v>11</v>
      </c>
      <c r="W157">
        <f t="shared" si="14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0"/>
        <v>Evening45087</v>
      </c>
      <c r="D158" s="5" t="str">
        <f>IF('by region'!$C$2="Any","Any",'Turf only'!V158)&amp;M158&amp;IF('by region'!$I$2="Any","Any",N158)&amp;G158</f>
        <v>AnyFlatAny45087</v>
      </c>
      <c r="E158" s="5" t="e">
        <f>IF(I158=#REF!,'Turf only'!G158,"")</f>
        <v>#REF!</v>
      </c>
      <c r="F158" s="5" t="e">
        <f t="shared" si="11"/>
        <v>#REF!</v>
      </c>
      <c r="G158" s="15">
        <v>45087</v>
      </c>
      <c r="H158" s="16" t="s">
        <v>37</v>
      </c>
      <c r="I158" s="16" t="s">
        <v>36</v>
      </c>
      <c r="J158" s="16" t="s">
        <v>80</v>
      </c>
      <c r="K158" s="14" t="s">
        <v>24</v>
      </c>
      <c r="L158" s="14" t="s">
        <v>19</v>
      </c>
      <c r="M158" s="16" t="s">
        <v>25</v>
      </c>
      <c r="N158" s="16" t="s">
        <v>13</v>
      </c>
      <c r="O158" s="16" t="s">
        <v>14</v>
      </c>
      <c r="P158" s="12">
        <f t="shared" si="12"/>
        <v>2</v>
      </c>
      <c r="Q158" s="12" cm="1">
        <f t="array" ref="Q158">SUMPRODUCT(($G$2:$G$2765=G158)*(P158&gt;$P$2:$P$2765))+1</f>
        <v>5</v>
      </c>
      <c r="R158" s="12" t="e">
        <f>(Q158*100000)+#REF!</f>
        <v>#REF!</v>
      </c>
      <c r="S158" t="e" cm="1">
        <f t="array" ref="S158">SUMPRODUCT(($G$2:$G$2765=G158)*(R158&gt;$R$2:$R$2765))+1</f>
        <v>#REF!</v>
      </c>
      <c r="T158" t="str">
        <f t="shared" si="13"/>
        <v>LINGFIELD PARK †</v>
      </c>
      <c r="U158">
        <v>0</v>
      </c>
      <c r="V158" t="s">
        <v>17</v>
      </c>
      <c r="W158">
        <f t="shared" si="14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0"/>
        <v>Afternoon45088</v>
      </c>
      <c r="D159" s="5" t="str">
        <f>IF('by region'!$C$2="Any","Any",'Turf only'!V159)&amp;M159&amp;IF('by region'!$I$2="Any","Any",N159)&amp;G159</f>
        <v>AnyFlatAny45088</v>
      </c>
      <c r="E159" s="5" t="e">
        <f>IF(I159=#REF!,'Turf only'!G159,"")</f>
        <v>#REF!</v>
      </c>
      <c r="F159" s="5" t="e">
        <f t="shared" si="11"/>
        <v>#REF!</v>
      </c>
      <c r="G159" s="15">
        <v>45088</v>
      </c>
      <c r="H159" s="16" t="s">
        <v>40</v>
      </c>
      <c r="I159" s="16" t="s">
        <v>85</v>
      </c>
      <c r="J159" s="16" t="s">
        <v>9</v>
      </c>
      <c r="K159" s="14" t="s">
        <v>10</v>
      </c>
      <c r="L159" s="14" t="s">
        <v>19</v>
      </c>
      <c r="M159" s="16" t="s">
        <v>25</v>
      </c>
      <c r="N159" s="16" t="s">
        <v>13</v>
      </c>
      <c r="O159" s="16" t="s">
        <v>14</v>
      </c>
      <c r="P159" s="12">
        <f t="shared" si="12"/>
        <v>1</v>
      </c>
      <c r="Q159" s="12" cm="1">
        <f t="array" ref="Q159">SUMPRODUCT(($G$2:$G$2765=G159)*(P159&gt;$P$2:$P$2765))+1</f>
        <v>1</v>
      </c>
      <c r="R159" s="12" t="e">
        <f>(Q159*100000)+#REF!</f>
        <v>#REF!</v>
      </c>
      <c r="S159" t="e" cm="1">
        <f t="array" ref="S159">SUMPRODUCT(($G$2:$G$2765=G159)*(R159&gt;$R$2:$R$2765))+1</f>
        <v>#REF!</v>
      </c>
      <c r="T159" t="str">
        <f t="shared" si="13"/>
        <v xml:space="preserve">GOODWOOD </v>
      </c>
      <c r="U159">
        <v>0</v>
      </c>
      <c r="V159" t="s">
        <v>19</v>
      </c>
      <c r="W159">
        <f t="shared" si="14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0"/>
        <v>Afternoon45089</v>
      </c>
      <c r="D160" s="5" t="str">
        <f>IF('by region'!$C$2="Any","Any",'Turf only'!V160)&amp;M160&amp;IF('by region'!$I$2="Any","Any",N160)&amp;G160</f>
        <v>AnyFlatAny45089</v>
      </c>
      <c r="E160" s="5" t="e">
        <f>IF(I160=#REF!,'Turf only'!G160,"")</f>
        <v>#REF!</v>
      </c>
      <c r="F160" s="5" t="e">
        <f t="shared" si="11"/>
        <v>#REF!</v>
      </c>
      <c r="G160" s="15">
        <v>45089</v>
      </c>
      <c r="H160" s="16" t="s">
        <v>42</v>
      </c>
      <c r="I160" s="16" t="s">
        <v>36</v>
      </c>
      <c r="J160" s="16" t="s">
        <v>9</v>
      </c>
      <c r="K160" s="14" t="s">
        <v>24</v>
      </c>
      <c r="L160" s="14" t="s">
        <v>19</v>
      </c>
      <c r="M160" s="16" t="s">
        <v>25</v>
      </c>
      <c r="N160" s="16" t="s">
        <v>13</v>
      </c>
      <c r="O160" s="16" t="s">
        <v>14</v>
      </c>
      <c r="P160" s="12">
        <f t="shared" si="12"/>
        <v>1</v>
      </c>
      <c r="Q160" s="12" cm="1">
        <f t="array" ref="Q160">SUMPRODUCT(($G$2:$G$2765=G160)*(P160&gt;$P$2:$P$2765))+1</f>
        <v>1</v>
      </c>
      <c r="R160" s="12" t="e">
        <f>(Q160*100000)+#REF!</f>
        <v>#REF!</v>
      </c>
      <c r="S160" t="e" cm="1">
        <f t="array" ref="S160">SUMPRODUCT(($G$2:$G$2765=G160)*(R160&gt;$R$2:$R$2765))+1</f>
        <v>#REF!</v>
      </c>
      <c r="T160" t="str">
        <f t="shared" si="13"/>
        <v xml:space="preserve">LINGFIELD PARK </v>
      </c>
      <c r="U160">
        <v>0</v>
      </c>
      <c r="V160" t="s">
        <v>11</v>
      </c>
      <c r="W160">
        <f t="shared" si="14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0"/>
        <v>Evening45089</v>
      </c>
      <c r="D161" s="5" t="str">
        <f>IF('by region'!$C$2="Any","Any",'Turf only'!V161)&amp;M161&amp;IF('by region'!$I$2="Any","Any",N161)&amp;G161</f>
        <v>AnyFlatAny45089</v>
      </c>
      <c r="E161" s="5" t="e">
        <f>IF(I161=#REF!,'Turf only'!G161,"")</f>
        <v>#REF!</v>
      </c>
      <c r="F161" s="5" t="e">
        <f t="shared" si="11"/>
        <v>#REF!</v>
      </c>
      <c r="G161" s="15">
        <v>45089</v>
      </c>
      <c r="H161" s="16" t="s">
        <v>42</v>
      </c>
      <c r="I161" s="16" t="s">
        <v>71</v>
      </c>
      <c r="J161" s="16" t="s">
        <v>80</v>
      </c>
      <c r="K161" s="14" t="s">
        <v>10</v>
      </c>
      <c r="L161" s="14" t="s">
        <v>11</v>
      </c>
      <c r="M161" s="16" t="s">
        <v>25</v>
      </c>
      <c r="N161" s="16" t="s">
        <v>13</v>
      </c>
      <c r="O161" s="16" t="s">
        <v>14</v>
      </c>
      <c r="P161" s="12">
        <f t="shared" si="12"/>
        <v>2</v>
      </c>
      <c r="Q161" s="12" cm="1">
        <f t="array" ref="Q161">SUMPRODUCT(($G$2:$G$2765=G161)*(P161&gt;$P$2:$P$2765))+1</f>
        <v>3</v>
      </c>
      <c r="R161" s="12" t="e">
        <f>(Q161*100000)+#REF!</f>
        <v>#REF!</v>
      </c>
      <c r="S161" t="e" cm="1">
        <f t="array" ref="S161">SUMPRODUCT(($G$2:$G$2765=G161)*(R161&gt;$R$2:$R$2765))+1</f>
        <v>#REF!</v>
      </c>
      <c r="T161" t="str">
        <f t="shared" si="13"/>
        <v>PONTEFRACT †</v>
      </c>
      <c r="U161">
        <v>0</v>
      </c>
      <c r="V161" t="s">
        <v>11</v>
      </c>
      <c r="W161">
        <f t="shared" si="14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0"/>
        <v>Evening45089</v>
      </c>
      <c r="D162" s="5" t="str">
        <f>IF('by region'!$C$2="Any","Any",'Turf only'!V162)&amp;M162&amp;IF('by region'!$I$2="Any","Any",N162)&amp;G162</f>
        <v>AnyFlatAny45089</v>
      </c>
      <c r="E162" s="5" t="e">
        <f>IF(I162=#REF!,'Turf only'!G162,"")</f>
        <v>#REF!</v>
      </c>
      <c r="F162" s="5" t="e">
        <f t="shared" si="11"/>
        <v>#REF!</v>
      </c>
      <c r="G162" s="15">
        <v>45089</v>
      </c>
      <c r="H162" s="16" t="s">
        <v>42</v>
      </c>
      <c r="I162" s="16" t="s">
        <v>70</v>
      </c>
      <c r="J162" s="16" t="s">
        <v>80</v>
      </c>
      <c r="K162" s="14" t="s">
        <v>24</v>
      </c>
      <c r="L162" s="14" t="s">
        <v>19</v>
      </c>
      <c r="M162" s="16" t="s">
        <v>25</v>
      </c>
      <c r="N162" s="16" t="s">
        <v>13</v>
      </c>
      <c r="O162" s="16" t="s">
        <v>14</v>
      </c>
      <c r="P162" s="12">
        <f t="shared" si="12"/>
        <v>2</v>
      </c>
      <c r="Q162" s="12" cm="1">
        <f t="array" ref="Q162">SUMPRODUCT(($G$2:$G$2765=G162)*(P162&gt;$P$2:$P$2765))+1</f>
        <v>3</v>
      </c>
      <c r="R162" s="12" t="e">
        <f>(Q162*100000)+#REF!</f>
        <v>#REF!</v>
      </c>
      <c r="S162" t="e" cm="1">
        <f t="array" ref="S162">SUMPRODUCT(($G$2:$G$2765=G162)*(R162&gt;$R$2:$R$2765))+1</f>
        <v>#REF!</v>
      </c>
      <c r="T162" t="str">
        <f t="shared" si="13"/>
        <v>WINDSOR †</v>
      </c>
      <c r="U162">
        <v>0</v>
      </c>
      <c r="V162" t="s">
        <v>19</v>
      </c>
      <c r="W162">
        <f t="shared" si="14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0"/>
        <v>Evening45090</v>
      </c>
      <c r="D163" s="5" t="str">
        <f>IF('by region'!$C$2="Any","Any",'Turf only'!V163)&amp;M163&amp;IF('by region'!$I$2="Any","Any",N163)&amp;G163</f>
        <v>AnyFlatAny45090</v>
      </c>
      <c r="E163" s="5" t="e">
        <f>IF(I163=#REF!,'Turf only'!G163,"")</f>
        <v>#REF!</v>
      </c>
      <c r="F163" s="5" t="e">
        <f t="shared" si="11"/>
        <v>#REF!</v>
      </c>
      <c r="G163" s="15">
        <v>45090</v>
      </c>
      <c r="H163" s="16" t="s">
        <v>7</v>
      </c>
      <c r="I163" s="16" t="s">
        <v>28</v>
      </c>
      <c r="J163" s="16" t="s">
        <v>80</v>
      </c>
      <c r="K163" s="14" t="s">
        <v>10</v>
      </c>
      <c r="L163" s="14" t="s">
        <v>11</v>
      </c>
      <c r="M163" s="16" t="s">
        <v>25</v>
      </c>
      <c r="N163" s="16" t="s">
        <v>13</v>
      </c>
      <c r="O163" s="16" t="s">
        <v>21</v>
      </c>
      <c r="P163" s="12">
        <f t="shared" si="12"/>
        <v>2</v>
      </c>
      <c r="Q163" s="12" cm="1">
        <f t="array" ref="Q163">SUMPRODUCT(($G$2:$G$2765=G163)*(P163&gt;$P$2:$P$2765))+1</f>
        <v>3</v>
      </c>
      <c r="R163" s="12" t="e">
        <f>(Q163*100000)+#REF!</f>
        <v>#REF!</v>
      </c>
      <c r="S163" t="e" cm="1">
        <f t="array" ref="S163">SUMPRODUCT(($G$2:$G$2765=G163)*(R163&gt;$R$2:$R$2765))+1</f>
        <v>#REF!</v>
      </c>
      <c r="T163" t="str">
        <f t="shared" si="13"/>
        <v>AYR †</v>
      </c>
      <c r="U163">
        <v>0</v>
      </c>
      <c r="V163" t="s">
        <v>17</v>
      </c>
      <c r="W163">
        <f t="shared" si="14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0"/>
        <v>Evening45090</v>
      </c>
      <c r="D164" s="5" t="str">
        <f>IF('by region'!$C$2="Any","Any",'Turf only'!V164)&amp;M164&amp;IF('by region'!$I$2="Any","Any",N164)&amp;G164</f>
        <v>AnyFlatAny45090</v>
      </c>
      <c r="E164" s="5" t="e">
        <f>IF(I164=#REF!,'Turf only'!G164,"")</f>
        <v>#REF!</v>
      </c>
      <c r="F164" s="5" t="e">
        <f t="shared" si="11"/>
        <v>#REF!</v>
      </c>
      <c r="G164" s="15">
        <v>45090</v>
      </c>
      <c r="H164" s="16" t="s">
        <v>7</v>
      </c>
      <c r="I164" s="16" t="s">
        <v>49</v>
      </c>
      <c r="J164" s="16" t="s">
        <v>80</v>
      </c>
      <c r="K164" s="14" t="s">
        <v>10</v>
      </c>
      <c r="L164" s="14" t="s">
        <v>11</v>
      </c>
      <c r="M164" s="16" t="s">
        <v>25</v>
      </c>
      <c r="N164" s="16" t="s">
        <v>13</v>
      </c>
      <c r="O164" s="16" t="s">
        <v>21</v>
      </c>
      <c r="P164" s="12">
        <f t="shared" si="12"/>
        <v>2</v>
      </c>
      <c r="Q164" s="12" cm="1">
        <f t="array" ref="Q164">SUMPRODUCT(($G$2:$G$2765=G164)*(P164&gt;$P$2:$P$2765))+1</f>
        <v>3</v>
      </c>
      <c r="R164" s="12" t="e">
        <f>(Q164*100000)+#REF!</f>
        <v>#REF!</v>
      </c>
      <c r="S164" t="e" cm="1">
        <f t="array" ref="S164">SUMPRODUCT(($G$2:$G$2765=G164)*(R164&gt;$R$2:$R$2765))+1</f>
        <v>#REF!</v>
      </c>
      <c r="T164" t="str">
        <f t="shared" si="13"/>
        <v>WETHERBY †</v>
      </c>
      <c r="U164">
        <v>0</v>
      </c>
      <c r="V164" t="s">
        <v>11</v>
      </c>
      <c r="W164">
        <f t="shared" si="14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0"/>
        <v>Afternoon45090</v>
      </c>
      <c r="D165" s="5" t="str">
        <f>IF('by region'!$C$2="Any","Any",'Turf only'!V165)&amp;M165&amp;IF('by region'!$I$2="Any","Any",N165)&amp;G165</f>
        <v>AnyFlatAny45090</v>
      </c>
      <c r="E165" s="5" t="e">
        <f>IF(I165=#REF!,'Turf only'!G165,"")</f>
        <v>#REF!</v>
      </c>
      <c r="F165" s="5" t="e">
        <f t="shared" si="11"/>
        <v>#REF!</v>
      </c>
      <c r="G165" s="15">
        <v>45090</v>
      </c>
      <c r="H165" s="16" t="s">
        <v>7</v>
      </c>
      <c r="I165" s="16" t="s">
        <v>82</v>
      </c>
      <c r="J165" s="16" t="s">
        <v>9</v>
      </c>
      <c r="K165" s="14" t="s">
        <v>24</v>
      </c>
      <c r="L165" s="14" t="s">
        <v>19</v>
      </c>
      <c r="M165" s="16" t="s">
        <v>25</v>
      </c>
      <c r="N165" s="16" t="s">
        <v>13</v>
      </c>
      <c r="O165" s="16" t="s">
        <v>14</v>
      </c>
      <c r="P165" s="12">
        <f t="shared" si="12"/>
        <v>1</v>
      </c>
      <c r="Q165" s="12" cm="1">
        <f t="array" ref="Q165">SUMPRODUCT(($G$2:$G$2765=G165)*(P165&gt;$P$2:$P$2765))+1</f>
        <v>1</v>
      </c>
      <c r="R165" s="12" t="e">
        <f>(Q165*100000)+#REF!</f>
        <v>#REF!</v>
      </c>
      <c r="S165" t="e" cm="1">
        <f t="array" ref="S165">SUMPRODUCT(($G$2:$G$2765=G165)*(R165&gt;$R$2:$R$2765))+1</f>
        <v>#REF!</v>
      </c>
      <c r="T165" t="str">
        <f t="shared" si="13"/>
        <v xml:space="preserve">BRIGHTON </v>
      </c>
      <c r="U165">
        <v>0</v>
      </c>
      <c r="V165" t="s">
        <v>17</v>
      </c>
      <c r="W165">
        <f t="shared" si="14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0"/>
        <v>Afternoon45090</v>
      </c>
      <c r="D166" s="5" t="str">
        <f>IF('by region'!$C$2="Any","Any",'Turf only'!V166)&amp;M166&amp;IF('by region'!$I$2="Any","Any",N166)&amp;G166</f>
        <v>AnyFlatAny45090</v>
      </c>
      <c r="E166" s="5" t="e">
        <f>IF(I166=#REF!,'Turf only'!G166,"")</f>
        <v>#REF!</v>
      </c>
      <c r="F166" s="5" t="e">
        <f t="shared" si="11"/>
        <v>#REF!</v>
      </c>
      <c r="G166" s="15">
        <v>45090</v>
      </c>
      <c r="H166" s="16" t="s">
        <v>7</v>
      </c>
      <c r="I166" s="16" t="s">
        <v>87</v>
      </c>
      <c r="J166" s="16" t="s">
        <v>9</v>
      </c>
      <c r="K166" s="14" t="s">
        <v>10</v>
      </c>
      <c r="L166" s="14" t="s">
        <v>19</v>
      </c>
      <c r="M166" s="16" t="s">
        <v>25</v>
      </c>
      <c r="N166" s="16" t="s">
        <v>13</v>
      </c>
      <c r="O166" s="16" t="s">
        <v>14</v>
      </c>
      <c r="P166" s="12">
        <f t="shared" si="12"/>
        <v>1</v>
      </c>
      <c r="Q166" s="12" cm="1">
        <f t="array" ref="Q166">SUMPRODUCT(($G$2:$G$2765=G166)*(P166&gt;$P$2:$P$2765))+1</f>
        <v>1</v>
      </c>
      <c r="R166" s="12" t="e">
        <f>(Q166*100000)+#REF!</f>
        <v>#REF!</v>
      </c>
      <c r="S166" t="e" cm="1">
        <f t="array" ref="S166">SUMPRODUCT(($G$2:$G$2765=G166)*(R166&gt;$R$2:$R$2765))+1</f>
        <v>#REF!</v>
      </c>
      <c r="T166" t="str">
        <f t="shared" si="13"/>
        <v xml:space="preserve">SALISBURY </v>
      </c>
      <c r="U166">
        <v>0</v>
      </c>
      <c r="V166" t="s">
        <v>17</v>
      </c>
      <c r="W166">
        <f t="shared" si="14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0"/>
        <v>Evening45091</v>
      </c>
      <c r="D167" s="5" t="str">
        <f>IF('by region'!$C$2="Any","Any",'Turf only'!V167)&amp;M167&amp;IF('by region'!$I$2="Any","Any",N167)&amp;G167</f>
        <v>AnyFlatAny45091</v>
      </c>
      <c r="E167" s="5" t="e">
        <f>IF(I167=#REF!,'Turf only'!G167,"")</f>
        <v>#REF!</v>
      </c>
      <c r="F167" s="5" t="e">
        <f t="shared" si="11"/>
        <v>#REF!</v>
      </c>
      <c r="G167" s="15">
        <v>45091</v>
      </c>
      <c r="H167" s="16" t="s">
        <v>27</v>
      </c>
      <c r="I167" s="16" t="s">
        <v>86</v>
      </c>
      <c r="J167" s="16" t="s">
        <v>80</v>
      </c>
      <c r="K167" s="14" t="s">
        <v>10</v>
      </c>
      <c r="L167" s="14" t="s">
        <v>11</v>
      </c>
      <c r="M167" s="16" t="s">
        <v>25</v>
      </c>
      <c r="N167" s="16" t="s">
        <v>13</v>
      </c>
      <c r="O167" s="16" t="s">
        <v>14</v>
      </c>
      <c r="P167" s="12">
        <f t="shared" si="12"/>
        <v>2</v>
      </c>
      <c r="Q167" s="12" cm="1">
        <f t="array" ref="Q167">SUMPRODUCT(($G$2:$G$2765=G167)*(P167&gt;$P$2:$P$2765))+1</f>
        <v>4</v>
      </c>
      <c r="R167" s="12" t="e">
        <f>(Q167*100000)+#REF!</f>
        <v>#REF!</v>
      </c>
      <c r="S167" t="e" cm="1">
        <f t="array" ref="S167">SUMPRODUCT(($G$2:$G$2765=G167)*(R167&gt;$R$2:$R$2765))+1</f>
        <v>#REF!</v>
      </c>
      <c r="T167" t="str">
        <f t="shared" si="13"/>
        <v>HAMILTON PARK †</v>
      </c>
      <c r="U167">
        <v>0</v>
      </c>
      <c r="V167" t="s">
        <v>19</v>
      </c>
      <c r="W167">
        <f t="shared" si="14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0"/>
        <v>Afternoon45091</v>
      </c>
      <c r="D168" s="5" t="str">
        <f>IF('by region'!$C$2="Any","Any",'Turf only'!V168)&amp;M168&amp;IF('by region'!$I$2="Any","Any",N168)&amp;G168</f>
        <v>AnyFlatAny45091</v>
      </c>
      <c r="E168" s="5" t="e">
        <f>IF(I168=#REF!,'Turf only'!G168,"")</f>
        <v>#REF!</v>
      </c>
      <c r="F168" s="5" t="e">
        <f t="shared" si="11"/>
        <v>#REF!</v>
      </c>
      <c r="G168" s="15">
        <v>45091</v>
      </c>
      <c r="H168" s="16" t="s">
        <v>27</v>
      </c>
      <c r="I168" s="16" t="s">
        <v>56</v>
      </c>
      <c r="J168" s="16" t="s">
        <v>9</v>
      </c>
      <c r="K168" s="14" t="s">
        <v>16</v>
      </c>
      <c r="L168" s="14" t="s">
        <v>11</v>
      </c>
      <c r="M168" s="16" t="s">
        <v>25</v>
      </c>
      <c r="N168" s="16" t="s">
        <v>13</v>
      </c>
      <c r="O168" s="16" t="s">
        <v>14</v>
      </c>
      <c r="P168" s="12">
        <f t="shared" si="12"/>
        <v>1</v>
      </c>
      <c r="Q168" s="12" cm="1">
        <f t="array" ref="Q168">SUMPRODUCT(($G$2:$G$2765=G168)*(P168&gt;$P$2:$P$2765))+1</f>
        <v>1</v>
      </c>
      <c r="R168" s="12" t="e">
        <f>(Q168*100000)+#REF!</f>
        <v>#REF!</v>
      </c>
      <c r="S168" t="e" cm="1">
        <f t="array" ref="S168">SUMPRODUCT(($G$2:$G$2765=G168)*(R168&gt;$R$2:$R$2765))+1</f>
        <v>#REF!</v>
      </c>
      <c r="T168" t="str">
        <f t="shared" si="13"/>
        <v xml:space="preserve">HAYDOCK PARK </v>
      </c>
      <c r="U168">
        <v>0</v>
      </c>
      <c r="V168" t="s">
        <v>11</v>
      </c>
      <c r="W168">
        <f t="shared" si="14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0"/>
        <v>Afternoon45091</v>
      </c>
      <c r="D169" s="5" t="str">
        <f>IF('by region'!$C$2="Any","Any",'Turf only'!V169)&amp;M169&amp;IF('by region'!$I$2="Any","Any",N169)&amp;G169</f>
        <v>AnyFlatAny45091</v>
      </c>
      <c r="E169" s="5" t="e">
        <f>IF(I169=#REF!,'Turf only'!G169,"")</f>
        <v>#REF!</v>
      </c>
      <c r="F169" s="5" t="e">
        <f t="shared" si="11"/>
        <v>#REF!</v>
      </c>
      <c r="G169" s="15">
        <v>45091</v>
      </c>
      <c r="H169" s="16" t="s">
        <v>27</v>
      </c>
      <c r="I169" s="16" t="s">
        <v>81</v>
      </c>
      <c r="J169" s="16" t="s">
        <v>9</v>
      </c>
      <c r="K169" s="14" t="s">
        <v>24</v>
      </c>
      <c r="L169" s="14" t="s">
        <v>17</v>
      </c>
      <c r="M169" s="16" t="s">
        <v>25</v>
      </c>
      <c r="N169" s="16" t="s">
        <v>13</v>
      </c>
      <c r="O169" s="16" t="s">
        <v>14</v>
      </c>
      <c r="P169" s="12">
        <f t="shared" si="12"/>
        <v>1</v>
      </c>
      <c r="Q169" s="12" cm="1">
        <f t="array" ref="Q169">SUMPRODUCT(($G$2:$G$2765=G169)*(P169&gt;$P$2:$P$2765))+1</f>
        <v>1</v>
      </c>
      <c r="R169" s="12" t="e">
        <f>(Q169*100000)+#REF!</f>
        <v>#REF!</v>
      </c>
      <c r="S169" t="e" cm="1">
        <f t="array" ref="S169">SUMPRODUCT(($G$2:$G$2765=G169)*(R169&gt;$R$2:$R$2765))+1</f>
        <v>#REF!</v>
      </c>
      <c r="T169" t="str">
        <f t="shared" si="13"/>
        <v xml:space="preserve">YARMOUTH </v>
      </c>
      <c r="U169">
        <v>0</v>
      </c>
      <c r="V169" t="s">
        <v>11</v>
      </c>
      <c r="W169">
        <f t="shared" si="14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0"/>
        <v>Evening45092</v>
      </c>
      <c r="D170" s="5" t="str">
        <f>IF('by region'!$C$2="Any","Any",'Turf only'!V170)&amp;M170&amp;IF('by region'!$I$2="Any","Any",N170)&amp;G170</f>
        <v>AnyFlatAny45092</v>
      </c>
      <c r="E170" s="5" t="e">
        <f>IF(I170=#REF!,'Turf only'!G170,"")</f>
        <v>#REF!</v>
      </c>
      <c r="F170" s="5" t="e">
        <f t="shared" si="11"/>
        <v>#REF!</v>
      </c>
      <c r="G170" s="15">
        <v>45092</v>
      </c>
      <c r="H170" s="16" t="s">
        <v>34</v>
      </c>
      <c r="I170" s="16" t="s">
        <v>56</v>
      </c>
      <c r="J170" s="16" t="s">
        <v>80</v>
      </c>
      <c r="K170" s="14" t="s">
        <v>16</v>
      </c>
      <c r="L170" s="14" t="s">
        <v>11</v>
      </c>
      <c r="M170" s="16" t="s">
        <v>25</v>
      </c>
      <c r="N170" s="16" t="s">
        <v>13</v>
      </c>
      <c r="O170" s="16" t="s">
        <v>14</v>
      </c>
      <c r="P170" s="12">
        <f t="shared" si="12"/>
        <v>2</v>
      </c>
      <c r="Q170" s="12" cm="1">
        <f t="array" ref="Q170">SUMPRODUCT(($G$2:$G$2765=G170)*(P170&gt;$P$2:$P$2765))+1</f>
        <v>4</v>
      </c>
      <c r="R170" s="12" t="e">
        <f>(Q170*100000)+#REF!</f>
        <v>#REF!</v>
      </c>
      <c r="S170" t="e" cm="1">
        <f t="array" ref="S170">SUMPRODUCT(($G$2:$G$2765=G170)*(R170&gt;$R$2:$R$2765))+1</f>
        <v>#REF!</v>
      </c>
      <c r="T170" t="str">
        <f t="shared" si="13"/>
        <v>HAYDOCK PARK †</v>
      </c>
      <c r="U170">
        <v>0</v>
      </c>
      <c r="V170" t="s">
        <v>17</v>
      </c>
      <c r="W170">
        <f t="shared" si="14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0"/>
        <v>Afternoon45092</v>
      </c>
      <c r="D171" s="5" t="str">
        <f>IF('by region'!$C$2="Any","Any",'Turf only'!V171)&amp;M171&amp;IF('by region'!$I$2="Any","Any",N171)&amp;G171</f>
        <v>AnyFlatAny45092</v>
      </c>
      <c r="E171" s="5" t="e">
        <f>IF(I171=#REF!,'Turf only'!G171,"")</f>
        <v>#REF!</v>
      </c>
      <c r="F171" s="5" t="e">
        <f t="shared" si="11"/>
        <v>#REF!</v>
      </c>
      <c r="G171" s="15">
        <v>45092</v>
      </c>
      <c r="H171" s="16" t="s">
        <v>34</v>
      </c>
      <c r="I171" s="16" t="s">
        <v>51</v>
      </c>
      <c r="J171" s="16" t="s">
        <v>9</v>
      </c>
      <c r="K171" s="14" t="s">
        <v>10</v>
      </c>
      <c r="L171" s="14" t="s">
        <v>19</v>
      </c>
      <c r="M171" s="16" t="s">
        <v>25</v>
      </c>
      <c r="N171" s="16" t="s">
        <v>13</v>
      </c>
      <c r="O171" s="16" t="s">
        <v>14</v>
      </c>
      <c r="P171" s="12">
        <f t="shared" si="12"/>
        <v>1</v>
      </c>
      <c r="Q171" s="12" cm="1">
        <f t="array" ref="Q171">SUMPRODUCT(($G$2:$G$2765=G171)*(P171&gt;$P$2:$P$2765))+1</f>
        <v>1</v>
      </c>
      <c r="R171" s="12" t="e">
        <f>(Q171*100000)+#REF!</f>
        <v>#REF!</v>
      </c>
      <c r="S171" t="e" cm="1">
        <f t="array" ref="S171">SUMPRODUCT(($G$2:$G$2765=G171)*(R171&gt;$R$2:$R$2765))+1</f>
        <v>#REF!</v>
      </c>
      <c r="T171" t="str">
        <f t="shared" si="13"/>
        <v xml:space="preserve">NEWBURY </v>
      </c>
      <c r="U171">
        <v>0</v>
      </c>
      <c r="V171" t="s">
        <v>19</v>
      </c>
      <c r="W171">
        <f t="shared" si="14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0"/>
        <v>Afternoon45092</v>
      </c>
      <c r="D172" s="5" t="str">
        <f>IF('by region'!$C$2="Any","Any",'Turf only'!V172)&amp;M172&amp;IF('by region'!$I$2="Any","Any",N172)&amp;G172</f>
        <v>AnyFlatAny45092</v>
      </c>
      <c r="E172" s="5" t="e">
        <f>IF(I172=#REF!,'Turf only'!G172,"")</f>
        <v>#REF!</v>
      </c>
      <c r="F172" s="5" t="e">
        <f t="shared" si="11"/>
        <v>#REF!</v>
      </c>
      <c r="G172" s="15">
        <v>45092</v>
      </c>
      <c r="H172" s="16" t="s">
        <v>34</v>
      </c>
      <c r="I172" s="16" t="s">
        <v>72</v>
      </c>
      <c r="J172" s="16" t="s">
        <v>9</v>
      </c>
      <c r="K172" s="14" t="s">
        <v>16</v>
      </c>
      <c r="L172" s="14" t="s">
        <v>17</v>
      </c>
      <c r="M172" s="16" t="s">
        <v>25</v>
      </c>
      <c r="N172" s="16" t="s">
        <v>13</v>
      </c>
      <c r="O172" s="16" t="s">
        <v>14</v>
      </c>
      <c r="P172" s="12">
        <f t="shared" si="12"/>
        <v>1</v>
      </c>
      <c r="Q172" s="12" cm="1">
        <f t="array" ref="Q172">SUMPRODUCT(($G$2:$G$2765=G172)*(P172&gt;$P$2:$P$2765))+1</f>
        <v>1</v>
      </c>
      <c r="R172" s="12" t="e">
        <f>(Q172*100000)+#REF!</f>
        <v>#REF!</v>
      </c>
      <c r="S172" t="e" cm="1">
        <f t="array" ref="S172">SUMPRODUCT(($G$2:$G$2765=G172)*(R172&gt;$R$2:$R$2765))+1</f>
        <v>#REF!</v>
      </c>
      <c r="T172" t="str">
        <f t="shared" si="13"/>
        <v xml:space="preserve">NOTTINGHAM </v>
      </c>
      <c r="U172">
        <v>0</v>
      </c>
      <c r="V172" t="s">
        <v>17</v>
      </c>
      <c r="W172">
        <f t="shared" si="14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0"/>
        <v>Afternoon45092</v>
      </c>
      <c r="D173" s="5" t="str">
        <f>IF('by region'!$C$2="Any","Any",'Turf only'!V173)&amp;M173&amp;IF('by region'!$I$2="Any","Any",N173)&amp;G173</f>
        <v>AnyFlatAny45092</v>
      </c>
      <c r="E173" s="5" t="e">
        <f>IF(I173=#REF!,'Turf only'!G173,"")</f>
        <v>#REF!</v>
      </c>
      <c r="F173" s="5" t="e">
        <f t="shared" si="11"/>
        <v>#REF!</v>
      </c>
      <c r="G173" s="15">
        <v>45092</v>
      </c>
      <c r="H173" s="16" t="s">
        <v>34</v>
      </c>
      <c r="I173" s="16" t="s">
        <v>81</v>
      </c>
      <c r="J173" s="16" t="s">
        <v>9</v>
      </c>
      <c r="K173" s="14" t="s">
        <v>24</v>
      </c>
      <c r="L173" s="14" t="s">
        <v>17</v>
      </c>
      <c r="M173" s="16" t="s">
        <v>25</v>
      </c>
      <c r="N173" s="16" t="s">
        <v>13</v>
      </c>
      <c r="O173" s="16" t="s">
        <v>14</v>
      </c>
      <c r="P173" s="12">
        <f t="shared" si="12"/>
        <v>1</v>
      </c>
      <c r="Q173" s="12" cm="1">
        <f t="array" ref="Q173">SUMPRODUCT(($G$2:$G$2765=G173)*(P173&gt;$P$2:$P$2765))+1</f>
        <v>1</v>
      </c>
      <c r="R173" s="12" t="e">
        <f>(Q173*100000)+#REF!</f>
        <v>#REF!</v>
      </c>
      <c r="S173" t="e" cm="1">
        <f t="array" ref="S173">SUMPRODUCT(($G$2:$G$2765=G173)*(R173&gt;$R$2:$R$2765))+1</f>
        <v>#REF!</v>
      </c>
      <c r="T173" t="str">
        <f t="shared" si="13"/>
        <v xml:space="preserve">YARMOUTH </v>
      </c>
      <c r="U173">
        <v>0</v>
      </c>
      <c r="V173" t="s">
        <v>11</v>
      </c>
      <c r="W173">
        <f t="shared" si="14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0"/>
        <v>Afternoon45093</v>
      </c>
      <c r="D174" s="5" t="str">
        <f>IF('by region'!$C$2="Any","Any",'Turf only'!V174)&amp;M174&amp;IF('by region'!$I$2="Any","Any",N174)&amp;G174</f>
        <v>AnyFlatAny45093</v>
      </c>
      <c r="E174" s="5" t="e">
        <f>IF(I174=#REF!,'Turf only'!G174,"")</f>
        <v>#REF!</v>
      </c>
      <c r="F174" s="5" t="e">
        <f t="shared" si="11"/>
        <v>#REF!</v>
      </c>
      <c r="G174" s="15">
        <v>45093</v>
      </c>
      <c r="H174" s="16" t="s">
        <v>35</v>
      </c>
      <c r="I174" s="16" t="s">
        <v>54</v>
      </c>
      <c r="J174" s="16" t="s">
        <v>9</v>
      </c>
      <c r="K174" s="14" t="s">
        <v>24</v>
      </c>
      <c r="L174" s="14" t="s">
        <v>19</v>
      </c>
      <c r="M174" s="16" t="s">
        <v>25</v>
      </c>
      <c r="N174" s="16" t="s">
        <v>13</v>
      </c>
      <c r="O174" s="16" t="s">
        <v>14</v>
      </c>
      <c r="P174" s="12">
        <f t="shared" si="12"/>
        <v>1</v>
      </c>
      <c r="Q174" s="12" cm="1">
        <f t="array" ref="Q174">SUMPRODUCT(($G$2:$G$2765=G174)*(P174&gt;$P$2:$P$2765))+1</f>
        <v>1</v>
      </c>
      <c r="R174" s="12" t="e">
        <f>(Q174*100000)+#REF!</f>
        <v>#REF!</v>
      </c>
      <c r="S174" t="e" cm="1">
        <f t="array" ref="S174">SUMPRODUCT(($G$2:$G$2765=G174)*(R174&gt;$R$2:$R$2765))+1</f>
        <v>#REF!</v>
      </c>
      <c r="T174" t="str">
        <f t="shared" si="13"/>
        <v xml:space="preserve">CHEPSTOW </v>
      </c>
      <c r="U174">
        <v>0</v>
      </c>
      <c r="V174" t="s">
        <v>30</v>
      </c>
      <c r="W174">
        <f t="shared" si="14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0"/>
        <v>Evening45093</v>
      </c>
      <c r="D175" s="5" t="str">
        <f>IF('by region'!$C$2="Any","Any",'Turf only'!V175)&amp;M175&amp;IF('by region'!$I$2="Any","Any",N175)&amp;G175</f>
        <v>AnyFlatAny45093</v>
      </c>
      <c r="E175" s="5" t="e">
        <f>IF(I175=#REF!,'Turf only'!G175,"")</f>
        <v>#REF!</v>
      </c>
      <c r="F175" s="5" t="e">
        <f t="shared" si="11"/>
        <v>#REF!</v>
      </c>
      <c r="G175" s="15">
        <v>45093</v>
      </c>
      <c r="H175" s="16" t="s">
        <v>35</v>
      </c>
      <c r="I175" s="16" t="s">
        <v>85</v>
      </c>
      <c r="J175" s="16" t="s">
        <v>80</v>
      </c>
      <c r="K175" s="14" t="s">
        <v>10</v>
      </c>
      <c r="L175" s="14" t="s">
        <v>19</v>
      </c>
      <c r="M175" s="16" t="s">
        <v>25</v>
      </c>
      <c r="N175" s="16" t="s">
        <v>13</v>
      </c>
      <c r="O175" s="16" t="s">
        <v>14</v>
      </c>
      <c r="P175" s="12">
        <f t="shared" si="12"/>
        <v>2</v>
      </c>
      <c r="Q175" s="12" cm="1">
        <f t="array" ref="Q175">SUMPRODUCT(($G$2:$G$2765=G175)*(P175&gt;$P$2:$P$2765))+1</f>
        <v>4</v>
      </c>
      <c r="R175" s="12" t="e">
        <f>(Q175*100000)+#REF!</f>
        <v>#REF!</v>
      </c>
      <c r="S175" t="e" cm="1">
        <f t="array" ref="S175">SUMPRODUCT(($G$2:$G$2765=G175)*(R175&gt;$R$2:$R$2765))+1</f>
        <v>#REF!</v>
      </c>
      <c r="T175" t="str">
        <f t="shared" si="13"/>
        <v>GOODWOOD †</v>
      </c>
      <c r="U175">
        <v>0</v>
      </c>
      <c r="V175" t="s">
        <v>30</v>
      </c>
      <c r="W175">
        <f t="shared" si="14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0"/>
        <v>Afternoon45093</v>
      </c>
      <c r="D176" s="5" t="str">
        <f>IF('by region'!$C$2="Any","Any",'Turf only'!V176)&amp;M176&amp;IF('by region'!$I$2="Any","Any",N176)&amp;G176</f>
        <v>AnyFlatAny45093</v>
      </c>
      <c r="E176" s="5" t="e">
        <f>IF(I176=#REF!,'Turf only'!G176,"")</f>
        <v>#REF!</v>
      </c>
      <c r="F176" s="5" t="e">
        <f t="shared" si="11"/>
        <v>#REF!</v>
      </c>
      <c r="G176" s="15">
        <v>45093</v>
      </c>
      <c r="H176" s="16" t="s">
        <v>35</v>
      </c>
      <c r="I176" s="16" t="s">
        <v>38</v>
      </c>
      <c r="J176" s="16" t="s">
        <v>9</v>
      </c>
      <c r="K176" s="14" t="s">
        <v>16</v>
      </c>
      <c r="L176" s="14" t="s">
        <v>19</v>
      </c>
      <c r="M176" s="16" t="s">
        <v>25</v>
      </c>
      <c r="N176" s="16" t="s">
        <v>13</v>
      </c>
      <c r="O176" s="16" t="s">
        <v>14</v>
      </c>
      <c r="P176" s="12">
        <f t="shared" si="12"/>
        <v>1</v>
      </c>
      <c r="Q176" s="12" cm="1">
        <f t="array" ref="Q176">SUMPRODUCT(($G$2:$G$2765=G176)*(P176&gt;$P$2:$P$2765))+1</f>
        <v>1</v>
      </c>
      <c r="R176" s="12" t="e">
        <f>(Q176*100000)+#REF!</f>
        <v>#REF!</v>
      </c>
      <c r="S176" t="e" cm="1">
        <f t="array" ref="S176">SUMPRODUCT(($G$2:$G$2765=G176)*(R176&gt;$R$2:$R$2765))+1</f>
        <v>#REF!</v>
      </c>
      <c r="T176" t="str">
        <f t="shared" si="13"/>
        <v xml:space="preserve">SANDOWN PARK </v>
      </c>
      <c r="U176">
        <v>0</v>
      </c>
      <c r="V176" t="s">
        <v>19</v>
      </c>
      <c r="W176">
        <f t="shared" si="14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0"/>
        <v>Afternoon45093</v>
      </c>
      <c r="D177" s="5" t="str">
        <f>IF('by region'!$C$2="Any","Any",'Turf only'!V177)&amp;M177&amp;IF('by region'!$I$2="Any","Any",N177)&amp;G177</f>
        <v>AnyFlatAny45093</v>
      </c>
      <c r="E177" s="5" t="e">
        <f>IF(I177=#REF!,'Turf only'!G177,"")</f>
        <v>#REF!</v>
      </c>
      <c r="F177" s="5" t="e">
        <f t="shared" si="11"/>
        <v>#REF!</v>
      </c>
      <c r="G177" s="15">
        <v>45093</v>
      </c>
      <c r="H177" s="16" t="s">
        <v>35</v>
      </c>
      <c r="I177" s="16" t="s">
        <v>90</v>
      </c>
      <c r="J177" s="16" t="s">
        <v>9</v>
      </c>
      <c r="K177" s="14" t="s">
        <v>10</v>
      </c>
      <c r="L177" s="14" t="s">
        <v>11</v>
      </c>
      <c r="M177" s="16" t="s">
        <v>25</v>
      </c>
      <c r="N177" s="16" t="s">
        <v>13</v>
      </c>
      <c r="O177" s="16" t="s">
        <v>14</v>
      </c>
      <c r="P177" s="12">
        <f t="shared" si="12"/>
        <v>1</v>
      </c>
      <c r="Q177" s="12" cm="1">
        <f t="array" ref="Q177">SUMPRODUCT(($G$2:$G$2765=G177)*(P177&gt;$P$2:$P$2765))+1</f>
        <v>1</v>
      </c>
      <c r="R177" s="12" t="e">
        <f>(Q177*100000)+#REF!</f>
        <v>#REF!</v>
      </c>
      <c r="S177" t="e" cm="1">
        <f t="array" ref="S177">SUMPRODUCT(($G$2:$G$2765=G177)*(R177&gt;$R$2:$R$2765))+1</f>
        <v>#REF!</v>
      </c>
      <c r="T177" t="str">
        <f t="shared" si="13"/>
        <v xml:space="preserve">YORK </v>
      </c>
      <c r="U177">
        <v>0</v>
      </c>
      <c r="V177" t="s">
        <v>11</v>
      </c>
      <c r="W177">
        <f t="shared" si="14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0"/>
        <v>Afternoon45094</v>
      </c>
      <c r="D178" s="5" t="str">
        <f>IF('by region'!$C$2="Any","Any",'Turf only'!V178)&amp;M178&amp;IF('by region'!$I$2="Any","Any",N178)&amp;G178</f>
        <v>AnyFlatAny45094</v>
      </c>
      <c r="E178" s="5" t="e">
        <f>IF(I178=#REF!,'Turf only'!G178,"")</f>
        <v>#REF!</v>
      </c>
      <c r="F178" s="5" t="e">
        <f t="shared" si="11"/>
        <v>#REF!</v>
      </c>
      <c r="G178" s="15">
        <v>45094</v>
      </c>
      <c r="H178" s="16" t="s">
        <v>37</v>
      </c>
      <c r="I178" s="16" t="s">
        <v>79</v>
      </c>
      <c r="J178" s="16" t="s">
        <v>9</v>
      </c>
      <c r="K178" s="14" t="s">
        <v>24</v>
      </c>
      <c r="L178" s="14" t="s">
        <v>19</v>
      </c>
      <c r="M178" s="16" t="s">
        <v>25</v>
      </c>
      <c r="N178" s="16" t="s">
        <v>13</v>
      </c>
      <c r="O178" s="16" t="s">
        <v>14</v>
      </c>
      <c r="P178" s="12">
        <f t="shared" si="12"/>
        <v>1</v>
      </c>
      <c r="Q178" s="12" cm="1">
        <f t="array" ref="Q178">SUMPRODUCT(($G$2:$G$2765=G178)*(P178&gt;$P$2:$P$2765))+1</f>
        <v>1</v>
      </c>
      <c r="R178" s="12" t="e">
        <f>(Q178*100000)+#REF!</f>
        <v>#REF!</v>
      </c>
      <c r="S178" t="e" cm="1">
        <f t="array" ref="S178">SUMPRODUCT(($G$2:$G$2765=G178)*(R178&gt;$R$2:$R$2765))+1</f>
        <v>#REF!</v>
      </c>
      <c r="T178" t="str">
        <f t="shared" si="13"/>
        <v xml:space="preserve">BATH </v>
      </c>
      <c r="U178">
        <v>0</v>
      </c>
      <c r="V178" t="s">
        <v>19</v>
      </c>
      <c r="W178">
        <f t="shared" si="14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0"/>
        <v>Evening45094</v>
      </c>
      <c r="D179" s="5" t="str">
        <f>IF('by region'!$C$2="Any","Any",'Turf only'!V179)&amp;M179&amp;IF('by region'!$I$2="Any","Any",N179)&amp;G179</f>
        <v>AnyFlatAny45094</v>
      </c>
      <c r="E179" s="5" t="e">
        <f>IF(I179=#REF!,'Turf only'!G179,"")</f>
        <v>#REF!</v>
      </c>
      <c r="F179" s="5" t="e">
        <f t="shared" si="11"/>
        <v>#REF!</v>
      </c>
      <c r="G179" s="15">
        <v>45094</v>
      </c>
      <c r="H179" s="16" t="s">
        <v>37</v>
      </c>
      <c r="I179" s="16" t="s">
        <v>44</v>
      </c>
      <c r="J179" s="16" t="s">
        <v>80</v>
      </c>
      <c r="K179" s="14" t="s">
        <v>10</v>
      </c>
      <c r="L179" s="14" t="s">
        <v>17</v>
      </c>
      <c r="M179" s="16" t="s">
        <v>25</v>
      </c>
      <c r="N179" s="16" t="s">
        <v>13</v>
      </c>
      <c r="O179" s="16" t="s">
        <v>14</v>
      </c>
      <c r="P179" s="12">
        <f t="shared" si="12"/>
        <v>2</v>
      </c>
      <c r="Q179" s="12" cm="1">
        <f t="array" ref="Q179">SUMPRODUCT(($G$2:$G$2765=G179)*(P179&gt;$P$2:$P$2765))+1</f>
        <v>6</v>
      </c>
      <c r="R179" s="12" t="e">
        <f>(Q179*100000)+#REF!</f>
        <v>#REF!</v>
      </c>
      <c r="S179" t="e" cm="1">
        <f t="array" ref="S179">SUMPRODUCT(($G$2:$G$2765=G179)*(R179&gt;$R$2:$R$2765))+1</f>
        <v>#REF!</v>
      </c>
      <c r="T179" t="str">
        <f t="shared" si="13"/>
        <v>LEICESTER †</v>
      </c>
      <c r="U179">
        <v>0</v>
      </c>
      <c r="V179" t="s">
        <v>19</v>
      </c>
      <c r="W179">
        <f t="shared" si="14"/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0"/>
        <v>Afternoon45094</v>
      </c>
      <c r="D180" s="5" t="str">
        <f>IF('by region'!$C$2="Any","Any",'Turf only'!V180)&amp;M180&amp;IF('by region'!$I$2="Any","Any",N180)&amp;G180</f>
        <v>AnyFlatAny45094</v>
      </c>
      <c r="E180" s="5" t="e">
        <f>IF(I180=#REF!,'Turf only'!G180,"")</f>
        <v>#REF!</v>
      </c>
      <c r="F180" s="5" t="e">
        <f t="shared" si="11"/>
        <v>#REF!</v>
      </c>
      <c r="G180" s="15">
        <v>45094</v>
      </c>
      <c r="H180" s="16" t="s">
        <v>37</v>
      </c>
      <c r="I180" s="16" t="s">
        <v>38</v>
      </c>
      <c r="J180" s="16" t="s">
        <v>9</v>
      </c>
      <c r="K180" s="14" t="s">
        <v>16</v>
      </c>
      <c r="L180" s="14" t="s">
        <v>19</v>
      </c>
      <c r="M180" s="16" t="s">
        <v>25</v>
      </c>
      <c r="N180" s="16" t="s">
        <v>13</v>
      </c>
      <c r="O180" s="16" t="s">
        <v>14</v>
      </c>
      <c r="P180" s="12">
        <f t="shared" si="12"/>
        <v>1</v>
      </c>
      <c r="Q180" s="12" cm="1">
        <f t="array" ref="Q180">SUMPRODUCT(($G$2:$G$2765=G180)*(P180&gt;$P$2:$P$2765))+1</f>
        <v>1</v>
      </c>
      <c r="R180" s="12" t="e">
        <f>(Q180*100000)+#REF!</f>
        <v>#REF!</v>
      </c>
      <c r="S180" t="e" cm="1">
        <f t="array" ref="S180">SUMPRODUCT(($G$2:$G$2765=G180)*(R180&gt;$R$2:$R$2765))+1</f>
        <v>#REF!</v>
      </c>
      <c r="T180" t="str">
        <f t="shared" si="13"/>
        <v xml:space="preserve">SANDOWN PARK </v>
      </c>
      <c r="U180">
        <v>0</v>
      </c>
      <c r="V180" t="s">
        <v>11</v>
      </c>
      <c r="W180">
        <f t="shared" si="14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0"/>
        <v>Afternoon45094</v>
      </c>
      <c r="D181" s="5" t="str">
        <f>IF('by region'!$C$2="Any","Any",'Turf only'!V181)&amp;M181&amp;IF('by region'!$I$2="Any","Any",N181)&amp;G181</f>
        <v>AnyFlatAny45094</v>
      </c>
      <c r="E181" s="5" t="e">
        <f>IF(I181=#REF!,'Turf only'!G181,"")</f>
        <v>#REF!</v>
      </c>
      <c r="F181" s="5" t="e">
        <f t="shared" si="11"/>
        <v>#REF!</v>
      </c>
      <c r="G181" s="15">
        <v>45094</v>
      </c>
      <c r="H181" s="16" t="s">
        <v>37</v>
      </c>
      <c r="I181" s="16" t="s">
        <v>90</v>
      </c>
      <c r="J181" s="16" t="s">
        <v>9</v>
      </c>
      <c r="K181" s="14" t="s">
        <v>10</v>
      </c>
      <c r="L181" s="14" t="s">
        <v>11</v>
      </c>
      <c r="M181" s="16" t="s">
        <v>25</v>
      </c>
      <c r="N181" s="16" t="s">
        <v>13</v>
      </c>
      <c r="O181" s="16" t="s">
        <v>14</v>
      </c>
      <c r="P181" s="12">
        <f t="shared" si="12"/>
        <v>1</v>
      </c>
      <c r="Q181" s="12" cm="1">
        <f t="array" ref="Q181">SUMPRODUCT(($G$2:$G$2765=G181)*(P181&gt;$P$2:$P$2765))+1</f>
        <v>1</v>
      </c>
      <c r="R181" s="12" t="e">
        <f>(Q181*100000)+#REF!</f>
        <v>#REF!</v>
      </c>
      <c r="S181" t="e" cm="1">
        <f t="array" ref="S181">SUMPRODUCT(($G$2:$G$2765=G181)*(R181&gt;$R$2:$R$2765))+1</f>
        <v>#REF!</v>
      </c>
      <c r="T181" t="str">
        <f t="shared" si="13"/>
        <v xml:space="preserve">YORK </v>
      </c>
      <c r="U181">
        <v>0</v>
      </c>
      <c r="V181" t="s">
        <v>17</v>
      </c>
      <c r="W181">
        <f t="shared" si="14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0"/>
        <v>Afternoon45094</v>
      </c>
      <c r="D182" s="5" t="str">
        <f>IF('by region'!$C$2="Any","Any",'Turf only'!V182)&amp;M182&amp;IF('by region'!$I$2="Any","Any",N182)&amp;G182</f>
        <v>AnyFlatAny45094</v>
      </c>
      <c r="E182" s="5" t="e">
        <f>IF(I182=#REF!,'Turf only'!G182,"")</f>
        <v>#REF!</v>
      </c>
      <c r="F182" s="5" t="e">
        <f t="shared" si="11"/>
        <v>#REF!</v>
      </c>
      <c r="G182" s="15">
        <v>45094</v>
      </c>
      <c r="H182" s="16" t="s">
        <v>37</v>
      </c>
      <c r="I182" s="16" t="s">
        <v>88</v>
      </c>
      <c r="J182" s="16" t="s">
        <v>9</v>
      </c>
      <c r="K182" s="14" t="s">
        <v>10</v>
      </c>
      <c r="L182" s="14" t="s">
        <v>17</v>
      </c>
      <c r="M182" s="16" t="s">
        <v>25</v>
      </c>
      <c r="N182" s="16" t="s">
        <v>13</v>
      </c>
      <c r="O182" s="16" t="s">
        <v>21</v>
      </c>
      <c r="P182" s="12">
        <f t="shared" si="12"/>
        <v>1</v>
      </c>
      <c r="Q182" s="12" cm="1">
        <f t="array" ref="Q182">SUMPRODUCT(($G$2:$G$2765=G182)*(P182&gt;$P$2:$P$2765))+1</f>
        <v>1</v>
      </c>
      <c r="R182" s="12" t="e">
        <f>(Q182*100000)+#REF!</f>
        <v>#REF!</v>
      </c>
      <c r="S182" t="e" cm="1">
        <f t="array" ref="S182">SUMPRODUCT(($G$2:$G$2765=G182)*(R182&gt;$R$2:$R$2765))+1</f>
        <v>#REF!</v>
      </c>
      <c r="T182" t="str">
        <f t="shared" si="13"/>
        <v xml:space="preserve">CHESTER </v>
      </c>
      <c r="U182">
        <v>1</v>
      </c>
      <c r="V182" t="s">
        <v>11</v>
      </c>
      <c r="W182">
        <f t="shared" si="14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si="10"/>
        <v>Afternoon45095</v>
      </c>
      <c r="D183" s="5" t="str">
        <f>IF('by region'!$C$2="Any","Any",'Turf only'!V183)&amp;M183&amp;IF('by region'!$I$2="Any","Any",N183)&amp;G183</f>
        <v>AnyFlatAny45095</v>
      </c>
      <c r="E183" s="5" t="e">
        <f>IF(I183=#REF!,'Turf only'!G183,"")</f>
        <v>#REF!</v>
      </c>
      <c r="F183" s="5" t="e">
        <f t="shared" si="11"/>
        <v>#REF!</v>
      </c>
      <c r="G183" s="15">
        <v>45095</v>
      </c>
      <c r="H183" s="16" t="s">
        <v>40</v>
      </c>
      <c r="I183" s="16" t="s">
        <v>59</v>
      </c>
      <c r="J183" s="16" t="s">
        <v>9</v>
      </c>
      <c r="K183" s="14" t="s">
        <v>24</v>
      </c>
      <c r="L183" s="14" t="s">
        <v>11</v>
      </c>
      <c r="M183" s="16" t="s">
        <v>25</v>
      </c>
      <c r="N183" s="16" t="s">
        <v>13</v>
      </c>
      <c r="O183" s="16" t="s">
        <v>14</v>
      </c>
      <c r="P183" s="12">
        <f t="shared" si="12"/>
        <v>1</v>
      </c>
      <c r="Q183" s="12" cm="1">
        <f t="array" ref="Q183">SUMPRODUCT(($G$2:$G$2765=G183)*(P183&gt;$P$2:$P$2765))+1</f>
        <v>1</v>
      </c>
      <c r="R183" s="12" t="e">
        <f>(Q183*100000)+#REF!</f>
        <v>#REF!</v>
      </c>
      <c r="S183" t="e" cm="1">
        <f t="array" ref="S183">SUMPRODUCT(($G$2:$G$2765=G183)*(R183&gt;$R$2:$R$2765))+1</f>
        <v>#REF!</v>
      </c>
      <c r="T183" t="str">
        <f t="shared" si="13"/>
        <v xml:space="preserve">DONCASTER </v>
      </c>
      <c r="U183">
        <v>0</v>
      </c>
      <c r="V183" t="s">
        <v>19</v>
      </c>
      <c r="W183">
        <f t="shared" si="14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0"/>
        <v>Afternoon45095</v>
      </c>
      <c r="D184" s="5" t="str">
        <f>IF('by region'!$C$2="Any","Any",'Turf only'!V184)&amp;M184&amp;IF('by region'!$I$2="Any","Any",N184)&amp;G184</f>
        <v>AnyFlatAny45095</v>
      </c>
      <c r="E184" s="5" t="e">
        <f>IF(I184=#REF!,'Turf only'!G184,"")</f>
        <v>#REF!</v>
      </c>
      <c r="F184" s="5" t="e">
        <f t="shared" si="11"/>
        <v>#REF!</v>
      </c>
      <c r="G184" s="15">
        <v>45095</v>
      </c>
      <c r="H184" s="16" t="s">
        <v>40</v>
      </c>
      <c r="I184" s="16" t="s">
        <v>87</v>
      </c>
      <c r="J184" s="16" t="s">
        <v>9</v>
      </c>
      <c r="K184" s="14" t="s">
        <v>10</v>
      </c>
      <c r="L184" s="14" t="s">
        <v>19</v>
      </c>
      <c r="M184" s="16" t="s">
        <v>25</v>
      </c>
      <c r="N184" s="16" t="s">
        <v>13</v>
      </c>
      <c r="O184" s="16" t="s">
        <v>14</v>
      </c>
      <c r="P184" s="12">
        <f t="shared" si="12"/>
        <v>1</v>
      </c>
      <c r="Q184" s="12" cm="1">
        <f t="array" ref="Q184">SUMPRODUCT(($G$2:$G$2765=G184)*(P184&gt;$P$2:$P$2765))+1</f>
        <v>1</v>
      </c>
      <c r="R184" s="12" t="e">
        <f>(Q184*100000)+#REF!</f>
        <v>#REF!</v>
      </c>
      <c r="S184" t="e" cm="1">
        <f t="array" ref="S184">SUMPRODUCT(($G$2:$G$2765=G184)*(R184&gt;$R$2:$R$2765))+1</f>
        <v>#REF!</v>
      </c>
      <c r="T184" t="str">
        <f t="shared" si="13"/>
        <v xml:space="preserve">SALISBURY </v>
      </c>
      <c r="U184">
        <v>0</v>
      </c>
      <c r="V184" t="s">
        <v>17</v>
      </c>
      <c r="W184">
        <f t="shared" si="14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ref="C185:C248" si="15">J185&amp;G185</f>
        <v>Afternoon45096</v>
      </c>
      <c r="D185" s="5" t="str">
        <f>IF('by region'!$C$2="Any","Any",'Turf only'!V185)&amp;M185&amp;IF('by region'!$I$2="Any","Any",N185)&amp;G185</f>
        <v>AnyFlatAny45096</v>
      </c>
      <c r="E185" s="5" t="e">
        <f>IF(I185=#REF!,'Turf only'!G185,"")</f>
        <v>#REF!</v>
      </c>
      <c r="F185" s="5" t="e">
        <f t="shared" ref="F185:F248" si="16">G185&amp;S185</f>
        <v>#REF!</v>
      </c>
      <c r="G185" s="15">
        <v>45096</v>
      </c>
      <c r="H185" s="16" t="s">
        <v>42</v>
      </c>
      <c r="I185" s="16" t="s">
        <v>63</v>
      </c>
      <c r="J185" s="16" t="s">
        <v>9</v>
      </c>
      <c r="K185" s="14" t="s">
        <v>16</v>
      </c>
      <c r="L185" s="14" t="s">
        <v>11</v>
      </c>
      <c r="M185" s="16" t="s">
        <v>25</v>
      </c>
      <c r="N185" s="16" t="s">
        <v>13</v>
      </c>
      <c r="O185" s="16" t="s">
        <v>14</v>
      </c>
      <c r="P185" s="12">
        <f t="shared" ref="P185:P248" si="17">IF(J185="Afternoon",1,IF(J185="Evening",2,IF(J185="Floodlit",3,4)))</f>
        <v>1</v>
      </c>
      <c r="Q185" s="12" cm="1">
        <f t="array" ref="Q185">SUMPRODUCT(($G$2:$G$2765=G185)*(P185&gt;$P$2:$P$2765))+1</f>
        <v>1</v>
      </c>
      <c r="R185" s="12" t="e">
        <f>(Q185*100000)+#REF!</f>
        <v>#REF!</v>
      </c>
      <c r="S185" t="e" cm="1">
        <f t="array" ref="S185">SUMPRODUCT(($G$2:$G$2765=G185)*(R185&gt;$R$2:$R$2765))+1</f>
        <v>#REF!</v>
      </c>
      <c r="T185" t="str">
        <f t="shared" ref="T185:T248" si="18">_xlfn.CONCAT(IF(M185="Flat",UPPER(I185),I185)," ",IF(J185="Evening","†",IF(J185="Floodlit","#","")))</f>
        <v xml:space="preserve">CARLISLE </v>
      </c>
      <c r="U185">
        <v>0</v>
      </c>
      <c r="V185" t="s">
        <v>11</v>
      </c>
      <c r="W185">
        <f t="shared" ref="W185:W248" si="19">YEAR(G185)</f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5"/>
        <v>Evening45096</v>
      </c>
      <c r="D186" s="5" t="str">
        <f>IF('by region'!$C$2="Any","Any",'Turf only'!V186)&amp;M186&amp;IF('by region'!$I$2="Any","Any",N186)&amp;G186</f>
        <v>AnyFlatAny45096</v>
      </c>
      <c r="E186" s="5" t="e">
        <f>IF(I186=#REF!,'Turf only'!G186,"")</f>
        <v>#REF!</v>
      </c>
      <c r="F186" s="5" t="e">
        <f t="shared" si="16"/>
        <v>#REF!</v>
      </c>
      <c r="G186" s="15">
        <v>45096</v>
      </c>
      <c r="H186" s="16" t="s">
        <v>42</v>
      </c>
      <c r="I186" s="16" t="s">
        <v>72</v>
      </c>
      <c r="J186" s="16" t="s">
        <v>80</v>
      </c>
      <c r="K186" s="14" t="s">
        <v>16</v>
      </c>
      <c r="L186" s="14" t="s">
        <v>17</v>
      </c>
      <c r="M186" s="16" t="s">
        <v>25</v>
      </c>
      <c r="N186" s="16" t="s">
        <v>13</v>
      </c>
      <c r="O186" s="16" t="s">
        <v>14</v>
      </c>
      <c r="P186" s="12">
        <f t="shared" si="17"/>
        <v>2</v>
      </c>
      <c r="Q186" s="12" cm="1">
        <f t="array" ref="Q186">SUMPRODUCT(($G$2:$G$2765=G186)*(P186&gt;$P$2:$P$2765))+1</f>
        <v>2</v>
      </c>
      <c r="R186" s="12" t="e">
        <f>(Q186*100000)+#REF!</f>
        <v>#REF!</v>
      </c>
      <c r="S186" t="e" cm="1">
        <f t="array" ref="S186">SUMPRODUCT(($G$2:$G$2765=G186)*(R186&gt;$R$2:$R$2765))+1</f>
        <v>#REF!</v>
      </c>
      <c r="T186" t="str">
        <f t="shared" si="18"/>
        <v>NOTTINGHAM †</v>
      </c>
      <c r="U186">
        <v>0</v>
      </c>
      <c r="V186" t="s">
        <v>19</v>
      </c>
      <c r="W186">
        <f t="shared" si="19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5"/>
        <v>Evening45096</v>
      </c>
      <c r="D187" s="5" t="str">
        <f>IF('by region'!$C$2="Any","Any",'Turf only'!V187)&amp;M187&amp;IF('by region'!$I$2="Any","Any",N187)&amp;G187</f>
        <v>AnyFlatAny45096</v>
      </c>
      <c r="E187" s="5" t="e">
        <f>IF(I187=#REF!,'Turf only'!G187,"")</f>
        <v>#REF!</v>
      </c>
      <c r="F187" s="5" t="e">
        <f t="shared" si="16"/>
        <v>#REF!</v>
      </c>
      <c r="G187" s="15">
        <v>45096</v>
      </c>
      <c r="H187" s="16" t="s">
        <v>42</v>
      </c>
      <c r="I187" s="16" t="s">
        <v>70</v>
      </c>
      <c r="J187" s="16" t="s">
        <v>80</v>
      </c>
      <c r="K187" s="14" t="s">
        <v>24</v>
      </c>
      <c r="L187" s="14" t="s">
        <v>19</v>
      </c>
      <c r="M187" s="16" t="s">
        <v>25</v>
      </c>
      <c r="N187" s="16" t="s">
        <v>13</v>
      </c>
      <c r="O187" s="16" t="s">
        <v>14</v>
      </c>
      <c r="P187" s="12">
        <f t="shared" si="17"/>
        <v>2</v>
      </c>
      <c r="Q187" s="12" cm="1">
        <f t="array" ref="Q187">SUMPRODUCT(($G$2:$G$2765=G187)*(P187&gt;$P$2:$P$2765))+1</f>
        <v>2</v>
      </c>
      <c r="R187" s="12" t="e">
        <f>(Q187*100000)+#REF!</f>
        <v>#REF!</v>
      </c>
      <c r="S187" t="e" cm="1">
        <f t="array" ref="S187">SUMPRODUCT(($G$2:$G$2765=G187)*(R187&gt;$R$2:$R$2765))+1</f>
        <v>#REF!</v>
      </c>
      <c r="T187" t="str">
        <f t="shared" si="18"/>
        <v>WINDSOR †</v>
      </c>
      <c r="U187">
        <v>0</v>
      </c>
      <c r="V187" t="s">
        <v>11</v>
      </c>
      <c r="W187">
        <f t="shared" si="19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5"/>
        <v>Afternoon45097</v>
      </c>
      <c r="D188" s="5" t="str">
        <f>IF('by region'!$C$2="Any","Any",'Turf only'!V188)&amp;M188&amp;IF('by region'!$I$2="Any","Any",N188)&amp;G188</f>
        <v>AnyFlatAny45097</v>
      </c>
      <c r="E188" s="5" t="e">
        <f>IF(I188=#REF!,'Turf only'!G188,"")</f>
        <v>#REF!</v>
      </c>
      <c r="F188" s="5" t="e">
        <f t="shared" si="16"/>
        <v>#REF!</v>
      </c>
      <c r="G188" s="15">
        <v>45097</v>
      </c>
      <c r="H188" s="16" t="s">
        <v>7</v>
      </c>
      <c r="I188" s="16" t="s">
        <v>55</v>
      </c>
      <c r="J188" s="16" t="s">
        <v>9</v>
      </c>
      <c r="K188" s="14" t="s">
        <v>10</v>
      </c>
      <c r="L188" s="14" t="s">
        <v>19</v>
      </c>
      <c r="M188" s="16" t="s">
        <v>25</v>
      </c>
      <c r="N188" s="16" t="s">
        <v>13</v>
      </c>
      <c r="O188" s="16" t="s">
        <v>14</v>
      </c>
      <c r="P188" s="12">
        <f t="shared" si="17"/>
        <v>1</v>
      </c>
      <c r="Q188" s="12" cm="1">
        <f t="array" ref="Q188">SUMPRODUCT(($G$2:$G$2765=G188)*(P188&gt;$P$2:$P$2765))+1</f>
        <v>1</v>
      </c>
      <c r="R188" s="12" t="e">
        <f>(Q188*100000)+#REF!</f>
        <v>#REF!</v>
      </c>
      <c r="S188" t="e" cm="1">
        <f t="array" ref="S188">SUMPRODUCT(($G$2:$G$2765=G188)*(R188&gt;$R$2:$R$2765))+1</f>
        <v>#REF!</v>
      </c>
      <c r="T188" t="str">
        <f t="shared" si="18"/>
        <v xml:space="preserve">ASCOT </v>
      </c>
      <c r="U188">
        <v>0</v>
      </c>
      <c r="V188" t="s">
        <v>11</v>
      </c>
      <c r="W188">
        <f t="shared" si="19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5"/>
        <v>Evening45097</v>
      </c>
      <c r="D189" s="5" t="str">
        <f>IF('by region'!$C$2="Any","Any",'Turf only'!V189)&amp;M189&amp;IF('by region'!$I$2="Any","Any",N189)&amp;G189</f>
        <v>AnyFlatAny45097</v>
      </c>
      <c r="E189" s="5" t="e">
        <f>IF(I189=#REF!,'Turf only'!G189,"")</f>
        <v>#REF!</v>
      </c>
      <c r="F189" s="5" t="e">
        <f t="shared" si="16"/>
        <v>#REF!</v>
      </c>
      <c r="G189" s="15">
        <v>45097</v>
      </c>
      <c r="H189" s="16" t="s">
        <v>7</v>
      </c>
      <c r="I189" s="16" t="s">
        <v>77</v>
      </c>
      <c r="J189" s="16" t="s">
        <v>80</v>
      </c>
      <c r="K189" s="14" t="s">
        <v>10</v>
      </c>
      <c r="L189" s="14" t="s">
        <v>11</v>
      </c>
      <c r="M189" s="16" t="s">
        <v>25</v>
      </c>
      <c r="N189" s="16" t="s">
        <v>13</v>
      </c>
      <c r="O189" s="16" t="s">
        <v>14</v>
      </c>
      <c r="P189" s="12">
        <f t="shared" si="17"/>
        <v>2</v>
      </c>
      <c r="Q189" s="12" cm="1">
        <f t="array" ref="Q189">SUMPRODUCT(($G$2:$G$2765=G189)*(P189&gt;$P$2:$P$2765))+1</f>
        <v>4</v>
      </c>
      <c r="R189" s="12" t="e">
        <f>(Q189*100000)+#REF!</f>
        <v>#REF!</v>
      </c>
      <c r="S189" t="e" cm="1">
        <f t="array" ref="S189">SUMPRODUCT(($G$2:$G$2765=G189)*(R189&gt;$R$2:$R$2765))+1</f>
        <v>#REF!</v>
      </c>
      <c r="T189" t="str">
        <f t="shared" si="18"/>
        <v>BEVERLEY †</v>
      </c>
      <c r="U189">
        <v>0</v>
      </c>
      <c r="V189" t="s">
        <v>11</v>
      </c>
      <c r="W189">
        <f t="shared" si="19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5"/>
        <v>Evening45097</v>
      </c>
      <c r="D190" s="5" t="str">
        <f>IF('by region'!$C$2="Any","Any",'Turf only'!V190)&amp;M190&amp;IF('by region'!$I$2="Any","Any",N190)&amp;G190</f>
        <v>AnyFlatAny45097</v>
      </c>
      <c r="E190" s="5" t="e">
        <f>IF(I190=#REF!,'Turf only'!G190,"")</f>
        <v>#REF!</v>
      </c>
      <c r="F190" s="5" t="e">
        <f t="shared" si="16"/>
        <v>#REF!</v>
      </c>
      <c r="G190" s="15">
        <v>45097</v>
      </c>
      <c r="H190" s="16" t="s">
        <v>7</v>
      </c>
      <c r="I190" s="16" t="s">
        <v>82</v>
      </c>
      <c r="J190" s="16" t="s">
        <v>80</v>
      </c>
      <c r="K190" s="14" t="s">
        <v>24</v>
      </c>
      <c r="L190" s="14" t="s">
        <v>19</v>
      </c>
      <c r="M190" s="16" t="s">
        <v>25</v>
      </c>
      <c r="N190" s="16" t="s">
        <v>13</v>
      </c>
      <c r="O190" s="16" t="s">
        <v>14</v>
      </c>
      <c r="P190" s="12">
        <f t="shared" si="17"/>
        <v>2</v>
      </c>
      <c r="Q190" s="12" cm="1">
        <f t="array" ref="Q190">SUMPRODUCT(($G$2:$G$2765=G190)*(P190&gt;$P$2:$P$2765))+1</f>
        <v>4</v>
      </c>
      <c r="R190" s="12" t="e">
        <f>(Q190*100000)+#REF!</f>
        <v>#REF!</v>
      </c>
      <c r="S190" t="e" cm="1">
        <f t="array" ref="S190">SUMPRODUCT(($G$2:$G$2765=G190)*(R190&gt;$R$2:$R$2765))+1</f>
        <v>#REF!</v>
      </c>
      <c r="T190" t="str">
        <f t="shared" si="18"/>
        <v>BRIGHTON †</v>
      </c>
      <c r="U190">
        <v>0</v>
      </c>
      <c r="V190" t="s">
        <v>19</v>
      </c>
      <c r="W190">
        <f t="shared" si="19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5"/>
        <v>Afternoon45097</v>
      </c>
      <c r="D191" s="5" t="str">
        <f>IF('by region'!$C$2="Any","Any",'Turf only'!V191)&amp;M191&amp;IF('by region'!$I$2="Any","Any",N191)&amp;G191</f>
        <v>AnyFlatAny45097</v>
      </c>
      <c r="E191" s="5" t="e">
        <f>IF(I191=#REF!,'Turf only'!G191,"")</f>
        <v>#REF!</v>
      </c>
      <c r="F191" s="5" t="e">
        <f t="shared" si="16"/>
        <v>#REF!</v>
      </c>
      <c r="G191" s="15">
        <v>45097</v>
      </c>
      <c r="H191" s="16" t="s">
        <v>7</v>
      </c>
      <c r="I191" s="16" t="s">
        <v>74</v>
      </c>
      <c r="J191" s="16" t="s">
        <v>9</v>
      </c>
      <c r="K191" s="14" t="s">
        <v>10</v>
      </c>
      <c r="L191" s="14" t="s">
        <v>11</v>
      </c>
      <c r="M191" s="16" t="s">
        <v>25</v>
      </c>
      <c r="N191" s="16" t="s">
        <v>13</v>
      </c>
      <c r="O191" s="16" t="s">
        <v>14</v>
      </c>
      <c r="P191" s="12">
        <f t="shared" si="17"/>
        <v>1</v>
      </c>
      <c r="Q191" s="12" cm="1">
        <f t="array" ref="Q191">SUMPRODUCT(($G$2:$G$2765=G191)*(P191&gt;$P$2:$P$2765))+1</f>
        <v>1</v>
      </c>
      <c r="R191" s="12" t="e">
        <f>(Q191*100000)+#REF!</f>
        <v>#REF!</v>
      </c>
      <c r="S191" t="e" cm="1">
        <f t="array" ref="S191">SUMPRODUCT(($G$2:$G$2765=G191)*(R191&gt;$R$2:$R$2765))+1</f>
        <v>#REF!</v>
      </c>
      <c r="T191" t="str">
        <f t="shared" si="18"/>
        <v xml:space="preserve">THIRSK </v>
      </c>
      <c r="U191">
        <v>0</v>
      </c>
      <c r="V191" t="s">
        <v>17</v>
      </c>
      <c r="W191">
        <f t="shared" si="19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5"/>
        <v>Afternoon45098</v>
      </c>
      <c r="D192" s="5" t="str">
        <f>IF('by region'!$C$2="Any","Any",'Turf only'!V192)&amp;M192&amp;IF('by region'!$I$2="Any","Any",N192)&amp;G192</f>
        <v>AnyFlatAny45098</v>
      </c>
      <c r="E192" s="5" t="e">
        <f>IF(I192=#REF!,'Turf only'!G192,"")</f>
        <v>#REF!</v>
      </c>
      <c r="F192" s="5" t="e">
        <f t="shared" si="16"/>
        <v>#REF!</v>
      </c>
      <c r="G192" s="15">
        <v>45098</v>
      </c>
      <c r="H192" s="16" t="s">
        <v>27</v>
      </c>
      <c r="I192" s="16" t="s">
        <v>55</v>
      </c>
      <c r="J192" s="16" t="s">
        <v>9</v>
      </c>
      <c r="K192" s="14" t="s">
        <v>10</v>
      </c>
      <c r="L192" s="14" t="s">
        <v>19</v>
      </c>
      <c r="M192" s="16" t="s">
        <v>25</v>
      </c>
      <c r="N192" s="16" t="s">
        <v>13</v>
      </c>
      <c r="O192" s="16" t="s">
        <v>14</v>
      </c>
      <c r="P192" s="12">
        <f t="shared" si="17"/>
        <v>1</v>
      </c>
      <c r="Q192" s="12" cm="1">
        <f t="array" ref="Q192">SUMPRODUCT(($G$2:$G$2765=G192)*(P192&gt;$P$2:$P$2765))+1</f>
        <v>1</v>
      </c>
      <c r="R192" s="12" t="e">
        <f>(Q192*100000)+#REF!</f>
        <v>#REF!</v>
      </c>
      <c r="S192" t="e" cm="1">
        <f t="array" ref="S192">SUMPRODUCT(($G$2:$G$2765=G192)*(R192&gt;$R$2:$R$2765))+1</f>
        <v>#REF!</v>
      </c>
      <c r="T192" t="str">
        <f t="shared" si="18"/>
        <v xml:space="preserve">ASCOT </v>
      </c>
      <c r="U192">
        <v>0</v>
      </c>
      <c r="V192" t="s">
        <v>11</v>
      </c>
      <c r="W192">
        <f t="shared" si="19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5"/>
        <v>Afternoon45098</v>
      </c>
      <c r="D193" s="5" t="str">
        <f>IF('by region'!$C$2="Any","Any",'Turf only'!V193)&amp;M193&amp;IF('by region'!$I$2="Any","Any",N193)&amp;G193</f>
        <v>AnyFlatAny45098</v>
      </c>
      <c r="E193" s="5" t="e">
        <f>IF(I193=#REF!,'Turf only'!G193,"")</f>
        <v>#REF!</v>
      </c>
      <c r="F193" s="5" t="e">
        <f t="shared" si="16"/>
        <v>#REF!</v>
      </c>
      <c r="G193" s="15">
        <v>45098</v>
      </c>
      <c r="H193" s="16" t="s">
        <v>27</v>
      </c>
      <c r="I193" s="16" t="s">
        <v>86</v>
      </c>
      <c r="J193" s="16" t="s">
        <v>9</v>
      </c>
      <c r="K193" s="14" t="s">
        <v>10</v>
      </c>
      <c r="L193" s="14" t="s">
        <v>11</v>
      </c>
      <c r="M193" s="16" t="s">
        <v>25</v>
      </c>
      <c r="N193" s="16" t="s">
        <v>13</v>
      </c>
      <c r="O193" s="16" t="s">
        <v>14</v>
      </c>
      <c r="P193" s="12">
        <f t="shared" si="17"/>
        <v>1</v>
      </c>
      <c r="Q193" s="12" cm="1">
        <f t="array" ref="Q193">SUMPRODUCT(($G$2:$G$2765=G193)*(P193&gt;$P$2:$P$2765))+1</f>
        <v>1</v>
      </c>
      <c r="R193" s="12" t="e">
        <f>(Q193*100000)+#REF!</f>
        <v>#REF!</v>
      </c>
      <c r="S193" t="e" cm="1">
        <f t="array" ref="S193">SUMPRODUCT(($G$2:$G$2765=G193)*(R193&gt;$R$2:$R$2765))+1</f>
        <v>#REF!</v>
      </c>
      <c r="T193" t="str">
        <f t="shared" si="18"/>
        <v xml:space="preserve">HAMILTON PARK </v>
      </c>
      <c r="U193">
        <v>0</v>
      </c>
      <c r="V193" t="s">
        <v>17</v>
      </c>
      <c r="W193">
        <f t="shared" si="19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si="15"/>
        <v>Evening45098</v>
      </c>
      <c r="D194" s="5" t="str">
        <f>IF('by region'!$C$2="Any","Any",'Turf only'!V194)&amp;M194&amp;IF('by region'!$I$2="Any","Any",N194)&amp;G194</f>
        <v>AnyFlatAny45098</v>
      </c>
      <c r="E194" s="5" t="e">
        <f>IF(I194=#REF!,'Turf only'!G194,"")</f>
        <v>#REF!</v>
      </c>
      <c r="F194" s="5" t="e">
        <f t="shared" si="16"/>
        <v>#REF!</v>
      </c>
      <c r="G194" s="15">
        <v>45098</v>
      </c>
      <c r="H194" s="16" t="s">
        <v>27</v>
      </c>
      <c r="I194" s="16" t="s">
        <v>78</v>
      </c>
      <c r="J194" s="16" t="s">
        <v>80</v>
      </c>
      <c r="K194" s="14" t="s">
        <v>10</v>
      </c>
      <c r="L194" s="14" t="s">
        <v>11</v>
      </c>
      <c r="M194" s="16" t="s">
        <v>25</v>
      </c>
      <c r="N194" s="16" t="s">
        <v>13</v>
      </c>
      <c r="O194" s="16" t="s">
        <v>14</v>
      </c>
      <c r="P194" s="12">
        <f t="shared" si="17"/>
        <v>2</v>
      </c>
      <c r="Q194" s="12" cm="1">
        <f t="array" ref="Q194">SUMPRODUCT(($G$2:$G$2765=G194)*(P194&gt;$P$2:$P$2765))+1</f>
        <v>4</v>
      </c>
      <c r="R194" s="12" t="e">
        <f>(Q194*100000)+#REF!</f>
        <v>#REF!</v>
      </c>
      <c r="S194" t="e" cm="1">
        <f t="array" ref="S194">SUMPRODUCT(($G$2:$G$2765=G194)*(R194&gt;$R$2:$R$2765))+1</f>
        <v>#REF!</v>
      </c>
      <c r="T194" t="str">
        <f t="shared" si="18"/>
        <v>RIPON †</v>
      </c>
      <c r="U194">
        <v>0</v>
      </c>
      <c r="V194" t="s">
        <v>11</v>
      </c>
      <c r="W194">
        <f t="shared" si="19"/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15"/>
        <v>Afternoon45099</v>
      </c>
      <c r="D195" s="5" t="str">
        <f>IF('by region'!$C$2="Any","Any",'Turf only'!V195)&amp;M195&amp;IF('by region'!$I$2="Any","Any",N195)&amp;G195</f>
        <v>AnyFlatAny45099</v>
      </c>
      <c r="E195" s="5" t="e">
        <f>IF(I195=#REF!,'Turf only'!G195,"")</f>
        <v>#REF!</v>
      </c>
      <c r="F195" s="5" t="e">
        <f t="shared" si="16"/>
        <v>#REF!</v>
      </c>
      <c r="G195" s="15">
        <v>45099</v>
      </c>
      <c r="H195" s="16" t="s">
        <v>34</v>
      </c>
      <c r="I195" s="16" t="s">
        <v>55</v>
      </c>
      <c r="J195" s="16" t="s">
        <v>9</v>
      </c>
      <c r="K195" s="14" t="s">
        <v>10</v>
      </c>
      <c r="L195" s="14" t="s">
        <v>19</v>
      </c>
      <c r="M195" s="16" t="s">
        <v>25</v>
      </c>
      <c r="N195" s="16" t="s">
        <v>13</v>
      </c>
      <c r="O195" s="16" t="s">
        <v>14</v>
      </c>
      <c r="P195" s="12">
        <f t="shared" si="17"/>
        <v>1</v>
      </c>
      <c r="Q195" s="12" cm="1">
        <f t="array" ref="Q195">SUMPRODUCT(($G$2:$G$2765=G195)*(P195&gt;$P$2:$P$2765))+1</f>
        <v>1</v>
      </c>
      <c r="R195" s="12" t="e">
        <f>(Q195*100000)+#REF!</f>
        <v>#REF!</v>
      </c>
      <c r="S195" t="e" cm="1">
        <f t="array" ref="S195">SUMPRODUCT(($G$2:$G$2765=G195)*(R195&gt;$R$2:$R$2765))+1</f>
        <v>#REF!</v>
      </c>
      <c r="T195" t="str">
        <f t="shared" si="18"/>
        <v xml:space="preserve">ASCOT </v>
      </c>
      <c r="U195">
        <v>0</v>
      </c>
      <c r="V195" t="s">
        <v>19</v>
      </c>
      <c r="W195">
        <f t="shared" si="19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15"/>
        <v>Afternoon45099</v>
      </c>
      <c r="D196" s="5" t="str">
        <f>IF('by region'!$C$2="Any","Any",'Turf only'!V196)&amp;M196&amp;IF('by region'!$I$2="Any","Any",N196)&amp;G196</f>
        <v>AnyFlatAny45099</v>
      </c>
      <c r="E196" s="5" t="e">
        <f>IF(I196=#REF!,'Turf only'!G196,"")</f>
        <v>#REF!</v>
      </c>
      <c r="F196" s="5" t="e">
        <f t="shared" si="16"/>
        <v>#REF!</v>
      </c>
      <c r="G196" s="15">
        <v>45099</v>
      </c>
      <c r="H196" s="16" t="s">
        <v>34</v>
      </c>
      <c r="I196" s="16" t="s">
        <v>78</v>
      </c>
      <c r="J196" s="16" t="s">
        <v>9</v>
      </c>
      <c r="K196" s="14" t="s">
        <v>10</v>
      </c>
      <c r="L196" s="14" t="s">
        <v>11</v>
      </c>
      <c r="M196" s="16" t="s">
        <v>25</v>
      </c>
      <c r="N196" s="16" t="s">
        <v>13</v>
      </c>
      <c r="O196" s="16" t="s">
        <v>14</v>
      </c>
      <c r="P196" s="12">
        <f t="shared" si="17"/>
        <v>1</v>
      </c>
      <c r="Q196" s="12" cm="1">
        <f t="array" ref="Q196">SUMPRODUCT(($G$2:$G$2765=G196)*(P196&gt;$P$2:$P$2765))+1</f>
        <v>1</v>
      </c>
      <c r="R196" s="12" t="e">
        <f>(Q196*100000)+#REF!</f>
        <v>#REF!</v>
      </c>
      <c r="S196" t="e" cm="1">
        <f t="array" ref="S196">SUMPRODUCT(($G$2:$G$2765=G196)*(R196&gt;$R$2:$R$2765))+1</f>
        <v>#REF!</v>
      </c>
      <c r="T196" t="str">
        <f t="shared" si="18"/>
        <v xml:space="preserve">RIPON </v>
      </c>
      <c r="U196">
        <v>0</v>
      </c>
      <c r="V196" t="s">
        <v>17</v>
      </c>
      <c r="W196">
        <f t="shared" si="19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15"/>
        <v>Evening45100</v>
      </c>
      <c r="D197" s="5" t="str">
        <f>IF('by region'!$C$2="Any","Any",'Turf only'!V197)&amp;M197&amp;IF('by region'!$I$2="Any","Any",N197)&amp;G197</f>
        <v>AnyFlatAny45100</v>
      </c>
      <c r="E197" s="5" t="e">
        <f>IF(I197=#REF!,'Turf only'!G197,"")</f>
        <v>#REF!</v>
      </c>
      <c r="F197" s="5" t="e">
        <f t="shared" si="16"/>
        <v>#REF!</v>
      </c>
      <c r="G197" s="15">
        <v>45100</v>
      </c>
      <c r="H197" s="16" t="s">
        <v>35</v>
      </c>
      <c r="I197" s="16" t="s">
        <v>22</v>
      </c>
      <c r="J197" s="16" t="s">
        <v>80</v>
      </c>
      <c r="K197" s="14" t="s">
        <v>10</v>
      </c>
      <c r="L197" s="14" t="s">
        <v>11</v>
      </c>
      <c r="M197" s="16" t="s">
        <v>25</v>
      </c>
      <c r="N197" s="16" t="s">
        <v>13</v>
      </c>
      <c r="O197" s="16" t="s">
        <v>21</v>
      </c>
      <c r="P197" s="12">
        <f t="shared" si="17"/>
        <v>2</v>
      </c>
      <c r="Q197" s="12" cm="1">
        <f t="array" ref="Q197">SUMPRODUCT(($G$2:$G$2765=G197)*(P197&gt;$P$2:$P$2765))+1</f>
        <v>4</v>
      </c>
      <c r="R197" s="12" t="e">
        <f>(Q197*100000)+#REF!</f>
        <v>#REF!</v>
      </c>
      <c r="S197" t="e" cm="1">
        <f t="array" ref="S197">SUMPRODUCT(($G$2:$G$2765=G197)*(R197&gt;$R$2:$R$2765))+1</f>
        <v>#REF!</v>
      </c>
      <c r="T197" t="str">
        <f t="shared" si="18"/>
        <v>MUSSELBURGH †</v>
      </c>
      <c r="U197">
        <v>0</v>
      </c>
      <c r="V197" t="s">
        <v>11</v>
      </c>
      <c r="W197">
        <f t="shared" si="19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15"/>
        <v>Afternoon45100</v>
      </c>
      <c r="D198" s="5" t="str">
        <f>IF('by region'!$C$2="Any","Any",'Turf only'!V198)&amp;M198&amp;IF('by region'!$I$2="Any","Any",N198)&amp;G198</f>
        <v>AnyFlatAny45100</v>
      </c>
      <c r="E198" s="5" t="e">
        <f>IF(I198=#REF!,'Turf only'!G198,"")</f>
        <v>#REF!</v>
      </c>
      <c r="F198" s="5" t="e">
        <f t="shared" si="16"/>
        <v>#REF!</v>
      </c>
      <c r="G198" s="15">
        <v>45100</v>
      </c>
      <c r="H198" s="16" t="s">
        <v>35</v>
      </c>
      <c r="I198" s="16" t="s">
        <v>55</v>
      </c>
      <c r="J198" s="16" t="s">
        <v>9</v>
      </c>
      <c r="K198" s="14" t="s">
        <v>10</v>
      </c>
      <c r="L198" s="14" t="s">
        <v>19</v>
      </c>
      <c r="M198" s="16" t="s">
        <v>25</v>
      </c>
      <c r="N198" s="16" t="s">
        <v>13</v>
      </c>
      <c r="O198" s="16" t="s">
        <v>14</v>
      </c>
      <c r="P198" s="12">
        <f t="shared" si="17"/>
        <v>1</v>
      </c>
      <c r="Q198" s="12" cm="1">
        <f t="array" ref="Q198">SUMPRODUCT(($G$2:$G$2765=G198)*(P198&gt;$P$2:$P$2765))+1</f>
        <v>1</v>
      </c>
      <c r="R198" s="12" t="e">
        <f>(Q198*100000)+#REF!</f>
        <v>#REF!</v>
      </c>
      <c r="S198" t="e" cm="1">
        <f t="array" ref="S198">SUMPRODUCT(($G$2:$G$2765=G198)*(R198&gt;$R$2:$R$2765))+1</f>
        <v>#REF!</v>
      </c>
      <c r="T198" t="str">
        <f t="shared" si="18"/>
        <v xml:space="preserve">ASCOT </v>
      </c>
      <c r="U198">
        <v>0</v>
      </c>
      <c r="V198" t="s">
        <v>17</v>
      </c>
      <c r="W198">
        <f t="shared" si="19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15"/>
        <v>Evening45100</v>
      </c>
      <c r="D199" s="5" t="str">
        <f>IF('by region'!$C$2="Any","Any",'Turf only'!V199)&amp;M199&amp;IF('by region'!$I$2="Any","Any",N199)&amp;G199</f>
        <v>AnyFlatAny45100</v>
      </c>
      <c r="E199" s="5" t="e">
        <f>IF(I199=#REF!,'Turf only'!G199,"")</f>
        <v>#REF!</v>
      </c>
      <c r="F199" s="5" t="e">
        <f t="shared" si="16"/>
        <v>#REF!</v>
      </c>
      <c r="G199" s="15">
        <v>45100</v>
      </c>
      <c r="H199" s="16" t="s">
        <v>35</v>
      </c>
      <c r="I199" s="16" t="s">
        <v>85</v>
      </c>
      <c r="J199" s="16" t="s">
        <v>80</v>
      </c>
      <c r="K199" s="14" t="s">
        <v>10</v>
      </c>
      <c r="L199" s="14" t="s">
        <v>19</v>
      </c>
      <c r="M199" s="16" t="s">
        <v>25</v>
      </c>
      <c r="N199" s="16" t="s">
        <v>13</v>
      </c>
      <c r="O199" s="16" t="s">
        <v>14</v>
      </c>
      <c r="P199" s="12">
        <f t="shared" si="17"/>
        <v>2</v>
      </c>
      <c r="Q199" s="12" cm="1">
        <f t="array" ref="Q199">SUMPRODUCT(($G$2:$G$2765=G199)*(P199&gt;$P$2:$P$2765))+1</f>
        <v>4</v>
      </c>
      <c r="R199" s="12" t="e">
        <f>(Q199*100000)+#REF!</f>
        <v>#REF!</v>
      </c>
      <c r="S199" t="e" cm="1">
        <f t="array" ref="S199">SUMPRODUCT(($G$2:$G$2765=G199)*(R199&gt;$R$2:$R$2765))+1</f>
        <v>#REF!</v>
      </c>
      <c r="T199" t="str">
        <f t="shared" si="18"/>
        <v>GOODWOOD †</v>
      </c>
      <c r="U199">
        <v>0</v>
      </c>
      <c r="V199" t="s">
        <v>11</v>
      </c>
      <c r="W199">
        <f t="shared" si="19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15"/>
        <v>Evening45100</v>
      </c>
      <c r="D200" s="5" t="str">
        <f>IF('by region'!$C$2="Any","Any",'Turf only'!V200)&amp;M200&amp;IF('by region'!$I$2="Any","Any",N200)&amp;G200</f>
        <v>AnyFlatAny45100</v>
      </c>
      <c r="E200" s="5" t="e">
        <f>IF(I200=#REF!,'Turf only'!G200,"")</f>
        <v>#REF!</v>
      </c>
      <c r="F200" s="5" t="e">
        <f t="shared" si="16"/>
        <v>#REF!</v>
      </c>
      <c r="G200" s="15">
        <v>45100</v>
      </c>
      <c r="H200" s="16" t="s">
        <v>35</v>
      </c>
      <c r="I200" s="16" t="s">
        <v>76</v>
      </c>
      <c r="J200" s="16" t="s">
        <v>80</v>
      </c>
      <c r="K200" s="14" t="s">
        <v>16</v>
      </c>
      <c r="L200" s="14" t="s">
        <v>17</v>
      </c>
      <c r="M200" s="16" t="s">
        <v>25</v>
      </c>
      <c r="N200" s="16" t="s">
        <v>13</v>
      </c>
      <c r="O200" s="16" t="s">
        <v>14</v>
      </c>
      <c r="P200" s="12">
        <f t="shared" si="17"/>
        <v>2</v>
      </c>
      <c r="Q200" s="12" cm="1">
        <f t="array" ref="Q200">SUMPRODUCT(($G$2:$G$2765=G200)*(P200&gt;$P$2:$P$2765))+1</f>
        <v>4</v>
      </c>
      <c r="R200" s="12" t="e">
        <f>(Q200*100000)+#REF!</f>
        <v>#REF!</v>
      </c>
      <c r="S200" t="e" cm="1">
        <f t="array" ref="S200">SUMPRODUCT(($G$2:$G$2765=G200)*(R200&gt;$R$2:$R$2765))+1</f>
        <v>#REF!</v>
      </c>
      <c r="T200" t="str">
        <f t="shared" si="18"/>
        <v>NEWMARKET †</v>
      </c>
      <c r="U200">
        <v>0</v>
      </c>
      <c r="V200" t="s">
        <v>17</v>
      </c>
      <c r="W200">
        <f t="shared" si="19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15"/>
        <v>Afternoon45100</v>
      </c>
      <c r="D201" s="5" t="str">
        <f>IF('by region'!$C$2="Any","Any",'Turf only'!V201)&amp;M201&amp;IF('by region'!$I$2="Any","Any",N201)&amp;G201</f>
        <v>AnyFlatAny45100</v>
      </c>
      <c r="E201" s="5" t="e">
        <f>IF(I201=#REF!,'Turf only'!G201,"")</f>
        <v>#REF!</v>
      </c>
      <c r="F201" s="5" t="e">
        <f t="shared" si="16"/>
        <v>#REF!</v>
      </c>
      <c r="G201" s="15">
        <v>45100</v>
      </c>
      <c r="H201" s="16" t="s">
        <v>35</v>
      </c>
      <c r="I201" s="16" t="s">
        <v>69</v>
      </c>
      <c r="J201" s="16" t="s">
        <v>9</v>
      </c>
      <c r="K201" s="14" t="s">
        <v>10</v>
      </c>
      <c r="L201" s="14" t="s">
        <v>11</v>
      </c>
      <c r="M201" s="16" t="s">
        <v>25</v>
      </c>
      <c r="N201" s="16" t="s">
        <v>13</v>
      </c>
      <c r="O201" s="16" t="s">
        <v>14</v>
      </c>
      <c r="P201" s="12">
        <f t="shared" si="17"/>
        <v>1</v>
      </c>
      <c r="Q201" s="12" cm="1">
        <f t="array" ref="Q201">SUMPRODUCT(($G$2:$G$2765=G201)*(P201&gt;$P$2:$P$2765))+1</f>
        <v>1</v>
      </c>
      <c r="R201" s="12" t="e">
        <f>(Q201*100000)+#REF!</f>
        <v>#REF!</v>
      </c>
      <c r="S201" t="e" cm="1">
        <f t="array" ref="S201">SUMPRODUCT(($G$2:$G$2765=G201)*(R201&gt;$R$2:$R$2765))+1</f>
        <v>#REF!</v>
      </c>
      <c r="T201" t="str">
        <f t="shared" si="18"/>
        <v xml:space="preserve">REDCAR </v>
      </c>
      <c r="U201">
        <v>0</v>
      </c>
      <c r="V201" t="s">
        <v>11</v>
      </c>
      <c r="W201">
        <f t="shared" si="19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15"/>
        <v>Afternoon45101</v>
      </c>
      <c r="D202" s="5" t="str">
        <f>IF('by region'!$C$2="Any","Any",'Turf only'!V202)&amp;M202&amp;IF('by region'!$I$2="Any","Any",N202)&amp;G202</f>
        <v>AnyFlatAny45101</v>
      </c>
      <c r="E202" s="5" t="e">
        <f>IF(I202=#REF!,'Turf only'!G202,"")</f>
        <v>#REF!</v>
      </c>
      <c r="F202" s="5" t="e">
        <f t="shared" si="16"/>
        <v>#REF!</v>
      </c>
      <c r="G202" s="15">
        <v>45101</v>
      </c>
      <c r="H202" s="16" t="s">
        <v>37</v>
      </c>
      <c r="I202" s="16" t="s">
        <v>55</v>
      </c>
      <c r="J202" s="16" t="s">
        <v>9</v>
      </c>
      <c r="K202" s="14" t="s">
        <v>10</v>
      </c>
      <c r="L202" s="14" t="s">
        <v>19</v>
      </c>
      <c r="M202" s="16" t="s">
        <v>25</v>
      </c>
      <c r="N202" s="16" t="s">
        <v>13</v>
      </c>
      <c r="O202" s="16" t="s">
        <v>14</v>
      </c>
      <c r="P202" s="12">
        <f t="shared" si="17"/>
        <v>1</v>
      </c>
      <c r="Q202" s="12" cm="1">
        <f t="array" ref="Q202">SUMPRODUCT(($G$2:$G$2765=G202)*(P202&gt;$P$2:$P$2765))+1</f>
        <v>1</v>
      </c>
      <c r="R202" s="12" t="e">
        <f>(Q202*100000)+#REF!</f>
        <v>#REF!</v>
      </c>
      <c r="S202" t="e" cm="1">
        <f t="array" ref="S202">SUMPRODUCT(($G$2:$G$2765=G202)*(R202&gt;$R$2:$R$2765))+1</f>
        <v>#REF!</v>
      </c>
      <c r="T202" t="str">
        <f t="shared" si="18"/>
        <v xml:space="preserve">ASCOT </v>
      </c>
      <c r="U202">
        <v>0</v>
      </c>
      <c r="V202" t="s">
        <v>19</v>
      </c>
      <c r="W202">
        <f t="shared" si="19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15"/>
        <v>Afternoon45101</v>
      </c>
      <c r="D203" s="5" t="str">
        <f>IF('by region'!$C$2="Any","Any",'Turf only'!V203)&amp;M203&amp;IF('by region'!$I$2="Any","Any",N203)&amp;G203</f>
        <v>AnyFlatAny45101</v>
      </c>
      <c r="E203" s="5" t="e">
        <f>IF(I203=#REF!,'Turf only'!G203,"")</f>
        <v>#REF!</v>
      </c>
      <c r="F203" s="5" t="e">
        <f t="shared" si="16"/>
        <v>#REF!</v>
      </c>
      <c r="G203" s="15">
        <v>45101</v>
      </c>
      <c r="H203" s="16" t="s">
        <v>37</v>
      </c>
      <c r="I203" s="16" t="s">
        <v>28</v>
      </c>
      <c r="J203" s="16" t="s">
        <v>9</v>
      </c>
      <c r="K203" s="14" t="s">
        <v>10</v>
      </c>
      <c r="L203" s="14" t="s">
        <v>11</v>
      </c>
      <c r="M203" s="16" t="s">
        <v>25</v>
      </c>
      <c r="N203" s="16" t="s">
        <v>13</v>
      </c>
      <c r="O203" s="16" t="s">
        <v>14</v>
      </c>
      <c r="P203" s="12">
        <f t="shared" si="17"/>
        <v>1</v>
      </c>
      <c r="Q203" s="12" cm="1">
        <f t="array" ref="Q203">SUMPRODUCT(($G$2:$G$2765=G203)*(P203&gt;$P$2:$P$2765))+1</f>
        <v>1</v>
      </c>
      <c r="R203" s="12" t="e">
        <f>(Q203*100000)+#REF!</f>
        <v>#REF!</v>
      </c>
      <c r="S203" t="e" cm="1">
        <f t="array" ref="S203">SUMPRODUCT(($G$2:$G$2765=G203)*(R203&gt;$R$2:$R$2765))+1</f>
        <v>#REF!</v>
      </c>
      <c r="T203" t="str">
        <f t="shared" si="18"/>
        <v xml:space="preserve">AYR </v>
      </c>
      <c r="U203">
        <v>0</v>
      </c>
      <c r="V203" t="s">
        <v>17</v>
      </c>
      <c r="W203">
        <f t="shared" si="19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15"/>
        <v>Evening45101</v>
      </c>
      <c r="D204" s="5" t="str">
        <f>IF('by region'!$C$2="Any","Any",'Turf only'!V204)&amp;M204&amp;IF('by region'!$I$2="Any","Any",N204)&amp;G204</f>
        <v>AnyFlatAny45101</v>
      </c>
      <c r="E204" s="5" t="e">
        <f>IF(I204=#REF!,'Turf only'!G204,"")</f>
        <v>#REF!</v>
      </c>
      <c r="F204" s="5" t="e">
        <f t="shared" si="16"/>
        <v>#REF!</v>
      </c>
      <c r="G204" s="15">
        <v>45101</v>
      </c>
      <c r="H204" s="16" t="s">
        <v>37</v>
      </c>
      <c r="I204" s="16" t="s">
        <v>56</v>
      </c>
      <c r="J204" s="16" t="s">
        <v>80</v>
      </c>
      <c r="K204" s="14" t="s">
        <v>16</v>
      </c>
      <c r="L204" s="14" t="s">
        <v>11</v>
      </c>
      <c r="M204" s="16" t="s">
        <v>25</v>
      </c>
      <c r="N204" s="16" t="s">
        <v>13</v>
      </c>
      <c r="O204" s="16" t="s">
        <v>14</v>
      </c>
      <c r="P204" s="12">
        <f t="shared" si="17"/>
        <v>2</v>
      </c>
      <c r="Q204" s="12" cm="1">
        <f t="array" ref="Q204">SUMPRODUCT(($G$2:$G$2765=G204)*(P204&gt;$P$2:$P$2765))+1</f>
        <v>6</v>
      </c>
      <c r="R204" s="12" t="e">
        <f>(Q204*100000)+#REF!</f>
        <v>#REF!</v>
      </c>
      <c r="S204" t="e" cm="1">
        <f t="array" ref="S204">SUMPRODUCT(($G$2:$G$2765=G204)*(R204&gt;$R$2:$R$2765))+1</f>
        <v>#REF!</v>
      </c>
      <c r="T204" t="str">
        <f t="shared" si="18"/>
        <v>HAYDOCK PARK †</v>
      </c>
      <c r="U204">
        <v>0</v>
      </c>
      <c r="V204" t="s">
        <v>11</v>
      </c>
      <c r="W204">
        <f t="shared" si="19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15"/>
        <v>Evening45101</v>
      </c>
      <c r="D205" s="5" t="str">
        <f>IF('by region'!$C$2="Any","Any",'Turf only'!V205)&amp;M205&amp;IF('by region'!$I$2="Any","Any",N205)&amp;G205</f>
        <v>AnyFlatAny45101</v>
      </c>
      <c r="E205" s="5" t="e">
        <f>IF(I205=#REF!,'Turf only'!G205,"")</f>
        <v>#REF!</v>
      </c>
      <c r="F205" s="5" t="e">
        <f t="shared" si="16"/>
        <v>#REF!</v>
      </c>
      <c r="G205" s="15">
        <v>45101</v>
      </c>
      <c r="H205" s="16" t="s">
        <v>37</v>
      </c>
      <c r="I205" s="16" t="s">
        <v>36</v>
      </c>
      <c r="J205" s="16" t="s">
        <v>80</v>
      </c>
      <c r="K205" s="14" t="s">
        <v>24</v>
      </c>
      <c r="L205" s="14" t="s">
        <v>19</v>
      </c>
      <c r="M205" s="16" t="s">
        <v>25</v>
      </c>
      <c r="N205" s="16" t="s">
        <v>13</v>
      </c>
      <c r="O205" s="16" t="s">
        <v>14</v>
      </c>
      <c r="P205" s="12">
        <f t="shared" si="17"/>
        <v>2</v>
      </c>
      <c r="Q205" s="12" cm="1">
        <f t="array" ref="Q205">SUMPRODUCT(($G$2:$G$2765=G205)*(P205&gt;$P$2:$P$2765))+1</f>
        <v>6</v>
      </c>
      <c r="R205" s="12" t="e">
        <f>(Q205*100000)+#REF!</f>
        <v>#REF!</v>
      </c>
      <c r="S205" t="e" cm="1">
        <f t="array" ref="S205">SUMPRODUCT(($G$2:$G$2765=G205)*(R205&gt;$R$2:$R$2765))+1</f>
        <v>#REF!</v>
      </c>
      <c r="T205" t="str">
        <f t="shared" si="18"/>
        <v>LINGFIELD PARK †</v>
      </c>
      <c r="U205">
        <v>0</v>
      </c>
      <c r="V205" t="s">
        <v>19</v>
      </c>
      <c r="W205">
        <f t="shared" si="19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15"/>
        <v>Afternoon45101</v>
      </c>
      <c r="D206" s="5" t="str">
        <f>IF('by region'!$C$2="Any","Any",'Turf only'!V206)&amp;M206&amp;IF('by region'!$I$2="Any","Any",N206)&amp;G206</f>
        <v>AnyFlatAny45101</v>
      </c>
      <c r="E206" s="5" t="e">
        <f>IF(I206=#REF!,'Turf only'!G206,"")</f>
        <v>#REF!</v>
      </c>
      <c r="F206" s="5" t="e">
        <f t="shared" si="16"/>
        <v>#REF!</v>
      </c>
      <c r="G206" s="15">
        <v>45101</v>
      </c>
      <c r="H206" s="16" t="s">
        <v>37</v>
      </c>
      <c r="I206" s="16" t="s">
        <v>76</v>
      </c>
      <c r="J206" s="16" t="s">
        <v>9</v>
      </c>
      <c r="K206" s="14" t="s">
        <v>16</v>
      </c>
      <c r="L206" s="14" t="s">
        <v>17</v>
      </c>
      <c r="M206" s="16" t="s">
        <v>25</v>
      </c>
      <c r="N206" s="16" t="s">
        <v>13</v>
      </c>
      <c r="O206" s="16" t="s">
        <v>14</v>
      </c>
      <c r="P206" s="12">
        <f t="shared" si="17"/>
        <v>1</v>
      </c>
      <c r="Q206" s="12" cm="1">
        <f t="array" ref="Q206">SUMPRODUCT(($G$2:$G$2765=G206)*(P206&gt;$P$2:$P$2765))+1</f>
        <v>1</v>
      </c>
      <c r="R206" s="12" t="e">
        <f>(Q206*100000)+#REF!</f>
        <v>#REF!</v>
      </c>
      <c r="S206" t="e" cm="1">
        <f t="array" ref="S206">SUMPRODUCT(($G$2:$G$2765=G206)*(R206&gt;$R$2:$R$2765))+1</f>
        <v>#REF!</v>
      </c>
      <c r="T206" t="str">
        <f t="shared" si="18"/>
        <v xml:space="preserve">NEWMARKET </v>
      </c>
      <c r="U206">
        <v>0</v>
      </c>
      <c r="V206" t="s">
        <v>19</v>
      </c>
      <c r="W206">
        <f t="shared" si="19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15"/>
        <v>Afternoon45101</v>
      </c>
      <c r="D207" s="5" t="str">
        <f>IF('by region'!$C$2="Any","Any",'Turf only'!V207)&amp;M207&amp;IF('by region'!$I$2="Any","Any",N207)&amp;G207</f>
        <v>AnyFlatAny45101</v>
      </c>
      <c r="E207" s="5" t="e">
        <f>IF(I207=#REF!,'Turf only'!G207,"")</f>
        <v>#REF!</v>
      </c>
      <c r="F207" s="5" t="e">
        <f t="shared" si="16"/>
        <v>#REF!</v>
      </c>
      <c r="G207" s="15">
        <v>45101</v>
      </c>
      <c r="H207" s="16" t="s">
        <v>37</v>
      </c>
      <c r="I207" s="16" t="s">
        <v>69</v>
      </c>
      <c r="J207" s="16" t="s">
        <v>9</v>
      </c>
      <c r="K207" s="14" t="s">
        <v>10</v>
      </c>
      <c r="L207" s="14" t="s">
        <v>11</v>
      </c>
      <c r="M207" s="16" t="s">
        <v>25</v>
      </c>
      <c r="N207" s="16" t="s">
        <v>13</v>
      </c>
      <c r="O207" s="16" t="s">
        <v>14</v>
      </c>
      <c r="P207" s="12">
        <f t="shared" si="17"/>
        <v>1</v>
      </c>
      <c r="Q207" s="12" cm="1">
        <f t="array" ref="Q207">SUMPRODUCT(($G$2:$G$2765=G207)*(P207&gt;$P$2:$P$2765))+1</f>
        <v>1</v>
      </c>
      <c r="R207" s="12" t="e">
        <f>(Q207*100000)+#REF!</f>
        <v>#REF!</v>
      </c>
      <c r="S207" t="e" cm="1">
        <f t="array" ref="S207">SUMPRODUCT(($G$2:$G$2765=G207)*(R207&gt;$R$2:$R$2765))+1</f>
        <v>#REF!</v>
      </c>
      <c r="T207" t="str">
        <f t="shared" si="18"/>
        <v xml:space="preserve">REDCAR </v>
      </c>
      <c r="U207">
        <v>0</v>
      </c>
      <c r="V207" t="s">
        <v>11</v>
      </c>
      <c r="W207">
        <f t="shared" si="19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15"/>
        <v>Afternoon45102</v>
      </c>
      <c r="D208" s="5" t="str">
        <f>IF('by region'!$C$2="Any","Any",'Turf only'!V208)&amp;M208&amp;IF('by region'!$I$2="Any","Any",N208)&amp;G208</f>
        <v>AnyFlatAny45102</v>
      </c>
      <c r="E208" s="5" t="e">
        <f>IF(I208=#REF!,'Turf only'!G208,"")</f>
        <v>#REF!</v>
      </c>
      <c r="F208" s="5" t="e">
        <f t="shared" si="16"/>
        <v>#REF!</v>
      </c>
      <c r="G208" s="15">
        <v>45102</v>
      </c>
      <c r="H208" s="16" t="s">
        <v>40</v>
      </c>
      <c r="I208" s="16" t="s">
        <v>71</v>
      </c>
      <c r="J208" s="16" t="s">
        <v>9</v>
      </c>
      <c r="K208" s="14" t="s">
        <v>10</v>
      </c>
      <c r="L208" s="14" t="s">
        <v>11</v>
      </c>
      <c r="M208" s="16" t="s">
        <v>25</v>
      </c>
      <c r="N208" s="16" t="s">
        <v>13</v>
      </c>
      <c r="O208" s="16" t="s">
        <v>14</v>
      </c>
      <c r="P208" s="12">
        <f t="shared" si="17"/>
        <v>1</v>
      </c>
      <c r="Q208" s="12" cm="1">
        <f t="array" ref="Q208">SUMPRODUCT(($G$2:$G$2765=G208)*(P208&gt;$P$2:$P$2765))+1</f>
        <v>1</v>
      </c>
      <c r="R208" s="12" t="e">
        <f>(Q208*100000)+#REF!</f>
        <v>#REF!</v>
      </c>
      <c r="S208" t="e" cm="1">
        <f t="array" ref="S208">SUMPRODUCT(($G$2:$G$2765=G208)*(R208&gt;$R$2:$R$2765))+1</f>
        <v>#REF!</v>
      </c>
      <c r="T208" t="str">
        <f t="shared" si="18"/>
        <v xml:space="preserve">PONTEFRACT </v>
      </c>
      <c r="U208">
        <v>0</v>
      </c>
      <c r="V208" t="s">
        <v>17</v>
      </c>
      <c r="W208">
        <f t="shared" si="19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15"/>
        <v>Afternoon45102</v>
      </c>
      <c r="D209" s="5" t="str">
        <f>IF('by region'!$C$2="Any","Any",'Turf only'!V209)&amp;M209&amp;IF('by region'!$I$2="Any","Any",N209)&amp;G209</f>
        <v>AnyFlatAny45102</v>
      </c>
      <c r="E209" s="5" t="e">
        <f>IF(I209=#REF!,'Turf only'!G209,"")</f>
        <v>#REF!</v>
      </c>
      <c r="F209" s="5" t="e">
        <f t="shared" si="16"/>
        <v>#REF!</v>
      </c>
      <c r="G209" s="15">
        <v>45102</v>
      </c>
      <c r="H209" s="16" t="s">
        <v>40</v>
      </c>
      <c r="I209" s="16" t="s">
        <v>65</v>
      </c>
      <c r="J209" s="16" t="s">
        <v>9</v>
      </c>
      <c r="K209" s="14" t="s">
        <v>24</v>
      </c>
      <c r="L209" s="14" t="s">
        <v>19</v>
      </c>
      <c r="M209" s="16" t="s">
        <v>25</v>
      </c>
      <c r="N209" s="16" t="s">
        <v>13</v>
      </c>
      <c r="O209" s="16" t="s">
        <v>14</v>
      </c>
      <c r="P209" s="12">
        <f t="shared" si="17"/>
        <v>1</v>
      </c>
      <c r="Q209" s="12" cm="1">
        <f t="array" ref="Q209">SUMPRODUCT(($G$2:$G$2765=G209)*(P209&gt;$P$2:$P$2765))+1</f>
        <v>1</v>
      </c>
      <c r="R209" s="12" t="e">
        <f>(Q209*100000)+#REF!</f>
        <v>#REF!</v>
      </c>
      <c r="S209" t="e" cm="1">
        <f t="array" ref="S209">SUMPRODUCT(($G$2:$G$2765=G209)*(R209&gt;$R$2:$R$2765))+1</f>
        <v>#REF!</v>
      </c>
      <c r="T209" t="str">
        <f t="shared" si="18"/>
        <v xml:space="preserve">FFOS LAS </v>
      </c>
      <c r="U209">
        <v>0</v>
      </c>
      <c r="V209" t="s">
        <v>17</v>
      </c>
      <c r="W209">
        <f t="shared" si="19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15"/>
        <v>Afternoon45103</v>
      </c>
      <c r="D210" s="5" t="str">
        <f>IF('by region'!$C$2="Any","Any",'Turf only'!V210)&amp;M210&amp;IF('by region'!$I$2="Any","Any",N210)&amp;G210</f>
        <v>AnyFlatAny45103</v>
      </c>
      <c r="E210" s="5" t="e">
        <f>IF(I210=#REF!,'Turf only'!G210,"")</f>
        <v>#REF!</v>
      </c>
      <c r="F210" s="5" t="e">
        <f t="shared" si="16"/>
        <v>#REF!</v>
      </c>
      <c r="G210" s="15">
        <v>45103</v>
      </c>
      <c r="H210" s="16" t="s">
        <v>42</v>
      </c>
      <c r="I210" s="16" t="s">
        <v>54</v>
      </c>
      <c r="J210" s="16" t="s">
        <v>9</v>
      </c>
      <c r="K210" s="14" t="s">
        <v>24</v>
      </c>
      <c r="L210" s="14" t="s">
        <v>19</v>
      </c>
      <c r="M210" s="16" t="s">
        <v>25</v>
      </c>
      <c r="N210" s="16" t="s">
        <v>13</v>
      </c>
      <c r="O210" s="16" t="s">
        <v>14</v>
      </c>
      <c r="P210" s="12">
        <f t="shared" si="17"/>
        <v>1</v>
      </c>
      <c r="Q210" s="12" cm="1">
        <f t="array" ref="Q210">SUMPRODUCT(($G$2:$G$2765=G210)*(P210&gt;$P$2:$P$2765))+1</f>
        <v>1</v>
      </c>
      <c r="R210" s="12" t="e">
        <f>(Q210*100000)+#REF!</f>
        <v>#REF!</v>
      </c>
      <c r="S210" t="e" cm="1">
        <f t="array" ref="S210">SUMPRODUCT(($G$2:$G$2765=G210)*(R210&gt;$R$2:$R$2765))+1</f>
        <v>#REF!</v>
      </c>
      <c r="T210" t="str">
        <f t="shared" si="18"/>
        <v xml:space="preserve">CHEPSTOW </v>
      </c>
      <c r="U210">
        <v>0</v>
      </c>
      <c r="V210" t="s">
        <v>17</v>
      </c>
      <c r="W210">
        <f t="shared" si="19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15"/>
        <v>Evening45103</v>
      </c>
      <c r="D211" s="5" t="str">
        <f>IF('by region'!$C$2="Any","Any",'Turf only'!V211)&amp;M211&amp;IF('by region'!$I$2="Any","Any",N211)&amp;G211</f>
        <v>AnyFlatAny45103</v>
      </c>
      <c r="E211" s="5" t="e">
        <f>IF(I211=#REF!,'Turf only'!G211,"")</f>
        <v>#REF!</v>
      </c>
      <c r="F211" s="5" t="e">
        <f t="shared" si="16"/>
        <v>#REF!</v>
      </c>
      <c r="G211" s="15">
        <v>45103</v>
      </c>
      <c r="H211" s="16" t="s">
        <v>42</v>
      </c>
      <c r="I211" s="16" t="s">
        <v>70</v>
      </c>
      <c r="J211" s="16" t="s">
        <v>80</v>
      </c>
      <c r="K211" s="14" t="s">
        <v>24</v>
      </c>
      <c r="L211" s="14" t="s">
        <v>19</v>
      </c>
      <c r="M211" s="16" t="s">
        <v>25</v>
      </c>
      <c r="N211" s="16" t="s">
        <v>13</v>
      </c>
      <c r="O211" s="16" t="s">
        <v>14</v>
      </c>
      <c r="P211" s="12">
        <f t="shared" si="17"/>
        <v>2</v>
      </c>
      <c r="Q211" s="12" cm="1">
        <f t="array" ref="Q211">SUMPRODUCT(($G$2:$G$2765=G211)*(P211&gt;$P$2:$P$2765))+1</f>
        <v>3</v>
      </c>
      <c r="R211" s="12" t="e">
        <f>(Q211*100000)+#REF!</f>
        <v>#REF!</v>
      </c>
      <c r="S211" t="e" cm="1">
        <f t="array" ref="S211">SUMPRODUCT(($G$2:$G$2765=G211)*(R211&gt;$R$2:$R$2765))+1</f>
        <v>#REF!</v>
      </c>
      <c r="T211" t="str">
        <f t="shared" si="18"/>
        <v>WINDSOR †</v>
      </c>
      <c r="U211">
        <v>0</v>
      </c>
      <c r="V211" t="s">
        <v>11</v>
      </c>
      <c r="W211">
        <f t="shared" si="19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15"/>
        <v>Afternoon45104</v>
      </c>
      <c r="D212" s="5" t="str">
        <f>IF('by region'!$C$2="Any","Any",'Turf only'!V212)&amp;M212&amp;IF('by region'!$I$2="Any","Any",N212)&amp;G212</f>
        <v>AnyFlatAny45104</v>
      </c>
      <c r="E212" s="5" t="e">
        <f>IF(I212=#REF!,'Turf only'!G212,"")</f>
        <v>#REF!</v>
      </c>
      <c r="F212" s="5" t="e">
        <f t="shared" si="16"/>
        <v>#REF!</v>
      </c>
      <c r="G212" s="15">
        <v>45104</v>
      </c>
      <c r="H212" s="16" t="s">
        <v>7</v>
      </c>
      <c r="I212" s="16" t="s">
        <v>77</v>
      </c>
      <c r="J212" s="16" t="s">
        <v>9</v>
      </c>
      <c r="K212" s="14" t="s">
        <v>10</v>
      </c>
      <c r="L212" s="14" t="s">
        <v>11</v>
      </c>
      <c r="M212" s="16" t="s">
        <v>25</v>
      </c>
      <c r="N212" s="16" t="s">
        <v>13</v>
      </c>
      <c r="O212" s="16" t="s">
        <v>14</v>
      </c>
      <c r="P212" s="12">
        <f t="shared" si="17"/>
        <v>1</v>
      </c>
      <c r="Q212" s="12" cm="1">
        <f t="array" ref="Q212">SUMPRODUCT(($G$2:$G$2765=G212)*(P212&gt;$P$2:$P$2765))+1</f>
        <v>1</v>
      </c>
      <c r="R212" s="12" t="e">
        <f>(Q212*100000)+#REF!</f>
        <v>#REF!</v>
      </c>
      <c r="S212" t="e" cm="1">
        <f t="array" ref="S212">SUMPRODUCT(($G$2:$G$2765=G212)*(R212&gt;$R$2:$R$2765))+1</f>
        <v>#REF!</v>
      </c>
      <c r="T212" t="str">
        <f t="shared" si="18"/>
        <v xml:space="preserve">BEVERLEY </v>
      </c>
      <c r="U212">
        <v>0</v>
      </c>
      <c r="V212" t="s">
        <v>19</v>
      </c>
      <c r="W212">
        <f t="shared" si="19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15"/>
        <v>Afternoon45104</v>
      </c>
      <c r="D213" s="5" t="str">
        <f>IF('by region'!$C$2="Any","Any",'Turf only'!V213)&amp;M213&amp;IF('by region'!$I$2="Any","Any",N213)&amp;G213</f>
        <v>AnyFlatAny45104</v>
      </c>
      <c r="E213" s="5" t="e">
        <f>IF(I213=#REF!,'Turf only'!G213,"")</f>
        <v>#REF!</v>
      </c>
      <c r="F213" s="5" t="e">
        <f t="shared" si="16"/>
        <v>#REF!</v>
      </c>
      <c r="G213" s="15">
        <v>45104</v>
      </c>
      <c r="H213" s="16" t="s">
        <v>7</v>
      </c>
      <c r="I213" s="16" t="s">
        <v>82</v>
      </c>
      <c r="J213" s="16" t="s">
        <v>9</v>
      </c>
      <c r="K213" s="14" t="s">
        <v>24</v>
      </c>
      <c r="L213" s="14" t="s">
        <v>19</v>
      </c>
      <c r="M213" s="16" t="s">
        <v>25</v>
      </c>
      <c r="N213" s="16" t="s">
        <v>13</v>
      </c>
      <c r="O213" s="16" t="s">
        <v>14</v>
      </c>
      <c r="P213" s="12">
        <f t="shared" si="17"/>
        <v>1</v>
      </c>
      <c r="Q213" s="12" cm="1">
        <f t="array" ref="Q213">SUMPRODUCT(($G$2:$G$2765=G213)*(P213&gt;$P$2:$P$2765))+1</f>
        <v>1</v>
      </c>
      <c r="R213" s="12" t="e">
        <f>(Q213*100000)+#REF!</f>
        <v>#REF!</v>
      </c>
      <c r="S213" t="e" cm="1">
        <f t="array" ref="S213">SUMPRODUCT(($G$2:$G$2765=G213)*(R213&gt;$R$2:$R$2765))+1</f>
        <v>#REF!</v>
      </c>
      <c r="T213" t="str">
        <f t="shared" si="18"/>
        <v xml:space="preserve">BRIGHTON </v>
      </c>
      <c r="U213">
        <v>0</v>
      </c>
      <c r="V213" t="s">
        <v>17</v>
      </c>
      <c r="W213">
        <f t="shared" si="19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15"/>
        <v>Evening45104</v>
      </c>
      <c r="D214" s="5" t="str">
        <f>IF('by region'!$C$2="Any","Any",'Turf only'!V214)&amp;M214&amp;IF('by region'!$I$2="Any","Any",N214)&amp;G214</f>
        <v>AnyFlatAny45104</v>
      </c>
      <c r="E214" s="5" t="e">
        <f>IF(I214=#REF!,'Turf only'!G214,"")</f>
        <v>#REF!</v>
      </c>
      <c r="F214" s="5" t="e">
        <f t="shared" si="16"/>
        <v>#REF!</v>
      </c>
      <c r="G214" s="15">
        <v>45104</v>
      </c>
      <c r="H214" s="16" t="s">
        <v>7</v>
      </c>
      <c r="I214" s="16" t="s">
        <v>51</v>
      </c>
      <c r="J214" s="16" t="s">
        <v>80</v>
      </c>
      <c r="K214" s="14" t="s">
        <v>10</v>
      </c>
      <c r="L214" s="14" t="s">
        <v>19</v>
      </c>
      <c r="M214" s="16" t="s">
        <v>25</v>
      </c>
      <c r="N214" s="16" t="s">
        <v>13</v>
      </c>
      <c r="O214" s="16" t="s">
        <v>14</v>
      </c>
      <c r="P214" s="12">
        <f t="shared" si="17"/>
        <v>2</v>
      </c>
      <c r="Q214" s="12" cm="1">
        <f t="array" ref="Q214">SUMPRODUCT(($G$2:$G$2765=G214)*(P214&gt;$P$2:$P$2765))+1</f>
        <v>3</v>
      </c>
      <c r="R214" s="12" t="e">
        <f>(Q214*100000)+#REF!</f>
        <v>#REF!</v>
      </c>
      <c r="S214" t="e" cm="1">
        <f t="array" ref="S214">SUMPRODUCT(($G$2:$G$2765=G214)*(R214&gt;$R$2:$R$2765))+1</f>
        <v>#REF!</v>
      </c>
      <c r="T214" t="str">
        <f t="shared" si="18"/>
        <v>NEWBURY †</v>
      </c>
      <c r="U214">
        <v>0</v>
      </c>
      <c r="V214" t="s">
        <v>17</v>
      </c>
      <c r="W214">
        <f t="shared" si="19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15"/>
        <v>Evening45105</v>
      </c>
      <c r="D215" s="5" t="str">
        <f>IF('by region'!$C$2="Any","Any",'Turf only'!V215)&amp;M215&amp;IF('by region'!$I$2="Any","Any",N215)&amp;G215</f>
        <v>AnyFlatAny45105</v>
      </c>
      <c r="E215" s="5" t="e">
        <f>IF(I215=#REF!,'Turf only'!G215,"")</f>
        <v>#REF!</v>
      </c>
      <c r="F215" s="5" t="e">
        <f t="shared" si="16"/>
        <v>#REF!</v>
      </c>
      <c r="G215" s="15">
        <v>45105</v>
      </c>
      <c r="H215" s="16" t="s">
        <v>27</v>
      </c>
      <c r="I215" s="16" t="s">
        <v>79</v>
      </c>
      <c r="J215" s="16" t="s">
        <v>80</v>
      </c>
      <c r="K215" s="14" t="s">
        <v>24</v>
      </c>
      <c r="L215" s="14" t="s">
        <v>19</v>
      </c>
      <c r="M215" s="16" t="s">
        <v>25</v>
      </c>
      <c r="N215" s="16" t="s">
        <v>13</v>
      </c>
      <c r="O215" s="16" t="s">
        <v>14</v>
      </c>
      <c r="P215" s="12">
        <f t="shared" si="17"/>
        <v>2</v>
      </c>
      <c r="Q215" s="12" cm="1">
        <f t="array" ref="Q215">SUMPRODUCT(($G$2:$G$2765=G215)*(P215&gt;$P$2:$P$2765))+1</f>
        <v>4</v>
      </c>
      <c r="R215" s="12" t="e">
        <f>(Q215*100000)+#REF!</f>
        <v>#REF!</v>
      </c>
      <c r="S215" t="e" cm="1">
        <f t="array" ref="S215">SUMPRODUCT(($G$2:$G$2765=G215)*(R215&gt;$R$2:$R$2765))+1</f>
        <v>#REF!</v>
      </c>
      <c r="T215" t="str">
        <f t="shared" si="18"/>
        <v>BATH †</v>
      </c>
      <c r="U215">
        <v>0</v>
      </c>
      <c r="V215" t="s">
        <v>17</v>
      </c>
      <c r="W215">
        <f t="shared" si="19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15"/>
        <v>Afternoon45105</v>
      </c>
      <c r="D216" s="5" t="str">
        <f>IF('by region'!$C$2="Any","Any",'Turf only'!V216)&amp;M216&amp;IF('by region'!$I$2="Any","Any",N216)&amp;G216</f>
        <v>AnyFlatAny45105</v>
      </c>
      <c r="E216" s="5" t="e">
        <f>IF(I216=#REF!,'Turf only'!G216,"")</f>
        <v>#REF!</v>
      </c>
      <c r="F216" s="5" t="e">
        <f t="shared" si="16"/>
        <v>#REF!</v>
      </c>
      <c r="G216" s="15">
        <v>45105</v>
      </c>
      <c r="H216" s="16" t="s">
        <v>27</v>
      </c>
      <c r="I216" s="16" t="s">
        <v>63</v>
      </c>
      <c r="J216" s="16" t="s">
        <v>9</v>
      </c>
      <c r="K216" s="14" t="s">
        <v>16</v>
      </c>
      <c r="L216" s="14" t="s">
        <v>11</v>
      </c>
      <c r="M216" s="16" t="s">
        <v>25</v>
      </c>
      <c r="N216" s="16" t="s">
        <v>13</v>
      </c>
      <c r="O216" s="16" t="s">
        <v>14</v>
      </c>
      <c r="P216" s="12">
        <f t="shared" si="17"/>
        <v>1</v>
      </c>
      <c r="Q216" s="12" cm="1">
        <f t="array" ref="Q216">SUMPRODUCT(($G$2:$G$2765=G216)*(P216&gt;$P$2:$P$2765))+1</f>
        <v>1</v>
      </c>
      <c r="R216" s="12" t="e">
        <f>(Q216*100000)+#REF!</f>
        <v>#REF!</v>
      </c>
      <c r="S216" t="e" cm="1">
        <f t="array" ref="S216">SUMPRODUCT(($G$2:$G$2765=G216)*(R216&gt;$R$2:$R$2765))+1</f>
        <v>#REF!</v>
      </c>
      <c r="T216" t="str">
        <f t="shared" si="18"/>
        <v xml:space="preserve">CARLISLE </v>
      </c>
      <c r="U216">
        <v>0</v>
      </c>
      <c r="V216" t="s">
        <v>11</v>
      </c>
      <c r="W216">
        <f t="shared" si="19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15"/>
        <v>Afternoon45105</v>
      </c>
      <c r="D217" s="5" t="str">
        <f>IF('by region'!$C$2="Any","Any",'Turf only'!V217)&amp;M217&amp;IF('by region'!$I$2="Any","Any",N217)&amp;G217</f>
        <v>AnyFlatAny45105</v>
      </c>
      <c r="E217" s="5" t="e">
        <f>IF(I217=#REF!,'Turf only'!G217,"")</f>
        <v>#REF!</v>
      </c>
      <c r="F217" s="5" t="e">
        <f t="shared" si="16"/>
        <v>#REF!</v>
      </c>
      <c r="G217" s="15">
        <v>45105</v>
      </c>
      <c r="H217" s="16" t="s">
        <v>27</v>
      </c>
      <c r="I217" s="16" t="s">
        <v>87</v>
      </c>
      <c r="J217" s="16" t="s">
        <v>9</v>
      </c>
      <c r="K217" s="14" t="s">
        <v>10</v>
      </c>
      <c r="L217" s="14" t="s">
        <v>19</v>
      </c>
      <c r="M217" s="16" t="s">
        <v>25</v>
      </c>
      <c r="N217" s="16" t="s">
        <v>13</v>
      </c>
      <c r="O217" s="16" t="s">
        <v>14</v>
      </c>
      <c r="P217" s="12">
        <f t="shared" si="17"/>
        <v>1</v>
      </c>
      <c r="Q217" s="12" cm="1">
        <f t="array" ref="Q217">SUMPRODUCT(($G$2:$G$2765=G217)*(P217&gt;$P$2:$P$2765))+1</f>
        <v>1</v>
      </c>
      <c r="R217" s="12" t="e">
        <f>(Q217*100000)+#REF!</f>
        <v>#REF!</v>
      </c>
      <c r="S217" t="e" cm="1">
        <f t="array" ref="S217">SUMPRODUCT(($G$2:$G$2765=G217)*(R217&gt;$R$2:$R$2765))+1</f>
        <v>#REF!</v>
      </c>
      <c r="T217" t="str">
        <f t="shared" si="18"/>
        <v xml:space="preserve">SALISBURY </v>
      </c>
      <c r="U217">
        <v>0</v>
      </c>
      <c r="V217" t="s">
        <v>19</v>
      </c>
      <c r="W217">
        <f t="shared" si="19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15"/>
        <v>Evening45106</v>
      </c>
      <c r="D218" s="5" t="str">
        <f>IF('by region'!$C$2="Any","Any",'Turf only'!V218)&amp;M218&amp;IF('by region'!$I$2="Any","Any",N218)&amp;G218</f>
        <v>AnyFlatAny45106</v>
      </c>
      <c r="E218" s="5" t="e">
        <f>IF(I218=#REF!,'Turf only'!G218,"")</f>
        <v>#REF!</v>
      </c>
      <c r="F218" s="5" t="e">
        <f t="shared" si="16"/>
        <v>#REF!</v>
      </c>
      <c r="G218" s="15">
        <v>45106</v>
      </c>
      <c r="H218" s="16" t="s">
        <v>34</v>
      </c>
      <c r="I218" s="16" t="s">
        <v>86</v>
      </c>
      <c r="J218" s="16" t="s">
        <v>80</v>
      </c>
      <c r="K218" s="14" t="s">
        <v>10</v>
      </c>
      <c r="L218" s="14" t="s">
        <v>11</v>
      </c>
      <c r="M218" s="16" t="s">
        <v>25</v>
      </c>
      <c r="N218" s="16" t="s">
        <v>13</v>
      </c>
      <c r="O218" s="16" t="s">
        <v>14</v>
      </c>
      <c r="P218" s="12">
        <f t="shared" si="17"/>
        <v>2</v>
      </c>
      <c r="Q218" s="12" cm="1">
        <f t="array" ref="Q218">SUMPRODUCT(($G$2:$G$2765=G218)*(P218&gt;$P$2:$P$2765))+1</f>
        <v>3</v>
      </c>
      <c r="R218" s="12" t="e">
        <f>(Q218*100000)+#REF!</f>
        <v>#REF!</v>
      </c>
      <c r="S218" t="e" cm="1">
        <f t="array" ref="S218">SUMPRODUCT(($G$2:$G$2765=G218)*(R218&gt;$R$2:$R$2765))+1</f>
        <v>#REF!</v>
      </c>
      <c r="T218" t="str">
        <f t="shared" si="18"/>
        <v>HAMILTON PARK †</v>
      </c>
      <c r="U218">
        <v>1</v>
      </c>
      <c r="V218" t="s">
        <v>19</v>
      </c>
      <c r="W218">
        <f t="shared" si="19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15"/>
        <v>Evening45106</v>
      </c>
      <c r="D219" s="5" t="str">
        <f>IF('by region'!$C$2="Any","Any",'Turf only'!V219)&amp;M219&amp;IF('by region'!$I$2="Any","Any",N219)&amp;G219</f>
        <v>AnyFlatAny45106</v>
      </c>
      <c r="E219" s="5" t="e">
        <f>IF(I219=#REF!,'Turf only'!G219,"")</f>
        <v>#REF!</v>
      </c>
      <c r="F219" s="5" t="e">
        <f t="shared" si="16"/>
        <v>#REF!</v>
      </c>
      <c r="G219" s="15">
        <v>45106</v>
      </c>
      <c r="H219" s="16" t="s">
        <v>34</v>
      </c>
      <c r="I219" s="16" t="s">
        <v>44</v>
      </c>
      <c r="J219" s="16" t="s">
        <v>80</v>
      </c>
      <c r="K219" s="14" t="s">
        <v>10</v>
      </c>
      <c r="L219" s="14" t="s">
        <v>17</v>
      </c>
      <c r="M219" s="16" t="s">
        <v>25</v>
      </c>
      <c r="N219" s="16" t="s">
        <v>13</v>
      </c>
      <c r="O219" s="16" t="s">
        <v>14</v>
      </c>
      <c r="P219" s="12">
        <f t="shared" si="17"/>
        <v>2</v>
      </c>
      <c r="Q219" s="12" cm="1">
        <f t="array" ref="Q219">SUMPRODUCT(($G$2:$G$2765=G219)*(P219&gt;$P$2:$P$2765))+1</f>
        <v>3</v>
      </c>
      <c r="R219" s="12" t="e">
        <f>(Q219*100000)+#REF!</f>
        <v>#REF!</v>
      </c>
      <c r="S219" t="e" cm="1">
        <f t="array" ref="S219">SUMPRODUCT(($G$2:$G$2765=G219)*(R219&gt;$R$2:$R$2765))+1</f>
        <v>#REF!</v>
      </c>
      <c r="T219" t="str">
        <f t="shared" si="18"/>
        <v>LEICESTER †</v>
      </c>
      <c r="U219">
        <v>0</v>
      </c>
      <c r="V219" t="s">
        <v>17</v>
      </c>
      <c r="W219">
        <f t="shared" si="19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15"/>
        <v>Afternoon45106</v>
      </c>
      <c r="D220" s="5" t="str">
        <f>IF('by region'!$C$2="Any","Any",'Turf only'!V220)&amp;M220&amp;IF('by region'!$I$2="Any","Any",N220)&amp;G220</f>
        <v>AnyFlatAny45106</v>
      </c>
      <c r="E220" s="5" t="e">
        <f>IF(I220=#REF!,'Turf only'!G220,"")</f>
        <v>#REF!</v>
      </c>
      <c r="F220" s="5" t="e">
        <f t="shared" si="16"/>
        <v>#REF!</v>
      </c>
      <c r="G220" s="15">
        <v>45106</v>
      </c>
      <c r="H220" s="16" t="s">
        <v>34</v>
      </c>
      <c r="I220" s="16" t="s">
        <v>76</v>
      </c>
      <c r="J220" s="16" t="s">
        <v>9</v>
      </c>
      <c r="K220" s="14" t="s">
        <v>16</v>
      </c>
      <c r="L220" s="14" t="s">
        <v>17</v>
      </c>
      <c r="M220" s="16" t="s">
        <v>25</v>
      </c>
      <c r="N220" s="16" t="s">
        <v>13</v>
      </c>
      <c r="O220" s="16" t="s">
        <v>14</v>
      </c>
      <c r="P220" s="12">
        <f t="shared" si="17"/>
        <v>1</v>
      </c>
      <c r="Q220" s="12" cm="1">
        <f t="array" ref="Q220">SUMPRODUCT(($G$2:$G$2765=G220)*(P220&gt;$P$2:$P$2765))+1</f>
        <v>1</v>
      </c>
      <c r="R220" s="12" t="e">
        <f>(Q220*100000)+#REF!</f>
        <v>#REF!</v>
      </c>
      <c r="S220" t="e" cm="1">
        <f t="array" ref="S220">SUMPRODUCT(($G$2:$G$2765=G220)*(R220&gt;$R$2:$R$2765))+1</f>
        <v>#REF!</v>
      </c>
      <c r="T220" t="str">
        <f t="shared" si="18"/>
        <v xml:space="preserve">NEWMARKET </v>
      </c>
      <c r="U220">
        <v>0</v>
      </c>
      <c r="V220" t="s">
        <v>19</v>
      </c>
      <c r="W220">
        <f t="shared" si="19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15"/>
        <v>Afternoon45106</v>
      </c>
      <c r="D221" s="5" t="str">
        <f>IF('by region'!$C$2="Any","Any",'Turf only'!V221)&amp;M221&amp;IF('by region'!$I$2="Any","Any",N221)&amp;G221</f>
        <v>AnyFlatAny45106</v>
      </c>
      <c r="E221" s="5" t="e">
        <f>IF(I221=#REF!,'Turf only'!G221,"")</f>
        <v>#REF!</v>
      </c>
      <c r="F221" s="5" t="e">
        <f t="shared" si="16"/>
        <v>#REF!</v>
      </c>
      <c r="G221" s="15">
        <v>45106</v>
      </c>
      <c r="H221" s="16" t="s">
        <v>34</v>
      </c>
      <c r="I221" s="16" t="s">
        <v>72</v>
      </c>
      <c r="J221" s="16" t="s">
        <v>9</v>
      </c>
      <c r="K221" s="14" t="s">
        <v>16</v>
      </c>
      <c r="L221" s="14" t="s">
        <v>17</v>
      </c>
      <c r="M221" s="16" t="s">
        <v>25</v>
      </c>
      <c r="N221" s="16" t="s">
        <v>13</v>
      </c>
      <c r="O221" s="16" t="s">
        <v>14</v>
      </c>
      <c r="P221" s="12">
        <f t="shared" si="17"/>
        <v>1</v>
      </c>
      <c r="Q221" s="12" cm="1">
        <f t="array" ref="Q221">SUMPRODUCT(($G$2:$G$2765=G221)*(P221&gt;$P$2:$P$2765))+1</f>
        <v>1</v>
      </c>
      <c r="R221" s="12" t="e">
        <f>(Q221*100000)+#REF!</f>
        <v>#REF!</v>
      </c>
      <c r="S221" t="e" cm="1">
        <f t="array" ref="S221">SUMPRODUCT(($G$2:$G$2765=G221)*(R221&gt;$R$2:$R$2765))+1</f>
        <v>#REF!</v>
      </c>
      <c r="T221" t="str">
        <f t="shared" si="18"/>
        <v xml:space="preserve">NOTTINGHAM </v>
      </c>
      <c r="U221">
        <v>0</v>
      </c>
      <c r="V221" t="s">
        <v>19</v>
      </c>
      <c r="W221">
        <f t="shared" si="19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15"/>
        <v>Evening45107</v>
      </c>
      <c r="D222" s="5" t="str">
        <f>IF('by region'!$C$2="Any","Any",'Turf only'!V222)&amp;M222&amp;IF('by region'!$I$2="Any","Any",N222)&amp;G222</f>
        <v>AnyFlatAny45107</v>
      </c>
      <c r="E222" s="5" t="e">
        <f>IF(I222=#REF!,'Turf only'!G222,"")</f>
        <v>#REF!</v>
      </c>
      <c r="F222" s="5" t="e">
        <f t="shared" si="16"/>
        <v>#REF!</v>
      </c>
      <c r="G222" s="15">
        <v>45107</v>
      </c>
      <c r="H222" s="16" t="s">
        <v>35</v>
      </c>
      <c r="I222" s="16" t="s">
        <v>88</v>
      </c>
      <c r="J222" s="16" t="s">
        <v>80</v>
      </c>
      <c r="K222" s="14" t="s">
        <v>10</v>
      </c>
      <c r="L222" s="14" t="s">
        <v>17</v>
      </c>
      <c r="M222" s="16" t="s">
        <v>25</v>
      </c>
      <c r="N222" s="16" t="s">
        <v>13</v>
      </c>
      <c r="O222" s="16" t="s">
        <v>14</v>
      </c>
      <c r="P222" s="12">
        <f t="shared" si="17"/>
        <v>2</v>
      </c>
      <c r="Q222" s="12" cm="1">
        <f t="array" ref="Q222">SUMPRODUCT(($G$2:$G$2765=G222)*(P222&gt;$P$2:$P$2765))+1</f>
        <v>4</v>
      </c>
      <c r="R222" s="12" t="e">
        <f>(Q222*100000)+#REF!</f>
        <v>#REF!</v>
      </c>
      <c r="S222" t="e" cm="1">
        <f t="array" ref="S222">SUMPRODUCT(($G$2:$G$2765=G222)*(R222&gt;$R$2:$R$2765))+1</f>
        <v>#REF!</v>
      </c>
      <c r="T222" t="str">
        <f t="shared" si="18"/>
        <v>CHESTER †</v>
      </c>
      <c r="U222">
        <v>0</v>
      </c>
      <c r="V222" t="s">
        <v>11</v>
      </c>
      <c r="W222">
        <f t="shared" si="19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15"/>
        <v>Afternoon45107</v>
      </c>
      <c r="D223" s="5" t="str">
        <f>IF('by region'!$C$2="Any","Any",'Turf only'!V223)&amp;M223&amp;IF('by region'!$I$2="Any","Any",N223)&amp;G223</f>
        <v>AnyFlatAny45107</v>
      </c>
      <c r="E223" s="5" t="e">
        <f>IF(I223=#REF!,'Turf only'!G223,"")</f>
        <v>#REF!</v>
      </c>
      <c r="F223" s="5" t="e">
        <f t="shared" si="16"/>
        <v>#REF!</v>
      </c>
      <c r="G223" s="15">
        <v>45107</v>
      </c>
      <c r="H223" s="16" t="s">
        <v>35</v>
      </c>
      <c r="I223" s="16" t="s">
        <v>59</v>
      </c>
      <c r="J223" s="16" t="s">
        <v>9</v>
      </c>
      <c r="K223" s="14" t="s">
        <v>24</v>
      </c>
      <c r="L223" s="14" t="s">
        <v>11</v>
      </c>
      <c r="M223" s="16" t="s">
        <v>25</v>
      </c>
      <c r="N223" s="16" t="s">
        <v>13</v>
      </c>
      <c r="O223" s="16" t="s">
        <v>14</v>
      </c>
      <c r="P223" s="12">
        <f t="shared" si="17"/>
        <v>1</v>
      </c>
      <c r="Q223" s="12" cm="1">
        <f t="array" ref="Q223">SUMPRODUCT(($G$2:$G$2765=G223)*(P223&gt;$P$2:$P$2765))+1</f>
        <v>1</v>
      </c>
      <c r="R223" s="12" t="e">
        <f>(Q223*100000)+#REF!</f>
        <v>#REF!</v>
      </c>
      <c r="S223" t="e" cm="1">
        <f t="array" ref="S223">SUMPRODUCT(($G$2:$G$2765=G223)*(R223&gt;$R$2:$R$2765))+1</f>
        <v>#REF!</v>
      </c>
      <c r="T223" t="str">
        <f t="shared" si="18"/>
        <v xml:space="preserve">DONCASTER </v>
      </c>
      <c r="U223">
        <v>0</v>
      </c>
      <c r="V223" t="s">
        <v>19</v>
      </c>
      <c r="W223">
        <f t="shared" si="19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15"/>
        <v>Evening45107</v>
      </c>
      <c r="D224" s="5" t="str">
        <f>IF('by region'!$C$2="Any","Any",'Turf only'!V224)&amp;M224&amp;IF('by region'!$I$2="Any","Any",N224)&amp;G224</f>
        <v>AnyFlatAny45107</v>
      </c>
      <c r="E224" s="5" t="e">
        <f>IF(I224=#REF!,'Turf only'!G224,"")</f>
        <v>#REF!</v>
      </c>
      <c r="F224" s="5" t="e">
        <f t="shared" si="16"/>
        <v>#REF!</v>
      </c>
      <c r="G224" s="15">
        <v>45107</v>
      </c>
      <c r="H224" s="16" t="s">
        <v>35</v>
      </c>
      <c r="I224" s="16" t="s">
        <v>76</v>
      </c>
      <c r="J224" s="16" t="s">
        <v>80</v>
      </c>
      <c r="K224" s="14" t="s">
        <v>16</v>
      </c>
      <c r="L224" s="14" t="s">
        <v>17</v>
      </c>
      <c r="M224" s="16" t="s">
        <v>25</v>
      </c>
      <c r="N224" s="16" t="s">
        <v>13</v>
      </c>
      <c r="O224" s="16" t="s">
        <v>14</v>
      </c>
      <c r="P224" s="12">
        <f t="shared" si="17"/>
        <v>2</v>
      </c>
      <c r="Q224" s="12" cm="1">
        <f t="array" ref="Q224">SUMPRODUCT(($G$2:$G$2765=G224)*(P224&gt;$P$2:$P$2765))+1</f>
        <v>4</v>
      </c>
      <c r="R224" s="12" t="e">
        <f>(Q224*100000)+#REF!</f>
        <v>#REF!</v>
      </c>
      <c r="S224" t="e" cm="1">
        <f t="array" ref="S224">SUMPRODUCT(($G$2:$G$2765=G224)*(R224&gt;$R$2:$R$2765))+1</f>
        <v>#REF!</v>
      </c>
      <c r="T224" t="str">
        <f t="shared" si="18"/>
        <v>NEWMARKET †</v>
      </c>
      <c r="U224">
        <v>0</v>
      </c>
      <c r="V224" t="s">
        <v>11</v>
      </c>
      <c r="W224">
        <f t="shared" si="19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15"/>
        <v>Afternoon45107</v>
      </c>
      <c r="D225" s="5" t="str">
        <f>IF('by region'!$C$2="Any","Any",'Turf only'!V225)&amp;M225&amp;IF('by region'!$I$2="Any","Any",N225)&amp;G225</f>
        <v>AnyFlatAny45107</v>
      </c>
      <c r="E225" s="5" t="e">
        <f>IF(I225=#REF!,'Turf only'!G225,"")</f>
        <v>#REF!</v>
      </c>
      <c r="F225" s="5" t="e">
        <f t="shared" si="16"/>
        <v>#REF!</v>
      </c>
      <c r="G225" s="15">
        <v>45107</v>
      </c>
      <c r="H225" s="16" t="s">
        <v>35</v>
      </c>
      <c r="I225" s="16" t="s">
        <v>81</v>
      </c>
      <c r="J225" s="16" t="s">
        <v>9</v>
      </c>
      <c r="K225" s="14" t="s">
        <v>24</v>
      </c>
      <c r="L225" s="14" t="s">
        <v>17</v>
      </c>
      <c r="M225" s="16" t="s">
        <v>25</v>
      </c>
      <c r="N225" s="16" t="s">
        <v>13</v>
      </c>
      <c r="O225" s="16" t="s">
        <v>14</v>
      </c>
      <c r="P225" s="12">
        <f t="shared" si="17"/>
        <v>1</v>
      </c>
      <c r="Q225" s="12" cm="1">
        <f t="array" ref="Q225">SUMPRODUCT(($G$2:$G$2765=G225)*(P225&gt;$P$2:$P$2765))+1</f>
        <v>1</v>
      </c>
      <c r="R225" s="12" t="e">
        <f>(Q225*100000)+#REF!</f>
        <v>#REF!</v>
      </c>
      <c r="S225" t="e" cm="1">
        <f t="array" ref="S225">SUMPRODUCT(($G$2:$G$2765=G225)*(R225&gt;$R$2:$R$2765))+1</f>
        <v>#REF!</v>
      </c>
      <c r="T225" t="str">
        <f t="shared" si="18"/>
        <v xml:space="preserve">YARMOUTH </v>
      </c>
      <c r="U225">
        <v>0</v>
      </c>
      <c r="V225" t="s">
        <v>17</v>
      </c>
      <c r="W225">
        <f t="shared" si="19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15"/>
        <v>Afternoon45108</v>
      </c>
      <c r="D226" s="5" t="str">
        <f>IF('by region'!$C$2="Any","Any",'Turf only'!V226)&amp;M226&amp;IF('by region'!$I$2="Any","Any",N226)&amp;G226</f>
        <v>AnyFlatAny45108</v>
      </c>
      <c r="E226" s="5" t="e">
        <f>IF(I226=#REF!,'Turf only'!G226,"")</f>
        <v>#REF!</v>
      </c>
      <c r="F226" s="5" t="e">
        <f t="shared" si="16"/>
        <v>#REF!</v>
      </c>
      <c r="G226" s="15">
        <v>45108</v>
      </c>
      <c r="H226" s="16" t="s">
        <v>37</v>
      </c>
      <c r="I226" s="16" t="s">
        <v>88</v>
      </c>
      <c r="J226" s="16" t="s">
        <v>9</v>
      </c>
      <c r="K226" s="14" t="s">
        <v>10</v>
      </c>
      <c r="L226" s="14" t="s">
        <v>17</v>
      </c>
      <c r="M226" s="16" t="s">
        <v>25</v>
      </c>
      <c r="N226" s="16" t="s">
        <v>13</v>
      </c>
      <c r="O226" s="16" t="s">
        <v>14</v>
      </c>
      <c r="P226" s="12">
        <f t="shared" si="17"/>
        <v>1</v>
      </c>
      <c r="Q226" s="12" cm="1">
        <f t="array" ref="Q226">SUMPRODUCT(($G$2:$G$2765=G226)*(P226&gt;$P$2:$P$2765))+1</f>
        <v>1</v>
      </c>
      <c r="R226" s="12" t="e">
        <f>(Q226*100000)+#REF!</f>
        <v>#REF!</v>
      </c>
      <c r="S226" t="e" cm="1">
        <f t="array" ref="S226">SUMPRODUCT(($G$2:$G$2765=G226)*(R226&gt;$R$2:$R$2765))+1</f>
        <v>#REF!</v>
      </c>
      <c r="T226" t="str">
        <f t="shared" si="18"/>
        <v xml:space="preserve">CHESTER </v>
      </c>
      <c r="U226">
        <v>0</v>
      </c>
      <c r="V226" t="s">
        <v>19</v>
      </c>
      <c r="W226">
        <f t="shared" si="19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15"/>
        <v>Evening45108</v>
      </c>
      <c r="D227" s="5" t="str">
        <f>IF('by region'!$C$2="Any","Any",'Turf only'!V227)&amp;M227&amp;IF('by region'!$I$2="Any","Any",N227)&amp;G227</f>
        <v>AnyFlatAny45108</v>
      </c>
      <c r="E227" s="5" t="e">
        <f>IF(I227=#REF!,'Turf only'!G227,"")</f>
        <v>#REF!</v>
      </c>
      <c r="F227" s="5" t="e">
        <f t="shared" si="16"/>
        <v>#REF!</v>
      </c>
      <c r="G227" s="15">
        <v>45108</v>
      </c>
      <c r="H227" s="16" t="s">
        <v>37</v>
      </c>
      <c r="I227" s="16" t="s">
        <v>59</v>
      </c>
      <c r="J227" s="16" t="s">
        <v>80</v>
      </c>
      <c r="K227" s="14" t="s">
        <v>24</v>
      </c>
      <c r="L227" s="14" t="s">
        <v>11</v>
      </c>
      <c r="M227" s="16" t="s">
        <v>25</v>
      </c>
      <c r="N227" s="16" t="s">
        <v>13</v>
      </c>
      <c r="O227" s="16" t="s">
        <v>14</v>
      </c>
      <c r="P227" s="12">
        <f t="shared" si="17"/>
        <v>2</v>
      </c>
      <c r="Q227" s="12" cm="1">
        <f t="array" ref="Q227">SUMPRODUCT(($G$2:$G$2765=G227)*(P227&gt;$P$2:$P$2765))+1</f>
        <v>4</v>
      </c>
      <c r="R227" s="12" t="e">
        <f>(Q227*100000)+#REF!</f>
        <v>#REF!</v>
      </c>
      <c r="S227" t="e" cm="1">
        <f t="array" ref="S227">SUMPRODUCT(($G$2:$G$2765=G227)*(R227&gt;$R$2:$R$2765))+1</f>
        <v>#REF!</v>
      </c>
      <c r="T227" t="str">
        <f t="shared" si="18"/>
        <v>DONCASTER †</v>
      </c>
      <c r="U227">
        <v>0</v>
      </c>
      <c r="V227" t="s">
        <v>19</v>
      </c>
      <c r="W227">
        <f t="shared" si="19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15"/>
        <v>Evening45108</v>
      </c>
      <c r="D228" s="5" t="str">
        <f>IF('by region'!$C$2="Any","Any",'Turf only'!V228)&amp;M228&amp;IF('by region'!$I$2="Any","Any",N228)&amp;G228</f>
        <v>AnyFlatAny45108</v>
      </c>
      <c r="E228" s="5" t="e">
        <f>IF(I228=#REF!,'Turf only'!G228,"")</f>
        <v>#REF!</v>
      </c>
      <c r="F228" s="5" t="e">
        <f t="shared" si="16"/>
        <v>#REF!</v>
      </c>
      <c r="G228" s="15">
        <v>45108</v>
      </c>
      <c r="H228" s="16" t="s">
        <v>37</v>
      </c>
      <c r="I228" s="16" t="s">
        <v>36</v>
      </c>
      <c r="J228" s="16" t="s">
        <v>80</v>
      </c>
      <c r="K228" s="14" t="s">
        <v>24</v>
      </c>
      <c r="L228" s="14" t="s">
        <v>19</v>
      </c>
      <c r="M228" s="16" t="s">
        <v>25</v>
      </c>
      <c r="N228" s="16" t="s">
        <v>13</v>
      </c>
      <c r="O228" s="16" t="s">
        <v>14</v>
      </c>
      <c r="P228" s="12">
        <f t="shared" si="17"/>
        <v>2</v>
      </c>
      <c r="Q228" s="12" cm="1">
        <f t="array" ref="Q228">SUMPRODUCT(($G$2:$G$2765=G228)*(P228&gt;$P$2:$P$2765))+1</f>
        <v>4</v>
      </c>
      <c r="R228" s="12" t="e">
        <f>(Q228*100000)+#REF!</f>
        <v>#REF!</v>
      </c>
      <c r="S228" t="e" cm="1">
        <f t="array" ref="S228">SUMPRODUCT(($G$2:$G$2765=G228)*(R228&gt;$R$2:$R$2765))+1</f>
        <v>#REF!</v>
      </c>
      <c r="T228" t="str">
        <f t="shared" si="18"/>
        <v>LINGFIELD PARK †</v>
      </c>
      <c r="U228">
        <v>0</v>
      </c>
      <c r="V228" t="s">
        <v>11</v>
      </c>
      <c r="W228">
        <f t="shared" si="19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15"/>
        <v>Afternoon45108</v>
      </c>
      <c r="D229" s="5" t="str">
        <f>IF('by region'!$C$2="Any","Any",'Turf only'!V229)&amp;M229&amp;IF('by region'!$I$2="Any","Any",N229)&amp;G229</f>
        <v>AnyFlatAny45108</v>
      </c>
      <c r="E229" s="5" t="e">
        <f>IF(I229=#REF!,'Turf only'!G229,"")</f>
        <v>#REF!</v>
      </c>
      <c r="F229" s="5" t="e">
        <f t="shared" si="16"/>
        <v>#REF!</v>
      </c>
      <c r="G229" s="15">
        <v>45108</v>
      </c>
      <c r="H229" s="16" t="s">
        <v>37</v>
      </c>
      <c r="I229" s="16" t="s">
        <v>76</v>
      </c>
      <c r="J229" s="16" t="s">
        <v>9</v>
      </c>
      <c r="K229" s="14" t="s">
        <v>16</v>
      </c>
      <c r="L229" s="14" t="s">
        <v>17</v>
      </c>
      <c r="M229" s="16" t="s">
        <v>25</v>
      </c>
      <c r="N229" s="16" t="s">
        <v>13</v>
      </c>
      <c r="O229" s="16" t="s">
        <v>14</v>
      </c>
      <c r="P229" s="12">
        <f t="shared" si="17"/>
        <v>1</v>
      </c>
      <c r="Q229" s="12" cm="1">
        <f t="array" ref="Q229">SUMPRODUCT(($G$2:$G$2765=G229)*(P229&gt;$P$2:$P$2765))+1</f>
        <v>1</v>
      </c>
      <c r="R229" s="12" t="e">
        <f>(Q229*100000)+#REF!</f>
        <v>#REF!</v>
      </c>
      <c r="S229" t="e" cm="1">
        <f t="array" ref="S229">SUMPRODUCT(($G$2:$G$2765=G229)*(R229&gt;$R$2:$R$2765))+1</f>
        <v>#REF!</v>
      </c>
      <c r="T229" t="str">
        <f t="shared" si="18"/>
        <v xml:space="preserve">NEWMARKET </v>
      </c>
      <c r="U229">
        <v>0</v>
      </c>
      <c r="V229" t="s">
        <v>11</v>
      </c>
      <c r="W229">
        <f t="shared" si="19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15"/>
        <v>Afternoon45108</v>
      </c>
      <c r="D230" s="5" t="str">
        <f>IF('by region'!$C$2="Any","Any",'Turf only'!V230)&amp;M230&amp;IF('by region'!$I$2="Any","Any",N230)&amp;G230</f>
        <v>AnyFlatAny45108</v>
      </c>
      <c r="E230" s="5" t="e">
        <f>IF(I230=#REF!,'Turf only'!G230,"")</f>
        <v>#REF!</v>
      </c>
      <c r="F230" s="5" t="e">
        <f t="shared" si="16"/>
        <v>#REF!</v>
      </c>
      <c r="G230" s="15">
        <v>45108</v>
      </c>
      <c r="H230" s="16" t="s">
        <v>37</v>
      </c>
      <c r="I230" s="16" t="s">
        <v>70</v>
      </c>
      <c r="J230" s="16" t="s">
        <v>9</v>
      </c>
      <c r="K230" s="14" t="s">
        <v>24</v>
      </c>
      <c r="L230" s="14" t="s">
        <v>19</v>
      </c>
      <c r="M230" s="16" t="s">
        <v>25</v>
      </c>
      <c r="N230" s="16" t="s">
        <v>13</v>
      </c>
      <c r="O230" s="16" t="s">
        <v>14</v>
      </c>
      <c r="P230" s="12">
        <f t="shared" si="17"/>
        <v>1</v>
      </c>
      <c r="Q230" s="12" cm="1">
        <f t="array" ref="Q230">SUMPRODUCT(($G$2:$G$2765=G230)*(P230&gt;$P$2:$P$2765))+1</f>
        <v>1</v>
      </c>
      <c r="R230" s="12" t="e">
        <f>(Q230*100000)+#REF!</f>
        <v>#REF!</v>
      </c>
      <c r="S230" t="e" cm="1">
        <f t="array" ref="S230">SUMPRODUCT(($G$2:$G$2765=G230)*(R230&gt;$R$2:$R$2765))+1</f>
        <v>#REF!</v>
      </c>
      <c r="T230" t="str">
        <f t="shared" si="18"/>
        <v xml:space="preserve">WINDSOR </v>
      </c>
      <c r="U230">
        <v>0</v>
      </c>
      <c r="V230" t="s">
        <v>19</v>
      </c>
      <c r="W230">
        <f t="shared" si="19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15"/>
        <v>Afternoon45109</v>
      </c>
      <c r="D231" s="5" t="str">
        <f>IF('by region'!$C$2="Any","Any",'Turf only'!V231)&amp;M231&amp;IF('by region'!$I$2="Any","Any",N231)&amp;G231</f>
        <v>AnyFlatAny45109</v>
      </c>
      <c r="E231" s="5" t="e">
        <f>IF(I231=#REF!,'Turf only'!G231,"")</f>
        <v>#REF!</v>
      </c>
      <c r="F231" s="5" t="e">
        <f t="shared" si="16"/>
        <v>#REF!</v>
      </c>
      <c r="G231" s="15">
        <v>45109</v>
      </c>
      <c r="H231" s="16" t="s">
        <v>40</v>
      </c>
      <c r="I231" s="16" t="s">
        <v>70</v>
      </c>
      <c r="J231" s="16" t="s">
        <v>9</v>
      </c>
      <c r="K231" s="14" t="s">
        <v>24</v>
      </c>
      <c r="L231" s="14" t="s">
        <v>19</v>
      </c>
      <c r="M231" s="16" t="s">
        <v>25</v>
      </c>
      <c r="N231" s="16" t="s">
        <v>13</v>
      </c>
      <c r="O231" s="16" t="s">
        <v>14</v>
      </c>
      <c r="P231" s="12">
        <f t="shared" si="17"/>
        <v>1</v>
      </c>
      <c r="Q231" s="12" cm="1">
        <f t="array" ref="Q231">SUMPRODUCT(($G$2:$G$2765=G231)*(P231&gt;$P$2:$P$2765))+1</f>
        <v>1</v>
      </c>
      <c r="R231" s="12" t="e">
        <f>(Q231*100000)+#REF!</f>
        <v>#REF!</v>
      </c>
      <c r="S231" t="e" cm="1">
        <f t="array" ref="S231">SUMPRODUCT(($G$2:$G$2765=G231)*(R231&gt;$R$2:$R$2765))+1</f>
        <v>#REF!</v>
      </c>
      <c r="T231" t="str">
        <f t="shared" si="18"/>
        <v xml:space="preserve">WINDSOR </v>
      </c>
      <c r="U231">
        <v>0</v>
      </c>
      <c r="V231" t="s">
        <v>11</v>
      </c>
      <c r="W231">
        <f t="shared" si="19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15"/>
        <v>Evening45110</v>
      </c>
      <c r="D232" s="5" t="str">
        <f>IF('by region'!$C$2="Any","Any",'Turf only'!V232)&amp;M232&amp;IF('by region'!$I$2="Any","Any",N232)&amp;G232</f>
        <v>AnyFlatAny45110</v>
      </c>
      <c r="E232" s="5" t="e">
        <f>IF(I232=#REF!,'Turf only'!G232,"")</f>
        <v>#REF!</v>
      </c>
      <c r="F232" s="5" t="e">
        <f t="shared" si="16"/>
        <v>#REF!</v>
      </c>
      <c r="G232" s="15">
        <v>45110</v>
      </c>
      <c r="H232" s="16" t="s">
        <v>42</v>
      </c>
      <c r="I232" s="16" t="s">
        <v>22</v>
      </c>
      <c r="J232" s="16" t="s">
        <v>80</v>
      </c>
      <c r="K232" s="14" t="s">
        <v>10</v>
      </c>
      <c r="L232" s="14" t="s">
        <v>11</v>
      </c>
      <c r="M232" s="16" t="s">
        <v>25</v>
      </c>
      <c r="N232" s="16" t="s">
        <v>13</v>
      </c>
      <c r="O232" s="16" t="s">
        <v>14</v>
      </c>
      <c r="P232" s="12">
        <f t="shared" si="17"/>
        <v>2</v>
      </c>
      <c r="Q232" s="12" cm="1">
        <f t="array" ref="Q232">SUMPRODUCT(($G$2:$G$2765=G232)*(P232&gt;$P$2:$P$2765))+1</f>
        <v>3</v>
      </c>
      <c r="R232" s="12" t="e">
        <f>(Q232*100000)+#REF!</f>
        <v>#REF!</v>
      </c>
      <c r="S232" t="e" cm="1">
        <f t="array" ref="S232">SUMPRODUCT(($G$2:$G$2765=G232)*(R232&gt;$R$2:$R$2765))+1</f>
        <v>#REF!</v>
      </c>
      <c r="T232" t="str">
        <f t="shared" si="18"/>
        <v>MUSSELBURGH †</v>
      </c>
      <c r="U232">
        <v>0</v>
      </c>
      <c r="V232" t="s">
        <v>19</v>
      </c>
      <c r="W232">
        <f t="shared" si="19"/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15"/>
        <v>Afternoon45110</v>
      </c>
      <c r="D233" s="5" t="str">
        <f>IF('by region'!$C$2="Any","Any",'Turf only'!V233)&amp;M233&amp;IF('by region'!$I$2="Any","Any",N233)&amp;G233</f>
        <v>AnyFlatAny45110</v>
      </c>
      <c r="E233" s="5" t="e">
        <f>IF(I233=#REF!,'Turf only'!G233,"")</f>
        <v>#REF!</v>
      </c>
      <c r="F233" s="5" t="e">
        <f t="shared" si="16"/>
        <v>#REF!</v>
      </c>
      <c r="G233" s="15">
        <v>45110</v>
      </c>
      <c r="H233" s="16" t="s">
        <v>42</v>
      </c>
      <c r="I233" s="16" t="s">
        <v>71</v>
      </c>
      <c r="J233" s="16" t="s">
        <v>9</v>
      </c>
      <c r="K233" s="14" t="s">
        <v>10</v>
      </c>
      <c r="L233" s="14" t="s">
        <v>11</v>
      </c>
      <c r="M233" s="16" t="s">
        <v>25</v>
      </c>
      <c r="N233" s="16" t="s">
        <v>13</v>
      </c>
      <c r="O233" s="16" t="s">
        <v>14</v>
      </c>
      <c r="P233" s="12">
        <f t="shared" si="17"/>
        <v>1</v>
      </c>
      <c r="Q233" s="12" cm="1">
        <f t="array" ref="Q233">SUMPRODUCT(($G$2:$G$2765=G233)*(P233&gt;$P$2:$P$2765))+1</f>
        <v>1</v>
      </c>
      <c r="R233" s="12" t="e">
        <f>(Q233*100000)+#REF!</f>
        <v>#REF!</v>
      </c>
      <c r="S233" t="e" cm="1">
        <f t="array" ref="S233">SUMPRODUCT(($G$2:$G$2765=G233)*(R233&gt;$R$2:$R$2765))+1</f>
        <v>#REF!</v>
      </c>
      <c r="T233" t="str">
        <f t="shared" si="18"/>
        <v xml:space="preserve">PONTEFRACT </v>
      </c>
      <c r="U233">
        <v>0</v>
      </c>
      <c r="V233" t="s">
        <v>11</v>
      </c>
      <c r="W233">
        <f t="shared" si="19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15"/>
        <v>Evening45110</v>
      </c>
      <c r="D234" s="5" t="str">
        <f>IF('by region'!$C$2="Any","Any",'Turf only'!V234)&amp;M234&amp;IF('by region'!$I$2="Any","Any",N234)&amp;G234</f>
        <v>AnyFlatAny45110</v>
      </c>
      <c r="E234" s="5" t="e">
        <f>IF(I234=#REF!,'Turf only'!G234,"")</f>
        <v>#REF!</v>
      </c>
      <c r="F234" s="5" t="e">
        <f t="shared" si="16"/>
        <v>#REF!</v>
      </c>
      <c r="G234" s="15">
        <v>45110</v>
      </c>
      <c r="H234" s="16" t="s">
        <v>42</v>
      </c>
      <c r="I234" s="16" t="s">
        <v>70</v>
      </c>
      <c r="J234" s="16" t="s">
        <v>80</v>
      </c>
      <c r="K234" s="14" t="s">
        <v>24</v>
      </c>
      <c r="L234" s="14" t="s">
        <v>19</v>
      </c>
      <c r="M234" s="16" t="s">
        <v>25</v>
      </c>
      <c r="N234" s="16" t="s">
        <v>13</v>
      </c>
      <c r="O234" s="16" t="s">
        <v>14</v>
      </c>
      <c r="P234" s="12">
        <f t="shared" si="17"/>
        <v>2</v>
      </c>
      <c r="Q234" s="12" cm="1">
        <f t="array" ref="Q234">SUMPRODUCT(($G$2:$G$2765=G234)*(P234&gt;$P$2:$P$2765))+1</f>
        <v>3</v>
      </c>
      <c r="R234" s="12" t="e">
        <f>(Q234*100000)+#REF!</f>
        <v>#REF!</v>
      </c>
      <c r="S234" t="e" cm="1">
        <f t="array" ref="S234">SUMPRODUCT(($G$2:$G$2765=G234)*(R234&gt;$R$2:$R$2765))+1</f>
        <v>#REF!</v>
      </c>
      <c r="T234" t="str">
        <f t="shared" si="18"/>
        <v>WINDSOR †</v>
      </c>
      <c r="U234">
        <v>0</v>
      </c>
      <c r="V234" t="s">
        <v>17</v>
      </c>
      <c r="W234">
        <f t="shared" si="19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15"/>
        <v>Afternoon45111</v>
      </c>
      <c r="D235" s="5" t="str">
        <f>IF('by region'!$C$2="Any","Any",'Turf only'!V235)&amp;M235&amp;IF('by region'!$I$2="Any","Any",N235)&amp;G235</f>
        <v>AnyFlatAny45111</v>
      </c>
      <c r="E235" s="5" t="e">
        <f>IF(I235=#REF!,'Turf only'!G235,"")</f>
        <v>#REF!</v>
      </c>
      <c r="F235" s="5" t="e">
        <f t="shared" si="16"/>
        <v>#REF!</v>
      </c>
      <c r="G235" s="15">
        <v>45111</v>
      </c>
      <c r="H235" s="16" t="s">
        <v>7</v>
      </c>
      <c r="I235" s="16" t="s">
        <v>82</v>
      </c>
      <c r="J235" s="16" t="s">
        <v>9</v>
      </c>
      <c r="K235" s="14" t="s">
        <v>24</v>
      </c>
      <c r="L235" s="14" t="s">
        <v>19</v>
      </c>
      <c r="M235" s="16" t="s">
        <v>25</v>
      </c>
      <c r="N235" s="16" t="s">
        <v>13</v>
      </c>
      <c r="O235" s="16" t="s">
        <v>14</v>
      </c>
      <c r="P235" s="12">
        <f t="shared" si="17"/>
        <v>1</v>
      </c>
      <c r="Q235" s="12" cm="1">
        <f t="array" ref="Q235">SUMPRODUCT(($G$2:$G$2765=G235)*(P235&gt;$P$2:$P$2765))+1</f>
        <v>1</v>
      </c>
      <c r="R235" s="12" t="e">
        <f>(Q235*100000)+#REF!</f>
        <v>#REF!</v>
      </c>
      <c r="S235" t="e" cm="1">
        <f t="array" ref="S235">SUMPRODUCT(($G$2:$G$2765=G235)*(R235&gt;$R$2:$R$2765))+1</f>
        <v>#REF!</v>
      </c>
      <c r="T235" t="str">
        <f t="shared" si="18"/>
        <v xml:space="preserve">BRIGHTON </v>
      </c>
      <c r="U235">
        <v>0</v>
      </c>
      <c r="V235" t="s">
        <v>11</v>
      </c>
      <c r="W235">
        <f t="shared" si="19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15"/>
        <v>Afternoon45111</v>
      </c>
      <c r="D236" s="5" t="str">
        <f>IF('by region'!$C$2="Any","Any",'Turf only'!V236)&amp;M236&amp;IF('by region'!$I$2="Any","Any",N236)&amp;G236</f>
        <v>AnyFlatAny45111</v>
      </c>
      <c r="E236" s="5" t="e">
        <f>IF(I236=#REF!,'Turf only'!G236,"")</f>
        <v>#REF!</v>
      </c>
      <c r="F236" s="5" t="e">
        <f t="shared" si="16"/>
        <v>#REF!</v>
      </c>
      <c r="G236" s="15">
        <v>45111</v>
      </c>
      <c r="H236" s="16" t="s">
        <v>7</v>
      </c>
      <c r="I236" s="16" t="s">
        <v>86</v>
      </c>
      <c r="J236" s="16" t="s">
        <v>9</v>
      </c>
      <c r="K236" s="14" t="s">
        <v>10</v>
      </c>
      <c r="L236" s="14" t="s">
        <v>11</v>
      </c>
      <c r="M236" s="16" t="s">
        <v>25</v>
      </c>
      <c r="N236" s="16" t="s">
        <v>13</v>
      </c>
      <c r="O236" s="16" t="s">
        <v>14</v>
      </c>
      <c r="P236" s="12">
        <f t="shared" si="17"/>
        <v>1</v>
      </c>
      <c r="Q236" s="12" cm="1">
        <f t="array" ref="Q236">SUMPRODUCT(($G$2:$G$2765=G236)*(P236&gt;$P$2:$P$2765))+1</f>
        <v>1</v>
      </c>
      <c r="R236" s="12" t="e">
        <f>(Q236*100000)+#REF!</f>
        <v>#REF!</v>
      </c>
      <c r="S236" t="e" cm="1">
        <f t="array" ref="S236">SUMPRODUCT(($G$2:$G$2765=G236)*(R236&gt;$R$2:$R$2765))+1</f>
        <v>#REF!</v>
      </c>
      <c r="T236" t="str">
        <f t="shared" si="18"/>
        <v xml:space="preserve">HAMILTON PARK </v>
      </c>
      <c r="U236">
        <v>0</v>
      </c>
      <c r="V236" t="s">
        <v>17</v>
      </c>
      <c r="W236">
        <f t="shared" si="19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15"/>
        <v>Evening45111</v>
      </c>
      <c r="D237" s="5" t="str">
        <f>IF('by region'!$C$2="Any","Any",'Turf only'!V237)&amp;M237&amp;IF('by region'!$I$2="Any","Any",N237)&amp;G237</f>
        <v>AnyFlatAny45111</v>
      </c>
      <c r="E237" s="5" t="e">
        <f>IF(I237=#REF!,'Turf only'!G237,"")</f>
        <v>#REF!</v>
      </c>
      <c r="F237" s="5" t="e">
        <f t="shared" si="16"/>
        <v>#REF!</v>
      </c>
      <c r="G237" s="15">
        <v>45111</v>
      </c>
      <c r="H237" s="16" t="s">
        <v>7</v>
      </c>
      <c r="I237" s="16" t="s">
        <v>65</v>
      </c>
      <c r="J237" s="16" t="s">
        <v>80</v>
      </c>
      <c r="K237" s="14" t="s">
        <v>24</v>
      </c>
      <c r="L237" s="14" t="s">
        <v>19</v>
      </c>
      <c r="M237" s="16" t="s">
        <v>25</v>
      </c>
      <c r="N237" s="16" t="s">
        <v>13</v>
      </c>
      <c r="O237" s="16" t="s">
        <v>14</v>
      </c>
      <c r="P237" s="12">
        <f t="shared" si="17"/>
        <v>2</v>
      </c>
      <c r="Q237" s="12" cm="1">
        <f t="array" ref="Q237">SUMPRODUCT(($G$2:$G$2765=G237)*(P237&gt;$P$2:$P$2765))+1</f>
        <v>3</v>
      </c>
      <c r="R237" s="12" t="e">
        <f>(Q237*100000)+#REF!</f>
        <v>#REF!</v>
      </c>
      <c r="S237" t="e" cm="1">
        <f t="array" ref="S237">SUMPRODUCT(($G$2:$G$2765=G237)*(R237&gt;$R$2:$R$2765))+1</f>
        <v>#REF!</v>
      </c>
      <c r="T237" t="str">
        <f t="shared" si="18"/>
        <v>FFOS LAS †</v>
      </c>
      <c r="U237">
        <v>0</v>
      </c>
      <c r="V237" t="s">
        <v>17</v>
      </c>
      <c r="W237">
        <f t="shared" si="19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15"/>
        <v>Evening45112</v>
      </c>
      <c r="D238" s="5" t="str">
        <f>IF('by region'!$C$2="Any","Any",'Turf only'!V238)&amp;M238&amp;IF('by region'!$I$2="Any","Any",N238)&amp;G238</f>
        <v>AnyFlatAny45112</v>
      </c>
      <c r="E238" s="5" t="e">
        <f>IF(I238=#REF!,'Turf only'!G238,"")</f>
        <v>#REF!</v>
      </c>
      <c r="F238" s="5" t="e">
        <f t="shared" si="16"/>
        <v>#REF!</v>
      </c>
      <c r="G238" s="15">
        <v>45112</v>
      </c>
      <c r="H238" s="16" t="s">
        <v>27</v>
      </c>
      <c r="I238" s="16" t="s">
        <v>79</v>
      </c>
      <c r="J238" s="16" t="s">
        <v>80</v>
      </c>
      <c r="K238" s="14" t="s">
        <v>24</v>
      </c>
      <c r="L238" s="14" t="s">
        <v>19</v>
      </c>
      <c r="M238" s="16" t="s">
        <v>25</v>
      </c>
      <c r="N238" s="16" t="s">
        <v>13</v>
      </c>
      <c r="O238" s="16" t="s">
        <v>14</v>
      </c>
      <c r="P238" s="12">
        <f t="shared" si="17"/>
        <v>2</v>
      </c>
      <c r="Q238" s="12" cm="1">
        <f t="array" ref="Q238">SUMPRODUCT(($G$2:$G$2765=G238)*(P238&gt;$P$2:$P$2765))+1</f>
        <v>4</v>
      </c>
      <c r="R238" s="12" t="e">
        <f>(Q238*100000)+#REF!</f>
        <v>#REF!</v>
      </c>
      <c r="S238" t="e" cm="1">
        <f t="array" ref="S238">SUMPRODUCT(($G$2:$G$2765=G238)*(R238&gt;$R$2:$R$2765))+1</f>
        <v>#REF!</v>
      </c>
      <c r="T238" t="str">
        <f t="shared" si="18"/>
        <v>BATH †</v>
      </c>
      <c r="U238">
        <v>0</v>
      </c>
      <c r="V238" t="s">
        <v>11</v>
      </c>
      <c r="W238">
        <f t="shared" si="19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15"/>
        <v>Afternoon45112</v>
      </c>
      <c r="D239" s="5" t="str">
        <f>IF('by region'!$C$2="Any","Any",'Turf only'!V239)&amp;M239&amp;IF('by region'!$I$2="Any","Any",N239)&amp;G239</f>
        <v>AnyFlatAny45112</v>
      </c>
      <c r="E239" s="5" t="e">
        <f>IF(I239=#REF!,'Turf only'!G239,"")</f>
        <v>#REF!</v>
      </c>
      <c r="F239" s="5" t="e">
        <f t="shared" si="16"/>
        <v>#REF!</v>
      </c>
      <c r="G239" s="15">
        <v>45112</v>
      </c>
      <c r="H239" s="16" t="s">
        <v>27</v>
      </c>
      <c r="I239" s="16" t="s">
        <v>22</v>
      </c>
      <c r="J239" s="16" t="s">
        <v>9</v>
      </c>
      <c r="K239" s="14" t="s">
        <v>10</v>
      </c>
      <c r="L239" s="14" t="s">
        <v>11</v>
      </c>
      <c r="M239" s="16" t="s">
        <v>25</v>
      </c>
      <c r="N239" s="16" t="s">
        <v>13</v>
      </c>
      <c r="O239" s="16" t="s">
        <v>14</v>
      </c>
      <c r="P239" s="12">
        <f t="shared" si="17"/>
        <v>1</v>
      </c>
      <c r="Q239" s="12" cm="1">
        <f t="array" ref="Q239">SUMPRODUCT(($G$2:$G$2765=G239)*(P239&gt;$P$2:$P$2765))+1</f>
        <v>1</v>
      </c>
      <c r="R239" s="12" t="e">
        <f>(Q239*100000)+#REF!</f>
        <v>#REF!</v>
      </c>
      <c r="S239" t="e" cm="1">
        <f t="array" ref="S239">SUMPRODUCT(($G$2:$G$2765=G239)*(R239&gt;$R$2:$R$2765))+1</f>
        <v>#REF!</v>
      </c>
      <c r="T239" t="str">
        <f t="shared" si="18"/>
        <v xml:space="preserve">MUSSELBURGH </v>
      </c>
      <c r="U239">
        <v>0</v>
      </c>
      <c r="V239" t="s">
        <v>19</v>
      </c>
      <c r="W239">
        <f t="shared" si="19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15"/>
        <v>Afternoon45112</v>
      </c>
      <c r="D240" s="5" t="str">
        <f>IF('by region'!$C$2="Any","Any",'Turf only'!V240)&amp;M240&amp;IF('by region'!$I$2="Any","Any",N240)&amp;G240</f>
        <v>AnyFlatAny45112</v>
      </c>
      <c r="E240" s="5" t="e">
        <f>IF(I240=#REF!,'Turf only'!G240,"")</f>
        <v>#REF!</v>
      </c>
      <c r="F240" s="5" t="e">
        <f t="shared" si="16"/>
        <v>#REF!</v>
      </c>
      <c r="G240" s="15">
        <v>45112</v>
      </c>
      <c r="H240" s="16" t="s">
        <v>27</v>
      </c>
      <c r="I240" s="16" t="s">
        <v>74</v>
      </c>
      <c r="J240" s="16" t="s">
        <v>9</v>
      </c>
      <c r="K240" s="14" t="s">
        <v>10</v>
      </c>
      <c r="L240" s="14" t="s">
        <v>11</v>
      </c>
      <c r="M240" s="16" t="s">
        <v>25</v>
      </c>
      <c r="N240" s="16" t="s">
        <v>13</v>
      </c>
      <c r="O240" s="16" t="s">
        <v>14</v>
      </c>
      <c r="P240" s="12">
        <f t="shared" si="17"/>
        <v>1</v>
      </c>
      <c r="Q240" s="12" cm="1">
        <f t="array" ref="Q240">SUMPRODUCT(($G$2:$G$2765=G240)*(P240&gt;$P$2:$P$2765))+1</f>
        <v>1</v>
      </c>
      <c r="R240" s="12" t="e">
        <f>(Q240*100000)+#REF!</f>
        <v>#REF!</v>
      </c>
      <c r="S240" t="e" cm="1">
        <f t="array" ref="S240">SUMPRODUCT(($G$2:$G$2765=G240)*(R240&gt;$R$2:$R$2765))+1</f>
        <v>#REF!</v>
      </c>
      <c r="T240" t="str">
        <f t="shared" si="18"/>
        <v xml:space="preserve">THIRSK </v>
      </c>
      <c r="U240">
        <v>0</v>
      </c>
      <c r="V240" t="s">
        <v>30</v>
      </c>
      <c r="W240">
        <f t="shared" si="19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15"/>
        <v>Evening45112</v>
      </c>
      <c r="D241" s="5" t="str">
        <f>IF('by region'!$C$2="Any","Any",'Turf only'!V241)&amp;M241&amp;IF('by region'!$I$2="Any","Any",N241)&amp;G241</f>
        <v>AnyFlatAny45112</v>
      </c>
      <c r="E241" s="5" t="e">
        <f>IF(I241=#REF!,'Turf only'!G241,"")</f>
        <v>#REF!</v>
      </c>
      <c r="F241" s="5" t="e">
        <f t="shared" si="16"/>
        <v>#REF!</v>
      </c>
      <c r="G241" s="15">
        <v>45112</v>
      </c>
      <c r="H241" s="16" t="s">
        <v>27</v>
      </c>
      <c r="I241" s="16" t="s">
        <v>83</v>
      </c>
      <c r="J241" s="16" t="s">
        <v>80</v>
      </c>
      <c r="K241" s="14" t="s">
        <v>16</v>
      </c>
      <c r="L241" s="14" t="s">
        <v>19</v>
      </c>
      <c r="M241" s="16" t="s">
        <v>25</v>
      </c>
      <c r="N241" s="16" t="s">
        <v>13</v>
      </c>
      <c r="O241" s="16" t="s">
        <v>14</v>
      </c>
      <c r="P241" s="12">
        <f t="shared" si="17"/>
        <v>2</v>
      </c>
      <c r="Q241" s="12" cm="1">
        <f t="array" ref="Q241">SUMPRODUCT(($G$2:$G$2765=G241)*(P241&gt;$P$2:$P$2765))+1</f>
        <v>4</v>
      </c>
      <c r="R241" s="12" t="e">
        <f>(Q241*100000)+#REF!</f>
        <v>#REF!</v>
      </c>
      <c r="S241" t="e" cm="1">
        <f t="array" ref="S241">SUMPRODUCT(($G$2:$G$2765=G241)*(R241&gt;$R$2:$R$2765))+1</f>
        <v>#REF!</v>
      </c>
      <c r="T241" t="str">
        <f t="shared" si="18"/>
        <v>EPSOM DOWNS †</v>
      </c>
      <c r="U241">
        <v>0</v>
      </c>
      <c r="V241" t="s">
        <v>19</v>
      </c>
      <c r="W241">
        <f t="shared" si="19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15"/>
        <v>Afternoon45113</v>
      </c>
      <c r="D242" s="5" t="str">
        <f>IF('by region'!$C$2="Any","Any",'Turf only'!V242)&amp;M242&amp;IF('by region'!$I$2="Any","Any",N242)&amp;G242</f>
        <v>AnyFlatAny45113</v>
      </c>
      <c r="E242" s="5" t="e">
        <f>IF(I242=#REF!,'Turf only'!G242,"")</f>
        <v>#REF!</v>
      </c>
      <c r="F242" s="5" t="e">
        <f t="shared" si="16"/>
        <v>#REF!</v>
      </c>
      <c r="G242" s="15">
        <v>45113</v>
      </c>
      <c r="H242" s="16" t="s">
        <v>34</v>
      </c>
      <c r="I242" s="16" t="s">
        <v>56</v>
      </c>
      <c r="J242" s="16" t="s">
        <v>9</v>
      </c>
      <c r="K242" s="14" t="s">
        <v>16</v>
      </c>
      <c r="L242" s="14" t="s">
        <v>11</v>
      </c>
      <c r="M242" s="16" t="s">
        <v>25</v>
      </c>
      <c r="N242" s="16" t="s">
        <v>13</v>
      </c>
      <c r="O242" s="16" t="s">
        <v>14</v>
      </c>
      <c r="P242" s="12">
        <f t="shared" si="17"/>
        <v>1</v>
      </c>
      <c r="Q242" s="12" cm="1">
        <f t="array" ref="Q242">SUMPRODUCT(($G$2:$G$2765=G242)*(P242&gt;$P$2:$P$2765))+1</f>
        <v>1</v>
      </c>
      <c r="R242" s="12" t="e">
        <f>(Q242*100000)+#REF!</f>
        <v>#REF!</v>
      </c>
      <c r="S242" t="e" cm="1">
        <f t="array" ref="S242">SUMPRODUCT(($G$2:$G$2765=G242)*(R242&gt;$R$2:$R$2765))+1</f>
        <v>#REF!</v>
      </c>
      <c r="T242" t="str">
        <f t="shared" si="18"/>
        <v xml:space="preserve">HAYDOCK PARK </v>
      </c>
      <c r="U242">
        <v>0</v>
      </c>
      <c r="V242" t="s">
        <v>17</v>
      </c>
      <c r="W242">
        <f t="shared" si="19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15"/>
        <v>Evening45113</v>
      </c>
      <c r="D243" s="5" t="str">
        <f>IF('by region'!$C$2="Any","Any",'Turf only'!V243)&amp;M243&amp;IF('by region'!$I$2="Any","Any",N243)&amp;G243</f>
        <v>AnyFlatAny45113</v>
      </c>
      <c r="E243" s="5" t="e">
        <f>IF(I243=#REF!,'Turf only'!G243,"")</f>
        <v>#REF!</v>
      </c>
      <c r="F243" s="5" t="e">
        <f t="shared" si="16"/>
        <v>#REF!</v>
      </c>
      <c r="G243" s="15">
        <v>45113</v>
      </c>
      <c r="H243" s="16" t="s">
        <v>34</v>
      </c>
      <c r="I243" s="16" t="s">
        <v>51</v>
      </c>
      <c r="J243" s="16" t="s">
        <v>80</v>
      </c>
      <c r="K243" s="14" t="s">
        <v>10</v>
      </c>
      <c r="L243" s="14" t="s">
        <v>19</v>
      </c>
      <c r="M243" s="16" t="s">
        <v>25</v>
      </c>
      <c r="N243" s="16" t="s">
        <v>13</v>
      </c>
      <c r="O243" s="16" t="s">
        <v>14</v>
      </c>
      <c r="P243" s="12">
        <f t="shared" si="17"/>
        <v>2</v>
      </c>
      <c r="Q243" s="12" cm="1">
        <f t="array" ref="Q243">SUMPRODUCT(($G$2:$G$2765=G243)*(P243&gt;$P$2:$P$2765))+1</f>
        <v>4</v>
      </c>
      <c r="R243" s="12" t="e">
        <f>(Q243*100000)+#REF!</f>
        <v>#REF!</v>
      </c>
      <c r="S243" t="e" cm="1">
        <f t="array" ref="S243">SUMPRODUCT(($G$2:$G$2765=G243)*(R243&gt;$R$2:$R$2765))+1</f>
        <v>#REF!</v>
      </c>
      <c r="T243" t="str">
        <f t="shared" si="18"/>
        <v>NEWBURY †</v>
      </c>
      <c r="U243">
        <v>0</v>
      </c>
      <c r="V243" t="s">
        <v>19</v>
      </c>
      <c r="W243">
        <f t="shared" si="19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15"/>
        <v>Afternoon45113</v>
      </c>
      <c r="D244" s="5" t="str">
        <f>IF('by region'!$C$2="Any","Any",'Turf only'!V244)&amp;M244&amp;IF('by region'!$I$2="Any","Any",N244)&amp;G244</f>
        <v>AnyFlatAny45113</v>
      </c>
      <c r="E244" s="5" t="e">
        <f>IF(I244=#REF!,'Turf only'!G244,"")</f>
        <v>#REF!</v>
      </c>
      <c r="F244" s="5" t="e">
        <f t="shared" si="16"/>
        <v>#REF!</v>
      </c>
      <c r="G244" s="15">
        <v>45113</v>
      </c>
      <c r="H244" s="16" t="s">
        <v>34</v>
      </c>
      <c r="I244" s="16" t="s">
        <v>81</v>
      </c>
      <c r="J244" s="16" t="s">
        <v>9</v>
      </c>
      <c r="K244" s="14" t="s">
        <v>24</v>
      </c>
      <c r="L244" s="14" t="s">
        <v>17</v>
      </c>
      <c r="M244" s="16" t="s">
        <v>25</v>
      </c>
      <c r="N244" s="16" t="s">
        <v>13</v>
      </c>
      <c r="O244" s="16" t="s">
        <v>14</v>
      </c>
      <c r="P244" s="12">
        <f t="shared" si="17"/>
        <v>1</v>
      </c>
      <c r="Q244" s="12" cm="1">
        <f t="array" ref="Q244">SUMPRODUCT(($G$2:$G$2765=G244)*(P244&gt;$P$2:$P$2765))+1</f>
        <v>1</v>
      </c>
      <c r="R244" s="12" t="e">
        <f>(Q244*100000)+#REF!</f>
        <v>#REF!</v>
      </c>
      <c r="S244" t="e" cm="1">
        <f t="array" ref="S244">SUMPRODUCT(($G$2:$G$2765=G244)*(R244&gt;$R$2:$R$2765))+1</f>
        <v>#REF!</v>
      </c>
      <c r="T244" t="str">
        <f t="shared" si="18"/>
        <v xml:space="preserve">YARMOUTH </v>
      </c>
      <c r="U244">
        <v>0</v>
      </c>
      <c r="V244" t="s">
        <v>11</v>
      </c>
      <c r="W244">
        <f t="shared" si="19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15"/>
        <v>Evening45114</v>
      </c>
      <c r="D245" s="5" t="str">
        <f>IF('by region'!$C$2="Any","Any",'Turf only'!V245)&amp;M245&amp;IF('by region'!$I$2="Any","Any",N245)&amp;G245</f>
        <v>AnyFlatAny45114</v>
      </c>
      <c r="E245" s="5" t="e">
        <f>IF(I245=#REF!,'Turf only'!G245,"")</f>
        <v>#REF!</v>
      </c>
      <c r="F245" s="5" t="e">
        <f t="shared" si="16"/>
        <v>#REF!</v>
      </c>
      <c r="G245" s="15">
        <v>45114</v>
      </c>
      <c r="H245" s="16" t="s">
        <v>35</v>
      </c>
      <c r="I245" s="16" t="s">
        <v>77</v>
      </c>
      <c r="J245" s="16" t="s">
        <v>80</v>
      </c>
      <c r="K245" s="14" t="s">
        <v>10</v>
      </c>
      <c r="L245" s="14" t="s">
        <v>11</v>
      </c>
      <c r="M245" s="16" t="s">
        <v>25</v>
      </c>
      <c r="N245" s="16" t="s">
        <v>13</v>
      </c>
      <c r="O245" s="16" t="s">
        <v>14</v>
      </c>
      <c r="P245" s="12">
        <f t="shared" si="17"/>
        <v>2</v>
      </c>
      <c r="Q245" s="12" cm="1">
        <f t="array" ref="Q245">SUMPRODUCT(($G$2:$G$2765=G245)*(P245&gt;$P$2:$P$2765))+1</f>
        <v>4</v>
      </c>
      <c r="R245" s="12" t="e">
        <f>(Q245*100000)+#REF!</f>
        <v>#REF!</v>
      </c>
      <c r="S245" t="e" cm="1">
        <f t="array" ref="S245">SUMPRODUCT(($G$2:$G$2765=G245)*(R245&gt;$R$2:$R$2765))+1</f>
        <v>#REF!</v>
      </c>
      <c r="T245" t="str">
        <f t="shared" si="18"/>
        <v>BEVERLEY †</v>
      </c>
      <c r="U245">
        <v>0</v>
      </c>
      <c r="V245" t="s">
        <v>11</v>
      </c>
      <c r="W245">
        <f t="shared" si="19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15"/>
        <v>Afternoon45114</v>
      </c>
      <c r="D246" s="5" t="str">
        <f>IF('by region'!$C$2="Any","Any",'Turf only'!V246)&amp;M246&amp;IF('by region'!$I$2="Any","Any",N246)&amp;G246</f>
        <v>AnyFlatAny45114</v>
      </c>
      <c r="E246" s="5" t="e">
        <f>IF(I246=#REF!,'Turf only'!G246,"")</f>
        <v>#REF!</v>
      </c>
      <c r="F246" s="5" t="e">
        <f t="shared" si="16"/>
        <v>#REF!</v>
      </c>
      <c r="G246" s="15">
        <v>45114</v>
      </c>
      <c r="H246" s="16" t="s">
        <v>35</v>
      </c>
      <c r="I246" s="16" t="s">
        <v>59</v>
      </c>
      <c r="J246" s="16" t="s">
        <v>9</v>
      </c>
      <c r="K246" s="14" t="s">
        <v>24</v>
      </c>
      <c r="L246" s="14" t="s">
        <v>11</v>
      </c>
      <c r="M246" s="16" t="s">
        <v>25</v>
      </c>
      <c r="N246" s="16" t="s">
        <v>13</v>
      </c>
      <c r="O246" s="16" t="s">
        <v>14</v>
      </c>
      <c r="P246" s="12">
        <f t="shared" si="17"/>
        <v>1</v>
      </c>
      <c r="Q246" s="12" cm="1">
        <f t="array" ref="Q246">SUMPRODUCT(($G$2:$G$2765=G246)*(P246&gt;$P$2:$P$2765))+1</f>
        <v>1</v>
      </c>
      <c r="R246" s="12" t="e">
        <f>(Q246*100000)+#REF!</f>
        <v>#REF!</v>
      </c>
      <c r="S246" t="e" cm="1">
        <f t="array" ref="S246">SUMPRODUCT(($G$2:$G$2765=G246)*(R246&gt;$R$2:$R$2765))+1</f>
        <v>#REF!</v>
      </c>
      <c r="T246" t="str">
        <f t="shared" si="18"/>
        <v xml:space="preserve">DONCASTER </v>
      </c>
      <c r="U246">
        <v>0</v>
      </c>
      <c r="V246" t="s">
        <v>30</v>
      </c>
      <c r="W246">
        <f t="shared" si="19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si="15"/>
        <v>Evening45114</v>
      </c>
      <c r="D247" s="5" t="str">
        <f>IF('by region'!$C$2="Any","Any",'Turf only'!V247)&amp;M247&amp;IF('by region'!$I$2="Any","Any",N247)&amp;G247</f>
        <v>AnyFlatAny45114</v>
      </c>
      <c r="E247" s="5" t="e">
        <f>IF(I247=#REF!,'Turf only'!G247,"")</f>
        <v>#REF!</v>
      </c>
      <c r="F247" s="5" t="e">
        <f t="shared" si="16"/>
        <v>#REF!</v>
      </c>
      <c r="G247" s="15">
        <v>45114</v>
      </c>
      <c r="H247" s="16" t="s">
        <v>35</v>
      </c>
      <c r="I247" s="16" t="s">
        <v>56</v>
      </c>
      <c r="J247" s="16" t="s">
        <v>80</v>
      </c>
      <c r="K247" s="14" t="s">
        <v>16</v>
      </c>
      <c r="L247" s="14" t="s">
        <v>11</v>
      </c>
      <c r="M247" s="16" t="s">
        <v>25</v>
      </c>
      <c r="N247" s="16" t="s">
        <v>13</v>
      </c>
      <c r="O247" s="16" t="s">
        <v>14</v>
      </c>
      <c r="P247" s="12">
        <f t="shared" si="17"/>
        <v>2</v>
      </c>
      <c r="Q247" s="12" cm="1">
        <f t="array" ref="Q247">SUMPRODUCT(($G$2:$G$2765=G247)*(P247&gt;$P$2:$P$2765))+1</f>
        <v>4</v>
      </c>
      <c r="R247" s="12" t="e">
        <f>(Q247*100000)+#REF!</f>
        <v>#REF!</v>
      </c>
      <c r="S247" t="e" cm="1">
        <f t="array" ref="S247">SUMPRODUCT(($G$2:$G$2765=G247)*(R247&gt;$R$2:$R$2765))+1</f>
        <v>#REF!</v>
      </c>
      <c r="T247" t="str">
        <f t="shared" si="18"/>
        <v>HAYDOCK PARK †</v>
      </c>
      <c r="U247">
        <v>0</v>
      </c>
      <c r="V247" t="s">
        <v>11</v>
      </c>
      <c r="W247">
        <f t="shared" si="19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15"/>
        <v>Afternoon45114</v>
      </c>
      <c r="D248" s="5" t="str">
        <f>IF('by region'!$C$2="Any","Any",'Turf only'!V248)&amp;M248&amp;IF('by region'!$I$2="Any","Any",N248)&amp;G248</f>
        <v>AnyFlatAny45114</v>
      </c>
      <c r="E248" s="5" t="e">
        <f>IF(I248=#REF!,'Turf only'!G248,"")</f>
        <v>#REF!</v>
      </c>
      <c r="F248" s="5" t="e">
        <f t="shared" si="16"/>
        <v>#REF!</v>
      </c>
      <c r="G248" s="15">
        <v>45114</v>
      </c>
      <c r="H248" s="16" t="s">
        <v>35</v>
      </c>
      <c r="I248" s="16" t="s">
        <v>38</v>
      </c>
      <c r="J248" s="16" t="s">
        <v>9</v>
      </c>
      <c r="K248" s="14" t="s">
        <v>16</v>
      </c>
      <c r="L248" s="14" t="s">
        <v>19</v>
      </c>
      <c r="M248" s="16" t="s">
        <v>25</v>
      </c>
      <c r="N248" s="16" t="s">
        <v>13</v>
      </c>
      <c r="O248" s="16" t="s">
        <v>14</v>
      </c>
      <c r="P248" s="12">
        <f t="shared" si="17"/>
        <v>1</v>
      </c>
      <c r="Q248" s="12" cm="1">
        <f t="array" ref="Q248">SUMPRODUCT(($G$2:$G$2765=G248)*(P248&gt;$P$2:$P$2765))+1</f>
        <v>1</v>
      </c>
      <c r="R248" s="12" t="e">
        <f>(Q248*100000)+#REF!</f>
        <v>#REF!</v>
      </c>
      <c r="S248" t="e" cm="1">
        <f t="array" ref="S248">SUMPRODUCT(($G$2:$G$2765=G248)*(R248&gt;$R$2:$R$2765))+1</f>
        <v>#REF!</v>
      </c>
      <c r="T248" t="str">
        <f t="shared" si="18"/>
        <v xml:space="preserve">SANDOWN PARK </v>
      </c>
      <c r="U248">
        <v>0</v>
      </c>
      <c r="V248" t="s">
        <v>19</v>
      </c>
      <c r="W248">
        <f t="shared" si="19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ref="C249:C312" si="20">J249&amp;G249</f>
        <v>Afternoon45115</v>
      </c>
      <c r="D249" s="5" t="str">
        <f>IF('by region'!$C$2="Any","Any",'Turf only'!V249)&amp;M249&amp;IF('by region'!$I$2="Any","Any",N249)&amp;G249</f>
        <v>AnyFlatAny45115</v>
      </c>
      <c r="E249" s="5" t="e">
        <f>IF(I249=#REF!,'Turf only'!G249,"")</f>
        <v>#REF!</v>
      </c>
      <c r="F249" s="5" t="e">
        <f t="shared" ref="F249:F312" si="21">G249&amp;S249</f>
        <v>#REF!</v>
      </c>
      <c r="G249" s="15">
        <v>45115</v>
      </c>
      <c r="H249" s="16" t="s">
        <v>37</v>
      </c>
      <c r="I249" s="16" t="s">
        <v>77</v>
      </c>
      <c r="J249" s="16" t="s">
        <v>9</v>
      </c>
      <c r="K249" s="14" t="s">
        <v>10</v>
      </c>
      <c r="L249" s="14" t="s">
        <v>11</v>
      </c>
      <c r="M249" s="16" t="s">
        <v>25</v>
      </c>
      <c r="N249" s="16" t="s">
        <v>13</v>
      </c>
      <c r="O249" s="16" t="s">
        <v>14</v>
      </c>
      <c r="P249" s="12">
        <f t="shared" ref="P249:P312" si="22">IF(J249="Afternoon",1,IF(J249="Evening",2,IF(J249="Floodlit",3,4)))</f>
        <v>1</v>
      </c>
      <c r="Q249" s="12" cm="1">
        <f t="array" ref="Q249">SUMPRODUCT(($G$2:$G$2765=G249)*(P249&gt;$P$2:$P$2765))+1</f>
        <v>1</v>
      </c>
      <c r="R249" s="12" t="e">
        <f>(Q249*100000)+#REF!</f>
        <v>#REF!</v>
      </c>
      <c r="S249" t="e" cm="1">
        <f t="array" ref="S249">SUMPRODUCT(($G$2:$G$2765=G249)*(R249&gt;$R$2:$R$2765))+1</f>
        <v>#REF!</v>
      </c>
      <c r="T249" t="str">
        <f t="shared" ref="T249:T312" si="23">_xlfn.CONCAT(IF(M249="Flat",UPPER(I249),I249)," ",IF(J249="Evening","†",IF(J249="Floodlit","#","")))</f>
        <v xml:space="preserve">BEVERLEY </v>
      </c>
      <c r="U249">
        <v>0</v>
      </c>
      <c r="V249" t="s">
        <v>17</v>
      </c>
      <c r="W249">
        <f t="shared" ref="W249:W312" si="24">YEAR(G249)</f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0"/>
        <v>Evening45115</v>
      </c>
      <c r="D250" s="5" t="str">
        <f>IF('by region'!$C$2="Any","Any",'Turf only'!V250)&amp;M250&amp;IF('by region'!$I$2="Any","Any",N250)&amp;G250</f>
        <v>AnyFlatAny45115</v>
      </c>
      <c r="E250" s="5" t="e">
        <f>IF(I250=#REF!,'Turf only'!G250,"")</f>
        <v>#REF!</v>
      </c>
      <c r="F250" s="5" t="e">
        <f t="shared" si="21"/>
        <v>#REF!</v>
      </c>
      <c r="G250" s="15">
        <v>45115</v>
      </c>
      <c r="H250" s="16" t="s">
        <v>37</v>
      </c>
      <c r="I250" s="16" t="s">
        <v>63</v>
      </c>
      <c r="J250" s="16" t="s">
        <v>80</v>
      </c>
      <c r="K250" s="14" t="s">
        <v>16</v>
      </c>
      <c r="L250" s="14" t="s">
        <v>11</v>
      </c>
      <c r="M250" s="16" t="s">
        <v>25</v>
      </c>
      <c r="N250" s="16" t="s">
        <v>13</v>
      </c>
      <c r="O250" s="16" t="s">
        <v>14</v>
      </c>
      <c r="P250" s="12">
        <f t="shared" si="22"/>
        <v>2</v>
      </c>
      <c r="Q250" s="12" cm="1">
        <f t="array" ref="Q250">SUMPRODUCT(($G$2:$G$2765=G250)*(P250&gt;$P$2:$P$2765))+1</f>
        <v>5</v>
      </c>
      <c r="R250" s="12" t="e">
        <f>(Q250*100000)+#REF!</f>
        <v>#REF!</v>
      </c>
      <c r="S250" t="e" cm="1">
        <f t="array" ref="S250">SUMPRODUCT(($G$2:$G$2765=G250)*(R250&gt;$R$2:$R$2765))+1</f>
        <v>#REF!</v>
      </c>
      <c r="T250" t="str">
        <f t="shared" si="23"/>
        <v>CARLISLE †</v>
      </c>
      <c r="U250">
        <v>0</v>
      </c>
      <c r="V250" t="s">
        <v>11</v>
      </c>
      <c r="W250">
        <f t="shared" si="24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0"/>
        <v>Afternoon45115</v>
      </c>
      <c r="D251" s="5" t="str">
        <f>IF('by region'!$C$2="Any","Any",'Turf only'!V251)&amp;M251&amp;IF('by region'!$I$2="Any","Any",N251)&amp;G251</f>
        <v>AnyFlatAny45115</v>
      </c>
      <c r="E251" s="5" t="e">
        <f>IF(I251=#REF!,'Turf only'!G251,"")</f>
        <v>#REF!</v>
      </c>
      <c r="F251" s="5" t="e">
        <f t="shared" si="21"/>
        <v>#REF!</v>
      </c>
      <c r="G251" s="15">
        <v>45115</v>
      </c>
      <c r="H251" s="16" t="s">
        <v>37</v>
      </c>
      <c r="I251" s="16" t="s">
        <v>56</v>
      </c>
      <c r="J251" s="16" t="s">
        <v>9</v>
      </c>
      <c r="K251" s="14" t="s">
        <v>16</v>
      </c>
      <c r="L251" s="14" t="s">
        <v>11</v>
      </c>
      <c r="M251" s="16" t="s">
        <v>25</v>
      </c>
      <c r="N251" s="16" t="s">
        <v>13</v>
      </c>
      <c r="O251" s="16" t="s">
        <v>14</v>
      </c>
      <c r="P251" s="12">
        <f t="shared" si="22"/>
        <v>1</v>
      </c>
      <c r="Q251" s="12" cm="1">
        <f t="array" ref="Q251">SUMPRODUCT(($G$2:$G$2765=G251)*(P251&gt;$P$2:$P$2765))+1</f>
        <v>1</v>
      </c>
      <c r="R251" s="12" t="e">
        <f>(Q251*100000)+#REF!</f>
        <v>#REF!</v>
      </c>
      <c r="S251" t="e" cm="1">
        <f t="array" ref="S251">SUMPRODUCT(($G$2:$G$2765=G251)*(R251&gt;$R$2:$R$2765))+1</f>
        <v>#REF!</v>
      </c>
      <c r="T251" t="str">
        <f t="shared" si="23"/>
        <v xml:space="preserve">HAYDOCK PARK </v>
      </c>
      <c r="U251">
        <v>0</v>
      </c>
      <c r="V251" t="s">
        <v>19</v>
      </c>
      <c r="W251">
        <f t="shared" si="24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0"/>
        <v>Afternoon45115</v>
      </c>
      <c r="D252" s="5" t="str">
        <f>IF('by region'!$C$2="Any","Any",'Turf only'!V252)&amp;M252&amp;IF('by region'!$I$2="Any","Any",N252)&amp;G252</f>
        <v>AnyFlatAny45115</v>
      </c>
      <c r="E252" s="5" t="e">
        <f>IF(I252=#REF!,'Turf only'!G252,"")</f>
        <v>#REF!</v>
      </c>
      <c r="F252" s="5" t="e">
        <f t="shared" si="21"/>
        <v>#REF!</v>
      </c>
      <c r="G252" s="15">
        <v>45115</v>
      </c>
      <c r="H252" s="16" t="s">
        <v>37</v>
      </c>
      <c r="I252" s="16" t="s">
        <v>44</v>
      </c>
      <c r="J252" s="16" t="s">
        <v>9</v>
      </c>
      <c r="K252" s="14" t="s">
        <v>10</v>
      </c>
      <c r="L252" s="14" t="s">
        <v>17</v>
      </c>
      <c r="M252" s="16" t="s">
        <v>25</v>
      </c>
      <c r="N252" s="16" t="s">
        <v>13</v>
      </c>
      <c r="O252" s="16" t="s">
        <v>14</v>
      </c>
      <c r="P252" s="12">
        <f t="shared" si="22"/>
        <v>1</v>
      </c>
      <c r="Q252" s="12" cm="1">
        <f t="array" ref="Q252">SUMPRODUCT(($G$2:$G$2765=G252)*(P252&gt;$P$2:$P$2765))+1</f>
        <v>1</v>
      </c>
      <c r="R252" s="12" t="e">
        <f>(Q252*100000)+#REF!</f>
        <v>#REF!</v>
      </c>
      <c r="S252" t="e" cm="1">
        <f t="array" ref="S252">SUMPRODUCT(($G$2:$G$2765=G252)*(R252&gt;$R$2:$R$2765))+1</f>
        <v>#REF!</v>
      </c>
      <c r="T252" t="str">
        <f t="shared" si="23"/>
        <v xml:space="preserve">LEICESTER </v>
      </c>
      <c r="U252">
        <v>0</v>
      </c>
      <c r="V252" t="s">
        <v>11</v>
      </c>
      <c r="W252">
        <f t="shared" si="24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0"/>
        <v>Evening45115</v>
      </c>
      <c r="D253" s="5" t="str">
        <f>IF('by region'!$C$2="Any","Any",'Turf only'!V253)&amp;M253&amp;IF('by region'!$I$2="Any","Any",N253)&amp;G253</f>
        <v>AnyFlatAny45115</v>
      </c>
      <c r="E253" s="5" t="e">
        <f>IF(I253=#REF!,'Turf only'!G253,"")</f>
        <v>#REF!</v>
      </c>
      <c r="F253" s="5" t="e">
        <f t="shared" si="21"/>
        <v>#REF!</v>
      </c>
      <c r="G253" s="15">
        <v>45115</v>
      </c>
      <c r="H253" s="16" t="s">
        <v>37</v>
      </c>
      <c r="I253" s="16" t="s">
        <v>72</v>
      </c>
      <c r="J253" s="16" t="s">
        <v>80</v>
      </c>
      <c r="K253" s="14" t="s">
        <v>16</v>
      </c>
      <c r="L253" s="14" t="s">
        <v>17</v>
      </c>
      <c r="M253" s="16" t="s">
        <v>25</v>
      </c>
      <c r="N253" s="16" t="s">
        <v>13</v>
      </c>
      <c r="O253" s="16" t="s">
        <v>14</v>
      </c>
      <c r="P253" s="12">
        <f t="shared" si="22"/>
        <v>2</v>
      </c>
      <c r="Q253" s="12" cm="1">
        <f t="array" ref="Q253">SUMPRODUCT(($G$2:$G$2765=G253)*(P253&gt;$P$2:$P$2765))+1</f>
        <v>5</v>
      </c>
      <c r="R253" s="12" t="e">
        <f>(Q253*100000)+#REF!</f>
        <v>#REF!</v>
      </c>
      <c r="S253" t="e" cm="1">
        <f t="array" ref="S253">SUMPRODUCT(($G$2:$G$2765=G253)*(R253&gt;$R$2:$R$2765))+1</f>
        <v>#REF!</v>
      </c>
      <c r="T253" t="str">
        <f t="shared" si="23"/>
        <v>NOTTINGHAM †</v>
      </c>
      <c r="U253">
        <v>0</v>
      </c>
      <c r="V253" t="s">
        <v>19</v>
      </c>
      <c r="W253">
        <f t="shared" si="24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0"/>
        <v>Afternoon45115</v>
      </c>
      <c r="D254" s="5" t="str">
        <f>IF('by region'!$C$2="Any","Any",'Turf only'!V254)&amp;M254&amp;IF('by region'!$I$2="Any","Any",N254)&amp;G254</f>
        <v>AnyFlatAny45115</v>
      </c>
      <c r="E254" s="5" t="e">
        <f>IF(I254=#REF!,'Turf only'!G254,"")</f>
        <v>#REF!</v>
      </c>
      <c r="F254" s="5" t="e">
        <f t="shared" si="21"/>
        <v>#REF!</v>
      </c>
      <c r="G254" s="15">
        <v>45115</v>
      </c>
      <c r="H254" s="16" t="s">
        <v>37</v>
      </c>
      <c r="I254" s="16" t="s">
        <v>38</v>
      </c>
      <c r="J254" s="16" t="s">
        <v>9</v>
      </c>
      <c r="K254" s="14" t="s">
        <v>16</v>
      </c>
      <c r="L254" s="14" t="s">
        <v>19</v>
      </c>
      <c r="M254" s="16" t="s">
        <v>25</v>
      </c>
      <c r="N254" s="16" t="s">
        <v>13</v>
      </c>
      <c r="O254" s="16" t="s">
        <v>14</v>
      </c>
      <c r="P254" s="12">
        <f t="shared" si="22"/>
        <v>1</v>
      </c>
      <c r="Q254" s="12" cm="1">
        <f t="array" ref="Q254">SUMPRODUCT(($G$2:$G$2765=G254)*(P254&gt;$P$2:$P$2765))+1</f>
        <v>1</v>
      </c>
      <c r="R254" s="12" t="e">
        <f>(Q254*100000)+#REF!</f>
        <v>#REF!</v>
      </c>
      <c r="S254" t="e" cm="1">
        <f t="array" ref="S254">SUMPRODUCT(($G$2:$G$2765=G254)*(R254&gt;$R$2:$R$2765))+1</f>
        <v>#REF!</v>
      </c>
      <c r="T254" t="str">
        <f t="shared" si="23"/>
        <v xml:space="preserve">SANDOWN PARK </v>
      </c>
      <c r="U254">
        <v>0</v>
      </c>
      <c r="V254" t="s">
        <v>17</v>
      </c>
      <c r="W254">
        <f t="shared" si="24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0"/>
        <v>Afternoon45116</v>
      </c>
      <c r="D255" s="5" t="str">
        <f>IF('by region'!$C$2="Any","Any",'Turf only'!V255)&amp;M255&amp;IF('by region'!$I$2="Any","Any",N255)&amp;G255</f>
        <v>AnyFlatAny45116</v>
      </c>
      <c r="E255" s="5" t="e">
        <f>IF(I255=#REF!,'Turf only'!G255,"")</f>
        <v>#REF!</v>
      </c>
      <c r="F255" s="5" t="e">
        <f t="shared" si="21"/>
        <v>#REF!</v>
      </c>
      <c r="G255" s="15">
        <v>45116</v>
      </c>
      <c r="H255" s="16" t="s">
        <v>40</v>
      </c>
      <c r="I255" s="16" t="s">
        <v>28</v>
      </c>
      <c r="J255" s="16" t="s">
        <v>9</v>
      </c>
      <c r="K255" s="14" t="s">
        <v>10</v>
      </c>
      <c r="L255" s="14" t="s">
        <v>11</v>
      </c>
      <c r="M255" s="16" t="s">
        <v>25</v>
      </c>
      <c r="N255" s="16" t="s">
        <v>13</v>
      </c>
      <c r="O255" s="16" t="s">
        <v>14</v>
      </c>
      <c r="P255" s="12">
        <f t="shared" si="22"/>
        <v>1</v>
      </c>
      <c r="Q255" s="12" cm="1">
        <f t="array" ref="Q255">SUMPRODUCT(($G$2:$G$2765=G255)*(P255&gt;$P$2:$P$2765))+1</f>
        <v>1</v>
      </c>
      <c r="R255" s="12" t="e">
        <f>(Q255*100000)+#REF!</f>
        <v>#REF!</v>
      </c>
      <c r="S255" t="e" cm="1">
        <f t="array" ref="S255">SUMPRODUCT(($G$2:$G$2765=G255)*(R255&gt;$R$2:$R$2765))+1</f>
        <v>#REF!</v>
      </c>
      <c r="T255" t="str">
        <f t="shared" si="23"/>
        <v xml:space="preserve">AYR </v>
      </c>
      <c r="U255">
        <v>0</v>
      </c>
      <c r="V255" t="s">
        <v>11</v>
      </c>
      <c r="W255">
        <f t="shared" si="24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0"/>
        <v>Evening45117</v>
      </c>
      <c r="D256" s="5" t="str">
        <f>IF('by region'!$C$2="Any","Any",'Turf only'!V256)&amp;M256&amp;IF('by region'!$I$2="Any","Any",N256)&amp;G256</f>
        <v>AnyFlatAny45117</v>
      </c>
      <c r="E256" s="5" t="e">
        <f>IF(I256=#REF!,'Turf only'!G256,"")</f>
        <v>#REF!</v>
      </c>
      <c r="F256" s="5" t="e">
        <f t="shared" si="21"/>
        <v>#REF!</v>
      </c>
      <c r="G256" s="15">
        <v>45117</v>
      </c>
      <c r="H256" s="16" t="s">
        <v>42</v>
      </c>
      <c r="I256" s="16" t="s">
        <v>54</v>
      </c>
      <c r="J256" s="16" t="s">
        <v>80</v>
      </c>
      <c r="K256" s="14" t="s">
        <v>24</v>
      </c>
      <c r="L256" s="14" t="s">
        <v>19</v>
      </c>
      <c r="M256" s="16" t="s">
        <v>25</v>
      </c>
      <c r="N256" s="16" t="s">
        <v>13</v>
      </c>
      <c r="O256" s="16" t="s">
        <v>14</v>
      </c>
      <c r="P256" s="12">
        <f t="shared" si="22"/>
        <v>2</v>
      </c>
      <c r="Q256" s="12" cm="1">
        <f t="array" ref="Q256">SUMPRODUCT(($G$2:$G$2765=G256)*(P256&gt;$P$2:$P$2765))+1</f>
        <v>3</v>
      </c>
      <c r="R256" s="12" t="e">
        <f>(Q256*100000)+#REF!</f>
        <v>#REF!</v>
      </c>
      <c r="S256" t="e" cm="1">
        <f t="array" ref="S256">SUMPRODUCT(($G$2:$G$2765=G256)*(R256&gt;$R$2:$R$2765))+1</f>
        <v>#REF!</v>
      </c>
      <c r="T256" t="str">
        <f t="shared" si="23"/>
        <v>CHEPSTOW †</v>
      </c>
      <c r="U256">
        <v>0</v>
      </c>
      <c r="V256" t="s">
        <v>11</v>
      </c>
      <c r="W256">
        <f t="shared" si="24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0"/>
        <v>Afternoon45117</v>
      </c>
      <c r="D257" s="5" t="str">
        <f>IF('by region'!$C$2="Any","Any",'Turf only'!V257)&amp;M257&amp;IF('by region'!$I$2="Any","Any",N257)&amp;G257</f>
        <v>AnyFlatAny45117</v>
      </c>
      <c r="E257" s="5" t="e">
        <f>IF(I257=#REF!,'Turf only'!G257,"")</f>
        <v>#REF!</v>
      </c>
      <c r="F257" s="5" t="e">
        <f t="shared" si="21"/>
        <v>#REF!</v>
      </c>
      <c r="G257" s="15">
        <v>45117</v>
      </c>
      <c r="H257" s="16" t="s">
        <v>42</v>
      </c>
      <c r="I257" s="16" t="s">
        <v>28</v>
      </c>
      <c r="J257" s="16" t="s">
        <v>9</v>
      </c>
      <c r="K257" s="14" t="s">
        <v>10</v>
      </c>
      <c r="L257" s="14" t="s">
        <v>11</v>
      </c>
      <c r="M257" s="16" t="s">
        <v>25</v>
      </c>
      <c r="N257" s="16" t="s">
        <v>13</v>
      </c>
      <c r="O257" s="16" t="s">
        <v>14</v>
      </c>
      <c r="P257" s="12">
        <f t="shared" si="22"/>
        <v>1</v>
      </c>
      <c r="Q257" s="12" cm="1">
        <f t="array" ref="Q257">SUMPRODUCT(($G$2:$G$2765=G257)*(P257&gt;$P$2:$P$2765))+1</f>
        <v>1</v>
      </c>
      <c r="R257" s="12" t="e">
        <f>(Q257*100000)+#REF!</f>
        <v>#REF!</v>
      </c>
      <c r="S257" t="e" cm="1">
        <f t="array" ref="S257">SUMPRODUCT(($G$2:$G$2765=G257)*(R257&gt;$R$2:$R$2765))+1</f>
        <v>#REF!</v>
      </c>
      <c r="T257" t="str">
        <f t="shared" si="23"/>
        <v xml:space="preserve">AYR </v>
      </c>
      <c r="U257">
        <v>0</v>
      </c>
      <c r="V257" t="s">
        <v>19</v>
      </c>
      <c r="W257">
        <f t="shared" si="24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si="20"/>
        <v>Evening45117</v>
      </c>
      <c r="D258" s="5" t="str">
        <f>IF('by region'!$C$2="Any","Any",'Turf only'!V258)&amp;M258&amp;IF('by region'!$I$2="Any","Any",N258)&amp;G258</f>
        <v>AnyFlatAny45117</v>
      </c>
      <c r="E258" s="5" t="e">
        <f>IF(I258=#REF!,'Turf only'!G258,"")</f>
        <v>#REF!</v>
      </c>
      <c r="F258" s="5" t="e">
        <f t="shared" si="21"/>
        <v>#REF!</v>
      </c>
      <c r="G258" s="15">
        <v>45117</v>
      </c>
      <c r="H258" s="16" t="s">
        <v>42</v>
      </c>
      <c r="I258" s="16" t="s">
        <v>78</v>
      </c>
      <c r="J258" s="16" t="s">
        <v>80</v>
      </c>
      <c r="K258" s="14" t="s">
        <v>10</v>
      </c>
      <c r="L258" s="14" t="s">
        <v>11</v>
      </c>
      <c r="M258" s="16" t="s">
        <v>25</v>
      </c>
      <c r="N258" s="16" t="s">
        <v>13</v>
      </c>
      <c r="O258" s="16" t="s">
        <v>14</v>
      </c>
      <c r="P258" s="12">
        <f t="shared" si="22"/>
        <v>2</v>
      </c>
      <c r="Q258" s="12" cm="1">
        <f t="array" ref="Q258">SUMPRODUCT(($G$2:$G$2765=G258)*(P258&gt;$P$2:$P$2765))+1</f>
        <v>3</v>
      </c>
      <c r="R258" s="12" t="e">
        <f>(Q258*100000)+#REF!</f>
        <v>#REF!</v>
      </c>
      <c r="S258" t="e" cm="1">
        <f t="array" ref="S258">SUMPRODUCT(($G$2:$G$2765=G258)*(R258&gt;$R$2:$R$2765))+1</f>
        <v>#REF!</v>
      </c>
      <c r="T258" t="str">
        <f t="shared" si="23"/>
        <v>RIPON †</v>
      </c>
      <c r="U258">
        <v>0</v>
      </c>
      <c r="V258" t="s">
        <v>11</v>
      </c>
      <c r="W258">
        <f t="shared" si="24"/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0"/>
        <v>Evening45118</v>
      </c>
      <c r="D259" s="5" t="str">
        <f>IF('by region'!$C$2="Any","Any",'Turf only'!V259)&amp;M259&amp;IF('by region'!$I$2="Any","Any",N259)&amp;G259</f>
        <v>AnyFlatAny45118</v>
      </c>
      <c r="E259" s="5" t="e">
        <f>IF(I259=#REF!,'Turf only'!G259,"")</f>
        <v>#REF!</v>
      </c>
      <c r="F259" s="5" t="e">
        <f t="shared" si="21"/>
        <v>#REF!</v>
      </c>
      <c r="G259" s="15">
        <v>45118</v>
      </c>
      <c r="H259" s="16" t="s">
        <v>7</v>
      </c>
      <c r="I259" s="16" t="s">
        <v>82</v>
      </c>
      <c r="J259" s="16" t="s">
        <v>80</v>
      </c>
      <c r="K259" s="14" t="s">
        <v>24</v>
      </c>
      <c r="L259" s="14" t="s">
        <v>19</v>
      </c>
      <c r="M259" s="16" t="s">
        <v>25</v>
      </c>
      <c r="N259" s="16" t="s">
        <v>13</v>
      </c>
      <c r="O259" s="16" t="s">
        <v>14</v>
      </c>
      <c r="P259" s="12">
        <f t="shared" si="22"/>
        <v>2</v>
      </c>
      <c r="Q259" s="12" cm="1">
        <f t="array" ref="Q259">SUMPRODUCT(($G$2:$G$2765=G259)*(P259&gt;$P$2:$P$2765))+1</f>
        <v>2</v>
      </c>
      <c r="R259" s="12" t="e">
        <f>(Q259*100000)+#REF!</f>
        <v>#REF!</v>
      </c>
      <c r="S259" t="e" cm="1">
        <f t="array" ref="S259">SUMPRODUCT(($G$2:$G$2765=G259)*(R259&gt;$R$2:$R$2765))+1</f>
        <v>#REF!</v>
      </c>
      <c r="T259" t="str">
        <f t="shared" si="23"/>
        <v>BRIGHTON †</v>
      </c>
      <c r="U259">
        <v>0</v>
      </c>
      <c r="V259" t="s">
        <v>19</v>
      </c>
      <c r="W259">
        <f t="shared" si="24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0"/>
        <v>Afternoon45118</v>
      </c>
      <c r="D260" s="5" t="str">
        <f>IF('by region'!$C$2="Any","Any",'Turf only'!V260)&amp;M260&amp;IF('by region'!$I$2="Any","Any",N260)&amp;G260</f>
        <v>AnyFlatAny45118</v>
      </c>
      <c r="E260" s="5" t="e">
        <f>IF(I260=#REF!,'Turf only'!G260,"")</f>
        <v>#REF!</v>
      </c>
      <c r="F260" s="5" t="e">
        <f t="shared" si="21"/>
        <v>#REF!</v>
      </c>
      <c r="G260" s="15">
        <v>45118</v>
      </c>
      <c r="H260" s="16" t="s">
        <v>7</v>
      </c>
      <c r="I260" s="16" t="s">
        <v>71</v>
      </c>
      <c r="J260" s="16" t="s">
        <v>9</v>
      </c>
      <c r="K260" s="14" t="s">
        <v>10</v>
      </c>
      <c r="L260" s="14" t="s">
        <v>11</v>
      </c>
      <c r="M260" s="16" t="s">
        <v>25</v>
      </c>
      <c r="N260" s="16" t="s">
        <v>13</v>
      </c>
      <c r="O260" s="16" t="s">
        <v>14</v>
      </c>
      <c r="P260" s="12">
        <f t="shared" si="22"/>
        <v>1</v>
      </c>
      <c r="Q260" s="12" cm="1">
        <f t="array" ref="Q260">SUMPRODUCT(($G$2:$G$2765=G260)*(P260&gt;$P$2:$P$2765))+1</f>
        <v>1</v>
      </c>
      <c r="R260" s="12" t="e">
        <f>(Q260*100000)+#REF!</f>
        <v>#REF!</v>
      </c>
      <c r="S260" t="e" cm="1">
        <f t="array" ref="S260">SUMPRODUCT(($G$2:$G$2765=G260)*(R260&gt;$R$2:$R$2765))+1</f>
        <v>#REF!</v>
      </c>
      <c r="T260" t="str">
        <f t="shared" si="23"/>
        <v xml:space="preserve">PONTEFRACT </v>
      </c>
      <c r="U260">
        <v>0</v>
      </c>
      <c r="V260" t="s">
        <v>17</v>
      </c>
      <c r="W260">
        <f t="shared" si="24"/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0"/>
        <v>Evening45119</v>
      </c>
      <c r="D261" s="5" t="str">
        <f>IF('by region'!$C$2="Any","Any",'Turf only'!V261)&amp;M261&amp;IF('by region'!$I$2="Any","Any",N261)&amp;G261</f>
        <v>AnyFlatAny45119</v>
      </c>
      <c r="E261" s="5" t="e">
        <f>IF(I261=#REF!,'Turf only'!G261,"")</f>
        <v>#REF!</v>
      </c>
      <c r="F261" s="5" t="e">
        <f t="shared" si="21"/>
        <v>#REF!</v>
      </c>
      <c r="G261" s="15">
        <v>45119</v>
      </c>
      <c r="H261" s="16" t="s">
        <v>27</v>
      </c>
      <c r="I261" s="16" t="s">
        <v>79</v>
      </c>
      <c r="J261" s="16" t="s">
        <v>80</v>
      </c>
      <c r="K261" s="14" t="s">
        <v>24</v>
      </c>
      <c r="L261" s="14" t="s">
        <v>19</v>
      </c>
      <c r="M261" s="16" t="s">
        <v>25</v>
      </c>
      <c r="N261" s="16" t="s">
        <v>13</v>
      </c>
      <c r="O261" s="16" t="s">
        <v>14</v>
      </c>
      <c r="P261" s="12">
        <f t="shared" si="22"/>
        <v>2</v>
      </c>
      <c r="Q261" s="12" cm="1">
        <f t="array" ref="Q261">SUMPRODUCT(($G$2:$G$2765=G261)*(P261&gt;$P$2:$P$2765))+1</f>
        <v>4</v>
      </c>
      <c r="R261" s="12" t="e">
        <f>(Q261*100000)+#REF!</f>
        <v>#REF!</v>
      </c>
      <c r="S261" t="e" cm="1">
        <f t="array" ref="S261">SUMPRODUCT(($G$2:$G$2765=G261)*(R261&gt;$R$2:$R$2765))+1</f>
        <v>#REF!</v>
      </c>
      <c r="T261" t="str">
        <f t="shared" si="23"/>
        <v>BATH †</v>
      </c>
      <c r="U261">
        <v>0</v>
      </c>
      <c r="V261" t="s">
        <v>11</v>
      </c>
      <c r="W261">
        <f t="shared" si="24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0"/>
        <v>Afternoon45119</v>
      </c>
      <c r="D262" s="5" t="str">
        <f>IF('by region'!$C$2="Any","Any",'Turf only'!V262)&amp;M262&amp;IF('by region'!$I$2="Any","Any",N262)&amp;G262</f>
        <v>AnyFlatAny45119</v>
      </c>
      <c r="E262" s="5" t="e">
        <f>IF(I262=#REF!,'Turf only'!G262,"")</f>
        <v>#REF!</v>
      </c>
      <c r="F262" s="5" t="e">
        <f t="shared" si="21"/>
        <v>#REF!</v>
      </c>
      <c r="G262" s="15">
        <v>45119</v>
      </c>
      <c r="H262" s="16" t="s">
        <v>27</v>
      </c>
      <c r="I262" s="16" t="s">
        <v>8</v>
      </c>
      <c r="J262" s="16" t="s">
        <v>9</v>
      </c>
      <c r="K262" s="14" t="s">
        <v>10</v>
      </c>
      <c r="L262" s="14" t="s">
        <v>11</v>
      </c>
      <c r="M262" s="16" t="s">
        <v>25</v>
      </c>
      <c r="N262" s="16" t="s">
        <v>13</v>
      </c>
      <c r="O262" s="16" t="s">
        <v>14</v>
      </c>
      <c r="P262" s="12">
        <f t="shared" si="22"/>
        <v>1</v>
      </c>
      <c r="Q262" s="12" cm="1">
        <f t="array" ref="Q262">SUMPRODUCT(($G$2:$G$2765=G262)*(P262&gt;$P$2:$P$2765))+1</f>
        <v>1</v>
      </c>
      <c r="R262" s="12" t="e">
        <f>(Q262*100000)+#REF!</f>
        <v>#REF!</v>
      </c>
      <c r="S262" t="e" cm="1">
        <f t="array" ref="S262">SUMPRODUCT(($G$2:$G$2765=G262)*(R262&gt;$R$2:$R$2765))+1</f>
        <v>#REF!</v>
      </c>
      <c r="T262" t="str">
        <f t="shared" si="23"/>
        <v xml:space="preserve">CATTERICK BRIDGE </v>
      </c>
      <c r="U262">
        <v>0</v>
      </c>
      <c r="V262" t="s">
        <v>19</v>
      </c>
      <c r="W262">
        <f t="shared" si="24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0"/>
        <v>Afternoon45119</v>
      </c>
      <c r="D263" s="5" t="str">
        <f>IF('by region'!$C$2="Any","Any",'Turf only'!V263)&amp;M263&amp;IF('by region'!$I$2="Any","Any",N263)&amp;G263</f>
        <v>AnyFlatAny45119</v>
      </c>
      <c r="E263" s="5" t="e">
        <f>IF(I263=#REF!,'Turf only'!G263,"")</f>
        <v>#REF!</v>
      </c>
      <c r="F263" s="5" t="e">
        <f t="shared" si="21"/>
        <v>#REF!</v>
      </c>
      <c r="G263" s="15">
        <v>45119</v>
      </c>
      <c r="H263" s="16" t="s">
        <v>27</v>
      </c>
      <c r="I263" s="16" t="s">
        <v>36</v>
      </c>
      <c r="J263" s="16" t="s">
        <v>9</v>
      </c>
      <c r="K263" s="14" t="s">
        <v>24</v>
      </c>
      <c r="L263" s="14" t="s">
        <v>19</v>
      </c>
      <c r="M263" s="16" t="s">
        <v>25</v>
      </c>
      <c r="N263" s="16" t="s">
        <v>13</v>
      </c>
      <c r="O263" s="16" t="s">
        <v>14</v>
      </c>
      <c r="P263" s="12">
        <f t="shared" si="22"/>
        <v>1</v>
      </c>
      <c r="Q263" s="12" cm="1">
        <f t="array" ref="Q263">SUMPRODUCT(($G$2:$G$2765=G263)*(P263&gt;$P$2:$P$2765))+1</f>
        <v>1</v>
      </c>
      <c r="R263" s="12" t="e">
        <f>(Q263*100000)+#REF!</f>
        <v>#REF!</v>
      </c>
      <c r="S263" t="e" cm="1">
        <f t="array" ref="S263">SUMPRODUCT(($G$2:$G$2765=G263)*(R263&gt;$R$2:$R$2765))+1</f>
        <v>#REF!</v>
      </c>
      <c r="T263" t="str">
        <f t="shared" si="23"/>
        <v xml:space="preserve">LINGFIELD PARK </v>
      </c>
      <c r="U263">
        <v>0</v>
      </c>
      <c r="V263" t="s">
        <v>11</v>
      </c>
      <c r="W263">
        <f t="shared" si="24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0"/>
        <v>Afternoon45119</v>
      </c>
      <c r="D264" s="5" t="str">
        <f>IF('by region'!$C$2="Any","Any",'Turf only'!V264)&amp;M264&amp;IF('by region'!$I$2="Any","Any",N264)&amp;G264</f>
        <v>AnyFlatAny45119</v>
      </c>
      <c r="E264" s="5" t="e">
        <f>IF(I264=#REF!,'Turf only'!G264,"")</f>
        <v>#REF!</v>
      </c>
      <c r="F264" s="5" t="e">
        <f t="shared" si="21"/>
        <v>#REF!</v>
      </c>
      <c r="G264" s="15">
        <v>45119</v>
      </c>
      <c r="H264" s="16" t="s">
        <v>27</v>
      </c>
      <c r="I264" s="16" t="s">
        <v>81</v>
      </c>
      <c r="J264" s="16" t="s">
        <v>9</v>
      </c>
      <c r="K264" s="14" t="s">
        <v>24</v>
      </c>
      <c r="L264" s="14" t="s">
        <v>17</v>
      </c>
      <c r="M264" s="16" t="s">
        <v>25</v>
      </c>
      <c r="N264" s="16" t="s">
        <v>13</v>
      </c>
      <c r="O264" s="16" t="s">
        <v>14</v>
      </c>
      <c r="P264" s="12">
        <f t="shared" si="22"/>
        <v>1</v>
      </c>
      <c r="Q264" s="12" cm="1">
        <f t="array" ref="Q264">SUMPRODUCT(($G$2:$G$2765=G264)*(P264&gt;$P$2:$P$2765))+1</f>
        <v>1</v>
      </c>
      <c r="R264" s="12" t="e">
        <f>(Q264*100000)+#REF!</f>
        <v>#REF!</v>
      </c>
      <c r="S264" t="e" cm="1">
        <f t="array" ref="S264">SUMPRODUCT(($G$2:$G$2765=G264)*(R264&gt;$R$2:$R$2765))+1</f>
        <v>#REF!</v>
      </c>
      <c r="T264" t="str">
        <f t="shared" si="23"/>
        <v xml:space="preserve">YARMOUTH </v>
      </c>
      <c r="U264">
        <v>0</v>
      </c>
      <c r="V264" t="s">
        <v>19</v>
      </c>
      <c r="W264">
        <f t="shared" si="24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0"/>
        <v>Afternoon45120</v>
      </c>
      <c r="D265" s="5" t="str">
        <f>IF('by region'!$C$2="Any","Any",'Turf only'!V265)&amp;M265&amp;IF('by region'!$I$2="Any","Any",N265)&amp;G265</f>
        <v>AnyFlatAny45120</v>
      </c>
      <c r="E265" s="5" t="e">
        <f>IF(I265=#REF!,'Turf only'!G265,"")</f>
        <v>#REF!</v>
      </c>
      <c r="F265" s="5" t="e">
        <f t="shared" si="21"/>
        <v>#REF!</v>
      </c>
      <c r="G265" s="15">
        <v>45120</v>
      </c>
      <c r="H265" s="16" t="s">
        <v>34</v>
      </c>
      <c r="I265" s="16" t="s">
        <v>63</v>
      </c>
      <c r="J265" s="16" t="s">
        <v>9</v>
      </c>
      <c r="K265" s="14" t="s">
        <v>16</v>
      </c>
      <c r="L265" s="14" t="s">
        <v>11</v>
      </c>
      <c r="M265" s="16" t="s">
        <v>25</v>
      </c>
      <c r="N265" s="16" t="s">
        <v>13</v>
      </c>
      <c r="O265" s="16" t="s">
        <v>14</v>
      </c>
      <c r="P265" s="12">
        <f t="shared" si="22"/>
        <v>1</v>
      </c>
      <c r="Q265" s="12" cm="1">
        <f t="array" ref="Q265">SUMPRODUCT(($G$2:$G$2765=G265)*(P265&gt;$P$2:$P$2765))+1</f>
        <v>1</v>
      </c>
      <c r="R265" s="12" t="e">
        <f>(Q265*100000)+#REF!</f>
        <v>#REF!</v>
      </c>
      <c r="S265" t="e" cm="1">
        <f t="array" ref="S265">SUMPRODUCT(($G$2:$G$2765=G265)*(R265&gt;$R$2:$R$2765))+1</f>
        <v>#REF!</v>
      </c>
      <c r="T265" t="str">
        <f t="shared" si="23"/>
        <v xml:space="preserve">CARLISLE </v>
      </c>
      <c r="U265">
        <v>0</v>
      </c>
      <c r="V265" t="s">
        <v>11</v>
      </c>
      <c r="W265">
        <f t="shared" si="24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0"/>
        <v>Afternoon45120</v>
      </c>
      <c r="D266" s="5" t="str">
        <f>IF('by region'!$C$2="Any","Any",'Turf only'!V266)&amp;M266&amp;IF('by region'!$I$2="Any","Any",N266)&amp;G266</f>
        <v>AnyFlatAny45120</v>
      </c>
      <c r="E266" s="5" t="e">
        <f>IF(I266=#REF!,'Turf only'!G266,"")</f>
        <v>#REF!</v>
      </c>
      <c r="F266" s="5" t="e">
        <f t="shared" si="21"/>
        <v>#REF!</v>
      </c>
      <c r="G266" s="15">
        <v>45120</v>
      </c>
      <c r="H266" s="16" t="s">
        <v>34</v>
      </c>
      <c r="I266" s="16" t="s">
        <v>59</v>
      </c>
      <c r="J266" s="16" t="s">
        <v>9</v>
      </c>
      <c r="K266" s="14" t="s">
        <v>24</v>
      </c>
      <c r="L266" s="14" t="s">
        <v>11</v>
      </c>
      <c r="M266" s="16" t="s">
        <v>25</v>
      </c>
      <c r="N266" s="16" t="s">
        <v>13</v>
      </c>
      <c r="O266" s="16" t="s">
        <v>14</v>
      </c>
      <c r="P266" s="12">
        <f t="shared" si="22"/>
        <v>1</v>
      </c>
      <c r="Q266" s="12" cm="1">
        <f t="array" ref="Q266">SUMPRODUCT(($G$2:$G$2765=G266)*(P266&gt;$P$2:$P$2765))+1</f>
        <v>1</v>
      </c>
      <c r="R266" s="12" t="e">
        <f>(Q266*100000)+#REF!</f>
        <v>#REF!</v>
      </c>
      <c r="S266" t="e" cm="1">
        <f t="array" ref="S266">SUMPRODUCT(($G$2:$G$2765=G266)*(R266&gt;$R$2:$R$2765))+1</f>
        <v>#REF!</v>
      </c>
      <c r="T266" t="str">
        <f t="shared" si="23"/>
        <v xml:space="preserve">DONCASTER </v>
      </c>
      <c r="U266">
        <v>0</v>
      </c>
      <c r="V266" t="s">
        <v>17</v>
      </c>
      <c r="W266">
        <f t="shared" si="24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0"/>
        <v>Evening45120</v>
      </c>
      <c r="D267" s="5" t="str">
        <f>IF('by region'!$C$2="Any","Any",'Turf only'!V267)&amp;M267&amp;IF('by region'!$I$2="Any","Any",N267)&amp;G267</f>
        <v>AnyFlatAny45120</v>
      </c>
      <c r="E267" s="5" t="e">
        <f>IF(I267=#REF!,'Turf only'!G267,"")</f>
        <v>#REF!</v>
      </c>
      <c r="F267" s="5" t="e">
        <f t="shared" si="21"/>
        <v>#REF!</v>
      </c>
      <c r="G267" s="15">
        <v>45120</v>
      </c>
      <c r="H267" s="16" t="s">
        <v>34</v>
      </c>
      <c r="I267" s="16" t="s">
        <v>83</v>
      </c>
      <c r="J267" s="16" t="s">
        <v>80</v>
      </c>
      <c r="K267" s="14" t="s">
        <v>16</v>
      </c>
      <c r="L267" s="14" t="s">
        <v>19</v>
      </c>
      <c r="M267" s="16" t="s">
        <v>25</v>
      </c>
      <c r="N267" s="16" t="s">
        <v>13</v>
      </c>
      <c r="O267" s="16" t="s">
        <v>14</v>
      </c>
      <c r="P267" s="12">
        <f t="shared" si="22"/>
        <v>2</v>
      </c>
      <c r="Q267" s="12" cm="1">
        <f t="array" ref="Q267">SUMPRODUCT(($G$2:$G$2765=G267)*(P267&gt;$P$2:$P$2765))+1</f>
        <v>4</v>
      </c>
      <c r="R267" s="12" t="e">
        <f>(Q267*100000)+#REF!</f>
        <v>#REF!</v>
      </c>
      <c r="S267" t="e" cm="1">
        <f t="array" ref="S267">SUMPRODUCT(($G$2:$G$2765=G267)*(R267&gt;$R$2:$R$2765))+1</f>
        <v>#REF!</v>
      </c>
      <c r="T267" t="str">
        <f t="shared" si="23"/>
        <v>EPSOM DOWNS †</v>
      </c>
      <c r="U267">
        <v>0</v>
      </c>
      <c r="V267" t="s">
        <v>17</v>
      </c>
      <c r="W267">
        <f t="shared" si="24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0"/>
        <v>Evening45120</v>
      </c>
      <c r="D268" s="5" t="str">
        <f>IF('by region'!$C$2="Any","Any",'Turf only'!V268)&amp;M268&amp;IF('by region'!$I$2="Any","Any",N268)&amp;G268</f>
        <v>AnyFlatAny45120</v>
      </c>
      <c r="E268" s="5" t="e">
        <f>IF(I268=#REF!,'Turf only'!G268,"")</f>
        <v>#REF!</v>
      </c>
      <c r="F268" s="5" t="e">
        <f t="shared" si="21"/>
        <v>#REF!</v>
      </c>
      <c r="G268" s="15">
        <v>45120</v>
      </c>
      <c r="H268" s="16" t="s">
        <v>34</v>
      </c>
      <c r="I268" s="16" t="s">
        <v>51</v>
      </c>
      <c r="J268" s="16" t="s">
        <v>80</v>
      </c>
      <c r="K268" s="14" t="s">
        <v>10</v>
      </c>
      <c r="L268" s="14" t="s">
        <v>19</v>
      </c>
      <c r="M268" s="16" t="s">
        <v>25</v>
      </c>
      <c r="N268" s="16" t="s">
        <v>13</v>
      </c>
      <c r="O268" s="16" t="s">
        <v>14</v>
      </c>
      <c r="P268" s="12">
        <f t="shared" si="22"/>
        <v>2</v>
      </c>
      <c r="Q268" s="12" cm="1">
        <f t="array" ref="Q268">SUMPRODUCT(($G$2:$G$2765=G268)*(P268&gt;$P$2:$P$2765))+1</f>
        <v>4</v>
      </c>
      <c r="R268" s="12" t="e">
        <f>(Q268*100000)+#REF!</f>
        <v>#REF!</v>
      </c>
      <c r="S268" t="e" cm="1">
        <f t="array" ref="S268">SUMPRODUCT(($G$2:$G$2765=G268)*(R268&gt;$R$2:$R$2765))+1</f>
        <v>#REF!</v>
      </c>
      <c r="T268" t="str">
        <f t="shared" si="23"/>
        <v>NEWBURY †</v>
      </c>
      <c r="U268">
        <v>0</v>
      </c>
      <c r="V268" t="s">
        <v>17</v>
      </c>
      <c r="W268">
        <f t="shared" si="24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0"/>
        <v>Afternoon45120</v>
      </c>
      <c r="D269" s="5" t="str">
        <f>IF('by region'!$C$2="Any","Any",'Turf only'!V269)&amp;M269&amp;IF('by region'!$I$2="Any","Any",N269)&amp;G269</f>
        <v>AnyFlatAny45120</v>
      </c>
      <c r="E269" s="5" t="e">
        <f>IF(I269=#REF!,'Turf only'!G269,"")</f>
        <v>#REF!</v>
      </c>
      <c r="F269" s="5" t="e">
        <f t="shared" si="21"/>
        <v>#REF!</v>
      </c>
      <c r="G269" s="15">
        <v>45120</v>
      </c>
      <c r="H269" s="16" t="s">
        <v>34</v>
      </c>
      <c r="I269" s="16" t="s">
        <v>76</v>
      </c>
      <c r="J269" s="16" t="s">
        <v>9</v>
      </c>
      <c r="K269" s="14" t="s">
        <v>16</v>
      </c>
      <c r="L269" s="14" t="s">
        <v>17</v>
      </c>
      <c r="M269" s="16" t="s">
        <v>25</v>
      </c>
      <c r="N269" s="16" t="s">
        <v>13</v>
      </c>
      <c r="O269" s="16" t="s">
        <v>14</v>
      </c>
      <c r="P269" s="12">
        <f t="shared" si="22"/>
        <v>1</v>
      </c>
      <c r="Q269" s="12" cm="1">
        <f t="array" ref="Q269">SUMPRODUCT(($G$2:$G$2765=G269)*(P269&gt;$P$2:$P$2765))+1</f>
        <v>1</v>
      </c>
      <c r="R269" s="12" t="e">
        <f>(Q269*100000)+#REF!</f>
        <v>#REF!</v>
      </c>
      <c r="S269" t="e" cm="1">
        <f t="array" ref="S269">SUMPRODUCT(($G$2:$G$2765=G269)*(R269&gt;$R$2:$R$2765))+1</f>
        <v>#REF!</v>
      </c>
      <c r="T269" t="str">
        <f t="shared" si="23"/>
        <v xml:space="preserve">NEWMARKET </v>
      </c>
      <c r="U269">
        <v>0</v>
      </c>
      <c r="V269" t="s">
        <v>17</v>
      </c>
      <c r="W269">
        <f t="shared" si="24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0"/>
        <v>Afternoon45121</v>
      </c>
      <c r="D270" s="5" t="str">
        <f>IF('by region'!$C$2="Any","Any",'Turf only'!V270)&amp;M270&amp;IF('by region'!$I$2="Any","Any",N270)&amp;G270</f>
        <v>AnyFlatAny45121</v>
      </c>
      <c r="E270" s="5" t="e">
        <f>IF(I270=#REF!,'Turf only'!G270,"")</f>
        <v>#REF!</v>
      </c>
      <c r="F270" s="5" t="e">
        <f t="shared" si="21"/>
        <v>#REF!</v>
      </c>
      <c r="G270" s="15">
        <v>45121</v>
      </c>
      <c r="H270" s="16" t="s">
        <v>35</v>
      </c>
      <c r="I270" s="16" t="s">
        <v>55</v>
      </c>
      <c r="J270" s="16" t="s">
        <v>9</v>
      </c>
      <c r="K270" s="14" t="s">
        <v>10</v>
      </c>
      <c r="L270" s="14" t="s">
        <v>19</v>
      </c>
      <c r="M270" s="16" t="s">
        <v>25</v>
      </c>
      <c r="N270" s="16" t="s">
        <v>13</v>
      </c>
      <c r="O270" s="16" t="s">
        <v>14</v>
      </c>
      <c r="P270" s="12">
        <f t="shared" si="22"/>
        <v>1</v>
      </c>
      <c r="Q270" s="12" cm="1">
        <f t="array" ref="Q270">SUMPRODUCT(($G$2:$G$2765=G270)*(P270&gt;$P$2:$P$2765))+1</f>
        <v>1</v>
      </c>
      <c r="R270" s="12" t="e">
        <f>(Q270*100000)+#REF!</f>
        <v>#REF!</v>
      </c>
      <c r="S270" t="e" cm="1">
        <f t="array" ref="S270">SUMPRODUCT(($G$2:$G$2765=G270)*(R270&gt;$R$2:$R$2765))+1</f>
        <v>#REF!</v>
      </c>
      <c r="T270" t="str">
        <f t="shared" si="23"/>
        <v xml:space="preserve">ASCOT </v>
      </c>
      <c r="U270">
        <v>0</v>
      </c>
      <c r="V270" t="s">
        <v>30</v>
      </c>
      <c r="W270">
        <f t="shared" si="24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0"/>
        <v>Evening45121</v>
      </c>
      <c r="D271" s="5" t="str">
        <f>IF('by region'!$C$2="Any","Any",'Turf only'!V271)&amp;M271&amp;IF('by region'!$I$2="Any","Any",N271)&amp;G271</f>
        <v>AnyFlatAny45121</v>
      </c>
      <c r="E271" s="5" t="e">
        <f>IF(I271=#REF!,'Turf only'!G271,"")</f>
        <v>#REF!</v>
      </c>
      <c r="F271" s="5" t="e">
        <f t="shared" si="21"/>
        <v>#REF!</v>
      </c>
      <c r="G271" s="15">
        <v>45121</v>
      </c>
      <c r="H271" s="16" t="s">
        <v>35</v>
      </c>
      <c r="I271" s="16" t="s">
        <v>54</v>
      </c>
      <c r="J271" s="16" t="s">
        <v>80</v>
      </c>
      <c r="K271" s="14" t="s">
        <v>24</v>
      </c>
      <c r="L271" s="14" t="s">
        <v>19</v>
      </c>
      <c r="M271" s="16" t="s">
        <v>25</v>
      </c>
      <c r="N271" s="16" t="s">
        <v>13</v>
      </c>
      <c r="O271" s="16" t="s">
        <v>14</v>
      </c>
      <c r="P271" s="12">
        <f t="shared" si="22"/>
        <v>2</v>
      </c>
      <c r="Q271" s="12" cm="1">
        <f t="array" ref="Q271">SUMPRODUCT(($G$2:$G$2765=G271)*(P271&gt;$P$2:$P$2765))+1</f>
        <v>4</v>
      </c>
      <c r="R271" s="12" t="e">
        <f>(Q271*100000)+#REF!</f>
        <v>#REF!</v>
      </c>
      <c r="S271" t="e" cm="1">
        <f t="array" ref="S271">SUMPRODUCT(($G$2:$G$2765=G271)*(R271&gt;$R$2:$R$2765))+1</f>
        <v>#REF!</v>
      </c>
      <c r="T271" t="str">
        <f t="shared" si="23"/>
        <v>CHEPSTOW †</v>
      </c>
      <c r="U271">
        <v>0</v>
      </c>
      <c r="V271" t="s">
        <v>30</v>
      </c>
      <c r="W271">
        <f t="shared" si="24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0"/>
        <v>Evening45121</v>
      </c>
      <c r="D272" s="5" t="str">
        <f>IF('by region'!$C$2="Any","Any",'Turf only'!V272)&amp;M272&amp;IF('by region'!$I$2="Any","Any",N272)&amp;G272</f>
        <v>AnyFlatAny45121</v>
      </c>
      <c r="E272" s="5" t="e">
        <f>IF(I272=#REF!,'Turf only'!G272,"")</f>
        <v>#REF!</v>
      </c>
      <c r="F272" s="5" t="e">
        <f t="shared" si="21"/>
        <v>#REF!</v>
      </c>
      <c r="G272" s="15">
        <v>45121</v>
      </c>
      <c r="H272" s="16" t="s">
        <v>35</v>
      </c>
      <c r="I272" s="16" t="s">
        <v>88</v>
      </c>
      <c r="J272" s="16" t="s">
        <v>80</v>
      </c>
      <c r="K272" s="14" t="s">
        <v>10</v>
      </c>
      <c r="L272" s="14" t="s">
        <v>17</v>
      </c>
      <c r="M272" s="16" t="s">
        <v>25</v>
      </c>
      <c r="N272" s="16" t="s">
        <v>13</v>
      </c>
      <c r="O272" s="16" t="s">
        <v>14</v>
      </c>
      <c r="P272" s="12">
        <f t="shared" si="22"/>
        <v>2</v>
      </c>
      <c r="Q272" s="12" cm="1">
        <f t="array" ref="Q272">SUMPRODUCT(($G$2:$G$2765=G272)*(P272&gt;$P$2:$P$2765))+1</f>
        <v>4</v>
      </c>
      <c r="R272" s="12" t="e">
        <f>(Q272*100000)+#REF!</f>
        <v>#REF!</v>
      </c>
      <c r="S272" t="e" cm="1">
        <f t="array" ref="S272">SUMPRODUCT(($G$2:$G$2765=G272)*(R272&gt;$R$2:$R$2765))+1</f>
        <v>#REF!</v>
      </c>
      <c r="T272" t="str">
        <f t="shared" si="23"/>
        <v>CHESTER †</v>
      </c>
      <c r="U272">
        <v>0</v>
      </c>
      <c r="V272" t="s">
        <v>17</v>
      </c>
      <c r="W272">
        <f t="shared" si="24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0"/>
        <v>Afternoon45121</v>
      </c>
      <c r="D273" s="5" t="str">
        <f>IF('by region'!$C$2="Any","Any",'Turf only'!V273)&amp;M273&amp;IF('by region'!$I$2="Any","Any",N273)&amp;G273</f>
        <v>AnyFlatAny45121</v>
      </c>
      <c r="E273" s="5" t="e">
        <f>IF(I273=#REF!,'Turf only'!G273,"")</f>
        <v>#REF!</v>
      </c>
      <c r="F273" s="5" t="e">
        <f t="shared" si="21"/>
        <v>#REF!</v>
      </c>
      <c r="G273" s="15">
        <v>45121</v>
      </c>
      <c r="H273" s="16" t="s">
        <v>35</v>
      </c>
      <c r="I273" s="16" t="s">
        <v>76</v>
      </c>
      <c r="J273" s="16" t="s">
        <v>9</v>
      </c>
      <c r="K273" s="14" t="s">
        <v>16</v>
      </c>
      <c r="L273" s="14" t="s">
        <v>17</v>
      </c>
      <c r="M273" s="16" t="s">
        <v>25</v>
      </c>
      <c r="N273" s="16" t="s">
        <v>13</v>
      </c>
      <c r="O273" s="16" t="s">
        <v>14</v>
      </c>
      <c r="P273" s="12">
        <f t="shared" si="22"/>
        <v>1</v>
      </c>
      <c r="Q273" s="12" cm="1">
        <f t="array" ref="Q273">SUMPRODUCT(($G$2:$G$2765=G273)*(P273&gt;$P$2:$P$2765))+1</f>
        <v>1</v>
      </c>
      <c r="R273" s="12" t="e">
        <f>(Q273*100000)+#REF!</f>
        <v>#REF!</v>
      </c>
      <c r="S273" t="e" cm="1">
        <f t="array" ref="S273">SUMPRODUCT(($G$2:$G$2765=G273)*(R273&gt;$R$2:$R$2765))+1</f>
        <v>#REF!</v>
      </c>
      <c r="T273" t="str">
        <f t="shared" si="23"/>
        <v xml:space="preserve">NEWMARKET </v>
      </c>
      <c r="U273">
        <v>0</v>
      </c>
      <c r="V273" t="s">
        <v>19</v>
      </c>
      <c r="W273">
        <f t="shared" si="24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0"/>
        <v>Afternoon45121</v>
      </c>
      <c r="D274" s="5" t="str">
        <f>IF('by region'!$C$2="Any","Any",'Turf only'!V274)&amp;M274&amp;IF('by region'!$I$2="Any","Any",N274)&amp;G274</f>
        <v>AnyFlatAny45121</v>
      </c>
      <c r="E274" s="5" t="e">
        <f>IF(I274=#REF!,'Turf only'!G274,"")</f>
        <v>#REF!</v>
      </c>
      <c r="F274" s="5" t="e">
        <f t="shared" si="21"/>
        <v>#REF!</v>
      </c>
      <c r="G274" s="15">
        <v>45121</v>
      </c>
      <c r="H274" s="16" t="s">
        <v>35</v>
      </c>
      <c r="I274" s="16" t="s">
        <v>90</v>
      </c>
      <c r="J274" s="16" t="s">
        <v>9</v>
      </c>
      <c r="K274" s="14" t="s">
        <v>10</v>
      </c>
      <c r="L274" s="14" t="s">
        <v>11</v>
      </c>
      <c r="M274" s="16" t="s">
        <v>25</v>
      </c>
      <c r="N274" s="16" t="s">
        <v>13</v>
      </c>
      <c r="O274" s="16" t="s">
        <v>14</v>
      </c>
      <c r="P274" s="12">
        <f t="shared" si="22"/>
        <v>1</v>
      </c>
      <c r="Q274" s="12" cm="1">
        <f t="array" ref="Q274">SUMPRODUCT(($G$2:$G$2765=G274)*(P274&gt;$P$2:$P$2765))+1</f>
        <v>1</v>
      </c>
      <c r="R274" s="12" t="e">
        <f>(Q274*100000)+#REF!</f>
        <v>#REF!</v>
      </c>
      <c r="S274" t="e" cm="1">
        <f t="array" ref="S274">SUMPRODUCT(($G$2:$G$2765=G274)*(R274&gt;$R$2:$R$2765))+1</f>
        <v>#REF!</v>
      </c>
      <c r="T274" t="str">
        <f t="shared" si="23"/>
        <v xml:space="preserve">YORK </v>
      </c>
      <c r="U274">
        <v>0</v>
      </c>
      <c r="V274" t="s">
        <v>17</v>
      </c>
      <c r="W274">
        <f t="shared" si="24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0"/>
        <v>Afternoon45122</v>
      </c>
      <c r="D275" s="5" t="str">
        <f>IF('by region'!$C$2="Any","Any",'Turf only'!V275)&amp;M275&amp;IF('by region'!$I$2="Any","Any",N275)&amp;G275</f>
        <v>AnyFlatAny45122</v>
      </c>
      <c r="E275" s="5" t="e">
        <f>IF(I275=#REF!,'Turf only'!G275,"")</f>
        <v>#REF!</v>
      </c>
      <c r="F275" s="5" t="e">
        <f t="shared" si="21"/>
        <v>#REF!</v>
      </c>
      <c r="G275" s="15">
        <v>45122</v>
      </c>
      <c r="H275" s="16" t="s">
        <v>37</v>
      </c>
      <c r="I275" s="16" t="s">
        <v>55</v>
      </c>
      <c r="J275" s="16" t="s">
        <v>9</v>
      </c>
      <c r="K275" s="14" t="s">
        <v>10</v>
      </c>
      <c r="L275" s="14" t="s">
        <v>19</v>
      </c>
      <c r="M275" s="16" t="s">
        <v>25</v>
      </c>
      <c r="N275" s="16" t="s">
        <v>13</v>
      </c>
      <c r="O275" s="16" t="s">
        <v>14</v>
      </c>
      <c r="P275" s="12">
        <f t="shared" si="22"/>
        <v>1</v>
      </c>
      <c r="Q275" s="12" cm="1">
        <f t="array" ref="Q275">SUMPRODUCT(($G$2:$G$2765=G275)*(P275&gt;$P$2:$P$2765))+1</f>
        <v>1</v>
      </c>
      <c r="R275" s="12" t="e">
        <f>(Q275*100000)+#REF!</f>
        <v>#REF!</v>
      </c>
      <c r="S275" t="e" cm="1">
        <f t="array" ref="S275">SUMPRODUCT(($G$2:$G$2765=G275)*(R275&gt;$R$2:$R$2765))+1</f>
        <v>#REF!</v>
      </c>
      <c r="T275" t="str">
        <f t="shared" si="23"/>
        <v xml:space="preserve">ASCOT </v>
      </c>
      <c r="U275">
        <v>0</v>
      </c>
      <c r="V275" t="s">
        <v>19</v>
      </c>
      <c r="W275">
        <f t="shared" si="24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0"/>
        <v>Afternoon45122</v>
      </c>
      <c r="D276" s="5" t="str">
        <f>IF('by region'!$C$2="Any","Any",'Turf only'!V276)&amp;M276&amp;IF('by region'!$I$2="Any","Any",N276)&amp;G276</f>
        <v>AnyFlatAny45122</v>
      </c>
      <c r="E276" s="5" t="e">
        <f>IF(I276=#REF!,'Turf only'!G276,"")</f>
        <v>#REF!</v>
      </c>
      <c r="F276" s="5" t="e">
        <f t="shared" si="21"/>
        <v>#REF!</v>
      </c>
      <c r="G276" s="15">
        <v>45122</v>
      </c>
      <c r="H276" s="16" t="s">
        <v>37</v>
      </c>
      <c r="I276" s="16" t="s">
        <v>88</v>
      </c>
      <c r="J276" s="16" t="s">
        <v>9</v>
      </c>
      <c r="K276" s="14" t="s">
        <v>10</v>
      </c>
      <c r="L276" s="14" t="s">
        <v>17</v>
      </c>
      <c r="M276" s="16" t="s">
        <v>25</v>
      </c>
      <c r="N276" s="16" t="s">
        <v>13</v>
      </c>
      <c r="O276" s="16" t="s">
        <v>14</v>
      </c>
      <c r="P276" s="12">
        <f t="shared" si="22"/>
        <v>1</v>
      </c>
      <c r="Q276" s="12" cm="1">
        <f t="array" ref="Q276">SUMPRODUCT(($G$2:$G$2765=G276)*(P276&gt;$P$2:$P$2765))+1</f>
        <v>1</v>
      </c>
      <c r="R276" s="12" t="e">
        <f>(Q276*100000)+#REF!</f>
        <v>#REF!</v>
      </c>
      <c r="S276" t="e" cm="1">
        <f t="array" ref="S276">SUMPRODUCT(($G$2:$G$2765=G276)*(R276&gt;$R$2:$R$2765))+1</f>
        <v>#REF!</v>
      </c>
      <c r="T276" t="str">
        <f t="shared" si="23"/>
        <v xml:space="preserve">CHESTER </v>
      </c>
      <c r="U276">
        <v>0</v>
      </c>
      <c r="V276" t="s">
        <v>11</v>
      </c>
      <c r="W276">
        <f t="shared" si="24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0"/>
        <v>Evening45122</v>
      </c>
      <c r="D277" s="5" t="str">
        <f>IF('by region'!$C$2="Any","Any",'Turf only'!V277)&amp;M277&amp;IF('by region'!$I$2="Any","Any",N277)&amp;G277</f>
        <v>AnyFlatAny45122</v>
      </c>
      <c r="E277" s="5" t="e">
        <f>IF(I277=#REF!,'Turf only'!G277,"")</f>
        <v>#REF!</v>
      </c>
      <c r="F277" s="5" t="e">
        <f t="shared" si="21"/>
        <v>#REF!</v>
      </c>
      <c r="G277" s="15">
        <v>45122</v>
      </c>
      <c r="H277" s="16" t="s">
        <v>37</v>
      </c>
      <c r="I277" s="16" t="s">
        <v>86</v>
      </c>
      <c r="J277" s="16" t="s">
        <v>80</v>
      </c>
      <c r="K277" s="14" t="s">
        <v>10</v>
      </c>
      <c r="L277" s="14" t="s">
        <v>11</v>
      </c>
      <c r="M277" s="16" t="s">
        <v>25</v>
      </c>
      <c r="N277" s="16" t="s">
        <v>13</v>
      </c>
      <c r="O277" s="16" t="s">
        <v>14</v>
      </c>
      <c r="P277" s="12">
        <f t="shared" si="22"/>
        <v>2</v>
      </c>
      <c r="Q277" s="12" cm="1">
        <f t="array" ref="Q277">SUMPRODUCT(($G$2:$G$2765=G277)*(P277&gt;$P$2:$P$2765))+1</f>
        <v>5</v>
      </c>
      <c r="R277" s="12" t="e">
        <f>(Q277*100000)+#REF!</f>
        <v>#REF!</v>
      </c>
      <c r="S277" t="e" cm="1">
        <f t="array" ref="S277">SUMPRODUCT(($G$2:$G$2765=G277)*(R277&gt;$R$2:$R$2765))+1</f>
        <v>#REF!</v>
      </c>
      <c r="T277" t="str">
        <f t="shared" si="23"/>
        <v>HAMILTON PARK †</v>
      </c>
      <c r="U277">
        <v>0</v>
      </c>
      <c r="V277" t="s">
        <v>17</v>
      </c>
      <c r="W277">
        <f t="shared" si="24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0"/>
        <v>Afternoon45122</v>
      </c>
      <c r="D278" s="5" t="str">
        <f>IF('by region'!$C$2="Any","Any",'Turf only'!V278)&amp;M278&amp;IF('by region'!$I$2="Any","Any",N278)&amp;G278</f>
        <v>AnyFlatAny45122</v>
      </c>
      <c r="E278" s="5" t="e">
        <f>IF(I278=#REF!,'Turf only'!G278,"")</f>
        <v>#REF!</v>
      </c>
      <c r="F278" s="5" t="e">
        <f t="shared" si="21"/>
        <v>#REF!</v>
      </c>
      <c r="G278" s="15">
        <v>45122</v>
      </c>
      <c r="H278" s="16" t="s">
        <v>37</v>
      </c>
      <c r="I278" s="16" t="s">
        <v>76</v>
      </c>
      <c r="J278" s="16" t="s">
        <v>9</v>
      </c>
      <c r="K278" s="14" t="s">
        <v>16</v>
      </c>
      <c r="L278" s="14" t="s">
        <v>17</v>
      </c>
      <c r="M278" s="16" t="s">
        <v>25</v>
      </c>
      <c r="N278" s="16" t="s">
        <v>13</v>
      </c>
      <c r="O278" s="16" t="s">
        <v>14</v>
      </c>
      <c r="P278" s="12">
        <f t="shared" si="22"/>
        <v>1</v>
      </c>
      <c r="Q278" s="12" cm="1">
        <f t="array" ref="Q278">SUMPRODUCT(($G$2:$G$2765=G278)*(P278&gt;$P$2:$P$2765))+1</f>
        <v>1</v>
      </c>
      <c r="R278" s="12" t="e">
        <f>(Q278*100000)+#REF!</f>
        <v>#REF!</v>
      </c>
      <c r="S278" t="e" cm="1">
        <f t="array" ref="S278">SUMPRODUCT(($G$2:$G$2765=G278)*(R278&gt;$R$2:$R$2765))+1</f>
        <v>#REF!</v>
      </c>
      <c r="T278" t="str">
        <f t="shared" si="23"/>
        <v xml:space="preserve">NEWMARKET </v>
      </c>
      <c r="U278">
        <v>0</v>
      </c>
      <c r="V278" t="s">
        <v>11</v>
      </c>
      <c r="W278">
        <f t="shared" si="24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0"/>
        <v>Evening45122</v>
      </c>
      <c r="D279" s="5" t="str">
        <f>IF('by region'!$C$2="Any","Any",'Turf only'!V279)&amp;M279&amp;IF('by region'!$I$2="Any","Any",N279)&amp;G279</f>
        <v>AnyFlatAny45122</v>
      </c>
      <c r="E279" s="5" t="e">
        <f>IF(I279=#REF!,'Turf only'!G279,"")</f>
        <v>#REF!</v>
      </c>
      <c r="F279" s="5" t="e">
        <f t="shared" si="21"/>
        <v>#REF!</v>
      </c>
      <c r="G279" s="15">
        <v>45122</v>
      </c>
      <c r="H279" s="16" t="s">
        <v>37</v>
      </c>
      <c r="I279" s="16" t="s">
        <v>87</v>
      </c>
      <c r="J279" s="16" t="s">
        <v>80</v>
      </c>
      <c r="K279" s="14" t="s">
        <v>10</v>
      </c>
      <c r="L279" s="14" t="s">
        <v>19</v>
      </c>
      <c r="M279" s="16" t="s">
        <v>25</v>
      </c>
      <c r="N279" s="16" t="s">
        <v>13</v>
      </c>
      <c r="O279" s="16" t="s">
        <v>14</v>
      </c>
      <c r="P279" s="12">
        <f t="shared" si="22"/>
        <v>2</v>
      </c>
      <c r="Q279" s="12" cm="1">
        <f t="array" ref="Q279">SUMPRODUCT(($G$2:$G$2765=G279)*(P279&gt;$P$2:$P$2765))+1</f>
        <v>5</v>
      </c>
      <c r="R279" s="12" t="e">
        <f>(Q279*100000)+#REF!</f>
        <v>#REF!</v>
      </c>
      <c r="S279" t="e" cm="1">
        <f t="array" ref="S279">SUMPRODUCT(($G$2:$G$2765=G279)*(R279&gt;$R$2:$R$2765))+1</f>
        <v>#REF!</v>
      </c>
      <c r="T279" t="str">
        <f t="shared" si="23"/>
        <v>SALISBURY †</v>
      </c>
      <c r="U279">
        <v>0</v>
      </c>
      <c r="V279" t="s">
        <v>19</v>
      </c>
      <c r="W279">
        <f t="shared" si="24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0"/>
        <v>Afternoon45122</v>
      </c>
      <c r="D280" s="5" t="str">
        <f>IF('by region'!$C$2="Any","Any",'Turf only'!V280)&amp;M280&amp;IF('by region'!$I$2="Any","Any",N280)&amp;G280</f>
        <v>AnyFlatAny45122</v>
      </c>
      <c r="E280" s="5" t="e">
        <f>IF(I280=#REF!,'Turf only'!G280,"")</f>
        <v>#REF!</v>
      </c>
      <c r="F280" s="5" t="e">
        <f t="shared" si="21"/>
        <v>#REF!</v>
      </c>
      <c r="G280" s="15">
        <v>45122</v>
      </c>
      <c r="H280" s="16" t="s">
        <v>37</v>
      </c>
      <c r="I280" s="16" t="s">
        <v>90</v>
      </c>
      <c r="J280" s="16" t="s">
        <v>9</v>
      </c>
      <c r="K280" s="14" t="s">
        <v>10</v>
      </c>
      <c r="L280" s="14" t="s">
        <v>11</v>
      </c>
      <c r="M280" s="16" t="s">
        <v>25</v>
      </c>
      <c r="N280" s="16" t="s">
        <v>13</v>
      </c>
      <c r="O280" s="16" t="s">
        <v>14</v>
      </c>
      <c r="P280" s="12">
        <f t="shared" si="22"/>
        <v>1</v>
      </c>
      <c r="Q280" s="12" cm="1">
        <f t="array" ref="Q280">SUMPRODUCT(($G$2:$G$2765=G280)*(P280&gt;$P$2:$P$2765))+1</f>
        <v>1</v>
      </c>
      <c r="R280" s="12" t="e">
        <f>(Q280*100000)+#REF!</f>
        <v>#REF!</v>
      </c>
      <c r="S280" t="e" cm="1">
        <f t="array" ref="S280">SUMPRODUCT(($G$2:$G$2765=G280)*(R280&gt;$R$2:$R$2765))+1</f>
        <v>#REF!</v>
      </c>
      <c r="T280" t="str">
        <f t="shared" si="23"/>
        <v xml:space="preserve">YORK </v>
      </c>
      <c r="U280">
        <v>0</v>
      </c>
      <c r="V280" t="s">
        <v>19</v>
      </c>
      <c r="W280">
        <f t="shared" si="24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0"/>
        <v>Afternoon45124</v>
      </c>
      <c r="D281" s="5" t="str">
        <f>IF('by region'!$C$2="Any","Any",'Turf only'!V281)&amp;M281&amp;IF('by region'!$I$2="Any","Any",N281)&amp;G281</f>
        <v>AnyFlatAny45124</v>
      </c>
      <c r="E281" s="5" t="e">
        <f>IF(I281=#REF!,'Turf only'!G281,"")</f>
        <v>#REF!</v>
      </c>
      <c r="F281" s="5" t="e">
        <f t="shared" si="21"/>
        <v>#REF!</v>
      </c>
      <c r="G281" s="15">
        <v>45124</v>
      </c>
      <c r="H281" s="16" t="s">
        <v>42</v>
      </c>
      <c r="I281" s="16" t="s">
        <v>28</v>
      </c>
      <c r="J281" s="16" t="s">
        <v>9</v>
      </c>
      <c r="K281" s="14" t="s">
        <v>10</v>
      </c>
      <c r="L281" s="14" t="s">
        <v>11</v>
      </c>
      <c r="M281" s="16" t="s">
        <v>25</v>
      </c>
      <c r="N281" s="16" t="s">
        <v>13</v>
      </c>
      <c r="O281" s="16" t="s">
        <v>14</v>
      </c>
      <c r="P281" s="12">
        <f t="shared" si="22"/>
        <v>1</v>
      </c>
      <c r="Q281" s="12" cm="1">
        <f t="array" ref="Q281">SUMPRODUCT(($G$2:$G$2765=G281)*(P281&gt;$P$2:$P$2765))+1</f>
        <v>1</v>
      </c>
      <c r="R281" s="12" t="e">
        <f>(Q281*100000)+#REF!</f>
        <v>#REF!</v>
      </c>
      <c r="S281" t="e" cm="1">
        <f t="array" ref="S281">SUMPRODUCT(($G$2:$G$2765=G281)*(R281&gt;$R$2:$R$2765))+1</f>
        <v>#REF!</v>
      </c>
      <c r="T281" t="str">
        <f t="shared" si="23"/>
        <v xml:space="preserve">AYR </v>
      </c>
      <c r="U281">
        <v>0</v>
      </c>
      <c r="V281" t="s">
        <v>17</v>
      </c>
      <c r="W281">
        <f t="shared" si="24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0"/>
        <v>Evening45124</v>
      </c>
      <c r="D282" s="5" t="str">
        <f>IF('by region'!$C$2="Any","Any",'Turf only'!V282)&amp;M282&amp;IF('by region'!$I$2="Any","Any",N282)&amp;G282</f>
        <v>AnyFlatAny45124</v>
      </c>
      <c r="E282" s="5" t="e">
        <f>IF(I282=#REF!,'Turf only'!G282,"")</f>
        <v>#REF!</v>
      </c>
      <c r="F282" s="5" t="e">
        <f t="shared" si="21"/>
        <v>#REF!</v>
      </c>
      <c r="G282" s="15">
        <v>45124</v>
      </c>
      <c r="H282" s="16" t="s">
        <v>42</v>
      </c>
      <c r="I282" s="16" t="s">
        <v>70</v>
      </c>
      <c r="J282" s="16" t="s">
        <v>80</v>
      </c>
      <c r="K282" s="14" t="s">
        <v>24</v>
      </c>
      <c r="L282" s="14" t="s">
        <v>19</v>
      </c>
      <c r="M282" s="16" t="s">
        <v>25</v>
      </c>
      <c r="N282" s="16" t="s">
        <v>13</v>
      </c>
      <c r="O282" s="16" t="s">
        <v>14</v>
      </c>
      <c r="P282" s="12">
        <f t="shared" si="22"/>
        <v>2</v>
      </c>
      <c r="Q282" s="12" cm="1">
        <f t="array" ref="Q282">SUMPRODUCT(($G$2:$G$2765=G282)*(P282&gt;$P$2:$P$2765))+1</f>
        <v>3</v>
      </c>
      <c r="R282" s="12" t="e">
        <f>(Q282*100000)+#REF!</f>
        <v>#REF!</v>
      </c>
      <c r="S282" t="e" cm="1">
        <f t="array" ref="S282">SUMPRODUCT(($G$2:$G$2765=G282)*(R282&gt;$R$2:$R$2765))+1</f>
        <v>#REF!</v>
      </c>
      <c r="T282" t="str">
        <f t="shared" si="23"/>
        <v>WINDSOR †</v>
      </c>
      <c r="U282">
        <v>0</v>
      </c>
      <c r="V282" t="s">
        <v>11</v>
      </c>
      <c r="W282">
        <f t="shared" si="24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0"/>
        <v>Afternoon45125</v>
      </c>
      <c r="D283" s="5" t="str">
        <f>IF('by region'!$C$2="Any","Any",'Turf only'!V283)&amp;M283&amp;IF('by region'!$I$2="Any","Any",N283)&amp;G283</f>
        <v>AnyFlatAny45125</v>
      </c>
      <c r="E283" s="5" t="e">
        <f>IF(I283=#REF!,'Turf only'!G283,"")</f>
        <v>#REF!</v>
      </c>
      <c r="F283" s="5" t="e">
        <f t="shared" si="21"/>
        <v>#REF!</v>
      </c>
      <c r="G283" s="15">
        <v>45125</v>
      </c>
      <c r="H283" s="16" t="s">
        <v>7</v>
      </c>
      <c r="I283" s="16" t="s">
        <v>36</v>
      </c>
      <c r="J283" s="16" t="s">
        <v>9</v>
      </c>
      <c r="K283" s="14" t="s">
        <v>24</v>
      </c>
      <c r="L283" s="14" t="s">
        <v>19</v>
      </c>
      <c r="M283" s="16" t="s">
        <v>25</v>
      </c>
      <c r="N283" s="16" t="s">
        <v>13</v>
      </c>
      <c r="O283" s="16" t="s">
        <v>14</v>
      </c>
      <c r="P283" s="12">
        <f t="shared" si="22"/>
        <v>1</v>
      </c>
      <c r="Q283" s="12" cm="1">
        <f t="array" ref="Q283">SUMPRODUCT(($G$2:$G$2765=G283)*(P283&gt;$P$2:$P$2765))+1</f>
        <v>1</v>
      </c>
      <c r="R283" s="12" t="e">
        <f>(Q283*100000)+#REF!</f>
        <v>#REF!</v>
      </c>
      <c r="S283" t="e" cm="1">
        <f t="array" ref="S283">SUMPRODUCT(($G$2:$G$2765=G283)*(R283&gt;$R$2:$R$2765))+1</f>
        <v>#REF!</v>
      </c>
      <c r="T283" t="str">
        <f t="shared" si="23"/>
        <v xml:space="preserve">LINGFIELD PARK </v>
      </c>
      <c r="U283">
        <v>0</v>
      </c>
      <c r="V283" t="s">
        <v>19</v>
      </c>
      <c r="W283">
        <f t="shared" si="24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0"/>
        <v>Afternoon45125</v>
      </c>
      <c r="D284" s="5" t="str">
        <f>IF('by region'!$C$2="Any","Any",'Turf only'!V284)&amp;M284&amp;IF('by region'!$I$2="Any","Any",N284)&amp;G284</f>
        <v>AnyFlatAny45125</v>
      </c>
      <c r="E284" s="5" t="e">
        <f>IF(I284=#REF!,'Turf only'!G284,"")</f>
        <v>#REF!</v>
      </c>
      <c r="F284" s="5" t="e">
        <f t="shared" si="21"/>
        <v>#REF!</v>
      </c>
      <c r="G284" s="15">
        <v>45125</v>
      </c>
      <c r="H284" s="16" t="s">
        <v>7</v>
      </c>
      <c r="I284" s="16" t="s">
        <v>77</v>
      </c>
      <c r="J284" s="16" t="s">
        <v>9</v>
      </c>
      <c r="K284" s="14" t="s">
        <v>10</v>
      </c>
      <c r="L284" s="14" t="s">
        <v>11</v>
      </c>
      <c r="M284" s="16" t="s">
        <v>25</v>
      </c>
      <c r="N284" s="16" t="s">
        <v>13</v>
      </c>
      <c r="O284" s="16" t="s">
        <v>14</v>
      </c>
      <c r="P284" s="12">
        <f t="shared" si="22"/>
        <v>1</v>
      </c>
      <c r="Q284" s="12" cm="1">
        <f t="array" ref="Q284">SUMPRODUCT(($G$2:$G$2765=G284)*(P284&gt;$P$2:$P$2765))+1</f>
        <v>1</v>
      </c>
      <c r="R284" s="12" t="e">
        <f>(Q284*100000)+#REF!</f>
        <v>#REF!</v>
      </c>
      <c r="S284" t="e" cm="1">
        <f t="array" ref="S284">SUMPRODUCT(($G$2:$G$2765=G284)*(R284&gt;$R$2:$R$2765))+1</f>
        <v>#REF!</v>
      </c>
      <c r="T284" t="str">
        <f t="shared" si="23"/>
        <v xml:space="preserve">BEVERLEY </v>
      </c>
      <c r="U284">
        <v>0</v>
      </c>
      <c r="V284" t="s">
        <v>19</v>
      </c>
      <c r="W284">
        <f t="shared" si="24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0"/>
        <v>Evening45125</v>
      </c>
      <c r="D285" s="5" t="str">
        <f>IF('by region'!$C$2="Any","Any",'Turf only'!V285)&amp;M285&amp;IF('by region'!$I$2="Any","Any",N285)&amp;G285</f>
        <v>AnyFlatAny45125</v>
      </c>
      <c r="E285" s="5" t="e">
        <f>IF(I285=#REF!,'Turf only'!G285,"")</f>
        <v>#REF!</v>
      </c>
      <c r="F285" s="5" t="e">
        <f t="shared" si="21"/>
        <v>#REF!</v>
      </c>
      <c r="G285" s="15">
        <v>45125</v>
      </c>
      <c r="H285" s="16" t="s">
        <v>7</v>
      </c>
      <c r="I285" s="16" t="s">
        <v>72</v>
      </c>
      <c r="J285" s="16" t="s">
        <v>80</v>
      </c>
      <c r="K285" s="14" t="s">
        <v>16</v>
      </c>
      <c r="L285" s="14" t="s">
        <v>17</v>
      </c>
      <c r="M285" s="16" t="s">
        <v>25</v>
      </c>
      <c r="N285" s="16" t="s">
        <v>13</v>
      </c>
      <c r="O285" s="16" t="s">
        <v>14</v>
      </c>
      <c r="P285" s="12">
        <f t="shared" si="22"/>
        <v>2</v>
      </c>
      <c r="Q285" s="12" cm="1">
        <f t="array" ref="Q285">SUMPRODUCT(($G$2:$G$2765=G285)*(P285&gt;$P$2:$P$2765))+1</f>
        <v>3</v>
      </c>
      <c r="R285" s="12" t="e">
        <f>(Q285*100000)+#REF!</f>
        <v>#REF!</v>
      </c>
      <c r="S285" t="e" cm="1">
        <f t="array" ref="S285">SUMPRODUCT(($G$2:$G$2765=G285)*(R285&gt;$R$2:$R$2765))+1</f>
        <v>#REF!</v>
      </c>
      <c r="T285" t="str">
        <f t="shared" si="23"/>
        <v>NOTTINGHAM †</v>
      </c>
      <c r="U285">
        <v>0</v>
      </c>
      <c r="V285" t="s">
        <v>11</v>
      </c>
      <c r="W285">
        <f t="shared" si="24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0"/>
        <v>Afternoon45126</v>
      </c>
      <c r="D286" s="5" t="str">
        <f>IF('by region'!$C$2="Any","Any",'Turf only'!V286)&amp;M286&amp;IF('by region'!$I$2="Any","Any",N286)&amp;G286</f>
        <v>AnyFlatAny45126</v>
      </c>
      <c r="E286" s="5" t="e">
        <f>IF(I286=#REF!,'Turf only'!G286,"")</f>
        <v>#REF!</v>
      </c>
      <c r="F286" s="5" t="e">
        <f t="shared" si="21"/>
        <v>#REF!</v>
      </c>
      <c r="G286" s="15">
        <v>45126</v>
      </c>
      <c r="H286" s="16" t="s">
        <v>27</v>
      </c>
      <c r="I286" s="16" t="s">
        <v>8</v>
      </c>
      <c r="J286" s="16" t="s">
        <v>9</v>
      </c>
      <c r="K286" s="14" t="s">
        <v>10</v>
      </c>
      <c r="L286" s="14" t="s">
        <v>11</v>
      </c>
      <c r="M286" s="16" t="s">
        <v>25</v>
      </c>
      <c r="N286" s="16" t="s">
        <v>13</v>
      </c>
      <c r="O286" s="16" t="s">
        <v>14</v>
      </c>
      <c r="P286" s="12">
        <f t="shared" si="22"/>
        <v>1</v>
      </c>
      <c r="Q286" s="12" cm="1">
        <f t="array" ref="Q286">SUMPRODUCT(($G$2:$G$2765=G286)*(P286&gt;$P$2:$P$2765))+1</f>
        <v>1</v>
      </c>
      <c r="R286" s="12" t="e">
        <f>(Q286*100000)+#REF!</f>
        <v>#REF!</v>
      </c>
      <c r="S286" t="e" cm="1">
        <f t="array" ref="S286">SUMPRODUCT(($G$2:$G$2765=G286)*(R286&gt;$R$2:$R$2765))+1</f>
        <v>#REF!</v>
      </c>
      <c r="T286" t="str">
        <f t="shared" si="23"/>
        <v xml:space="preserve">CATTERICK BRIDGE </v>
      </c>
      <c r="U286">
        <v>0</v>
      </c>
      <c r="V286" t="s">
        <v>11</v>
      </c>
      <c r="W286">
        <f t="shared" si="24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0"/>
        <v>Afternoon45126</v>
      </c>
      <c r="D287" s="5" t="str">
        <f>IF('by region'!$C$2="Any","Any",'Turf only'!V287)&amp;M287&amp;IF('by region'!$I$2="Any","Any",N287)&amp;G287</f>
        <v>AnyFlatAny45126</v>
      </c>
      <c r="E287" s="5" t="e">
        <f>IF(I287=#REF!,'Turf only'!G287,"")</f>
        <v>#REF!</v>
      </c>
      <c r="F287" s="5" t="e">
        <f t="shared" si="21"/>
        <v>#REF!</v>
      </c>
      <c r="G287" s="15">
        <v>45126</v>
      </c>
      <c r="H287" s="16" t="s">
        <v>27</v>
      </c>
      <c r="I287" s="16" t="s">
        <v>79</v>
      </c>
      <c r="J287" s="16" t="s">
        <v>9</v>
      </c>
      <c r="K287" s="14" t="s">
        <v>24</v>
      </c>
      <c r="L287" s="14" t="s">
        <v>19</v>
      </c>
      <c r="M287" s="16" t="s">
        <v>25</v>
      </c>
      <c r="N287" s="16" t="s">
        <v>13</v>
      </c>
      <c r="O287" s="16" t="s">
        <v>14</v>
      </c>
      <c r="P287" s="12">
        <f t="shared" si="22"/>
        <v>1</v>
      </c>
      <c r="Q287" s="12" cm="1">
        <f t="array" ref="Q287">SUMPRODUCT(($G$2:$G$2765=G287)*(P287&gt;$P$2:$P$2765))+1</f>
        <v>1</v>
      </c>
      <c r="R287" s="12" t="e">
        <f>(Q287*100000)+#REF!</f>
        <v>#REF!</v>
      </c>
      <c r="S287" t="e" cm="1">
        <f t="array" ref="S287">SUMPRODUCT(($G$2:$G$2765=G287)*(R287&gt;$R$2:$R$2765))+1</f>
        <v>#REF!</v>
      </c>
      <c r="T287" t="str">
        <f t="shared" si="23"/>
        <v xml:space="preserve">BATH </v>
      </c>
      <c r="U287">
        <v>0</v>
      </c>
      <c r="V287" t="s">
        <v>17</v>
      </c>
      <c r="W287">
        <f t="shared" si="24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0"/>
        <v>Evening45126</v>
      </c>
      <c r="D288" s="5" t="str">
        <f>IF('by region'!$C$2="Any","Any",'Turf only'!V288)&amp;M288&amp;IF('by region'!$I$2="Any","Any",N288)&amp;G288</f>
        <v>AnyFlatAny45126</v>
      </c>
      <c r="E288" s="5" t="e">
        <f>IF(I288=#REF!,'Turf only'!G288,"")</f>
        <v>#REF!</v>
      </c>
      <c r="F288" s="5" t="e">
        <f t="shared" si="21"/>
        <v>#REF!</v>
      </c>
      <c r="G288" s="15">
        <v>45126</v>
      </c>
      <c r="H288" s="16" t="s">
        <v>27</v>
      </c>
      <c r="I288" s="16" t="s">
        <v>81</v>
      </c>
      <c r="J288" s="16" t="s">
        <v>80</v>
      </c>
      <c r="K288" s="14" t="s">
        <v>24</v>
      </c>
      <c r="L288" s="14" t="s">
        <v>17</v>
      </c>
      <c r="M288" s="16" t="s">
        <v>25</v>
      </c>
      <c r="N288" s="16" t="s">
        <v>13</v>
      </c>
      <c r="O288" s="16" t="s">
        <v>14</v>
      </c>
      <c r="P288" s="12">
        <f t="shared" si="22"/>
        <v>2</v>
      </c>
      <c r="Q288" s="12" cm="1">
        <f t="array" ref="Q288">SUMPRODUCT(($G$2:$G$2765=G288)*(P288&gt;$P$2:$P$2765))+1</f>
        <v>4</v>
      </c>
      <c r="R288" s="12" t="e">
        <f>(Q288*100000)+#REF!</f>
        <v>#REF!</v>
      </c>
      <c r="S288" t="e" cm="1">
        <f t="array" ref="S288">SUMPRODUCT(($G$2:$G$2765=G288)*(R288&gt;$R$2:$R$2765))+1</f>
        <v>#REF!</v>
      </c>
      <c r="T288" t="str">
        <f t="shared" si="23"/>
        <v>YARMOUTH †</v>
      </c>
      <c r="U288">
        <v>0</v>
      </c>
      <c r="V288" t="s">
        <v>19</v>
      </c>
      <c r="W288">
        <f t="shared" si="24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0"/>
        <v>Afternoon45127</v>
      </c>
      <c r="D289" s="5" t="str">
        <f>IF('by region'!$C$2="Any","Any",'Turf only'!V289)&amp;M289&amp;IF('by region'!$I$2="Any","Any",N289)&amp;G289</f>
        <v>AnyFlatAny45127</v>
      </c>
      <c r="E289" s="5" t="e">
        <f>IF(I289=#REF!,'Turf only'!G289,"")</f>
        <v>#REF!</v>
      </c>
      <c r="F289" s="5" t="e">
        <f t="shared" si="21"/>
        <v>#REF!</v>
      </c>
      <c r="G289" s="15">
        <v>45127</v>
      </c>
      <c r="H289" s="16" t="s">
        <v>34</v>
      </c>
      <c r="I289" s="16" t="s">
        <v>54</v>
      </c>
      <c r="J289" s="16" t="s">
        <v>9</v>
      </c>
      <c r="K289" s="14" t="s">
        <v>24</v>
      </c>
      <c r="L289" s="14" t="s">
        <v>19</v>
      </c>
      <c r="M289" s="16" t="s">
        <v>25</v>
      </c>
      <c r="N289" s="16" t="s">
        <v>13</v>
      </c>
      <c r="O289" s="16" t="s">
        <v>14</v>
      </c>
      <c r="P289" s="12">
        <f t="shared" si="22"/>
        <v>1</v>
      </c>
      <c r="Q289" s="12" cm="1">
        <f t="array" ref="Q289">SUMPRODUCT(($G$2:$G$2765=G289)*(P289&gt;$P$2:$P$2765))+1</f>
        <v>1</v>
      </c>
      <c r="R289" s="12" t="e">
        <f>(Q289*100000)+#REF!</f>
        <v>#REF!</v>
      </c>
      <c r="S289" t="e" cm="1">
        <f t="array" ref="S289">SUMPRODUCT(($G$2:$G$2765=G289)*(R289&gt;$R$2:$R$2765))+1</f>
        <v>#REF!</v>
      </c>
      <c r="T289" t="str">
        <f t="shared" si="23"/>
        <v xml:space="preserve">CHEPSTOW </v>
      </c>
      <c r="U289">
        <v>0</v>
      </c>
      <c r="V289" t="s">
        <v>30</v>
      </c>
      <c r="W289">
        <f t="shared" si="24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0"/>
        <v>Evening45127</v>
      </c>
      <c r="D290" s="5" t="str">
        <f>IF('by region'!$C$2="Any","Any",'Turf only'!V290)&amp;M290&amp;IF('by region'!$I$2="Any","Any",N290)&amp;G290</f>
        <v>AnyFlatAny45127</v>
      </c>
      <c r="E290" s="5" t="e">
        <f>IF(I290=#REF!,'Turf only'!G290,"")</f>
        <v>#REF!</v>
      </c>
      <c r="F290" s="5" t="e">
        <f t="shared" si="21"/>
        <v>#REF!</v>
      </c>
      <c r="G290" s="15">
        <v>45127</v>
      </c>
      <c r="H290" s="16" t="s">
        <v>34</v>
      </c>
      <c r="I290" s="16" t="s">
        <v>83</v>
      </c>
      <c r="J290" s="16" t="s">
        <v>80</v>
      </c>
      <c r="K290" s="14" t="s">
        <v>16</v>
      </c>
      <c r="L290" s="14" t="s">
        <v>19</v>
      </c>
      <c r="M290" s="16" t="s">
        <v>25</v>
      </c>
      <c r="N290" s="16" t="s">
        <v>13</v>
      </c>
      <c r="O290" s="16" t="s">
        <v>14</v>
      </c>
      <c r="P290" s="12">
        <f t="shared" si="22"/>
        <v>2</v>
      </c>
      <c r="Q290" s="12" cm="1">
        <f t="array" ref="Q290">SUMPRODUCT(($G$2:$G$2765=G290)*(P290&gt;$P$2:$P$2765))+1</f>
        <v>4</v>
      </c>
      <c r="R290" s="12" t="e">
        <f>(Q290*100000)+#REF!</f>
        <v>#REF!</v>
      </c>
      <c r="S290" t="e" cm="1">
        <f t="array" ref="S290">SUMPRODUCT(($G$2:$G$2765=G290)*(R290&gt;$R$2:$R$2765))+1</f>
        <v>#REF!</v>
      </c>
      <c r="T290" t="str">
        <f t="shared" si="23"/>
        <v>EPSOM DOWNS †</v>
      </c>
      <c r="U290">
        <v>0</v>
      </c>
      <c r="V290" t="s">
        <v>19</v>
      </c>
      <c r="W290">
        <f t="shared" si="24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0"/>
        <v>Afternoon45127</v>
      </c>
      <c r="D291" s="5" t="str">
        <f>IF('by region'!$C$2="Any","Any",'Turf only'!V291)&amp;M291&amp;IF('by region'!$I$2="Any","Any",N291)&amp;G291</f>
        <v>AnyFlatAny45127</v>
      </c>
      <c r="E291" s="5" t="e">
        <f>IF(I291=#REF!,'Turf only'!G291,"")</f>
        <v>#REF!</v>
      </c>
      <c r="F291" s="5" t="e">
        <f t="shared" si="21"/>
        <v>#REF!</v>
      </c>
      <c r="G291" s="15">
        <v>45127</v>
      </c>
      <c r="H291" s="16" t="s">
        <v>34</v>
      </c>
      <c r="I291" s="16" t="s">
        <v>86</v>
      </c>
      <c r="J291" s="16" t="s">
        <v>9</v>
      </c>
      <c r="K291" s="14" t="s">
        <v>10</v>
      </c>
      <c r="L291" s="14" t="s">
        <v>11</v>
      </c>
      <c r="M291" s="16" t="s">
        <v>25</v>
      </c>
      <c r="N291" s="16" t="s">
        <v>13</v>
      </c>
      <c r="O291" s="16" t="s">
        <v>14</v>
      </c>
      <c r="P291" s="12">
        <f t="shared" si="22"/>
        <v>1</v>
      </c>
      <c r="Q291" s="12" cm="1">
        <f t="array" ref="Q291">SUMPRODUCT(($G$2:$G$2765=G291)*(P291&gt;$P$2:$P$2765))+1</f>
        <v>1</v>
      </c>
      <c r="R291" s="12" t="e">
        <f>(Q291*100000)+#REF!</f>
        <v>#REF!</v>
      </c>
      <c r="S291" t="e" cm="1">
        <f t="array" ref="S291">SUMPRODUCT(($G$2:$G$2765=G291)*(R291&gt;$R$2:$R$2765))+1</f>
        <v>#REF!</v>
      </c>
      <c r="T291" t="str">
        <f t="shared" si="23"/>
        <v xml:space="preserve">HAMILTON PARK </v>
      </c>
      <c r="U291">
        <v>0</v>
      </c>
      <c r="V291" t="s">
        <v>19</v>
      </c>
      <c r="W291">
        <f t="shared" si="24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0"/>
        <v>Afternoon45127</v>
      </c>
      <c r="D292" s="5" t="str">
        <f>IF('by region'!$C$2="Any","Any",'Turf only'!V292)&amp;M292&amp;IF('by region'!$I$2="Any","Any",N292)&amp;G292</f>
        <v>AnyFlatAny45127</v>
      </c>
      <c r="E292" s="5" t="e">
        <f>IF(I292=#REF!,'Turf only'!G292,"")</f>
        <v>#REF!</v>
      </c>
      <c r="F292" s="5" t="e">
        <f t="shared" si="21"/>
        <v>#REF!</v>
      </c>
      <c r="G292" s="15">
        <v>45127</v>
      </c>
      <c r="H292" s="16" t="s">
        <v>34</v>
      </c>
      <c r="I292" s="16" t="s">
        <v>44</v>
      </c>
      <c r="J292" s="16" t="s">
        <v>9</v>
      </c>
      <c r="K292" s="14" t="s">
        <v>10</v>
      </c>
      <c r="L292" s="14" t="s">
        <v>17</v>
      </c>
      <c r="M292" s="16" t="s">
        <v>25</v>
      </c>
      <c r="N292" s="16" t="s">
        <v>13</v>
      </c>
      <c r="O292" s="16" t="s">
        <v>14</v>
      </c>
      <c r="P292" s="12">
        <f t="shared" si="22"/>
        <v>1</v>
      </c>
      <c r="Q292" s="12" cm="1">
        <f t="array" ref="Q292">SUMPRODUCT(($G$2:$G$2765=G292)*(P292&gt;$P$2:$P$2765))+1</f>
        <v>1</v>
      </c>
      <c r="R292" s="12" t="e">
        <f>(Q292*100000)+#REF!</f>
        <v>#REF!</v>
      </c>
      <c r="S292" t="e" cm="1">
        <f t="array" ref="S292">SUMPRODUCT(($G$2:$G$2765=G292)*(R292&gt;$R$2:$R$2765))+1</f>
        <v>#REF!</v>
      </c>
      <c r="T292" t="str">
        <f t="shared" si="23"/>
        <v xml:space="preserve">LEICESTER </v>
      </c>
      <c r="U292">
        <v>0</v>
      </c>
      <c r="V292" t="s">
        <v>11</v>
      </c>
      <c r="W292">
        <f t="shared" si="24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0"/>
        <v>Evening45128</v>
      </c>
      <c r="D293" s="5" t="str">
        <f>IF('by region'!$C$2="Any","Any",'Turf only'!V293)&amp;M293&amp;IF('by region'!$I$2="Any","Any",N293)&amp;G293</f>
        <v>AnyFlatAny45128</v>
      </c>
      <c r="E293" s="5" t="e">
        <f>IF(I293=#REF!,'Turf only'!G293,"")</f>
        <v>#REF!</v>
      </c>
      <c r="F293" s="5" t="e">
        <f t="shared" si="21"/>
        <v>#REF!</v>
      </c>
      <c r="G293" s="15">
        <v>45128</v>
      </c>
      <c r="H293" s="16" t="s">
        <v>35</v>
      </c>
      <c r="I293" s="16" t="s">
        <v>86</v>
      </c>
      <c r="J293" s="16" t="s">
        <v>80</v>
      </c>
      <c r="K293" s="14" t="s">
        <v>10</v>
      </c>
      <c r="L293" s="14" t="s">
        <v>11</v>
      </c>
      <c r="M293" s="16" t="s">
        <v>25</v>
      </c>
      <c r="N293" s="16" t="s">
        <v>13</v>
      </c>
      <c r="O293" s="16" t="s">
        <v>14</v>
      </c>
      <c r="P293" s="12">
        <f t="shared" si="22"/>
        <v>2</v>
      </c>
      <c r="Q293" s="12" cm="1">
        <f t="array" ref="Q293">SUMPRODUCT(($G$2:$G$2765=G293)*(P293&gt;$P$2:$P$2765))+1</f>
        <v>4</v>
      </c>
      <c r="R293" s="12" t="e">
        <f>(Q293*100000)+#REF!</f>
        <v>#REF!</v>
      </c>
      <c r="S293" t="e" cm="1">
        <f t="array" ref="S293">SUMPRODUCT(($G$2:$G$2765=G293)*(R293&gt;$R$2:$R$2765))+1</f>
        <v>#REF!</v>
      </c>
      <c r="T293" t="str">
        <f t="shared" si="23"/>
        <v>HAMILTON PARK †</v>
      </c>
      <c r="U293">
        <v>0</v>
      </c>
      <c r="V293" t="s">
        <v>17</v>
      </c>
      <c r="W293">
        <f t="shared" si="24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0"/>
        <v>Afternoon45128</v>
      </c>
      <c r="D294" s="5" t="str">
        <f>IF('by region'!$C$2="Any","Any",'Turf only'!V294)&amp;M294&amp;IF('by region'!$I$2="Any","Any",N294)&amp;G294</f>
        <v>AnyFlatAny45128</v>
      </c>
      <c r="E294" s="5" t="e">
        <f>IF(I294=#REF!,'Turf only'!G294,"")</f>
        <v>#REF!</v>
      </c>
      <c r="F294" s="5" t="e">
        <f t="shared" si="21"/>
        <v>#REF!</v>
      </c>
      <c r="G294" s="15">
        <v>45128</v>
      </c>
      <c r="H294" s="16" t="s">
        <v>35</v>
      </c>
      <c r="I294" s="16" t="s">
        <v>56</v>
      </c>
      <c r="J294" s="16" t="s">
        <v>9</v>
      </c>
      <c r="K294" s="14" t="s">
        <v>16</v>
      </c>
      <c r="L294" s="14" t="s">
        <v>11</v>
      </c>
      <c r="M294" s="16" t="s">
        <v>25</v>
      </c>
      <c r="N294" s="16" t="s">
        <v>13</v>
      </c>
      <c r="O294" s="16" t="s">
        <v>14</v>
      </c>
      <c r="P294" s="12">
        <f t="shared" si="22"/>
        <v>1</v>
      </c>
      <c r="Q294" s="12" cm="1">
        <f t="array" ref="Q294">SUMPRODUCT(($G$2:$G$2765=G294)*(P294&gt;$P$2:$P$2765))+1</f>
        <v>1</v>
      </c>
      <c r="R294" s="12" t="e">
        <f>(Q294*100000)+#REF!</f>
        <v>#REF!</v>
      </c>
      <c r="S294" t="e" cm="1">
        <f t="array" ref="S294">SUMPRODUCT(($G$2:$G$2765=G294)*(R294&gt;$R$2:$R$2765))+1</f>
        <v>#REF!</v>
      </c>
      <c r="T294" t="str">
        <f t="shared" si="23"/>
        <v xml:space="preserve">HAYDOCK PARK </v>
      </c>
      <c r="U294">
        <v>1</v>
      </c>
      <c r="V294" t="s">
        <v>11</v>
      </c>
      <c r="W294">
        <f t="shared" si="24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0"/>
        <v>Afternoon45128</v>
      </c>
      <c r="D295" s="5" t="str">
        <f>IF('by region'!$C$2="Any","Any",'Turf only'!V295)&amp;M295&amp;IF('by region'!$I$2="Any","Any",N295)&amp;G295</f>
        <v>AnyFlatAny45128</v>
      </c>
      <c r="E295" s="5" t="e">
        <f>IF(I295=#REF!,'Turf only'!G295,"")</f>
        <v>#REF!</v>
      </c>
      <c r="F295" s="5" t="e">
        <f t="shared" si="21"/>
        <v>#REF!</v>
      </c>
      <c r="G295" s="15">
        <v>45128</v>
      </c>
      <c r="H295" s="16" t="s">
        <v>35</v>
      </c>
      <c r="I295" s="16" t="s">
        <v>51</v>
      </c>
      <c r="J295" s="16" t="s">
        <v>9</v>
      </c>
      <c r="K295" s="14" t="s">
        <v>10</v>
      </c>
      <c r="L295" s="14" t="s">
        <v>19</v>
      </c>
      <c r="M295" s="16" t="s">
        <v>25</v>
      </c>
      <c r="N295" s="16" t="s">
        <v>13</v>
      </c>
      <c r="O295" s="16" t="s">
        <v>14</v>
      </c>
      <c r="P295" s="12">
        <f t="shared" si="22"/>
        <v>1</v>
      </c>
      <c r="Q295" s="12" cm="1">
        <f t="array" ref="Q295">SUMPRODUCT(($G$2:$G$2765=G295)*(P295&gt;$P$2:$P$2765))+1</f>
        <v>1</v>
      </c>
      <c r="R295" s="12" t="e">
        <f>(Q295*100000)+#REF!</f>
        <v>#REF!</v>
      </c>
      <c r="S295" t="e" cm="1">
        <f t="array" ref="S295">SUMPRODUCT(($G$2:$G$2765=G295)*(R295&gt;$R$2:$R$2765))+1</f>
        <v>#REF!</v>
      </c>
      <c r="T295" t="str">
        <f t="shared" si="23"/>
        <v xml:space="preserve">NEWBURY </v>
      </c>
      <c r="U295">
        <v>1</v>
      </c>
      <c r="V295" t="s">
        <v>11</v>
      </c>
      <c r="W295">
        <f t="shared" si="24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0"/>
        <v>Evening45128</v>
      </c>
      <c r="D296" s="5" t="str">
        <f>IF('by region'!$C$2="Any","Any",'Turf only'!V296)&amp;M296&amp;IF('by region'!$I$2="Any","Any",N296)&amp;G296</f>
        <v>AnyFlatAny45128</v>
      </c>
      <c r="E296" s="5" t="e">
        <f>IF(I296=#REF!,'Turf only'!G296,"")</f>
        <v>#REF!</v>
      </c>
      <c r="F296" s="5" t="e">
        <f t="shared" si="21"/>
        <v>#REF!</v>
      </c>
      <c r="G296" s="15">
        <v>45128</v>
      </c>
      <c r="H296" s="16" t="s">
        <v>35</v>
      </c>
      <c r="I296" s="16" t="s">
        <v>76</v>
      </c>
      <c r="J296" s="16" t="s">
        <v>80</v>
      </c>
      <c r="K296" s="14" t="s">
        <v>16</v>
      </c>
      <c r="L296" s="14" t="s">
        <v>17</v>
      </c>
      <c r="M296" s="16" t="s">
        <v>25</v>
      </c>
      <c r="N296" s="16" t="s">
        <v>13</v>
      </c>
      <c r="O296" s="16" t="s">
        <v>14</v>
      </c>
      <c r="P296" s="12">
        <f t="shared" si="22"/>
        <v>2</v>
      </c>
      <c r="Q296" s="12" cm="1">
        <f t="array" ref="Q296">SUMPRODUCT(($G$2:$G$2765=G296)*(P296&gt;$P$2:$P$2765))+1</f>
        <v>4</v>
      </c>
      <c r="R296" s="12" t="e">
        <f>(Q296*100000)+#REF!</f>
        <v>#REF!</v>
      </c>
      <c r="S296" t="e" cm="1">
        <f t="array" ref="S296">SUMPRODUCT(($G$2:$G$2765=G296)*(R296&gt;$R$2:$R$2765))+1</f>
        <v>#REF!</v>
      </c>
      <c r="T296" t="str">
        <f t="shared" si="23"/>
        <v>NEWMARKET †</v>
      </c>
      <c r="U296">
        <v>0</v>
      </c>
      <c r="V296" t="s">
        <v>19</v>
      </c>
      <c r="W296">
        <f t="shared" si="24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0"/>
        <v>Afternoon45128</v>
      </c>
      <c r="D297" s="5" t="str">
        <f>IF('by region'!$C$2="Any","Any",'Turf only'!V297)&amp;M297&amp;IF('by region'!$I$2="Any","Any",N297)&amp;G297</f>
        <v>AnyFlatAny45128</v>
      </c>
      <c r="E297" s="5" t="e">
        <f>IF(I297=#REF!,'Turf only'!G297,"")</f>
        <v>#REF!</v>
      </c>
      <c r="F297" s="5" t="e">
        <f t="shared" si="21"/>
        <v>#REF!</v>
      </c>
      <c r="G297" s="15">
        <v>45128</v>
      </c>
      <c r="H297" s="16" t="s">
        <v>35</v>
      </c>
      <c r="I297" s="16" t="s">
        <v>72</v>
      </c>
      <c r="J297" s="16" t="s">
        <v>9</v>
      </c>
      <c r="K297" s="14" t="s">
        <v>16</v>
      </c>
      <c r="L297" s="14" t="s">
        <v>17</v>
      </c>
      <c r="M297" s="16" t="s">
        <v>25</v>
      </c>
      <c r="N297" s="16" t="s">
        <v>13</v>
      </c>
      <c r="O297" s="16" t="s">
        <v>14</v>
      </c>
      <c r="P297" s="12">
        <f t="shared" si="22"/>
        <v>1</v>
      </c>
      <c r="Q297" s="12" cm="1">
        <f t="array" ref="Q297">SUMPRODUCT(($G$2:$G$2765=G297)*(P297&gt;$P$2:$P$2765))+1</f>
        <v>1</v>
      </c>
      <c r="R297" s="12" t="e">
        <f>(Q297*100000)+#REF!</f>
        <v>#REF!</v>
      </c>
      <c r="S297" t="e" cm="1">
        <f t="array" ref="S297">SUMPRODUCT(($G$2:$G$2765=G297)*(R297&gt;$R$2:$R$2765))+1</f>
        <v>#REF!</v>
      </c>
      <c r="T297" t="str">
        <f t="shared" si="23"/>
        <v xml:space="preserve">NOTTINGHAM </v>
      </c>
      <c r="U297">
        <v>0</v>
      </c>
      <c r="V297" t="s">
        <v>17</v>
      </c>
      <c r="W297">
        <f t="shared" si="24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0"/>
        <v>Evening45128</v>
      </c>
      <c r="D298" s="5" t="str">
        <f>IF('by region'!$C$2="Any","Any",'Turf only'!V298)&amp;M298&amp;IF('by region'!$I$2="Any","Any",N298)&amp;G298</f>
        <v>AnyFlatAny45128</v>
      </c>
      <c r="E298" s="5" t="e">
        <f>IF(I298=#REF!,'Turf only'!G298,"")</f>
        <v>#REF!</v>
      </c>
      <c r="F298" s="5" t="e">
        <f t="shared" si="21"/>
        <v>#REF!</v>
      </c>
      <c r="G298" s="15">
        <v>45128</v>
      </c>
      <c r="H298" s="16" t="s">
        <v>35</v>
      </c>
      <c r="I298" s="16" t="s">
        <v>71</v>
      </c>
      <c r="J298" s="16" t="s">
        <v>80</v>
      </c>
      <c r="K298" s="14" t="s">
        <v>10</v>
      </c>
      <c r="L298" s="14" t="s">
        <v>11</v>
      </c>
      <c r="M298" s="16" t="s">
        <v>25</v>
      </c>
      <c r="N298" s="16" t="s">
        <v>13</v>
      </c>
      <c r="O298" s="16" t="s">
        <v>14</v>
      </c>
      <c r="P298" s="12">
        <f t="shared" si="22"/>
        <v>2</v>
      </c>
      <c r="Q298" s="12" cm="1">
        <f t="array" ref="Q298">SUMPRODUCT(($G$2:$G$2765=G298)*(P298&gt;$P$2:$P$2765))+1</f>
        <v>4</v>
      </c>
      <c r="R298" s="12" t="e">
        <f>(Q298*100000)+#REF!</f>
        <v>#REF!</v>
      </c>
      <c r="S298" t="e" cm="1">
        <f t="array" ref="S298">SUMPRODUCT(($G$2:$G$2765=G298)*(R298&gt;$R$2:$R$2765))+1</f>
        <v>#REF!</v>
      </c>
      <c r="T298" t="str">
        <f t="shared" si="23"/>
        <v>PONTEFRACT †</v>
      </c>
      <c r="U298">
        <v>0</v>
      </c>
      <c r="V298" t="s">
        <v>11</v>
      </c>
      <c r="W298">
        <f t="shared" si="24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0"/>
        <v>Evening45129</v>
      </c>
      <c r="D299" s="5" t="str">
        <f>IF('by region'!$C$2="Any","Any",'Turf only'!V299)&amp;M299&amp;IF('by region'!$I$2="Any","Any",N299)&amp;G299</f>
        <v>AnyFlatAny45129</v>
      </c>
      <c r="E299" s="5" t="e">
        <f>IF(I299=#REF!,'Turf only'!G299,"")</f>
        <v>#REF!</v>
      </c>
      <c r="F299" s="5" t="e">
        <f t="shared" si="21"/>
        <v>#REF!</v>
      </c>
      <c r="G299" s="15">
        <v>45129</v>
      </c>
      <c r="H299" s="16" t="s">
        <v>37</v>
      </c>
      <c r="I299" s="16" t="s">
        <v>59</v>
      </c>
      <c r="J299" s="16" t="s">
        <v>80</v>
      </c>
      <c r="K299" s="14" t="s">
        <v>24</v>
      </c>
      <c r="L299" s="14" t="s">
        <v>11</v>
      </c>
      <c r="M299" s="16" t="s">
        <v>25</v>
      </c>
      <c r="N299" s="16" t="s">
        <v>13</v>
      </c>
      <c r="O299" s="16" t="s">
        <v>14</v>
      </c>
      <c r="P299" s="12">
        <f t="shared" si="22"/>
        <v>2</v>
      </c>
      <c r="Q299" s="12" cm="1">
        <f t="array" ref="Q299">SUMPRODUCT(($G$2:$G$2765=G299)*(P299&gt;$P$2:$P$2765))+1</f>
        <v>6</v>
      </c>
      <c r="R299" s="12" t="e">
        <f>(Q299*100000)+#REF!</f>
        <v>#REF!</v>
      </c>
      <c r="S299" t="e" cm="1">
        <f t="array" ref="S299">SUMPRODUCT(($G$2:$G$2765=G299)*(R299&gt;$R$2:$R$2765))+1</f>
        <v>#REF!</v>
      </c>
      <c r="T299" t="str">
        <f t="shared" si="23"/>
        <v>DONCASTER †</v>
      </c>
      <c r="U299">
        <v>0</v>
      </c>
      <c r="V299" t="s">
        <v>19</v>
      </c>
      <c r="W299">
        <f t="shared" si="24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0"/>
        <v>Evening45129</v>
      </c>
      <c r="D300" s="5" t="str">
        <f>IF('by region'!$C$2="Any","Any",'Turf only'!V300)&amp;M300&amp;IF('by region'!$I$2="Any","Any",N300)&amp;G300</f>
        <v>AnyFlatAny45129</v>
      </c>
      <c r="E300" s="5" t="e">
        <f>IF(I300=#REF!,'Turf only'!G300,"")</f>
        <v>#REF!</v>
      </c>
      <c r="F300" s="5" t="e">
        <f t="shared" si="21"/>
        <v>#REF!</v>
      </c>
      <c r="G300" s="15">
        <v>45129</v>
      </c>
      <c r="H300" s="16" t="s">
        <v>37</v>
      </c>
      <c r="I300" s="16" t="s">
        <v>56</v>
      </c>
      <c r="J300" s="16" t="s">
        <v>80</v>
      </c>
      <c r="K300" s="14" t="s">
        <v>16</v>
      </c>
      <c r="L300" s="14" t="s">
        <v>11</v>
      </c>
      <c r="M300" s="16" t="s">
        <v>25</v>
      </c>
      <c r="N300" s="16" t="s">
        <v>13</v>
      </c>
      <c r="O300" s="16" t="s">
        <v>14</v>
      </c>
      <c r="P300" s="12">
        <f t="shared" si="22"/>
        <v>2</v>
      </c>
      <c r="Q300" s="12" cm="1">
        <f t="array" ref="Q300">SUMPRODUCT(($G$2:$G$2765=G300)*(P300&gt;$P$2:$P$2765))+1</f>
        <v>6</v>
      </c>
      <c r="R300" s="12" t="e">
        <f>(Q300*100000)+#REF!</f>
        <v>#REF!</v>
      </c>
      <c r="S300" t="e" cm="1">
        <f t="array" ref="S300">SUMPRODUCT(($G$2:$G$2765=G300)*(R300&gt;$R$2:$R$2765))+1</f>
        <v>#REF!</v>
      </c>
      <c r="T300" t="str">
        <f t="shared" si="23"/>
        <v>HAYDOCK PARK †</v>
      </c>
      <c r="U300">
        <v>0</v>
      </c>
      <c r="V300" t="s">
        <v>11</v>
      </c>
      <c r="W300">
        <f t="shared" si="24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0"/>
        <v>Afternoon45129</v>
      </c>
      <c r="D301" s="5" t="str">
        <f>IF('by region'!$C$2="Any","Any",'Turf only'!V301)&amp;M301&amp;IF('by region'!$I$2="Any","Any",N301)&amp;G301</f>
        <v>AnyFlatAny45129</v>
      </c>
      <c r="E301" s="5" t="e">
        <f>IF(I301=#REF!,'Turf only'!G301,"")</f>
        <v>#REF!</v>
      </c>
      <c r="F301" s="5" t="e">
        <f t="shared" si="21"/>
        <v>#REF!</v>
      </c>
      <c r="G301" s="15">
        <v>45129</v>
      </c>
      <c r="H301" s="16" t="s">
        <v>37</v>
      </c>
      <c r="I301" s="16" t="s">
        <v>51</v>
      </c>
      <c r="J301" s="16" t="s">
        <v>9</v>
      </c>
      <c r="K301" s="14" t="s">
        <v>10</v>
      </c>
      <c r="L301" s="14" t="s">
        <v>19</v>
      </c>
      <c r="M301" s="16" t="s">
        <v>25</v>
      </c>
      <c r="N301" s="16" t="s">
        <v>13</v>
      </c>
      <c r="O301" s="16" t="s">
        <v>14</v>
      </c>
      <c r="P301" s="12">
        <f t="shared" si="22"/>
        <v>1</v>
      </c>
      <c r="Q301" s="12" cm="1">
        <f t="array" ref="Q301">SUMPRODUCT(($G$2:$G$2765=G301)*(P301&gt;$P$2:$P$2765))+1</f>
        <v>1</v>
      </c>
      <c r="R301" s="12" t="e">
        <f>(Q301*100000)+#REF!</f>
        <v>#REF!</v>
      </c>
      <c r="S301" t="e" cm="1">
        <f t="array" ref="S301">SUMPRODUCT(($G$2:$G$2765=G301)*(R301&gt;$R$2:$R$2765))+1</f>
        <v>#REF!</v>
      </c>
      <c r="T301" t="str">
        <f t="shared" si="23"/>
        <v xml:space="preserve">NEWBURY </v>
      </c>
      <c r="U301">
        <v>0</v>
      </c>
      <c r="V301" t="s">
        <v>17</v>
      </c>
      <c r="W301">
        <f t="shared" si="24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0"/>
        <v>Afternoon45129</v>
      </c>
      <c r="D302" s="5" t="str">
        <f>IF('by region'!$C$2="Any","Any",'Turf only'!V302)&amp;M302&amp;IF('by region'!$I$2="Any","Any",N302)&amp;G302</f>
        <v>AnyFlatAny45129</v>
      </c>
      <c r="E302" s="5" t="e">
        <f>IF(I302=#REF!,'Turf only'!G302,"")</f>
        <v>#REF!</v>
      </c>
      <c r="F302" s="5" t="e">
        <f t="shared" si="21"/>
        <v>#REF!</v>
      </c>
      <c r="G302" s="15">
        <v>45129</v>
      </c>
      <c r="H302" s="16" t="s">
        <v>37</v>
      </c>
      <c r="I302" s="16" t="s">
        <v>76</v>
      </c>
      <c r="J302" s="16" t="s">
        <v>9</v>
      </c>
      <c r="K302" s="14" t="s">
        <v>16</v>
      </c>
      <c r="L302" s="14" t="s">
        <v>17</v>
      </c>
      <c r="M302" s="16" t="s">
        <v>25</v>
      </c>
      <c r="N302" s="16" t="s">
        <v>13</v>
      </c>
      <c r="O302" s="16" t="s">
        <v>14</v>
      </c>
      <c r="P302" s="12">
        <f t="shared" si="22"/>
        <v>1</v>
      </c>
      <c r="Q302" s="12" cm="1">
        <f t="array" ref="Q302">SUMPRODUCT(($G$2:$G$2765=G302)*(P302&gt;$P$2:$P$2765))+1</f>
        <v>1</v>
      </c>
      <c r="R302" s="12" t="e">
        <f>(Q302*100000)+#REF!</f>
        <v>#REF!</v>
      </c>
      <c r="S302" t="e" cm="1">
        <f t="array" ref="S302">SUMPRODUCT(($G$2:$G$2765=G302)*(R302&gt;$R$2:$R$2765))+1</f>
        <v>#REF!</v>
      </c>
      <c r="T302" t="str">
        <f t="shared" si="23"/>
        <v xml:space="preserve">NEWMARKET </v>
      </c>
      <c r="U302">
        <v>0</v>
      </c>
      <c r="V302" t="s">
        <v>19</v>
      </c>
      <c r="W302">
        <f t="shared" si="24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0"/>
        <v>Afternoon45129</v>
      </c>
      <c r="D303" s="5" t="str">
        <f>IF('by region'!$C$2="Any","Any",'Turf only'!V303)&amp;M303&amp;IF('by region'!$I$2="Any","Any",N303)&amp;G303</f>
        <v>AnyFlatAny45129</v>
      </c>
      <c r="E303" s="5" t="e">
        <f>IF(I303=#REF!,'Turf only'!G303,"")</f>
        <v>#REF!</v>
      </c>
      <c r="F303" s="5" t="e">
        <f t="shared" si="21"/>
        <v>#REF!</v>
      </c>
      <c r="G303" s="15">
        <v>45129</v>
      </c>
      <c r="H303" s="16" t="s">
        <v>37</v>
      </c>
      <c r="I303" s="16" t="s">
        <v>78</v>
      </c>
      <c r="J303" s="16" t="s">
        <v>9</v>
      </c>
      <c r="K303" s="14" t="s">
        <v>10</v>
      </c>
      <c r="L303" s="14" t="s">
        <v>11</v>
      </c>
      <c r="M303" s="16" t="s">
        <v>25</v>
      </c>
      <c r="N303" s="16" t="s">
        <v>13</v>
      </c>
      <c r="O303" s="16" t="s">
        <v>14</v>
      </c>
      <c r="P303" s="12">
        <f t="shared" si="22"/>
        <v>1</v>
      </c>
      <c r="Q303" s="12" cm="1">
        <f t="array" ref="Q303">SUMPRODUCT(($G$2:$G$2765=G303)*(P303&gt;$P$2:$P$2765))+1</f>
        <v>1</v>
      </c>
      <c r="R303" s="12" t="e">
        <f>(Q303*100000)+#REF!</f>
        <v>#REF!</v>
      </c>
      <c r="S303" t="e" cm="1">
        <f t="array" ref="S303">SUMPRODUCT(($G$2:$G$2765=G303)*(R303&gt;$R$2:$R$2765))+1</f>
        <v>#REF!</v>
      </c>
      <c r="T303" t="str">
        <f t="shared" si="23"/>
        <v xml:space="preserve">RIPON </v>
      </c>
      <c r="U303">
        <v>0</v>
      </c>
      <c r="V303" t="s">
        <v>11</v>
      </c>
      <c r="W303">
        <f t="shared" si="24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0"/>
        <v>Afternoon45130</v>
      </c>
      <c r="D304" s="5" t="str">
        <f>IF('by region'!$C$2="Any","Any",'Turf only'!V304)&amp;M304&amp;IF('by region'!$I$2="Any","Any",N304)&amp;G304</f>
        <v>AnyFlatAny45130</v>
      </c>
      <c r="E304" s="5" t="e">
        <f>IF(I304=#REF!,'Turf only'!G304,"")</f>
        <v>#REF!</v>
      </c>
      <c r="F304" s="5" t="e">
        <f t="shared" si="21"/>
        <v>#REF!</v>
      </c>
      <c r="G304" s="15">
        <v>45130</v>
      </c>
      <c r="H304" s="16" t="s">
        <v>40</v>
      </c>
      <c r="I304" s="16" t="s">
        <v>69</v>
      </c>
      <c r="J304" s="16" t="s">
        <v>9</v>
      </c>
      <c r="K304" s="14" t="s">
        <v>10</v>
      </c>
      <c r="L304" s="14" t="s">
        <v>11</v>
      </c>
      <c r="M304" s="16" t="s">
        <v>25</v>
      </c>
      <c r="N304" s="16" t="s">
        <v>13</v>
      </c>
      <c r="O304" s="16" t="s">
        <v>14</v>
      </c>
      <c r="P304" s="12">
        <f t="shared" si="22"/>
        <v>1</v>
      </c>
      <c r="Q304" s="12" cm="1">
        <f t="array" ref="Q304">SUMPRODUCT(($G$2:$G$2765=G304)*(P304&gt;$P$2:$P$2765))+1</f>
        <v>1</v>
      </c>
      <c r="R304" s="12" t="e">
        <f>(Q304*100000)+#REF!</f>
        <v>#REF!</v>
      </c>
      <c r="S304" t="e" cm="1">
        <f t="array" ref="S304">SUMPRODUCT(($G$2:$G$2765=G304)*(R304&gt;$R$2:$R$2765))+1</f>
        <v>#REF!</v>
      </c>
      <c r="T304" t="str">
        <f t="shared" si="23"/>
        <v xml:space="preserve">REDCAR </v>
      </c>
      <c r="U304">
        <v>0</v>
      </c>
      <c r="V304" t="s">
        <v>17</v>
      </c>
      <c r="W304">
        <f t="shared" si="24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0"/>
        <v>Afternoon45131</v>
      </c>
      <c r="D305" s="5" t="str">
        <f>IF('by region'!$C$2="Any","Any",'Turf only'!V305)&amp;M305&amp;IF('by region'!$I$2="Any","Any",N305)&amp;G305</f>
        <v>AnyFlatAny45131</v>
      </c>
      <c r="E305" s="5" t="e">
        <f>IF(I305=#REF!,'Turf only'!G305,"")</f>
        <v>#REF!</v>
      </c>
      <c r="F305" s="5" t="e">
        <f t="shared" si="21"/>
        <v>#REF!</v>
      </c>
      <c r="G305" s="15">
        <v>45131</v>
      </c>
      <c r="H305" s="16" t="s">
        <v>42</v>
      </c>
      <c r="I305" s="16" t="s">
        <v>28</v>
      </c>
      <c r="J305" s="16" t="s">
        <v>9</v>
      </c>
      <c r="K305" s="14" t="s">
        <v>10</v>
      </c>
      <c r="L305" s="14" t="s">
        <v>11</v>
      </c>
      <c r="M305" s="16" t="s">
        <v>25</v>
      </c>
      <c r="N305" s="16" t="s">
        <v>13</v>
      </c>
      <c r="O305" s="16" t="s">
        <v>14</v>
      </c>
      <c r="P305" s="12">
        <f t="shared" si="22"/>
        <v>1</v>
      </c>
      <c r="Q305" s="12" cm="1">
        <f t="array" ref="Q305">SUMPRODUCT(($G$2:$G$2765=G305)*(P305&gt;$P$2:$P$2765))+1</f>
        <v>1</v>
      </c>
      <c r="R305" s="12" t="e">
        <f>(Q305*100000)+#REF!</f>
        <v>#REF!</v>
      </c>
      <c r="S305" t="e" cm="1">
        <f t="array" ref="S305">SUMPRODUCT(($G$2:$G$2765=G305)*(R305&gt;$R$2:$R$2765))+1</f>
        <v>#REF!</v>
      </c>
      <c r="T305" t="str">
        <f t="shared" si="23"/>
        <v xml:space="preserve">AYR </v>
      </c>
      <c r="U305">
        <v>0</v>
      </c>
      <c r="V305" t="s">
        <v>19</v>
      </c>
      <c r="W305">
        <f t="shared" si="24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0"/>
        <v>Evening45131</v>
      </c>
      <c r="D306" s="5" t="str">
        <f>IF('by region'!$C$2="Any","Any",'Turf only'!V306)&amp;M306&amp;IF('by region'!$I$2="Any","Any",N306)&amp;G306</f>
        <v>AnyFlatAny45131</v>
      </c>
      <c r="E306" s="5" t="e">
        <f>IF(I306=#REF!,'Turf only'!G306,"")</f>
        <v>#REF!</v>
      </c>
      <c r="F306" s="5" t="e">
        <f t="shared" si="21"/>
        <v>#REF!</v>
      </c>
      <c r="G306" s="15">
        <v>45131</v>
      </c>
      <c r="H306" s="16" t="s">
        <v>42</v>
      </c>
      <c r="I306" s="16" t="s">
        <v>77</v>
      </c>
      <c r="J306" s="16" t="s">
        <v>80</v>
      </c>
      <c r="K306" s="14" t="s">
        <v>10</v>
      </c>
      <c r="L306" s="14" t="s">
        <v>11</v>
      </c>
      <c r="M306" s="16" t="s">
        <v>25</v>
      </c>
      <c r="N306" s="16" t="s">
        <v>13</v>
      </c>
      <c r="O306" s="16" t="s">
        <v>14</v>
      </c>
      <c r="P306" s="12">
        <f t="shared" si="22"/>
        <v>2</v>
      </c>
      <c r="Q306" s="12" cm="1">
        <f t="array" ref="Q306">SUMPRODUCT(($G$2:$G$2765=G306)*(P306&gt;$P$2:$P$2765))+1</f>
        <v>3</v>
      </c>
      <c r="R306" s="12" t="e">
        <f>(Q306*100000)+#REF!</f>
        <v>#REF!</v>
      </c>
      <c r="S306" t="e" cm="1">
        <f t="array" ref="S306">SUMPRODUCT(($G$2:$G$2765=G306)*(R306&gt;$R$2:$R$2765))+1</f>
        <v>#REF!</v>
      </c>
      <c r="T306" t="str">
        <f t="shared" si="23"/>
        <v>BEVERLEY †</v>
      </c>
      <c r="U306">
        <v>0</v>
      </c>
      <c r="V306" t="s">
        <v>30</v>
      </c>
      <c r="W306">
        <f t="shared" si="24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0"/>
        <v>Evening45131</v>
      </c>
      <c r="D307" s="5" t="str">
        <f>IF('by region'!$C$2="Any","Any",'Turf only'!V307)&amp;M307&amp;IF('by region'!$I$2="Any","Any",N307)&amp;G307</f>
        <v>AnyFlatAny45131</v>
      </c>
      <c r="E307" s="5" t="e">
        <f>IF(I307=#REF!,'Turf only'!G307,"")</f>
        <v>#REF!</v>
      </c>
      <c r="F307" s="5" t="e">
        <f t="shared" si="21"/>
        <v>#REF!</v>
      </c>
      <c r="G307" s="15">
        <v>45131</v>
      </c>
      <c r="H307" s="16" t="s">
        <v>42</v>
      </c>
      <c r="I307" s="16" t="s">
        <v>70</v>
      </c>
      <c r="J307" s="16" t="s">
        <v>80</v>
      </c>
      <c r="K307" s="14" t="s">
        <v>24</v>
      </c>
      <c r="L307" s="14" t="s">
        <v>19</v>
      </c>
      <c r="M307" s="16" t="s">
        <v>25</v>
      </c>
      <c r="N307" s="16" t="s">
        <v>13</v>
      </c>
      <c r="O307" s="16" t="s">
        <v>14</v>
      </c>
      <c r="P307" s="12">
        <f t="shared" si="22"/>
        <v>2</v>
      </c>
      <c r="Q307" s="12" cm="1">
        <f t="array" ref="Q307">SUMPRODUCT(($G$2:$G$2765=G307)*(P307&gt;$P$2:$P$2765))+1</f>
        <v>3</v>
      </c>
      <c r="R307" s="12" t="e">
        <f>(Q307*100000)+#REF!</f>
        <v>#REF!</v>
      </c>
      <c r="S307" t="e" cm="1">
        <f t="array" ref="S307">SUMPRODUCT(($G$2:$G$2765=G307)*(R307&gt;$R$2:$R$2765))+1</f>
        <v>#REF!</v>
      </c>
      <c r="T307" t="str">
        <f t="shared" si="23"/>
        <v>WINDSOR †</v>
      </c>
      <c r="U307">
        <v>0</v>
      </c>
      <c r="V307" t="s">
        <v>30</v>
      </c>
      <c r="W307">
        <f t="shared" si="24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0"/>
        <v>Afternoon45132</v>
      </c>
      <c r="D308" s="5" t="str">
        <f>IF('by region'!$C$2="Any","Any",'Turf only'!V308)&amp;M308&amp;IF('by region'!$I$2="Any","Any",N308)&amp;G308</f>
        <v>AnyFlatAny45132</v>
      </c>
      <c r="E308" s="5" t="e">
        <f>IF(I308=#REF!,'Turf only'!G308,"")</f>
        <v>#REF!</v>
      </c>
      <c r="F308" s="5" t="e">
        <f t="shared" si="21"/>
        <v>#REF!</v>
      </c>
      <c r="G308" s="15">
        <v>45132</v>
      </c>
      <c r="H308" s="16" t="s">
        <v>7</v>
      </c>
      <c r="I308" s="16" t="s">
        <v>22</v>
      </c>
      <c r="J308" s="16" t="s">
        <v>9</v>
      </c>
      <c r="K308" s="14" t="s">
        <v>10</v>
      </c>
      <c r="L308" s="14" t="s">
        <v>11</v>
      </c>
      <c r="M308" s="16" t="s">
        <v>25</v>
      </c>
      <c r="N308" s="16" t="s">
        <v>13</v>
      </c>
      <c r="O308" s="16" t="s">
        <v>14</v>
      </c>
      <c r="P308" s="12">
        <f t="shared" si="22"/>
        <v>1</v>
      </c>
      <c r="Q308" s="12" cm="1">
        <f t="array" ref="Q308">SUMPRODUCT(($G$2:$G$2765=G308)*(P308&gt;$P$2:$P$2765))+1</f>
        <v>1</v>
      </c>
      <c r="R308" s="12" t="e">
        <f>(Q308*100000)+#REF!</f>
        <v>#REF!</v>
      </c>
      <c r="S308" t="e" cm="1">
        <f t="array" ref="S308">SUMPRODUCT(($G$2:$G$2765=G308)*(R308&gt;$R$2:$R$2765))+1</f>
        <v>#REF!</v>
      </c>
      <c r="T308" t="str">
        <f t="shared" si="23"/>
        <v xml:space="preserve">MUSSELBURGH </v>
      </c>
      <c r="U308">
        <v>0</v>
      </c>
      <c r="V308" t="s">
        <v>19</v>
      </c>
      <c r="W308">
        <f t="shared" si="24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0"/>
        <v>Afternoon45133</v>
      </c>
      <c r="D309" s="5" t="str">
        <f>IF('by region'!$C$2="Any","Any",'Turf only'!V309)&amp;M309&amp;IF('by region'!$I$2="Any","Any",N309)&amp;G309</f>
        <v>AnyFlatAny45133</v>
      </c>
      <c r="E309" s="5" t="e">
        <f>IF(I309=#REF!,'Turf only'!G309,"")</f>
        <v>#REF!</v>
      </c>
      <c r="F309" s="5" t="e">
        <f t="shared" si="21"/>
        <v>#REF!</v>
      </c>
      <c r="G309" s="15">
        <v>45133</v>
      </c>
      <c r="H309" s="16" t="s">
        <v>27</v>
      </c>
      <c r="I309" s="16" t="s">
        <v>79</v>
      </c>
      <c r="J309" s="16" t="s">
        <v>9</v>
      </c>
      <c r="K309" s="14" t="s">
        <v>24</v>
      </c>
      <c r="L309" s="14" t="s">
        <v>19</v>
      </c>
      <c r="M309" s="16" t="s">
        <v>25</v>
      </c>
      <c r="N309" s="16" t="s">
        <v>13</v>
      </c>
      <c r="O309" s="16" t="s">
        <v>14</v>
      </c>
      <c r="P309" s="12">
        <f t="shared" si="22"/>
        <v>1</v>
      </c>
      <c r="Q309" s="12" cm="1">
        <f t="array" ref="Q309">SUMPRODUCT(($G$2:$G$2765=G309)*(P309&gt;$P$2:$P$2765))+1</f>
        <v>1</v>
      </c>
      <c r="R309" s="12" t="e">
        <f>(Q309*100000)+#REF!</f>
        <v>#REF!</v>
      </c>
      <c r="S309" t="e" cm="1">
        <f t="array" ref="S309">SUMPRODUCT(($G$2:$G$2765=G309)*(R309&gt;$R$2:$R$2765))+1</f>
        <v>#REF!</v>
      </c>
      <c r="T309" t="str">
        <f t="shared" si="23"/>
        <v xml:space="preserve">BATH </v>
      </c>
      <c r="U309">
        <v>0</v>
      </c>
      <c r="V309" t="s">
        <v>19</v>
      </c>
      <c r="W309">
        <f t="shared" si="24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0"/>
        <v>Afternoon45133</v>
      </c>
      <c r="D310" s="5" t="str">
        <f>IF('by region'!$C$2="Any","Any",'Turf only'!V310)&amp;M310&amp;IF('by region'!$I$2="Any","Any",N310)&amp;G310</f>
        <v>AnyFlatAny45133</v>
      </c>
      <c r="E310" s="5" t="e">
        <f>IF(I310=#REF!,'Turf only'!G310,"")</f>
        <v>#REF!</v>
      </c>
      <c r="F310" s="5" t="e">
        <f t="shared" si="21"/>
        <v>#REF!</v>
      </c>
      <c r="G310" s="15">
        <v>45133</v>
      </c>
      <c r="H310" s="16" t="s">
        <v>27</v>
      </c>
      <c r="I310" s="16" t="s">
        <v>8</v>
      </c>
      <c r="J310" s="16" t="s">
        <v>9</v>
      </c>
      <c r="K310" s="14" t="s">
        <v>10</v>
      </c>
      <c r="L310" s="14" t="s">
        <v>11</v>
      </c>
      <c r="M310" s="16" t="s">
        <v>25</v>
      </c>
      <c r="N310" s="16" t="s">
        <v>13</v>
      </c>
      <c r="O310" s="16" t="s">
        <v>14</v>
      </c>
      <c r="P310" s="12">
        <f t="shared" si="22"/>
        <v>1</v>
      </c>
      <c r="Q310" s="12" cm="1">
        <f t="array" ref="Q310">SUMPRODUCT(($G$2:$G$2765=G310)*(P310&gt;$P$2:$P$2765))+1</f>
        <v>1</v>
      </c>
      <c r="R310" s="12" t="e">
        <f>(Q310*100000)+#REF!</f>
        <v>#REF!</v>
      </c>
      <c r="S310" t="e" cm="1">
        <f t="array" ref="S310">SUMPRODUCT(($G$2:$G$2765=G310)*(R310&gt;$R$2:$R$2765))+1</f>
        <v>#REF!</v>
      </c>
      <c r="T310" t="str">
        <f t="shared" si="23"/>
        <v xml:space="preserve">CATTERICK BRIDGE </v>
      </c>
      <c r="U310">
        <v>0</v>
      </c>
      <c r="V310" t="s">
        <v>19</v>
      </c>
      <c r="W310">
        <f t="shared" si="24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si="20"/>
        <v>Evening45133</v>
      </c>
      <c r="D311" s="5" t="str">
        <f>IF('by region'!$C$2="Any","Any",'Turf only'!V311)&amp;M311&amp;IF('by region'!$I$2="Any","Any",N311)&amp;G311</f>
        <v>AnyFlatAny45133</v>
      </c>
      <c r="E311" s="5" t="e">
        <f>IF(I311=#REF!,'Turf only'!G311,"")</f>
        <v>#REF!</v>
      </c>
      <c r="F311" s="5" t="e">
        <f t="shared" si="21"/>
        <v>#REF!</v>
      </c>
      <c r="G311" s="15">
        <v>45133</v>
      </c>
      <c r="H311" s="16" t="s">
        <v>27</v>
      </c>
      <c r="I311" s="16" t="s">
        <v>44</v>
      </c>
      <c r="J311" s="16" t="s">
        <v>80</v>
      </c>
      <c r="K311" s="14" t="s">
        <v>10</v>
      </c>
      <c r="L311" s="14" t="s">
        <v>17</v>
      </c>
      <c r="M311" s="16" t="s">
        <v>25</v>
      </c>
      <c r="N311" s="16" t="s">
        <v>13</v>
      </c>
      <c r="O311" s="16" t="s">
        <v>14</v>
      </c>
      <c r="P311" s="12">
        <f t="shared" si="22"/>
        <v>2</v>
      </c>
      <c r="Q311" s="12" cm="1">
        <f t="array" ref="Q311">SUMPRODUCT(($G$2:$G$2765=G311)*(P311&gt;$P$2:$P$2765))+1</f>
        <v>4</v>
      </c>
      <c r="R311" s="12" t="e">
        <f>(Q311*100000)+#REF!</f>
        <v>#REF!</v>
      </c>
      <c r="S311" t="e" cm="1">
        <f t="array" ref="S311">SUMPRODUCT(($G$2:$G$2765=G311)*(R311&gt;$R$2:$R$2765))+1</f>
        <v>#REF!</v>
      </c>
      <c r="T311" t="str">
        <f t="shared" si="23"/>
        <v>LEICESTER †</v>
      </c>
      <c r="U311">
        <v>0</v>
      </c>
      <c r="V311" t="s">
        <v>11</v>
      </c>
      <c r="W311">
        <f t="shared" si="24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0"/>
        <v>Afternoon45133</v>
      </c>
      <c r="D312" s="5" t="str">
        <f>IF('by region'!$C$2="Any","Any",'Turf only'!V312)&amp;M312&amp;IF('by region'!$I$2="Any","Any",N312)&amp;G312</f>
        <v>AnyFlatAny45133</v>
      </c>
      <c r="E312" s="5" t="e">
        <f>IF(I312=#REF!,'Turf only'!G312,"")</f>
        <v>#REF!</v>
      </c>
      <c r="F312" s="5" t="e">
        <f t="shared" si="21"/>
        <v>#REF!</v>
      </c>
      <c r="G312" s="15">
        <v>45133</v>
      </c>
      <c r="H312" s="16" t="s">
        <v>27</v>
      </c>
      <c r="I312" s="16" t="s">
        <v>36</v>
      </c>
      <c r="J312" s="16" t="s">
        <v>9</v>
      </c>
      <c r="K312" s="14" t="s">
        <v>24</v>
      </c>
      <c r="L312" s="14" t="s">
        <v>19</v>
      </c>
      <c r="M312" s="16" t="s">
        <v>25</v>
      </c>
      <c r="N312" s="16" t="s">
        <v>13</v>
      </c>
      <c r="O312" s="16" t="s">
        <v>14</v>
      </c>
      <c r="P312" s="12">
        <f t="shared" si="22"/>
        <v>1</v>
      </c>
      <c r="Q312" s="12" cm="1">
        <f t="array" ref="Q312">SUMPRODUCT(($G$2:$G$2765=G312)*(P312&gt;$P$2:$P$2765))+1</f>
        <v>1</v>
      </c>
      <c r="R312" s="12" t="e">
        <f>(Q312*100000)+#REF!</f>
        <v>#REF!</v>
      </c>
      <c r="S312" t="e" cm="1">
        <f t="array" ref="S312">SUMPRODUCT(($G$2:$G$2765=G312)*(R312&gt;$R$2:$R$2765))+1</f>
        <v>#REF!</v>
      </c>
      <c r="T312" t="str">
        <f t="shared" si="23"/>
        <v xml:space="preserve">LINGFIELD PARK </v>
      </c>
      <c r="U312">
        <v>0</v>
      </c>
      <c r="V312" t="s">
        <v>11</v>
      </c>
      <c r="W312">
        <f t="shared" si="24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ref="C313:C376" si="25">J313&amp;G313</f>
        <v>Evening45133</v>
      </c>
      <c r="D313" s="5" t="str">
        <f>IF('by region'!$C$2="Any","Any",'Turf only'!V313)&amp;M313&amp;IF('by region'!$I$2="Any","Any",N313)&amp;G313</f>
        <v>AnyFlatAny45133</v>
      </c>
      <c r="E313" s="5" t="e">
        <f>IF(I313=#REF!,'Turf only'!G313,"")</f>
        <v>#REF!</v>
      </c>
      <c r="F313" s="5" t="e">
        <f t="shared" ref="F313:F376" si="26">G313&amp;S313</f>
        <v>#REF!</v>
      </c>
      <c r="G313" s="15">
        <v>45133</v>
      </c>
      <c r="H313" s="16" t="s">
        <v>27</v>
      </c>
      <c r="I313" s="16" t="s">
        <v>38</v>
      </c>
      <c r="J313" s="16" t="s">
        <v>80</v>
      </c>
      <c r="K313" s="14" t="s">
        <v>16</v>
      </c>
      <c r="L313" s="14" t="s">
        <v>19</v>
      </c>
      <c r="M313" s="16" t="s">
        <v>25</v>
      </c>
      <c r="N313" s="16" t="s">
        <v>13</v>
      </c>
      <c r="O313" s="16" t="s">
        <v>14</v>
      </c>
      <c r="P313" s="12">
        <f t="shared" ref="P313:P376" si="27">IF(J313="Afternoon",1,IF(J313="Evening",2,IF(J313="Floodlit",3,4)))</f>
        <v>2</v>
      </c>
      <c r="Q313" s="12" cm="1">
        <f t="array" ref="Q313">SUMPRODUCT(($G$2:$G$2765=G313)*(P313&gt;$P$2:$P$2765))+1</f>
        <v>4</v>
      </c>
      <c r="R313" s="12" t="e">
        <f>(Q313*100000)+#REF!</f>
        <v>#REF!</v>
      </c>
      <c r="S313" t="e" cm="1">
        <f t="array" ref="S313">SUMPRODUCT(($G$2:$G$2765=G313)*(R313&gt;$R$2:$R$2765))+1</f>
        <v>#REF!</v>
      </c>
      <c r="T313" t="str">
        <f t="shared" ref="T313:T376" si="28">_xlfn.CONCAT(IF(M313="Flat",UPPER(I313),I313)," ",IF(J313="Evening","†",IF(J313="Floodlit","#","")))</f>
        <v>SANDOWN PARK †</v>
      </c>
      <c r="U313">
        <v>0</v>
      </c>
      <c r="V313" t="s">
        <v>19</v>
      </c>
      <c r="W313">
        <f t="shared" ref="W313:W376" si="29">YEAR(G313)</f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5"/>
        <v>Evening45134</v>
      </c>
      <c r="D314" s="5" t="str">
        <f>IF('by region'!$C$2="Any","Any",'Turf only'!V314)&amp;M314&amp;IF('by region'!$I$2="Any","Any",N314)&amp;G314</f>
        <v>AnyFlatAny45134</v>
      </c>
      <c r="E314" s="5" t="e">
        <f>IF(I314=#REF!,'Turf only'!G314,"")</f>
        <v>#REF!</v>
      </c>
      <c r="F314" s="5" t="e">
        <f t="shared" si="26"/>
        <v>#REF!</v>
      </c>
      <c r="G314" s="15">
        <v>45134</v>
      </c>
      <c r="H314" s="16" t="s">
        <v>34</v>
      </c>
      <c r="I314" s="16" t="s">
        <v>59</v>
      </c>
      <c r="J314" s="16" t="s">
        <v>80</v>
      </c>
      <c r="K314" s="14" t="s">
        <v>24</v>
      </c>
      <c r="L314" s="14" t="s">
        <v>11</v>
      </c>
      <c r="M314" s="16" t="s">
        <v>25</v>
      </c>
      <c r="N314" s="16" t="s">
        <v>13</v>
      </c>
      <c r="O314" s="16" t="s">
        <v>14</v>
      </c>
      <c r="P314" s="12">
        <f t="shared" si="27"/>
        <v>2</v>
      </c>
      <c r="Q314" s="12" cm="1">
        <f t="array" ref="Q314">SUMPRODUCT(($G$2:$G$2765=G314)*(P314&gt;$P$2:$P$2765))+1</f>
        <v>4</v>
      </c>
      <c r="R314" s="12" t="e">
        <f>(Q314*100000)+#REF!</f>
        <v>#REF!</v>
      </c>
      <c r="S314" t="e" cm="1">
        <f t="array" ref="S314">SUMPRODUCT(($G$2:$G$2765=G314)*(R314&gt;$R$2:$R$2765))+1</f>
        <v>#REF!</v>
      </c>
      <c r="T314" t="str">
        <f t="shared" si="28"/>
        <v>DONCASTER †</v>
      </c>
      <c r="U314">
        <v>0</v>
      </c>
      <c r="V314" t="s">
        <v>17</v>
      </c>
      <c r="W314">
        <f t="shared" si="29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5"/>
        <v>Evening45134</v>
      </c>
      <c r="D315" s="5" t="str">
        <f>IF('by region'!$C$2="Any","Any",'Turf only'!V315)&amp;M315&amp;IF('by region'!$I$2="Any","Any",N315)&amp;G315</f>
        <v>AnyFlatAny45134</v>
      </c>
      <c r="E315" s="5" t="e">
        <f>IF(I315=#REF!,'Turf only'!G315,"")</f>
        <v>#REF!</v>
      </c>
      <c r="F315" s="5" t="e">
        <f t="shared" si="26"/>
        <v>#REF!</v>
      </c>
      <c r="G315" s="15">
        <v>45134</v>
      </c>
      <c r="H315" s="16" t="s">
        <v>34</v>
      </c>
      <c r="I315" s="16" t="s">
        <v>51</v>
      </c>
      <c r="J315" s="16" t="s">
        <v>80</v>
      </c>
      <c r="K315" s="14" t="s">
        <v>10</v>
      </c>
      <c r="L315" s="14" t="s">
        <v>19</v>
      </c>
      <c r="M315" s="16" t="s">
        <v>25</v>
      </c>
      <c r="N315" s="16" t="s">
        <v>13</v>
      </c>
      <c r="O315" s="16" t="s">
        <v>14</v>
      </c>
      <c r="P315" s="12">
        <f t="shared" si="27"/>
        <v>2</v>
      </c>
      <c r="Q315" s="12" cm="1">
        <f t="array" ref="Q315">SUMPRODUCT(($G$2:$G$2765=G315)*(P315&gt;$P$2:$P$2765))+1</f>
        <v>4</v>
      </c>
      <c r="R315" s="12" t="e">
        <f>(Q315*100000)+#REF!</f>
        <v>#REF!</v>
      </c>
      <c r="S315" t="e" cm="1">
        <f t="array" ref="S315">SUMPRODUCT(($G$2:$G$2765=G315)*(R315&gt;$R$2:$R$2765))+1</f>
        <v>#REF!</v>
      </c>
      <c r="T315" t="str">
        <f t="shared" si="28"/>
        <v>NEWBURY †</v>
      </c>
      <c r="U315">
        <v>0</v>
      </c>
      <c r="V315" t="s">
        <v>11</v>
      </c>
      <c r="W315">
        <f t="shared" si="29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5"/>
        <v>Afternoon45134</v>
      </c>
      <c r="D316" s="5" t="str">
        <f>IF('by region'!$C$2="Any","Any",'Turf only'!V316)&amp;M316&amp;IF('by region'!$I$2="Any","Any",N316)&amp;G316</f>
        <v>AnyFlatAny45134</v>
      </c>
      <c r="E316" s="5" t="e">
        <f>IF(I316=#REF!,'Turf only'!G316,"")</f>
        <v>#REF!</v>
      </c>
      <c r="F316" s="5" t="e">
        <f t="shared" si="26"/>
        <v>#REF!</v>
      </c>
      <c r="G316" s="15">
        <v>45134</v>
      </c>
      <c r="H316" s="16" t="s">
        <v>34</v>
      </c>
      <c r="I316" s="16" t="s">
        <v>38</v>
      </c>
      <c r="J316" s="16" t="s">
        <v>9</v>
      </c>
      <c r="K316" s="14" t="s">
        <v>16</v>
      </c>
      <c r="L316" s="14" t="s">
        <v>19</v>
      </c>
      <c r="M316" s="16" t="s">
        <v>25</v>
      </c>
      <c r="N316" s="16" t="s">
        <v>13</v>
      </c>
      <c r="O316" s="16" t="s">
        <v>14</v>
      </c>
      <c r="P316" s="12">
        <f t="shared" si="27"/>
        <v>1</v>
      </c>
      <c r="Q316" s="12" cm="1">
        <f t="array" ref="Q316">SUMPRODUCT(($G$2:$G$2765=G316)*(P316&gt;$P$2:$P$2765))+1</f>
        <v>1</v>
      </c>
      <c r="R316" s="12" t="e">
        <f>(Q316*100000)+#REF!</f>
        <v>#REF!</v>
      </c>
      <c r="S316" t="e" cm="1">
        <f t="array" ref="S316">SUMPRODUCT(($G$2:$G$2765=G316)*(R316&gt;$R$2:$R$2765))+1</f>
        <v>#REF!</v>
      </c>
      <c r="T316" t="str">
        <f t="shared" si="28"/>
        <v xml:space="preserve">SANDOWN PARK </v>
      </c>
      <c r="U316">
        <v>0</v>
      </c>
      <c r="V316" t="s">
        <v>19</v>
      </c>
      <c r="W316">
        <f t="shared" si="29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5"/>
        <v>Afternoon45134</v>
      </c>
      <c r="D317" s="5" t="str">
        <f>IF('by region'!$C$2="Any","Any",'Turf only'!V317)&amp;M317&amp;IF('by region'!$I$2="Any","Any",N317)&amp;G317</f>
        <v>AnyFlatAny45134</v>
      </c>
      <c r="E317" s="5" t="e">
        <f>IF(I317=#REF!,'Turf only'!G317,"")</f>
        <v>#REF!</v>
      </c>
      <c r="F317" s="5" t="e">
        <f t="shared" si="26"/>
        <v>#REF!</v>
      </c>
      <c r="G317" s="15">
        <v>45134</v>
      </c>
      <c r="H317" s="16" t="s">
        <v>34</v>
      </c>
      <c r="I317" s="16" t="s">
        <v>81</v>
      </c>
      <c r="J317" s="16" t="s">
        <v>9</v>
      </c>
      <c r="K317" s="14" t="s">
        <v>24</v>
      </c>
      <c r="L317" s="14" t="s">
        <v>17</v>
      </c>
      <c r="M317" s="16" t="s">
        <v>25</v>
      </c>
      <c r="N317" s="16" t="s">
        <v>13</v>
      </c>
      <c r="O317" s="16" t="s">
        <v>14</v>
      </c>
      <c r="P317" s="12">
        <f t="shared" si="27"/>
        <v>1</v>
      </c>
      <c r="Q317" s="12" cm="1">
        <f t="array" ref="Q317">SUMPRODUCT(($G$2:$G$2765=G317)*(P317&gt;$P$2:$P$2765))+1</f>
        <v>1</v>
      </c>
      <c r="R317" s="12" t="e">
        <f>(Q317*100000)+#REF!</f>
        <v>#REF!</v>
      </c>
      <c r="S317" t="e" cm="1">
        <f t="array" ref="S317">SUMPRODUCT(($G$2:$G$2765=G317)*(R317&gt;$R$2:$R$2765))+1</f>
        <v>#REF!</v>
      </c>
      <c r="T317" t="str">
        <f t="shared" si="28"/>
        <v xml:space="preserve">YARMOUTH </v>
      </c>
      <c r="U317">
        <v>0</v>
      </c>
      <c r="V317" t="s">
        <v>17</v>
      </c>
      <c r="W317">
        <f t="shared" si="29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5"/>
        <v>Afternoon45135</v>
      </c>
      <c r="D318" s="5" t="str">
        <f>IF('by region'!$C$2="Any","Any",'Turf only'!V318)&amp;M318&amp;IF('by region'!$I$2="Any","Any",N318)&amp;G318</f>
        <v>AnyFlatAny45135</v>
      </c>
      <c r="E318" s="5" t="e">
        <f>IF(I318=#REF!,'Turf only'!G318,"")</f>
        <v>#REF!</v>
      </c>
      <c r="F318" s="5" t="e">
        <f t="shared" si="26"/>
        <v>#REF!</v>
      </c>
      <c r="G318" s="15">
        <v>45135</v>
      </c>
      <c r="H318" s="16" t="s">
        <v>35</v>
      </c>
      <c r="I318" s="16" t="s">
        <v>55</v>
      </c>
      <c r="J318" s="16" t="s">
        <v>9</v>
      </c>
      <c r="K318" s="14" t="s">
        <v>10</v>
      </c>
      <c r="L318" s="14" t="s">
        <v>19</v>
      </c>
      <c r="M318" s="16" t="s">
        <v>25</v>
      </c>
      <c r="N318" s="16" t="s">
        <v>13</v>
      </c>
      <c r="O318" s="16" t="s">
        <v>14</v>
      </c>
      <c r="P318" s="12">
        <f t="shared" si="27"/>
        <v>1</v>
      </c>
      <c r="Q318" s="12" cm="1">
        <f t="array" ref="Q318">SUMPRODUCT(($G$2:$G$2765=G318)*(P318&gt;$P$2:$P$2765))+1</f>
        <v>1</v>
      </c>
      <c r="R318" s="12" t="e">
        <f>(Q318*100000)+#REF!</f>
        <v>#REF!</v>
      </c>
      <c r="S318" t="e" cm="1">
        <f t="array" ref="S318">SUMPRODUCT(($G$2:$G$2765=G318)*(R318&gt;$R$2:$R$2765))+1</f>
        <v>#REF!</v>
      </c>
      <c r="T318" t="str">
        <f t="shared" si="28"/>
        <v xml:space="preserve">ASCOT </v>
      </c>
      <c r="U318">
        <v>0</v>
      </c>
      <c r="V318" t="s">
        <v>17</v>
      </c>
      <c r="W318">
        <f t="shared" si="29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5"/>
        <v>Evening45135</v>
      </c>
      <c r="D319" s="5" t="str">
        <f>IF('by region'!$C$2="Any","Any",'Turf only'!V319)&amp;M319&amp;IF('by region'!$I$2="Any","Any",N319)&amp;G319</f>
        <v>AnyFlatAny45135</v>
      </c>
      <c r="E319" s="5" t="e">
        <f>IF(I319=#REF!,'Turf only'!G319,"")</f>
        <v>#REF!</v>
      </c>
      <c r="F319" s="5" t="e">
        <f t="shared" si="26"/>
        <v>#REF!</v>
      </c>
      <c r="G319" s="15">
        <v>45135</v>
      </c>
      <c r="H319" s="16" t="s">
        <v>35</v>
      </c>
      <c r="I319" s="16" t="s">
        <v>54</v>
      </c>
      <c r="J319" s="16" t="s">
        <v>80</v>
      </c>
      <c r="K319" s="14" t="s">
        <v>24</v>
      </c>
      <c r="L319" s="14" t="s">
        <v>19</v>
      </c>
      <c r="M319" s="16" t="s">
        <v>25</v>
      </c>
      <c r="N319" s="16" t="s">
        <v>13</v>
      </c>
      <c r="O319" s="16" t="s">
        <v>14</v>
      </c>
      <c r="P319" s="12">
        <f t="shared" si="27"/>
        <v>2</v>
      </c>
      <c r="Q319" s="12" cm="1">
        <f t="array" ref="Q319">SUMPRODUCT(($G$2:$G$2765=G319)*(P319&gt;$P$2:$P$2765))+1</f>
        <v>4</v>
      </c>
      <c r="R319" s="12" t="e">
        <f>(Q319*100000)+#REF!</f>
        <v>#REF!</v>
      </c>
      <c r="S319" t="e" cm="1">
        <f t="array" ref="S319">SUMPRODUCT(($G$2:$G$2765=G319)*(R319&gt;$R$2:$R$2765))+1</f>
        <v>#REF!</v>
      </c>
      <c r="T319" t="str">
        <f t="shared" si="28"/>
        <v>CHEPSTOW †</v>
      </c>
      <c r="U319">
        <v>0</v>
      </c>
      <c r="V319" t="s">
        <v>17</v>
      </c>
      <c r="W319">
        <f t="shared" si="29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5"/>
        <v>Evening45135</v>
      </c>
      <c r="D320" s="5" t="str">
        <f>IF('by region'!$C$2="Any","Any",'Turf only'!V320)&amp;M320&amp;IF('by region'!$I$2="Any","Any",N320)&amp;G320</f>
        <v>AnyFlatAny45135</v>
      </c>
      <c r="E320" s="5" t="e">
        <f>IF(I320=#REF!,'Turf only'!G320,"")</f>
        <v>#REF!</v>
      </c>
      <c r="F320" s="5" t="e">
        <f t="shared" si="26"/>
        <v>#REF!</v>
      </c>
      <c r="G320" s="15">
        <v>45135</v>
      </c>
      <c r="H320" s="16" t="s">
        <v>35</v>
      </c>
      <c r="I320" s="16" t="s">
        <v>76</v>
      </c>
      <c r="J320" s="16" t="s">
        <v>80</v>
      </c>
      <c r="K320" s="14" t="s">
        <v>16</v>
      </c>
      <c r="L320" s="14" t="s">
        <v>17</v>
      </c>
      <c r="M320" s="16" t="s">
        <v>25</v>
      </c>
      <c r="N320" s="16" t="s">
        <v>13</v>
      </c>
      <c r="O320" s="16" t="s">
        <v>14</v>
      </c>
      <c r="P320" s="12">
        <f t="shared" si="27"/>
        <v>2</v>
      </c>
      <c r="Q320" s="12" cm="1">
        <f t="array" ref="Q320">SUMPRODUCT(($G$2:$G$2765=G320)*(P320&gt;$P$2:$P$2765))+1</f>
        <v>4</v>
      </c>
      <c r="R320" s="12" t="e">
        <f>(Q320*100000)+#REF!</f>
        <v>#REF!</v>
      </c>
      <c r="S320" t="e" cm="1">
        <f t="array" ref="S320">SUMPRODUCT(($G$2:$G$2765=G320)*(R320&gt;$R$2:$R$2765))+1</f>
        <v>#REF!</v>
      </c>
      <c r="T320" t="str">
        <f t="shared" si="28"/>
        <v>NEWMARKET †</v>
      </c>
      <c r="U320">
        <v>0</v>
      </c>
      <c r="V320" t="s">
        <v>11</v>
      </c>
      <c r="W320">
        <f t="shared" si="29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5"/>
        <v>Afternoon45135</v>
      </c>
      <c r="D321" s="5" t="str">
        <f>IF('by region'!$C$2="Any","Any",'Turf only'!V321)&amp;M321&amp;IF('by region'!$I$2="Any","Any",N321)&amp;G321</f>
        <v>AnyFlatAny45135</v>
      </c>
      <c r="E321" s="5" t="e">
        <f>IF(I321=#REF!,'Turf only'!G321,"")</f>
        <v>#REF!</v>
      </c>
      <c r="F321" s="5" t="e">
        <f t="shared" si="26"/>
        <v>#REF!</v>
      </c>
      <c r="G321" s="15">
        <v>45135</v>
      </c>
      <c r="H321" s="16" t="s">
        <v>35</v>
      </c>
      <c r="I321" s="16" t="s">
        <v>74</v>
      </c>
      <c r="J321" s="16" t="s">
        <v>9</v>
      </c>
      <c r="K321" s="14" t="s">
        <v>10</v>
      </c>
      <c r="L321" s="14" t="s">
        <v>11</v>
      </c>
      <c r="M321" s="16" t="s">
        <v>25</v>
      </c>
      <c r="N321" s="16" t="s">
        <v>13</v>
      </c>
      <c r="O321" s="16" t="s">
        <v>14</v>
      </c>
      <c r="P321" s="12">
        <f t="shared" si="27"/>
        <v>1</v>
      </c>
      <c r="Q321" s="12" cm="1">
        <f t="array" ref="Q321">SUMPRODUCT(($G$2:$G$2765=G321)*(P321&gt;$P$2:$P$2765))+1</f>
        <v>1</v>
      </c>
      <c r="R321" s="12" t="e">
        <f>(Q321*100000)+#REF!</f>
        <v>#REF!</v>
      </c>
      <c r="S321" t="e" cm="1">
        <f t="array" ref="S321">SUMPRODUCT(($G$2:$G$2765=G321)*(R321&gt;$R$2:$R$2765))+1</f>
        <v>#REF!</v>
      </c>
      <c r="T321" t="str">
        <f t="shared" si="28"/>
        <v xml:space="preserve">THIRSK </v>
      </c>
      <c r="U321">
        <v>0</v>
      </c>
      <c r="V321" t="s">
        <v>19</v>
      </c>
      <c r="W321">
        <f t="shared" si="29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si="25"/>
        <v>Evening45135</v>
      </c>
      <c r="D322" s="5" t="str">
        <f>IF('by region'!$C$2="Any","Any",'Turf only'!V322)&amp;M322&amp;IF('by region'!$I$2="Any","Any",N322)&amp;G322</f>
        <v>AnyFlatAny45135</v>
      </c>
      <c r="E322" s="5" t="e">
        <f>IF(I322=#REF!,'Turf only'!G322,"")</f>
        <v>#REF!</v>
      </c>
      <c r="F322" s="5" t="e">
        <f t="shared" si="26"/>
        <v>#REF!</v>
      </c>
      <c r="G322" s="15">
        <v>45135</v>
      </c>
      <c r="H322" s="16" t="s">
        <v>35</v>
      </c>
      <c r="I322" s="16" t="s">
        <v>90</v>
      </c>
      <c r="J322" s="16" t="s">
        <v>80</v>
      </c>
      <c r="K322" s="14" t="s">
        <v>10</v>
      </c>
      <c r="L322" s="14" t="s">
        <v>11</v>
      </c>
      <c r="M322" s="16" t="s">
        <v>25</v>
      </c>
      <c r="N322" s="16" t="s">
        <v>13</v>
      </c>
      <c r="O322" s="16" t="s">
        <v>14</v>
      </c>
      <c r="P322" s="12">
        <f t="shared" si="27"/>
        <v>2</v>
      </c>
      <c r="Q322" s="12" cm="1">
        <f t="array" ref="Q322">SUMPRODUCT(($G$2:$G$2765=G322)*(P322&gt;$P$2:$P$2765))+1</f>
        <v>4</v>
      </c>
      <c r="R322" s="12" t="e">
        <f>(Q322*100000)+#REF!</f>
        <v>#REF!</v>
      </c>
      <c r="S322" t="e" cm="1">
        <f t="array" ref="S322">SUMPRODUCT(($G$2:$G$2765=G322)*(R322&gt;$R$2:$R$2765))+1</f>
        <v>#REF!</v>
      </c>
      <c r="T322" t="str">
        <f t="shared" si="28"/>
        <v>YORK †</v>
      </c>
      <c r="U322">
        <v>0</v>
      </c>
      <c r="V322" t="s">
        <v>19</v>
      </c>
      <c r="W322">
        <f t="shared" si="29"/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25"/>
        <v>Afternoon45136</v>
      </c>
      <c r="D323" s="5" t="str">
        <f>IF('by region'!$C$2="Any","Any",'Turf only'!V323)&amp;M323&amp;IF('by region'!$I$2="Any","Any",N323)&amp;G323</f>
        <v>AnyFlatAny45136</v>
      </c>
      <c r="E323" s="5" t="e">
        <f>IF(I323=#REF!,'Turf only'!G323,"")</f>
        <v>#REF!</v>
      </c>
      <c r="F323" s="5" t="e">
        <f t="shared" si="26"/>
        <v>#REF!</v>
      </c>
      <c r="G323" s="15">
        <v>45136</v>
      </c>
      <c r="H323" s="16" t="s">
        <v>37</v>
      </c>
      <c r="I323" s="16" t="s">
        <v>55</v>
      </c>
      <c r="J323" s="16" t="s">
        <v>9</v>
      </c>
      <c r="K323" s="14" t="s">
        <v>10</v>
      </c>
      <c r="L323" s="14" t="s">
        <v>19</v>
      </c>
      <c r="M323" s="16" t="s">
        <v>25</v>
      </c>
      <c r="N323" s="16" t="s">
        <v>13</v>
      </c>
      <c r="O323" s="16" t="s">
        <v>14</v>
      </c>
      <c r="P323" s="12">
        <f t="shared" si="27"/>
        <v>1</v>
      </c>
      <c r="Q323" s="12" cm="1">
        <f t="array" ref="Q323">SUMPRODUCT(($G$2:$G$2765=G323)*(P323&gt;$P$2:$P$2765))+1</f>
        <v>1</v>
      </c>
      <c r="R323" s="12" t="e">
        <f>(Q323*100000)+#REF!</f>
        <v>#REF!</v>
      </c>
      <c r="S323" t="e" cm="1">
        <f t="array" ref="S323">SUMPRODUCT(($G$2:$G$2765=G323)*(R323&gt;$R$2:$R$2765))+1</f>
        <v>#REF!</v>
      </c>
      <c r="T323" t="str">
        <f t="shared" si="28"/>
        <v xml:space="preserve">ASCOT </v>
      </c>
      <c r="U323">
        <v>0</v>
      </c>
      <c r="V323" t="s">
        <v>19</v>
      </c>
      <c r="W323">
        <f t="shared" si="29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25"/>
        <v>Evening45136</v>
      </c>
      <c r="D324" s="5" t="str">
        <f>IF('by region'!$C$2="Any","Any",'Turf only'!V324)&amp;M324&amp;IF('by region'!$I$2="Any","Any",N324)&amp;G324</f>
        <v>AnyFlatAny45136</v>
      </c>
      <c r="E324" s="5" t="e">
        <f>IF(I324=#REF!,'Turf only'!G324,"")</f>
        <v>#REF!</v>
      </c>
      <c r="F324" s="5" t="e">
        <f t="shared" si="26"/>
        <v>#REF!</v>
      </c>
      <c r="G324" s="15">
        <v>45136</v>
      </c>
      <c r="H324" s="16" t="s">
        <v>37</v>
      </c>
      <c r="I324" s="16" t="s">
        <v>70</v>
      </c>
      <c r="J324" s="16" t="s">
        <v>80</v>
      </c>
      <c r="K324" s="14" t="s">
        <v>24</v>
      </c>
      <c r="L324" s="14" t="s">
        <v>19</v>
      </c>
      <c r="M324" s="16" t="s">
        <v>25</v>
      </c>
      <c r="N324" s="16" t="s">
        <v>13</v>
      </c>
      <c r="O324" s="16" t="s">
        <v>14</v>
      </c>
      <c r="P324" s="12">
        <f t="shared" si="27"/>
        <v>2</v>
      </c>
      <c r="Q324" s="12" cm="1">
        <f t="array" ref="Q324">SUMPRODUCT(($G$2:$G$2765=G324)*(P324&gt;$P$2:$P$2765))+1</f>
        <v>4</v>
      </c>
      <c r="R324" s="12" t="e">
        <f>(Q324*100000)+#REF!</f>
        <v>#REF!</v>
      </c>
      <c r="S324" t="e" cm="1">
        <f t="array" ref="S324">SUMPRODUCT(($G$2:$G$2765=G324)*(R324&gt;$R$2:$R$2765))+1</f>
        <v>#REF!</v>
      </c>
      <c r="T324" t="str">
        <f t="shared" si="28"/>
        <v>WINDSOR †</v>
      </c>
      <c r="U324">
        <v>0</v>
      </c>
      <c r="V324" t="s">
        <v>19</v>
      </c>
      <c r="W324">
        <f t="shared" si="29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25"/>
        <v>Afternoon45136</v>
      </c>
      <c r="D325" s="5" t="str">
        <f>IF('by region'!$C$2="Any","Any",'Turf only'!V325)&amp;M325&amp;IF('by region'!$I$2="Any","Any",N325)&amp;G325</f>
        <v>AnyFlatAny45136</v>
      </c>
      <c r="E325" s="5" t="e">
        <f>IF(I325=#REF!,'Turf only'!G325,"")</f>
        <v>#REF!</v>
      </c>
      <c r="F325" s="5" t="e">
        <f t="shared" si="26"/>
        <v>#REF!</v>
      </c>
      <c r="G325" s="15">
        <v>45136</v>
      </c>
      <c r="H325" s="16" t="s">
        <v>37</v>
      </c>
      <c r="I325" s="16" t="s">
        <v>76</v>
      </c>
      <c r="J325" s="16" t="s">
        <v>9</v>
      </c>
      <c r="K325" s="14" t="s">
        <v>16</v>
      </c>
      <c r="L325" s="14" t="s">
        <v>17</v>
      </c>
      <c r="M325" s="16" t="s">
        <v>25</v>
      </c>
      <c r="N325" s="16" t="s">
        <v>13</v>
      </c>
      <c r="O325" s="16" t="s">
        <v>14</v>
      </c>
      <c r="P325" s="12">
        <f t="shared" si="27"/>
        <v>1</v>
      </c>
      <c r="Q325" s="12" cm="1">
        <f t="array" ref="Q325">SUMPRODUCT(($G$2:$G$2765=G325)*(P325&gt;$P$2:$P$2765))+1</f>
        <v>1</v>
      </c>
      <c r="R325" s="12" t="e">
        <f>(Q325*100000)+#REF!</f>
        <v>#REF!</v>
      </c>
      <c r="S325" t="e" cm="1">
        <f t="array" ref="S325">SUMPRODUCT(($G$2:$G$2765=G325)*(R325&gt;$R$2:$R$2765))+1</f>
        <v>#REF!</v>
      </c>
      <c r="T325" t="str">
        <f t="shared" si="28"/>
        <v xml:space="preserve">NEWMARKET </v>
      </c>
      <c r="U325">
        <v>0</v>
      </c>
      <c r="V325" t="s">
        <v>11</v>
      </c>
      <c r="W325">
        <f t="shared" si="29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25"/>
        <v>Evening45136</v>
      </c>
      <c r="D326" s="5" t="str">
        <f>IF('by region'!$C$2="Any","Any",'Turf only'!V326)&amp;M326&amp;IF('by region'!$I$2="Any","Any",N326)&amp;G326</f>
        <v>AnyFlatAny45136</v>
      </c>
      <c r="E326" s="5" t="e">
        <f>IF(I326=#REF!,'Turf only'!G326,"")</f>
        <v>#REF!</v>
      </c>
      <c r="F326" s="5" t="e">
        <f t="shared" si="26"/>
        <v>#REF!</v>
      </c>
      <c r="G326" s="15">
        <v>45136</v>
      </c>
      <c r="H326" s="16" t="s">
        <v>37</v>
      </c>
      <c r="I326" s="16" t="s">
        <v>87</v>
      </c>
      <c r="J326" s="16" t="s">
        <v>80</v>
      </c>
      <c r="K326" s="14" t="s">
        <v>10</v>
      </c>
      <c r="L326" s="14" t="s">
        <v>19</v>
      </c>
      <c r="M326" s="16" t="s">
        <v>25</v>
      </c>
      <c r="N326" s="16" t="s">
        <v>13</v>
      </c>
      <c r="O326" s="16" t="s">
        <v>14</v>
      </c>
      <c r="P326" s="12">
        <f t="shared" si="27"/>
        <v>2</v>
      </c>
      <c r="Q326" s="12" cm="1">
        <f t="array" ref="Q326">SUMPRODUCT(($G$2:$G$2765=G326)*(P326&gt;$P$2:$P$2765))+1</f>
        <v>4</v>
      </c>
      <c r="R326" s="12" t="e">
        <f>(Q326*100000)+#REF!</f>
        <v>#REF!</v>
      </c>
      <c r="S326" t="e" cm="1">
        <f t="array" ref="S326">SUMPRODUCT(($G$2:$G$2765=G326)*(R326&gt;$R$2:$R$2765))+1</f>
        <v>#REF!</v>
      </c>
      <c r="T326" t="str">
        <f t="shared" si="28"/>
        <v>SALISBURY †</v>
      </c>
      <c r="U326">
        <v>0</v>
      </c>
      <c r="V326" t="s">
        <v>19</v>
      </c>
      <c r="W326">
        <f t="shared" si="29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25"/>
        <v>Afternoon45136</v>
      </c>
      <c r="D327" s="5" t="str">
        <f>IF('by region'!$C$2="Any","Any",'Turf only'!V327)&amp;M327&amp;IF('by region'!$I$2="Any","Any",N327)&amp;G327</f>
        <v>AnyFlatAny45136</v>
      </c>
      <c r="E327" s="5" t="e">
        <f>IF(I327=#REF!,'Turf only'!G327,"")</f>
        <v>#REF!</v>
      </c>
      <c r="F327" s="5" t="e">
        <f t="shared" si="26"/>
        <v>#REF!</v>
      </c>
      <c r="G327" s="15">
        <v>45136</v>
      </c>
      <c r="H327" s="16" t="s">
        <v>37</v>
      </c>
      <c r="I327" s="16" t="s">
        <v>90</v>
      </c>
      <c r="J327" s="16" t="s">
        <v>9</v>
      </c>
      <c r="K327" s="14" t="s">
        <v>10</v>
      </c>
      <c r="L327" s="14" t="s">
        <v>11</v>
      </c>
      <c r="M327" s="16" t="s">
        <v>25</v>
      </c>
      <c r="N327" s="16" t="s">
        <v>13</v>
      </c>
      <c r="O327" s="16" t="s">
        <v>14</v>
      </c>
      <c r="P327" s="12">
        <f t="shared" si="27"/>
        <v>1</v>
      </c>
      <c r="Q327" s="12" cm="1">
        <f t="array" ref="Q327">SUMPRODUCT(($G$2:$G$2765=G327)*(P327&gt;$P$2:$P$2765))+1</f>
        <v>1</v>
      </c>
      <c r="R327" s="12" t="e">
        <f>(Q327*100000)+#REF!</f>
        <v>#REF!</v>
      </c>
      <c r="S327" t="e" cm="1">
        <f t="array" ref="S327">SUMPRODUCT(($G$2:$G$2765=G327)*(R327&gt;$R$2:$R$2765))+1</f>
        <v>#REF!</v>
      </c>
      <c r="T327" t="str">
        <f t="shared" si="28"/>
        <v xml:space="preserve">YORK </v>
      </c>
      <c r="U327">
        <v>0</v>
      </c>
      <c r="V327" t="s">
        <v>11</v>
      </c>
      <c r="W327">
        <f t="shared" si="29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25"/>
        <v>Afternoon45137</v>
      </c>
      <c r="D328" s="5" t="str">
        <f>IF('by region'!$C$2="Any","Any",'Turf only'!V328)&amp;M328&amp;IF('by region'!$I$2="Any","Any",N328)&amp;G328</f>
        <v>AnyFlatAny45137</v>
      </c>
      <c r="E328" s="5" t="e">
        <f>IF(I328=#REF!,'Turf only'!G328,"")</f>
        <v>#REF!</v>
      </c>
      <c r="F328" s="5" t="e">
        <f t="shared" si="26"/>
        <v>#REF!</v>
      </c>
      <c r="G328" s="15">
        <v>45137</v>
      </c>
      <c r="H328" s="16" t="s">
        <v>40</v>
      </c>
      <c r="I328" s="16" t="s">
        <v>71</v>
      </c>
      <c r="J328" s="16" t="s">
        <v>9</v>
      </c>
      <c r="K328" s="14" t="s">
        <v>10</v>
      </c>
      <c r="L328" s="14" t="s">
        <v>11</v>
      </c>
      <c r="M328" s="16" t="s">
        <v>25</v>
      </c>
      <c r="N328" s="16" t="s">
        <v>13</v>
      </c>
      <c r="O328" s="16" t="s">
        <v>14</v>
      </c>
      <c r="P328" s="12">
        <f t="shared" si="27"/>
        <v>1</v>
      </c>
      <c r="Q328" s="12" cm="1">
        <f t="array" ref="Q328">SUMPRODUCT(($G$2:$G$2765=G328)*(P328&gt;$P$2:$P$2765))+1</f>
        <v>1</v>
      </c>
      <c r="R328" s="12" t="e">
        <f>(Q328*100000)+#REF!</f>
        <v>#REF!</v>
      </c>
      <c r="S328" t="e" cm="1">
        <f t="array" ref="S328">SUMPRODUCT(($G$2:$G$2765=G328)*(R328&gt;$R$2:$R$2765))+1</f>
        <v>#REF!</v>
      </c>
      <c r="T328" t="str">
        <f t="shared" si="28"/>
        <v xml:space="preserve">PONTEFRACT </v>
      </c>
      <c r="U328">
        <v>0</v>
      </c>
      <c r="V328" t="s">
        <v>17</v>
      </c>
      <c r="W328">
        <f t="shared" si="29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25"/>
        <v>Afternoon45138</v>
      </c>
      <c r="D329" s="5" t="str">
        <f>IF('by region'!$C$2="Any","Any",'Turf only'!V329)&amp;M329&amp;IF('by region'!$I$2="Any","Any",N329)&amp;G329</f>
        <v>AnyFlatAny45138</v>
      </c>
      <c r="E329" s="5" t="e">
        <f>IF(I329=#REF!,'Turf only'!G329,"")</f>
        <v>#REF!</v>
      </c>
      <c r="F329" s="5" t="e">
        <f t="shared" si="26"/>
        <v>#REF!</v>
      </c>
      <c r="G329" s="15">
        <v>45138</v>
      </c>
      <c r="H329" s="16" t="s">
        <v>42</v>
      </c>
      <c r="I329" s="16" t="s">
        <v>28</v>
      </c>
      <c r="J329" s="16" t="s">
        <v>9</v>
      </c>
      <c r="K329" s="14" t="s">
        <v>10</v>
      </c>
      <c r="L329" s="14" t="s">
        <v>11</v>
      </c>
      <c r="M329" s="16" t="s">
        <v>25</v>
      </c>
      <c r="N329" s="16" t="s">
        <v>13</v>
      </c>
      <c r="O329" s="16" t="s">
        <v>14</v>
      </c>
      <c r="P329" s="12">
        <f t="shared" si="27"/>
        <v>1</v>
      </c>
      <c r="Q329" s="12" cm="1">
        <f t="array" ref="Q329">SUMPRODUCT(($G$2:$G$2765=G329)*(P329&gt;$P$2:$P$2765))+1</f>
        <v>1</v>
      </c>
      <c r="R329" s="12" t="e">
        <f>(Q329*100000)+#REF!</f>
        <v>#REF!</v>
      </c>
      <c r="S329" t="e" cm="1">
        <f t="array" ref="S329">SUMPRODUCT(($G$2:$G$2765=G329)*(R329&gt;$R$2:$R$2765))+1</f>
        <v>#REF!</v>
      </c>
      <c r="T329" t="str">
        <f t="shared" si="28"/>
        <v xml:space="preserve">AYR </v>
      </c>
      <c r="U329">
        <v>0</v>
      </c>
      <c r="V329" t="s">
        <v>19</v>
      </c>
      <c r="W329">
        <f t="shared" si="29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25"/>
        <v>Evening45138</v>
      </c>
      <c r="D330" s="5" t="str">
        <f>IF('by region'!$C$2="Any","Any",'Turf only'!V330)&amp;M330&amp;IF('by region'!$I$2="Any","Any",N330)&amp;G330</f>
        <v>AnyFlatAny45138</v>
      </c>
      <c r="E330" s="5" t="e">
        <f>IF(I330=#REF!,'Turf only'!G330,"")</f>
        <v>#REF!</v>
      </c>
      <c r="F330" s="5" t="e">
        <f t="shared" si="26"/>
        <v>#REF!</v>
      </c>
      <c r="G330" s="15">
        <v>45138</v>
      </c>
      <c r="H330" s="16" t="s">
        <v>42</v>
      </c>
      <c r="I330" s="16" t="s">
        <v>65</v>
      </c>
      <c r="J330" s="16" t="s">
        <v>80</v>
      </c>
      <c r="K330" s="14" t="s">
        <v>24</v>
      </c>
      <c r="L330" s="14" t="s">
        <v>19</v>
      </c>
      <c r="M330" s="16" t="s">
        <v>25</v>
      </c>
      <c r="N330" s="16" t="s">
        <v>13</v>
      </c>
      <c r="O330" s="16" t="s">
        <v>14</v>
      </c>
      <c r="P330" s="12">
        <f t="shared" si="27"/>
        <v>2</v>
      </c>
      <c r="Q330" s="12" cm="1">
        <f t="array" ref="Q330">SUMPRODUCT(($G$2:$G$2765=G330)*(P330&gt;$P$2:$P$2765))+1</f>
        <v>3</v>
      </c>
      <c r="R330" s="12" t="e">
        <f>(Q330*100000)+#REF!</f>
        <v>#REF!</v>
      </c>
      <c r="S330" t="e" cm="1">
        <f t="array" ref="S330">SUMPRODUCT(($G$2:$G$2765=G330)*(R330&gt;$R$2:$R$2765))+1</f>
        <v>#REF!</v>
      </c>
      <c r="T330" t="str">
        <f t="shared" si="28"/>
        <v>FFOS LAS †</v>
      </c>
      <c r="U330">
        <v>0</v>
      </c>
      <c r="V330" t="s">
        <v>17</v>
      </c>
      <c r="W330">
        <f t="shared" si="29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25"/>
        <v>Evening45138</v>
      </c>
      <c r="D331" s="5" t="str">
        <f>IF('by region'!$C$2="Any","Any",'Turf only'!V331)&amp;M331&amp;IF('by region'!$I$2="Any","Any",N331)&amp;G331</f>
        <v>AnyFlatAny45138</v>
      </c>
      <c r="E331" s="5" t="e">
        <f>IF(I331=#REF!,'Turf only'!G331,"")</f>
        <v>#REF!</v>
      </c>
      <c r="F331" s="5" t="e">
        <f t="shared" si="26"/>
        <v>#REF!</v>
      </c>
      <c r="G331" s="15">
        <v>45138</v>
      </c>
      <c r="H331" s="16" t="s">
        <v>42</v>
      </c>
      <c r="I331" s="16" t="s">
        <v>36</v>
      </c>
      <c r="J331" s="16" t="s">
        <v>80</v>
      </c>
      <c r="K331" s="14" t="s">
        <v>24</v>
      </c>
      <c r="L331" s="14" t="s">
        <v>19</v>
      </c>
      <c r="M331" s="16" t="s">
        <v>25</v>
      </c>
      <c r="N331" s="16" t="s">
        <v>13</v>
      </c>
      <c r="O331" s="16" t="s">
        <v>14</v>
      </c>
      <c r="P331" s="12">
        <f t="shared" si="27"/>
        <v>2</v>
      </c>
      <c r="Q331" s="12" cm="1">
        <f t="array" ref="Q331">SUMPRODUCT(($G$2:$G$2765=G331)*(P331&gt;$P$2:$P$2765))+1</f>
        <v>3</v>
      </c>
      <c r="R331" s="12" t="e">
        <f>(Q331*100000)+#REF!</f>
        <v>#REF!</v>
      </c>
      <c r="S331" t="e" cm="1">
        <f t="array" ref="S331">SUMPRODUCT(($G$2:$G$2765=G331)*(R331&gt;$R$2:$R$2765))+1</f>
        <v>#REF!</v>
      </c>
      <c r="T331" t="str">
        <f t="shared" si="28"/>
        <v>LINGFIELD PARK †</v>
      </c>
      <c r="U331">
        <v>0</v>
      </c>
      <c r="V331" t="s">
        <v>11</v>
      </c>
      <c r="W331">
        <f t="shared" si="29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25"/>
        <v>Afternoon45139</v>
      </c>
      <c r="D332" s="5" t="str">
        <f>IF('by region'!$C$2="Any","Any",'Turf only'!V332)&amp;M332&amp;IF('by region'!$I$2="Any","Any",N332)&amp;G332</f>
        <v>AnyFlatAny45139</v>
      </c>
      <c r="E332" s="5" t="e">
        <f>IF(I332=#REF!,'Turf only'!G332,"")</f>
        <v>#REF!</v>
      </c>
      <c r="F332" s="5" t="e">
        <f t="shared" si="26"/>
        <v>#REF!</v>
      </c>
      <c r="G332" s="15">
        <v>45139</v>
      </c>
      <c r="H332" s="16" t="s">
        <v>7</v>
      </c>
      <c r="I332" s="16" t="s">
        <v>77</v>
      </c>
      <c r="J332" s="16" t="s">
        <v>9</v>
      </c>
      <c r="K332" s="14" t="s">
        <v>10</v>
      </c>
      <c r="L332" s="14" t="s">
        <v>11</v>
      </c>
      <c r="M332" s="16" t="s">
        <v>25</v>
      </c>
      <c r="N332" s="16" t="s">
        <v>13</v>
      </c>
      <c r="O332" s="16" t="s">
        <v>14</v>
      </c>
      <c r="P332" s="12">
        <f t="shared" si="27"/>
        <v>1</v>
      </c>
      <c r="Q332" s="12" cm="1">
        <f t="array" ref="Q332">SUMPRODUCT(($G$2:$G$2765=G332)*(P332&gt;$P$2:$P$2765))+1</f>
        <v>1</v>
      </c>
      <c r="R332" s="12" t="e">
        <f>(Q332*100000)+#REF!</f>
        <v>#REF!</v>
      </c>
      <c r="S332" t="e" cm="1">
        <f t="array" ref="S332">SUMPRODUCT(($G$2:$G$2765=G332)*(R332&gt;$R$2:$R$2765))+1</f>
        <v>#REF!</v>
      </c>
      <c r="T332" t="str">
        <f t="shared" si="28"/>
        <v xml:space="preserve">BEVERLEY </v>
      </c>
      <c r="U332">
        <v>0</v>
      </c>
      <c r="V332" t="s">
        <v>11</v>
      </c>
      <c r="W332">
        <f t="shared" si="29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25"/>
        <v>Afternoon45139</v>
      </c>
      <c r="D333" s="5" t="str">
        <f>IF('by region'!$C$2="Any","Any",'Turf only'!V333)&amp;M333&amp;IF('by region'!$I$2="Any","Any",N333)&amp;G333</f>
        <v>AnyFlatAny45139</v>
      </c>
      <c r="E333" s="5" t="e">
        <f>IF(I333=#REF!,'Turf only'!G333,"")</f>
        <v>#REF!</v>
      </c>
      <c r="F333" s="5" t="e">
        <f t="shared" si="26"/>
        <v>#REF!</v>
      </c>
      <c r="G333" s="15">
        <v>45139</v>
      </c>
      <c r="H333" s="16" t="s">
        <v>7</v>
      </c>
      <c r="I333" s="16" t="s">
        <v>85</v>
      </c>
      <c r="J333" s="16" t="s">
        <v>9</v>
      </c>
      <c r="K333" s="14" t="s">
        <v>10</v>
      </c>
      <c r="L333" s="14" t="s">
        <v>19</v>
      </c>
      <c r="M333" s="16" t="s">
        <v>25</v>
      </c>
      <c r="N333" s="16" t="s">
        <v>13</v>
      </c>
      <c r="O333" s="16" t="s">
        <v>14</v>
      </c>
      <c r="P333" s="12">
        <f t="shared" si="27"/>
        <v>1</v>
      </c>
      <c r="Q333" s="12" cm="1">
        <f t="array" ref="Q333">SUMPRODUCT(($G$2:$G$2765=G333)*(P333&gt;$P$2:$P$2765))+1</f>
        <v>1</v>
      </c>
      <c r="R333" s="12" t="e">
        <f>(Q333*100000)+#REF!</f>
        <v>#REF!</v>
      </c>
      <c r="S333" t="e" cm="1">
        <f t="array" ref="S333">SUMPRODUCT(($G$2:$G$2765=G333)*(R333&gt;$R$2:$R$2765))+1</f>
        <v>#REF!</v>
      </c>
      <c r="T333" t="str">
        <f t="shared" si="28"/>
        <v xml:space="preserve">GOODWOOD </v>
      </c>
      <c r="U333">
        <v>0</v>
      </c>
      <c r="V333" t="s">
        <v>19</v>
      </c>
      <c r="W333">
        <f t="shared" si="29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25"/>
        <v>Afternoon45139</v>
      </c>
      <c r="D334" s="5" t="str">
        <f>IF('by region'!$C$2="Any","Any",'Turf only'!V334)&amp;M334&amp;IF('by region'!$I$2="Any","Any",N334)&amp;G334</f>
        <v>AnyFlatAny45139</v>
      </c>
      <c r="E334" s="5" t="e">
        <f>IF(I334=#REF!,'Turf only'!G334,"")</f>
        <v>#REF!</v>
      </c>
      <c r="F334" s="5" t="e">
        <f t="shared" si="26"/>
        <v>#REF!</v>
      </c>
      <c r="G334" s="15">
        <v>45139</v>
      </c>
      <c r="H334" s="16" t="s">
        <v>7</v>
      </c>
      <c r="I334" s="16" t="s">
        <v>81</v>
      </c>
      <c r="J334" s="16" t="s">
        <v>9</v>
      </c>
      <c r="K334" s="14" t="s">
        <v>24</v>
      </c>
      <c r="L334" s="14" t="s">
        <v>17</v>
      </c>
      <c r="M334" s="16" t="s">
        <v>25</v>
      </c>
      <c r="N334" s="16" t="s">
        <v>13</v>
      </c>
      <c r="O334" s="16" t="s">
        <v>14</v>
      </c>
      <c r="P334" s="12">
        <f t="shared" si="27"/>
        <v>1</v>
      </c>
      <c r="Q334" s="12" cm="1">
        <f t="array" ref="Q334">SUMPRODUCT(($G$2:$G$2765=G334)*(P334&gt;$P$2:$P$2765))+1</f>
        <v>1</v>
      </c>
      <c r="R334" s="12" t="e">
        <f>(Q334*100000)+#REF!</f>
        <v>#REF!</v>
      </c>
      <c r="S334" t="e" cm="1">
        <f t="array" ref="S334">SUMPRODUCT(($G$2:$G$2765=G334)*(R334&gt;$R$2:$R$2765))+1</f>
        <v>#REF!</v>
      </c>
      <c r="T334" t="str">
        <f t="shared" si="28"/>
        <v xml:space="preserve">YARMOUTH </v>
      </c>
      <c r="U334">
        <v>0</v>
      </c>
      <c r="V334" t="s">
        <v>11</v>
      </c>
      <c r="W334">
        <f t="shared" si="29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25"/>
        <v>Afternoon45140</v>
      </c>
      <c r="D335" s="5" t="str">
        <f>IF('by region'!$C$2="Any","Any",'Turf only'!V335)&amp;M335&amp;IF('by region'!$I$2="Any","Any",N335)&amp;G335</f>
        <v>AnyFlatAny45140</v>
      </c>
      <c r="E335" s="5" t="e">
        <f>IF(I335=#REF!,'Turf only'!G335,"")</f>
        <v>#REF!</v>
      </c>
      <c r="F335" s="5" t="e">
        <f t="shared" si="26"/>
        <v>#REF!</v>
      </c>
      <c r="G335" s="15">
        <v>45140</v>
      </c>
      <c r="H335" s="16" t="s">
        <v>27</v>
      </c>
      <c r="I335" s="16" t="s">
        <v>85</v>
      </c>
      <c r="J335" s="16" t="s">
        <v>9</v>
      </c>
      <c r="K335" s="14" t="s">
        <v>10</v>
      </c>
      <c r="L335" s="14" t="s">
        <v>19</v>
      </c>
      <c r="M335" s="16" t="s">
        <v>25</v>
      </c>
      <c r="N335" s="16" t="s">
        <v>13</v>
      </c>
      <c r="O335" s="16" t="s">
        <v>14</v>
      </c>
      <c r="P335" s="12">
        <f t="shared" si="27"/>
        <v>1</v>
      </c>
      <c r="Q335" s="12" cm="1">
        <f t="array" ref="Q335">SUMPRODUCT(($G$2:$G$2765=G335)*(P335&gt;$P$2:$P$2765))+1</f>
        <v>1</v>
      </c>
      <c r="R335" s="12" t="e">
        <f>(Q335*100000)+#REF!</f>
        <v>#REF!</v>
      </c>
      <c r="S335" t="e" cm="1">
        <f t="array" ref="S335">SUMPRODUCT(($G$2:$G$2765=G335)*(R335&gt;$R$2:$R$2765))+1</f>
        <v>#REF!</v>
      </c>
      <c r="T335" t="str">
        <f t="shared" si="28"/>
        <v xml:space="preserve">GOODWOOD </v>
      </c>
      <c r="U335">
        <v>0</v>
      </c>
      <c r="V335" t="s">
        <v>19</v>
      </c>
      <c r="W335">
        <f t="shared" si="29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25"/>
        <v>Evening45140</v>
      </c>
      <c r="D336" s="5" t="str">
        <f>IF('by region'!$C$2="Any","Any",'Turf only'!V336)&amp;M336&amp;IF('by region'!$I$2="Any","Any",N336)&amp;G336</f>
        <v>AnyFlatAny45140</v>
      </c>
      <c r="E336" s="5" t="e">
        <f>IF(I336=#REF!,'Turf only'!G336,"")</f>
        <v>#REF!</v>
      </c>
      <c r="F336" s="5" t="e">
        <f t="shared" si="26"/>
        <v>#REF!</v>
      </c>
      <c r="G336" s="15">
        <v>45140</v>
      </c>
      <c r="H336" s="16" t="s">
        <v>27</v>
      </c>
      <c r="I336" s="16" t="s">
        <v>44</v>
      </c>
      <c r="J336" s="16" t="s">
        <v>80</v>
      </c>
      <c r="K336" s="14" t="s">
        <v>10</v>
      </c>
      <c r="L336" s="14" t="s">
        <v>17</v>
      </c>
      <c r="M336" s="16" t="s">
        <v>25</v>
      </c>
      <c r="N336" s="16" t="s">
        <v>13</v>
      </c>
      <c r="O336" s="16" t="s">
        <v>14</v>
      </c>
      <c r="P336" s="12">
        <f t="shared" si="27"/>
        <v>2</v>
      </c>
      <c r="Q336" s="12" cm="1">
        <f t="array" ref="Q336">SUMPRODUCT(($G$2:$G$2765=G336)*(P336&gt;$P$2:$P$2765))+1</f>
        <v>4</v>
      </c>
      <c r="R336" s="12" t="e">
        <f>(Q336*100000)+#REF!</f>
        <v>#REF!</v>
      </c>
      <c r="S336" t="e" cm="1">
        <f t="array" ref="S336">SUMPRODUCT(($G$2:$G$2765=G336)*(R336&gt;$R$2:$R$2765))+1</f>
        <v>#REF!</v>
      </c>
      <c r="T336" t="str">
        <f t="shared" si="28"/>
        <v>LEICESTER †</v>
      </c>
      <c r="U336">
        <v>0</v>
      </c>
      <c r="V336" t="s">
        <v>17</v>
      </c>
      <c r="W336">
        <f t="shared" si="29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25"/>
        <v>Afternoon45140</v>
      </c>
      <c r="D337" s="5" t="str">
        <f>IF('by region'!$C$2="Any","Any",'Turf only'!V337)&amp;M337&amp;IF('by region'!$I$2="Any","Any",N337)&amp;G337</f>
        <v>AnyFlatAny45140</v>
      </c>
      <c r="E337" s="5" t="e">
        <f>IF(I337=#REF!,'Turf only'!G337,"")</f>
        <v>#REF!</v>
      </c>
      <c r="F337" s="5" t="e">
        <f t="shared" si="26"/>
        <v>#REF!</v>
      </c>
      <c r="G337" s="15">
        <v>45140</v>
      </c>
      <c r="H337" s="16" t="s">
        <v>27</v>
      </c>
      <c r="I337" s="16" t="s">
        <v>69</v>
      </c>
      <c r="J337" s="16" t="s">
        <v>9</v>
      </c>
      <c r="K337" s="14" t="s">
        <v>10</v>
      </c>
      <c r="L337" s="14" t="s">
        <v>11</v>
      </c>
      <c r="M337" s="16" t="s">
        <v>25</v>
      </c>
      <c r="N337" s="16" t="s">
        <v>13</v>
      </c>
      <c r="O337" s="16" t="s">
        <v>14</v>
      </c>
      <c r="P337" s="12">
        <f t="shared" si="27"/>
        <v>1</v>
      </c>
      <c r="Q337" s="12" cm="1">
        <f t="array" ref="Q337">SUMPRODUCT(($G$2:$G$2765=G337)*(P337&gt;$P$2:$P$2765))+1</f>
        <v>1</v>
      </c>
      <c r="R337" s="12" t="e">
        <f>(Q337*100000)+#REF!</f>
        <v>#REF!</v>
      </c>
      <c r="S337" t="e" cm="1">
        <f t="array" ref="S337">SUMPRODUCT(($G$2:$G$2765=G337)*(R337&gt;$R$2:$R$2765))+1</f>
        <v>#REF!</v>
      </c>
      <c r="T337" t="str">
        <f t="shared" si="28"/>
        <v xml:space="preserve">REDCAR </v>
      </c>
      <c r="U337">
        <v>0</v>
      </c>
      <c r="V337" t="s">
        <v>19</v>
      </c>
      <c r="W337">
        <f t="shared" si="29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25"/>
        <v>Evening45140</v>
      </c>
      <c r="D338" s="5" t="str">
        <f>IF('by region'!$C$2="Any","Any",'Turf only'!V338)&amp;M338&amp;IF('by region'!$I$2="Any","Any",N338)&amp;G338</f>
        <v>AnyFlatAny45140</v>
      </c>
      <c r="E338" s="5" t="e">
        <f>IF(I338=#REF!,'Turf only'!G338,"")</f>
        <v>#REF!</v>
      </c>
      <c r="F338" s="5" t="e">
        <f t="shared" si="26"/>
        <v>#REF!</v>
      </c>
      <c r="G338" s="15">
        <v>45140</v>
      </c>
      <c r="H338" s="16" t="s">
        <v>27</v>
      </c>
      <c r="I338" s="16" t="s">
        <v>38</v>
      </c>
      <c r="J338" s="16" t="s">
        <v>80</v>
      </c>
      <c r="K338" s="14" t="s">
        <v>16</v>
      </c>
      <c r="L338" s="14" t="s">
        <v>19</v>
      </c>
      <c r="M338" s="16" t="s">
        <v>25</v>
      </c>
      <c r="N338" s="16" t="s">
        <v>13</v>
      </c>
      <c r="O338" s="16" t="s">
        <v>14</v>
      </c>
      <c r="P338" s="12">
        <f t="shared" si="27"/>
        <v>2</v>
      </c>
      <c r="Q338" s="12" cm="1">
        <f t="array" ref="Q338">SUMPRODUCT(($G$2:$G$2765=G338)*(P338&gt;$P$2:$P$2765))+1</f>
        <v>4</v>
      </c>
      <c r="R338" s="12" t="e">
        <f>(Q338*100000)+#REF!</f>
        <v>#REF!</v>
      </c>
      <c r="S338" t="e" cm="1">
        <f t="array" ref="S338">SUMPRODUCT(($G$2:$G$2765=G338)*(R338&gt;$R$2:$R$2765))+1</f>
        <v>#REF!</v>
      </c>
      <c r="T338" t="str">
        <f t="shared" si="28"/>
        <v>SANDOWN PARK †</v>
      </c>
      <c r="U338">
        <v>0</v>
      </c>
      <c r="V338" t="s">
        <v>17</v>
      </c>
      <c r="W338">
        <f t="shared" si="29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25"/>
        <v>Evening45141</v>
      </c>
      <c r="D339" s="5" t="str">
        <f>IF('by region'!$C$2="Any","Any",'Turf only'!V339)&amp;M339&amp;IF('by region'!$I$2="Any","Any",N339)&amp;G339</f>
        <v>AnyFlatAny45141</v>
      </c>
      <c r="E339" s="5" t="e">
        <f>IF(I339=#REF!,'Turf only'!G339,"")</f>
        <v>#REF!</v>
      </c>
      <c r="F339" s="5" t="e">
        <f t="shared" si="26"/>
        <v>#REF!</v>
      </c>
      <c r="G339" s="15">
        <v>45141</v>
      </c>
      <c r="H339" s="16" t="s">
        <v>34</v>
      </c>
      <c r="I339" s="16" t="s">
        <v>83</v>
      </c>
      <c r="J339" s="16" t="s">
        <v>80</v>
      </c>
      <c r="K339" s="14" t="s">
        <v>16</v>
      </c>
      <c r="L339" s="14" t="s">
        <v>19</v>
      </c>
      <c r="M339" s="16" t="s">
        <v>25</v>
      </c>
      <c r="N339" s="16" t="s">
        <v>13</v>
      </c>
      <c r="O339" s="16" t="s">
        <v>14</v>
      </c>
      <c r="P339" s="12">
        <f t="shared" si="27"/>
        <v>2</v>
      </c>
      <c r="Q339" s="12" cm="1">
        <f t="array" ref="Q339">SUMPRODUCT(($G$2:$G$2765=G339)*(P339&gt;$P$2:$P$2765))+1</f>
        <v>4</v>
      </c>
      <c r="R339" s="12" t="e">
        <f>(Q339*100000)+#REF!</f>
        <v>#REF!</v>
      </c>
      <c r="S339" t="e" cm="1">
        <f t="array" ref="S339">SUMPRODUCT(($G$2:$G$2765=G339)*(R339&gt;$R$2:$R$2765))+1</f>
        <v>#REF!</v>
      </c>
      <c r="T339" t="str">
        <f t="shared" si="28"/>
        <v>EPSOM DOWNS †</v>
      </c>
      <c r="U339">
        <v>0</v>
      </c>
      <c r="V339" t="s">
        <v>19</v>
      </c>
      <c r="W339">
        <f t="shared" si="29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25"/>
        <v>Afternoon45141</v>
      </c>
      <c r="D340" s="5" t="str">
        <f>IF('by region'!$C$2="Any","Any",'Turf only'!V340)&amp;M340&amp;IF('by region'!$I$2="Any","Any",N340)&amp;G340</f>
        <v>AnyFlatAny45141</v>
      </c>
      <c r="E340" s="5" t="e">
        <f>IF(I340=#REF!,'Turf only'!G340,"")</f>
        <v>#REF!</v>
      </c>
      <c r="F340" s="5" t="e">
        <f t="shared" si="26"/>
        <v>#REF!</v>
      </c>
      <c r="G340" s="15">
        <v>45141</v>
      </c>
      <c r="H340" s="16" t="s">
        <v>34</v>
      </c>
      <c r="I340" s="16" t="s">
        <v>85</v>
      </c>
      <c r="J340" s="16" t="s">
        <v>9</v>
      </c>
      <c r="K340" s="14" t="s">
        <v>10</v>
      </c>
      <c r="L340" s="14" t="s">
        <v>19</v>
      </c>
      <c r="M340" s="16" t="s">
        <v>25</v>
      </c>
      <c r="N340" s="16" t="s">
        <v>13</v>
      </c>
      <c r="O340" s="16" t="s">
        <v>14</v>
      </c>
      <c r="P340" s="12">
        <f t="shared" si="27"/>
        <v>1</v>
      </c>
      <c r="Q340" s="12" cm="1">
        <f t="array" ref="Q340">SUMPRODUCT(($G$2:$G$2765=G340)*(P340&gt;$P$2:$P$2765))+1</f>
        <v>1</v>
      </c>
      <c r="R340" s="12" t="e">
        <f>(Q340*100000)+#REF!</f>
        <v>#REF!</v>
      </c>
      <c r="S340" t="e" cm="1">
        <f t="array" ref="S340">SUMPRODUCT(($G$2:$G$2765=G340)*(R340&gt;$R$2:$R$2765))+1</f>
        <v>#REF!</v>
      </c>
      <c r="T340" t="str">
        <f t="shared" si="28"/>
        <v xml:space="preserve">GOODWOOD </v>
      </c>
      <c r="U340">
        <v>0</v>
      </c>
      <c r="V340" t="s">
        <v>11</v>
      </c>
      <c r="W340">
        <f t="shared" si="29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25"/>
        <v>Afternoon45141</v>
      </c>
      <c r="D341" s="5" t="str">
        <f>IF('by region'!$C$2="Any","Any",'Turf only'!V341)&amp;M341&amp;IF('by region'!$I$2="Any","Any",N341)&amp;G341</f>
        <v>AnyFlatAny45141</v>
      </c>
      <c r="E341" s="5" t="e">
        <f>IF(I341=#REF!,'Turf only'!G341,"")</f>
        <v>#REF!</v>
      </c>
      <c r="F341" s="5" t="e">
        <f t="shared" si="26"/>
        <v>#REF!</v>
      </c>
      <c r="G341" s="15">
        <v>45141</v>
      </c>
      <c r="H341" s="16" t="s">
        <v>34</v>
      </c>
      <c r="I341" s="16" t="s">
        <v>72</v>
      </c>
      <c r="J341" s="16" t="s">
        <v>9</v>
      </c>
      <c r="K341" s="14" t="s">
        <v>16</v>
      </c>
      <c r="L341" s="14" t="s">
        <v>17</v>
      </c>
      <c r="M341" s="16" t="s">
        <v>25</v>
      </c>
      <c r="N341" s="16" t="s">
        <v>13</v>
      </c>
      <c r="O341" s="16" t="s">
        <v>14</v>
      </c>
      <c r="P341" s="12">
        <f t="shared" si="27"/>
        <v>1</v>
      </c>
      <c r="Q341" s="12" cm="1">
        <f t="array" ref="Q341">SUMPRODUCT(($G$2:$G$2765=G341)*(P341&gt;$P$2:$P$2765))+1</f>
        <v>1</v>
      </c>
      <c r="R341" s="12" t="e">
        <f>(Q341*100000)+#REF!</f>
        <v>#REF!</v>
      </c>
      <c r="S341" t="e" cm="1">
        <f t="array" ref="S341">SUMPRODUCT(($G$2:$G$2765=G341)*(R341&gt;$R$2:$R$2765))+1</f>
        <v>#REF!</v>
      </c>
      <c r="T341" t="str">
        <f t="shared" si="28"/>
        <v xml:space="preserve">NOTTINGHAM </v>
      </c>
      <c r="U341">
        <v>0</v>
      </c>
      <c r="V341" t="s">
        <v>19</v>
      </c>
      <c r="W341">
        <f t="shared" si="29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25"/>
        <v>Evening45142</v>
      </c>
      <c r="D342" s="5" t="str">
        <f>IF('by region'!$C$2="Any","Any",'Turf only'!V342)&amp;M342&amp;IF('by region'!$I$2="Any","Any",N342)&amp;G342</f>
        <v>AnyFlatAny45142</v>
      </c>
      <c r="E342" s="5" t="e">
        <f>IF(I342=#REF!,'Turf only'!G342,"")</f>
        <v>#REF!</v>
      </c>
      <c r="F342" s="5" t="e">
        <f t="shared" si="26"/>
        <v>#REF!</v>
      </c>
      <c r="G342" s="15">
        <v>45142</v>
      </c>
      <c r="H342" s="16" t="s">
        <v>35</v>
      </c>
      <c r="I342" s="16" t="s">
        <v>79</v>
      </c>
      <c r="J342" s="16" t="s">
        <v>80</v>
      </c>
      <c r="K342" s="14" t="s">
        <v>24</v>
      </c>
      <c r="L342" s="14" t="s">
        <v>19</v>
      </c>
      <c r="M342" s="16" t="s">
        <v>25</v>
      </c>
      <c r="N342" s="16" t="s">
        <v>13</v>
      </c>
      <c r="O342" s="16" t="s">
        <v>14</v>
      </c>
      <c r="P342" s="12">
        <f t="shared" si="27"/>
        <v>2</v>
      </c>
      <c r="Q342" s="12" cm="1">
        <f t="array" ref="Q342">SUMPRODUCT(($G$2:$G$2765=G342)*(P342&gt;$P$2:$P$2765))+1</f>
        <v>3</v>
      </c>
      <c r="R342" s="12" t="e">
        <f>(Q342*100000)+#REF!</f>
        <v>#REF!</v>
      </c>
      <c r="S342" t="e" cm="1">
        <f t="array" ref="S342">SUMPRODUCT(($G$2:$G$2765=G342)*(R342&gt;$R$2:$R$2765))+1</f>
        <v>#REF!</v>
      </c>
      <c r="T342" t="str">
        <f t="shared" si="28"/>
        <v>BATH †</v>
      </c>
      <c r="U342">
        <v>0</v>
      </c>
      <c r="V342" t="s">
        <v>17</v>
      </c>
      <c r="W342">
        <f t="shared" si="29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25"/>
        <v>Afternoon45142</v>
      </c>
      <c r="D343" s="5" t="str">
        <f>IF('by region'!$C$2="Any","Any",'Turf only'!V343)&amp;M343&amp;IF('by region'!$I$2="Any","Any",N343)&amp;G343</f>
        <v>AnyFlatAny45142</v>
      </c>
      <c r="E343" s="5" t="e">
        <f>IF(I343=#REF!,'Turf only'!G343,"")</f>
        <v>#REF!</v>
      </c>
      <c r="F343" s="5" t="e">
        <f t="shared" si="26"/>
        <v>#REF!</v>
      </c>
      <c r="G343" s="15">
        <v>45142</v>
      </c>
      <c r="H343" s="16" t="s">
        <v>35</v>
      </c>
      <c r="I343" s="16" t="s">
        <v>85</v>
      </c>
      <c r="J343" s="16" t="s">
        <v>9</v>
      </c>
      <c r="K343" s="14" t="s">
        <v>10</v>
      </c>
      <c r="L343" s="14" t="s">
        <v>19</v>
      </c>
      <c r="M343" s="16" t="s">
        <v>25</v>
      </c>
      <c r="N343" s="16" t="s">
        <v>13</v>
      </c>
      <c r="O343" s="16" t="s">
        <v>14</v>
      </c>
      <c r="P343" s="12">
        <f t="shared" si="27"/>
        <v>1</v>
      </c>
      <c r="Q343" s="12" cm="1">
        <f t="array" ref="Q343">SUMPRODUCT(($G$2:$G$2765=G343)*(P343&gt;$P$2:$P$2765))+1</f>
        <v>1</v>
      </c>
      <c r="R343" s="12" t="e">
        <f>(Q343*100000)+#REF!</f>
        <v>#REF!</v>
      </c>
      <c r="S343" t="e" cm="1">
        <f t="array" ref="S343">SUMPRODUCT(($G$2:$G$2765=G343)*(R343&gt;$R$2:$R$2765))+1</f>
        <v>#REF!</v>
      </c>
      <c r="T343" t="str">
        <f t="shared" si="28"/>
        <v xml:space="preserve">GOODWOOD </v>
      </c>
      <c r="U343">
        <v>0</v>
      </c>
      <c r="V343" t="s">
        <v>11</v>
      </c>
      <c r="W343">
        <f t="shared" si="29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25"/>
        <v>Evening45142</v>
      </c>
      <c r="D344" s="5" t="str">
        <f>IF('by region'!$C$2="Any","Any",'Turf only'!V344)&amp;M344&amp;IF('by region'!$I$2="Any","Any",N344)&amp;G344</f>
        <v>AnyFlatAny45142</v>
      </c>
      <c r="E344" s="5" t="e">
        <f>IF(I344=#REF!,'Turf only'!G344,"")</f>
        <v>#REF!</v>
      </c>
      <c r="F344" s="5" t="e">
        <f t="shared" si="26"/>
        <v>#REF!</v>
      </c>
      <c r="G344" s="15">
        <v>45142</v>
      </c>
      <c r="H344" s="16" t="s">
        <v>35</v>
      </c>
      <c r="I344" s="16" t="s">
        <v>22</v>
      </c>
      <c r="J344" s="16" t="s">
        <v>80</v>
      </c>
      <c r="K344" s="14" t="s">
        <v>10</v>
      </c>
      <c r="L344" s="14" t="s">
        <v>11</v>
      </c>
      <c r="M344" s="16" t="s">
        <v>25</v>
      </c>
      <c r="N344" s="16" t="s">
        <v>13</v>
      </c>
      <c r="O344" s="16" t="s">
        <v>14</v>
      </c>
      <c r="P344" s="12">
        <f t="shared" si="27"/>
        <v>2</v>
      </c>
      <c r="Q344" s="12" cm="1">
        <f t="array" ref="Q344">SUMPRODUCT(($G$2:$G$2765=G344)*(P344&gt;$P$2:$P$2765))+1</f>
        <v>3</v>
      </c>
      <c r="R344" s="12" t="e">
        <f>(Q344*100000)+#REF!</f>
        <v>#REF!</v>
      </c>
      <c r="S344" t="e" cm="1">
        <f t="array" ref="S344">SUMPRODUCT(($G$2:$G$2765=G344)*(R344&gt;$R$2:$R$2765))+1</f>
        <v>#REF!</v>
      </c>
      <c r="T344" t="str">
        <f t="shared" si="28"/>
        <v>MUSSELBURGH †</v>
      </c>
      <c r="U344">
        <v>0</v>
      </c>
      <c r="V344" t="s">
        <v>19</v>
      </c>
      <c r="W344">
        <f t="shared" si="29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25"/>
        <v>Evening45142</v>
      </c>
      <c r="D345" s="5" t="str">
        <f>IF('by region'!$C$2="Any","Any",'Turf only'!V345)&amp;M345&amp;IF('by region'!$I$2="Any","Any",N345)&amp;G345</f>
        <v>AnyFlatAny45142</v>
      </c>
      <c r="E345" s="5" t="e">
        <f>IF(I345=#REF!,'Turf only'!G345,"")</f>
        <v>#REF!</v>
      </c>
      <c r="F345" s="5" t="e">
        <f t="shared" si="26"/>
        <v>#REF!</v>
      </c>
      <c r="G345" s="15">
        <v>45142</v>
      </c>
      <c r="H345" s="16" t="s">
        <v>35</v>
      </c>
      <c r="I345" s="16" t="s">
        <v>76</v>
      </c>
      <c r="J345" s="16" t="s">
        <v>80</v>
      </c>
      <c r="K345" s="14" t="s">
        <v>16</v>
      </c>
      <c r="L345" s="14" t="s">
        <v>17</v>
      </c>
      <c r="M345" s="16" t="s">
        <v>25</v>
      </c>
      <c r="N345" s="16" t="s">
        <v>13</v>
      </c>
      <c r="O345" s="16" t="s">
        <v>14</v>
      </c>
      <c r="P345" s="12">
        <f t="shared" si="27"/>
        <v>2</v>
      </c>
      <c r="Q345" s="12" cm="1">
        <f t="array" ref="Q345">SUMPRODUCT(($G$2:$G$2765=G345)*(P345&gt;$P$2:$P$2765))+1</f>
        <v>3</v>
      </c>
      <c r="R345" s="12" t="e">
        <f>(Q345*100000)+#REF!</f>
        <v>#REF!</v>
      </c>
      <c r="S345" t="e" cm="1">
        <f t="array" ref="S345">SUMPRODUCT(($G$2:$G$2765=G345)*(R345&gt;$R$2:$R$2765))+1</f>
        <v>#REF!</v>
      </c>
      <c r="T345" t="str">
        <f t="shared" si="28"/>
        <v>NEWMARKET †</v>
      </c>
      <c r="U345">
        <v>0</v>
      </c>
      <c r="V345" t="s">
        <v>19</v>
      </c>
      <c r="W345">
        <f t="shared" si="29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25"/>
        <v>Afternoon45143</v>
      </c>
      <c r="D346" s="5" t="str">
        <f>IF('by region'!$C$2="Any","Any",'Turf only'!V346)&amp;M346&amp;IF('by region'!$I$2="Any","Any",N346)&amp;G346</f>
        <v>AnyFlatAny45143</v>
      </c>
      <c r="E346" s="5" t="e">
        <f>IF(I346=#REF!,'Turf only'!G346,"")</f>
        <v>#REF!</v>
      </c>
      <c r="F346" s="5" t="e">
        <f t="shared" si="26"/>
        <v>#REF!</v>
      </c>
      <c r="G346" s="15">
        <v>45143</v>
      </c>
      <c r="H346" s="16" t="s">
        <v>37</v>
      </c>
      <c r="I346" s="16" t="s">
        <v>59</v>
      </c>
      <c r="J346" s="16" t="s">
        <v>9</v>
      </c>
      <c r="K346" s="14" t="s">
        <v>24</v>
      </c>
      <c r="L346" s="14" t="s">
        <v>11</v>
      </c>
      <c r="M346" s="16" t="s">
        <v>25</v>
      </c>
      <c r="N346" s="16" t="s">
        <v>13</v>
      </c>
      <c r="O346" s="16" t="s">
        <v>14</v>
      </c>
      <c r="P346" s="12">
        <f t="shared" si="27"/>
        <v>1</v>
      </c>
      <c r="Q346" s="12" cm="1">
        <f t="array" ref="Q346">SUMPRODUCT(($G$2:$G$2765=G346)*(P346&gt;$P$2:$P$2765))+1</f>
        <v>1</v>
      </c>
      <c r="R346" s="12" t="e">
        <f>(Q346*100000)+#REF!</f>
        <v>#REF!</v>
      </c>
      <c r="S346" t="e" cm="1">
        <f t="array" ref="S346">SUMPRODUCT(($G$2:$G$2765=G346)*(R346&gt;$R$2:$R$2765))+1</f>
        <v>#REF!</v>
      </c>
      <c r="T346" t="str">
        <f t="shared" si="28"/>
        <v xml:space="preserve">DONCASTER </v>
      </c>
      <c r="U346">
        <v>0</v>
      </c>
      <c r="V346" t="s">
        <v>11</v>
      </c>
      <c r="W346">
        <f t="shared" si="29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25"/>
        <v>Afternoon45143</v>
      </c>
      <c r="D347" s="5" t="str">
        <f>IF('by region'!$C$2="Any","Any",'Turf only'!V347)&amp;M347&amp;IF('by region'!$I$2="Any","Any",N347)&amp;G347</f>
        <v>AnyFlatAny45143</v>
      </c>
      <c r="E347" s="5" t="e">
        <f>IF(I347=#REF!,'Turf only'!G347,"")</f>
        <v>#REF!</v>
      </c>
      <c r="F347" s="5" t="e">
        <f t="shared" si="26"/>
        <v>#REF!</v>
      </c>
      <c r="G347" s="15">
        <v>45143</v>
      </c>
      <c r="H347" s="16" t="s">
        <v>37</v>
      </c>
      <c r="I347" s="16" t="s">
        <v>85</v>
      </c>
      <c r="J347" s="16" t="s">
        <v>9</v>
      </c>
      <c r="K347" s="14" t="s">
        <v>10</v>
      </c>
      <c r="L347" s="14" t="s">
        <v>19</v>
      </c>
      <c r="M347" s="16" t="s">
        <v>25</v>
      </c>
      <c r="N347" s="16" t="s">
        <v>13</v>
      </c>
      <c r="O347" s="16" t="s">
        <v>14</v>
      </c>
      <c r="P347" s="12">
        <f t="shared" si="27"/>
        <v>1</v>
      </c>
      <c r="Q347" s="12" cm="1">
        <f t="array" ref="Q347">SUMPRODUCT(($G$2:$G$2765=G347)*(P347&gt;$P$2:$P$2765))+1</f>
        <v>1</v>
      </c>
      <c r="R347" s="12" t="e">
        <f>(Q347*100000)+#REF!</f>
        <v>#REF!</v>
      </c>
      <c r="S347" t="e" cm="1">
        <f t="array" ref="S347">SUMPRODUCT(($G$2:$G$2765=G347)*(R347&gt;$R$2:$R$2765))+1</f>
        <v>#REF!</v>
      </c>
      <c r="T347" t="str">
        <f t="shared" si="28"/>
        <v xml:space="preserve">GOODWOOD </v>
      </c>
      <c r="U347">
        <v>0</v>
      </c>
      <c r="V347" t="s">
        <v>11</v>
      </c>
      <c r="W347">
        <f t="shared" si="29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25"/>
        <v>Evening45143</v>
      </c>
      <c r="D348" s="5" t="str">
        <f>IF('by region'!$C$2="Any","Any",'Turf only'!V348)&amp;M348&amp;IF('by region'!$I$2="Any","Any",N348)&amp;G348</f>
        <v>AnyFlatAny45143</v>
      </c>
      <c r="E348" s="5" t="e">
        <f>IF(I348=#REF!,'Turf only'!G348,"")</f>
        <v>#REF!</v>
      </c>
      <c r="F348" s="5" t="e">
        <f t="shared" si="26"/>
        <v>#REF!</v>
      </c>
      <c r="G348" s="15">
        <v>45143</v>
      </c>
      <c r="H348" s="16" t="s">
        <v>37</v>
      </c>
      <c r="I348" s="16" t="s">
        <v>86</v>
      </c>
      <c r="J348" s="16" t="s">
        <v>80</v>
      </c>
      <c r="K348" s="14" t="s">
        <v>10</v>
      </c>
      <c r="L348" s="14" t="s">
        <v>11</v>
      </c>
      <c r="M348" s="16" t="s">
        <v>25</v>
      </c>
      <c r="N348" s="16" t="s">
        <v>13</v>
      </c>
      <c r="O348" s="16" t="s">
        <v>14</v>
      </c>
      <c r="P348" s="12">
        <f t="shared" si="27"/>
        <v>2</v>
      </c>
      <c r="Q348" s="12" cm="1">
        <f t="array" ref="Q348">SUMPRODUCT(($G$2:$G$2765=G348)*(P348&gt;$P$2:$P$2765))+1</f>
        <v>5</v>
      </c>
      <c r="R348" s="12" t="e">
        <f>(Q348*100000)+#REF!</f>
        <v>#REF!</v>
      </c>
      <c r="S348" t="e" cm="1">
        <f t="array" ref="S348">SUMPRODUCT(($G$2:$G$2765=G348)*(R348&gt;$R$2:$R$2765))+1</f>
        <v>#REF!</v>
      </c>
      <c r="T348" t="str">
        <f t="shared" si="28"/>
        <v>HAMILTON PARK †</v>
      </c>
      <c r="U348">
        <v>0</v>
      </c>
      <c r="V348" t="s">
        <v>17</v>
      </c>
      <c r="W348">
        <f t="shared" si="29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25"/>
        <v>Evening45143</v>
      </c>
      <c r="D349" s="5" t="str">
        <f>IF('by region'!$C$2="Any","Any",'Turf only'!V349)&amp;M349&amp;IF('by region'!$I$2="Any","Any",N349)&amp;G349</f>
        <v>AnyFlatAny45143</v>
      </c>
      <c r="E349" s="5" t="e">
        <f>IF(I349=#REF!,'Turf only'!G349,"")</f>
        <v>#REF!</v>
      </c>
      <c r="F349" s="5" t="e">
        <f t="shared" si="26"/>
        <v>#REF!</v>
      </c>
      <c r="G349" s="15">
        <v>45143</v>
      </c>
      <c r="H349" s="16" t="s">
        <v>37</v>
      </c>
      <c r="I349" s="16" t="s">
        <v>36</v>
      </c>
      <c r="J349" s="16" t="s">
        <v>80</v>
      </c>
      <c r="K349" s="14" t="s">
        <v>24</v>
      </c>
      <c r="L349" s="14" t="s">
        <v>19</v>
      </c>
      <c r="M349" s="16" t="s">
        <v>25</v>
      </c>
      <c r="N349" s="16" t="s">
        <v>13</v>
      </c>
      <c r="O349" s="16" t="s">
        <v>14</v>
      </c>
      <c r="P349" s="12">
        <f t="shared" si="27"/>
        <v>2</v>
      </c>
      <c r="Q349" s="12" cm="1">
        <f t="array" ref="Q349">SUMPRODUCT(($G$2:$G$2765=G349)*(P349&gt;$P$2:$P$2765))+1</f>
        <v>5</v>
      </c>
      <c r="R349" s="12" t="e">
        <f>(Q349*100000)+#REF!</f>
        <v>#REF!</v>
      </c>
      <c r="S349" t="e" cm="1">
        <f t="array" ref="S349">SUMPRODUCT(($G$2:$G$2765=G349)*(R349&gt;$R$2:$R$2765))+1</f>
        <v>#REF!</v>
      </c>
      <c r="T349" t="str">
        <f t="shared" si="28"/>
        <v>LINGFIELD PARK †</v>
      </c>
      <c r="U349">
        <v>0</v>
      </c>
      <c r="V349" t="s">
        <v>19</v>
      </c>
      <c r="W349">
        <f t="shared" si="29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25"/>
        <v>Afternoon45143</v>
      </c>
      <c r="D350" s="5" t="str">
        <f>IF('by region'!$C$2="Any","Any",'Turf only'!V350)&amp;M350&amp;IF('by region'!$I$2="Any","Any",N350)&amp;G350</f>
        <v>AnyFlatAny45143</v>
      </c>
      <c r="E350" s="5" t="e">
        <f>IF(I350=#REF!,'Turf only'!G350,"")</f>
        <v>#REF!</v>
      </c>
      <c r="F350" s="5" t="e">
        <f t="shared" si="26"/>
        <v>#REF!</v>
      </c>
      <c r="G350" s="15">
        <v>45143</v>
      </c>
      <c r="H350" s="16" t="s">
        <v>37</v>
      </c>
      <c r="I350" s="16" t="s">
        <v>76</v>
      </c>
      <c r="J350" s="16" t="s">
        <v>9</v>
      </c>
      <c r="K350" s="14" t="s">
        <v>16</v>
      </c>
      <c r="L350" s="14" t="s">
        <v>17</v>
      </c>
      <c r="M350" s="16" t="s">
        <v>25</v>
      </c>
      <c r="N350" s="16" t="s">
        <v>13</v>
      </c>
      <c r="O350" s="16" t="s">
        <v>14</v>
      </c>
      <c r="P350" s="12">
        <f t="shared" si="27"/>
        <v>1</v>
      </c>
      <c r="Q350" s="12" cm="1">
        <f t="array" ref="Q350">SUMPRODUCT(($G$2:$G$2765=G350)*(P350&gt;$P$2:$P$2765))+1</f>
        <v>1</v>
      </c>
      <c r="R350" s="12" t="e">
        <f>(Q350*100000)+#REF!</f>
        <v>#REF!</v>
      </c>
      <c r="S350" t="e" cm="1">
        <f t="array" ref="S350">SUMPRODUCT(($G$2:$G$2765=G350)*(R350&gt;$R$2:$R$2765))+1</f>
        <v>#REF!</v>
      </c>
      <c r="T350" t="str">
        <f t="shared" si="28"/>
        <v xml:space="preserve">NEWMARKET </v>
      </c>
      <c r="U350">
        <v>0</v>
      </c>
      <c r="V350" t="s">
        <v>19</v>
      </c>
      <c r="W350">
        <f t="shared" si="29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25"/>
        <v>Afternoon45143</v>
      </c>
      <c r="D351" s="5" t="str">
        <f>IF('by region'!$C$2="Any","Any",'Turf only'!V351)&amp;M351&amp;IF('by region'!$I$2="Any","Any",N351)&amp;G351</f>
        <v>AnyFlatAny45143</v>
      </c>
      <c r="E351" s="5" t="e">
        <f>IF(I351=#REF!,'Turf only'!G351,"")</f>
        <v>#REF!</v>
      </c>
      <c r="F351" s="5" t="e">
        <f t="shared" si="26"/>
        <v>#REF!</v>
      </c>
      <c r="G351" s="15">
        <v>45143</v>
      </c>
      <c r="H351" s="16" t="s">
        <v>37</v>
      </c>
      <c r="I351" s="16" t="s">
        <v>74</v>
      </c>
      <c r="J351" s="16" t="s">
        <v>9</v>
      </c>
      <c r="K351" s="14" t="s">
        <v>10</v>
      </c>
      <c r="L351" s="14" t="s">
        <v>11</v>
      </c>
      <c r="M351" s="16" t="s">
        <v>25</v>
      </c>
      <c r="N351" s="16" t="s">
        <v>13</v>
      </c>
      <c r="O351" s="16" t="s">
        <v>14</v>
      </c>
      <c r="P351" s="12">
        <f t="shared" si="27"/>
        <v>1</v>
      </c>
      <c r="Q351" s="12" cm="1">
        <f t="array" ref="Q351">SUMPRODUCT(($G$2:$G$2765=G351)*(P351&gt;$P$2:$P$2765))+1</f>
        <v>1</v>
      </c>
      <c r="R351" s="12" t="e">
        <f>(Q351*100000)+#REF!</f>
        <v>#REF!</v>
      </c>
      <c r="S351" t="e" cm="1">
        <f t="array" ref="S351">SUMPRODUCT(($G$2:$G$2765=G351)*(R351&gt;$R$2:$R$2765))+1</f>
        <v>#REF!</v>
      </c>
      <c r="T351" t="str">
        <f t="shared" si="28"/>
        <v xml:space="preserve">THIRSK </v>
      </c>
      <c r="U351">
        <v>0</v>
      </c>
      <c r="V351" t="s">
        <v>19</v>
      </c>
      <c r="W351">
        <f t="shared" si="29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25"/>
        <v>Afternoon45144</v>
      </c>
      <c r="D352" s="5" t="str">
        <f>IF('by region'!$C$2="Any","Any",'Turf only'!V352)&amp;M352&amp;IF('by region'!$I$2="Any","Any",N352)&amp;G352</f>
        <v>AnyFlatAny45144</v>
      </c>
      <c r="E352" s="5" t="e">
        <f>IF(I352=#REF!,'Turf only'!G352,"")</f>
        <v>#REF!</v>
      </c>
      <c r="F352" s="5" t="e">
        <f t="shared" si="26"/>
        <v>#REF!</v>
      </c>
      <c r="G352" s="15">
        <v>45144</v>
      </c>
      <c r="H352" s="16" t="s">
        <v>40</v>
      </c>
      <c r="I352" s="16" t="s">
        <v>88</v>
      </c>
      <c r="J352" s="16" t="s">
        <v>9</v>
      </c>
      <c r="K352" s="14" t="s">
        <v>10</v>
      </c>
      <c r="L352" s="14" t="s">
        <v>17</v>
      </c>
      <c r="M352" s="16" t="s">
        <v>25</v>
      </c>
      <c r="N352" s="16" t="s">
        <v>13</v>
      </c>
      <c r="O352" s="16" t="s">
        <v>14</v>
      </c>
      <c r="P352" s="12">
        <f t="shared" si="27"/>
        <v>1</v>
      </c>
      <c r="Q352" s="12" cm="1">
        <f t="array" ref="Q352">SUMPRODUCT(($G$2:$G$2765=G352)*(P352&gt;$P$2:$P$2765))+1</f>
        <v>1</v>
      </c>
      <c r="R352" s="12" t="e">
        <f>(Q352*100000)+#REF!</f>
        <v>#REF!</v>
      </c>
      <c r="S352" t="e" cm="1">
        <f t="array" ref="S352">SUMPRODUCT(($G$2:$G$2765=G352)*(R352&gt;$R$2:$R$2765))+1</f>
        <v>#REF!</v>
      </c>
      <c r="T352" t="str">
        <f t="shared" si="28"/>
        <v xml:space="preserve">CHESTER </v>
      </c>
      <c r="U352">
        <v>0</v>
      </c>
      <c r="V352" t="s">
        <v>19</v>
      </c>
      <c r="W352">
        <f t="shared" si="29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25"/>
        <v>Afternoon45145</v>
      </c>
      <c r="D353" s="5" t="str">
        <f>IF('by region'!$C$2="Any","Any",'Turf only'!V353)&amp;M353&amp;IF('by region'!$I$2="Any","Any",N353)&amp;G353</f>
        <v>AnyFlatAny45145</v>
      </c>
      <c r="E353" s="5" t="e">
        <f>IF(I353=#REF!,'Turf only'!G353,"")</f>
        <v>#REF!</v>
      </c>
      <c r="F353" s="5" t="e">
        <f t="shared" si="26"/>
        <v>#REF!</v>
      </c>
      <c r="G353" s="15">
        <v>45145</v>
      </c>
      <c r="H353" s="16" t="s">
        <v>42</v>
      </c>
      <c r="I353" s="16" t="s">
        <v>28</v>
      </c>
      <c r="J353" s="16" t="s">
        <v>9</v>
      </c>
      <c r="K353" s="14" t="s">
        <v>10</v>
      </c>
      <c r="L353" s="14" t="s">
        <v>11</v>
      </c>
      <c r="M353" s="16" t="s">
        <v>25</v>
      </c>
      <c r="N353" s="16" t="s">
        <v>13</v>
      </c>
      <c r="O353" s="16" t="s">
        <v>14</v>
      </c>
      <c r="P353" s="12">
        <f t="shared" si="27"/>
        <v>1</v>
      </c>
      <c r="Q353" s="12" cm="1">
        <f t="array" ref="Q353">SUMPRODUCT(($G$2:$G$2765=G353)*(P353&gt;$P$2:$P$2765))+1</f>
        <v>1</v>
      </c>
      <c r="R353" s="12" t="e">
        <f>(Q353*100000)+#REF!</f>
        <v>#REF!</v>
      </c>
      <c r="S353" t="e" cm="1">
        <f t="array" ref="S353">SUMPRODUCT(($G$2:$G$2765=G353)*(R353&gt;$R$2:$R$2765))+1</f>
        <v>#REF!</v>
      </c>
      <c r="T353" t="str">
        <f t="shared" si="28"/>
        <v xml:space="preserve">AYR </v>
      </c>
      <c r="U353">
        <v>0</v>
      </c>
      <c r="V353" t="s">
        <v>11</v>
      </c>
      <c r="W353">
        <f t="shared" si="29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25"/>
        <v>Evening45145</v>
      </c>
      <c r="D354" s="5" t="str">
        <f>IF('by region'!$C$2="Any","Any",'Turf only'!V354)&amp;M354&amp;IF('by region'!$I$2="Any","Any",N354)&amp;G354</f>
        <v>AnyFlatAny45145</v>
      </c>
      <c r="E354" s="5" t="e">
        <f>IF(I354=#REF!,'Turf only'!G354,"")</f>
        <v>#REF!</v>
      </c>
      <c r="F354" s="5" t="e">
        <f t="shared" si="26"/>
        <v>#REF!</v>
      </c>
      <c r="G354" s="15">
        <v>45145</v>
      </c>
      <c r="H354" s="16" t="s">
        <v>42</v>
      </c>
      <c r="I354" s="16" t="s">
        <v>63</v>
      </c>
      <c r="J354" s="16" t="s">
        <v>80</v>
      </c>
      <c r="K354" s="14" t="s">
        <v>16</v>
      </c>
      <c r="L354" s="14" t="s">
        <v>11</v>
      </c>
      <c r="M354" s="16" t="s">
        <v>25</v>
      </c>
      <c r="N354" s="16" t="s">
        <v>13</v>
      </c>
      <c r="O354" s="16" t="s">
        <v>14</v>
      </c>
      <c r="P354" s="12">
        <f t="shared" si="27"/>
        <v>2</v>
      </c>
      <c r="Q354" s="12" cm="1">
        <f t="array" ref="Q354">SUMPRODUCT(($G$2:$G$2765=G354)*(P354&gt;$P$2:$P$2765))+1</f>
        <v>3</v>
      </c>
      <c r="R354" s="12" t="e">
        <f>(Q354*100000)+#REF!</f>
        <v>#REF!</v>
      </c>
      <c r="S354" t="e" cm="1">
        <f t="array" ref="S354">SUMPRODUCT(($G$2:$G$2765=G354)*(R354&gt;$R$2:$R$2765))+1</f>
        <v>#REF!</v>
      </c>
      <c r="T354" t="str">
        <f t="shared" si="28"/>
        <v>CARLISLE †</v>
      </c>
      <c r="U354">
        <v>0</v>
      </c>
      <c r="V354" t="s">
        <v>19</v>
      </c>
      <c r="W354">
        <f t="shared" si="29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25"/>
        <v>Afternoon45145</v>
      </c>
      <c r="D355" s="5" t="str">
        <f>IF('by region'!$C$2="Any","Any",'Turf only'!V355)&amp;M355&amp;IF('by region'!$I$2="Any","Any",N355)&amp;G355</f>
        <v>AnyFlatAny45145</v>
      </c>
      <c r="E355" s="5" t="e">
        <f>IF(I355=#REF!,'Turf only'!G355,"")</f>
        <v>#REF!</v>
      </c>
      <c r="F355" s="5" t="e">
        <f t="shared" si="26"/>
        <v>#REF!</v>
      </c>
      <c r="G355" s="15">
        <v>45145</v>
      </c>
      <c r="H355" s="16" t="s">
        <v>42</v>
      </c>
      <c r="I355" s="16" t="s">
        <v>78</v>
      </c>
      <c r="J355" s="16" t="s">
        <v>9</v>
      </c>
      <c r="K355" s="14" t="s">
        <v>10</v>
      </c>
      <c r="L355" s="14" t="s">
        <v>11</v>
      </c>
      <c r="M355" s="16" t="s">
        <v>25</v>
      </c>
      <c r="N355" s="16" t="s">
        <v>13</v>
      </c>
      <c r="O355" s="16" t="s">
        <v>14</v>
      </c>
      <c r="P355" s="12">
        <f t="shared" si="27"/>
        <v>1</v>
      </c>
      <c r="Q355" s="12" cm="1">
        <f t="array" ref="Q355">SUMPRODUCT(($G$2:$G$2765=G355)*(P355&gt;$P$2:$P$2765))+1</f>
        <v>1</v>
      </c>
      <c r="R355" s="12" t="e">
        <f>(Q355*100000)+#REF!</f>
        <v>#REF!</v>
      </c>
      <c r="S355" t="e" cm="1">
        <f t="array" ref="S355">SUMPRODUCT(($G$2:$G$2765=G355)*(R355&gt;$R$2:$R$2765))+1</f>
        <v>#REF!</v>
      </c>
      <c r="T355" t="str">
        <f t="shared" si="28"/>
        <v xml:space="preserve">RIPON </v>
      </c>
      <c r="U355">
        <v>0</v>
      </c>
      <c r="V355" t="s">
        <v>11</v>
      </c>
      <c r="W355">
        <f t="shared" si="29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25"/>
        <v>Evening45145</v>
      </c>
      <c r="D356" s="5" t="str">
        <f>IF('by region'!$C$2="Any","Any",'Turf only'!V356)&amp;M356&amp;IF('by region'!$I$2="Any","Any",N356)&amp;G356</f>
        <v>AnyFlatAny45145</v>
      </c>
      <c r="E356" s="5" t="e">
        <f>IF(I356=#REF!,'Turf only'!G356,"")</f>
        <v>#REF!</v>
      </c>
      <c r="F356" s="5" t="e">
        <f t="shared" si="26"/>
        <v>#REF!</v>
      </c>
      <c r="G356" s="15">
        <v>45145</v>
      </c>
      <c r="H356" s="16" t="s">
        <v>42</v>
      </c>
      <c r="I356" s="16" t="s">
        <v>70</v>
      </c>
      <c r="J356" s="16" t="s">
        <v>80</v>
      </c>
      <c r="K356" s="14" t="s">
        <v>24</v>
      </c>
      <c r="L356" s="14" t="s">
        <v>19</v>
      </c>
      <c r="M356" s="16" t="s">
        <v>25</v>
      </c>
      <c r="N356" s="16" t="s">
        <v>13</v>
      </c>
      <c r="O356" s="16" t="s">
        <v>14</v>
      </c>
      <c r="P356" s="12">
        <f t="shared" si="27"/>
        <v>2</v>
      </c>
      <c r="Q356" s="12" cm="1">
        <f t="array" ref="Q356">SUMPRODUCT(($G$2:$G$2765=G356)*(P356&gt;$P$2:$P$2765))+1</f>
        <v>3</v>
      </c>
      <c r="R356" s="12" t="e">
        <f>(Q356*100000)+#REF!</f>
        <v>#REF!</v>
      </c>
      <c r="S356" t="e" cm="1">
        <f t="array" ref="S356">SUMPRODUCT(($G$2:$G$2765=G356)*(R356&gt;$R$2:$R$2765))+1</f>
        <v>#REF!</v>
      </c>
      <c r="T356" t="str">
        <f t="shared" si="28"/>
        <v>WINDSOR †</v>
      </c>
      <c r="U356">
        <v>0</v>
      </c>
      <c r="V356" t="s">
        <v>19</v>
      </c>
      <c r="W356">
        <f t="shared" si="29"/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25"/>
        <v>Evening45146</v>
      </c>
      <c r="D357" s="5" t="str">
        <f>IF('by region'!$C$2="Any","Any",'Turf only'!V357)&amp;M357&amp;IF('by region'!$I$2="Any","Any",N357)&amp;G357</f>
        <v>AnyFlatAny45146</v>
      </c>
      <c r="E357" s="5" t="e">
        <f>IF(I357=#REF!,'Turf only'!G357,"")</f>
        <v>#REF!</v>
      </c>
      <c r="F357" s="5" t="e">
        <f t="shared" si="26"/>
        <v>#REF!</v>
      </c>
      <c r="G357" s="15">
        <v>45146</v>
      </c>
      <c r="H357" s="16" t="s">
        <v>7</v>
      </c>
      <c r="I357" s="16" t="s">
        <v>78</v>
      </c>
      <c r="J357" s="16" t="s">
        <v>80</v>
      </c>
      <c r="K357" s="14" t="s">
        <v>10</v>
      </c>
      <c r="L357" s="14" t="s">
        <v>11</v>
      </c>
      <c r="M357" s="16" t="s">
        <v>25</v>
      </c>
      <c r="N357" s="16" t="s">
        <v>13</v>
      </c>
      <c r="O357" s="16" t="s">
        <v>21</v>
      </c>
      <c r="P357" s="12">
        <f t="shared" si="27"/>
        <v>2</v>
      </c>
      <c r="Q357" s="12" cm="1">
        <f t="array" ref="Q357">SUMPRODUCT(($G$2:$G$2765=G357)*(P357&gt;$P$2:$P$2765))+1</f>
        <v>3</v>
      </c>
      <c r="R357" s="12" t="e">
        <f>(Q357*100000)+#REF!</f>
        <v>#REF!</v>
      </c>
      <c r="S357" t="e" cm="1">
        <f t="array" ref="S357">SUMPRODUCT(($G$2:$G$2765=G357)*(R357&gt;$R$2:$R$2765))+1</f>
        <v>#REF!</v>
      </c>
      <c r="T357" t="str">
        <f t="shared" si="28"/>
        <v>RIPON †</v>
      </c>
      <c r="U357">
        <v>0</v>
      </c>
      <c r="V357" t="s">
        <v>17</v>
      </c>
      <c r="W357">
        <f t="shared" si="29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25"/>
        <v>Afternoon45146</v>
      </c>
      <c r="D358" s="5" t="str">
        <f>IF('by region'!$C$2="Any","Any",'Turf only'!V358)&amp;M358&amp;IF('by region'!$I$2="Any","Any",N358)&amp;G358</f>
        <v>AnyFlatAny45146</v>
      </c>
      <c r="E358" s="5" t="e">
        <f>IF(I358=#REF!,'Turf only'!G358,"")</f>
        <v>#REF!</v>
      </c>
      <c r="F358" s="5" t="e">
        <f t="shared" si="26"/>
        <v>#REF!</v>
      </c>
      <c r="G358" s="15">
        <v>45146</v>
      </c>
      <c r="H358" s="16" t="s">
        <v>7</v>
      </c>
      <c r="I358" s="16" t="s">
        <v>8</v>
      </c>
      <c r="J358" s="16" t="s">
        <v>9</v>
      </c>
      <c r="K358" s="14" t="s">
        <v>10</v>
      </c>
      <c r="L358" s="14" t="s">
        <v>11</v>
      </c>
      <c r="M358" s="16" t="s">
        <v>25</v>
      </c>
      <c r="N358" s="16" t="s">
        <v>13</v>
      </c>
      <c r="O358" s="16" t="s">
        <v>14</v>
      </c>
      <c r="P358" s="12">
        <f t="shared" si="27"/>
        <v>1</v>
      </c>
      <c r="Q358" s="12" cm="1">
        <f t="array" ref="Q358">SUMPRODUCT(($G$2:$G$2765=G358)*(P358&gt;$P$2:$P$2765))+1</f>
        <v>1</v>
      </c>
      <c r="R358" s="12" t="e">
        <f>(Q358*100000)+#REF!</f>
        <v>#REF!</v>
      </c>
      <c r="S358" t="e" cm="1">
        <f t="array" ref="S358">SUMPRODUCT(($G$2:$G$2765=G358)*(R358&gt;$R$2:$R$2765))+1</f>
        <v>#REF!</v>
      </c>
      <c r="T358" t="str">
        <f t="shared" si="28"/>
        <v xml:space="preserve">CATTERICK BRIDGE </v>
      </c>
      <c r="U358">
        <v>0</v>
      </c>
      <c r="V358" t="s">
        <v>17</v>
      </c>
      <c r="W358">
        <f t="shared" si="29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25"/>
        <v>Afternoon45146</v>
      </c>
      <c r="D359" s="5" t="str">
        <f>IF('by region'!$C$2="Any","Any",'Turf only'!V359)&amp;M359&amp;IF('by region'!$I$2="Any","Any",N359)&amp;G359</f>
        <v>AnyFlatAny45146</v>
      </c>
      <c r="E359" s="5" t="e">
        <f>IF(I359=#REF!,'Turf only'!G359,"")</f>
        <v>#REF!</v>
      </c>
      <c r="F359" s="5" t="e">
        <f t="shared" si="26"/>
        <v>#REF!</v>
      </c>
      <c r="G359" s="15">
        <v>45146</v>
      </c>
      <c r="H359" s="16" t="s">
        <v>7</v>
      </c>
      <c r="I359" s="16" t="s">
        <v>65</v>
      </c>
      <c r="J359" s="16" t="s">
        <v>9</v>
      </c>
      <c r="K359" s="14" t="s">
        <v>24</v>
      </c>
      <c r="L359" s="14" t="s">
        <v>19</v>
      </c>
      <c r="M359" s="16" t="s">
        <v>25</v>
      </c>
      <c r="N359" s="16" t="s">
        <v>13</v>
      </c>
      <c r="O359" s="16" t="s">
        <v>14</v>
      </c>
      <c r="P359" s="12">
        <f t="shared" si="27"/>
        <v>1</v>
      </c>
      <c r="Q359" s="12" cm="1">
        <f t="array" ref="Q359">SUMPRODUCT(($G$2:$G$2765=G359)*(P359&gt;$P$2:$P$2765))+1</f>
        <v>1</v>
      </c>
      <c r="R359" s="12" t="e">
        <f>(Q359*100000)+#REF!</f>
        <v>#REF!</v>
      </c>
      <c r="S359" t="e" cm="1">
        <f t="array" ref="S359">SUMPRODUCT(($G$2:$G$2765=G359)*(R359&gt;$R$2:$R$2765))+1</f>
        <v>#REF!</v>
      </c>
      <c r="T359" t="str">
        <f t="shared" si="28"/>
        <v xml:space="preserve">FFOS LAS </v>
      </c>
      <c r="U359">
        <v>0</v>
      </c>
      <c r="V359" t="s">
        <v>11</v>
      </c>
      <c r="W359">
        <f t="shared" si="29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25"/>
        <v>Afternoon45147</v>
      </c>
      <c r="D360" s="5" t="str">
        <f>IF('by region'!$C$2="Any","Any",'Turf only'!V360)&amp;M360&amp;IF('by region'!$I$2="Any","Any",N360)&amp;G360</f>
        <v>AnyFlatAny45147</v>
      </c>
      <c r="E360" s="5" t="e">
        <f>IF(I360=#REF!,'Turf only'!G360,"")</f>
        <v>#REF!</v>
      </c>
      <c r="F360" s="5" t="e">
        <f t="shared" si="26"/>
        <v>#REF!</v>
      </c>
      <c r="G360" s="15">
        <v>45147</v>
      </c>
      <c r="H360" s="16" t="s">
        <v>27</v>
      </c>
      <c r="I360" s="16" t="s">
        <v>79</v>
      </c>
      <c r="J360" s="16" t="s">
        <v>9</v>
      </c>
      <c r="K360" s="14" t="s">
        <v>24</v>
      </c>
      <c r="L360" s="14" t="s">
        <v>19</v>
      </c>
      <c r="M360" s="16" t="s">
        <v>25</v>
      </c>
      <c r="N360" s="16" t="s">
        <v>13</v>
      </c>
      <c r="O360" s="16" t="s">
        <v>14</v>
      </c>
      <c r="P360" s="12">
        <f t="shared" si="27"/>
        <v>1</v>
      </c>
      <c r="Q360" s="12" cm="1">
        <f t="array" ref="Q360">SUMPRODUCT(($G$2:$G$2765=G360)*(P360&gt;$P$2:$P$2765))+1</f>
        <v>1</v>
      </c>
      <c r="R360" s="12" t="e">
        <f>(Q360*100000)+#REF!</f>
        <v>#REF!</v>
      </c>
      <c r="S360" t="e" cm="1">
        <f t="array" ref="S360">SUMPRODUCT(($G$2:$G$2765=G360)*(R360&gt;$R$2:$R$2765))+1</f>
        <v>#REF!</v>
      </c>
      <c r="T360" t="str">
        <f t="shared" si="28"/>
        <v xml:space="preserve">BATH </v>
      </c>
      <c r="U360">
        <v>0</v>
      </c>
      <c r="V360" t="s">
        <v>19</v>
      </c>
      <c r="W360">
        <f t="shared" si="29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25"/>
        <v>Afternoon45147</v>
      </c>
      <c r="D361" s="5" t="str">
        <f>IF('by region'!$C$2="Any","Any",'Turf only'!V361)&amp;M361&amp;IF('by region'!$I$2="Any","Any",N361)&amp;G361</f>
        <v>AnyFlatAny45147</v>
      </c>
      <c r="E361" s="5" t="e">
        <f>IF(I361=#REF!,'Turf only'!G361,"")</f>
        <v>#REF!</v>
      </c>
      <c r="F361" s="5" t="e">
        <f t="shared" si="26"/>
        <v>#REF!</v>
      </c>
      <c r="G361" s="15">
        <v>45147</v>
      </c>
      <c r="H361" s="16" t="s">
        <v>27</v>
      </c>
      <c r="I361" s="16" t="s">
        <v>82</v>
      </c>
      <c r="J361" s="16" t="s">
        <v>9</v>
      </c>
      <c r="K361" s="14" t="s">
        <v>24</v>
      </c>
      <c r="L361" s="14" t="s">
        <v>19</v>
      </c>
      <c r="M361" s="16" t="s">
        <v>25</v>
      </c>
      <c r="N361" s="16" t="s">
        <v>13</v>
      </c>
      <c r="O361" s="16" t="s">
        <v>14</v>
      </c>
      <c r="P361" s="12">
        <f t="shared" si="27"/>
        <v>1</v>
      </c>
      <c r="Q361" s="12" cm="1">
        <f t="array" ref="Q361">SUMPRODUCT(($G$2:$G$2765=G361)*(P361&gt;$P$2:$P$2765))+1</f>
        <v>1</v>
      </c>
      <c r="R361" s="12" t="e">
        <f>(Q361*100000)+#REF!</f>
        <v>#REF!</v>
      </c>
      <c r="S361" t="e" cm="1">
        <f t="array" ref="S361">SUMPRODUCT(($G$2:$G$2765=G361)*(R361&gt;$R$2:$R$2765))+1</f>
        <v>#REF!</v>
      </c>
      <c r="T361" t="str">
        <f t="shared" si="28"/>
        <v xml:space="preserve">BRIGHTON </v>
      </c>
      <c r="U361">
        <v>0</v>
      </c>
      <c r="V361" t="s">
        <v>11</v>
      </c>
      <c r="W361">
        <f t="shared" si="29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25"/>
        <v>Afternoon45147</v>
      </c>
      <c r="D362" s="5" t="str">
        <f>IF('by region'!$C$2="Any","Any",'Turf only'!V362)&amp;M362&amp;IF('by region'!$I$2="Any","Any",N362)&amp;G362</f>
        <v>AnyFlatAny45147</v>
      </c>
      <c r="E362" s="5" t="e">
        <f>IF(I362=#REF!,'Turf only'!G362,"")</f>
        <v>#REF!</v>
      </c>
      <c r="F362" s="5" t="e">
        <f t="shared" si="26"/>
        <v>#REF!</v>
      </c>
      <c r="G362" s="15">
        <v>45147</v>
      </c>
      <c r="H362" s="16" t="s">
        <v>27</v>
      </c>
      <c r="I362" s="16" t="s">
        <v>71</v>
      </c>
      <c r="J362" s="16" t="s">
        <v>9</v>
      </c>
      <c r="K362" s="14" t="s">
        <v>10</v>
      </c>
      <c r="L362" s="14" t="s">
        <v>11</v>
      </c>
      <c r="M362" s="16" t="s">
        <v>25</v>
      </c>
      <c r="N362" s="16" t="s">
        <v>13</v>
      </c>
      <c r="O362" s="16" t="s">
        <v>14</v>
      </c>
      <c r="P362" s="12">
        <f t="shared" si="27"/>
        <v>1</v>
      </c>
      <c r="Q362" s="12" cm="1">
        <f t="array" ref="Q362">SUMPRODUCT(($G$2:$G$2765=G362)*(P362&gt;$P$2:$P$2765))+1</f>
        <v>1</v>
      </c>
      <c r="R362" s="12" t="e">
        <f>(Q362*100000)+#REF!</f>
        <v>#REF!</v>
      </c>
      <c r="S362" t="e" cm="1">
        <f t="array" ref="S362">SUMPRODUCT(($G$2:$G$2765=G362)*(R362&gt;$R$2:$R$2765))+1</f>
        <v>#REF!</v>
      </c>
      <c r="T362" t="str">
        <f t="shared" si="28"/>
        <v xml:space="preserve">PONTEFRACT </v>
      </c>
      <c r="U362">
        <v>0</v>
      </c>
      <c r="V362" t="s">
        <v>11</v>
      </c>
      <c r="W362">
        <f t="shared" si="29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25"/>
        <v>Evening45147</v>
      </c>
      <c r="D363" s="5" t="str">
        <f>IF('by region'!$C$2="Any","Any",'Turf only'!V363)&amp;M363&amp;IF('by region'!$I$2="Any","Any",N363)&amp;G363</f>
        <v>AnyFlatAny45147</v>
      </c>
      <c r="E363" s="5" t="e">
        <f>IF(I363=#REF!,'Turf only'!G363,"")</f>
        <v>#REF!</v>
      </c>
      <c r="F363" s="5" t="e">
        <f t="shared" si="26"/>
        <v>#REF!</v>
      </c>
      <c r="G363" s="15">
        <v>45147</v>
      </c>
      <c r="H363" s="16" t="s">
        <v>27</v>
      </c>
      <c r="I363" s="16" t="s">
        <v>81</v>
      </c>
      <c r="J363" s="16" t="s">
        <v>80</v>
      </c>
      <c r="K363" s="14" t="s">
        <v>24</v>
      </c>
      <c r="L363" s="14" t="s">
        <v>17</v>
      </c>
      <c r="M363" s="16" t="s">
        <v>25</v>
      </c>
      <c r="N363" s="16" t="s">
        <v>13</v>
      </c>
      <c r="O363" s="16" t="s">
        <v>14</v>
      </c>
      <c r="P363" s="12">
        <f t="shared" si="27"/>
        <v>2</v>
      </c>
      <c r="Q363" s="12" cm="1">
        <f t="array" ref="Q363">SUMPRODUCT(($G$2:$G$2765=G363)*(P363&gt;$P$2:$P$2765))+1</f>
        <v>4</v>
      </c>
      <c r="R363" s="12" t="e">
        <f>(Q363*100000)+#REF!</f>
        <v>#REF!</v>
      </c>
      <c r="S363" t="e" cm="1">
        <f t="array" ref="S363">SUMPRODUCT(($G$2:$G$2765=G363)*(R363&gt;$R$2:$R$2765))+1</f>
        <v>#REF!</v>
      </c>
      <c r="T363" t="str">
        <f t="shared" si="28"/>
        <v>YARMOUTH †</v>
      </c>
      <c r="U363">
        <v>0</v>
      </c>
      <c r="V363" t="s">
        <v>19</v>
      </c>
      <c r="W363">
        <f t="shared" si="29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25"/>
        <v>Evening45148</v>
      </c>
      <c r="D364" s="5" t="str">
        <f>IF('by region'!$C$2="Any","Any",'Turf only'!V364)&amp;M364&amp;IF('by region'!$I$2="Any","Any",N364)&amp;G364</f>
        <v>AnyFlatAny45148</v>
      </c>
      <c r="E364" s="5" t="e">
        <f>IF(I364=#REF!,'Turf only'!G364,"")</f>
        <v>#REF!</v>
      </c>
      <c r="F364" s="5" t="e">
        <f t="shared" si="26"/>
        <v>#REF!</v>
      </c>
      <c r="G364" s="15">
        <v>45148</v>
      </c>
      <c r="H364" s="16" t="s">
        <v>34</v>
      </c>
      <c r="I364" s="16" t="s">
        <v>87</v>
      </c>
      <c r="J364" s="16" t="s">
        <v>80</v>
      </c>
      <c r="K364" s="14" t="s">
        <v>10</v>
      </c>
      <c r="L364" s="14" t="s">
        <v>19</v>
      </c>
      <c r="M364" s="16" t="s">
        <v>25</v>
      </c>
      <c r="N364" s="16" t="s">
        <v>13</v>
      </c>
      <c r="O364" s="16" t="s">
        <v>21</v>
      </c>
      <c r="P364" s="12">
        <f t="shared" si="27"/>
        <v>2</v>
      </c>
      <c r="Q364" s="12" cm="1">
        <f t="array" ref="Q364">SUMPRODUCT(($G$2:$G$2765=G364)*(P364&gt;$P$2:$P$2765))+1</f>
        <v>4</v>
      </c>
      <c r="R364" s="12" t="e">
        <f>(Q364*100000)+#REF!</f>
        <v>#REF!</v>
      </c>
      <c r="S364" t="e" cm="1">
        <f t="array" ref="S364">SUMPRODUCT(($G$2:$G$2765=G364)*(R364&gt;$R$2:$R$2765))+1</f>
        <v>#REF!</v>
      </c>
      <c r="T364" t="str">
        <f t="shared" si="28"/>
        <v>SALISBURY †</v>
      </c>
      <c r="U364">
        <v>0</v>
      </c>
      <c r="V364" t="s">
        <v>17</v>
      </c>
      <c r="W364">
        <f t="shared" si="29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25"/>
        <v>Afternoon45148</v>
      </c>
      <c r="D365" s="5" t="str">
        <f>IF('by region'!$C$2="Any","Any",'Turf only'!V365)&amp;M365&amp;IF('by region'!$I$2="Any","Any",N365)&amp;G365</f>
        <v>AnyFlatAny45148</v>
      </c>
      <c r="E365" s="5" t="e">
        <f>IF(I365=#REF!,'Turf only'!G365,"")</f>
        <v>#REF!</v>
      </c>
      <c r="F365" s="5" t="e">
        <f t="shared" si="26"/>
        <v>#REF!</v>
      </c>
      <c r="G365" s="15">
        <v>45148</v>
      </c>
      <c r="H365" s="16" t="s">
        <v>34</v>
      </c>
      <c r="I365" s="16" t="s">
        <v>82</v>
      </c>
      <c r="J365" s="16" t="s">
        <v>9</v>
      </c>
      <c r="K365" s="14" t="s">
        <v>24</v>
      </c>
      <c r="L365" s="14" t="s">
        <v>19</v>
      </c>
      <c r="M365" s="16" t="s">
        <v>25</v>
      </c>
      <c r="N365" s="16" t="s">
        <v>13</v>
      </c>
      <c r="O365" s="16" t="s">
        <v>14</v>
      </c>
      <c r="P365" s="12">
        <f t="shared" si="27"/>
        <v>1</v>
      </c>
      <c r="Q365" s="12" cm="1">
        <f t="array" ref="Q365">SUMPRODUCT(($G$2:$G$2765=G365)*(P365&gt;$P$2:$P$2765))+1</f>
        <v>1</v>
      </c>
      <c r="R365" s="12" t="e">
        <f>(Q365*100000)+#REF!</f>
        <v>#REF!</v>
      </c>
      <c r="S365" t="e" cm="1">
        <f t="array" ref="S365">SUMPRODUCT(($G$2:$G$2765=G365)*(R365&gt;$R$2:$R$2765))+1</f>
        <v>#REF!</v>
      </c>
      <c r="T365" t="str">
        <f t="shared" si="28"/>
        <v xml:space="preserve">BRIGHTON </v>
      </c>
      <c r="U365">
        <v>0</v>
      </c>
      <c r="V365" t="s">
        <v>11</v>
      </c>
      <c r="W365">
        <f t="shared" si="29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25"/>
        <v>Afternoon45148</v>
      </c>
      <c r="D366" s="5" t="str">
        <f>IF('by region'!$C$2="Any","Any",'Turf only'!V366)&amp;M366&amp;IF('by region'!$I$2="Any","Any",N366)&amp;G366</f>
        <v>AnyFlatAny45148</v>
      </c>
      <c r="E366" s="5" t="e">
        <f>IF(I366=#REF!,'Turf only'!G366,"")</f>
        <v>#REF!</v>
      </c>
      <c r="F366" s="5" t="e">
        <f t="shared" si="26"/>
        <v>#REF!</v>
      </c>
      <c r="G366" s="15">
        <v>45148</v>
      </c>
      <c r="H366" s="16" t="s">
        <v>34</v>
      </c>
      <c r="I366" s="16" t="s">
        <v>72</v>
      </c>
      <c r="J366" s="16" t="s">
        <v>9</v>
      </c>
      <c r="K366" s="14" t="s">
        <v>16</v>
      </c>
      <c r="L366" s="14" t="s">
        <v>17</v>
      </c>
      <c r="M366" s="16" t="s">
        <v>25</v>
      </c>
      <c r="N366" s="16" t="s">
        <v>13</v>
      </c>
      <c r="O366" s="16" t="s">
        <v>14</v>
      </c>
      <c r="P366" s="12">
        <f t="shared" si="27"/>
        <v>1</v>
      </c>
      <c r="Q366" s="12" cm="1">
        <f t="array" ref="Q366">SUMPRODUCT(($G$2:$G$2765=G366)*(P366&gt;$P$2:$P$2765))+1</f>
        <v>1</v>
      </c>
      <c r="R366" s="12" t="e">
        <f>(Q366*100000)+#REF!</f>
        <v>#REF!</v>
      </c>
      <c r="S366" t="e" cm="1">
        <f t="array" ref="S366">SUMPRODUCT(($G$2:$G$2765=G366)*(R366&gt;$R$2:$R$2765))+1</f>
        <v>#REF!</v>
      </c>
      <c r="T366" t="str">
        <f t="shared" si="28"/>
        <v xml:space="preserve">NOTTINGHAM </v>
      </c>
      <c r="U366">
        <v>0</v>
      </c>
      <c r="V366" t="s">
        <v>11</v>
      </c>
      <c r="W366">
        <f t="shared" si="29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25"/>
        <v>Evening45148</v>
      </c>
      <c r="D367" s="5" t="str">
        <f>IF('by region'!$C$2="Any","Any",'Turf only'!V367)&amp;M367&amp;IF('by region'!$I$2="Any","Any",N367)&amp;G367</f>
        <v>AnyFlatAny45148</v>
      </c>
      <c r="E367" s="5" t="e">
        <f>IF(I367=#REF!,'Turf only'!G367,"")</f>
        <v>#REF!</v>
      </c>
      <c r="F367" s="5" t="e">
        <f t="shared" si="26"/>
        <v>#REF!</v>
      </c>
      <c r="G367" s="15">
        <v>45148</v>
      </c>
      <c r="H367" s="16" t="s">
        <v>34</v>
      </c>
      <c r="I367" s="16" t="s">
        <v>38</v>
      </c>
      <c r="J367" s="16" t="s">
        <v>80</v>
      </c>
      <c r="K367" s="14" t="s">
        <v>16</v>
      </c>
      <c r="L367" s="14" t="s">
        <v>19</v>
      </c>
      <c r="M367" s="16" t="s">
        <v>25</v>
      </c>
      <c r="N367" s="16" t="s">
        <v>13</v>
      </c>
      <c r="O367" s="16" t="s">
        <v>14</v>
      </c>
      <c r="P367" s="12">
        <f t="shared" si="27"/>
        <v>2</v>
      </c>
      <c r="Q367" s="12" cm="1">
        <f t="array" ref="Q367">SUMPRODUCT(($G$2:$G$2765=G367)*(P367&gt;$P$2:$P$2765))+1</f>
        <v>4</v>
      </c>
      <c r="R367" s="12" t="e">
        <f>(Q367*100000)+#REF!</f>
        <v>#REF!</v>
      </c>
      <c r="S367" t="e" cm="1">
        <f t="array" ref="S367">SUMPRODUCT(($G$2:$G$2765=G367)*(R367&gt;$R$2:$R$2765))+1</f>
        <v>#REF!</v>
      </c>
      <c r="T367" t="str">
        <f t="shared" si="28"/>
        <v>SANDOWN PARK †</v>
      </c>
      <c r="U367">
        <v>0</v>
      </c>
      <c r="V367" t="s">
        <v>11</v>
      </c>
      <c r="W367">
        <f t="shared" si="29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25"/>
        <v>Afternoon45148</v>
      </c>
      <c r="D368" s="5" t="str">
        <f>IF('by region'!$C$2="Any","Any",'Turf only'!V368)&amp;M368&amp;IF('by region'!$I$2="Any","Any",N368)&amp;G368</f>
        <v>AnyFlatAny45148</v>
      </c>
      <c r="E368" s="5" t="e">
        <f>IF(I368=#REF!,'Turf only'!G368,"")</f>
        <v>#REF!</v>
      </c>
      <c r="F368" s="5" t="e">
        <f t="shared" si="26"/>
        <v>#REF!</v>
      </c>
      <c r="G368" s="15">
        <v>45148</v>
      </c>
      <c r="H368" s="16" t="s">
        <v>34</v>
      </c>
      <c r="I368" s="16" t="s">
        <v>81</v>
      </c>
      <c r="J368" s="16" t="s">
        <v>9</v>
      </c>
      <c r="K368" s="14" t="s">
        <v>24</v>
      </c>
      <c r="L368" s="14" t="s">
        <v>17</v>
      </c>
      <c r="M368" s="16" t="s">
        <v>25</v>
      </c>
      <c r="N368" s="16" t="s">
        <v>13</v>
      </c>
      <c r="O368" s="16" t="s">
        <v>14</v>
      </c>
      <c r="P368" s="12">
        <f t="shared" si="27"/>
        <v>1</v>
      </c>
      <c r="Q368" s="12" cm="1">
        <f t="array" ref="Q368">SUMPRODUCT(($G$2:$G$2765=G368)*(P368&gt;$P$2:$P$2765))+1</f>
        <v>1</v>
      </c>
      <c r="R368" s="12" t="e">
        <f>(Q368*100000)+#REF!</f>
        <v>#REF!</v>
      </c>
      <c r="S368" t="e" cm="1">
        <f t="array" ref="S368">SUMPRODUCT(($G$2:$G$2765=G368)*(R368&gt;$R$2:$R$2765))+1</f>
        <v>#REF!</v>
      </c>
      <c r="T368" t="str">
        <f t="shared" si="28"/>
        <v xml:space="preserve">YARMOUTH </v>
      </c>
      <c r="U368">
        <v>0</v>
      </c>
      <c r="V368" t="s">
        <v>17</v>
      </c>
      <c r="W368">
        <f t="shared" si="29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25"/>
        <v>Afternoon45149</v>
      </c>
      <c r="D369" s="5" t="str">
        <f>IF('by region'!$C$2="Any","Any",'Turf only'!V369)&amp;M369&amp;IF('by region'!$I$2="Any","Any",N369)&amp;G369</f>
        <v>AnyFlatAny45149</v>
      </c>
      <c r="E369" s="5" t="e">
        <f>IF(I369=#REF!,'Turf only'!G369,"")</f>
        <v>#REF!</v>
      </c>
      <c r="F369" s="5" t="e">
        <f t="shared" si="26"/>
        <v>#REF!</v>
      </c>
      <c r="G369" s="15">
        <v>45149</v>
      </c>
      <c r="H369" s="16" t="s">
        <v>35</v>
      </c>
      <c r="I369" s="16" t="s">
        <v>82</v>
      </c>
      <c r="J369" s="16" t="s">
        <v>9</v>
      </c>
      <c r="K369" s="14" t="s">
        <v>24</v>
      </c>
      <c r="L369" s="14" t="s">
        <v>19</v>
      </c>
      <c r="M369" s="16" t="s">
        <v>25</v>
      </c>
      <c r="N369" s="16" t="s">
        <v>13</v>
      </c>
      <c r="O369" s="16" t="s">
        <v>14</v>
      </c>
      <c r="P369" s="12">
        <f t="shared" si="27"/>
        <v>1</v>
      </c>
      <c r="Q369" s="12" cm="1">
        <f t="array" ref="Q369">SUMPRODUCT(($G$2:$G$2765=G369)*(P369&gt;$P$2:$P$2765))+1</f>
        <v>1</v>
      </c>
      <c r="R369" s="12" t="e">
        <f>(Q369*100000)+#REF!</f>
        <v>#REF!</v>
      </c>
      <c r="S369" t="e" cm="1">
        <f t="array" ref="S369">SUMPRODUCT(($G$2:$G$2765=G369)*(R369&gt;$R$2:$R$2765))+1</f>
        <v>#REF!</v>
      </c>
      <c r="T369" t="str">
        <f t="shared" si="28"/>
        <v xml:space="preserve">BRIGHTON </v>
      </c>
      <c r="U369">
        <v>0</v>
      </c>
      <c r="V369" t="s">
        <v>19</v>
      </c>
      <c r="W369">
        <f t="shared" si="29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25"/>
        <v>Evening45149</v>
      </c>
      <c r="D370" s="5" t="str">
        <f>IF('by region'!$C$2="Any","Any",'Turf only'!V370)&amp;M370&amp;IF('by region'!$I$2="Any","Any",N370)&amp;G370</f>
        <v>AnyFlatAny45149</v>
      </c>
      <c r="E370" s="5" t="e">
        <f>IF(I370=#REF!,'Turf only'!G370,"")</f>
        <v>#REF!</v>
      </c>
      <c r="F370" s="5" t="e">
        <f t="shared" si="26"/>
        <v>#REF!</v>
      </c>
      <c r="G370" s="15">
        <v>45149</v>
      </c>
      <c r="H370" s="16" t="s">
        <v>35</v>
      </c>
      <c r="I370" s="16" t="s">
        <v>56</v>
      </c>
      <c r="J370" s="16" t="s">
        <v>80</v>
      </c>
      <c r="K370" s="14" t="s">
        <v>16</v>
      </c>
      <c r="L370" s="14" t="s">
        <v>11</v>
      </c>
      <c r="M370" s="16" t="s">
        <v>25</v>
      </c>
      <c r="N370" s="16" t="s">
        <v>13</v>
      </c>
      <c r="O370" s="16" t="s">
        <v>14</v>
      </c>
      <c r="P370" s="12">
        <f t="shared" si="27"/>
        <v>2</v>
      </c>
      <c r="Q370" s="12" cm="1">
        <f t="array" ref="Q370">SUMPRODUCT(($G$2:$G$2765=G370)*(P370&gt;$P$2:$P$2765))+1</f>
        <v>4</v>
      </c>
      <c r="R370" s="12" t="e">
        <f>(Q370*100000)+#REF!</f>
        <v>#REF!</v>
      </c>
      <c r="S370" t="e" cm="1">
        <f t="array" ref="S370">SUMPRODUCT(($G$2:$G$2765=G370)*(R370&gt;$R$2:$R$2765))+1</f>
        <v>#REF!</v>
      </c>
      <c r="T370" t="str">
        <f t="shared" si="28"/>
        <v>HAYDOCK PARK †</v>
      </c>
      <c r="U370">
        <v>0</v>
      </c>
      <c r="V370" t="s">
        <v>17</v>
      </c>
      <c r="W370">
        <f t="shared" si="29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25"/>
        <v>Afternoon45149</v>
      </c>
      <c r="D371" s="5" t="str">
        <f>IF('by region'!$C$2="Any","Any",'Turf only'!V371)&amp;M371&amp;IF('by region'!$I$2="Any","Any",N371)&amp;G371</f>
        <v>AnyFlatAny45149</v>
      </c>
      <c r="E371" s="5" t="e">
        <f>IF(I371=#REF!,'Turf only'!G371,"")</f>
        <v>#REF!</v>
      </c>
      <c r="F371" s="5" t="e">
        <f t="shared" si="26"/>
        <v>#REF!</v>
      </c>
      <c r="G371" s="15">
        <v>45149</v>
      </c>
      <c r="H371" s="16" t="s">
        <v>35</v>
      </c>
      <c r="I371" s="16" t="s">
        <v>22</v>
      </c>
      <c r="J371" s="16" t="s">
        <v>9</v>
      </c>
      <c r="K371" s="14" t="s">
        <v>10</v>
      </c>
      <c r="L371" s="14" t="s">
        <v>11</v>
      </c>
      <c r="M371" s="16" t="s">
        <v>25</v>
      </c>
      <c r="N371" s="16" t="s">
        <v>13</v>
      </c>
      <c r="O371" s="16" t="s">
        <v>14</v>
      </c>
      <c r="P371" s="12">
        <f t="shared" si="27"/>
        <v>1</v>
      </c>
      <c r="Q371" s="12" cm="1">
        <f t="array" ref="Q371">SUMPRODUCT(($G$2:$G$2765=G371)*(P371&gt;$P$2:$P$2765))+1</f>
        <v>1</v>
      </c>
      <c r="R371" s="12" t="e">
        <f>(Q371*100000)+#REF!</f>
        <v>#REF!</v>
      </c>
      <c r="S371" t="e" cm="1">
        <f t="array" ref="S371">SUMPRODUCT(($G$2:$G$2765=G371)*(R371&gt;$R$2:$R$2765))+1</f>
        <v>#REF!</v>
      </c>
      <c r="T371" t="str">
        <f t="shared" si="28"/>
        <v xml:space="preserve">MUSSELBURGH </v>
      </c>
      <c r="U371">
        <v>0</v>
      </c>
      <c r="V371" t="s">
        <v>19</v>
      </c>
      <c r="W371">
        <f t="shared" si="29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25"/>
        <v>Evening45149</v>
      </c>
      <c r="D372" s="5" t="str">
        <f>IF('by region'!$C$2="Any","Any",'Turf only'!V372)&amp;M372&amp;IF('by region'!$I$2="Any","Any",N372)&amp;G372</f>
        <v>AnyFlatAny45149</v>
      </c>
      <c r="E372" s="5" t="e">
        <f>IF(I372=#REF!,'Turf only'!G372,"")</f>
        <v>#REF!</v>
      </c>
      <c r="F372" s="5" t="e">
        <f t="shared" si="26"/>
        <v>#REF!</v>
      </c>
      <c r="G372" s="15">
        <v>45149</v>
      </c>
      <c r="H372" s="16" t="s">
        <v>35</v>
      </c>
      <c r="I372" s="16" t="s">
        <v>76</v>
      </c>
      <c r="J372" s="16" t="s">
        <v>80</v>
      </c>
      <c r="K372" s="14" t="s">
        <v>16</v>
      </c>
      <c r="L372" s="14" t="s">
        <v>17</v>
      </c>
      <c r="M372" s="16" t="s">
        <v>25</v>
      </c>
      <c r="N372" s="16" t="s">
        <v>13</v>
      </c>
      <c r="O372" s="16" t="s">
        <v>14</v>
      </c>
      <c r="P372" s="12">
        <f t="shared" si="27"/>
        <v>2</v>
      </c>
      <c r="Q372" s="12" cm="1">
        <f t="array" ref="Q372">SUMPRODUCT(($G$2:$G$2765=G372)*(P372&gt;$P$2:$P$2765))+1</f>
        <v>4</v>
      </c>
      <c r="R372" s="12" t="e">
        <f>(Q372*100000)+#REF!</f>
        <v>#REF!</v>
      </c>
      <c r="S372" t="e" cm="1">
        <f t="array" ref="S372">SUMPRODUCT(($G$2:$G$2765=G372)*(R372&gt;$R$2:$R$2765))+1</f>
        <v>#REF!</v>
      </c>
      <c r="T372" t="str">
        <f t="shared" si="28"/>
        <v>NEWMARKET †</v>
      </c>
      <c r="U372">
        <v>0</v>
      </c>
      <c r="V372" t="s">
        <v>17</v>
      </c>
      <c r="W372">
        <f t="shared" si="29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25"/>
        <v>Afternoon45149</v>
      </c>
      <c r="D373" s="5" t="str">
        <f>IF('by region'!$C$2="Any","Any",'Turf only'!V373)&amp;M373&amp;IF('by region'!$I$2="Any","Any",N373)&amp;G373</f>
        <v>AnyFlatAny45149</v>
      </c>
      <c r="E373" s="5" t="e">
        <f>IF(I373=#REF!,'Turf only'!G373,"")</f>
        <v>#REF!</v>
      </c>
      <c r="F373" s="5" t="e">
        <f t="shared" si="26"/>
        <v>#REF!</v>
      </c>
      <c r="G373" s="15">
        <v>45149</v>
      </c>
      <c r="H373" s="16" t="s">
        <v>35</v>
      </c>
      <c r="I373" s="16" t="s">
        <v>74</v>
      </c>
      <c r="J373" s="16" t="s">
        <v>9</v>
      </c>
      <c r="K373" s="14" t="s">
        <v>10</v>
      </c>
      <c r="L373" s="14" t="s">
        <v>11</v>
      </c>
      <c r="M373" s="16" t="s">
        <v>25</v>
      </c>
      <c r="N373" s="16" t="s">
        <v>13</v>
      </c>
      <c r="O373" s="16" t="s">
        <v>14</v>
      </c>
      <c r="P373" s="12">
        <f t="shared" si="27"/>
        <v>1</v>
      </c>
      <c r="Q373" s="12" cm="1">
        <f t="array" ref="Q373">SUMPRODUCT(($G$2:$G$2765=G373)*(P373&gt;$P$2:$P$2765))+1</f>
        <v>1</v>
      </c>
      <c r="R373" s="12" t="e">
        <f>(Q373*100000)+#REF!</f>
        <v>#REF!</v>
      </c>
      <c r="S373" t="e" cm="1">
        <f t="array" ref="S373">SUMPRODUCT(($G$2:$G$2765=G373)*(R373&gt;$R$2:$R$2765))+1</f>
        <v>#REF!</v>
      </c>
      <c r="T373" t="str">
        <f t="shared" si="28"/>
        <v xml:space="preserve">THIRSK </v>
      </c>
      <c r="U373">
        <v>0</v>
      </c>
      <c r="V373" t="s">
        <v>11</v>
      </c>
      <c r="W373">
        <f t="shared" si="29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si="25"/>
        <v>Afternoon45150</v>
      </c>
      <c r="D374" s="5" t="str">
        <f>IF('by region'!$C$2="Any","Any",'Turf only'!V374)&amp;M374&amp;IF('by region'!$I$2="Any","Any",N374)&amp;G374</f>
        <v>AnyFlatAny45150</v>
      </c>
      <c r="E374" s="5" t="e">
        <f>IF(I374=#REF!,'Turf only'!G374,"")</f>
        <v>#REF!</v>
      </c>
      <c r="F374" s="5" t="e">
        <f t="shared" si="26"/>
        <v>#REF!</v>
      </c>
      <c r="G374" s="15">
        <v>45150</v>
      </c>
      <c r="H374" s="16" t="s">
        <v>37</v>
      </c>
      <c r="I374" s="16" t="s">
        <v>55</v>
      </c>
      <c r="J374" s="16" t="s">
        <v>9</v>
      </c>
      <c r="K374" s="14" t="s">
        <v>10</v>
      </c>
      <c r="L374" s="14" t="s">
        <v>19</v>
      </c>
      <c r="M374" s="16" t="s">
        <v>25</v>
      </c>
      <c r="N374" s="16" t="s">
        <v>13</v>
      </c>
      <c r="O374" s="16" t="s">
        <v>14</v>
      </c>
      <c r="P374" s="12">
        <f t="shared" si="27"/>
        <v>1</v>
      </c>
      <c r="Q374" s="12" cm="1">
        <f t="array" ref="Q374">SUMPRODUCT(($G$2:$G$2765=G374)*(P374&gt;$P$2:$P$2765))+1</f>
        <v>1</v>
      </c>
      <c r="R374" s="12" t="e">
        <f>(Q374*100000)+#REF!</f>
        <v>#REF!</v>
      </c>
      <c r="S374" t="e" cm="1">
        <f t="array" ref="S374">SUMPRODUCT(($G$2:$G$2765=G374)*(R374&gt;$R$2:$R$2765))+1</f>
        <v>#REF!</v>
      </c>
      <c r="T374" t="str">
        <f t="shared" si="28"/>
        <v xml:space="preserve">ASCOT </v>
      </c>
      <c r="U374">
        <v>0</v>
      </c>
      <c r="V374" t="s">
        <v>19</v>
      </c>
      <c r="W374">
        <f t="shared" si="29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25"/>
        <v>Evening45150</v>
      </c>
      <c r="D375" s="5" t="str">
        <f>IF('by region'!$C$2="Any","Any",'Turf only'!V375)&amp;M375&amp;IF('by region'!$I$2="Any","Any",N375)&amp;G375</f>
        <v>AnyFlatAny45150</v>
      </c>
      <c r="E375" s="5" t="e">
        <f>IF(I375=#REF!,'Turf only'!G375,"")</f>
        <v>#REF!</v>
      </c>
      <c r="F375" s="5" t="e">
        <f t="shared" si="26"/>
        <v>#REF!</v>
      </c>
      <c r="G375" s="15">
        <v>45150</v>
      </c>
      <c r="H375" s="16" t="s">
        <v>37</v>
      </c>
      <c r="I375" s="16" t="s">
        <v>28</v>
      </c>
      <c r="J375" s="16" t="s">
        <v>80</v>
      </c>
      <c r="K375" s="14" t="s">
        <v>10</v>
      </c>
      <c r="L375" s="14" t="s">
        <v>11</v>
      </c>
      <c r="M375" s="16" t="s">
        <v>25</v>
      </c>
      <c r="N375" s="16" t="s">
        <v>13</v>
      </c>
      <c r="O375" s="16" t="s">
        <v>14</v>
      </c>
      <c r="P375" s="12">
        <f t="shared" si="27"/>
        <v>2</v>
      </c>
      <c r="Q375" s="12" cm="1">
        <f t="array" ref="Q375">SUMPRODUCT(($G$2:$G$2765=G375)*(P375&gt;$P$2:$P$2765))+1</f>
        <v>5</v>
      </c>
      <c r="R375" s="12" t="e">
        <f>(Q375*100000)+#REF!</f>
        <v>#REF!</v>
      </c>
      <c r="S375" t="e" cm="1">
        <f t="array" ref="S375">SUMPRODUCT(($G$2:$G$2765=G375)*(R375&gt;$R$2:$R$2765))+1</f>
        <v>#REF!</v>
      </c>
      <c r="T375" t="str">
        <f t="shared" si="28"/>
        <v>AYR †</v>
      </c>
      <c r="U375">
        <v>0</v>
      </c>
      <c r="V375" t="s">
        <v>19</v>
      </c>
      <c r="W375">
        <f t="shared" si="29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25"/>
        <v>Afternoon45150</v>
      </c>
      <c r="D376" s="5" t="str">
        <f>IF('by region'!$C$2="Any","Any",'Turf only'!V376)&amp;M376&amp;IF('by region'!$I$2="Any","Any",N376)&amp;G376</f>
        <v>AnyFlatAny45150</v>
      </c>
      <c r="E376" s="5" t="e">
        <f>IF(I376=#REF!,'Turf only'!G376,"")</f>
        <v>#REF!</v>
      </c>
      <c r="F376" s="5" t="e">
        <f t="shared" si="26"/>
        <v>#REF!</v>
      </c>
      <c r="G376" s="15">
        <v>45150</v>
      </c>
      <c r="H376" s="16" t="s">
        <v>37</v>
      </c>
      <c r="I376" s="16" t="s">
        <v>56</v>
      </c>
      <c r="J376" s="16" t="s">
        <v>9</v>
      </c>
      <c r="K376" s="14" t="s">
        <v>16</v>
      </c>
      <c r="L376" s="14" t="s">
        <v>11</v>
      </c>
      <c r="M376" s="16" t="s">
        <v>25</v>
      </c>
      <c r="N376" s="16" t="s">
        <v>13</v>
      </c>
      <c r="O376" s="16" t="s">
        <v>14</v>
      </c>
      <c r="P376" s="12">
        <f t="shared" si="27"/>
        <v>1</v>
      </c>
      <c r="Q376" s="12" cm="1">
        <f t="array" ref="Q376">SUMPRODUCT(($G$2:$G$2765=G376)*(P376&gt;$P$2:$P$2765))+1</f>
        <v>1</v>
      </c>
      <c r="R376" s="12" t="e">
        <f>(Q376*100000)+#REF!</f>
        <v>#REF!</v>
      </c>
      <c r="S376" t="e" cm="1">
        <f t="array" ref="S376">SUMPRODUCT(($G$2:$G$2765=G376)*(R376&gt;$R$2:$R$2765))+1</f>
        <v>#REF!</v>
      </c>
      <c r="T376" t="str">
        <f t="shared" si="28"/>
        <v xml:space="preserve">HAYDOCK PARK </v>
      </c>
      <c r="U376">
        <v>0</v>
      </c>
      <c r="V376" t="s">
        <v>19</v>
      </c>
      <c r="W376">
        <f t="shared" si="29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ref="C377:C440" si="30">J377&amp;G377</f>
        <v>Evening45150</v>
      </c>
      <c r="D377" s="5" t="str">
        <f>IF('by region'!$C$2="Any","Any",'Turf only'!V377)&amp;M377&amp;IF('by region'!$I$2="Any","Any",N377)&amp;G377</f>
        <v>AnyFlatAny45150</v>
      </c>
      <c r="E377" s="5" t="e">
        <f>IF(I377=#REF!,'Turf only'!G377,"")</f>
        <v>#REF!</v>
      </c>
      <c r="F377" s="5" t="e">
        <f t="shared" ref="F377:F440" si="31">G377&amp;S377</f>
        <v>#REF!</v>
      </c>
      <c r="G377" s="15">
        <v>45150</v>
      </c>
      <c r="H377" s="16" t="s">
        <v>37</v>
      </c>
      <c r="I377" s="16" t="s">
        <v>36</v>
      </c>
      <c r="J377" s="16" t="s">
        <v>80</v>
      </c>
      <c r="K377" s="14" t="s">
        <v>24</v>
      </c>
      <c r="L377" s="14" t="s">
        <v>19</v>
      </c>
      <c r="M377" s="16" t="s">
        <v>25</v>
      </c>
      <c r="N377" s="16" t="s">
        <v>13</v>
      </c>
      <c r="O377" s="16" t="s">
        <v>14</v>
      </c>
      <c r="P377" s="12">
        <f t="shared" ref="P377:P440" si="32">IF(J377="Afternoon",1,IF(J377="Evening",2,IF(J377="Floodlit",3,4)))</f>
        <v>2</v>
      </c>
      <c r="Q377" s="12" cm="1">
        <f t="array" ref="Q377">SUMPRODUCT(($G$2:$G$2765=G377)*(P377&gt;$P$2:$P$2765))+1</f>
        <v>5</v>
      </c>
      <c r="R377" s="12" t="e">
        <f>(Q377*100000)+#REF!</f>
        <v>#REF!</v>
      </c>
      <c r="S377" t="e" cm="1">
        <f t="array" ref="S377">SUMPRODUCT(($G$2:$G$2765=G377)*(R377&gt;$R$2:$R$2765))+1</f>
        <v>#REF!</v>
      </c>
      <c r="T377" t="str">
        <f t="shared" ref="T377:T440" si="33">_xlfn.CONCAT(IF(M377="Flat",UPPER(I377),I377)," ",IF(J377="Evening","†",IF(J377="Floodlit","#","")))</f>
        <v>LINGFIELD PARK †</v>
      </c>
      <c r="U377">
        <v>0</v>
      </c>
      <c r="V377" t="s">
        <v>19</v>
      </c>
      <c r="W377">
        <f t="shared" ref="W377:W440" si="34">YEAR(G377)</f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0"/>
        <v>Afternoon45150</v>
      </c>
      <c r="D378" s="5" t="str">
        <f>IF('by region'!$C$2="Any","Any",'Turf only'!V378)&amp;M378&amp;IF('by region'!$I$2="Any","Any",N378)&amp;G378</f>
        <v>AnyFlatAny45150</v>
      </c>
      <c r="E378" s="5" t="e">
        <f>IF(I378=#REF!,'Turf only'!G378,"")</f>
        <v>#REF!</v>
      </c>
      <c r="F378" s="5" t="e">
        <f t="shared" si="31"/>
        <v>#REF!</v>
      </c>
      <c r="G378" s="15">
        <v>45150</v>
      </c>
      <c r="H378" s="16" t="s">
        <v>37</v>
      </c>
      <c r="I378" s="16" t="s">
        <v>76</v>
      </c>
      <c r="J378" s="16" t="s">
        <v>9</v>
      </c>
      <c r="K378" s="14" t="s">
        <v>16</v>
      </c>
      <c r="L378" s="14" t="s">
        <v>17</v>
      </c>
      <c r="M378" s="16" t="s">
        <v>25</v>
      </c>
      <c r="N378" s="16" t="s">
        <v>13</v>
      </c>
      <c r="O378" s="16" t="s">
        <v>14</v>
      </c>
      <c r="P378" s="12">
        <f t="shared" si="32"/>
        <v>1</v>
      </c>
      <c r="Q378" s="12" cm="1">
        <f t="array" ref="Q378">SUMPRODUCT(($G$2:$G$2765=G378)*(P378&gt;$P$2:$P$2765))+1</f>
        <v>1</v>
      </c>
      <c r="R378" s="12" t="e">
        <f>(Q378*100000)+#REF!</f>
        <v>#REF!</v>
      </c>
      <c r="S378" t="e" cm="1">
        <f t="array" ref="S378">SUMPRODUCT(($G$2:$G$2765=G378)*(R378&gt;$R$2:$R$2765))+1</f>
        <v>#REF!</v>
      </c>
      <c r="T378" t="str">
        <f t="shared" si="33"/>
        <v xml:space="preserve">NEWMARKET </v>
      </c>
      <c r="U378">
        <v>0</v>
      </c>
      <c r="V378" t="s">
        <v>11</v>
      </c>
      <c r="W378">
        <f t="shared" si="34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0"/>
        <v>Afternoon45150</v>
      </c>
      <c r="D379" s="5" t="str">
        <f>IF('by region'!$C$2="Any","Any",'Turf only'!V379)&amp;M379&amp;IF('by region'!$I$2="Any","Any",N379)&amp;G379</f>
        <v>AnyFlatAny45150</v>
      </c>
      <c r="E379" s="5" t="e">
        <f>IF(I379=#REF!,'Turf only'!G379,"")</f>
        <v>#REF!</v>
      </c>
      <c r="F379" s="5" t="e">
        <f t="shared" si="31"/>
        <v>#REF!</v>
      </c>
      <c r="G379" s="15">
        <v>45150</v>
      </c>
      <c r="H379" s="16" t="s">
        <v>37</v>
      </c>
      <c r="I379" s="16" t="s">
        <v>69</v>
      </c>
      <c r="J379" s="16" t="s">
        <v>9</v>
      </c>
      <c r="K379" s="14" t="s">
        <v>10</v>
      </c>
      <c r="L379" s="14" t="s">
        <v>11</v>
      </c>
      <c r="M379" s="16" t="s">
        <v>25</v>
      </c>
      <c r="N379" s="16" t="s">
        <v>13</v>
      </c>
      <c r="O379" s="16" t="s">
        <v>14</v>
      </c>
      <c r="P379" s="12">
        <f t="shared" si="32"/>
        <v>1</v>
      </c>
      <c r="Q379" s="12" cm="1">
        <f t="array" ref="Q379">SUMPRODUCT(($G$2:$G$2765=G379)*(P379&gt;$P$2:$P$2765))+1</f>
        <v>1</v>
      </c>
      <c r="R379" s="12" t="e">
        <f>(Q379*100000)+#REF!</f>
        <v>#REF!</v>
      </c>
      <c r="S379" t="e" cm="1">
        <f t="array" ref="S379">SUMPRODUCT(($G$2:$G$2765=G379)*(R379&gt;$R$2:$R$2765))+1</f>
        <v>#REF!</v>
      </c>
      <c r="T379" t="str">
        <f t="shared" si="33"/>
        <v xml:space="preserve">REDCAR </v>
      </c>
      <c r="U379">
        <v>0</v>
      </c>
      <c r="V379" t="s">
        <v>19</v>
      </c>
      <c r="W379">
        <f t="shared" si="34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0"/>
        <v>Afternoon45151</v>
      </c>
      <c r="D380" s="5" t="str">
        <f>IF('by region'!$C$2="Any","Any",'Turf only'!V380)&amp;M380&amp;IF('by region'!$I$2="Any","Any",N380)&amp;G380</f>
        <v>AnyFlatAny45151</v>
      </c>
      <c r="E380" s="5" t="e">
        <f>IF(I380=#REF!,'Turf only'!G380,"")</f>
        <v>#REF!</v>
      </c>
      <c r="F380" s="5" t="e">
        <f t="shared" si="31"/>
        <v>#REF!</v>
      </c>
      <c r="G380" s="15">
        <v>45151</v>
      </c>
      <c r="H380" s="16" t="s">
        <v>40</v>
      </c>
      <c r="I380" s="16" t="s">
        <v>44</v>
      </c>
      <c r="J380" s="16" t="s">
        <v>9</v>
      </c>
      <c r="K380" s="14" t="s">
        <v>10</v>
      </c>
      <c r="L380" s="14" t="s">
        <v>17</v>
      </c>
      <c r="M380" s="16" t="s">
        <v>25</v>
      </c>
      <c r="N380" s="16" t="s">
        <v>13</v>
      </c>
      <c r="O380" s="16" t="s">
        <v>14</v>
      </c>
      <c r="P380" s="12">
        <f t="shared" si="32"/>
        <v>1</v>
      </c>
      <c r="Q380" s="12" cm="1">
        <f t="array" ref="Q380">SUMPRODUCT(($G$2:$G$2765=G380)*(P380&gt;$P$2:$P$2765))+1</f>
        <v>1</v>
      </c>
      <c r="R380" s="12" t="e">
        <f>(Q380*100000)+#REF!</f>
        <v>#REF!</v>
      </c>
      <c r="S380" t="e" cm="1">
        <f t="array" ref="S380">SUMPRODUCT(($G$2:$G$2765=G380)*(R380&gt;$R$2:$R$2765))+1</f>
        <v>#REF!</v>
      </c>
      <c r="T380" t="str">
        <f t="shared" si="33"/>
        <v xml:space="preserve">LEICESTER </v>
      </c>
      <c r="U380">
        <v>0</v>
      </c>
      <c r="V380" t="s">
        <v>19</v>
      </c>
      <c r="W380">
        <f t="shared" si="34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0"/>
        <v>Afternoon45151</v>
      </c>
      <c r="D381" s="5" t="str">
        <f>IF('by region'!$C$2="Any","Any",'Turf only'!V381)&amp;M381&amp;IF('by region'!$I$2="Any","Any",N381)&amp;G381</f>
        <v>AnyFlatAny45151</v>
      </c>
      <c r="E381" s="5" t="e">
        <f>IF(I381=#REF!,'Turf only'!G381,"")</f>
        <v>#REF!</v>
      </c>
      <c r="F381" s="5" t="e">
        <f t="shared" si="31"/>
        <v>#REF!</v>
      </c>
      <c r="G381" s="15">
        <v>45151</v>
      </c>
      <c r="H381" s="16" t="s">
        <v>40</v>
      </c>
      <c r="I381" s="16" t="s">
        <v>70</v>
      </c>
      <c r="J381" s="16" t="s">
        <v>9</v>
      </c>
      <c r="K381" s="14" t="s">
        <v>24</v>
      </c>
      <c r="L381" s="14" t="s">
        <v>19</v>
      </c>
      <c r="M381" s="16" t="s">
        <v>25</v>
      </c>
      <c r="N381" s="16" t="s">
        <v>13</v>
      </c>
      <c r="O381" s="16" t="s">
        <v>14</v>
      </c>
      <c r="P381" s="12">
        <f t="shared" si="32"/>
        <v>1</v>
      </c>
      <c r="Q381" s="12" cm="1">
        <f t="array" ref="Q381">SUMPRODUCT(($G$2:$G$2765=G381)*(P381&gt;$P$2:$P$2765))+1</f>
        <v>1</v>
      </c>
      <c r="R381" s="12" t="e">
        <f>(Q381*100000)+#REF!</f>
        <v>#REF!</v>
      </c>
      <c r="S381" t="e" cm="1">
        <f t="array" ref="S381">SUMPRODUCT(($G$2:$G$2765=G381)*(R381&gt;$R$2:$R$2765))+1</f>
        <v>#REF!</v>
      </c>
      <c r="T381" t="str">
        <f t="shared" si="33"/>
        <v xml:space="preserve">WINDSOR </v>
      </c>
      <c r="U381">
        <v>0</v>
      </c>
      <c r="V381" t="s">
        <v>17</v>
      </c>
      <c r="W381">
        <f t="shared" si="34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0"/>
        <v>Evening45152</v>
      </c>
      <c r="D382" s="5" t="str">
        <f>IF('by region'!$C$2="Any","Any",'Turf only'!V382)&amp;M382&amp;IF('by region'!$I$2="Any","Any",N382)&amp;G382</f>
        <v>AnyFlatAny45152</v>
      </c>
      <c r="E382" s="5" t="e">
        <f>IF(I382=#REF!,'Turf only'!G382,"")</f>
        <v>#REF!</v>
      </c>
      <c r="F382" s="5" t="e">
        <f t="shared" si="31"/>
        <v>#REF!</v>
      </c>
      <c r="G382" s="15">
        <v>45152</v>
      </c>
      <c r="H382" s="16" t="s">
        <v>42</v>
      </c>
      <c r="I382" s="16" t="s">
        <v>70</v>
      </c>
      <c r="J382" s="16" t="s">
        <v>80</v>
      </c>
      <c r="K382" s="14" t="s">
        <v>24</v>
      </c>
      <c r="L382" s="14" t="s">
        <v>19</v>
      </c>
      <c r="M382" s="16" t="s">
        <v>25</v>
      </c>
      <c r="N382" s="16" t="s">
        <v>13</v>
      </c>
      <c r="O382" s="16" t="s">
        <v>14</v>
      </c>
      <c r="P382" s="12">
        <f t="shared" si="32"/>
        <v>2</v>
      </c>
      <c r="Q382" s="12" cm="1">
        <f t="array" ref="Q382">SUMPRODUCT(($G$2:$G$2765=G382)*(P382&gt;$P$2:$P$2765))+1</f>
        <v>1</v>
      </c>
      <c r="R382" s="12" t="e">
        <f>(Q382*100000)+#REF!</f>
        <v>#REF!</v>
      </c>
      <c r="S382" t="e" cm="1">
        <f t="array" ref="S382">SUMPRODUCT(($G$2:$G$2765=G382)*(R382&gt;$R$2:$R$2765))+1</f>
        <v>#REF!</v>
      </c>
      <c r="T382" t="str">
        <f t="shared" si="33"/>
        <v>WINDSOR †</v>
      </c>
      <c r="U382">
        <v>0</v>
      </c>
      <c r="V382" t="s">
        <v>11</v>
      </c>
      <c r="W382">
        <f t="shared" si="34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0"/>
        <v>Evening45152</v>
      </c>
      <c r="D383" s="5" t="str">
        <f>IF('by region'!$C$2="Any","Any",'Turf only'!V383)&amp;M383&amp;IF('by region'!$I$2="Any","Any",N383)&amp;G383</f>
        <v>AnyFlatAny45152</v>
      </c>
      <c r="E383" s="5" t="e">
        <f>IF(I383=#REF!,'Turf only'!G383,"")</f>
        <v>#REF!</v>
      </c>
      <c r="F383" s="5" t="e">
        <f t="shared" si="31"/>
        <v>#REF!</v>
      </c>
      <c r="G383" s="15">
        <v>45152</v>
      </c>
      <c r="H383" s="16" t="s">
        <v>42</v>
      </c>
      <c r="I383" s="16" t="s">
        <v>86</v>
      </c>
      <c r="J383" s="16" t="s">
        <v>80</v>
      </c>
      <c r="K383" s="14" t="s">
        <v>10</v>
      </c>
      <c r="L383" s="14" t="s">
        <v>11</v>
      </c>
      <c r="M383" s="16" t="s">
        <v>25</v>
      </c>
      <c r="N383" s="16" t="s">
        <v>13</v>
      </c>
      <c r="O383" s="16" t="s">
        <v>14</v>
      </c>
      <c r="P383" s="12">
        <f t="shared" si="32"/>
        <v>2</v>
      </c>
      <c r="Q383" s="12" cm="1">
        <f t="array" ref="Q383">SUMPRODUCT(($G$2:$G$2765=G383)*(P383&gt;$P$2:$P$2765))+1</f>
        <v>1</v>
      </c>
      <c r="R383" s="12" t="e">
        <f>(Q383*100000)+#REF!</f>
        <v>#REF!</v>
      </c>
      <c r="S383" t="e" cm="1">
        <f t="array" ref="S383">SUMPRODUCT(($G$2:$G$2765=G383)*(R383&gt;$R$2:$R$2765))+1</f>
        <v>#REF!</v>
      </c>
      <c r="T383" t="str">
        <f t="shared" si="33"/>
        <v>HAMILTON PARK †</v>
      </c>
      <c r="U383">
        <v>0</v>
      </c>
      <c r="V383" t="s">
        <v>17</v>
      </c>
      <c r="W383">
        <f t="shared" si="34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0"/>
        <v>Afternoon45153</v>
      </c>
      <c r="D384" s="5" t="str">
        <f>IF('by region'!$C$2="Any","Any",'Turf only'!V384)&amp;M384&amp;IF('by region'!$I$2="Any","Any",N384)&amp;G384</f>
        <v>AnyFlatAny45153</v>
      </c>
      <c r="E384" s="5" t="e">
        <f>IF(I384=#REF!,'Turf only'!G384,"")</f>
        <v>#REF!</v>
      </c>
      <c r="F384" s="5" t="e">
        <f t="shared" si="31"/>
        <v>#REF!</v>
      </c>
      <c r="G384" s="15">
        <v>45153</v>
      </c>
      <c r="H384" s="16" t="s">
        <v>7</v>
      </c>
      <c r="I384" s="16" t="s">
        <v>36</v>
      </c>
      <c r="J384" s="16" t="s">
        <v>9</v>
      </c>
      <c r="K384" s="14" t="s">
        <v>24</v>
      </c>
      <c r="L384" s="14" t="s">
        <v>19</v>
      </c>
      <c r="M384" s="16" t="s">
        <v>25</v>
      </c>
      <c r="N384" s="16" t="s">
        <v>13</v>
      </c>
      <c r="O384" s="16" t="s">
        <v>14</v>
      </c>
      <c r="P384" s="12">
        <f t="shared" si="32"/>
        <v>1</v>
      </c>
      <c r="Q384" s="12" cm="1">
        <f t="array" ref="Q384">SUMPRODUCT(($G$2:$G$2765=G384)*(P384&gt;$P$2:$P$2765))+1</f>
        <v>1</v>
      </c>
      <c r="R384" s="12" t="e">
        <f>(Q384*100000)+#REF!</f>
        <v>#REF!</v>
      </c>
      <c r="S384" t="e" cm="1">
        <f t="array" ref="S384">SUMPRODUCT(($G$2:$G$2765=G384)*(R384&gt;$R$2:$R$2765))+1</f>
        <v>#REF!</v>
      </c>
      <c r="T384" t="str">
        <f t="shared" si="33"/>
        <v xml:space="preserve">LINGFIELD PARK </v>
      </c>
      <c r="U384">
        <v>0</v>
      </c>
      <c r="V384" t="s">
        <v>11</v>
      </c>
      <c r="W384">
        <f t="shared" si="34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0"/>
        <v>Afternoon45153</v>
      </c>
      <c r="D385" s="5" t="str">
        <f>IF('by region'!$C$2="Any","Any",'Turf only'!V385)&amp;M385&amp;IF('by region'!$I$2="Any","Any",N385)&amp;G385</f>
        <v>AnyFlatAny45153</v>
      </c>
      <c r="E385" s="5" t="e">
        <f>IF(I385=#REF!,'Turf only'!G385,"")</f>
        <v>#REF!</v>
      </c>
      <c r="F385" s="5" t="e">
        <f t="shared" si="31"/>
        <v>#REF!</v>
      </c>
      <c r="G385" s="15">
        <v>45153</v>
      </c>
      <c r="H385" s="16" t="s">
        <v>7</v>
      </c>
      <c r="I385" s="16" t="s">
        <v>72</v>
      </c>
      <c r="J385" s="16" t="s">
        <v>9</v>
      </c>
      <c r="K385" s="14" t="s">
        <v>16</v>
      </c>
      <c r="L385" s="14" t="s">
        <v>17</v>
      </c>
      <c r="M385" s="16" t="s">
        <v>25</v>
      </c>
      <c r="N385" s="16" t="s">
        <v>13</v>
      </c>
      <c r="O385" s="16" t="s">
        <v>14</v>
      </c>
      <c r="P385" s="12">
        <f t="shared" si="32"/>
        <v>1</v>
      </c>
      <c r="Q385" s="12" cm="1">
        <f t="array" ref="Q385">SUMPRODUCT(($G$2:$G$2765=G385)*(P385&gt;$P$2:$P$2765))+1</f>
        <v>1</v>
      </c>
      <c r="R385" s="12" t="e">
        <f>(Q385*100000)+#REF!</f>
        <v>#REF!</v>
      </c>
      <c r="S385" t="e" cm="1">
        <f t="array" ref="S385">SUMPRODUCT(($G$2:$G$2765=G385)*(R385&gt;$R$2:$R$2765))+1</f>
        <v>#REF!</v>
      </c>
      <c r="T385" t="str">
        <f t="shared" si="33"/>
        <v xml:space="preserve">NOTTINGHAM </v>
      </c>
      <c r="U385">
        <v>0</v>
      </c>
      <c r="V385" t="s">
        <v>17</v>
      </c>
      <c r="W385">
        <f t="shared" si="34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si="30"/>
        <v>Afternoon45154</v>
      </c>
      <c r="D386" s="5" t="str">
        <f>IF('by region'!$C$2="Any","Any",'Turf only'!V386)&amp;M386&amp;IF('by region'!$I$2="Any","Any",N386)&amp;G386</f>
        <v>AnyFlatAny45154</v>
      </c>
      <c r="E386" s="5" t="e">
        <f>IF(I386=#REF!,'Turf only'!G386,"")</f>
        <v>#REF!</v>
      </c>
      <c r="F386" s="5" t="e">
        <f t="shared" si="31"/>
        <v>#REF!</v>
      </c>
      <c r="G386" s="15">
        <v>45154</v>
      </c>
      <c r="H386" s="16" t="s">
        <v>27</v>
      </c>
      <c r="I386" s="16" t="s">
        <v>77</v>
      </c>
      <c r="J386" s="16" t="s">
        <v>9</v>
      </c>
      <c r="K386" s="14" t="s">
        <v>10</v>
      </c>
      <c r="L386" s="14" t="s">
        <v>11</v>
      </c>
      <c r="M386" s="16" t="s">
        <v>25</v>
      </c>
      <c r="N386" s="16" t="s">
        <v>13</v>
      </c>
      <c r="O386" s="16" t="s">
        <v>14</v>
      </c>
      <c r="P386" s="12">
        <f t="shared" si="32"/>
        <v>1</v>
      </c>
      <c r="Q386" s="12" cm="1">
        <f t="array" ref="Q386">SUMPRODUCT(($G$2:$G$2765=G386)*(P386&gt;$P$2:$P$2765))+1</f>
        <v>1</v>
      </c>
      <c r="R386" s="12" t="e">
        <f>(Q386*100000)+#REF!</f>
        <v>#REF!</v>
      </c>
      <c r="S386" t="e" cm="1">
        <f t="array" ref="S386">SUMPRODUCT(($G$2:$G$2765=G386)*(R386&gt;$R$2:$R$2765))+1</f>
        <v>#REF!</v>
      </c>
      <c r="T386" t="str">
        <f t="shared" si="33"/>
        <v xml:space="preserve">BEVERLEY </v>
      </c>
      <c r="U386">
        <v>0</v>
      </c>
      <c r="V386" t="s">
        <v>17</v>
      </c>
      <c r="W386">
        <f t="shared" si="34"/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0"/>
        <v>Evening45154</v>
      </c>
      <c r="D387" s="5" t="str">
        <f>IF('by region'!$C$2="Any","Any",'Turf only'!V387)&amp;M387&amp;IF('by region'!$I$2="Any","Any",N387)&amp;G387</f>
        <v>AnyFlatAny45154</v>
      </c>
      <c r="E387" s="5" t="e">
        <f>IF(I387=#REF!,'Turf only'!G387,"")</f>
        <v>#REF!</v>
      </c>
      <c r="F387" s="5" t="e">
        <f t="shared" si="31"/>
        <v>#REF!</v>
      </c>
      <c r="G387" s="15">
        <v>45154</v>
      </c>
      <c r="H387" s="16" t="s">
        <v>27</v>
      </c>
      <c r="I387" s="16" t="s">
        <v>65</v>
      </c>
      <c r="J387" s="16" t="s">
        <v>80</v>
      </c>
      <c r="K387" s="14" t="s">
        <v>24</v>
      </c>
      <c r="L387" s="14" t="s">
        <v>19</v>
      </c>
      <c r="M387" s="16" t="s">
        <v>25</v>
      </c>
      <c r="N387" s="16" t="s">
        <v>13</v>
      </c>
      <c r="O387" s="16" t="s">
        <v>14</v>
      </c>
      <c r="P387" s="12">
        <f t="shared" si="32"/>
        <v>2</v>
      </c>
      <c r="Q387" s="12" cm="1">
        <f t="array" ref="Q387">SUMPRODUCT(($G$2:$G$2765=G387)*(P387&gt;$P$2:$P$2765))+1</f>
        <v>4</v>
      </c>
      <c r="R387" s="12" t="e">
        <f>(Q387*100000)+#REF!</f>
        <v>#REF!</v>
      </c>
      <c r="S387" t="e" cm="1">
        <f t="array" ref="S387">SUMPRODUCT(($G$2:$G$2765=G387)*(R387&gt;$R$2:$R$2765))+1</f>
        <v>#REF!</v>
      </c>
      <c r="T387" t="str">
        <f t="shared" si="33"/>
        <v>FFOS LAS †</v>
      </c>
      <c r="U387">
        <v>0</v>
      </c>
      <c r="V387" t="s">
        <v>11</v>
      </c>
      <c r="W387">
        <f t="shared" si="34"/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0"/>
        <v>Afternoon45154</v>
      </c>
      <c r="D388" s="5" t="str">
        <f>IF('by region'!$C$2="Any","Any",'Turf only'!V388)&amp;M388&amp;IF('by region'!$I$2="Any","Any",N388)&amp;G388</f>
        <v>AnyFlatAny45154</v>
      </c>
      <c r="E388" s="5" t="e">
        <f>IF(I388=#REF!,'Turf only'!G388,"")</f>
        <v>#REF!</v>
      </c>
      <c r="F388" s="5" t="e">
        <f t="shared" si="31"/>
        <v>#REF!</v>
      </c>
      <c r="G388" s="15">
        <v>45154</v>
      </c>
      <c r="H388" s="16" t="s">
        <v>27</v>
      </c>
      <c r="I388" s="16" t="s">
        <v>87</v>
      </c>
      <c r="J388" s="16" t="s">
        <v>9</v>
      </c>
      <c r="K388" s="14" t="s">
        <v>10</v>
      </c>
      <c r="L388" s="14" t="s">
        <v>19</v>
      </c>
      <c r="M388" s="16" t="s">
        <v>25</v>
      </c>
      <c r="N388" s="16" t="s">
        <v>13</v>
      </c>
      <c r="O388" s="16" t="s">
        <v>14</v>
      </c>
      <c r="P388" s="12">
        <f t="shared" si="32"/>
        <v>1</v>
      </c>
      <c r="Q388" s="12" cm="1">
        <f t="array" ref="Q388">SUMPRODUCT(($G$2:$G$2765=G388)*(P388&gt;$P$2:$P$2765))+1</f>
        <v>1</v>
      </c>
      <c r="R388" s="12" t="e">
        <f>(Q388*100000)+#REF!</f>
        <v>#REF!</v>
      </c>
      <c r="S388" t="e" cm="1">
        <f t="array" ref="S388">SUMPRODUCT(($G$2:$G$2765=G388)*(R388&gt;$R$2:$R$2765))+1</f>
        <v>#REF!</v>
      </c>
      <c r="T388" t="str">
        <f t="shared" si="33"/>
        <v xml:space="preserve">SALISBURY </v>
      </c>
      <c r="U388">
        <v>0</v>
      </c>
      <c r="V388" t="s">
        <v>17</v>
      </c>
      <c r="W388">
        <f t="shared" si="34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0"/>
        <v>Afternoon45154</v>
      </c>
      <c r="D389" s="5" t="str">
        <f>IF('by region'!$C$2="Any","Any",'Turf only'!V389)&amp;M389&amp;IF('by region'!$I$2="Any","Any",N389)&amp;G389</f>
        <v>AnyFlatAny45154</v>
      </c>
      <c r="E389" s="5" t="e">
        <f>IF(I389=#REF!,'Turf only'!G389,"")</f>
        <v>#REF!</v>
      </c>
      <c r="F389" s="5" t="e">
        <f t="shared" si="31"/>
        <v>#REF!</v>
      </c>
      <c r="G389" s="15">
        <v>45154</v>
      </c>
      <c r="H389" s="16" t="s">
        <v>27</v>
      </c>
      <c r="I389" s="16" t="s">
        <v>81</v>
      </c>
      <c r="J389" s="16" t="s">
        <v>9</v>
      </c>
      <c r="K389" s="14" t="s">
        <v>24</v>
      </c>
      <c r="L389" s="14" t="s">
        <v>17</v>
      </c>
      <c r="M389" s="16" t="s">
        <v>25</v>
      </c>
      <c r="N389" s="16" t="s">
        <v>13</v>
      </c>
      <c r="O389" s="16" t="s">
        <v>14</v>
      </c>
      <c r="P389" s="12">
        <f t="shared" si="32"/>
        <v>1</v>
      </c>
      <c r="Q389" s="12" cm="1">
        <f t="array" ref="Q389">SUMPRODUCT(($G$2:$G$2765=G389)*(P389&gt;$P$2:$P$2765))+1</f>
        <v>1</v>
      </c>
      <c r="R389" s="12" t="e">
        <f>(Q389*100000)+#REF!</f>
        <v>#REF!</v>
      </c>
      <c r="S389" t="e" cm="1">
        <f t="array" ref="S389">SUMPRODUCT(($G$2:$G$2765=G389)*(R389&gt;$R$2:$R$2765))+1</f>
        <v>#REF!</v>
      </c>
      <c r="T389" t="str">
        <f t="shared" si="33"/>
        <v xml:space="preserve">YARMOUTH </v>
      </c>
      <c r="U389">
        <v>0</v>
      </c>
      <c r="V389" t="s">
        <v>11</v>
      </c>
      <c r="W389">
        <f t="shared" si="34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0"/>
        <v>Evening45155</v>
      </c>
      <c r="D390" s="5" t="str">
        <f>IF('by region'!$C$2="Any","Any",'Turf only'!V390)&amp;M390&amp;IF('by region'!$I$2="Any","Any",N390)&amp;G390</f>
        <v>AnyFlatAny45155</v>
      </c>
      <c r="E390" s="5" t="e">
        <f>IF(I390=#REF!,'Turf only'!G390,"")</f>
        <v>#REF!</v>
      </c>
      <c r="F390" s="5" t="e">
        <f t="shared" si="31"/>
        <v>#REF!</v>
      </c>
      <c r="G390" s="15">
        <v>45155</v>
      </c>
      <c r="H390" s="16" t="s">
        <v>34</v>
      </c>
      <c r="I390" s="16" t="s">
        <v>28</v>
      </c>
      <c r="J390" s="16" t="s">
        <v>80</v>
      </c>
      <c r="K390" s="14" t="s">
        <v>10</v>
      </c>
      <c r="L390" s="14" t="s">
        <v>11</v>
      </c>
      <c r="M390" s="16" t="s">
        <v>25</v>
      </c>
      <c r="N390" s="16" t="s">
        <v>13</v>
      </c>
      <c r="O390" s="16" t="s">
        <v>21</v>
      </c>
      <c r="P390" s="12">
        <f t="shared" si="32"/>
        <v>2</v>
      </c>
      <c r="Q390" s="12" cm="1">
        <f t="array" ref="Q390">SUMPRODUCT(($G$2:$G$2765=G390)*(P390&gt;$P$2:$P$2765))+1</f>
        <v>3</v>
      </c>
      <c r="R390" s="12" t="e">
        <f>(Q390*100000)+#REF!</f>
        <v>#REF!</v>
      </c>
      <c r="S390" t="e" cm="1">
        <f t="array" ref="S390">SUMPRODUCT(($G$2:$G$2765=G390)*(R390&gt;$R$2:$R$2765))+1</f>
        <v>#REF!</v>
      </c>
      <c r="T390" t="str">
        <f t="shared" si="33"/>
        <v>AYR †</v>
      </c>
      <c r="U390">
        <v>0</v>
      </c>
      <c r="V390" t="s">
        <v>11</v>
      </c>
      <c r="W390">
        <f t="shared" si="34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0"/>
        <v>Afternoon45155</v>
      </c>
      <c r="D391" s="5" t="str">
        <f>IF('by region'!$C$2="Any","Any",'Turf only'!V391)&amp;M391&amp;IF('by region'!$I$2="Any","Any",N391)&amp;G391</f>
        <v>AnyFlatAny45155</v>
      </c>
      <c r="E391" s="5" t="e">
        <f>IF(I391=#REF!,'Turf only'!G391,"")</f>
        <v>#REF!</v>
      </c>
      <c r="F391" s="5" t="e">
        <f t="shared" si="31"/>
        <v>#REF!</v>
      </c>
      <c r="G391" s="15">
        <v>45155</v>
      </c>
      <c r="H391" s="16" t="s">
        <v>34</v>
      </c>
      <c r="I391" s="16" t="s">
        <v>77</v>
      </c>
      <c r="J391" s="16" t="s">
        <v>9</v>
      </c>
      <c r="K391" s="14" t="s">
        <v>10</v>
      </c>
      <c r="L391" s="14" t="s">
        <v>11</v>
      </c>
      <c r="M391" s="16" t="s">
        <v>25</v>
      </c>
      <c r="N391" s="16" t="s">
        <v>13</v>
      </c>
      <c r="O391" s="16" t="s">
        <v>14</v>
      </c>
      <c r="P391" s="12">
        <f t="shared" si="32"/>
        <v>1</v>
      </c>
      <c r="Q391" s="12" cm="1">
        <f t="array" ref="Q391">SUMPRODUCT(($G$2:$G$2765=G391)*(P391&gt;$P$2:$P$2765))+1</f>
        <v>1</v>
      </c>
      <c r="R391" s="12" t="e">
        <f>(Q391*100000)+#REF!</f>
        <v>#REF!</v>
      </c>
      <c r="S391" t="e" cm="1">
        <f t="array" ref="S391">SUMPRODUCT(($G$2:$G$2765=G391)*(R391&gt;$R$2:$R$2765))+1</f>
        <v>#REF!</v>
      </c>
      <c r="T391" t="str">
        <f t="shared" si="33"/>
        <v xml:space="preserve">BEVERLEY </v>
      </c>
      <c r="U391">
        <v>0</v>
      </c>
      <c r="V391" t="s">
        <v>17</v>
      </c>
      <c r="W391">
        <f t="shared" si="34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0"/>
        <v>Evening45155</v>
      </c>
      <c r="D392" s="5" t="str">
        <f>IF('by region'!$C$2="Any","Any",'Turf only'!V392)&amp;M392&amp;IF('by region'!$I$2="Any","Any",N392)&amp;G392</f>
        <v>AnyFlatAny45155</v>
      </c>
      <c r="E392" s="5" t="e">
        <f>IF(I392=#REF!,'Turf only'!G392,"")</f>
        <v>#REF!</v>
      </c>
      <c r="F392" s="5" t="e">
        <f t="shared" si="31"/>
        <v>#REF!</v>
      </c>
      <c r="G392" s="15">
        <v>45155</v>
      </c>
      <c r="H392" s="16" t="s">
        <v>34</v>
      </c>
      <c r="I392" s="16" t="s">
        <v>36</v>
      </c>
      <c r="J392" s="16" t="s">
        <v>80</v>
      </c>
      <c r="K392" s="14" t="s">
        <v>24</v>
      </c>
      <c r="L392" s="14" t="s">
        <v>19</v>
      </c>
      <c r="M392" s="16" t="s">
        <v>25</v>
      </c>
      <c r="N392" s="16" t="s">
        <v>13</v>
      </c>
      <c r="O392" s="16" t="s">
        <v>14</v>
      </c>
      <c r="P392" s="12">
        <f t="shared" si="32"/>
        <v>2</v>
      </c>
      <c r="Q392" s="12" cm="1">
        <f t="array" ref="Q392">SUMPRODUCT(($G$2:$G$2765=G392)*(P392&gt;$P$2:$P$2765))+1</f>
        <v>3</v>
      </c>
      <c r="R392" s="12" t="e">
        <f>(Q392*100000)+#REF!</f>
        <v>#REF!</v>
      </c>
      <c r="S392" t="e" cm="1">
        <f t="array" ref="S392">SUMPRODUCT(($G$2:$G$2765=G392)*(R392&gt;$R$2:$R$2765))+1</f>
        <v>#REF!</v>
      </c>
      <c r="T392" t="str">
        <f t="shared" si="33"/>
        <v>LINGFIELD PARK †</v>
      </c>
      <c r="U392">
        <v>0</v>
      </c>
      <c r="V392" t="s">
        <v>17</v>
      </c>
      <c r="W392">
        <f t="shared" si="34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0"/>
        <v>Afternoon45155</v>
      </c>
      <c r="D393" s="5" t="str">
        <f>IF('by region'!$C$2="Any","Any",'Turf only'!V393)&amp;M393&amp;IF('by region'!$I$2="Any","Any",N393)&amp;G393</f>
        <v>AnyFlatAny45155</v>
      </c>
      <c r="E393" s="5" t="e">
        <f>IF(I393=#REF!,'Turf only'!G393,"")</f>
        <v>#REF!</v>
      </c>
      <c r="F393" s="5" t="e">
        <f t="shared" si="31"/>
        <v>#REF!</v>
      </c>
      <c r="G393" s="15">
        <v>45155</v>
      </c>
      <c r="H393" s="16" t="s">
        <v>34</v>
      </c>
      <c r="I393" s="16" t="s">
        <v>87</v>
      </c>
      <c r="J393" s="16" t="s">
        <v>9</v>
      </c>
      <c r="K393" s="14" t="s">
        <v>10</v>
      </c>
      <c r="L393" s="14" t="s">
        <v>19</v>
      </c>
      <c r="M393" s="16" t="s">
        <v>25</v>
      </c>
      <c r="N393" s="16" t="s">
        <v>13</v>
      </c>
      <c r="O393" s="16" t="s">
        <v>14</v>
      </c>
      <c r="P393" s="12">
        <f t="shared" si="32"/>
        <v>1</v>
      </c>
      <c r="Q393" s="12" cm="1">
        <f t="array" ref="Q393">SUMPRODUCT(($G$2:$G$2765=G393)*(P393&gt;$P$2:$P$2765))+1</f>
        <v>1</v>
      </c>
      <c r="R393" s="12" t="e">
        <f>(Q393*100000)+#REF!</f>
        <v>#REF!</v>
      </c>
      <c r="S393" t="e" cm="1">
        <f t="array" ref="S393">SUMPRODUCT(($G$2:$G$2765=G393)*(R393&gt;$R$2:$R$2765))+1</f>
        <v>#REF!</v>
      </c>
      <c r="T393" t="str">
        <f t="shared" si="33"/>
        <v xml:space="preserve">SALISBURY </v>
      </c>
      <c r="U393">
        <v>0</v>
      </c>
      <c r="V393" t="s">
        <v>17</v>
      </c>
      <c r="W393">
        <f t="shared" si="34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0"/>
        <v>Afternoon45156</v>
      </c>
      <c r="D394" s="5" t="str">
        <f>IF('by region'!$C$2="Any","Any",'Turf only'!V394)&amp;M394&amp;IF('by region'!$I$2="Any","Any",N394)&amp;G394</f>
        <v>AnyFlatAny45156</v>
      </c>
      <c r="E394" s="5" t="e">
        <f>IF(I394=#REF!,'Turf only'!G394,"")</f>
        <v>#REF!</v>
      </c>
      <c r="F394" s="5" t="e">
        <f t="shared" si="31"/>
        <v>#REF!</v>
      </c>
      <c r="G394" s="15">
        <v>45156</v>
      </c>
      <c r="H394" s="16" t="s">
        <v>35</v>
      </c>
      <c r="I394" s="16" t="s">
        <v>51</v>
      </c>
      <c r="J394" s="16" t="s">
        <v>9</v>
      </c>
      <c r="K394" s="14" t="s">
        <v>10</v>
      </c>
      <c r="L394" s="14" t="s">
        <v>19</v>
      </c>
      <c r="M394" s="16" t="s">
        <v>25</v>
      </c>
      <c r="N394" s="16" t="s">
        <v>13</v>
      </c>
      <c r="O394" s="16" t="s">
        <v>14</v>
      </c>
      <c r="P394" s="12">
        <f t="shared" si="32"/>
        <v>1</v>
      </c>
      <c r="Q394" s="12" cm="1">
        <f t="array" ref="Q394">SUMPRODUCT(($G$2:$G$2765=G394)*(P394&gt;$P$2:$P$2765))+1</f>
        <v>1</v>
      </c>
      <c r="R394" s="12" t="e">
        <f>(Q394*100000)+#REF!</f>
        <v>#REF!</v>
      </c>
      <c r="S394" t="e" cm="1">
        <f t="array" ref="S394">SUMPRODUCT(($G$2:$G$2765=G394)*(R394&gt;$R$2:$R$2765))+1</f>
        <v>#REF!</v>
      </c>
      <c r="T394" t="str">
        <f t="shared" si="33"/>
        <v xml:space="preserve">NEWBURY </v>
      </c>
      <c r="U394">
        <v>0</v>
      </c>
      <c r="V394" t="s">
        <v>11</v>
      </c>
      <c r="W394">
        <f t="shared" si="34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0"/>
        <v>Evening45156</v>
      </c>
      <c r="D395" s="5" t="str">
        <f>IF('by region'!$C$2="Any","Any",'Turf only'!V395)&amp;M395&amp;IF('by region'!$I$2="Any","Any",N395)&amp;G395</f>
        <v>AnyFlatAny45156</v>
      </c>
      <c r="E395" s="5" t="e">
        <f>IF(I395=#REF!,'Turf only'!G395,"")</f>
        <v>#REF!</v>
      </c>
      <c r="F395" s="5" t="e">
        <f t="shared" si="31"/>
        <v>#REF!</v>
      </c>
      <c r="G395" s="15">
        <v>45156</v>
      </c>
      <c r="H395" s="16" t="s">
        <v>35</v>
      </c>
      <c r="I395" s="16" t="s">
        <v>76</v>
      </c>
      <c r="J395" s="16" t="s">
        <v>80</v>
      </c>
      <c r="K395" s="14" t="s">
        <v>16</v>
      </c>
      <c r="L395" s="14" t="s">
        <v>17</v>
      </c>
      <c r="M395" s="16" t="s">
        <v>25</v>
      </c>
      <c r="N395" s="16" t="s">
        <v>13</v>
      </c>
      <c r="O395" s="16" t="s">
        <v>14</v>
      </c>
      <c r="P395" s="12">
        <f t="shared" si="32"/>
        <v>2</v>
      </c>
      <c r="Q395" s="12" cm="1">
        <f t="array" ref="Q395">SUMPRODUCT(($G$2:$G$2765=G395)*(P395&gt;$P$2:$P$2765))+1</f>
        <v>3</v>
      </c>
      <c r="R395" s="12" t="e">
        <f>(Q395*100000)+#REF!</f>
        <v>#REF!</v>
      </c>
      <c r="S395" t="e" cm="1">
        <f t="array" ref="S395">SUMPRODUCT(($G$2:$G$2765=G395)*(R395&gt;$R$2:$R$2765))+1</f>
        <v>#REF!</v>
      </c>
      <c r="T395" t="str">
        <f t="shared" si="33"/>
        <v>NEWMARKET †</v>
      </c>
      <c r="U395">
        <v>0</v>
      </c>
      <c r="V395" t="s">
        <v>19</v>
      </c>
      <c r="W395">
        <f t="shared" si="34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0"/>
        <v>Evening45156</v>
      </c>
      <c r="D396" s="5" t="str">
        <f>IF('by region'!$C$2="Any","Any",'Turf only'!V396)&amp;M396&amp;IF('by region'!$I$2="Any","Any",N396)&amp;G396</f>
        <v>AnyFlatAny45156</v>
      </c>
      <c r="E396" s="5" t="e">
        <f>IF(I396=#REF!,'Turf only'!G396,"")</f>
        <v>#REF!</v>
      </c>
      <c r="F396" s="5" t="e">
        <f t="shared" si="31"/>
        <v>#REF!</v>
      </c>
      <c r="G396" s="15">
        <v>45156</v>
      </c>
      <c r="H396" s="16" t="s">
        <v>35</v>
      </c>
      <c r="I396" s="16" t="s">
        <v>74</v>
      </c>
      <c r="J396" s="16" t="s">
        <v>80</v>
      </c>
      <c r="K396" s="14" t="s">
        <v>10</v>
      </c>
      <c r="L396" s="14" t="s">
        <v>11</v>
      </c>
      <c r="M396" s="16" t="s">
        <v>25</v>
      </c>
      <c r="N396" s="16" t="s">
        <v>13</v>
      </c>
      <c r="O396" s="16" t="s">
        <v>14</v>
      </c>
      <c r="P396" s="12">
        <f t="shared" si="32"/>
        <v>2</v>
      </c>
      <c r="Q396" s="12" cm="1">
        <f t="array" ref="Q396">SUMPRODUCT(($G$2:$G$2765=G396)*(P396&gt;$P$2:$P$2765))+1</f>
        <v>3</v>
      </c>
      <c r="R396" s="12" t="e">
        <f>(Q396*100000)+#REF!</f>
        <v>#REF!</v>
      </c>
      <c r="S396" t="e" cm="1">
        <f t="array" ref="S396">SUMPRODUCT(($G$2:$G$2765=G396)*(R396&gt;$R$2:$R$2765))+1</f>
        <v>#REF!</v>
      </c>
      <c r="T396" t="str">
        <f t="shared" si="33"/>
        <v>THIRSK †</v>
      </c>
      <c r="U396">
        <v>0</v>
      </c>
      <c r="V396" t="s">
        <v>11</v>
      </c>
      <c r="W396">
        <f t="shared" si="34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0"/>
        <v>Afternoon45156</v>
      </c>
      <c r="D397" s="5" t="str">
        <f>IF('by region'!$C$2="Any","Any",'Turf only'!V397)&amp;M397&amp;IF('by region'!$I$2="Any","Any",N397)&amp;G397</f>
        <v>AnyFlatAny45156</v>
      </c>
      <c r="E397" s="5" t="e">
        <f>IF(I397=#REF!,'Turf only'!G397,"")</f>
        <v>#REF!</v>
      </c>
      <c r="F397" s="5" t="e">
        <f t="shared" si="31"/>
        <v>#REF!</v>
      </c>
      <c r="G397" s="15">
        <v>45156</v>
      </c>
      <c r="H397" s="16" t="s">
        <v>35</v>
      </c>
      <c r="I397" s="16" t="s">
        <v>83</v>
      </c>
      <c r="J397" s="16" t="s">
        <v>9</v>
      </c>
      <c r="K397" s="14" t="s">
        <v>16</v>
      </c>
      <c r="L397" s="14" t="s">
        <v>19</v>
      </c>
      <c r="M397" s="16" t="s">
        <v>25</v>
      </c>
      <c r="N397" s="16" t="s">
        <v>13</v>
      </c>
      <c r="O397" s="16" t="s">
        <v>14</v>
      </c>
      <c r="P397" s="12">
        <f t="shared" si="32"/>
        <v>1</v>
      </c>
      <c r="Q397" s="12" cm="1">
        <f t="array" ref="Q397">SUMPRODUCT(($G$2:$G$2765=G397)*(P397&gt;$P$2:$P$2765))+1</f>
        <v>1</v>
      </c>
      <c r="R397" s="12" t="e">
        <f>(Q397*100000)+#REF!</f>
        <v>#REF!</v>
      </c>
      <c r="S397" t="e" cm="1">
        <f t="array" ref="S397">SUMPRODUCT(($G$2:$G$2765=G397)*(R397&gt;$R$2:$R$2765))+1</f>
        <v>#REF!</v>
      </c>
      <c r="T397" t="str">
        <f t="shared" si="33"/>
        <v xml:space="preserve">EPSOM DOWNS </v>
      </c>
      <c r="U397">
        <v>0</v>
      </c>
      <c r="V397" t="s">
        <v>17</v>
      </c>
      <c r="W397">
        <f t="shared" si="34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0"/>
        <v>Evening45157</v>
      </c>
      <c r="D398" s="5" t="str">
        <f>IF('by region'!$C$2="Any","Any",'Turf only'!V398)&amp;M398&amp;IF('by region'!$I$2="Any","Any",N398)&amp;G398</f>
        <v>AnyFlatAny45157</v>
      </c>
      <c r="E398" s="5" t="e">
        <f>IF(I398=#REF!,'Turf only'!G398,"")</f>
        <v>#REF!</v>
      </c>
      <c r="F398" s="5" t="e">
        <f t="shared" si="31"/>
        <v>#REF!</v>
      </c>
      <c r="G398" s="15">
        <v>45157</v>
      </c>
      <c r="H398" s="16" t="s">
        <v>37</v>
      </c>
      <c r="I398" s="16" t="s">
        <v>79</v>
      </c>
      <c r="J398" s="16" t="s">
        <v>80</v>
      </c>
      <c r="K398" s="14" t="s">
        <v>24</v>
      </c>
      <c r="L398" s="14" t="s">
        <v>19</v>
      </c>
      <c r="M398" s="16" t="s">
        <v>25</v>
      </c>
      <c r="N398" s="16" t="s">
        <v>13</v>
      </c>
      <c r="O398" s="16" t="s">
        <v>14</v>
      </c>
      <c r="P398" s="12">
        <f t="shared" si="32"/>
        <v>2</v>
      </c>
      <c r="Q398" s="12" cm="1">
        <f t="array" ref="Q398">SUMPRODUCT(($G$2:$G$2765=G398)*(P398&gt;$P$2:$P$2765))+1</f>
        <v>6</v>
      </c>
      <c r="R398" s="12" t="e">
        <f>(Q398*100000)+#REF!</f>
        <v>#REF!</v>
      </c>
      <c r="S398" t="e" cm="1">
        <f t="array" ref="S398">SUMPRODUCT(($G$2:$G$2765=G398)*(R398&gt;$R$2:$R$2765))+1</f>
        <v>#REF!</v>
      </c>
      <c r="T398" t="str">
        <f t="shared" si="33"/>
        <v>BATH †</v>
      </c>
      <c r="U398">
        <v>0</v>
      </c>
      <c r="V398" t="s">
        <v>19</v>
      </c>
      <c r="W398">
        <f t="shared" si="34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0"/>
        <v>Afternoon45157</v>
      </c>
      <c r="D399" s="5" t="str">
        <f>IF('by region'!$C$2="Any","Any",'Turf only'!V399)&amp;M399&amp;IF('by region'!$I$2="Any","Any",N399)&amp;G399</f>
        <v>AnyFlatAny45157</v>
      </c>
      <c r="E399" s="5" t="e">
        <f>IF(I399=#REF!,'Turf only'!G399,"")</f>
        <v>#REF!</v>
      </c>
      <c r="F399" s="5" t="e">
        <f t="shared" si="31"/>
        <v>#REF!</v>
      </c>
      <c r="G399" s="15">
        <v>45157</v>
      </c>
      <c r="H399" s="16" t="s">
        <v>37</v>
      </c>
      <c r="I399" s="16" t="s">
        <v>59</v>
      </c>
      <c r="J399" s="16" t="s">
        <v>9</v>
      </c>
      <c r="K399" s="14" t="s">
        <v>24</v>
      </c>
      <c r="L399" s="14" t="s">
        <v>11</v>
      </c>
      <c r="M399" s="16" t="s">
        <v>25</v>
      </c>
      <c r="N399" s="16" t="s">
        <v>13</v>
      </c>
      <c r="O399" s="16" t="s">
        <v>14</v>
      </c>
      <c r="P399" s="12">
        <f t="shared" si="32"/>
        <v>1</v>
      </c>
      <c r="Q399" s="12" cm="1">
        <f t="array" ref="Q399">SUMPRODUCT(($G$2:$G$2765=G399)*(P399&gt;$P$2:$P$2765))+1</f>
        <v>1</v>
      </c>
      <c r="R399" s="12" t="e">
        <f>(Q399*100000)+#REF!</f>
        <v>#REF!</v>
      </c>
      <c r="S399" t="e" cm="1">
        <f t="array" ref="S399">SUMPRODUCT(($G$2:$G$2765=G399)*(R399&gt;$R$2:$R$2765))+1</f>
        <v>#REF!</v>
      </c>
      <c r="T399" t="str">
        <f t="shared" si="33"/>
        <v xml:space="preserve">DONCASTER </v>
      </c>
      <c r="U399">
        <v>0</v>
      </c>
      <c r="V399" t="s">
        <v>11</v>
      </c>
      <c r="W399">
        <f t="shared" si="34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0"/>
        <v>Afternoon45157</v>
      </c>
      <c r="D400" s="5" t="str">
        <f>IF('by region'!$C$2="Any","Any",'Turf only'!V400)&amp;M400&amp;IF('by region'!$I$2="Any","Any",N400)&amp;G400</f>
        <v>AnyFlatAny45157</v>
      </c>
      <c r="E400" s="5" t="e">
        <f>IF(I400=#REF!,'Turf only'!G400,"")</f>
        <v>#REF!</v>
      </c>
      <c r="F400" s="5" t="e">
        <f t="shared" si="31"/>
        <v>#REF!</v>
      </c>
      <c r="G400" s="15">
        <v>45157</v>
      </c>
      <c r="H400" s="16" t="s">
        <v>37</v>
      </c>
      <c r="I400" s="16" t="s">
        <v>51</v>
      </c>
      <c r="J400" s="16" t="s">
        <v>9</v>
      </c>
      <c r="K400" s="14" t="s">
        <v>10</v>
      </c>
      <c r="L400" s="14" t="s">
        <v>19</v>
      </c>
      <c r="M400" s="16" t="s">
        <v>25</v>
      </c>
      <c r="N400" s="16" t="s">
        <v>13</v>
      </c>
      <c r="O400" s="16" t="s">
        <v>14</v>
      </c>
      <c r="P400" s="12">
        <f t="shared" si="32"/>
        <v>1</v>
      </c>
      <c r="Q400" s="12" cm="1">
        <f t="array" ref="Q400">SUMPRODUCT(($G$2:$G$2765=G400)*(P400&gt;$P$2:$P$2765))+1</f>
        <v>1</v>
      </c>
      <c r="R400" s="12" t="e">
        <f>(Q400*100000)+#REF!</f>
        <v>#REF!</v>
      </c>
      <c r="S400" t="e" cm="1">
        <f t="array" ref="S400">SUMPRODUCT(($G$2:$G$2765=G400)*(R400&gt;$R$2:$R$2765))+1</f>
        <v>#REF!</v>
      </c>
      <c r="T400" t="str">
        <f t="shared" si="33"/>
        <v xml:space="preserve">NEWBURY </v>
      </c>
      <c r="U400">
        <v>1</v>
      </c>
      <c r="V400" t="s">
        <v>17</v>
      </c>
      <c r="W400">
        <f t="shared" si="34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0"/>
        <v>Afternoon45157</v>
      </c>
      <c r="D401" s="5" t="str">
        <f>IF('by region'!$C$2="Any","Any",'Turf only'!V401)&amp;M401&amp;IF('by region'!$I$2="Any","Any",N401)&amp;G401</f>
        <v>AnyFlatAny45157</v>
      </c>
      <c r="E401" s="5" t="e">
        <f>IF(I401=#REF!,'Turf only'!G401,"")</f>
        <v>#REF!</v>
      </c>
      <c r="F401" s="5" t="e">
        <f t="shared" si="31"/>
        <v>#REF!</v>
      </c>
      <c r="G401" s="15">
        <v>45157</v>
      </c>
      <c r="H401" s="16" t="s">
        <v>37</v>
      </c>
      <c r="I401" s="16" t="s">
        <v>76</v>
      </c>
      <c r="J401" s="16" t="s">
        <v>9</v>
      </c>
      <c r="K401" s="14" t="s">
        <v>16</v>
      </c>
      <c r="L401" s="14" t="s">
        <v>17</v>
      </c>
      <c r="M401" s="16" t="s">
        <v>25</v>
      </c>
      <c r="N401" s="16" t="s">
        <v>13</v>
      </c>
      <c r="O401" s="16" t="s">
        <v>14</v>
      </c>
      <c r="P401" s="12">
        <f t="shared" si="32"/>
        <v>1</v>
      </c>
      <c r="Q401" s="12" cm="1">
        <f t="array" ref="Q401">SUMPRODUCT(($G$2:$G$2765=G401)*(P401&gt;$P$2:$P$2765))+1</f>
        <v>1</v>
      </c>
      <c r="R401" s="12" t="e">
        <f>(Q401*100000)+#REF!</f>
        <v>#REF!</v>
      </c>
      <c r="S401" t="e" cm="1">
        <f t="array" ref="S401">SUMPRODUCT(($G$2:$G$2765=G401)*(R401&gt;$R$2:$R$2765))+1</f>
        <v>#REF!</v>
      </c>
      <c r="T401" t="str">
        <f t="shared" si="33"/>
        <v xml:space="preserve">NEWMARKET </v>
      </c>
      <c r="U401">
        <v>0</v>
      </c>
      <c r="V401" t="s">
        <v>19</v>
      </c>
      <c r="W401">
        <f t="shared" si="34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0"/>
        <v>Afternoon45157</v>
      </c>
      <c r="D402" s="5" t="str">
        <f>IF('by region'!$C$2="Any","Any",'Turf only'!V402)&amp;M402&amp;IF('by region'!$I$2="Any","Any",N402)&amp;G402</f>
        <v>AnyFlatAny45157</v>
      </c>
      <c r="E402" s="5" t="e">
        <f>IF(I402=#REF!,'Turf only'!G402,"")</f>
        <v>#REF!</v>
      </c>
      <c r="F402" s="5" t="e">
        <f t="shared" si="31"/>
        <v>#REF!</v>
      </c>
      <c r="G402" s="15">
        <v>45157</v>
      </c>
      <c r="H402" s="16" t="s">
        <v>37</v>
      </c>
      <c r="I402" s="16" t="s">
        <v>78</v>
      </c>
      <c r="J402" s="16" t="s">
        <v>9</v>
      </c>
      <c r="K402" s="14" t="s">
        <v>10</v>
      </c>
      <c r="L402" s="14" t="s">
        <v>11</v>
      </c>
      <c r="M402" s="16" t="s">
        <v>25</v>
      </c>
      <c r="N402" s="16" t="s">
        <v>13</v>
      </c>
      <c r="O402" s="16" t="s">
        <v>14</v>
      </c>
      <c r="P402" s="12">
        <f t="shared" si="32"/>
        <v>1</v>
      </c>
      <c r="Q402" s="12" cm="1">
        <f t="array" ref="Q402">SUMPRODUCT(($G$2:$G$2765=G402)*(P402&gt;$P$2:$P$2765))+1</f>
        <v>1</v>
      </c>
      <c r="R402" s="12" t="e">
        <f>(Q402*100000)+#REF!</f>
        <v>#REF!</v>
      </c>
      <c r="S402" t="e" cm="1">
        <f t="array" ref="S402">SUMPRODUCT(($G$2:$G$2765=G402)*(R402&gt;$R$2:$R$2765))+1</f>
        <v>#REF!</v>
      </c>
      <c r="T402" t="str">
        <f t="shared" si="33"/>
        <v xml:space="preserve">RIPON </v>
      </c>
      <c r="U402">
        <v>0</v>
      </c>
      <c r="V402" t="s">
        <v>11</v>
      </c>
      <c r="W402">
        <f t="shared" si="34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0"/>
        <v>Afternoon45158</v>
      </c>
      <c r="D403" s="5" t="str">
        <f>IF('by region'!$C$2="Any","Any",'Turf only'!V403)&amp;M403&amp;IF('by region'!$I$2="Any","Any",N403)&amp;G403</f>
        <v>AnyFlatAny45158</v>
      </c>
      <c r="E403" s="5" t="e">
        <f>IF(I403=#REF!,'Turf only'!G403,"")</f>
        <v>#REF!</v>
      </c>
      <c r="F403" s="5" t="e">
        <f t="shared" si="31"/>
        <v>#REF!</v>
      </c>
      <c r="G403" s="15">
        <v>45158</v>
      </c>
      <c r="H403" s="16" t="s">
        <v>40</v>
      </c>
      <c r="I403" s="16" t="s">
        <v>71</v>
      </c>
      <c r="J403" s="16" t="s">
        <v>9</v>
      </c>
      <c r="K403" s="14" t="s">
        <v>10</v>
      </c>
      <c r="L403" s="14" t="s">
        <v>11</v>
      </c>
      <c r="M403" s="16" t="s">
        <v>25</v>
      </c>
      <c r="N403" s="16" t="s">
        <v>13</v>
      </c>
      <c r="O403" s="16" t="s">
        <v>14</v>
      </c>
      <c r="P403" s="12">
        <f t="shared" si="32"/>
        <v>1</v>
      </c>
      <c r="Q403" s="12" cm="1">
        <f t="array" ref="Q403">SUMPRODUCT(($G$2:$G$2765=G403)*(P403&gt;$P$2:$P$2765))+1</f>
        <v>1</v>
      </c>
      <c r="R403" s="12" t="e">
        <f>(Q403*100000)+#REF!</f>
        <v>#REF!</v>
      </c>
      <c r="S403" t="e" cm="1">
        <f t="array" ref="S403">SUMPRODUCT(($G$2:$G$2765=G403)*(R403&gt;$R$2:$R$2765))+1</f>
        <v>#REF!</v>
      </c>
      <c r="T403" t="str">
        <f t="shared" si="33"/>
        <v xml:space="preserve">PONTEFRACT </v>
      </c>
      <c r="U403">
        <v>0</v>
      </c>
      <c r="V403" t="s">
        <v>11</v>
      </c>
      <c r="W403">
        <f t="shared" si="34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0"/>
        <v>Afternoon45159</v>
      </c>
      <c r="D404" s="5" t="str">
        <f>IF('by region'!$C$2="Any","Any",'Turf only'!V404)&amp;M404&amp;IF('by region'!$I$2="Any","Any",N404)&amp;G404</f>
        <v>AnyFlatAny45159</v>
      </c>
      <c r="E404" s="5" t="e">
        <f>IF(I404=#REF!,'Turf only'!G404,"")</f>
        <v>#REF!</v>
      </c>
      <c r="F404" s="5" t="e">
        <f t="shared" si="31"/>
        <v>#REF!</v>
      </c>
      <c r="G404" s="15">
        <v>45159</v>
      </c>
      <c r="H404" s="16" t="s">
        <v>42</v>
      </c>
      <c r="I404" s="16" t="s">
        <v>8</v>
      </c>
      <c r="J404" s="16" t="s">
        <v>9</v>
      </c>
      <c r="K404" s="14" t="s">
        <v>10</v>
      </c>
      <c r="L404" s="14" t="s">
        <v>11</v>
      </c>
      <c r="M404" s="16" t="s">
        <v>25</v>
      </c>
      <c r="N404" s="16" t="s">
        <v>13</v>
      </c>
      <c r="O404" s="16" t="s">
        <v>14</v>
      </c>
      <c r="P404" s="12">
        <f t="shared" si="32"/>
        <v>1</v>
      </c>
      <c r="Q404" s="12" cm="1">
        <f t="array" ref="Q404">SUMPRODUCT(($G$2:$G$2765=G404)*(P404&gt;$P$2:$P$2765))+1</f>
        <v>1</v>
      </c>
      <c r="R404" s="12" t="e">
        <f>(Q404*100000)+#REF!</f>
        <v>#REF!</v>
      </c>
      <c r="S404" t="e" cm="1">
        <f t="array" ref="S404">SUMPRODUCT(($G$2:$G$2765=G404)*(R404&gt;$R$2:$R$2765))+1</f>
        <v>#REF!</v>
      </c>
      <c r="T404" t="str">
        <f t="shared" si="33"/>
        <v xml:space="preserve">CATTERICK BRIDGE </v>
      </c>
      <c r="U404">
        <v>0</v>
      </c>
      <c r="V404" t="s">
        <v>17</v>
      </c>
      <c r="W404">
        <f t="shared" si="34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0"/>
        <v>Evening45159</v>
      </c>
      <c r="D405" s="5" t="str">
        <f>IF('by region'!$C$2="Any","Any",'Turf only'!V405)&amp;M405&amp;IF('by region'!$I$2="Any","Any",N405)&amp;G405</f>
        <v>AnyFlatAny45159</v>
      </c>
      <c r="E405" s="5" t="e">
        <f>IF(I405=#REF!,'Turf only'!G405,"")</f>
        <v>#REF!</v>
      </c>
      <c r="F405" s="5" t="e">
        <f t="shared" si="31"/>
        <v>#REF!</v>
      </c>
      <c r="G405" s="15">
        <v>45159</v>
      </c>
      <c r="H405" s="16" t="s">
        <v>42</v>
      </c>
      <c r="I405" s="16" t="s">
        <v>70</v>
      </c>
      <c r="J405" s="16" t="s">
        <v>80</v>
      </c>
      <c r="K405" s="14" t="s">
        <v>24</v>
      </c>
      <c r="L405" s="14" t="s">
        <v>19</v>
      </c>
      <c r="M405" s="16" t="s">
        <v>25</v>
      </c>
      <c r="N405" s="16" t="s">
        <v>13</v>
      </c>
      <c r="O405" s="16" t="s">
        <v>14</v>
      </c>
      <c r="P405" s="12">
        <f t="shared" si="32"/>
        <v>2</v>
      </c>
      <c r="Q405" s="12" cm="1">
        <f t="array" ref="Q405">SUMPRODUCT(($G$2:$G$2765=G405)*(P405&gt;$P$2:$P$2765))+1</f>
        <v>3</v>
      </c>
      <c r="R405" s="12" t="e">
        <f>(Q405*100000)+#REF!</f>
        <v>#REF!</v>
      </c>
      <c r="S405" t="e" cm="1">
        <f t="array" ref="S405">SUMPRODUCT(($G$2:$G$2765=G405)*(R405&gt;$R$2:$R$2765))+1</f>
        <v>#REF!</v>
      </c>
      <c r="T405" t="str">
        <f t="shared" si="33"/>
        <v>WINDSOR †</v>
      </c>
      <c r="U405">
        <v>0</v>
      </c>
      <c r="V405" t="s">
        <v>19</v>
      </c>
      <c r="W405">
        <f t="shared" si="34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0"/>
        <v>Afternoon45159</v>
      </c>
      <c r="D406" s="5" t="str">
        <f>IF('by region'!$C$2="Any","Any",'Turf only'!V406)&amp;M406&amp;IF('by region'!$I$2="Any","Any",N406)&amp;G406</f>
        <v>AnyFlatAny45159</v>
      </c>
      <c r="E406" s="5" t="e">
        <f>IF(I406=#REF!,'Turf only'!G406,"")</f>
        <v>#REF!</v>
      </c>
      <c r="F406" s="5" t="e">
        <f t="shared" si="31"/>
        <v>#REF!</v>
      </c>
      <c r="G406" s="15">
        <v>45159</v>
      </c>
      <c r="H406" s="16" t="s">
        <v>42</v>
      </c>
      <c r="I406" s="16" t="s">
        <v>82</v>
      </c>
      <c r="J406" s="16" t="s">
        <v>9</v>
      </c>
      <c r="K406" s="14" t="s">
        <v>24</v>
      </c>
      <c r="L406" s="14" t="s">
        <v>19</v>
      </c>
      <c r="M406" s="16" t="s">
        <v>25</v>
      </c>
      <c r="N406" s="16" t="s">
        <v>13</v>
      </c>
      <c r="O406" s="16" t="s">
        <v>14</v>
      </c>
      <c r="P406" s="12">
        <f t="shared" si="32"/>
        <v>1</v>
      </c>
      <c r="Q406" s="12" cm="1">
        <f t="array" ref="Q406">SUMPRODUCT(($G$2:$G$2765=G406)*(P406&gt;$P$2:$P$2765))+1</f>
        <v>1</v>
      </c>
      <c r="R406" s="12" t="e">
        <f>(Q406*100000)+#REF!</f>
        <v>#REF!</v>
      </c>
      <c r="S406" t="e" cm="1">
        <f t="array" ref="S406">SUMPRODUCT(($G$2:$G$2765=G406)*(R406&gt;$R$2:$R$2765))+1</f>
        <v>#REF!</v>
      </c>
      <c r="T406" t="str">
        <f t="shared" si="33"/>
        <v xml:space="preserve">BRIGHTON </v>
      </c>
      <c r="U406">
        <v>0</v>
      </c>
      <c r="V406" t="s">
        <v>19</v>
      </c>
      <c r="W406">
        <f t="shared" si="34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0"/>
        <v>Evening45161</v>
      </c>
      <c r="D407" s="5" t="str">
        <f>IF('by region'!$C$2="Any","Any",'Turf only'!V407)&amp;M407&amp;IF('by region'!$I$2="Any","Any",N407)&amp;G407</f>
        <v>AnyFlatAny45161</v>
      </c>
      <c r="E407" s="5" t="e">
        <f>IF(I407=#REF!,'Turf only'!G407,"")</f>
        <v>#REF!</v>
      </c>
      <c r="F407" s="5" t="e">
        <f t="shared" si="31"/>
        <v>#REF!</v>
      </c>
      <c r="G407" s="15">
        <v>45161</v>
      </c>
      <c r="H407" s="16" t="s">
        <v>27</v>
      </c>
      <c r="I407" s="16" t="s">
        <v>44</v>
      </c>
      <c r="J407" s="16" t="s">
        <v>80</v>
      </c>
      <c r="K407" s="14" t="s">
        <v>10</v>
      </c>
      <c r="L407" s="14" t="s">
        <v>17</v>
      </c>
      <c r="M407" s="16" t="s">
        <v>25</v>
      </c>
      <c r="N407" s="16" t="s">
        <v>13</v>
      </c>
      <c r="O407" s="16" t="s">
        <v>21</v>
      </c>
      <c r="P407" s="12">
        <f t="shared" si="32"/>
        <v>2</v>
      </c>
      <c r="Q407" s="12" cm="1">
        <f t="array" ref="Q407">SUMPRODUCT(($G$2:$G$2765=G407)*(P407&gt;$P$2:$P$2765))+1</f>
        <v>4</v>
      </c>
      <c r="R407" s="12" t="e">
        <f>(Q407*100000)+#REF!</f>
        <v>#REF!</v>
      </c>
      <c r="S407" t="e" cm="1">
        <f t="array" ref="S407">SUMPRODUCT(($G$2:$G$2765=G407)*(R407&gt;$R$2:$R$2765))+1</f>
        <v>#REF!</v>
      </c>
      <c r="T407" t="str">
        <f t="shared" si="33"/>
        <v>LEICESTER †</v>
      </c>
      <c r="U407">
        <v>0</v>
      </c>
      <c r="V407" t="s">
        <v>19</v>
      </c>
      <c r="W407">
        <f t="shared" si="34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0"/>
        <v>Afternoon45161</v>
      </c>
      <c r="D408" s="5" t="str">
        <f>IF('by region'!$C$2="Any","Any",'Turf only'!V408)&amp;M408&amp;IF('by region'!$I$2="Any","Any",N408)&amp;G408</f>
        <v>AnyFlatAny45161</v>
      </c>
      <c r="E408" s="5" t="e">
        <f>IF(I408=#REF!,'Turf only'!G408,"")</f>
        <v>#REF!</v>
      </c>
      <c r="F408" s="5" t="e">
        <f t="shared" si="31"/>
        <v>#REF!</v>
      </c>
      <c r="G408" s="15">
        <v>45161</v>
      </c>
      <c r="H408" s="16" t="s">
        <v>27</v>
      </c>
      <c r="I408" s="16" t="s">
        <v>79</v>
      </c>
      <c r="J408" s="16" t="s">
        <v>9</v>
      </c>
      <c r="K408" s="14" t="s">
        <v>24</v>
      </c>
      <c r="L408" s="14" t="s">
        <v>19</v>
      </c>
      <c r="M408" s="16" t="s">
        <v>25</v>
      </c>
      <c r="N408" s="16" t="s">
        <v>13</v>
      </c>
      <c r="O408" s="16" t="s">
        <v>14</v>
      </c>
      <c r="P408" s="12">
        <f t="shared" si="32"/>
        <v>1</v>
      </c>
      <c r="Q408" s="12" cm="1">
        <f t="array" ref="Q408">SUMPRODUCT(($G$2:$G$2765=G408)*(P408&gt;$P$2:$P$2765))+1</f>
        <v>1</v>
      </c>
      <c r="R408" s="12" t="e">
        <f>(Q408*100000)+#REF!</f>
        <v>#REF!</v>
      </c>
      <c r="S408" t="e" cm="1">
        <f t="array" ref="S408">SUMPRODUCT(($G$2:$G$2765=G408)*(R408&gt;$R$2:$R$2765))+1</f>
        <v>#REF!</v>
      </c>
      <c r="T408" t="str">
        <f t="shared" si="33"/>
        <v xml:space="preserve">BATH </v>
      </c>
      <c r="U408">
        <v>0</v>
      </c>
      <c r="V408" t="s">
        <v>11</v>
      </c>
      <c r="W408">
        <f t="shared" si="34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0"/>
        <v>Afternoon45161</v>
      </c>
      <c r="D409" s="5" t="str">
        <f>IF('by region'!$C$2="Any","Any",'Turf only'!V409)&amp;M409&amp;IF('by region'!$I$2="Any","Any",N409)&amp;G409</f>
        <v>AnyFlatAny45161</v>
      </c>
      <c r="E409" s="5" t="e">
        <f>IF(I409=#REF!,'Turf only'!G409,"")</f>
        <v>#REF!</v>
      </c>
      <c r="F409" s="5" t="e">
        <f t="shared" si="31"/>
        <v>#REF!</v>
      </c>
      <c r="G409" s="15">
        <v>45161</v>
      </c>
      <c r="H409" s="16" t="s">
        <v>27</v>
      </c>
      <c r="I409" s="16" t="s">
        <v>63</v>
      </c>
      <c r="J409" s="16" t="s">
        <v>9</v>
      </c>
      <c r="K409" s="14" t="s">
        <v>16</v>
      </c>
      <c r="L409" s="14" t="s">
        <v>11</v>
      </c>
      <c r="M409" s="16" t="s">
        <v>25</v>
      </c>
      <c r="N409" s="16" t="s">
        <v>13</v>
      </c>
      <c r="O409" s="16" t="s">
        <v>14</v>
      </c>
      <c r="P409" s="12">
        <f t="shared" si="32"/>
        <v>1</v>
      </c>
      <c r="Q409" s="12" cm="1">
        <f t="array" ref="Q409">SUMPRODUCT(($G$2:$G$2765=G409)*(P409&gt;$P$2:$P$2765))+1</f>
        <v>1</v>
      </c>
      <c r="R409" s="12" t="e">
        <f>(Q409*100000)+#REF!</f>
        <v>#REF!</v>
      </c>
      <c r="S409" t="e" cm="1">
        <f t="array" ref="S409">SUMPRODUCT(($G$2:$G$2765=G409)*(R409&gt;$R$2:$R$2765))+1</f>
        <v>#REF!</v>
      </c>
      <c r="T409" t="str">
        <f t="shared" si="33"/>
        <v xml:space="preserve">CARLISLE </v>
      </c>
      <c r="U409">
        <v>0</v>
      </c>
      <c r="V409" t="s">
        <v>17</v>
      </c>
      <c r="W409">
        <f t="shared" si="34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0"/>
        <v>Afternoon45161</v>
      </c>
      <c r="D410" s="5" t="str">
        <f>IF('by region'!$C$2="Any","Any",'Turf only'!V410)&amp;M410&amp;IF('by region'!$I$2="Any","Any",N410)&amp;G410</f>
        <v>AnyFlatAny45161</v>
      </c>
      <c r="E410" s="5" t="e">
        <f>IF(I410=#REF!,'Turf only'!G410,"")</f>
        <v>#REF!</v>
      </c>
      <c r="F410" s="5" t="e">
        <f t="shared" si="31"/>
        <v>#REF!</v>
      </c>
      <c r="G410" s="15">
        <v>45161</v>
      </c>
      <c r="H410" s="16" t="s">
        <v>27</v>
      </c>
      <c r="I410" s="16" t="s">
        <v>90</v>
      </c>
      <c r="J410" s="16" t="s">
        <v>9</v>
      </c>
      <c r="K410" s="14" t="s">
        <v>10</v>
      </c>
      <c r="L410" s="14" t="s">
        <v>11</v>
      </c>
      <c r="M410" s="16" t="s">
        <v>25</v>
      </c>
      <c r="N410" s="16" t="s">
        <v>13</v>
      </c>
      <c r="O410" s="16" t="s">
        <v>14</v>
      </c>
      <c r="P410" s="12">
        <f t="shared" si="32"/>
        <v>1</v>
      </c>
      <c r="Q410" s="12" cm="1">
        <f t="array" ref="Q410">SUMPRODUCT(($G$2:$G$2765=G410)*(P410&gt;$P$2:$P$2765))+1</f>
        <v>1</v>
      </c>
      <c r="R410" s="12" t="e">
        <f>(Q410*100000)+#REF!</f>
        <v>#REF!</v>
      </c>
      <c r="S410" t="e" cm="1">
        <f t="array" ref="S410">SUMPRODUCT(($G$2:$G$2765=G410)*(R410&gt;$R$2:$R$2765))+1</f>
        <v>#REF!</v>
      </c>
      <c r="T410" t="str">
        <f t="shared" si="33"/>
        <v xml:space="preserve">YORK </v>
      </c>
      <c r="U410">
        <v>0</v>
      </c>
      <c r="V410" t="s">
        <v>19</v>
      </c>
      <c r="W410">
        <f t="shared" si="34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0"/>
        <v>Afternoon45162</v>
      </c>
      <c r="D411" s="5" t="str">
        <f>IF('by region'!$C$2="Any","Any",'Turf only'!V411)&amp;M411&amp;IF('by region'!$I$2="Any","Any",N411)&amp;G411</f>
        <v>AnyFlatAny45162</v>
      </c>
      <c r="E411" s="5" t="e">
        <f>IF(I411=#REF!,'Turf only'!G411,"")</f>
        <v>#REF!</v>
      </c>
      <c r="F411" s="5" t="e">
        <f t="shared" si="31"/>
        <v>#REF!</v>
      </c>
      <c r="G411" s="15">
        <v>45162</v>
      </c>
      <c r="H411" s="16" t="s">
        <v>34</v>
      </c>
      <c r="I411" s="16" t="s">
        <v>54</v>
      </c>
      <c r="J411" s="16" t="s">
        <v>9</v>
      </c>
      <c r="K411" s="14" t="s">
        <v>24</v>
      </c>
      <c r="L411" s="14" t="s">
        <v>19</v>
      </c>
      <c r="M411" s="16" t="s">
        <v>25</v>
      </c>
      <c r="N411" s="16" t="s">
        <v>13</v>
      </c>
      <c r="O411" s="16" t="s">
        <v>14</v>
      </c>
      <c r="P411" s="12">
        <f t="shared" si="32"/>
        <v>1</v>
      </c>
      <c r="Q411" s="12" cm="1">
        <f t="array" ref="Q411">SUMPRODUCT(($G$2:$G$2765=G411)*(P411&gt;$P$2:$P$2765))+1</f>
        <v>1</v>
      </c>
      <c r="R411" s="12" t="e">
        <f>(Q411*100000)+#REF!</f>
        <v>#REF!</v>
      </c>
      <c r="S411" t="e" cm="1">
        <f t="array" ref="S411">SUMPRODUCT(($G$2:$G$2765=G411)*(R411&gt;$R$2:$R$2765))+1</f>
        <v>#REF!</v>
      </c>
      <c r="T411" t="str">
        <f t="shared" si="33"/>
        <v xml:space="preserve">CHEPSTOW </v>
      </c>
      <c r="U411">
        <v>0</v>
      </c>
      <c r="V411" t="s">
        <v>19</v>
      </c>
      <c r="W411">
        <f t="shared" si="34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0"/>
        <v>Afternoon45162</v>
      </c>
      <c r="D412" s="5" t="str">
        <f>IF('by region'!$C$2="Any","Any",'Turf only'!V412)&amp;M412&amp;IF('by region'!$I$2="Any","Any",N412)&amp;G412</f>
        <v>AnyFlatAny45162</v>
      </c>
      <c r="E412" s="5" t="e">
        <f>IF(I412=#REF!,'Turf only'!G412,"")</f>
        <v>#REF!</v>
      </c>
      <c r="F412" s="5" t="e">
        <f t="shared" si="31"/>
        <v>#REF!</v>
      </c>
      <c r="G412" s="15">
        <v>45162</v>
      </c>
      <c r="H412" s="16" t="s">
        <v>34</v>
      </c>
      <c r="I412" s="16" t="s">
        <v>90</v>
      </c>
      <c r="J412" s="16" t="s">
        <v>9</v>
      </c>
      <c r="K412" s="14" t="s">
        <v>10</v>
      </c>
      <c r="L412" s="14" t="s">
        <v>11</v>
      </c>
      <c r="M412" s="16" t="s">
        <v>25</v>
      </c>
      <c r="N412" s="16" t="s">
        <v>13</v>
      </c>
      <c r="O412" s="16" t="s">
        <v>14</v>
      </c>
      <c r="P412" s="12">
        <f t="shared" si="32"/>
        <v>1</v>
      </c>
      <c r="Q412" s="12" cm="1">
        <f t="array" ref="Q412">SUMPRODUCT(($G$2:$G$2765=G412)*(P412&gt;$P$2:$P$2765))+1</f>
        <v>1</v>
      </c>
      <c r="R412" s="12" t="e">
        <f>(Q412*100000)+#REF!</f>
        <v>#REF!</v>
      </c>
      <c r="S412" t="e" cm="1">
        <f t="array" ref="S412">SUMPRODUCT(($G$2:$G$2765=G412)*(R412&gt;$R$2:$R$2765))+1</f>
        <v>#REF!</v>
      </c>
      <c r="T412" t="str">
        <f t="shared" si="33"/>
        <v xml:space="preserve">YORK </v>
      </c>
      <c r="U412">
        <v>0</v>
      </c>
      <c r="V412" t="s">
        <v>11</v>
      </c>
      <c r="W412">
        <f t="shared" si="34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0"/>
        <v>Afternoon45163</v>
      </c>
      <c r="D413" s="5" t="str">
        <f>IF('by region'!$C$2="Any","Any",'Turf only'!V413)&amp;M413&amp;IF('by region'!$I$2="Any","Any",N413)&amp;G413</f>
        <v>AnyFlatAny45163</v>
      </c>
      <c r="E413" s="5" t="e">
        <f>IF(I413=#REF!,'Turf only'!G413,"")</f>
        <v>#REF!</v>
      </c>
      <c r="F413" s="5" t="e">
        <f t="shared" si="31"/>
        <v>#REF!</v>
      </c>
      <c r="G413" s="15">
        <v>45163</v>
      </c>
      <c r="H413" s="16" t="s">
        <v>35</v>
      </c>
      <c r="I413" s="16" t="s">
        <v>65</v>
      </c>
      <c r="J413" s="16" t="s">
        <v>9</v>
      </c>
      <c r="K413" s="14" t="s">
        <v>24</v>
      </c>
      <c r="L413" s="14" t="s">
        <v>19</v>
      </c>
      <c r="M413" s="16" t="s">
        <v>25</v>
      </c>
      <c r="N413" s="16" t="s">
        <v>13</v>
      </c>
      <c r="O413" s="16" t="s">
        <v>14</v>
      </c>
      <c r="P413" s="12">
        <f t="shared" si="32"/>
        <v>1</v>
      </c>
      <c r="Q413" s="12" cm="1">
        <f t="array" ref="Q413">SUMPRODUCT(($G$2:$G$2765=G413)*(P413&gt;$P$2:$P$2765))+1</f>
        <v>1</v>
      </c>
      <c r="R413" s="12" t="e">
        <f>(Q413*100000)+#REF!</f>
        <v>#REF!</v>
      </c>
      <c r="S413" t="e" cm="1">
        <f t="array" ref="S413">SUMPRODUCT(($G$2:$G$2765=G413)*(R413&gt;$R$2:$R$2765))+1</f>
        <v>#REF!</v>
      </c>
      <c r="T413" t="str">
        <f t="shared" si="33"/>
        <v xml:space="preserve">FFOS LAS </v>
      </c>
      <c r="U413">
        <v>0</v>
      </c>
      <c r="V413" t="s">
        <v>11</v>
      </c>
      <c r="W413">
        <f t="shared" si="34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0"/>
        <v>Evening45163</v>
      </c>
      <c r="D414" s="5" t="str">
        <f>IF('by region'!$C$2="Any","Any",'Turf only'!V414)&amp;M414&amp;IF('by region'!$I$2="Any","Any",N414)&amp;G414</f>
        <v>AnyFlatAny45163</v>
      </c>
      <c r="E414" s="5" t="e">
        <f>IF(I414=#REF!,'Turf only'!G414,"")</f>
        <v>#REF!</v>
      </c>
      <c r="F414" s="5" t="e">
        <f t="shared" si="31"/>
        <v>#REF!</v>
      </c>
      <c r="G414" s="15">
        <v>45163</v>
      </c>
      <c r="H414" s="16" t="s">
        <v>35</v>
      </c>
      <c r="I414" s="16" t="s">
        <v>86</v>
      </c>
      <c r="J414" s="16" t="s">
        <v>80</v>
      </c>
      <c r="K414" s="14" t="s">
        <v>10</v>
      </c>
      <c r="L414" s="14" t="s">
        <v>11</v>
      </c>
      <c r="M414" s="16" t="s">
        <v>25</v>
      </c>
      <c r="N414" s="16" t="s">
        <v>13</v>
      </c>
      <c r="O414" s="16" t="s">
        <v>14</v>
      </c>
      <c r="P414" s="12">
        <f t="shared" si="32"/>
        <v>2</v>
      </c>
      <c r="Q414" s="12" cm="1">
        <f t="array" ref="Q414">SUMPRODUCT(($G$2:$G$2765=G414)*(P414&gt;$P$2:$P$2765))+1</f>
        <v>4</v>
      </c>
      <c r="R414" s="12" t="e">
        <f>(Q414*100000)+#REF!</f>
        <v>#REF!</v>
      </c>
      <c r="S414" t="e" cm="1">
        <f t="array" ref="S414">SUMPRODUCT(($G$2:$G$2765=G414)*(R414&gt;$R$2:$R$2765))+1</f>
        <v>#REF!</v>
      </c>
      <c r="T414" t="str">
        <f t="shared" si="33"/>
        <v>HAMILTON PARK †</v>
      </c>
      <c r="U414">
        <v>0</v>
      </c>
      <c r="V414" t="s">
        <v>17</v>
      </c>
      <c r="W414">
        <f t="shared" si="34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0"/>
        <v>Afternoon45163</v>
      </c>
      <c r="D415" s="5" t="str">
        <f>IF('by region'!$C$2="Any","Any",'Turf only'!V415)&amp;M415&amp;IF('by region'!$I$2="Any","Any",N415)&amp;G415</f>
        <v>AnyFlatAny45163</v>
      </c>
      <c r="E415" s="5" t="e">
        <f>IF(I415=#REF!,'Turf only'!G415,"")</f>
        <v>#REF!</v>
      </c>
      <c r="F415" s="5" t="e">
        <f t="shared" si="31"/>
        <v>#REF!</v>
      </c>
      <c r="G415" s="15">
        <v>45163</v>
      </c>
      <c r="H415" s="16" t="s">
        <v>35</v>
      </c>
      <c r="I415" s="16" t="s">
        <v>76</v>
      </c>
      <c r="J415" s="16" t="s">
        <v>9</v>
      </c>
      <c r="K415" s="14" t="s">
        <v>16</v>
      </c>
      <c r="L415" s="14" t="s">
        <v>17</v>
      </c>
      <c r="M415" s="16" t="s">
        <v>25</v>
      </c>
      <c r="N415" s="16" t="s">
        <v>13</v>
      </c>
      <c r="O415" s="16" t="s">
        <v>14</v>
      </c>
      <c r="P415" s="12">
        <f t="shared" si="32"/>
        <v>1</v>
      </c>
      <c r="Q415" s="12" cm="1">
        <f t="array" ref="Q415">SUMPRODUCT(($G$2:$G$2765=G415)*(P415&gt;$P$2:$P$2765))+1</f>
        <v>1</v>
      </c>
      <c r="R415" s="12" t="e">
        <f>(Q415*100000)+#REF!</f>
        <v>#REF!</v>
      </c>
      <c r="S415" t="e" cm="1">
        <f t="array" ref="S415">SUMPRODUCT(($G$2:$G$2765=G415)*(R415&gt;$R$2:$R$2765))+1</f>
        <v>#REF!</v>
      </c>
      <c r="T415" t="str">
        <f t="shared" si="33"/>
        <v xml:space="preserve">NEWMARKET </v>
      </c>
      <c r="U415">
        <v>0</v>
      </c>
      <c r="V415" t="s">
        <v>19</v>
      </c>
      <c r="W415">
        <f t="shared" si="34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0"/>
        <v>Evening45163</v>
      </c>
      <c r="D416" s="5" t="str">
        <f>IF('by region'!$C$2="Any","Any",'Turf only'!V416)&amp;M416&amp;IF('by region'!$I$2="Any","Any",N416)&amp;G416</f>
        <v>AnyFlatAny45163</v>
      </c>
      <c r="E416" s="5" t="e">
        <f>IF(I416=#REF!,'Turf only'!G416,"")</f>
        <v>#REF!</v>
      </c>
      <c r="F416" s="5" t="e">
        <f t="shared" si="31"/>
        <v>#REF!</v>
      </c>
      <c r="G416" s="15">
        <v>45163</v>
      </c>
      <c r="H416" s="16" t="s">
        <v>35</v>
      </c>
      <c r="I416" s="16" t="s">
        <v>85</v>
      </c>
      <c r="J416" s="16" t="s">
        <v>80</v>
      </c>
      <c r="K416" s="14" t="s">
        <v>10</v>
      </c>
      <c r="L416" s="14" t="s">
        <v>19</v>
      </c>
      <c r="M416" s="16" t="s">
        <v>25</v>
      </c>
      <c r="N416" s="16" t="s">
        <v>13</v>
      </c>
      <c r="O416" s="16" t="s">
        <v>14</v>
      </c>
      <c r="P416" s="12">
        <f t="shared" si="32"/>
        <v>2</v>
      </c>
      <c r="Q416" s="12" cm="1">
        <f t="array" ref="Q416">SUMPRODUCT(($G$2:$G$2765=G416)*(P416&gt;$P$2:$P$2765))+1</f>
        <v>4</v>
      </c>
      <c r="R416" s="12" t="e">
        <f>(Q416*100000)+#REF!</f>
        <v>#REF!</v>
      </c>
      <c r="S416" t="e" cm="1">
        <f t="array" ref="S416">SUMPRODUCT(($G$2:$G$2765=G416)*(R416&gt;$R$2:$R$2765))+1</f>
        <v>#REF!</v>
      </c>
      <c r="T416" t="str">
        <f t="shared" si="33"/>
        <v>GOODWOOD †</v>
      </c>
      <c r="U416">
        <v>0</v>
      </c>
      <c r="V416" t="s">
        <v>11</v>
      </c>
      <c r="W416">
        <f t="shared" si="34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0"/>
        <v>Afternoon45163</v>
      </c>
      <c r="D417" s="5" t="str">
        <f>IF('by region'!$C$2="Any","Any",'Turf only'!V417)&amp;M417&amp;IF('by region'!$I$2="Any","Any",N417)&amp;G417</f>
        <v>AnyFlatAny45163</v>
      </c>
      <c r="E417" s="5" t="e">
        <f>IF(I417=#REF!,'Turf only'!G417,"")</f>
        <v>#REF!</v>
      </c>
      <c r="F417" s="5" t="e">
        <f t="shared" si="31"/>
        <v>#REF!</v>
      </c>
      <c r="G417" s="15">
        <v>45163</v>
      </c>
      <c r="H417" s="16" t="s">
        <v>35</v>
      </c>
      <c r="I417" s="16" t="s">
        <v>90</v>
      </c>
      <c r="J417" s="16" t="s">
        <v>9</v>
      </c>
      <c r="K417" s="14" t="s">
        <v>10</v>
      </c>
      <c r="L417" s="14" t="s">
        <v>11</v>
      </c>
      <c r="M417" s="16" t="s">
        <v>25</v>
      </c>
      <c r="N417" s="16" t="s">
        <v>13</v>
      </c>
      <c r="O417" s="16" t="s">
        <v>14</v>
      </c>
      <c r="P417" s="12">
        <f t="shared" si="32"/>
        <v>1</v>
      </c>
      <c r="Q417" s="12" cm="1">
        <f t="array" ref="Q417">SUMPRODUCT(($G$2:$G$2765=G417)*(P417&gt;$P$2:$P$2765))+1</f>
        <v>1</v>
      </c>
      <c r="R417" s="12" t="e">
        <f>(Q417*100000)+#REF!</f>
        <v>#REF!</v>
      </c>
      <c r="S417" t="e" cm="1">
        <f t="array" ref="S417">SUMPRODUCT(($G$2:$G$2765=G417)*(R417&gt;$R$2:$R$2765))+1</f>
        <v>#REF!</v>
      </c>
      <c r="T417" t="str">
        <f t="shared" si="33"/>
        <v xml:space="preserve">YORK </v>
      </c>
      <c r="U417">
        <v>0</v>
      </c>
      <c r="V417" t="s">
        <v>19</v>
      </c>
      <c r="W417">
        <f t="shared" si="34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0"/>
        <v>Afternoon45164</v>
      </c>
      <c r="D418" s="5" t="str">
        <f>IF('by region'!$C$2="Any","Any",'Turf only'!V418)&amp;M418&amp;IF('by region'!$I$2="Any","Any",N418)&amp;G418</f>
        <v>AnyFlatAny45164</v>
      </c>
      <c r="E418" s="5" t="e">
        <f>IF(I418=#REF!,'Turf only'!G418,"")</f>
        <v>#REF!</v>
      </c>
      <c r="F418" s="5" t="e">
        <f t="shared" si="31"/>
        <v>#REF!</v>
      </c>
      <c r="G418" s="15">
        <v>45164</v>
      </c>
      <c r="H418" s="16" t="s">
        <v>37</v>
      </c>
      <c r="I418" s="16" t="s">
        <v>85</v>
      </c>
      <c r="J418" s="16" t="s">
        <v>9</v>
      </c>
      <c r="K418" s="14" t="s">
        <v>10</v>
      </c>
      <c r="L418" s="14" t="s">
        <v>19</v>
      </c>
      <c r="M418" s="16" t="s">
        <v>25</v>
      </c>
      <c r="N418" s="16" t="s">
        <v>13</v>
      </c>
      <c r="O418" s="16" t="s">
        <v>14</v>
      </c>
      <c r="P418" s="12">
        <f t="shared" si="32"/>
        <v>1</v>
      </c>
      <c r="Q418" s="12" cm="1">
        <f t="array" ref="Q418">SUMPRODUCT(($G$2:$G$2765=G418)*(P418&gt;$P$2:$P$2765))+1</f>
        <v>1</v>
      </c>
      <c r="R418" s="12" t="e">
        <f>(Q418*100000)+#REF!</f>
        <v>#REF!</v>
      </c>
      <c r="S418" t="e" cm="1">
        <f t="array" ref="S418">SUMPRODUCT(($G$2:$G$2765=G418)*(R418&gt;$R$2:$R$2765))+1</f>
        <v>#REF!</v>
      </c>
      <c r="T418" t="str">
        <f t="shared" si="33"/>
        <v xml:space="preserve">GOODWOOD </v>
      </c>
      <c r="U418">
        <v>0</v>
      </c>
      <c r="V418" t="s">
        <v>11</v>
      </c>
      <c r="W418">
        <f t="shared" si="34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0"/>
        <v>Afternoon45164</v>
      </c>
      <c r="D419" s="5" t="str">
        <f>IF('by region'!$C$2="Any","Any",'Turf only'!V419)&amp;M419&amp;IF('by region'!$I$2="Any","Any",N419)&amp;G419</f>
        <v>AnyFlatAny45164</v>
      </c>
      <c r="E419" s="5" t="e">
        <f>IF(I419=#REF!,'Turf only'!G419,"")</f>
        <v>#REF!</v>
      </c>
      <c r="F419" s="5" t="e">
        <f t="shared" si="31"/>
        <v>#REF!</v>
      </c>
      <c r="G419" s="15">
        <v>45164</v>
      </c>
      <c r="H419" s="16" t="s">
        <v>37</v>
      </c>
      <c r="I419" s="16" t="s">
        <v>76</v>
      </c>
      <c r="J419" s="16" t="s">
        <v>9</v>
      </c>
      <c r="K419" s="14" t="s">
        <v>16</v>
      </c>
      <c r="L419" s="14" t="s">
        <v>17</v>
      </c>
      <c r="M419" s="16" t="s">
        <v>25</v>
      </c>
      <c r="N419" s="16" t="s">
        <v>13</v>
      </c>
      <c r="O419" s="16" t="s">
        <v>14</v>
      </c>
      <c r="P419" s="12">
        <f t="shared" si="32"/>
        <v>1</v>
      </c>
      <c r="Q419" s="12" cm="1">
        <f t="array" ref="Q419">SUMPRODUCT(($G$2:$G$2765=G419)*(P419&gt;$P$2:$P$2765))+1</f>
        <v>1</v>
      </c>
      <c r="R419" s="12" t="e">
        <f>(Q419*100000)+#REF!</f>
        <v>#REF!</v>
      </c>
      <c r="S419" t="e" cm="1">
        <f t="array" ref="S419">SUMPRODUCT(($G$2:$G$2765=G419)*(R419&gt;$R$2:$R$2765))+1</f>
        <v>#REF!</v>
      </c>
      <c r="T419" t="str">
        <f t="shared" si="33"/>
        <v xml:space="preserve">NEWMARKET </v>
      </c>
      <c r="U419">
        <v>0</v>
      </c>
      <c r="V419" t="s">
        <v>17</v>
      </c>
      <c r="W419">
        <f t="shared" si="34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0"/>
        <v>Evening45164</v>
      </c>
      <c r="D420" s="5" t="str">
        <f>IF('by region'!$C$2="Any","Any",'Turf only'!V420)&amp;M420&amp;IF('by region'!$I$2="Any","Any",N420)&amp;G420</f>
        <v>AnyFlatAny45164</v>
      </c>
      <c r="E420" s="5" t="e">
        <f>IF(I420=#REF!,'Turf only'!G420,"")</f>
        <v>#REF!</v>
      </c>
      <c r="F420" s="5" t="e">
        <f t="shared" si="31"/>
        <v>#REF!</v>
      </c>
      <c r="G420" s="15">
        <v>45164</v>
      </c>
      <c r="H420" s="16" t="s">
        <v>37</v>
      </c>
      <c r="I420" s="16" t="s">
        <v>69</v>
      </c>
      <c r="J420" s="16" t="s">
        <v>80</v>
      </c>
      <c r="K420" s="14" t="s">
        <v>10</v>
      </c>
      <c r="L420" s="14" t="s">
        <v>11</v>
      </c>
      <c r="M420" s="16" t="s">
        <v>25</v>
      </c>
      <c r="N420" s="16" t="s">
        <v>13</v>
      </c>
      <c r="O420" s="16" t="s">
        <v>14</v>
      </c>
      <c r="P420" s="12">
        <f t="shared" si="32"/>
        <v>2</v>
      </c>
      <c r="Q420" s="12" cm="1">
        <f t="array" ref="Q420">SUMPRODUCT(($G$2:$G$2765=G420)*(P420&gt;$P$2:$P$2765))+1</f>
        <v>5</v>
      </c>
      <c r="R420" s="12" t="e">
        <f>(Q420*100000)+#REF!</f>
        <v>#REF!</v>
      </c>
      <c r="S420" t="e" cm="1">
        <f t="array" ref="S420">SUMPRODUCT(($G$2:$G$2765=G420)*(R420&gt;$R$2:$R$2765))+1</f>
        <v>#REF!</v>
      </c>
      <c r="T420" t="str">
        <f t="shared" si="33"/>
        <v>REDCAR †</v>
      </c>
      <c r="U420">
        <v>0</v>
      </c>
      <c r="V420" t="s">
        <v>11</v>
      </c>
      <c r="W420">
        <f t="shared" si="34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0"/>
        <v>Evening45164</v>
      </c>
      <c r="D421" s="5" t="str">
        <f>IF('by region'!$C$2="Any","Any",'Turf only'!V421)&amp;M421&amp;IF('by region'!$I$2="Any","Any",N421)&amp;G421</f>
        <v>AnyFlatAny45164</v>
      </c>
      <c r="E421" s="5" t="e">
        <f>IF(I421=#REF!,'Turf only'!G421,"")</f>
        <v>#REF!</v>
      </c>
      <c r="F421" s="5" t="e">
        <f t="shared" si="31"/>
        <v>#REF!</v>
      </c>
      <c r="G421" s="15">
        <v>45164</v>
      </c>
      <c r="H421" s="16" t="s">
        <v>37</v>
      </c>
      <c r="I421" s="16" t="s">
        <v>70</v>
      </c>
      <c r="J421" s="16" t="s">
        <v>80</v>
      </c>
      <c r="K421" s="14" t="s">
        <v>24</v>
      </c>
      <c r="L421" s="14" t="s">
        <v>19</v>
      </c>
      <c r="M421" s="16" t="s">
        <v>25</v>
      </c>
      <c r="N421" s="16" t="s">
        <v>13</v>
      </c>
      <c r="O421" s="16" t="s">
        <v>14</v>
      </c>
      <c r="P421" s="12">
        <f t="shared" si="32"/>
        <v>2</v>
      </c>
      <c r="Q421" s="12" cm="1">
        <f t="array" ref="Q421">SUMPRODUCT(($G$2:$G$2765=G421)*(P421&gt;$P$2:$P$2765))+1</f>
        <v>5</v>
      </c>
      <c r="R421" s="12" t="e">
        <f>(Q421*100000)+#REF!</f>
        <v>#REF!</v>
      </c>
      <c r="S421" t="e" cm="1">
        <f t="array" ref="S421">SUMPRODUCT(($G$2:$G$2765=G421)*(R421&gt;$R$2:$R$2765))+1</f>
        <v>#REF!</v>
      </c>
      <c r="T421" t="str">
        <f t="shared" si="33"/>
        <v>WINDSOR †</v>
      </c>
      <c r="U421">
        <v>0</v>
      </c>
      <c r="V421" t="s">
        <v>11</v>
      </c>
      <c r="W421">
        <f t="shared" si="34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0"/>
        <v>Afternoon45164</v>
      </c>
      <c r="D422" s="5" t="str">
        <f>IF('by region'!$C$2="Any","Any",'Turf only'!V422)&amp;M422&amp;IF('by region'!$I$2="Any","Any",N422)&amp;G422</f>
        <v>AnyFlatAny45164</v>
      </c>
      <c r="E422" s="5" t="e">
        <f>IF(I422=#REF!,'Turf only'!G422,"")</f>
        <v>#REF!</v>
      </c>
      <c r="F422" s="5" t="e">
        <f t="shared" si="31"/>
        <v>#REF!</v>
      </c>
      <c r="G422" s="15">
        <v>45164</v>
      </c>
      <c r="H422" s="16" t="s">
        <v>37</v>
      </c>
      <c r="I422" s="16" t="s">
        <v>90</v>
      </c>
      <c r="J422" s="16" t="s">
        <v>9</v>
      </c>
      <c r="K422" s="14" t="s">
        <v>10</v>
      </c>
      <c r="L422" s="14" t="s">
        <v>11</v>
      </c>
      <c r="M422" s="16" t="s">
        <v>25</v>
      </c>
      <c r="N422" s="16" t="s">
        <v>13</v>
      </c>
      <c r="O422" s="16" t="s">
        <v>14</v>
      </c>
      <c r="P422" s="12">
        <f t="shared" si="32"/>
        <v>1</v>
      </c>
      <c r="Q422" s="12" cm="1">
        <f t="array" ref="Q422">SUMPRODUCT(($G$2:$G$2765=G422)*(P422&gt;$P$2:$P$2765))+1</f>
        <v>1</v>
      </c>
      <c r="R422" s="12" t="e">
        <f>(Q422*100000)+#REF!</f>
        <v>#REF!</v>
      </c>
      <c r="S422" t="e" cm="1">
        <f t="array" ref="S422">SUMPRODUCT(($G$2:$G$2765=G422)*(R422&gt;$R$2:$R$2765))+1</f>
        <v>#REF!</v>
      </c>
      <c r="T422" t="str">
        <f t="shared" si="33"/>
        <v xml:space="preserve">YORK </v>
      </c>
      <c r="U422">
        <v>0</v>
      </c>
      <c r="V422" t="s">
        <v>11</v>
      </c>
      <c r="W422">
        <f t="shared" si="34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0"/>
        <v>Afternoon45165</v>
      </c>
      <c r="D423" s="5" t="str">
        <f>IF('by region'!$C$2="Any","Any",'Turf only'!V423)&amp;M423&amp;IF('by region'!$I$2="Any","Any",N423)&amp;G423</f>
        <v>AnyFlatAny45165</v>
      </c>
      <c r="E423" s="5" t="e">
        <f>IF(I423=#REF!,'Turf only'!G423,"")</f>
        <v>#REF!</v>
      </c>
      <c r="F423" s="5" t="e">
        <f t="shared" si="31"/>
        <v>#REF!</v>
      </c>
      <c r="G423" s="15">
        <v>45165</v>
      </c>
      <c r="H423" s="16" t="s">
        <v>40</v>
      </c>
      <c r="I423" s="16" t="s">
        <v>77</v>
      </c>
      <c r="J423" s="16" t="s">
        <v>9</v>
      </c>
      <c r="K423" s="14" t="s">
        <v>10</v>
      </c>
      <c r="L423" s="14" t="s">
        <v>11</v>
      </c>
      <c r="M423" s="16" t="s">
        <v>25</v>
      </c>
      <c r="N423" s="16" t="s">
        <v>13</v>
      </c>
      <c r="O423" s="16" t="s">
        <v>14</v>
      </c>
      <c r="P423" s="12">
        <f t="shared" si="32"/>
        <v>1</v>
      </c>
      <c r="Q423" s="12" cm="1">
        <f t="array" ref="Q423">SUMPRODUCT(($G$2:$G$2765=G423)*(P423&gt;$P$2:$P$2765))+1</f>
        <v>1</v>
      </c>
      <c r="R423" s="12" t="e">
        <f>(Q423*100000)+#REF!</f>
        <v>#REF!</v>
      </c>
      <c r="S423" t="e" cm="1">
        <f t="array" ref="S423">SUMPRODUCT(($G$2:$G$2765=G423)*(R423&gt;$R$2:$R$2765))+1</f>
        <v>#REF!</v>
      </c>
      <c r="T423" t="str">
        <f t="shared" si="33"/>
        <v xml:space="preserve">BEVERLEY </v>
      </c>
      <c r="U423">
        <v>0</v>
      </c>
      <c r="V423" t="s">
        <v>19</v>
      </c>
      <c r="W423">
        <f t="shared" si="34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0"/>
        <v>Afternoon45165</v>
      </c>
      <c r="D424" s="5" t="str">
        <f>IF('by region'!$C$2="Any","Any",'Turf only'!V424)&amp;M424&amp;IF('by region'!$I$2="Any","Any",N424)&amp;G424</f>
        <v>AnyFlatAny45165</v>
      </c>
      <c r="E424" s="5" t="e">
        <f>IF(I424=#REF!,'Turf only'!G424,"")</f>
        <v>#REF!</v>
      </c>
      <c r="F424" s="5" t="e">
        <f t="shared" si="31"/>
        <v>#REF!</v>
      </c>
      <c r="G424" s="15">
        <v>45165</v>
      </c>
      <c r="H424" s="16" t="s">
        <v>40</v>
      </c>
      <c r="I424" s="16" t="s">
        <v>85</v>
      </c>
      <c r="J424" s="16" t="s">
        <v>9</v>
      </c>
      <c r="K424" s="14" t="s">
        <v>10</v>
      </c>
      <c r="L424" s="14" t="s">
        <v>19</v>
      </c>
      <c r="M424" s="16" t="s">
        <v>25</v>
      </c>
      <c r="N424" s="16" t="s">
        <v>13</v>
      </c>
      <c r="O424" s="16" t="s">
        <v>14</v>
      </c>
      <c r="P424" s="12">
        <f t="shared" si="32"/>
        <v>1</v>
      </c>
      <c r="Q424" s="12" cm="1">
        <f t="array" ref="Q424">SUMPRODUCT(($G$2:$G$2765=G424)*(P424&gt;$P$2:$P$2765))+1</f>
        <v>1</v>
      </c>
      <c r="R424" s="12" t="e">
        <f>(Q424*100000)+#REF!</f>
        <v>#REF!</v>
      </c>
      <c r="S424" t="e" cm="1">
        <f t="array" ref="S424">SUMPRODUCT(($G$2:$G$2765=G424)*(R424&gt;$R$2:$R$2765))+1</f>
        <v>#REF!</v>
      </c>
      <c r="T424" t="str">
        <f t="shared" si="33"/>
        <v xml:space="preserve">GOODWOOD </v>
      </c>
      <c r="U424">
        <v>0</v>
      </c>
      <c r="V424" t="s">
        <v>19</v>
      </c>
      <c r="W424">
        <f t="shared" si="34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0"/>
        <v>Afternoon45165</v>
      </c>
      <c r="D425" s="5" t="str">
        <f>IF('by region'!$C$2="Any","Any",'Turf only'!V425)&amp;M425&amp;IF('by region'!$I$2="Any","Any",N425)&amp;G425</f>
        <v>AnyFlatAny45165</v>
      </c>
      <c r="E425" s="5" t="e">
        <f>IF(I425=#REF!,'Turf only'!G425,"")</f>
        <v>#REF!</v>
      </c>
      <c r="F425" s="5" t="e">
        <f t="shared" si="31"/>
        <v>#REF!</v>
      </c>
      <c r="G425" s="15">
        <v>45165</v>
      </c>
      <c r="H425" s="16" t="s">
        <v>40</v>
      </c>
      <c r="I425" s="16" t="s">
        <v>81</v>
      </c>
      <c r="J425" s="16" t="s">
        <v>9</v>
      </c>
      <c r="K425" s="14" t="s">
        <v>24</v>
      </c>
      <c r="L425" s="14" t="s">
        <v>17</v>
      </c>
      <c r="M425" s="16" t="s">
        <v>25</v>
      </c>
      <c r="N425" s="16" t="s">
        <v>13</v>
      </c>
      <c r="O425" s="16" t="s">
        <v>14</v>
      </c>
      <c r="P425" s="12">
        <f t="shared" si="32"/>
        <v>1</v>
      </c>
      <c r="Q425" s="12" cm="1">
        <f t="array" ref="Q425">SUMPRODUCT(($G$2:$G$2765=G425)*(P425&gt;$P$2:$P$2765))+1</f>
        <v>1</v>
      </c>
      <c r="R425" s="12" t="e">
        <f>(Q425*100000)+#REF!</f>
        <v>#REF!</v>
      </c>
      <c r="S425" t="e" cm="1">
        <f t="array" ref="S425">SUMPRODUCT(($G$2:$G$2765=G425)*(R425&gt;$R$2:$R$2765))+1</f>
        <v>#REF!</v>
      </c>
      <c r="T425" t="str">
        <f t="shared" si="33"/>
        <v xml:space="preserve">YARMOUTH </v>
      </c>
      <c r="U425">
        <v>0</v>
      </c>
      <c r="V425" t="s">
        <v>11</v>
      </c>
      <c r="W425">
        <f t="shared" si="34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0"/>
        <v>Afternoon45166</v>
      </c>
      <c r="D426" s="5" t="str">
        <f>IF('by region'!$C$2="Any","Any",'Turf only'!V426)&amp;M426&amp;IF('by region'!$I$2="Any","Any",N426)&amp;G426</f>
        <v>AnyFlatAny45166</v>
      </c>
      <c r="E426" s="5" t="e">
        <f>IF(I426=#REF!,'Turf only'!G426,"")</f>
        <v>#REF!</v>
      </c>
      <c r="F426" s="5" t="e">
        <f t="shared" si="31"/>
        <v>#REF!</v>
      </c>
      <c r="G426" s="15">
        <v>45166</v>
      </c>
      <c r="H426" s="16" t="s">
        <v>42</v>
      </c>
      <c r="I426" s="16" t="s">
        <v>54</v>
      </c>
      <c r="J426" s="16" t="s">
        <v>9</v>
      </c>
      <c r="K426" s="14" t="s">
        <v>24</v>
      </c>
      <c r="L426" s="14" t="s">
        <v>19</v>
      </c>
      <c r="M426" s="16" t="s">
        <v>25</v>
      </c>
      <c r="N426" s="16" t="s">
        <v>13</v>
      </c>
      <c r="O426" s="16" t="s">
        <v>14</v>
      </c>
      <c r="P426" s="12">
        <f t="shared" si="32"/>
        <v>1</v>
      </c>
      <c r="Q426" s="12" cm="1">
        <f t="array" ref="Q426">SUMPRODUCT(($G$2:$G$2765=G426)*(P426&gt;$P$2:$P$2765))+1</f>
        <v>1</v>
      </c>
      <c r="R426" s="12" t="e">
        <f>(Q426*100000)+#REF!</f>
        <v>#REF!</v>
      </c>
      <c r="S426" t="e" cm="1">
        <f t="array" ref="S426">SUMPRODUCT(($G$2:$G$2765=G426)*(R426&gt;$R$2:$R$2765))+1</f>
        <v>#REF!</v>
      </c>
      <c r="T426" t="str">
        <f t="shared" si="33"/>
        <v xml:space="preserve">CHEPSTOW </v>
      </c>
      <c r="U426">
        <v>0</v>
      </c>
      <c r="V426" t="s">
        <v>11</v>
      </c>
      <c r="W426">
        <f t="shared" si="34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0"/>
        <v>Afternoon45166</v>
      </c>
      <c r="D427" s="5" t="str">
        <f>IF('by region'!$C$2="Any","Any",'Turf only'!V427)&amp;M427&amp;IF('by region'!$I$2="Any","Any",N427)&amp;G427</f>
        <v>AnyFlatAny45166</v>
      </c>
      <c r="E427" s="5" t="e">
        <f>IF(I427=#REF!,'Turf only'!G427,"")</f>
        <v>#REF!</v>
      </c>
      <c r="F427" s="5" t="e">
        <f t="shared" si="31"/>
        <v>#REF!</v>
      </c>
      <c r="G427" s="15">
        <v>45166</v>
      </c>
      <c r="H427" s="16" t="s">
        <v>42</v>
      </c>
      <c r="I427" s="16" t="s">
        <v>83</v>
      </c>
      <c r="J427" s="16" t="s">
        <v>9</v>
      </c>
      <c r="K427" s="14" t="s">
        <v>16</v>
      </c>
      <c r="L427" s="14" t="s">
        <v>19</v>
      </c>
      <c r="M427" s="16" t="s">
        <v>25</v>
      </c>
      <c r="N427" s="16" t="s">
        <v>13</v>
      </c>
      <c r="O427" s="16" t="s">
        <v>14</v>
      </c>
      <c r="P427" s="12">
        <f t="shared" si="32"/>
        <v>1</v>
      </c>
      <c r="Q427" s="12" cm="1">
        <f t="array" ref="Q427">SUMPRODUCT(($G$2:$G$2765=G427)*(P427&gt;$P$2:$P$2765))+1</f>
        <v>1</v>
      </c>
      <c r="R427" s="12" t="e">
        <f>(Q427*100000)+#REF!</f>
        <v>#REF!</v>
      </c>
      <c r="S427" t="e" cm="1">
        <f t="array" ref="S427">SUMPRODUCT(($G$2:$G$2765=G427)*(R427&gt;$R$2:$R$2765))+1</f>
        <v>#REF!</v>
      </c>
      <c r="T427" t="str">
        <f t="shared" si="33"/>
        <v xml:space="preserve">EPSOM DOWNS </v>
      </c>
      <c r="U427">
        <v>0</v>
      </c>
      <c r="V427" t="s">
        <v>11</v>
      </c>
      <c r="W427">
        <f t="shared" si="34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0"/>
        <v>Afternoon45166</v>
      </c>
      <c r="D428" s="5" t="str">
        <f>IF('by region'!$C$2="Any","Any",'Turf only'!V428)&amp;M428&amp;IF('by region'!$I$2="Any","Any",N428)&amp;G428</f>
        <v>AnyFlatAny45166</v>
      </c>
      <c r="E428" s="5" t="e">
        <f>IF(I428=#REF!,'Turf only'!G428,"")</f>
        <v>#REF!</v>
      </c>
      <c r="F428" s="5" t="e">
        <f t="shared" si="31"/>
        <v>#REF!</v>
      </c>
      <c r="G428" s="15">
        <v>45166</v>
      </c>
      <c r="H428" s="16" t="s">
        <v>42</v>
      </c>
      <c r="I428" s="16" t="s">
        <v>78</v>
      </c>
      <c r="J428" s="16" t="s">
        <v>9</v>
      </c>
      <c r="K428" s="14" t="s">
        <v>10</v>
      </c>
      <c r="L428" s="14" t="s">
        <v>11</v>
      </c>
      <c r="M428" s="16" t="s">
        <v>25</v>
      </c>
      <c r="N428" s="16" t="s">
        <v>13</v>
      </c>
      <c r="O428" s="16" t="s">
        <v>14</v>
      </c>
      <c r="P428" s="12">
        <f t="shared" si="32"/>
        <v>1</v>
      </c>
      <c r="Q428" s="12" cm="1">
        <f t="array" ref="Q428">SUMPRODUCT(($G$2:$G$2765=G428)*(P428&gt;$P$2:$P$2765))+1</f>
        <v>1</v>
      </c>
      <c r="R428" s="12" t="e">
        <f>(Q428*100000)+#REF!</f>
        <v>#REF!</v>
      </c>
      <c r="S428" t="e" cm="1">
        <f t="array" ref="S428">SUMPRODUCT(($G$2:$G$2765=G428)*(R428&gt;$R$2:$R$2765))+1</f>
        <v>#REF!</v>
      </c>
      <c r="T428" t="str">
        <f t="shared" si="33"/>
        <v xml:space="preserve">RIPON </v>
      </c>
      <c r="U428">
        <v>0</v>
      </c>
      <c r="V428" t="s">
        <v>17</v>
      </c>
      <c r="W428">
        <f t="shared" si="34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0"/>
        <v>Afternoon45167</v>
      </c>
      <c r="D429" s="5" t="str">
        <f>IF('by region'!$C$2="Any","Any",'Turf only'!V429)&amp;M429&amp;IF('by region'!$I$2="Any","Any",N429)&amp;G429</f>
        <v>AnyFlatAny45167</v>
      </c>
      <c r="E429" s="5" t="e">
        <f>IF(I429=#REF!,'Turf only'!G429,"")</f>
        <v>#REF!</v>
      </c>
      <c r="F429" s="5" t="e">
        <f t="shared" si="31"/>
        <v>#REF!</v>
      </c>
      <c r="G429" s="15">
        <v>45167</v>
      </c>
      <c r="H429" s="16" t="s">
        <v>7</v>
      </c>
      <c r="I429" s="16" t="s">
        <v>51</v>
      </c>
      <c r="J429" s="16" t="s">
        <v>9</v>
      </c>
      <c r="K429" s="14" t="s">
        <v>10</v>
      </c>
      <c r="L429" s="14" t="s">
        <v>19</v>
      </c>
      <c r="M429" s="16" t="s">
        <v>25</v>
      </c>
      <c r="N429" s="16" t="s">
        <v>13</v>
      </c>
      <c r="O429" s="16" t="s">
        <v>21</v>
      </c>
      <c r="P429" s="12">
        <f t="shared" si="32"/>
        <v>1</v>
      </c>
      <c r="Q429" s="12" cm="1">
        <f t="array" ref="Q429">SUMPRODUCT(($G$2:$G$2765=G429)*(P429&gt;$P$2:$P$2765))+1</f>
        <v>1</v>
      </c>
      <c r="R429" s="12" t="e">
        <f>(Q429*100000)+#REF!</f>
        <v>#REF!</v>
      </c>
      <c r="S429" t="e" cm="1">
        <f t="array" ref="S429">SUMPRODUCT(($G$2:$G$2765=G429)*(R429&gt;$R$2:$R$2765))+1</f>
        <v>#REF!</v>
      </c>
      <c r="T429" t="str">
        <f t="shared" si="33"/>
        <v xml:space="preserve">NEWBURY </v>
      </c>
      <c r="U429">
        <v>0</v>
      </c>
      <c r="V429" t="s">
        <v>17</v>
      </c>
      <c r="W429">
        <f t="shared" si="34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0"/>
        <v>Evening45167</v>
      </c>
      <c r="D430" s="5" t="str">
        <f>IF('by region'!$C$2="Any","Any",'Turf only'!V430)&amp;M430&amp;IF('by region'!$I$2="Any","Any",N430)&amp;G430</f>
        <v>AnyFlatAny45167</v>
      </c>
      <c r="E430" s="5" t="e">
        <f>IF(I430=#REF!,'Turf only'!G430,"")</f>
        <v>#REF!</v>
      </c>
      <c r="F430" s="5" t="e">
        <f t="shared" si="31"/>
        <v>#REF!</v>
      </c>
      <c r="G430" s="15">
        <v>45167</v>
      </c>
      <c r="H430" s="16" t="s">
        <v>7</v>
      </c>
      <c r="I430" s="16" t="s">
        <v>22</v>
      </c>
      <c r="J430" s="16" t="s">
        <v>80</v>
      </c>
      <c r="K430" s="14" t="s">
        <v>10</v>
      </c>
      <c r="L430" s="14" t="s">
        <v>11</v>
      </c>
      <c r="M430" s="16" t="s">
        <v>25</v>
      </c>
      <c r="N430" s="16" t="s">
        <v>13</v>
      </c>
      <c r="O430" s="16" t="s">
        <v>21</v>
      </c>
      <c r="P430" s="12">
        <f t="shared" si="32"/>
        <v>2</v>
      </c>
      <c r="Q430" s="12" cm="1">
        <f t="array" ref="Q430">SUMPRODUCT(($G$2:$G$2765=G430)*(P430&gt;$P$2:$P$2765))+1</f>
        <v>3</v>
      </c>
      <c r="R430" s="12" t="e">
        <f>(Q430*100000)+#REF!</f>
        <v>#REF!</v>
      </c>
      <c r="S430" t="e" cm="1">
        <f t="array" ref="S430">SUMPRODUCT(($G$2:$G$2765=G430)*(R430&gt;$R$2:$R$2765))+1</f>
        <v>#REF!</v>
      </c>
      <c r="T430" t="str">
        <f t="shared" si="33"/>
        <v>MUSSELBURGH †</v>
      </c>
      <c r="U430">
        <v>0</v>
      </c>
      <c r="V430" t="s">
        <v>19</v>
      </c>
      <c r="W430">
        <f t="shared" si="34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0"/>
        <v>Afternoon45167</v>
      </c>
      <c r="D431" s="5" t="str">
        <f>IF('by region'!$C$2="Any","Any",'Turf only'!V431)&amp;M431&amp;IF('by region'!$I$2="Any","Any",N431)&amp;G431</f>
        <v>AnyFlatAny45167</v>
      </c>
      <c r="E431" s="5" t="e">
        <f>IF(I431=#REF!,'Turf only'!G431,"")</f>
        <v>#REF!</v>
      </c>
      <c r="F431" s="5" t="e">
        <f t="shared" si="31"/>
        <v>#REF!</v>
      </c>
      <c r="G431" s="15">
        <v>45167</v>
      </c>
      <c r="H431" s="16" t="s">
        <v>7</v>
      </c>
      <c r="I431" s="16" t="s">
        <v>78</v>
      </c>
      <c r="J431" s="16" t="s">
        <v>9</v>
      </c>
      <c r="K431" s="14" t="s">
        <v>10</v>
      </c>
      <c r="L431" s="14" t="s">
        <v>11</v>
      </c>
      <c r="M431" s="16" t="s">
        <v>25</v>
      </c>
      <c r="N431" s="16" t="s">
        <v>13</v>
      </c>
      <c r="O431" s="16" t="s">
        <v>14</v>
      </c>
      <c r="P431" s="12">
        <f t="shared" si="32"/>
        <v>1</v>
      </c>
      <c r="Q431" s="12" cm="1">
        <f t="array" ref="Q431">SUMPRODUCT(($G$2:$G$2765=G431)*(P431&gt;$P$2:$P$2765))+1</f>
        <v>1</v>
      </c>
      <c r="R431" s="12" t="e">
        <f>(Q431*100000)+#REF!</f>
        <v>#REF!</v>
      </c>
      <c r="S431" t="e" cm="1">
        <f t="array" ref="S431">SUMPRODUCT(($G$2:$G$2765=G431)*(R431&gt;$R$2:$R$2765))+1</f>
        <v>#REF!</v>
      </c>
      <c r="T431" t="str">
        <f t="shared" si="33"/>
        <v xml:space="preserve">RIPON </v>
      </c>
      <c r="U431">
        <v>0</v>
      </c>
      <c r="V431" t="s">
        <v>11</v>
      </c>
      <c r="W431">
        <f t="shared" si="34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0"/>
        <v>Afternoon45168</v>
      </c>
      <c r="D432" s="5" t="str">
        <f>IF('by region'!$C$2="Any","Any",'Turf only'!V432)&amp;M432&amp;IF('by region'!$I$2="Any","Any",N432)&amp;G432</f>
        <v>AnyFlatAny45168</v>
      </c>
      <c r="E432" s="5" t="e">
        <f>IF(I432=#REF!,'Turf only'!G432,"")</f>
        <v>#REF!</v>
      </c>
      <c r="F432" s="5" t="e">
        <f t="shared" si="31"/>
        <v>#REF!</v>
      </c>
      <c r="G432" s="15">
        <v>45168</v>
      </c>
      <c r="H432" s="16" t="s">
        <v>27</v>
      </c>
      <c r="I432" s="16" t="s">
        <v>8</v>
      </c>
      <c r="J432" s="16" t="s">
        <v>9</v>
      </c>
      <c r="K432" s="14" t="s">
        <v>10</v>
      </c>
      <c r="L432" s="14" t="s">
        <v>11</v>
      </c>
      <c r="M432" s="16" t="s">
        <v>25</v>
      </c>
      <c r="N432" s="16" t="s">
        <v>13</v>
      </c>
      <c r="O432" s="16" t="s">
        <v>14</v>
      </c>
      <c r="P432" s="12">
        <f t="shared" si="32"/>
        <v>1</v>
      </c>
      <c r="Q432" s="12" cm="1">
        <f t="array" ref="Q432">SUMPRODUCT(($G$2:$G$2765=G432)*(P432&gt;$P$2:$P$2765))+1</f>
        <v>1</v>
      </c>
      <c r="R432" s="12" t="e">
        <f>(Q432*100000)+#REF!</f>
        <v>#REF!</v>
      </c>
      <c r="S432" t="e" cm="1">
        <f t="array" ref="S432">SUMPRODUCT(($G$2:$G$2765=G432)*(R432&gt;$R$2:$R$2765))+1</f>
        <v>#REF!</v>
      </c>
      <c r="T432" t="str">
        <f t="shared" si="33"/>
        <v xml:space="preserve">CATTERICK BRIDGE </v>
      </c>
      <c r="U432">
        <v>0</v>
      </c>
      <c r="V432" t="s">
        <v>17</v>
      </c>
      <c r="W432">
        <f t="shared" si="34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0"/>
        <v>Afternoon45168</v>
      </c>
      <c r="D433" s="5" t="str">
        <f>IF('by region'!$C$2="Any","Any",'Turf only'!V433)&amp;M433&amp;IF('by region'!$I$2="Any","Any",N433)&amp;G433</f>
        <v>AnyFlatAny45168</v>
      </c>
      <c r="E433" s="5" t="e">
        <f>IF(I433=#REF!,'Turf only'!G433,"")</f>
        <v>#REF!</v>
      </c>
      <c r="F433" s="5" t="e">
        <f t="shared" si="31"/>
        <v>#REF!</v>
      </c>
      <c r="G433" s="15">
        <v>45168</v>
      </c>
      <c r="H433" s="16" t="s">
        <v>27</v>
      </c>
      <c r="I433" s="16" t="s">
        <v>36</v>
      </c>
      <c r="J433" s="16" t="s">
        <v>9</v>
      </c>
      <c r="K433" s="14" t="s">
        <v>24</v>
      </c>
      <c r="L433" s="14" t="s">
        <v>19</v>
      </c>
      <c r="M433" s="16" t="s">
        <v>25</v>
      </c>
      <c r="N433" s="16" t="s">
        <v>13</v>
      </c>
      <c r="O433" s="16" t="s">
        <v>14</v>
      </c>
      <c r="P433" s="12">
        <f t="shared" si="32"/>
        <v>1</v>
      </c>
      <c r="Q433" s="12" cm="1">
        <f t="array" ref="Q433">SUMPRODUCT(($G$2:$G$2765=G433)*(P433&gt;$P$2:$P$2765))+1</f>
        <v>1</v>
      </c>
      <c r="R433" s="12" t="e">
        <f>(Q433*100000)+#REF!</f>
        <v>#REF!</v>
      </c>
      <c r="S433" t="e" cm="1">
        <f t="array" ref="S433">SUMPRODUCT(($G$2:$G$2765=G433)*(R433&gt;$R$2:$R$2765))+1</f>
        <v>#REF!</v>
      </c>
      <c r="T433" t="str">
        <f t="shared" si="33"/>
        <v xml:space="preserve">LINGFIELD PARK </v>
      </c>
      <c r="U433">
        <v>0</v>
      </c>
      <c r="V433" t="s">
        <v>11</v>
      </c>
      <c r="W433">
        <f t="shared" si="34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0"/>
        <v>Afternoon45168</v>
      </c>
      <c r="D434" s="5" t="str">
        <f>IF('by region'!$C$2="Any","Any",'Turf only'!V434)&amp;M434&amp;IF('by region'!$I$2="Any","Any",N434)&amp;G434</f>
        <v>AnyFlatAny45168</v>
      </c>
      <c r="E434" s="5" t="e">
        <f>IF(I434=#REF!,'Turf only'!G434,"")</f>
        <v>#REF!</v>
      </c>
      <c r="F434" s="5" t="e">
        <f t="shared" si="31"/>
        <v>#REF!</v>
      </c>
      <c r="G434" s="15">
        <v>45168</v>
      </c>
      <c r="H434" s="16" t="s">
        <v>27</v>
      </c>
      <c r="I434" s="16" t="s">
        <v>22</v>
      </c>
      <c r="J434" s="16" t="s">
        <v>9</v>
      </c>
      <c r="K434" s="14" t="s">
        <v>10</v>
      </c>
      <c r="L434" s="14" t="s">
        <v>11</v>
      </c>
      <c r="M434" s="16" t="s">
        <v>25</v>
      </c>
      <c r="N434" s="16" t="s">
        <v>13</v>
      </c>
      <c r="O434" s="16" t="s">
        <v>14</v>
      </c>
      <c r="P434" s="12">
        <f t="shared" si="32"/>
        <v>1</v>
      </c>
      <c r="Q434" s="12" cm="1">
        <f t="array" ref="Q434">SUMPRODUCT(($G$2:$G$2765=G434)*(P434&gt;$P$2:$P$2765))+1</f>
        <v>1</v>
      </c>
      <c r="R434" s="12" t="e">
        <f>(Q434*100000)+#REF!</f>
        <v>#REF!</v>
      </c>
      <c r="S434" t="e" cm="1">
        <f t="array" ref="S434">SUMPRODUCT(($G$2:$G$2765=G434)*(R434&gt;$R$2:$R$2765))+1</f>
        <v>#REF!</v>
      </c>
      <c r="T434" t="str">
        <f t="shared" si="33"/>
        <v xml:space="preserve">MUSSELBURGH </v>
      </c>
      <c r="U434">
        <v>0</v>
      </c>
      <c r="V434" t="s">
        <v>19</v>
      </c>
      <c r="W434">
        <f t="shared" si="34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0"/>
        <v>Afternoon45169</v>
      </c>
      <c r="D435" s="5" t="str">
        <f>IF('by region'!$C$2="Any","Any",'Turf only'!V435)&amp;M435&amp;IF('by region'!$I$2="Any","Any",N435)&amp;G435</f>
        <v>AnyFlatAny45169</v>
      </c>
      <c r="E435" s="5" t="e">
        <f>IF(I435=#REF!,'Turf only'!G435,"")</f>
        <v>#REF!</v>
      </c>
      <c r="F435" s="5" t="e">
        <f t="shared" si="31"/>
        <v>#REF!</v>
      </c>
      <c r="G435" s="15">
        <v>45169</v>
      </c>
      <c r="H435" s="16" t="s">
        <v>34</v>
      </c>
      <c r="I435" s="16" t="s">
        <v>63</v>
      </c>
      <c r="J435" s="16" t="s">
        <v>9</v>
      </c>
      <c r="K435" s="14" t="s">
        <v>16</v>
      </c>
      <c r="L435" s="14" t="s">
        <v>11</v>
      </c>
      <c r="M435" s="16" t="s">
        <v>25</v>
      </c>
      <c r="N435" s="16" t="s">
        <v>13</v>
      </c>
      <c r="O435" s="16" t="s">
        <v>14</v>
      </c>
      <c r="P435" s="12">
        <f t="shared" si="32"/>
        <v>1</v>
      </c>
      <c r="Q435" s="12" cm="1">
        <f t="array" ref="Q435">SUMPRODUCT(($G$2:$G$2765=G435)*(P435&gt;$P$2:$P$2765))+1</f>
        <v>1</v>
      </c>
      <c r="R435" s="12" t="e">
        <f>(Q435*100000)+#REF!</f>
        <v>#REF!</v>
      </c>
      <c r="S435" t="e" cm="1">
        <f t="array" ref="S435">SUMPRODUCT(($G$2:$G$2765=G435)*(R435&gt;$R$2:$R$2765))+1</f>
        <v>#REF!</v>
      </c>
      <c r="T435" t="str">
        <f t="shared" si="33"/>
        <v xml:space="preserve">CARLISLE </v>
      </c>
      <c r="U435">
        <v>0</v>
      </c>
      <c r="V435" t="s">
        <v>11</v>
      </c>
      <c r="W435">
        <f t="shared" si="34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0"/>
        <v>Afternoon45169</v>
      </c>
      <c r="D436" s="5" t="str">
        <f>IF('by region'!$C$2="Any","Any",'Turf only'!V436)&amp;M436&amp;IF('by region'!$I$2="Any","Any",N436)&amp;G436</f>
        <v>AnyFlatAny45169</v>
      </c>
      <c r="E436" s="5" t="e">
        <f>IF(I436=#REF!,'Turf only'!G436,"")</f>
        <v>#REF!</v>
      </c>
      <c r="F436" s="5" t="e">
        <f t="shared" si="31"/>
        <v>#REF!</v>
      </c>
      <c r="G436" s="15">
        <v>45169</v>
      </c>
      <c r="H436" s="16" t="s">
        <v>34</v>
      </c>
      <c r="I436" s="16" t="s">
        <v>79</v>
      </c>
      <c r="J436" s="16" t="s">
        <v>9</v>
      </c>
      <c r="K436" s="14" t="s">
        <v>24</v>
      </c>
      <c r="L436" s="14" t="s">
        <v>19</v>
      </c>
      <c r="M436" s="16" t="s">
        <v>25</v>
      </c>
      <c r="N436" s="16" t="s">
        <v>13</v>
      </c>
      <c r="O436" s="16" t="s">
        <v>21</v>
      </c>
      <c r="P436" s="12">
        <f t="shared" si="32"/>
        <v>1</v>
      </c>
      <c r="Q436" s="12" cm="1">
        <f t="array" ref="Q436">SUMPRODUCT(($G$2:$G$2765=G436)*(P436&gt;$P$2:$P$2765))+1</f>
        <v>1</v>
      </c>
      <c r="R436" s="12" t="e">
        <f>(Q436*100000)+#REF!</f>
        <v>#REF!</v>
      </c>
      <c r="S436" t="e" cm="1">
        <f t="array" ref="S436">SUMPRODUCT(($G$2:$G$2765=G436)*(R436&gt;$R$2:$R$2765))+1</f>
        <v>#REF!</v>
      </c>
      <c r="T436" t="str">
        <f t="shared" si="33"/>
        <v xml:space="preserve">BATH </v>
      </c>
      <c r="U436">
        <v>0</v>
      </c>
      <c r="V436" t="s">
        <v>17</v>
      </c>
      <c r="W436">
        <f t="shared" si="34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0"/>
        <v>Evening45170</v>
      </c>
      <c r="D437" s="5" t="str">
        <f>IF('by region'!$C$2="Any","Any",'Turf only'!V437)&amp;M437&amp;IF('by region'!$I$2="Any","Any",N437)&amp;G437</f>
        <v>AnyFlatAny45170</v>
      </c>
      <c r="E437" s="5" t="e">
        <f>IF(I437=#REF!,'Turf only'!G437,"")</f>
        <v>#REF!</v>
      </c>
      <c r="F437" s="5" t="e">
        <f t="shared" si="31"/>
        <v>#REF!</v>
      </c>
      <c r="G437" s="15">
        <v>45170</v>
      </c>
      <c r="H437" s="16" t="s">
        <v>35</v>
      </c>
      <c r="I437" s="16" t="s">
        <v>65</v>
      </c>
      <c r="J437" s="16" t="s">
        <v>80</v>
      </c>
      <c r="K437" s="14" t="s">
        <v>24</v>
      </c>
      <c r="L437" s="14" t="s">
        <v>19</v>
      </c>
      <c r="M437" s="16" t="s">
        <v>25</v>
      </c>
      <c r="N437" s="16" t="s">
        <v>13</v>
      </c>
      <c r="O437" s="16" t="s">
        <v>14</v>
      </c>
      <c r="P437" s="12">
        <f t="shared" si="32"/>
        <v>2</v>
      </c>
      <c r="Q437" s="12" cm="1">
        <f t="array" ref="Q437">SUMPRODUCT(($G$2:$G$2765=G437)*(P437&gt;$P$2:$P$2765))+1</f>
        <v>4</v>
      </c>
      <c r="R437" s="12" t="e">
        <f>(Q437*100000)+#REF!</f>
        <v>#REF!</v>
      </c>
      <c r="S437" t="e" cm="1">
        <f t="array" ref="S437">SUMPRODUCT(($G$2:$G$2765=G437)*(R437&gt;$R$2:$R$2765))+1</f>
        <v>#REF!</v>
      </c>
      <c r="T437" t="str">
        <f t="shared" si="33"/>
        <v>FFOS LAS †</v>
      </c>
      <c r="U437">
        <v>0</v>
      </c>
      <c r="V437" t="s">
        <v>19</v>
      </c>
      <c r="W437">
        <f t="shared" si="34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si="30"/>
        <v>Evening45170</v>
      </c>
      <c r="D438" s="5" t="str">
        <f>IF('by region'!$C$2="Any","Any",'Turf only'!V438)&amp;M438&amp;IF('by region'!$I$2="Any","Any",N438)&amp;G438</f>
        <v>AnyFlatAny45170</v>
      </c>
      <c r="E438" s="5" t="e">
        <f>IF(I438=#REF!,'Turf only'!G438,"")</f>
        <v>#REF!</v>
      </c>
      <c r="F438" s="5" t="e">
        <f t="shared" si="31"/>
        <v>#REF!</v>
      </c>
      <c r="G438" s="15">
        <v>45170</v>
      </c>
      <c r="H438" s="16" t="s">
        <v>35</v>
      </c>
      <c r="I438" s="16" t="s">
        <v>87</v>
      </c>
      <c r="J438" s="16" t="s">
        <v>80</v>
      </c>
      <c r="K438" s="14" t="s">
        <v>10</v>
      </c>
      <c r="L438" s="14" t="s">
        <v>19</v>
      </c>
      <c r="M438" s="16" t="s">
        <v>25</v>
      </c>
      <c r="N438" s="16" t="s">
        <v>13</v>
      </c>
      <c r="O438" s="16" t="s">
        <v>14</v>
      </c>
      <c r="P438" s="12">
        <f t="shared" si="32"/>
        <v>2</v>
      </c>
      <c r="Q438" s="12" cm="1">
        <f t="array" ref="Q438">SUMPRODUCT(($G$2:$G$2765=G438)*(P438&gt;$P$2:$P$2765))+1</f>
        <v>4</v>
      </c>
      <c r="R438" s="12" t="e">
        <f>(Q438*100000)+#REF!</f>
        <v>#REF!</v>
      </c>
      <c r="S438" t="e" cm="1">
        <f t="array" ref="S438">SUMPRODUCT(($G$2:$G$2765=G438)*(R438&gt;$R$2:$R$2765))+1</f>
        <v>#REF!</v>
      </c>
      <c r="T438" t="str">
        <f t="shared" si="33"/>
        <v>SALISBURY †</v>
      </c>
      <c r="U438">
        <v>0</v>
      </c>
      <c r="V438" t="s">
        <v>11</v>
      </c>
      <c r="W438">
        <f t="shared" si="34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0"/>
        <v>Afternoon45170</v>
      </c>
      <c r="D439" s="5" t="str">
        <f>IF('by region'!$C$2="Any","Any",'Turf only'!V439)&amp;M439&amp;IF('by region'!$I$2="Any","Any",N439)&amp;G439</f>
        <v>AnyFlatAny45170</v>
      </c>
      <c r="E439" s="5" t="e">
        <f>IF(I439=#REF!,'Turf only'!G439,"")</f>
        <v>#REF!</v>
      </c>
      <c r="F439" s="5" t="e">
        <f t="shared" si="31"/>
        <v>#REF!</v>
      </c>
      <c r="G439" s="15">
        <v>45170</v>
      </c>
      <c r="H439" s="16" t="s">
        <v>35</v>
      </c>
      <c r="I439" s="16" t="s">
        <v>63</v>
      </c>
      <c r="J439" s="16" t="s">
        <v>9</v>
      </c>
      <c r="K439" s="14" t="s">
        <v>16</v>
      </c>
      <c r="L439" s="14" t="s">
        <v>11</v>
      </c>
      <c r="M439" s="16" t="s">
        <v>25</v>
      </c>
      <c r="N439" s="16" t="s">
        <v>13</v>
      </c>
      <c r="O439" s="16" t="s">
        <v>14</v>
      </c>
      <c r="P439" s="12">
        <f t="shared" si="32"/>
        <v>1</v>
      </c>
      <c r="Q439" s="12" cm="1">
        <f t="array" ref="Q439">SUMPRODUCT(($G$2:$G$2765=G439)*(P439&gt;$P$2:$P$2765))+1</f>
        <v>1</v>
      </c>
      <c r="R439" s="12" t="e">
        <f>(Q439*100000)+#REF!</f>
        <v>#REF!</v>
      </c>
      <c r="S439" t="e" cm="1">
        <f t="array" ref="S439">SUMPRODUCT(($G$2:$G$2765=G439)*(R439&gt;$R$2:$R$2765))+1</f>
        <v>#REF!</v>
      </c>
      <c r="T439" t="str">
        <f t="shared" si="33"/>
        <v xml:space="preserve">CARLISLE </v>
      </c>
      <c r="U439">
        <v>0</v>
      </c>
      <c r="V439" t="s">
        <v>17</v>
      </c>
      <c r="W439">
        <f t="shared" si="34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0"/>
        <v>Afternoon45170</v>
      </c>
      <c r="D440" s="5" t="str">
        <f>IF('by region'!$C$2="Any","Any",'Turf only'!V440)&amp;M440&amp;IF('by region'!$I$2="Any","Any",N440)&amp;G440</f>
        <v>AnyFlatAny45170</v>
      </c>
      <c r="E440" s="5" t="e">
        <f>IF(I440=#REF!,'Turf only'!G440,"")</f>
        <v>#REF!</v>
      </c>
      <c r="F440" s="5" t="e">
        <f t="shared" si="31"/>
        <v>#REF!</v>
      </c>
      <c r="G440" s="15">
        <v>45170</v>
      </c>
      <c r="H440" s="16" t="s">
        <v>35</v>
      </c>
      <c r="I440" s="16" t="s">
        <v>74</v>
      </c>
      <c r="J440" s="16" t="s">
        <v>9</v>
      </c>
      <c r="K440" s="14" t="s">
        <v>10</v>
      </c>
      <c r="L440" s="14" t="s">
        <v>11</v>
      </c>
      <c r="M440" s="16" t="s">
        <v>25</v>
      </c>
      <c r="N440" s="16" t="s">
        <v>13</v>
      </c>
      <c r="O440" s="16" t="s">
        <v>14</v>
      </c>
      <c r="P440" s="12">
        <f t="shared" si="32"/>
        <v>1</v>
      </c>
      <c r="Q440" s="12" cm="1">
        <f t="array" ref="Q440">SUMPRODUCT(($G$2:$G$2765=G440)*(P440&gt;$P$2:$P$2765))+1</f>
        <v>1</v>
      </c>
      <c r="R440" s="12" t="e">
        <f>(Q440*100000)+#REF!</f>
        <v>#REF!</v>
      </c>
      <c r="S440" t="e" cm="1">
        <f t="array" ref="S440">SUMPRODUCT(($G$2:$G$2765=G440)*(R440&gt;$R$2:$R$2765))+1</f>
        <v>#REF!</v>
      </c>
      <c r="T440" t="str">
        <f t="shared" si="33"/>
        <v xml:space="preserve">THIRSK </v>
      </c>
      <c r="U440">
        <v>0</v>
      </c>
      <c r="V440" t="s">
        <v>17</v>
      </c>
      <c r="W440">
        <f t="shared" si="34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ref="C441:C504" si="35">J441&amp;G441</f>
        <v>Afternoon45171</v>
      </c>
      <c r="D441" s="5" t="str">
        <f>IF('by region'!$C$2="Any","Any",'Turf only'!V441)&amp;M441&amp;IF('by region'!$I$2="Any","Any",N441)&amp;G441</f>
        <v>AnyFlatAny45171</v>
      </c>
      <c r="E441" s="5" t="e">
        <f>IF(I441=#REF!,'Turf only'!G441,"")</f>
        <v>#REF!</v>
      </c>
      <c r="F441" s="5" t="e">
        <f t="shared" ref="F441:F504" si="36">G441&amp;S441</f>
        <v>#REF!</v>
      </c>
      <c r="G441" s="15">
        <v>45171</v>
      </c>
      <c r="H441" s="16" t="s">
        <v>37</v>
      </c>
      <c r="I441" s="16" t="s">
        <v>77</v>
      </c>
      <c r="J441" s="16" t="s">
        <v>9</v>
      </c>
      <c r="K441" s="14" t="s">
        <v>10</v>
      </c>
      <c r="L441" s="14" t="s">
        <v>11</v>
      </c>
      <c r="M441" s="16" t="s">
        <v>25</v>
      </c>
      <c r="N441" s="16" t="s">
        <v>13</v>
      </c>
      <c r="O441" s="16" t="s">
        <v>14</v>
      </c>
      <c r="P441" s="12">
        <f t="shared" ref="P441:P504" si="37">IF(J441="Afternoon",1,IF(J441="Evening",2,IF(J441="Floodlit",3,4)))</f>
        <v>1</v>
      </c>
      <c r="Q441" s="12" cm="1">
        <f t="array" ref="Q441">SUMPRODUCT(($G$2:$G$2765=G441)*(P441&gt;$P$2:$P$2765))+1</f>
        <v>1</v>
      </c>
      <c r="R441" s="12" t="e">
        <f>(Q441*100000)+#REF!</f>
        <v>#REF!</v>
      </c>
      <c r="S441" t="e" cm="1">
        <f t="array" ref="S441">SUMPRODUCT(($G$2:$G$2765=G441)*(R441&gt;$R$2:$R$2765))+1</f>
        <v>#REF!</v>
      </c>
      <c r="T441" t="str">
        <f t="shared" ref="T441:T504" si="38">_xlfn.CONCAT(IF(M441="Flat",UPPER(I441),I441)," ",IF(J441="Evening","†",IF(J441="Floodlit","#","")))</f>
        <v xml:space="preserve">BEVERLEY </v>
      </c>
      <c r="U441">
        <v>0</v>
      </c>
      <c r="V441" t="s">
        <v>19</v>
      </c>
      <c r="W441">
        <f t="shared" ref="W441:W504" si="39">YEAR(G441)</f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5"/>
        <v>Afternoon45171</v>
      </c>
      <c r="D442" s="5" t="str">
        <f>IF('by region'!$C$2="Any","Any",'Turf only'!V442)&amp;M442&amp;IF('by region'!$I$2="Any","Any",N442)&amp;G442</f>
        <v>AnyFlatAny45171</v>
      </c>
      <c r="E442" s="5" t="e">
        <f>IF(I442=#REF!,'Turf only'!G442,"")</f>
        <v>#REF!</v>
      </c>
      <c r="F442" s="5" t="e">
        <f t="shared" si="36"/>
        <v>#REF!</v>
      </c>
      <c r="G442" s="15">
        <v>45171</v>
      </c>
      <c r="H442" s="16" t="s">
        <v>37</v>
      </c>
      <c r="I442" s="16" t="s">
        <v>88</v>
      </c>
      <c r="J442" s="16" t="s">
        <v>9</v>
      </c>
      <c r="K442" s="14" t="s">
        <v>10</v>
      </c>
      <c r="L442" s="14" t="s">
        <v>17</v>
      </c>
      <c r="M442" s="16" t="s">
        <v>25</v>
      </c>
      <c r="N442" s="16" t="s">
        <v>13</v>
      </c>
      <c r="O442" s="16" t="s">
        <v>14</v>
      </c>
      <c r="P442" s="12">
        <f t="shared" si="37"/>
        <v>1</v>
      </c>
      <c r="Q442" s="12" cm="1">
        <f t="array" ref="Q442">SUMPRODUCT(($G$2:$G$2765=G442)*(P442&gt;$P$2:$P$2765))+1</f>
        <v>1</v>
      </c>
      <c r="R442" s="12" t="e">
        <f>(Q442*100000)+#REF!</f>
        <v>#REF!</v>
      </c>
      <c r="S442" t="e" cm="1">
        <f t="array" ref="S442">SUMPRODUCT(($G$2:$G$2765=G442)*(R442&gt;$R$2:$R$2765))+1</f>
        <v>#REF!</v>
      </c>
      <c r="T442" t="str">
        <f t="shared" si="38"/>
        <v xml:space="preserve">CHESTER </v>
      </c>
      <c r="U442">
        <v>0</v>
      </c>
      <c r="V442" t="s">
        <v>11</v>
      </c>
      <c r="W442">
        <f t="shared" si="39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5"/>
        <v>Afternoon45171</v>
      </c>
      <c r="D443" s="5" t="str">
        <f>IF('by region'!$C$2="Any","Any",'Turf only'!V443)&amp;M443&amp;IF('by region'!$I$2="Any","Any",N443)&amp;G443</f>
        <v>AnyFlatAny45171</v>
      </c>
      <c r="E443" s="5" t="e">
        <f>IF(I443=#REF!,'Turf only'!G443,"")</f>
        <v>#REF!</v>
      </c>
      <c r="F443" s="5" t="e">
        <f t="shared" si="36"/>
        <v>#REF!</v>
      </c>
      <c r="G443" s="15">
        <v>45171</v>
      </c>
      <c r="H443" s="16" t="s">
        <v>37</v>
      </c>
      <c r="I443" s="16" t="s">
        <v>38</v>
      </c>
      <c r="J443" s="16" t="s">
        <v>9</v>
      </c>
      <c r="K443" s="14" t="s">
        <v>16</v>
      </c>
      <c r="L443" s="14" t="s">
        <v>19</v>
      </c>
      <c r="M443" s="16" t="s">
        <v>25</v>
      </c>
      <c r="N443" s="16" t="s">
        <v>13</v>
      </c>
      <c r="O443" s="16" t="s">
        <v>14</v>
      </c>
      <c r="P443" s="12">
        <f t="shared" si="37"/>
        <v>1</v>
      </c>
      <c r="Q443" s="12" cm="1">
        <f t="array" ref="Q443">SUMPRODUCT(($G$2:$G$2765=G443)*(P443&gt;$P$2:$P$2765))+1</f>
        <v>1</v>
      </c>
      <c r="R443" s="12" t="e">
        <f>(Q443*100000)+#REF!</f>
        <v>#REF!</v>
      </c>
      <c r="S443" t="e" cm="1">
        <f t="array" ref="S443">SUMPRODUCT(($G$2:$G$2765=G443)*(R443&gt;$R$2:$R$2765))+1</f>
        <v>#REF!</v>
      </c>
      <c r="T443" t="str">
        <f t="shared" si="38"/>
        <v xml:space="preserve">SANDOWN PARK </v>
      </c>
      <c r="U443">
        <v>0</v>
      </c>
      <c r="V443" t="s">
        <v>19</v>
      </c>
      <c r="W443">
        <f t="shared" si="39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5"/>
        <v>Afternoon45172</v>
      </c>
      <c r="D444" s="5" t="str">
        <f>IF('by region'!$C$2="Any","Any",'Turf only'!V444)&amp;M444&amp;IF('by region'!$I$2="Any","Any",N444)&amp;G444</f>
        <v>AnyFlatAny45172</v>
      </c>
      <c r="E444" s="5" t="e">
        <f>IF(I444=#REF!,'Turf only'!G444,"")</f>
        <v>#REF!</v>
      </c>
      <c r="F444" s="5" t="e">
        <f t="shared" si="36"/>
        <v>#REF!</v>
      </c>
      <c r="G444" s="15">
        <v>45172</v>
      </c>
      <c r="H444" s="16" t="s">
        <v>40</v>
      </c>
      <c r="I444" s="16" t="s">
        <v>82</v>
      </c>
      <c r="J444" s="16" t="s">
        <v>9</v>
      </c>
      <c r="K444" s="14" t="s">
        <v>24</v>
      </c>
      <c r="L444" s="14" t="s">
        <v>19</v>
      </c>
      <c r="M444" s="16" t="s">
        <v>25</v>
      </c>
      <c r="N444" s="16" t="s">
        <v>13</v>
      </c>
      <c r="O444" s="16" t="s">
        <v>14</v>
      </c>
      <c r="P444" s="12">
        <f t="shared" si="37"/>
        <v>1</v>
      </c>
      <c r="Q444" s="12" cm="1">
        <f t="array" ref="Q444">SUMPRODUCT(($G$2:$G$2765=G444)*(P444&gt;$P$2:$P$2765))+1</f>
        <v>1</v>
      </c>
      <c r="R444" s="12" t="e">
        <f>(Q444*100000)+#REF!</f>
        <v>#REF!</v>
      </c>
      <c r="S444" t="e" cm="1">
        <f t="array" ref="S444">SUMPRODUCT(($G$2:$G$2765=G444)*(R444&gt;$R$2:$R$2765))+1</f>
        <v>#REF!</v>
      </c>
      <c r="T444" t="str">
        <f t="shared" si="38"/>
        <v xml:space="preserve">BRIGHTON </v>
      </c>
      <c r="U444">
        <v>0</v>
      </c>
      <c r="V444" t="s">
        <v>19</v>
      </c>
      <c r="W444">
        <f t="shared" si="39"/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5"/>
        <v>Afternoon45173</v>
      </c>
      <c r="D445" s="5" t="str">
        <f>IF('by region'!$C$2="Any","Any",'Turf only'!V445)&amp;M445&amp;IF('by region'!$I$2="Any","Any",N445)&amp;G445</f>
        <v>AnyFlatAny45173</v>
      </c>
      <c r="E445" s="5" t="e">
        <f>IF(I445=#REF!,'Turf only'!G445,"")</f>
        <v>#REF!</v>
      </c>
      <c r="F445" s="5" t="e">
        <f t="shared" si="36"/>
        <v>#REF!</v>
      </c>
      <c r="G445" s="15">
        <v>45173</v>
      </c>
      <c r="H445" s="16" t="s">
        <v>42</v>
      </c>
      <c r="I445" s="16" t="s">
        <v>82</v>
      </c>
      <c r="J445" s="16" t="s">
        <v>9</v>
      </c>
      <c r="K445" s="14" t="s">
        <v>24</v>
      </c>
      <c r="L445" s="14" t="s">
        <v>19</v>
      </c>
      <c r="M445" s="16" t="s">
        <v>25</v>
      </c>
      <c r="N445" s="16" t="s">
        <v>13</v>
      </c>
      <c r="O445" s="16" t="s">
        <v>14</v>
      </c>
      <c r="P445" s="12">
        <f t="shared" si="37"/>
        <v>1</v>
      </c>
      <c r="Q445" s="12" cm="1">
        <f t="array" ref="Q445">SUMPRODUCT(($G$2:$G$2765=G445)*(P445&gt;$P$2:$P$2765))+1</f>
        <v>1</v>
      </c>
      <c r="R445" s="12" t="e">
        <f>(Q445*100000)+#REF!</f>
        <v>#REF!</v>
      </c>
      <c r="S445" t="e" cm="1">
        <f t="array" ref="S445">SUMPRODUCT(($G$2:$G$2765=G445)*(R445&gt;$R$2:$R$2765))+1</f>
        <v>#REF!</v>
      </c>
      <c r="T445" t="str">
        <f t="shared" si="38"/>
        <v xml:space="preserve">BRIGHTON </v>
      </c>
      <c r="U445">
        <v>0</v>
      </c>
      <c r="V445" t="s">
        <v>17</v>
      </c>
      <c r="W445">
        <f t="shared" si="39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5"/>
        <v>Afternoon45173</v>
      </c>
      <c r="D446" s="5" t="str">
        <f>IF('by region'!$C$2="Any","Any",'Turf only'!V446)&amp;M446&amp;IF('by region'!$I$2="Any","Any",N446)&amp;G446</f>
        <v>AnyFlatAny45173</v>
      </c>
      <c r="E446" s="5" t="e">
        <f>IF(I446=#REF!,'Turf only'!G446,"")</f>
        <v>#REF!</v>
      </c>
      <c r="F446" s="5" t="e">
        <f t="shared" si="36"/>
        <v>#REF!</v>
      </c>
      <c r="G446" s="15">
        <v>45173</v>
      </c>
      <c r="H446" s="16" t="s">
        <v>42</v>
      </c>
      <c r="I446" s="16" t="s">
        <v>54</v>
      </c>
      <c r="J446" s="16" t="s">
        <v>9</v>
      </c>
      <c r="K446" s="14" t="s">
        <v>24</v>
      </c>
      <c r="L446" s="14" t="s">
        <v>19</v>
      </c>
      <c r="M446" s="16" t="s">
        <v>25</v>
      </c>
      <c r="N446" s="16" t="s">
        <v>13</v>
      </c>
      <c r="O446" s="16" t="s">
        <v>14</v>
      </c>
      <c r="P446" s="12">
        <f t="shared" si="37"/>
        <v>1</v>
      </c>
      <c r="Q446" s="12" cm="1">
        <f t="array" ref="Q446">SUMPRODUCT(($G$2:$G$2765=G446)*(P446&gt;$P$2:$P$2765))+1</f>
        <v>1</v>
      </c>
      <c r="R446" s="12" t="e">
        <f>(Q446*100000)+#REF!</f>
        <v>#REF!</v>
      </c>
      <c r="S446" t="e" cm="1">
        <f t="array" ref="S446">SUMPRODUCT(($G$2:$G$2765=G446)*(R446&gt;$R$2:$R$2765))+1</f>
        <v>#REF!</v>
      </c>
      <c r="T446" t="str">
        <f t="shared" si="38"/>
        <v xml:space="preserve">CHEPSTOW </v>
      </c>
      <c r="U446">
        <v>0</v>
      </c>
      <c r="V446" t="s">
        <v>11</v>
      </c>
      <c r="W446">
        <f t="shared" si="39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5"/>
        <v>Evening45174</v>
      </c>
      <c r="D447" s="5" t="str">
        <f>IF('by region'!$C$2="Any","Any",'Turf only'!V447)&amp;M447&amp;IF('by region'!$I$2="Any","Any",N447)&amp;G447</f>
        <v>AnyFlatAny45174</v>
      </c>
      <c r="E447" s="5" t="e">
        <f>IF(I447=#REF!,'Turf only'!G447,"")</f>
        <v>#REF!</v>
      </c>
      <c r="F447" s="5" t="e">
        <f t="shared" si="36"/>
        <v>#REF!</v>
      </c>
      <c r="G447" s="15">
        <v>45174</v>
      </c>
      <c r="H447" s="16" t="s">
        <v>7</v>
      </c>
      <c r="I447" s="16" t="s">
        <v>86</v>
      </c>
      <c r="J447" s="16" t="s">
        <v>80</v>
      </c>
      <c r="K447" s="14" t="s">
        <v>10</v>
      </c>
      <c r="L447" s="14" t="s">
        <v>11</v>
      </c>
      <c r="M447" s="16" t="s">
        <v>25</v>
      </c>
      <c r="N447" s="16" t="s">
        <v>13</v>
      </c>
      <c r="O447" s="16" t="s">
        <v>14</v>
      </c>
      <c r="P447" s="12">
        <f t="shared" si="37"/>
        <v>2</v>
      </c>
      <c r="Q447" s="12" cm="1">
        <f t="array" ref="Q447">SUMPRODUCT(($G$2:$G$2765=G447)*(P447&gt;$P$2:$P$2765))+1</f>
        <v>3</v>
      </c>
      <c r="R447" s="12" t="e">
        <f>(Q447*100000)+#REF!</f>
        <v>#REF!</v>
      </c>
      <c r="S447" t="e" cm="1">
        <f t="array" ref="S447">SUMPRODUCT(($G$2:$G$2765=G447)*(R447&gt;$R$2:$R$2765))+1</f>
        <v>#REF!</v>
      </c>
      <c r="T447" t="str">
        <f t="shared" si="38"/>
        <v>HAMILTON PARK †</v>
      </c>
      <c r="U447">
        <v>0</v>
      </c>
      <c r="V447" t="s">
        <v>11</v>
      </c>
      <c r="W447">
        <f t="shared" si="39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5"/>
        <v>Evening45174</v>
      </c>
      <c r="D448" s="5" t="str">
        <f>IF('by region'!$C$2="Any","Any",'Turf only'!V448)&amp;M448&amp;IF('by region'!$I$2="Any","Any",N448)&amp;G448</f>
        <v>AnyFlatAny45174</v>
      </c>
      <c r="E448" s="5" t="e">
        <f>IF(I448=#REF!,'Turf only'!G448,"")</f>
        <v>#REF!</v>
      </c>
      <c r="F448" s="5" t="e">
        <f t="shared" si="36"/>
        <v>#REF!</v>
      </c>
      <c r="G448" s="15">
        <v>45174</v>
      </c>
      <c r="H448" s="16" t="s">
        <v>7</v>
      </c>
      <c r="I448" s="16" t="s">
        <v>78</v>
      </c>
      <c r="J448" s="16" t="s">
        <v>80</v>
      </c>
      <c r="K448" s="14" t="s">
        <v>10</v>
      </c>
      <c r="L448" s="14" t="s">
        <v>11</v>
      </c>
      <c r="M448" s="16" t="s">
        <v>25</v>
      </c>
      <c r="N448" s="16" t="s">
        <v>13</v>
      </c>
      <c r="O448" s="16" t="s">
        <v>21</v>
      </c>
      <c r="P448" s="12">
        <f t="shared" si="37"/>
        <v>2</v>
      </c>
      <c r="Q448" s="12" cm="1">
        <f t="array" ref="Q448">SUMPRODUCT(($G$2:$G$2765=G448)*(P448&gt;$P$2:$P$2765))+1</f>
        <v>3</v>
      </c>
      <c r="R448" s="12" t="e">
        <f>(Q448*100000)+#REF!</f>
        <v>#REF!</v>
      </c>
      <c r="S448" t="e" cm="1">
        <f t="array" ref="S448">SUMPRODUCT(($G$2:$G$2765=G448)*(R448&gt;$R$2:$R$2765))+1</f>
        <v>#REF!</v>
      </c>
      <c r="T448" t="str">
        <f t="shared" si="38"/>
        <v>RIPON †</v>
      </c>
      <c r="U448">
        <v>0</v>
      </c>
      <c r="V448" t="s">
        <v>19</v>
      </c>
      <c r="W448">
        <f t="shared" si="39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5"/>
        <v>Afternoon45174</v>
      </c>
      <c r="D449" s="5" t="str">
        <f>IF('by region'!$C$2="Any","Any",'Turf only'!V449)&amp;M449&amp;IF('by region'!$I$2="Any","Any",N449)&amp;G449</f>
        <v>AnyFlatAny45174</v>
      </c>
      <c r="E449" s="5" t="e">
        <f>IF(I449=#REF!,'Turf only'!G449,"")</f>
        <v>#REF!</v>
      </c>
      <c r="F449" s="5" t="e">
        <f t="shared" si="36"/>
        <v>#REF!</v>
      </c>
      <c r="G449" s="15">
        <v>45174</v>
      </c>
      <c r="H449" s="16" t="s">
        <v>7</v>
      </c>
      <c r="I449" s="16" t="s">
        <v>85</v>
      </c>
      <c r="J449" s="16" t="s">
        <v>9</v>
      </c>
      <c r="K449" s="14" t="s">
        <v>10</v>
      </c>
      <c r="L449" s="14" t="s">
        <v>19</v>
      </c>
      <c r="M449" s="16" t="s">
        <v>25</v>
      </c>
      <c r="N449" s="16" t="s">
        <v>13</v>
      </c>
      <c r="O449" s="16" t="s">
        <v>14</v>
      </c>
      <c r="P449" s="12">
        <f t="shared" si="37"/>
        <v>1</v>
      </c>
      <c r="Q449" s="12" cm="1">
        <f t="array" ref="Q449">SUMPRODUCT(($G$2:$G$2765=G449)*(P449&gt;$P$2:$P$2765))+1</f>
        <v>1</v>
      </c>
      <c r="R449" s="12" t="e">
        <f>(Q449*100000)+#REF!</f>
        <v>#REF!</v>
      </c>
      <c r="S449" t="e" cm="1">
        <f t="array" ref="S449">SUMPRODUCT(($G$2:$G$2765=G449)*(R449&gt;$R$2:$R$2765))+1</f>
        <v>#REF!</v>
      </c>
      <c r="T449" t="str">
        <f t="shared" si="38"/>
        <v xml:space="preserve">GOODWOOD </v>
      </c>
      <c r="U449">
        <v>0</v>
      </c>
      <c r="V449" t="s">
        <v>19</v>
      </c>
      <c r="W449">
        <f t="shared" si="39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si="35"/>
        <v>Afternoon45175</v>
      </c>
      <c r="D450" s="5" t="str">
        <f>IF('by region'!$C$2="Any","Any",'Turf only'!V450)&amp;M450&amp;IF('by region'!$I$2="Any","Any",N450)&amp;G450</f>
        <v>AnyFlatAny45175</v>
      </c>
      <c r="E450" s="5" t="e">
        <f>IF(I450=#REF!,'Turf only'!G450,"")</f>
        <v>#REF!</v>
      </c>
      <c r="F450" s="5" t="e">
        <f t="shared" si="36"/>
        <v>#REF!</v>
      </c>
      <c r="G450" s="15">
        <v>45175</v>
      </c>
      <c r="H450" s="16" t="s">
        <v>27</v>
      </c>
      <c r="I450" s="16" t="s">
        <v>79</v>
      </c>
      <c r="J450" s="16" t="s">
        <v>9</v>
      </c>
      <c r="K450" s="14" t="s">
        <v>24</v>
      </c>
      <c r="L450" s="14" t="s">
        <v>19</v>
      </c>
      <c r="M450" s="16" t="s">
        <v>25</v>
      </c>
      <c r="N450" s="16" t="s">
        <v>13</v>
      </c>
      <c r="O450" s="16" t="s">
        <v>14</v>
      </c>
      <c r="P450" s="12">
        <f t="shared" si="37"/>
        <v>1</v>
      </c>
      <c r="Q450" s="12" cm="1">
        <f t="array" ref="Q450">SUMPRODUCT(($G$2:$G$2765=G450)*(P450&gt;$P$2:$P$2765))+1</f>
        <v>1</v>
      </c>
      <c r="R450" s="12" t="e">
        <f>(Q450*100000)+#REF!</f>
        <v>#REF!</v>
      </c>
      <c r="S450" t="e" cm="1">
        <f t="array" ref="S450">SUMPRODUCT(($G$2:$G$2765=G450)*(R450&gt;$R$2:$R$2765))+1</f>
        <v>#REF!</v>
      </c>
      <c r="T450" t="str">
        <f t="shared" si="38"/>
        <v xml:space="preserve">BATH </v>
      </c>
      <c r="U450">
        <v>0</v>
      </c>
      <c r="V450" t="s">
        <v>17</v>
      </c>
      <c r="W450">
        <f t="shared" si="39"/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35"/>
        <v>Afternoon45175</v>
      </c>
      <c r="D451" s="5" t="str">
        <f>IF('by region'!$C$2="Any","Any",'Turf only'!V451)&amp;M451&amp;IF('by region'!$I$2="Any","Any",N451)&amp;G451</f>
        <v>AnyFlatAny45175</v>
      </c>
      <c r="E451" s="5" t="e">
        <f>IF(I451=#REF!,'Turf only'!G451,"")</f>
        <v>#REF!</v>
      </c>
      <c r="F451" s="5" t="e">
        <f t="shared" si="36"/>
        <v>#REF!</v>
      </c>
      <c r="G451" s="15">
        <v>45175</v>
      </c>
      <c r="H451" s="16" t="s">
        <v>27</v>
      </c>
      <c r="I451" s="16" t="s">
        <v>36</v>
      </c>
      <c r="J451" s="16" t="s">
        <v>9</v>
      </c>
      <c r="K451" s="14" t="s">
        <v>24</v>
      </c>
      <c r="L451" s="14" t="s">
        <v>19</v>
      </c>
      <c r="M451" s="16" t="s">
        <v>25</v>
      </c>
      <c r="N451" s="16" t="s">
        <v>13</v>
      </c>
      <c r="O451" s="16" t="s">
        <v>14</v>
      </c>
      <c r="P451" s="12">
        <f t="shared" si="37"/>
        <v>1</v>
      </c>
      <c r="Q451" s="12" cm="1">
        <f t="array" ref="Q451">SUMPRODUCT(($G$2:$G$2765=G451)*(P451&gt;$P$2:$P$2765))+1</f>
        <v>1</v>
      </c>
      <c r="R451" s="12" t="e">
        <f>(Q451*100000)+#REF!</f>
        <v>#REF!</v>
      </c>
      <c r="S451" t="e" cm="1">
        <f t="array" ref="S451">SUMPRODUCT(($G$2:$G$2765=G451)*(R451&gt;$R$2:$R$2765))+1</f>
        <v>#REF!</v>
      </c>
      <c r="T451" t="str">
        <f t="shared" si="38"/>
        <v xml:space="preserve">LINGFIELD PARK </v>
      </c>
      <c r="U451">
        <v>0</v>
      </c>
      <c r="V451" t="s">
        <v>19</v>
      </c>
      <c r="W451">
        <f t="shared" si="39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35"/>
        <v>Evening45176</v>
      </c>
      <c r="D452" s="5" t="str">
        <f>IF('by region'!$C$2="Any","Any",'Turf only'!V452)&amp;M452&amp;IF('by region'!$I$2="Any","Any",N452)&amp;G452</f>
        <v>AnyFlatAny45176</v>
      </c>
      <c r="E452" s="5" t="e">
        <f>IF(I452=#REF!,'Turf only'!G452,"")</f>
        <v>#REF!</v>
      </c>
      <c r="F452" s="5" t="e">
        <f t="shared" si="36"/>
        <v>#REF!</v>
      </c>
      <c r="G452" s="15">
        <v>45176</v>
      </c>
      <c r="H452" s="16" t="s">
        <v>34</v>
      </c>
      <c r="I452" s="16" t="s">
        <v>70</v>
      </c>
      <c r="J452" s="16" t="s">
        <v>80</v>
      </c>
      <c r="K452" s="14" t="s">
        <v>24</v>
      </c>
      <c r="L452" s="14" t="s">
        <v>19</v>
      </c>
      <c r="M452" s="16" t="s">
        <v>25</v>
      </c>
      <c r="N452" s="16" t="s">
        <v>13</v>
      </c>
      <c r="O452" s="16" t="s">
        <v>21</v>
      </c>
      <c r="P452" s="12">
        <f t="shared" si="37"/>
        <v>2</v>
      </c>
      <c r="Q452" s="12" cm="1">
        <f t="array" ref="Q452">SUMPRODUCT(($G$2:$G$2765=G452)*(P452&gt;$P$2:$P$2765))+1</f>
        <v>4</v>
      </c>
      <c r="R452" s="12" t="e">
        <f>(Q452*100000)+#REF!</f>
        <v>#REF!</v>
      </c>
      <c r="S452" t="e" cm="1">
        <f t="array" ref="S452">SUMPRODUCT(($G$2:$G$2765=G452)*(R452&gt;$R$2:$R$2765))+1</f>
        <v>#REF!</v>
      </c>
      <c r="T452" t="str">
        <f t="shared" si="38"/>
        <v>WINDSOR †</v>
      </c>
      <c r="U452">
        <v>0</v>
      </c>
      <c r="V452" t="s">
        <v>19</v>
      </c>
      <c r="W452">
        <f t="shared" si="39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35"/>
        <v>Evening45176</v>
      </c>
      <c r="D453" s="5" t="str">
        <f>IF('by region'!$C$2="Any","Any",'Turf only'!V453)&amp;M453&amp;IF('by region'!$I$2="Any","Any",N453)&amp;G453</f>
        <v>AnyFlatAny45176</v>
      </c>
      <c r="E453" s="5" t="e">
        <f>IF(I453=#REF!,'Turf only'!G453,"")</f>
        <v>#REF!</v>
      </c>
      <c r="F453" s="5" t="e">
        <f t="shared" si="36"/>
        <v>#REF!</v>
      </c>
      <c r="G453" s="15">
        <v>45176</v>
      </c>
      <c r="H453" s="16" t="s">
        <v>34</v>
      </c>
      <c r="I453" s="16" t="s">
        <v>63</v>
      </c>
      <c r="J453" s="16" t="s">
        <v>80</v>
      </c>
      <c r="K453" s="14" t="s">
        <v>16</v>
      </c>
      <c r="L453" s="14" t="s">
        <v>11</v>
      </c>
      <c r="M453" s="16" t="s">
        <v>25</v>
      </c>
      <c r="N453" s="16" t="s">
        <v>13</v>
      </c>
      <c r="O453" s="16" t="s">
        <v>21</v>
      </c>
      <c r="P453" s="12">
        <f t="shared" si="37"/>
        <v>2</v>
      </c>
      <c r="Q453" s="12" cm="1">
        <f t="array" ref="Q453">SUMPRODUCT(($G$2:$G$2765=G453)*(P453&gt;$P$2:$P$2765))+1</f>
        <v>4</v>
      </c>
      <c r="R453" s="12" t="e">
        <f>(Q453*100000)+#REF!</f>
        <v>#REF!</v>
      </c>
      <c r="S453" t="e" cm="1">
        <f t="array" ref="S453">SUMPRODUCT(($G$2:$G$2765=G453)*(R453&gt;$R$2:$R$2765))+1</f>
        <v>#REF!</v>
      </c>
      <c r="T453" t="str">
        <f t="shared" si="38"/>
        <v>CARLISLE †</v>
      </c>
      <c r="U453">
        <v>0</v>
      </c>
      <c r="V453" t="s">
        <v>17</v>
      </c>
      <c r="W453">
        <f t="shared" si="39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35"/>
        <v>Afternoon45176</v>
      </c>
      <c r="D454" s="5" t="str">
        <f>IF('by region'!$C$2="Any","Any",'Turf only'!V454)&amp;M454&amp;IF('by region'!$I$2="Any","Any",N454)&amp;G454</f>
        <v>AnyFlatAny45176</v>
      </c>
      <c r="E454" s="5" t="e">
        <f>IF(I454=#REF!,'Turf only'!G454,"")</f>
        <v>#REF!</v>
      </c>
      <c r="F454" s="5" t="e">
        <f t="shared" si="36"/>
        <v>#REF!</v>
      </c>
      <c r="G454" s="15">
        <v>45176</v>
      </c>
      <c r="H454" s="16" t="s">
        <v>34</v>
      </c>
      <c r="I454" s="16" t="s">
        <v>56</v>
      </c>
      <c r="J454" s="16" t="s">
        <v>9</v>
      </c>
      <c r="K454" s="14" t="s">
        <v>16</v>
      </c>
      <c r="L454" s="14" t="s">
        <v>11</v>
      </c>
      <c r="M454" s="16" t="s">
        <v>25</v>
      </c>
      <c r="N454" s="16" t="s">
        <v>13</v>
      </c>
      <c r="O454" s="16" t="s">
        <v>14</v>
      </c>
      <c r="P454" s="12">
        <f t="shared" si="37"/>
        <v>1</v>
      </c>
      <c r="Q454" s="12" cm="1">
        <f t="array" ref="Q454">SUMPRODUCT(($G$2:$G$2765=G454)*(P454&gt;$P$2:$P$2765))+1</f>
        <v>1</v>
      </c>
      <c r="R454" s="12" t="e">
        <f>(Q454*100000)+#REF!</f>
        <v>#REF!</v>
      </c>
      <c r="S454" t="e" cm="1">
        <f t="array" ref="S454">SUMPRODUCT(($G$2:$G$2765=G454)*(R454&gt;$R$2:$R$2765))+1</f>
        <v>#REF!</v>
      </c>
      <c r="T454" t="str">
        <f t="shared" si="38"/>
        <v xml:space="preserve">HAYDOCK PARK </v>
      </c>
      <c r="U454">
        <v>0</v>
      </c>
      <c r="V454" t="s">
        <v>17</v>
      </c>
      <c r="W454">
        <f t="shared" si="39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35"/>
        <v>Afternoon45176</v>
      </c>
      <c r="D455" s="5" t="str">
        <f>IF('by region'!$C$2="Any","Any",'Turf only'!V455)&amp;M455&amp;IF('by region'!$I$2="Any","Any",N455)&amp;G455</f>
        <v>AnyFlatAny45176</v>
      </c>
      <c r="E455" s="5" t="e">
        <f>IF(I455=#REF!,'Turf only'!G455,"")</f>
        <v>#REF!</v>
      </c>
      <c r="F455" s="5" t="e">
        <f t="shared" si="36"/>
        <v>#REF!</v>
      </c>
      <c r="G455" s="15">
        <v>45176</v>
      </c>
      <c r="H455" s="16" t="s">
        <v>34</v>
      </c>
      <c r="I455" s="16" t="s">
        <v>87</v>
      </c>
      <c r="J455" s="16" t="s">
        <v>9</v>
      </c>
      <c r="K455" s="14" t="s">
        <v>10</v>
      </c>
      <c r="L455" s="14" t="s">
        <v>19</v>
      </c>
      <c r="M455" s="16" t="s">
        <v>25</v>
      </c>
      <c r="N455" s="16" t="s">
        <v>13</v>
      </c>
      <c r="O455" s="16" t="s">
        <v>14</v>
      </c>
      <c r="P455" s="12">
        <f t="shared" si="37"/>
        <v>1</v>
      </c>
      <c r="Q455" s="12" cm="1">
        <f t="array" ref="Q455">SUMPRODUCT(($G$2:$G$2765=G455)*(P455&gt;$P$2:$P$2765))+1</f>
        <v>1</v>
      </c>
      <c r="R455" s="12" t="e">
        <f>(Q455*100000)+#REF!</f>
        <v>#REF!</v>
      </c>
      <c r="S455" t="e" cm="1">
        <f t="array" ref="S455">SUMPRODUCT(($G$2:$G$2765=G455)*(R455&gt;$R$2:$R$2765))+1</f>
        <v>#REF!</v>
      </c>
      <c r="T455" t="str">
        <f t="shared" si="38"/>
        <v xml:space="preserve">SALISBURY </v>
      </c>
      <c r="U455">
        <v>0</v>
      </c>
      <c r="V455" t="s">
        <v>11</v>
      </c>
      <c r="W455">
        <f t="shared" si="39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35"/>
        <v>Afternoon45177</v>
      </c>
      <c r="D456" s="5" t="str">
        <f>IF('by region'!$C$2="Any","Any",'Turf only'!V456)&amp;M456&amp;IF('by region'!$I$2="Any","Any",N456)&amp;G456</f>
        <v>AnyFlatAny45177</v>
      </c>
      <c r="E456" s="5" t="e">
        <f>IF(I456=#REF!,'Turf only'!G456,"")</f>
        <v>#REF!</v>
      </c>
      <c r="F456" s="5" t="e">
        <f t="shared" si="36"/>
        <v>#REF!</v>
      </c>
      <c r="G456" s="15">
        <v>45177</v>
      </c>
      <c r="H456" s="16" t="s">
        <v>35</v>
      </c>
      <c r="I456" s="16" t="s">
        <v>55</v>
      </c>
      <c r="J456" s="16" t="s">
        <v>9</v>
      </c>
      <c r="K456" s="14" t="s">
        <v>10</v>
      </c>
      <c r="L456" s="14" t="s">
        <v>19</v>
      </c>
      <c r="M456" s="16" t="s">
        <v>25</v>
      </c>
      <c r="N456" s="16" t="s">
        <v>13</v>
      </c>
      <c r="O456" s="16" t="s">
        <v>14</v>
      </c>
      <c r="P456" s="12">
        <f t="shared" si="37"/>
        <v>1</v>
      </c>
      <c r="Q456" s="12" cm="1">
        <f t="array" ref="Q456">SUMPRODUCT(($G$2:$G$2765=G456)*(P456&gt;$P$2:$P$2765))+1</f>
        <v>1</v>
      </c>
      <c r="R456" s="12" t="e">
        <f>(Q456*100000)+#REF!</f>
        <v>#REF!</v>
      </c>
      <c r="S456" t="e" cm="1">
        <f t="array" ref="S456">SUMPRODUCT(($G$2:$G$2765=G456)*(R456&gt;$R$2:$R$2765))+1</f>
        <v>#REF!</v>
      </c>
      <c r="T456" t="str">
        <f t="shared" si="38"/>
        <v xml:space="preserve">ASCOT </v>
      </c>
      <c r="U456">
        <v>0</v>
      </c>
      <c r="V456" t="s">
        <v>19</v>
      </c>
      <c r="W456">
        <f t="shared" si="39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35"/>
        <v>Afternoon45177</v>
      </c>
      <c r="D457" s="5" t="str">
        <f>IF('by region'!$C$2="Any","Any",'Turf only'!V457)&amp;M457&amp;IF('by region'!$I$2="Any","Any",N457)&amp;G457</f>
        <v>AnyFlatAny45177</v>
      </c>
      <c r="E457" s="5" t="e">
        <f>IF(I457=#REF!,'Turf only'!G457,"")</f>
        <v>#REF!</v>
      </c>
      <c r="F457" s="5" t="e">
        <f t="shared" si="36"/>
        <v>#REF!</v>
      </c>
      <c r="G457" s="15">
        <v>45177</v>
      </c>
      <c r="H457" s="16" t="s">
        <v>35</v>
      </c>
      <c r="I457" s="16" t="s">
        <v>56</v>
      </c>
      <c r="J457" s="16" t="s">
        <v>9</v>
      </c>
      <c r="K457" s="14" t="s">
        <v>16</v>
      </c>
      <c r="L457" s="14" t="s">
        <v>11</v>
      </c>
      <c r="M457" s="16" t="s">
        <v>25</v>
      </c>
      <c r="N457" s="16" t="s">
        <v>13</v>
      </c>
      <c r="O457" s="16" t="s">
        <v>14</v>
      </c>
      <c r="P457" s="12">
        <f t="shared" si="37"/>
        <v>1</v>
      </c>
      <c r="Q457" s="12" cm="1">
        <f t="array" ref="Q457">SUMPRODUCT(($G$2:$G$2765=G457)*(P457&gt;$P$2:$P$2765))+1</f>
        <v>1</v>
      </c>
      <c r="R457" s="12" t="e">
        <f>(Q457*100000)+#REF!</f>
        <v>#REF!</v>
      </c>
      <c r="S457" t="e" cm="1">
        <f t="array" ref="S457">SUMPRODUCT(($G$2:$G$2765=G457)*(R457&gt;$R$2:$R$2765))+1</f>
        <v>#REF!</v>
      </c>
      <c r="T457" t="str">
        <f t="shared" si="38"/>
        <v xml:space="preserve">HAYDOCK PARK </v>
      </c>
      <c r="U457">
        <v>0</v>
      </c>
      <c r="V457" t="s">
        <v>17</v>
      </c>
      <c r="W457">
        <f t="shared" si="39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35"/>
        <v>Afternoon45178</v>
      </c>
      <c r="D458" s="5" t="str">
        <f>IF('by region'!$C$2="Any","Any",'Turf only'!V458)&amp;M458&amp;IF('by region'!$I$2="Any","Any",N458)&amp;G458</f>
        <v>AnyFlatAny45178</v>
      </c>
      <c r="E458" s="5" t="e">
        <f>IF(I458=#REF!,'Turf only'!G458,"")</f>
        <v>#REF!</v>
      </c>
      <c r="F458" s="5" t="e">
        <f t="shared" si="36"/>
        <v>#REF!</v>
      </c>
      <c r="G458" s="15">
        <v>45178</v>
      </c>
      <c r="H458" s="16" t="s">
        <v>37</v>
      </c>
      <c r="I458" s="16" t="s">
        <v>55</v>
      </c>
      <c r="J458" s="16" t="s">
        <v>9</v>
      </c>
      <c r="K458" s="14" t="s">
        <v>10</v>
      </c>
      <c r="L458" s="14" t="s">
        <v>19</v>
      </c>
      <c r="M458" s="16" t="s">
        <v>25</v>
      </c>
      <c r="N458" s="16" t="s">
        <v>13</v>
      </c>
      <c r="O458" s="16" t="s">
        <v>14</v>
      </c>
      <c r="P458" s="12">
        <f t="shared" si="37"/>
        <v>1</v>
      </c>
      <c r="Q458" s="12" cm="1">
        <f t="array" ref="Q458">SUMPRODUCT(($G$2:$G$2765=G458)*(P458&gt;$P$2:$P$2765))+1</f>
        <v>1</v>
      </c>
      <c r="R458" s="12" t="e">
        <f>(Q458*100000)+#REF!</f>
        <v>#REF!</v>
      </c>
      <c r="S458" t="e" cm="1">
        <f t="array" ref="S458">SUMPRODUCT(($G$2:$G$2765=G458)*(R458&gt;$R$2:$R$2765))+1</f>
        <v>#REF!</v>
      </c>
      <c r="T458" t="str">
        <f t="shared" si="38"/>
        <v xml:space="preserve">ASCOT </v>
      </c>
      <c r="U458">
        <v>0</v>
      </c>
      <c r="V458" t="s">
        <v>11</v>
      </c>
      <c r="W458">
        <f t="shared" si="39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35"/>
        <v>Afternoon45178</v>
      </c>
      <c r="D459" s="5" t="str">
        <f>IF('by region'!$C$2="Any","Any",'Turf only'!V459)&amp;M459&amp;IF('by region'!$I$2="Any","Any",N459)&amp;G459</f>
        <v>AnyFlatAny45178</v>
      </c>
      <c r="E459" s="5" t="e">
        <f>IF(I459=#REF!,'Turf only'!G459,"")</f>
        <v>#REF!</v>
      </c>
      <c r="F459" s="5" t="e">
        <f t="shared" si="36"/>
        <v>#REF!</v>
      </c>
      <c r="G459" s="15">
        <v>45178</v>
      </c>
      <c r="H459" s="16" t="s">
        <v>37</v>
      </c>
      <c r="I459" s="16" t="s">
        <v>56</v>
      </c>
      <c r="J459" s="16" t="s">
        <v>9</v>
      </c>
      <c r="K459" s="14" t="s">
        <v>16</v>
      </c>
      <c r="L459" s="14" t="s">
        <v>11</v>
      </c>
      <c r="M459" s="16" t="s">
        <v>25</v>
      </c>
      <c r="N459" s="16" t="s">
        <v>13</v>
      </c>
      <c r="O459" s="16" t="s">
        <v>14</v>
      </c>
      <c r="P459" s="12">
        <f t="shared" si="37"/>
        <v>1</v>
      </c>
      <c r="Q459" s="12" cm="1">
        <f t="array" ref="Q459">SUMPRODUCT(($G$2:$G$2765=G459)*(P459&gt;$P$2:$P$2765))+1</f>
        <v>1</v>
      </c>
      <c r="R459" s="12" t="e">
        <f>(Q459*100000)+#REF!</f>
        <v>#REF!</v>
      </c>
      <c r="S459" t="e" cm="1">
        <f t="array" ref="S459">SUMPRODUCT(($G$2:$G$2765=G459)*(R459&gt;$R$2:$R$2765))+1</f>
        <v>#REF!</v>
      </c>
      <c r="T459" t="str">
        <f t="shared" si="38"/>
        <v xml:space="preserve">HAYDOCK PARK </v>
      </c>
      <c r="U459">
        <v>0</v>
      </c>
      <c r="V459" t="s">
        <v>17</v>
      </c>
      <c r="W459">
        <f t="shared" si="39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35"/>
        <v>Afternoon45178</v>
      </c>
      <c r="D460" s="5" t="str">
        <f>IF('by region'!$C$2="Any","Any",'Turf only'!V460)&amp;M460&amp;IF('by region'!$I$2="Any","Any",N460)&amp;G460</f>
        <v>AnyFlatAny45178</v>
      </c>
      <c r="E460" s="5" t="e">
        <f>IF(I460=#REF!,'Turf only'!G460,"")</f>
        <v>#REF!</v>
      </c>
      <c r="F460" s="5" t="e">
        <f t="shared" si="36"/>
        <v>#REF!</v>
      </c>
      <c r="G460" s="15">
        <v>45178</v>
      </c>
      <c r="H460" s="16" t="s">
        <v>37</v>
      </c>
      <c r="I460" s="16" t="s">
        <v>74</v>
      </c>
      <c r="J460" s="16" t="s">
        <v>9</v>
      </c>
      <c r="K460" s="14" t="s">
        <v>10</v>
      </c>
      <c r="L460" s="14" t="s">
        <v>11</v>
      </c>
      <c r="M460" s="16" t="s">
        <v>25</v>
      </c>
      <c r="N460" s="16" t="s">
        <v>13</v>
      </c>
      <c r="O460" s="16" t="s">
        <v>14</v>
      </c>
      <c r="P460" s="12">
        <f t="shared" si="37"/>
        <v>1</v>
      </c>
      <c r="Q460" s="12" cm="1">
        <f t="array" ref="Q460">SUMPRODUCT(($G$2:$G$2765=G460)*(P460&gt;$P$2:$P$2765))+1</f>
        <v>1</v>
      </c>
      <c r="R460" s="12" t="e">
        <f>(Q460*100000)+#REF!</f>
        <v>#REF!</v>
      </c>
      <c r="S460" t="e" cm="1">
        <f t="array" ref="S460">SUMPRODUCT(($G$2:$G$2765=G460)*(R460&gt;$R$2:$R$2765))+1</f>
        <v>#REF!</v>
      </c>
      <c r="T460" t="str">
        <f t="shared" si="38"/>
        <v xml:space="preserve">THIRSK </v>
      </c>
      <c r="U460">
        <v>0</v>
      </c>
      <c r="V460" t="s">
        <v>19</v>
      </c>
      <c r="W460">
        <f t="shared" si="39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35"/>
        <v>Afternoon45179</v>
      </c>
      <c r="D461" s="5" t="str">
        <f>IF('by region'!$C$2="Any","Any",'Turf only'!V461)&amp;M461&amp;IF('by region'!$I$2="Any","Any",N461)&amp;G461</f>
        <v>AnyFlatAny45179</v>
      </c>
      <c r="E461" s="5" t="e">
        <f>IF(I461=#REF!,'Turf only'!G461,"")</f>
        <v>#REF!</v>
      </c>
      <c r="F461" s="5" t="e">
        <f t="shared" si="36"/>
        <v>#REF!</v>
      </c>
      <c r="G461" s="15">
        <v>45179</v>
      </c>
      <c r="H461" s="16" t="s">
        <v>40</v>
      </c>
      <c r="I461" s="16" t="s">
        <v>90</v>
      </c>
      <c r="J461" s="16" t="s">
        <v>9</v>
      </c>
      <c r="K461" s="14" t="s">
        <v>10</v>
      </c>
      <c r="L461" s="14" t="s">
        <v>11</v>
      </c>
      <c r="M461" s="16" t="s">
        <v>25</v>
      </c>
      <c r="N461" s="16" t="s">
        <v>13</v>
      </c>
      <c r="O461" s="16" t="s">
        <v>14</v>
      </c>
      <c r="P461" s="12">
        <f t="shared" si="37"/>
        <v>1</v>
      </c>
      <c r="Q461" s="12" cm="1">
        <f t="array" ref="Q461">SUMPRODUCT(($G$2:$G$2765=G461)*(P461&gt;$P$2:$P$2765))+1</f>
        <v>1</v>
      </c>
      <c r="R461" s="12" t="e">
        <f>(Q461*100000)+#REF!</f>
        <v>#REF!</v>
      </c>
      <c r="S461" t="e" cm="1">
        <f t="array" ref="S461">SUMPRODUCT(($G$2:$G$2765=G461)*(R461&gt;$R$2:$R$2765))+1</f>
        <v>#REF!</v>
      </c>
      <c r="T461" t="str">
        <f t="shared" si="38"/>
        <v xml:space="preserve">YORK </v>
      </c>
      <c r="U461">
        <v>0</v>
      </c>
      <c r="V461" t="s">
        <v>11</v>
      </c>
      <c r="W461">
        <f t="shared" si="39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35"/>
        <v>Afternoon45180</v>
      </c>
      <c r="D462" s="5" t="str">
        <f>IF('by region'!$C$2="Any","Any",'Turf only'!V462)&amp;M462&amp;IF('by region'!$I$2="Any","Any",N462)&amp;G462</f>
        <v>AnyFlatAny45180</v>
      </c>
      <c r="E462" s="5" t="e">
        <f>IF(I462=#REF!,'Turf only'!G462,"")</f>
        <v>#REF!</v>
      </c>
      <c r="F462" s="5" t="e">
        <f t="shared" si="36"/>
        <v>#REF!</v>
      </c>
      <c r="G462" s="15">
        <v>45180</v>
      </c>
      <c r="H462" s="16" t="s">
        <v>42</v>
      </c>
      <c r="I462" s="16" t="s">
        <v>82</v>
      </c>
      <c r="J462" s="16" t="s">
        <v>9</v>
      </c>
      <c r="K462" s="14" t="s">
        <v>24</v>
      </c>
      <c r="L462" s="14" t="s">
        <v>19</v>
      </c>
      <c r="M462" s="16" t="s">
        <v>25</v>
      </c>
      <c r="N462" s="16" t="s">
        <v>13</v>
      </c>
      <c r="O462" s="16" t="s">
        <v>14</v>
      </c>
      <c r="P462" s="12">
        <f t="shared" si="37"/>
        <v>1</v>
      </c>
      <c r="Q462" s="12" cm="1">
        <f t="array" ref="Q462">SUMPRODUCT(($G$2:$G$2765=G462)*(P462&gt;$P$2:$P$2765))+1</f>
        <v>1</v>
      </c>
      <c r="R462" s="12" t="e">
        <f>(Q462*100000)+#REF!</f>
        <v>#REF!</v>
      </c>
      <c r="S462" t="e" cm="1">
        <f t="array" ref="S462">SUMPRODUCT(($G$2:$G$2765=G462)*(R462&gt;$R$2:$R$2765))+1</f>
        <v>#REF!</v>
      </c>
      <c r="T462" t="str">
        <f t="shared" si="38"/>
        <v xml:space="preserve">BRIGHTON </v>
      </c>
      <c r="U462">
        <v>0</v>
      </c>
      <c r="V462" t="s">
        <v>11</v>
      </c>
      <c r="W462">
        <f t="shared" si="39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35"/>
        <v>Afternoon45181</v>
      </c>
      <c r="D463" s="5" t="str">
        <f>IF('by region'!$C$2="Any","Any",'Turf only'!V463)&amp;M463&amp;IF('by region'!$I$2="Any","Any",N463)&amp;G463</f>
        <v>AnyFlatAny45181</v>
      </c>
      <c r="E463" s="5" t="e">
        <f>IF(I463=#REF!,'Turf only'!G463,"")</f>
        <v>#REF!</v>
      </c>
      <c r="F463" s="5" t="e">
        <f t="shared" si="36"/>
        <v>#REF!</v>
      </c>
      <c r="G463" s="15">
        <v>45181</v>
      </c>
      <c r="H463" s="16" t="s">
        <v>7</v>
      </c>
      <c r="I463" s="16" t="s">
        <v>8</v>
      </c>
      <c r="J463" s="16" t="s">
        <v>9</v>
      </c>
      <c r="K463" s="14" t="s">
        <v>10</v>
      </c>
      <c r="L463" s="14" t="s">
        <v>11</v>
      </c>
      <c r="M463" s="16" t="s">
        <v>25</v>
      </c>
      <c r="N463" s="16" t="s">
        <v>13</v>
      </c>
      <c r="O463" s="16" t="s">
        <v>14</v>
      </c>
      <c r="P463" s="12">
        <f t="shared" si="37"/>
        <v>1</v>
      </c>
      <c r="Q463" s="12" cm="1">
        <f t="array" ref="Q463">SUMPRODUCT(($G$2:$G$2765=G463)*(P463&gt;$P$2:$P$2765))+1</f>
        <v>1</v>
      </c>
      <c r="R463" s="12" t="e">
        <f>(Q463*100000)+#REF!</f>
        <v>#REF!</v>
      </c>
      <c r="S463" t="e" cm="1">
        <f t="array" ref="S463">SUMPRODUCT(($G$2:$G$2765=G463)*(R463&gt;$R$2:$R$2765))+1</f>
        <v>#REF!</v>
      </c>
      <c r="T463" t="str">
        <f t="shared" si="38"/>
        <v xml:space="preserve">CATTERICK BRIDGE </v>
      </c>
      <c r="U463">
        <v>0</v>
      </c>
      <c r="V463" t="s">
        <v>17</v>
      </c>
      <c r="W463">
        <f t="shared" si="39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35"/>
        <v>Afternoon45181</v>
      </c>
      <c r="D464" s="5" t="str">
        <f>IF('by region'!$C$2="Any","Any",'Turf only'!V464)&amp;M464&amp;IF('by region'!$I$2="Any","Any",N464)&amp;G464</f>
        <v>AnyFlatAny45181</v>
      </c>
      <c r="E464" s="5" t="e">
        <f>IF(I464=#REF!,'Turf only'!G464,"")</f>
        <v>#REF!</v>
      </c>
      <c r="F464" s="5" t="e">
        <f t="shared" si="36"/>
        <v>#REF!</v>
      </c>
      <c r="G464" s="15">
        <v>45181</v>
      </c>
      <c r="H464" s="16" t="s">
        <v>7</v>
      </c>
      <c r="I464" s="16" t="s">
        <v>44</v>
      </c>
      <c r="J464" s="16" t="s">
        <v>9</v>
      </c>
      <c r="K464" s="14" t="s">
        <v>10</v>
      </c>
      <c r="L464" s="14" t="s">
        <v>17</v>
      </c>
      <c r="M464" s="16" t="s">
        <v>25</v>
      </c>
      <c r="N464" s="16" t="s">
        <v>13</v>
      </c>
      <c r="O464" s="16" t="s">
        <v>14</v>
      </c>
      <c r="P464" s="12">
        <f t="shared" si="37"/>
        <v>1</v>
      </c>
      <c r="Q464" s="12" cm="1">
        <f t="array" ref="Q464">SUMPRODUCT(($G$2:$G$2765=G464)*(P464&gt;$P$2:$P$2765))+1</f>
        <v>1</v>
      </c>
      <c r="R464" s="12" t="e">
        <f>(Q464*100000)+#REF!</f>
        <v>#REF!</v>
      </c>
      <c r="S464" t="e" cm="1">
        <f t="array" ref="S464">SUMPRODUCT(($G$2:$G$2765=G464)*(R464&gt;$R$2:$R$2765))+1</f>
        <v>#REF!</v>
      </c>
      <c r="T464" t="str">
        <f t="shared" si="38"/>
        <v xml:space="preserve">LEICESTER </v>
      </c>
      <c r="U464">
        <v>0</v>
      </c>
      <c r="V464" t="s">
        <v>11</v>
      </c>
      <c r="W464">
        <f t="shared" si="39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35"/>
        <v>Afternoon45182</v>
      </c>
      <c r="D465" s="5" t="str">
        <f>IF('by region'!$C$2="Any","Any",'Turf only'!V465)&amp;M465&amp;IF('by region'!$I$2="Any","Any",N465)&amp;G465</f>
        <v>AnyFlatAny45182</v>
      </c>
      <c r="E465" s="5" t="e">
        <f>IF(I465=#REF!,'Turf only'!G465,"")</f>
        <v>#REF!</v>
      </c>
      <c r="F465" s="5" t="e">
        <f t="shared" si="36"/>
        <v>#REF!</v>
      </c>
      <c r="G465" s="15">
        <v>45182</v>
      </c>
      <c r="H465" s="16" t="s">
        <v>27</v>
      </c>
      <c r="I465" s="16" t="s">
        <v>63</v>
      </c>
      <c r="J465" s="16" t="s">
        <v>9</v>
      </c>
      <c r="K465" s="14" t="s">
        <v>16</v>
      </c>
      <c r="L465" s="14" t="s">
        <v>11</v>
      </c>
      <c r="M465" s="16" t="s">
        <v>25</v>
      </c>
      <c r="N465" s="16" t="s">
        <v>13</v>
      </c>
      <c r="O465" s="16" t="s">
        <v>14</v>
      </c>
      <c r="P465" s="12">
        <f t="shared" si="37"/>
        <v>1</v>
      </c>
      <c r="Q465" s="12" cm="1">
        <f t="array" ref="Q465">SUMPRODUCT(($G$2:$G$2765=G465)*(P465&gt;$P$2:$P$2765))+1</f>
        <v>1</v>
      </c>
      <c r="R465" s="12" t="e">
        <f>(Q465*100000)+#REF!</f>
        <v>#REF!</v>
      </c>
      <c r="S465" t="e" cm="1">
        <f t="array" ref="S465">SUMPRODUCT(($G$2:$G$2765=G465)*(R465&gt;$R$2:$R$2765))+1</f>
        <v>#REF!</v>
      </c>
      <c r="T465" t="str">
        <f t="shared" si="38"/>
        <v xml:space="preserve">CARLISLE </v>
      </c>
      <c r="U465">
        <v>0</v>
      </c>
      <c r="V465" t="s">
        <v>19</v>
      </c>
      <c r="W465">
        <f t="shared" si="39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35"/>
        <v>Afternoon45182</v>
      </c>
      <c r="D466" s="5" t="str">
        <f>IF('by region'!$C$2="Any","Any",'Turf only'!V466)&amp;M466&amp;IF('by region'!$I$2="Any","Any",N466)&amp;G466</f>
        <v>AnyFlatAny45182</v>
      </c>
      <c r="E466" s="5" t="e">
        <f>IF(I466=#REF!,'Turf only'!G466,"")</f>
        <v>#REF!</v>
      </c>
      <c r="F466" s="5" t="e">
        <f t="shared" si="36"/>
        <v>#REF!</v>
      </c>
      <c r="G466" s="15">
        <v>45182</v>
      </c>
      <c r="H466" s="16" t="s">
        <v>27</v>
      </c>
      <c r="I466" s="16" t="s">
        <v>79</v>
      </c>
      <c r="J466" s="16" t="s">
        <v>9</v>
      </c>
      <c r="K466" s="14" t="s">
        <v>24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37"/>
        <v>1</v>
      </c>
      <c r="Q466" s="12" cm="1">
        <f t="array" ref="Q466">SUMPRODUCT(($G$2:$G$2765=G466)*(P466&gt;$P$2:$P$2765))+1</f>
        <v>1</v>
      </c>
      <c r="R466" s="12" t="e">
        <f>(Q466*100000)+#REF!</f>
        <v>#REF!</v>
      </c>
      <c r="S466" t="e" cm="1">
        <f t="array" ref="S466">SUMPRODUCT(($G$2:$G$2765=G466)*(R466&gt;$R$2:$R$2765))+1</f>
        <v>#REF!</v>
      </c>
      <c r="T466" t="str">
        <f t="shared" si="38"/>
        <v xml:space="preserve">BATH </v>
      </c>
      <c r="U466">
        <v>0</v>
      </c>
      <c r="V466" t="s">
        <v>19</v>
      </c>
      <c r="W466">
        <f t="shared" si="39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35"/>
        <v>Afternoon45183</v>
      </c>
      <c r="D467" s="5" t="str">
        <f>IF('by region'!$C$2="Any","Any",'Turf only'!V467)&amp;M467&amp;IF('by region'!$I$2="Any","Any",N467)&amp;G467</f>
        <v>AnyFlatAny45183</v>
      </c>
      <c r="E467" s="5" t="e">
        <f>IF(I467=#REF!,'Turf only'!G467,"")</f>
        <v>#REF!</v>
      </c>
      <c r="F467" s="5" t="e">
        <f t="shared" si="36"/>
        <v>#REF!</v>
      </c>
      <c r="G467" s="15">
        <v>45183</v>
      </c>
      <c r="H467" s="16" t="s">
        <v>34</v>
      </c>
      <c r="I467" s="16" t="s">
        <v>65</v>
      </c>
      <c r="J467" s="16" t="s">
        <v>9</v>
      </c>
      <c r="K467" s="14" t="s">
        <v>24</v>
      </c>
      <c r="L467" s="14" t="s">
        <v>19</v>
      </c>
      <c r="M467" s="16" t="s">
        <v>25</v>
      </c>
      <c r="N467" s="16" t="s">
        <v>13</v>
      </c>
      <c r="O467" s="16" t="s">
        <v>14</v>
      </c>
      <c r="P467" s="12">
        <f t="shared" si="37"/>
        <v>1</v>
      </c>
      <c r="Q467" s="12" cm="1">
        <f t="array" ref="Q467">SUMPRODUCT(($G$2:$G$2765=G467)*(P467&gt;$P$2:$P$2765))+1</f>
        <v>1</v>
      </c>
      <c r="R467" s="12" t="e">
        <f>(Q467*100000)+#REF!</f>
        <v>#REF!</v>
      </c>
      <c r="S467" t="e" cm="1">
        <f t="array" ref="S467">SUMPRODUCT(($G$2:$G$2765=G467)*(R467&gt;$R$2:$R$2765))+1</f>
        <v>#REF!</v>
      </c>
      <c r="T467" t="str">
        <f t="shared" si="38"/>
        <v xml:space="preserve">FFOS LAS </v>
      </c>
      <c r="U467">
        <v>0</v>
      </c>
      <c r="V467" t="s">
        <v>17</v>
      </c>
      <c r="W467">
        <f t="shared" si="39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35"/>
        <v>Afternoon45183</v>
      </c>
      <c r="D468" s="5" t="str">
        <f>IF('by region'!$C$2="Any","Any",'Turf only'!V468)&amp;M468&amp;IF('by region'!$I$2="Any","Any",N468)&amp;G468</f>
        <v>AnyFlatAny45183</v>
      </c>
      <c r="E468" s="5" t="e">
        <f>IF(I468=#REF!,'Turf only'!G468,"")</f>
        <v>#REF!</v>
      </c>
      <c r="F468" s="5" t="e">
        <f t="shared" si="36"/>
        <v>#REF!</v>
      </c>
      <c r="G468" s="15">
        <v>45183</v>
      </c>
      <c r="H468" s="16" t="s">
        <v>34</v>
      </c>
      <c r="I468" s="16" t="s">
        <v>59</v>
      </c>
      <c r="J468" s="16" t="s">
        <v>9</v>
      </c>
      <c r="K468" s="14" t="s">
        <v>24</v>
      </c>
      <c r="L468" s="14" t="s">
        <v>11</v>
      </c>
      <c r="M468" s="16" t="s">
        <v>25</v>
      </c>
      <c r="N468" s="16" t="s">
        <v>13</v>
      </c>
      <c r="O468" s="16" t="s">
        <v>14</v>
      </c>
      <c r="P468" s="12">
        <f t="shared" si="37"/>
        <v>1</v>
      </c>
      <c r="Q468" s="12" cm="1">
        <f t="array" ref="Q468">SUMPRODUCT(($G$2:$G$2765=G468)*(P468&gt;$P$2:$P$2765))+1</f>
        <v>1</v>
      </c>
      <c r="R468" s="12" t="e">
        <f>(Q468*100000)+#REF!</f>
        <v>#REF!</v>
      </c>
      <c r="S468" t="e" cm="1">
        <f t="array" ref="S468">SUMPRODUCT(($G$2:$G$2765=G468)*(R468&gt;$R$2:$R$2765))+1</f>
        <v>#REF!</v>
      </c>
      <c r="T468" t="str">
        <f t="shared" si="38"/>
        <v xml:space="preserve">DONCASTER </v>
      </c>
      <c r="U468">
        <v>0</v>
      </c>
      <c r="V468" t="s">
        <v>19</v>
      </c>
      <c r="W468">
        <f t="shared" si="39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35"/>
        <v>Afternoon45183</v>
      </c>
      <c r="D469" s="5" t="str">
        <f>IF('by region'!$C$2="Any","Any",'Turf only'!V469)&amp;M469&amp;IF('by region'!$I$2="Any","Any",N469)&amp;G469</f>
        <v>AnyFlatAny45183</v>
      </c>
      <c r="E469" s="5" t="e">
        <f>IF(I469=#REF!,'Turf only'!G469,"")</f>
        <v>#REF!</v>
      </c>
      <c r="F469" s="5" t="e">
        <f t="shared" si="36"/>
        <v>#REF!</v>
      </c>
      <c r="G469" s="15">
        <v>45183</v>
      </c>
      <c r="H469" s="16" t="s">
        <v>34</v>
      </c>
      <c r="I469" s="16" t="s">
        <v>83</v>
      </c>
      <c r="J469" s="16" t="s">
        <v>9</v>
      </c>
      <c r="K469" s="14" t="s">
        <v>16</v>
      </c>
      <c r="L469" s="14" t="s">
        <v>19</v>
      </c>
      <c r="M469" s="16" t="s">
        <v>25</v>
      </c>
      <c r="N469" s="16" t="s">
        <v>13</v>
      </c>
      <c r="O469" s="16" t="s">
        <v>14</v>
      </c>
      <c r="P469" s="12">
        <f t="shared" si="37"/>
        <v>1</v>
      </c>
      <c r="Q469" s="12" cm="1">
        <f t="array" ref="Q469">SUMPRODUCT(($G$2:$G$2765=G469)*(P469&gt;$P$2:$P$2765))+1</f>
        <v>1</v>
      </c>
      <c r="R469" s="12" t="e">
        <f>(Q469*100000)+#REF!</f>
        <v>#REF!</v>
      </c>
      <c r="S469" t="e" cm="1">
        <f t="array" ref="S469">SUMPRODUCT(($G$2:$G$2765=G469)*(R469&gt;$R$2:$R$2765))+1</f>
        <v>#REF!</v>
      </c>
      <c r="T469" t="str">
        <f t="shared" si="38"/>
        <v xml:space="preserve">EPSOM DOWNS </v>
      </c>
      <c r="U469">
        <v>0</v>
      </c>
      <c r="V469" t="s">
        <v>11</v>
      </c>
      <c r="W469">
        <f t="shared" si="39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35"/>
        <v>Afternoon45184</v>
      </c>
      <c r="D470" s="5" t="str">
        <f>IF('by region'!$C$2="Any","Any",'Turf only'!V470)&amp;M470&amp;IF('by region'!$I$2="Any","Any",N470)&amp;G470</f>
        <v>AnyFlatAny45184</v>
      </c>
      <c r="E470" s="5" t="e">
        <f>IF(I470=#REF!,'Turf only'!G470,"")</f>
        <v>#REF!</v>
      </c>
      <c r="F470" s="5" t="e">
        <f t="shared" si="36"/>
        <v>#REF!</v>
      </c>
      <c r="G470" s="15">
        <v>45184</v>
      </c>
      <c r="H470" s="16" t="s">
        <v>35</v>
      </c>
      <c r="I470" s="16" t="s">
        <v>88</v>
      </c>
      <c r="J470" s="16" t="s">
        <v>9</v>
      </c>
      <c r="K470" s="14" t="s">
        <v>10</v>
      </c>
      <c r="L470" s="14" t="s">
        <v>17</v>
      </c>
      <c r="M470" s="16" t="s">
        <v>25</v>
      </c>
      <c r="N470" s="16" t="s">
        <v>13</v>
      </c>
      <c r="O470" s="16" t="s">
        <v>14</v>
      </c>
      <c r="P470" s="12">
        <f t="shared" si="37"/>
        <v>1</v>
      </c>
      <c r="Q470" s="12" cm="1">
        <f t="array" ref="Q470">SUMPRODUCT(($G$2:$G$2765=G470)*(P470&gt;$P$2:$P$2765))+1</f>
        <v>1</v>
      </c>
      <c r="R470" s="12" t="e">
        <f>(Q470*100000)+#REF!</f>
        <v>#REF!</v>
      </c>
      <c r="S470" t="e" cm="1">
        <f t="array" ref="S470">SUMPRODUCT(($G$2:$G$2765=G470)*(R470&gt;$R$2:$R$2765))+1</f>
        <v>#REF!</v>
      </c>
      <c r="T470" t="str">
        <f t="shared" si="38"/>
        <v xml:space="preserve">CHESTER </v>
      </c>
      <c r="U470">
        <v>0</v>
      </c>
      <c r="V470" t="s">
        <v>17</v>
      </c>
      <c r="W470">
        <f t="shared" si="39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35"/>
        <v>Afternoon45184</v>
      </c>
      <c r="D471" s="5" t="str">
        <f>IF('by region'!$C$2="Any","Any",'Turf only'!V471)&amp;M471&amp;IF('by region'!$I$2="Any","Any",N471)&amp;G471</f>
        <v>AnyFlatAny45184</v>
      </c>
      <c r="E471" s="5" t="e">
        <f>IF(I471=#REF!,'Turf only'!G471,"")</f>
        <v>#REF!</v>
      </c>
      <c r="F471" s="5" t="e">
        <f t="shared" si="36"/>
        <v>#REF!</v>
      </c>
      <c r="G471" s="15">
        <v>45184</v>
      </c>
      <c r="H471" s="16" t="s">
        <v>35</v>
      </c>
      <c r="I471" s="16" t="s">
        <v>59</v>
      </c>
      <c r="J471" s="16" t="s">
        <v>9</v>
      </c>
      <c r="K471" s="14" t="s">
        <v>24</v>
      </c>
      <c r="L471" s="14" t="s">
        <v>11</v>
      </c>
      <c r="M471" s="16" t="s">
        <v>25</v>
      </c>
      <c r="N471" s="16" t="s">
        <v>13</v>
      </c>
      <c r="O471" s="16" t="s">
        <v>14</v>
      </c>
      <c r="P471" s="12">
        <f t="shared" si="37"/>
        <v>1</v>
      </c>
      <c r="Q471" s="12" cm="1">
        <f t="array" ref="Q471">SUMPRODUCT(($G$2:$G$2765=G471)*(P471&gt;$P$2:$P$2765))+1</f>
        <v>1</v>
      </c>
      <c r="R471" s="12" t="e">
        <f>(Q471*100000)+#REF!</f>
        <v>#REF!</v>
      </c>
      <c r="S471" t="e" cm="1">
        <f t="array" ref="S471">SUMPRODUCT(($G$2:$G$2765=G471)*(R471&gt;$R$2:$R$2765))+1</f>
        <v>#REF!</v>
      </c>
      <c r="T471" t="str">
        <f t="shared" si="38"/>
        <v xml:space="preserve">DONCASTER </v>
      </c>
      <c r="U471">
        <v>0</v>
      </c>
      <c r="V471" t="s">
        <v>11</v>
      </c>
      <c r="W471">
        <f t="shared" si="39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35"/>
        <v>Evening45184</v>
      </c>
      <c r="D472" s="5" t="str">
        <f>IF('by region'!$C$2="Any","Any",'Turf only'!V472)&amp;M472&amp;IF('by region'!$I$2="Any","Any",N472)&amp;G472</f>
        <v>AnyFlatAny45184</v>
      </c>
      <c r="E472" s="5" t="e">
        <f>IF(I472=#REF!,'Turf only'!G472,"")</f>
        <v>#REF!</v>
      </c>
      <c r="F472" s="5" t="e">
        <f t="shared" si="36"/>
        <v>#REF!</v>
      </c>
      <c r="G472" s="15">
        <v>45184</v>
      </c>
      <c r="H472" s="16" t="s">
        <v>35</v>
      </c>
      <c r="I472" s="16" t="s">
        <v>87</v>
      </c>
      <c r="J472" s="16" t="s">
        <v>80</v>
      </c>
      <c r="K472" s="14" t="s">
        <v>10</v>
      </c>
      <c r="L472" s="14" t="s">
        <v>19</v>
      </c>
      <c r="M472" s="16" t="s">
        <v>25</v>
      </c>
      <c r="N472" s="16" t="s">
        <v>13</v>
      </c>
      <c r="O472" s="16" t="s">
        <v>14</v>
      </c>
      <c r="P472" s="12">
        <f t="shared" si="37"/>
        <v>2</v>
      </c>
      <c r="Q472" s="12" cm="1">
        <f t="array" ref="Q472">SUMPRODUCT(($G$2:$G$2765=G472)*(P472&gt;$P$2:$P$2765))+1</f>
        <v>4</v>
      </c>
      <c r="R472" s="12" t="e">
        <f>(Q472*100000)+#REF!</f>
        <v>#REF!</v>
      </c>
      <c r="S472" t="e" cm="1">
        <f t="array" ref="S472">SUMPRODUCT(($G$2:$G$2765=G472)*(R472&gt;$R$2:$R$2765))+1</f>
        <v>#REF!</v>
      </c>
      <c r="T472" t="str">
        <f t="shared" si="38"/>
        <v>SALISBURY †</v>
      </c>
      <c r="U472">
        <v>0</v>
      </c>
      <c r="V472" t="s">
        <v>30</v>
      </c>
      <c r="W472">
        <f t="shared" si="39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35"/>
        <v>Afternoon45184</v>
      </c>
      <c r="D473" s="5" t="str">
        <f>IF('by region'!$C$2="Any","Any",'Turf only'!V473)&amp;M473&amp;IF('by region'!$I$2="Any","Any",N473)&amp;G473</f>
        <v>AnyFlatAny45184</v>
      </c>
      <c r="E473" s="5" t="e">
        <f>IF(I473=#REF!,'Turf only'!G473,"")</f>
        <v>#REF!</v>
      </c>
      <c r="F473" s="5" t="e">
        <f t="shared" si="36"/>
        <v>#REF!</v>
      </c>
      <c r="G473" s="15">
        <v>45184</v>
      </c>
      <c r="H473" s="16" t="s">
        <v>35</v>
      </c>
      <c r="I473" s="16" t="s">
        <v>38</v>
      </c>
      <c r="J473" s="16" t="s">
        <v>9</v>
      </c>
      <c r="K473" s="14" t="s">
        <v>16</v>
      </c>
      <c r="L473" s="14" t="s">
        <v>19</v>
      </c>
      <c r="M473" s="16" t="s">
        <v>25</v>
      </c>
      <c r="N473" s="16" t="s">
        <v>13</v>
      </c>
      <c r="O473" s="16" t="s">
        <v>14</v>
      </c>
      <c r="P473" s="12">
        <f t="shared" si="37"/>
        <v>1</v>
      </c>
      <c r="Q473" s="12" cm="1">
        <f t="array" ref="Q473">SUMPRODUCT(($G$2:$G$2765=G473)*(P473&gt;$P$2:$P$2765))+1</f>
        <v>1</v>
      </c>
      <c r="R473" s="12" t="e">
        <f>(Q473*100000)+#REF!</f>
        <v>#REF!</v>
      </c>
      <c r="S473" t="e" cm="1">
        <f t="array" ref="S473">SUMPRODUCT(($G$2:$G$2765=G473)*(R473&gt;$R$2:$R$2765))+1</f>
        <v>#REF!</v>
      </c>
      <c r="T473" t="str">
        <f t="shared" si="38"/>
        <v xml:space="preserve">SANDOWN PARK </v>
      </c>
      <c r="U473">
        <v>0</v>
      </c>
      <c r="V473" t="s">
        <v>19</v>
      </c>
      <c r="W473">
        <f t="shared" si="39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35"/>
        <v>Afternoon45185</v>
      </c>
      <c r="D474" s="5" t="str">
        <f>IF('by region'!$C$2="Any","Any",'Turf only'!V474)&amp;M474&amp;IF('by region'!$I$2="Any","Any",N474)&amp;G474</f>
        <v>AnyFlatAny45185</v>
      </c>
      <c r="E474" s="5" t="e">
        <f>IF(I474=#REF!,'Turf only'!G474,"")</f>
        <v>#REF!</v>
      </c>
      <c r="F474" s="5" t="e">
        <f t="shared" si="36"/>
        <v>#REF!</v>
      </c>
      <c r="G474" s="15">
        <v>45185</v>
      </c>
      <c r="H474" s="16" t="s">
        <v>37</v>
      </c>
      <c r="I474" s="16" t="s">
        <v>79</v>
      </c>
      <c r="J474" s="16" t="s">
        <v>9</v>
      </c>
      <c r="K474" s="14" t="s">
        <v>24</v>
      </c>
      <c r="L474" s="14" t="s">
        <v>19</v>
      </c>
      <c r="M474" s="16" t="s">
        <v>25</v>
      </c>
      <c r="N474" s="16" t="s">
        <v>13</v>
      </c>
      <c r="O474" s="16" t="s">
        <v>14</v>
      </c>
      <c r="P474" s="12">
        <f t="shared" si="37"/>
        <v>1</v>
      </c>
      <c r="Q474" s="12" cm="1">
        <f t="array" ref="Q474">SUMPRODUCT(($G$2:$G$2765=G474)*(P474&gt;$P$2:$P$2765))+1</f>
        <v>1</v>
      </c>
      <c r="R474" s="12" t="e">
        <f>(Q474*100000)+#REF!</f>
        <v>#REF!</v>
      </c>
      <c r="S474" t="e" cm="1">
        <f t="array" ref="S474">SUMPRODUCT(($G$2:$G$2765=G474)*(R474&gt;$R$2:$R$2765))+1</f>
        <v>#REF!</v>
      </c>
      <c r="T474" t="str">
        <f t="shared" si="38"/>
        <v xml:space="preserve">BATH </v>
      </c>
      <c r="U474">
        <v>0</v>
      </c>
      <c r="V474" t="s">
        <v>17</v>
      </c>
      <c r="W474">
        <f t="shared" si="39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35"/>
        <v>Afternoon45185</v>
      </c>
      <c r="D475" s="5" t="str">
        <f>IF('by region'!$C$2="Any","Any",'Turf only'!V475)&amp;M475&amp;IF('by region'!$I$2="Any","Any",N475)&amp;G475</f>
        <v>AnyFlatAny45185</v>
      </c>
      <c r="E475" s="5" t="e">
        <f>IF(I475=#REF!,'Turf only'!G475,"")</f>
        <v>#REF!</v>
      </c>
      <c r="F475" s="5" t="e">
        <f t="shared" si="36"/>
        <v>#REF!</v>
      </c>
      <c r="G475" s="15">
        <v>45185</v>
      </c>
      <c r="H475" s="16" t="s">
        <v>37</v>
      </c>
      <c r="I475" s="16" t="s">
        <v>88</v>
      </c>
      <c r="J475" s="16" t="s">
        <v>9</v>
      </c>
      <c r="K475" s="14" t="s">
        <v>10</v>
      </c>
      <c r="L475" s="14" t="s">
        <v>17</v>
      </c>
      <c r="M475" s="16" t="s">
        <v>25</v>
      </c>
      <c r="N475" s="16" t="s">
        <v>13</v>
      </c>
      <c r="O475" s="16" t="s">
        <v>14</v>
      </c>
      <c r="P475" s="12">
        <f t="shared" si="37"/>
        <v>1</v>
      </c>
      <c r="Q475" s="12" cm="1">
        <f t="array" ref="Q475">SUMPRODUCT(($G$2:$G$2765=G475)*(P475&gt;$P$2:$P$2765))+1</f>
        <v>1</v>
      </c>
      <c r="R475" s="12" t="e">
        <f>(Q475*100000)+#REF!</f>
        <v>#REF!</v>
      </c>
      <c r="S475" t="e" cm="1">
        <f t="array" ref="S475">SUMPRODUCT(($G$2:$G$2765=G475)*(R475&gt;$R$2:$R$2765))+1</f>
        <v>#REF!</v>
      </c>
      <c r="T475" t="str">
        <f t="shared" si="38"/>
        <v xml:space="preserve">CHESTER </v>
      </c>
      <c r="U475">
        <v>0</v>
      </c>
      <c r="V475" t="s">
        <v>17</v>
      </c>
      <c r="W475">
        <f t="shared" si="39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35"/>
        <v>Afternoon45185</v>
      </c>
      <c r="D476" s="5" t="str">
        <f>IF('by region'!$C$2="Any","Any",'Turf only'!V476)&amp;M476&amp;IF('by region'!$I$2="Any","Any",N476)&amp;G476</f>
        <v>AnyFlatAny45185</v>
      </c>
      <c r="E476" s="5" t="e">
        <f>IF(I476=#REF!,'Turf only'!G476,"")</f>
        <v>#REF!</v>
      </c>
      <c r="F476" s="5" t="e">
        <f t="shared" si="36"/>
        <v>#REF!</v>
      </c>
      <c r="G476" s="15">
        <v>45185</v>
      </c>
      <c r="H476" s="16" t="s">
        <v>37</v>
      </c>
      <c r="I476" s="16" t="s">
        <v>59</v>
      </c>
      <c r="J476" s="16" t="s">
        <v>9</v>
      </c>
      <c r="K476" s="14" t="s">
        <v>24</v>
      </c>
      <c r="L476" s="14" t="s">
        <v>11</v>
      </c>
      <c r="M476" s="16" t="s">
        <v>25</v>
      </c>
      <c r="N476" s="16" t="s">
        <v>13</v>
      </c>
      <c r="O476" s="16" t="s">
        <v>14</v>
      </c>
      <c r="P476" s="12">
        <f t="shared" si="37"/>
        <v>1</v>
      </c>
      <c r="Q476" s="12" cm="1">
        <f t="array" ref="Q476">SUMPRODUCT(($G$2:$G$2765=G476)*(P476&gt;$P$2:$P$2765))+1</f>
        <v>1</v>
      </c>
      <c r="R476" s="12" t="e">
        <f>(Q476*100000)+#REF!</f>
        <v>#REF!</v>
      </c>
      <c r="S476" t="e" cm="1">
        <f t="array" ref="S476">SUMPRODUCT(($G$2:$G$2765=G476)*(R476&gt;$R$2:$R$2765))+1</f>
        <v>#REF!</v>
      </c>
      <c r="T476" t="str">
        <f t="shared" si="38"/>
        <v xml:space="preserve">DONCASTER </v>
      </c>
      <c r="U476">
        <v>0</v>
      </c>
      <c r="V476" t="s">
        <v>17</v>
      </c>
      <c r="W476">
        <f t="shared" si="39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35"/>
        <v>Afternoon45185</v>
      </c>
      <c r="D477" s="5" t="str">
        <f>IF('by region'!$C$2="Any","Any",'Turf only'!V477)&amp;M477&amp;IF('by region'!$I$2="Any","Any",N477)&amp;G477</f>
        <v>AnyFlatAny45185</v>
      </c>
      <c r="E477" s="5" t="e">
        <f>IF(I477=#REF!,'Turf only'!G477,"")</f>
        <v>#REF!</v>
      </c>
      <c r="F477" s="5" t="e">
        <f t="shared" si="36"/>
        <v>#REF!</v>
      </c>
      <c r="G477" s="15">
        <v>45185</v>
      </c>
      <c r="H477" s="16" t="s">
        <v>37</v>
      </c>
      <c r="I477" s="16" t="s">
        <v>36</v>
      </c>
      <c r="J477" s="16" t="s">
        <v>9</v>
      </c>
      <c r="K477" s="14" t="s">
        <v>24</v>
      </c>
      <c r="L477" s="14" t="s">
        <v>19</v>
      </c>
      <c r="M477" s="16" t="s">
        <v>25</v>
      </c>
      <c r="N477" s="16" t="s">
        <v>13</v>
      </c>
      <c r="O477" s="16" t="s">
        <v>14</v>
      </c>
      <c r="P477" s="12">
        <f t="shared" si="37"/>
        <v>1</v>
      </c>
      <c r="Q477" s="12" cm="1">
        <f t="array" ref="Q477">SUMPRODUCT(($G$2:$G$2765=G477)*(P477&gt;$P$2:$P$2765))+1</f>
        <v>1</v>
      </c>
      <c r="R477" s="12" t="e">
        <f>(Q477*100000)+#REF!</f>
        <v>#REF!</v>
      </c>
      <c r="S477" t="e" cm="1">
        <f t="array" ref="S477">SUMPRODUCT(($G$2:$G$2765=G477)*(R477&gt;$R$2:$R$2765))+1</f>
        <v>#REF!</v>
      </c>
      <c r="T477" t="str">
        <f t="shared" si="38"/>
        <v xml:space="preserve">LINGFIELD PARK </v>
      </c>
      <c r="U477">
        <v>0</v>
      </c>
      <c r="V477" t="s">
        <v>19</v>
      </c>
      <c r="W477">
        <f t="shared" si="39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35"/>
        <v>Evening45185</v>
      </c>
      <c r="D478" s="5" t="str">
        <f>IF('by region'!$C$2="Any","Any",'Turf only'!V478)&amp;M478&amp;IF('by region'!$I$2="Any","Any",N478)&amp;G478</f>
        <v>AnyFlatAny45185</v>
      </c>
      <c r="E478" s="5" t="e">
        <f>IF(I478=#REF!,'Turf only'!G478,"")</f>
        <v>#REF!</v>
      </c>
      <c r="F478" s="5" t="e">
        <f t="shared" si="36"/>
        <v>#REF!</v>
      </c>
      <c r="G478" s="15">
        <v>45185</v>
      </c>
      <c r="H478" s="16" t="s">
        <v>37</v>
      </c>
      <c r="I478" s="16" t="s">
        <v>22</v>
      </c>
      <c r="J478" s="16" t="s">
        <v>80</v>
      </c>
      <c r="K478" s="14" t="s">
        <v>10</v>
      </c>
      <c r="L478" s="14" t="s">
        <v>11</v>
      </c>
      <c r="M478" s="16" t="s">
        <v>25</v>
      </c>
      <c r="N478" s="16" t="s">
        <v>13</v>
      </c>
      <c r="O478" s="16" t="s">
        <v>14</v>
      </c>
      <c r="P478" s="12">
        <f t="shared" si="37"/>
        <v>2</v>
      </c>
      <c r="Q478" s="12" cm="1">
        <f t="array" ref="Q478">SUMPRODUCT(($G$2:$G$2765=G478)*(P478&gt;$P$2:$P$2765))+1</f>
        <v>5</v>
      </c>
      <c r="R478" s="12" t="e">
        <f>(Q478*100000)+#REF!</f>
        <v>#REF!</v>
      </c>
      <c r="S478" t="e" cm="1">
        <f t="array" ref="S478">SUMPRODUCT(($G$2:$G$2765=G478)*(R478&gt;$R$2:$R$2765))+1</f>
        <v>#REF!</v>
      </c>
      <c r="T478" t="str">
        <f t="shared" si="38"/>
        <v>MUSSELBURGH †</v>
      </c>
      <c r="U478">
        <v>0</v>
      </c>
      <c r="V478" t="s">
        <v>19</v>
      </c>
      <c r="W478">
        <f t="shared" si="39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35"/>
        <v>Afternoon45186</v>
      </c>
      <c r="D479" s="5" t="str">
        <f>IF('by region'!$C$2="Any","Any",'Turf only'!V479)&amp;M479&amp;IF('by region'!$I$2="Any","Any",N479)&amp;G479</f>
        <v>AnyFlatAny45186</v>
      </c>
      <c r="E479" s="5" t="e">
        <f>IF(I479=#REF!,'Turf only'!G479,"")</f>
        <v>#REF!</v>
      </c>
      <c r="F479" s="5" t="e">
        <f t="shared" si="36"/>
        <v>#REF!</v>
      </c>
      <c r="G479" s="15">
        <v>45186</v>
      </c>
      <c r="H479" s="16" t="s">
        <v>40</v>
      </c>
      <c r="I479" s="16" t="s">
        <v>59</v>
      </c>
      <c r="J479" s="16" t="s">
        <v>9</v>
      </c>
      <c r="K479" s="14" t="s">
        <v>24</v>
      </c>
      <c r="L479" s="14" t="s">
        <v>11</v>
      </c>
      <c r="M479" s="16" t="s">
        <v>25</v>
      </c>
      <c r="N479" s="16" t="s">
        <v>13</v>
      </c>
      <c r="O479" s="16" t="s">
        <v>14</v>
      </c>
      <c r="P479" s="12">
        <f t="shared" si="37"/>
        <v>1</v>
      </c>
      <c r="Q479" s="12" cm="1">
        <f t="array" ref="Q479">SUMPRODUCT(($G$2:$G$2765=G479)*(P479&gt;$P$2:$P$2765))+1</f>
        <v>1</v>
      </c>
      <c r="R479" s="12" t="e">
        <f>(Q479*100000)+#REF!</f>
        <v>#REF!</v>
      </c>
      <c r="S479" t="e" cm="1">
        <f t="array" ref="S479">SUMPRODUCT(($G$2:$G$2765=G479)*(R479&gt;$R$2:$R$2765))+1</f>
        <v>#REF!</v>
      </c>
      <c r="T479" t="str">
        <f t="shared" si="38"/>
        <v xml:space="preserve">DONCASTER </v>
      </c>
      <c r="U479">
        <v>0</v>
      </c>
      <c r="V479" t="s">
        <v>11</v>
      </c>
      <c r="W479">
        <f t="shared" si="39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35"/>
        <v>Afternoon45186</v>
      </c>
      <c r="D480" s="5" t="str">
        <f>IF('by region'!$C$2="Any","Any",'Turf only'!V480)&amp;M480&amp;IF('by region'!$I$2="Any","Any",N480)&amp;G480</f>
        <v>AnyFlatAny45186</v>
      </c>
      <c r="E480" s="5" t="e">
        <f>IF(I480=#REF!,'Turf only'!G480,"")</f>
        <v>#REF!</v>
      </c>
      <c r="F480" s="5" t="e">
        <f t="shared" si="36"/>
        <v>#REF!</v>
      </c>
      <c r="G480" s="15">
        <v>45186</v>
      </c>
      <c r="H480" s="16" t="s">
        <v>40</v>
      </c>
      <c r="I480" s="16" t="s">
        <v>22</v>
      </c>
      <c r="J480" s="16" t="s">
        <v>9</v>
      </c>
      <c r="K480" s="14" t="s">
        <v>10</v>
      </c>
      <c r="L480" s="14" t="s">
        <v>11</v>
      </c>
      <c r="M480" s="16" t="s">
        <v>25</v>
      </c>
      <c r="N480" s="16" t="s">
        <v>13</v>
      </c>
      <c r="O480" s="16" t="s">
        <v>14</v>
      </c>
      <c r="P480" s="12">
        <f t="shared" si="37"/>
        <v>1</v>
      </c>
      <c r="Q480" s="12" cm="1">
        <f t="array" ref="Q480">SUMPRODUCT(($G$2:$G$2765=G480)*(P480&gt;$P$2:$P$2765))+1</f>
        <v>1</v>
      </c>
      <c r="R480" s="12" t="e">
        <f>(Q480*100000)+#REF!</f>
        <v>#REF!</v>
      </c>
      <c r="S480" t="e" cm="1">
        <f t="array" ref="S480">SUMPRODUCT(($G$2:$G$2765=G480)*(R480&gt;$R$2:$R$2765))+1</f>
        <v>#REF!</v>
      </c>
      <c r="T480" t="str">
        <f t="shared" si="38"/>
        <v xml:space="preserve">MUSSELBURGH </v>
      </c>
      <c r="U480">
        <v>0</v>
      </c>
      <c r="V480" t="s">
        <v>17</v>
      </c>
      <c r="W480">
        <f t="shared" si="39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35"/>
        <v>Afternoon45187</v>
      </c>
      <c r="D481" s="5" t="str">
        <f>IF('by region'!$C$2="Any","Any",'Turf only'!V481)&amp;M481&amp;IF('by region'!$I$2="Any","Any",N481)&amp;G481</f>
        <v>AnyFlatAny45187</v>
      </c>
      <c r="E481" s="5" t="e">
        <f>IF(I481=#REF!,'Turf only'!G481,"")</f>
        <v>#REF!</v>
      </c>
      <c r="F481" s="5" t="e">
        <f t="shared" si="36"/>
        <v>#REF!</v>
      </c>
      <c r="G481" s="15">
        <v>45187</v>
      </c>
      <c r="H481" s="16" t="s">
        <v>42</v>
      </c>
      <c r="I481" s="16" t="s">
        <v>82</v>
      </c>
      <c r="J481" s="16" t="s">
        <v>9</v>
      </c>
      <c r="K481" s="14" t="s">
        <v>24</v>
      </c>
      <c r="L481" s="14" t="s">
        <v>19</v>
      </c>
      <c r="M481" s="16" t="s">
        <v>25</v>
      </c>
      <c r="N481" s="16" t="s">
        <v>13</v>
      </c>
      <c r="O481" s="16" t="s">
        <v>14</v>
      </c>
      <c r="P481" s="12">
        <f t="shared" si="37"/>
        <v>1</v>
      </c>
      <c r="Q481" s="12" cm="1">
        <f t="array" ref="Q481">SUMPRODUCT(($G$2:$G$2765=G481)*(P481&gt;$P$2:$P$2765))+1</f>
        <v>1</v>
      </c>
      <c r="R481" s="12" t="e">
        <f>(Q481*100000)+#REF!</f>
        <v>#REF!</v>
      </c>
      <c r="S481" t="e" cm="1">
        <f t="array" ref="S481">SUMPRODUCT(($G$2:$G$2765=G481)*(R481&gt;$R$2:$R$2765))+1</f>
        <v>#REF!</v>
      </c>
      <c r="T481" t="str">
        <f t="shared" si="38"/>
        <v xml:space="preserve">BRIGHTON </v>
      </c>
      <c r="U481">
        <v>0</v>
      </c>
      <c r="V481" t="s">
        <v>17</v>
      </c>
      <c r="W481">
        <f t="shared" si="39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35"/>
        <v>Afternoon45187</v>
      </c>
      <c r="D482" s="5" t="str">
        <f>IF('by region'!$C$2="Any","Any",'Turf only'!V482)&amp;M482&amp;IF('by region'!$I$2="Any","Any",N482)&amp;G482</f>
        <v>AnyFlatAny45187</v>
      </c>
      <c r="E482" s="5" t="e">
        <f>IF(I482=#REF!,'Turf only'!G482,"")</f>
        <v>#REF!</v>
      </c>
      <c r="F482" s="5" t="e">
        <f t="shared" si="36"/>
        <v>#REF!</v>
      </c>
      <c r="G482" s="15">
        <v>45187</v>
      </c>
      <c r="H482" s="16" t="s">
        <v>42</v>
      </c>
      <c r="I482" s="16" t="s">
        <v>74</v>
      </c>
      <c r="J482" s="16" t="s">
        <v>9</v>
      </c>
      <c r="K482" s="14" t="s">
        <v>10</v>
      </c>
      <c r="L482" s="14" t="s">
        <v>11</v>
      </c>
      <c r="M482" s="16" t="s">
        <v>25</v>
      </c>
      <c r="N482" s="16" t="s">
        <v>13</v>
      </c>
      <c r="O482" s="16" t="s">
        <v>14</v>
      </c>
      <c r="P482" s="12">
        <f t="shared" si="37"/>
        <v>1</v>
      </c>
      <c r="Q482" s="12" cm="1">
        <f t="array" ref="Q482">SUMPRODUCT(($G$2:$G$2765=G482)*(P482&gt;$P$2:$P$2765))+1</f>
        <v>1</v>
      </c>
      <c r="R482" s="12" t="e">
        <f>(Q482*100000)+#REF!</f>
        <v>#REF!</v>
      </c>
      <c r="S482" t="e" cm="1">
        <f t="array" ref="S482">SUMPRODUCT(($G$2:$G$2765=G482)*(R482&gt;$R$2:$R$2765))+1</f>
        <v>#REF!</v>
      </c>
      <c r="T482" t="str">
        <f t="shared" si="38"/>
        <v xml:space="preserve">THIRSK </v>
      </c>
      <c r="U482">
        <v>0</v>
      </c>
      <c r="V482" t="s">
        <v>11</v>
      </c>
      <c r="W482">
        <f t="shared" si="39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35"/>
        <v>Afternoon45188</v>
      </c>
      <c r="D483" s="5" t="str">
        <f>IF('by region'!$C$2="Any","Any",'Turf only'!V483)&amp;M483&amp;IF('by region'!$I$2="Any","Any",N483)&amp;G483</f>
        <v>AnyFlatAny45188</v>
      </c>
      <c r="E483" s="5" t="e">
        <f>IF(I483=#REF!,'Turf only'!G483,"")</f>
        <v>#REF!</v>
      </c>
      <c r="F483" s="5" t="e">
        <f t="shared" si="36"/>
        <v>#REF!</v>
      </c>
      <c r="G483" s="15">
        <v>45188</v>
      </c>
      <c r="H483" s="16" t="s">
        <v>7</v>
      </c>
      <c r="I483" s="16" t="s">
        <v>69</v>
      </c>
      <c r="J483" s="16" t="s">
        <v>9</v>
      </c>
      <c r="K483" s="14" t="s">
        <v>10</v>
      </c>
      <c r="L483" s="14" t="s">
        <v>11</v>
      </c>
      <c r="M483" s="16" t="s">
        <v>25</v>
      </c>
      <c r="N483" s="16" t="s">
        <v>13</v>
      </c>
      <c r="O483" s="16" t="s">
        <v>14</v>
      </c>
      <c r="P483" s="12">
        <f t="shared" si="37"/>
        <v>1</v>
      </c>
      <c r="Q483" s="12" cm="1">
        <f t="array" ref="Q483">SUMPRODUCT(($G$2:$G$2765=G483)*(P483&gt;$P$2:$P$2765))+1</f>
        <v>1</v>
      </c>
      <c r="R483" s="12" t="e">
        <f>(Q483*100000)+#REF!</f>
        <v>#REF!</v>
      </c>
      <c r="S483" t="e" cm="1">
        <f t="array" ref="S483">SUMPRODUCT(($G$2:$G$2765=G483)*(R483&gt;$R$2:$R$2765))+1</f>
        <v>#REF!</v>
      </c>
      <c r="T483" t="str">
        <f t="shared" si="38"/>
        <v xml:space="preserve">REDCAR </v>
      </c>
      <c r="U483">
        <v>0</v>
      </c>
      <c r="V483" t="s">
        <v>11</v>
      </c>
      <c r="W483">
        <f t="shared" si="39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35"/>
        <v>Afternoon45188</v>
      </c>
      <c r="D484" s="5" t="str">
        <f>IF('by region'!$C$2="Any","Any",'Turf only'!V484)&amp;M484&amp;IF('by region'!$I$2="Any","Any",N484)&amp;G484</f>
        <v>AnyFlatAny45188</v>
      </c>
      <c r="E484" s="5" t="e">
        <f>IF(I484=#REF!,'Turf only'!G484,"")</f>
        <v>#REF!</v>
      </c>
      <c r="F484" s="5" t="e">
        <f t="shared" si="36"/>
        <v>#REF!</v>
      </c>
      <c r="G484" s="15">
        <v>45188</v>
      </c>
      <c r="H484" s="16" t="s">
        <v>7</v>
      </c>
      <c r="I484" s="16" t="s">
        <v>81</v>
      </c>
      <c r="J484" s="16" t="s">
        <v>9</v>
      </c>
      <c r="K484" s="14" t="s">
        <v>24</v>
      </c>
      <c r="L484" s="14" t="s">
        <v>17</v>
      </c>
      <c r="M484" s="16" t="s">
        <v>25</v>
      </c>
      <c r="N484" s="16" t="s">
        <v>13</v>
      </c>
      <c r="O484" s="16" t="s">
        <v>14</v>
      </c>
      <c r="P484" s="12">
        <f t="shared" si="37"/>
        <v>1</v>
      </c>
      <c r="Q484" s="12" cm="1">
        <f t="array" ref="Q484">SUMPRODUCT(($G$2:$G$2765=G484)*(P484&gt;$P$2:$P$2765))+1</f>
        <v>1</v>
      </c>
      <c r="R484" s="12" t="e">
        <f>(Q484*100000)+#REF!</f>
        <v>#REF!</v>
      </c>
      <c r="S484" t="e" cm="1">
        <f t="array" ref="S484">SUMPRODUCT(($G$2:$G$2765=G484)*(R484&gt;$R$2:$R$2765))+1</f>
        <v>#REF!</v>
      </c>
      <c r="T484" t="str">
        <f t="shared" si="38"/>
        <v xml:space="preserve">YARMOUTH </v>
      </c>
      <c r="U484">
        <v>0</v>
      </c>
      <c r="V484" t="s">
        <v>19</v>
      </c>
      <c r="W484">
        <f t="shared" si="39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35"/>
        <v>Afternoon45189</v>
      </c>
      <c r="D485" s="5" t="str">
        <f>IF('by region'!$C$2="Any","Any",'Turf only'!V485)&amp;M485&amp;IF('by region'!$I$2="Any","Any",N485)&amp;G485</f>
        <v>AnyFlatAny45189</v>
      </c>
      <c r="E485" s="5" t="e">
        <f>IF(I485=#REF!,'Turf only'!G485,"")</f>
        <v>#REF!</v>
      </c>
      <c r="F485" s="5" t="e">
        <f t="shared" si="36"/>
        <v>#REF!</v>
      </c>
      <c r="G485" s="15">
        <v>45189</v>
      </c>
      <c r="H485" s="16" t="s">
        <v>27</v>
      </c>
      <c r="I485" s="16" t="s">
        <v>77</v>
      </c>
      <c r="J485" s="16" t="s">
        <v>9</v>
      </c>
      <c r="K485" s="14" t="s">
        <v>10</v>
      </c>
      <c r="L485" s="14" t="s">
        <v>11</v>
      </c>
      <c r="M485" s="16" t="s">
        <v>25</v>
      </c>
      <c r="N485" s="16" t="s">
        <v>13</v>
      </c>
      <c r="O485" s="16" t="s">
        <v>14</v>
      </c>
      <c r="P485" s="12">
        <f t="shared" si="37"/>
        <v>1</v>
      </c>
      <c r="Q485" s="12" cm="1">
        <f t="array" ref="Q485">SUMPRODUCT(($G$2:$G$2765=G485)*(P485&gt;$P$2:$P$2765))+1</f>
        <v>1</v>
      </c>
      <c r="R485" s="12" t="e">
        <f>(Q485*100000)+#REF!</f>
        <v>#REF!</v>
      </c>
      <c r="S485" t="e" cm="1">
        <f t="array" ref="S485">SUMPRODUCT(($G$2:$G$2765=G485)*(R485&gt;$R$2:$R$2765))+1</f>
        <v>#REF!</v>
      </c>
      <c r="T485" t="str">
        <f t="shared" si="38"/>
        <v xml:space="preserve">BEVERLEY </v>
      </c>
      <c r="U485">
        <v>0</v>
      </c>
      <c r="V485" t="s">
        <v>17</v>
      </c>
      <c r="W485">
        <f t="shared" si="39"/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35"/>
        <v>Afternoon45189</v>
      </c>
      <c r="D486" s="5" t="str">
        <f>IF('by region'!$C$2="Any","Any",'Turf only'!V486)&amp;M486&amp;IF('by region'!$I$2="Any","Any",N486)&amp;G486</f>
        <v>AnyFlatAny45189</v>
      </c>
      <c r="E486" s="5" t="e">
        <f>IF(I486=#REF!,'Turf only'!G486,"")</f>
        <v>#REF!</v>
      </c>
      <c r="F486" s="5" t="e">
        <f t="shared" si="36"/>
        <v>#REF!</v>
      </c>
      <c r="G486" s="15">
        <v>45189</v>
      </c>
      <c r="H486" s="16" t="s">
        <v>27</v>
      </c>
      <c r="I486" s="16" t="s">
        <v>38</v>
      </c>
      <c r="J486" s="16" t="s">
        <v>9</v>
      </c>
      <c r="K486" s="14" t="s">
        <v>16</v>
      </c>
      <c r="L486" s="14" t="s">
        <v>19</v>
      </c>
      <c r="M486" s="16" t="s">
        <v>25</v>
      </c>
      <c r="N486" s="16" t="s">
        <v>13</v>
      </c>
      <c r="O486" s="16" t="s">
        <v>14</v>
      </c>
      <c r="P486" s="12">
        <f t="shared" si="37"/>
        <v>1</v>
      </c>
      <c r="Q486" s="12" cm="1">
        <f t="array" ref="Q486">SUMPRODUCT(($G$2:$G$2765=G486)*(P486&gt;$P$2:$P$2765))+1</f>
        <v>1</v>
      </c>
      <c r="R486" s="12" t="e">
        <f>(Q486*100000)+#REF!</f>
        <v>#REF!</v>
      </c>
      <c r="S486" t="e" cm="1">
        <f t="array" ref="S486">SUMPRODUCT(($G$2:$G$2765=G486)*(R486&gt;$R$2:$R$2765))+1</f>
        <v>#REF!</v>
      </c>
      <c r="T486" t="str">
        <f t="shared" si="38"/>
        <v xml:space="preserve">SANDOWN PARK </v>
      </c>
      <c r="U486">
        <v>0</v>
      </c>
      <c r="V486" t="s">
        <v>17</v>
      </c>
      <c r="W486">
        <f t="shared" si="39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35"/>
        <v>Afternoon45189</v>
      </c>
      <c r="D487" s="5" t="str">
        <f>IF('by region'!$C$2="Any","Any",'Turf only'!V487)&amp;M487&amp;IF('by region'!$I$2="Any","Any",N487)&amp;G487</f>
        <v>AnyFlatAny45189</v>
      </c>
      <c r="E487" s="5" t="e">
        <f>IF(I487=#REF!,'Turf only'!G487,"")</f>
        <v>#REF!</v>
      </c>
      <c r="F487" s="5" t="e">
        <f t="shared" si="36"/>
        <v>#REF!</v>
      </c>
      <c r="G487" s="15">
        <v>45189</v>
      </c>
      <c r="H487" s="16" t="s">
        <v>27</v>
      </c>
      <c r="I487" s="16" t="s">
        <v>81</v>
      </c>
      <c r="J487" s="16" t="s">
        <v>9</v>
      </c>
      <c r="K487" s="14" t="s">
        <v>24</v>
      </c>
      <c r="L487" s="14" t="s">
        <v>17</v>
      </c>
      <c r="M487" s="16" t="s">
        <v>25</v>
      </c>
      <c r="N487" s="16" t="s">
        <v>13</v>
      </c>
      <c r="O487" s="16" t="s">
        <v>14</v>
      </c>
      <c r="P487" s="12">
        <f t="shared" si="37"/>
        <v>1</v>
      </c>
      <c r="Q487" s="12" cm="1">
        <f t="array" ref="Q487">SUMPRODUCT(($G$2:$G$2765=G487)*(P487&gt;$P$2:$P$2765))+1</f>
        <v>1</v>
      </c>
      <c r="R487" s="12" t="e">
        <f>(Q487*100000)+#REF!</f>
        <v>#REF!</v>
      </c>
      <c r="S487" t="e" cm="1">
        <f t="array" ref="S487">SUMPRODUCT(($G$2:$G$2765=G487)*(R487&gt;$R$2:$R$2765))+1</f>
        <v>#REF!</v>
      </c>
      <c r="T487" t="str">
        <f t="shared" si="38"/>
        <v xml:space="preserve">YARMOUTH </v>
      </c>
      <c r="U487">
        <v>0</v>
      </c>
      <c r="V487" t="s">
        <v>11</v>
      </c>
      <c r="W487">
        <f t="shared" si="39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35"/>
        <v>Afternoon45190</v>
      </c>
      <c r="D488" s="5" t="str">
        <f>IF('by region'!$C$2="Any","Any",'Turf only'!V488)&amp;M488&amp;IF('by region'!$I$2="Any","Any",N488)&amp;G488</f>
        <v>AnyFlatAny45190</v>
      </c>
      <c r="E488" s="5" t="e">
        <f>IF(I488=#REF!,'Turf only'!G488,"")</f>
        <v>#REF!</v>
      </c>
      <c r="F488" s="5" t="e">
        <f t="shared" si="36"/>
        <v>#REF!</v>
      </c>
      <c r="G488" s="15">
        <v>45190</v>
      </c>
      <c r="H488" s="16" t="s">
        <v>34</v>
      </c>
      <c r="I488" s="16" t="s">
        <v>28</v>
      </c>
      <c r="J488" s="16" t="s">
        <v>9</v>
      </c>
      <c r="K488" s="14" t="s">
        <v>10</v>
      </c>
      <c r="L488" s="14" t="s">
        <v>11</v>
      </c>
      <c r="M488" s="16" t="s">
        <v>25</v>
      </c>
      <c r="N488" s="16" t="s">
        <v>13</v>
      </c>
      <c r="O488" s="16" t="s">
        <v>14</v>
      </c>
      <c r="P488" s="12">
        <f t="shared" si="37"/>
        <v>1</v>
      </c>
      <c r="Q488" s="12" cm="1">
        <f t="array" ref="Q488">SUMPRODUCT(($G$2:$G$2765=G488)*(P488&gt;$P$2:$P$2765))+1</f>
        <v>1</v>
      </c>
      <c r="R488" s="12" t="e">
        <f>(Q488*100000)+#REF!</f>
        <v>#REF!</v>
      </c>
      <c r="S488" t="e" cm="1">
        <f t="array" ref="S488">SUMPRODUCT(($G$2:$G$2765=G488)*(R488&gt;$R$2:$R$2765))+1</f>
        <v>#REF!</v>
      </c>
      <c r="T488" t="str">
        <f t="shared" si="38"/>
        <v xml:space="preserve">AYR </v>
      </c>
      <c r="U488">
        <v>0</v>
      </c>
      <c r="V488" t="s">
        <v>11</v>
      </c>
      <c r="W488">
        <f t="shared" si="39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35"/>
        <v>Afternoon45190</v>
      </c>
      <c r="D489" s="5" t="str">
        <f>IF('by region'!$C$2="Any","Any",'Turf only'!V489)&amp;M489&amp;IF('by region'!$I$2="Any","Any",N489)&amp;G489</f>
        <v>AnyFlatAny45190</v>
      </c>
      <c r="E489" s="5" t="e">
        <f>IF(I489=#REF!,'Turf only'!G489,"")</f>
        <v>#REF!</v>
      </c>
      <c r="F489" s="5" t="e">
        <f t="shared" si="36"/>
        <v>#REF!</v>
      </c>
      <c r="G489" s="15">
        <v>45190</v>
      </c>
      <c r="H489" s="16" t="s">
        <v>34</v>
      </c>
      <c r="I489" s="16" t="s">
        <v>71</v>
      </c>
      <c r="J489" s="16" t="s">
        <v>9</v>
      </c>
      <c r="K489" s="14" t="s">
        <v>10</v>
      </c>
      <c r="L489" s="14" t="s">
        <v>11</v>
      </c>
      <c r="M489" s="16" t="s">
        <v>25</v>
      </c>
      <c r="N489" s="16" t="s">
        <v>13</v>
      </c>
      <c r="O489" s="16" t="s">
        <v>14</v>
      </c>
      <c r="P489" s="12">
        <f t="shared" si="37"/>
        <v>1</v>
      </c>
      <c r="Q489" s="12" cm="1">
        <f t="array" ref="Q489">SUMPRODUCT(($G$2:$G$2765=G489)*(P489&gt;$P$2:$P$2765))+1</f>
        <v>1</v>
      </c>
      <c r="R489" s="12" t="e">
        <f>(Q489*100000)+#REF!</f>
        <v>#REF!</v>
      </c>
      <c r="S489" t="e" cm="1">
        <f t="array" ref="S489">SUMPRODUCT(($G$2:$G$2765=G489)*(R489&gt;$R$2:$R$2765))+1</f>
        <v>#REF!</v>
      </c>
      <c r="T489" t="str">
        <f t="shared" si="38"/>
        <v xml:space="preserve">PONTEFRACT </v>
      </c>
      <c r="U489">
        <v>0</v>
      </c>
      <c r="V489" t="s">
        <v>11</v>
      </c>
      <c r="W489">
        <f t="shared" si="39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35"/>
        <v>Afternoon45190</v>
      </c>
      <c r="D490" s="5" t="str">
        <f>IF('by region'!$C$2="Any","Any",'Turf only'!V490)&amp;M490&amp;IF('by region'!$I$2="Any","Any",N490)&amp;G490</f>
        <v>AnyFlatAny45190</v>
      </c>
      <c r="E490" s="5" t="e">
        <f>IF(I490=#REF!,'Turf only'!G490,"")</f>
        <v>#REF!</v>
      </c>
      <c r="F490" s="5" t="e">
        <f t="shared" si="36"/>
        <v>#REF!</v>
      </c>
      <c r="G490" s="15">
        <v>45190</v>
      </c>
      <c r="H490" s="16" t="s">
        <v>34</v>
      </c>
      <c r="I490" s="16" t="s">
        <v>81</v>
      </c>
      <c r="J490" s="16" t="s">
        <v>9</v>
      </c>
      <c r="K490" s="14" t="s">
        <v>24</v>
      </c>
      <c r="L490" s="14" t="s">
        <v>17</v>
      </c>
      <c r="M490" s="16" t="s">
        <v>25</v>
      </c>
      <c r="N490" s="16" t="s">
        <v>13</v>
      </c>
      <c r="O490" s="16" t="s">
        <v>14</v>
      </c>
      <c r="P490" s="12">
        <f t="shared" si="37"/>
        <v>1</v>
      </c>
      <c r="Q490" s="12" cm="1">
        <f t="array" ref="Q490">SUMPRODUCT(($G$2:$G$2765=G490)*(P490&gt;$P$2:$P$2765))+1</f>
        <v>1</v>
      </c>
      <c r="R490" s="12" t="e">
        <f>(Q490*100000)+#REF!</f>
        <v>#REF!</v>
      </c>
      <c r="S490" t="e" cm="1">
        <f t="array" ref="S490">SUMPRODUCT(($G$2:$G$2765=G490)*(R490&gt;$R$2:$R$2765))+1</f>
        <v>#REF!</v>
      </c>
      <c r="T490" t="str">
        <f t="shared" si="38"/>
        <v xml:space="preserve">YARMOUTH </v>
      </c>
      <c r="U490">
        <v>0</v>
      </c>
      <c r="V490" t="s">
        <v>17</v>
      </c>
      <c r="W490">
        <f t="shared" si="39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35"/>
        <v>Afternoon45191</v>
      </c>
      <c r="D491" s="5" t="str">
        <f>IF('by region'!$C$2="Any","Any",'Turf only'!V491)&amp;M491&amp;IF('by region'!$I$2="Any","Any",N491)&amp;G491</f>
        <v>AnyFlatAny45191</v>
      </c>
      <c r="E491" s="5" t="e">
        <f>IF(I491=#REF!,'Turf only'!G491,"")</f>
        <v>#REF!</v>
      </c>
      <c r="F491" s="5" t="e">
        <f t="shared" si="36"/>
        <v>#REF!</v>
      </c>
      <c r="G491" s="15">
        <v>45191</v>
      </c>
      <c r="H491" s="16" t="s">
        <v>35</v>
      </c>
      <c r="I491" s="16" t="s">
        <v>28</v>
      </c>
      <c r="J491" s="16" t="s">
        <v>9</v>
      </c>
      <c r="K491" s="14" t="s">
        <v>10</v>
      </c>
      <c r="L491" s="14" t="s">
        <v>11</v>
      </c>
      <c r="M491" s="16" t="s">
        <v>25</v>
      </c>
      <c r="N491" s="16" t="s">
        <v>13</v>
      </c>
      <c r="O491" s="16" t="s">
        <v>14</v>
      </c>
      <c r="P491" s="12">
        <f t="shared" si="37"/>
        <v>1</v>
      </c>
      <c r="Q491" s="12" cm="1">
        <f t="array" ref="Q491">SUMPRODUCT(($G$2:$G$2765=G491)*(P491&gt;$P$2:$P$2765))+1</f>
        <v>1</v>
      </c>
      <c r="R491" s="12" t="e">
        <f>(Q491*100000)+#REF!</f>
        <v>#REF!</v>
      </c>
      <c r="S491" t="e" cm="1">
        <f t="array" ref="S491">SUMPRODUCT(($G$2:$G$2765=G491)*(R491&gt;$R$2:$R$2765))+1</f>
        <v>#REF!</v>
      </c>
      <c r="T491" t="str">
        <f t="shared" si="38"/>
        <v xml:space="preserve">AYR </v>
      </c>
      <c r="U491">
        <v>0</v>
      </c>
      <c r="V491" t="s">
        <v>19</v>
      </c>
      <c r="W491">
        <f t="shared" si="39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35"/>
        <v>Afternoon45191</v>
      </c>
      <c r="D492" s="5" t="str">
        <f>IF('by region'!$C$2="Any","Any",'Turf only'!V492)&amp;M492&amp;IF('by region'!$I$2="Any","Any",N492)&amp;G492</f>
        <v>AnyFlatAny45191</v>
      </c>
      <c r="E492" s="5" t="e">
        <f>IF(I492=#REF!,'Turf only'!G492,"")</f>
        <v>#REF!</v>
      </c>
      <c r="F492" s="5" t="e">
        <f t="shared" si="36"/>
        <v>#REF!</v>
      </c>
      <c r="G492" s="15">
        <v>45191</v>
      </c>
      <c r="H492" s="16" t="s">
        <v>35</v>
      </c>
      <c r="I492" s="16" t="s">
        <v>51</v>
      </c>
      <c r="J492" s="16" t="s">
        <v>9</v>
      </c>
      <c r="K492" s="14" t="s">
        <v>10</v>
      </c>
      <c r="L492" s="14" t="s">
        <v>19</v>
      </c>
      <c r="M492" s="16" t="s">
        <v>25</v>
      </c>
      <c r="N492" s="16" t="s">
        <v>13</v>
      </c>
      <c r="O492" s="16" t="s">
        <v>14</v>
      </c>
      <c r="P492" s="12">
        <f t="shared" si="37"/>
        <v>1</v>
      </c>
      <c r="Q492" s="12" cm="1">
        <f t="array" ref="Q492">SUMPRODUCT(($G$2:$G$2765=G492)*(P492&gt;$P$2:$P$2765))+1</f>
        <v>1</v>
      </c>
      <c r="R492" s="12" t="e">
        <f>(Q492*100000)+#REF!</f>
        <v>#REF!</v>
      </c>
      <c r="S492" t="e" cm="1">
        <f t="array" ref="S492">SUMPRODUCT(($G$2:$G$2765=G492)*(R492&gt;$R$2:$R$2765))+1</f>
        <v>#REF!</v>
      </c>
      <c r="T492" t="str">
        <f t="shared" si="38"/>
        <v xml:space="preserve">NEWBURY </v>
      </c>
      <c r="U492">
        <v>0</v>
      </c>
      <c r="V492" t="s">
        <v>17</v>
      </c>
      <c r="W492">
        <f t="shared" si="39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35"/>
        <v>Afternoon45192</v>
      </c>
      <c r="D493" s="5" t="str">
        <f>IF('by region'!$C$2="Any","Any",'Turf only'!V493)&amp;M493&amp;IF('by region'!$I$2="Any","Any",N493)&amp;G493</f>
        <v>AnyFlatAny45192</v>
      </c>
      <c r="E493" s="5" t="e">
        <f>IF(I493=#REF!,'Turf only'!G493,"")</f>
        <v>#REF!</v>
      </c>
      <c r="F493" s="5" t="e">
        <f t="shared" si="36"/>
        <v>#REF!</v>
      </c>
      <c r="G493" s="15">
        <v>45192</v>
      </c>
      <c r="H493" s="16" t="s">
        <v>37</v>
      </c>
      <c r="I493" s="16" t="s">
        <v>28</v>
      </c>
      <c r="J493" s="16" t="s">
        <v>9</v>
      </c>
      <c r="K493" s="14" t="s">
        <v>10</v>
      </c>
      <c r="L493" s="14" t="s">
        <v>11</v>
      </c>
      <c r="M493" s="16" t="s">
        <v>25</v>
      </c>
      <c r="N493" s="16" t="s">
        <v>13</v>
      </c>
      <c r="O493" s="16" t="s">
        <v>14</v>
      </c>
      <c r="P493" s="12">
        <f t="shared" si="37"/>
        <v>1</v>
      </c>
      <c r="Q493" s="12" cm="1">
        <f t="array" ref="Q493">SUMPRODUCT(($G$2:$G$2765=G493)*(P493&gt;$P$2:$P$2765))+1</f>
        <v>1</v>
      </c>
      <c r="R493" s="12" t="e">
        <f>(Q493*100000)+#REF!</f>
        <v>#REF!</v>
      </c>
      <c r="S493" t="e" cm="1">
        <f t="array" ref="S493">SUMPRODUCT(($G$2:$G$2765=G493)*(R493&gt;$R$2:$R$2765))+1</f>
        <v>#REF!</v>
      </c>
      <c r="T493" t="str">
        <f t="shared" si="38"/>
        <v xml:space="preserve">AYR </v>
      </c>
      <c r="U493">
        <v>0</v>
      </c>
      <c r="V493" t="s">
        <v>11</v>
      </c>
      <c r="W493">
        <f t="shared" si="39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35"/>
        <v>Afternoon45192</v>
      </c>
      <c r="D494" s="5" t="str">
        <f>IF('by region'!$C$2="Any","Any",'Turf only'!V494)&amp;M494&amp;IF('by region'!$I$2="Any","Any",N494)&amp;G494</f>
        <v>AnyFlatAny45192</v>
      </c>
      <c r="E494" s="5" t="e">
        <f>IF(I494=#REF!,'Turf only'!G494,"")</f>
        <v>#REF!</v>
      </c>
      <c r="F494" s="5" t="e">
        <f t="shared" si="36"/>
        <v>#REF!</v>
      </c>
      <c r="G494" s="15">
        <v>45192</v>
      </c>
      <c r="H494" s="16" t="s">
        <v>37</v>
      </c>
      <c r="I494" s="16" t="s">
        <v>8</v>
      </c>
      <c r="J494" s="16" t="s">
        <v>9</v>
      </c>
      <c r="K494" s="14" t="s">
        <v>10</v>
      </c>
      <c r="L494" s="14" t="s">
        <v>11</v>
      </c>
      <c r="M494" s="16" t="s">
        <v>25</v>
      </c>
      <c r="N494" s="16" t="s">
        <v>13</v>
      </c>
      <c r="O494" s="16" t="s">
        <v>14</v>
      </c>
      <c r="P494" s="12">
        <f t="shared" si="37"/>
        <v>1</v>
      </c>
      <c r="Q494" s="12" cm="1">
        <f t="array" ref="Q494">SUMPRODUCT(($G$2:$G$2765=G494)*(P494&gt;$P$2:$P$2765))+1</f>
        <v>1</v>
      </c>
      <c r="R494" s="12" t="e">
        <f>(Q494*100000)+#REF!</f>
        <v>#REF!</v>
      </c>
      <c r="S494" t="e" cm="1">
        <f t="array" ref="S494">SUMPRODUCT(($G$2:$G$2765=G494)*(R494&gt;$R$2:$R$2765))+1</f>
        <v>#REF!</v>
      </c>
      <c r="T494" t="str">
        <f t="shared" si="38"/>
        <v xml:space="preserve">CATTERICK BRIDGE </v>
      </c>
      <c r="U494">
        <v>0</v>
      </c>
      <c r="V494" t="s">
        <v>19</v>
      </c>
      <c r="W494">
        <f t="shared" si="39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35"/>
        <v>Afternoon45192</v>
      </c>
      <c r="D495" s="5" t="str">
        <f>IF('by region'!$C$2="Any","Any",'Turf only'!V495)&amp;M495&amp;IF('by region'!$I$2="Any","Any",N495)&amp;G495</f>
        <v>AnyFlatAny45192</v>
      </c>
      <c r="E495" s="5" t="e">
        <f>IF(I495=#REF!,'Turf only'!G495,"")</f>
        <v>#REF!</v>
      </c>
      <c r="F495" s="5" t="e">
        <f t="shared" si="36"/>
        <v>#REF!</v>
      </c>
      <c r="G495" s="15">
        <v>45192</v>
      </c>
      <c r="H495" s="16" t="s">
        <v>37</v>
      </c>
      <c r="I495" s="16" t="s">
        <v>51</v>
      </c>
      <c r="J495" s="16" t="s">
        <v>9</v>
      </c>
      <c r="K495" s="14" t="s">
        <v>10</v>
      </c>
      <c r="L495" s="14" t="s">
        <v>19</v>
      </c>
      <c r="M495" s="16" t="s">
        <v>25</v>
      </c>
      <c r="N495" s="16" t="s">
        <v>13</v>
      </c>
      <c r="O495" s="16" t="s">
        <v>14</v>
      </c>
      <c r="P495" s="12">
        <f t="shared" si="37"/>
        <v>1</v>
      </c>
      <c r="Q495" s="12" cm="1">
        <f t="array" ref="Q495">SUMPRODUCT(($G$2:$G$2765=G495)*(P495&gt;$P$2:$P$2765))+1</f>
        <v>1</v>
      </c>
      <c r="R495" s="12" t="e">
        <f>(Q495*100000)+#REF!</f>
        <v>#REF!</v>
      </c>
      <c r="S495" t="e" cm="1">
        <f t="array" ref="S495">SUMPRODUCT(($G$2:$G$2765=G495)*(R495&gt;$R$2:$R$2765))+1</f>
        <v>#REF!</v>
      </c>
      <c r="T495" t="str">
        <f t="shared" si="38"/>
        <v xml:space="preserve">NEWBURY </v>
      </c>
      <c r="U495">
        <v>0</v>
      </c>
      <c r="V495" t="s">
        <v>11</v>
      </c>
      <c r="W495">
        <f t="shared" si="39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35"/>
        <v>Afternoon45192</v>
      </c>
      <c r="D496" s="5" t="str">
        <f>IF('by region'!$C$2="Any","Any",'Turf only'!V496)&amp;M496&amp;IF('by region'!$I$2="Any","Any",N496)&amp;G496</f>
        <v>AnyFlatAny45192</v>
      </c>
      <c r="E496" s="5" t="e">
        <f>IF(I496=#REF!,'Turf only'!G496,"")</f>
        <v>#REF!</v>
      </c>
      <c r="F496" s="5" t="e">
        <f t="shared" si="36"/>
        <v>#REF!</v>
      </c>
      <c r="G496" s="15">
        <v>45192</v>
      </c>
      <c r="H496" s="16" t="s">
        <v>37</v>
      </c>
      <c r="I496" s="16" t="s">
        <v>76</v>
      </c>
      <c r="J496" s="16" t="s">
        <v>9</v>
      </c>
      <c r="K496" s="14" t="s">
        <v>16</v>
      </c>
      <c r="L496" s="14" t="s">
        <v>17</v>
      </c>
      <c r="M496" s="16" t="s">
        <v>25</v>
      </c>
      <c r="N496" s="16" t="s">
        <v>13</v>
      </c>
      <c r="O496" s="16" t="s">
        <v>14</v>
      </c>
      <c r="P496" s="12">
        <f t="shared" si="37"/>
        <v>1</v>
      </c>
      <c r="Q496" s="12" cm="1">
        <f t="array" ref="Q496">SUMPRODUCT(($G$2:$G$2765=G496)*(P496&gt;$P$2:$P$2765))+1</f>
        <v>1</v>
      </c>
      <c r="R496" s="12" t="e">
        <f>(Q496*100000)+#REF!</f>
        <v>#REF!</v>
      </c>
      <c r="S496" t="e" cm="1">
        <f t="array" ref="S496">SUMPRODUCT(($G$2:$G$2765=G496)*(R496&gt;$R$2:$R$2765))+1</f>
        <v>#REF!</v>
      </c>
      <c r="T496" t="str">
        <f t="shared" si="38"/>
        <v xml:space="preserve">NEWMARKET </v>
      </c>
      <c r="U496">
        <v>0</v>
      </c>
      <c r="V496" t="s">
        <v>17</v>
      </c>
      <c r="W496">
        <f t="shared" si="39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35"/>
        <v>Afternoon45192</v>
      </c>
      <c r="D497" s="5" t="str">
        <f>IF('by region'!$C$2="Any","Any",'Turf only'!V497)&amp;M497&amp;IF('by region'!$I$2="Any","Any",N497)&amp;G497</f>
        <v>AnyFlatAny45192</v>
      </c>
      <c r="E497" s="5" t="e">
        <f>IF(I497=#REF!,'Turf only'!G497,"")</f>
        <v>#REF!</v>
      </c>
      <c r="F497" s="5" t="e">
        <f t="shared" si="36"/>
        <v>#REF!</v>
      </c>
      <c r="G497" s="15">
        <v>45192</v>
      </c>
      <c r="H497" s="16" t="s">
        <v>37</v>
      </c>
      <c r="I497" s="16" t="s">
        <v>90</v>
      </c>
      <c r="J497" s="16" t="s">
        <v>9</v>
      </c>
      <c r="K497" s="14" t="s">
        <v>10</v>
      </c>
      <c r="L497" s="14" t="s">
        <v>11</v>
      </c>
      <c r="M497" s="16" t="s">
        <v>25</v>
      </c>
      <c r="N497" s="16" t="s">
        <v>13</v>
      </c>
      <c r="O497" s="16" t="s">
        <v>21</v>
      </c>
      <c r="P497" s="12">
        <f t="shared" si="37"/>
        <v>1</v>
      </c>
      <c r="Q497" s="12" cm="1">
        <f t="array" ref="Q497">SUMPRODUCT(($G$2:$G$2765=G497)*(P497&gt;$P$2:$P$2765))+1</f>
        <v>1</v>
      </c>
      <c r="R497" s="12" t="e">
        <f>(Q497*100000)+#REF!</f>
        <v>#REF!</v>
      </c>
      <c r="S497" t="e" cm="1">
        <f t="array" ref="S497">SUMPRODUCT(($G$2:$G$2765=G497)*(R497&gt;$R$2:$R$2765))+1</f>
        <v>#REF!</v>
      </c>
      <c r="T497" t="str">
        <f t="shared" si="38"/>
        <v xml:space="preserve">YORK </v>
      </c>
      <c r="U497">
        <v>0</v>
      </c>
      <c r="V497" t="s">
        <v>11</v>
      </c>
      <c r="W497">
        <f t="shared" si="39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35"/>
        <v>Afternoon45193</v>
      </c>
      <c r="D498" s="5" t="str">
        <f>IF('by region'!$C$2="Any","Any",'Turf only'!V498)&amp;M498&amp;IF('by region'!$I$2="Any","Any",N498)&amp;G498</f>
        <v>AnyFlatAny45193</v>
      </c>
      <c r="E498" s="5" t="e">
        <f>IF(I498=#REF!,'Turf only'!G498,"")</f>
        <v>#REF!</v>
      </c>
      <c r="F498" s="5" t="e">
        <f t="shared" si="36"/>
        <v>#REF!</v>
      </c>
      <c r="G498" s="15">
        <v>45193</v>
      </c>
      <c r="H498" s="16" t="s">
        <v>40</v>
      </c>
      <c r="I498" s="16" t="s">
        <v>86</v>
      </c>
      <c r="J498" s="16" t="s">
        <v>9</v>
      </c>
      <c r="K498" s="14" t="s">
        <v>10</v>
      </c>
      <c r="L498" s="14" t="s">
        <v>11</v>
      </c>
      <c r="M498" s="16" t="s">
        <v>25</v>
      </c>
      <c r="N498" s="16" t="s">
        <v>13</v>
      </c>
      <c r="O498" s="16" t="s">
        <v>14</v>
      </c>
      <c r="P498" s="12">
        <f t="shared" si="37"/>
        <v>1</v>
      </c>
      <c r="Q498" s="12" cm="1">
        <f t="array" ref="Q498">SUMPRODUCT(($G$2:$G$2765=G498)*(P498&gt;$P$2:$P$2765))+1</f>
        <v>1</v>
      </c>
      <c r="R498" s="12" t="e">
        <f>(Q498*100000)+#REF!</f>
        <v>#REF!</v>
      </c>
      <c r="S498" t="e" cm="1">
        <f t="array" ref="S498">SUMPRODUCT(($G$2:$G$2765=G498)*(R498&gt;$R$2:$R$2765))+1</f>
        <v>#REF!</v>
      </c>
      <c r="T498" t="str">
        <f t="shared" si="38"/>
        <v xml:space="preserve">HAMILTON PARK </v>
      </c>
      <c r="U498">
        <v>0</v>
      </c>
      <c r="V498" t="s">
        <v>11</v>
      </c>
      <c r="W498">
        <f t="shared" si="39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35"/>
        <v>Afternoon45194</v>
      </c>
      <c r="D499" s="5" t="str">
        <f>IF('by region'!$C$2="Any","Any",'Turf only'!V499)&amp;M499&amp;IF('by region'!$I$2="Any","Any",N499)&amp;G499</f>
        <v>AnyFlatAny45194</v>
      </c>
      <c r="E499" s="5" t="e">
        <f>IF(I499=#REF!,'Turf only'!G499,"")</f>
        <v>#REF!</v>
      </c>
      <c r="F499" s="5" t="e">
        <f t="shared" si="36"/>
        <v>#REF!</v>
      </c>
      <c r="G499" s="15">
        <v>45194</v>
      </c>
      <c r="H499" s="16" t="s">
        <v>42</v>
      </c>
      <c r="I499" s="16" t="s">
        <v>86</v>
      </c>
      <c r="J499" s="16" t="s">
        <v>9</v>
      </c>
      <c r="K499" s="14" t="s">
        <v>10</v>
      </c>
      <c r="L499" s="14" t="s">
        <v>11</v>
      </c>
      <c r="M499" s="16" t="s">
        <v>25</v>
      </c>
      <c r="N499" s="16" t="s">
        <v>13</v>
      </c>
      <c r="O499" s="16" t="s">
        <v>14</v>
      </c>
      <c r="P499" s="12">
        <f t="shared" si="37"/>
        <v>1</v>
      </c>
      <c r="Q499" s="12" cm="1">
        <f t="array" ref="Q499">SUMPRODUCT(($G$2:$G$2765=G499)*(P499&gt;$P$2:$P$2765))+1</f>
        <v>1</v>
      </c>
      <c r="R499" s="12" t="e">
        <f>(Q499*100000)+#REF!</f>
        <v>#REF!</v>
      </c>
      <c r="S499" t="e" cm="1">
        <f t="array" ref="S499">SUMPRODUCT(($G$2:$G$2765=G499)*(R499&gt;$R$2:$R$2765))+1</f>
        <v>#REF!</v>
      </c>
      <c r="T499" t="str">
        <f t="shared" si="38"/>
        <v xml:space="preserve">HAMILTON PARK </v>
      </c>
      <c r="U499">
        <v>0</v>
      </c>
      <c r="V499" t="s">
        <v>11</v>
      </c>
      <c r="W499">
        <f t="shared" si="39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35"/>
        <v>Afternoon45194</v>
      </c>
      <c r="D500" s="5" t="str">
        <f>IF('by region'!$C$2="Any","Any",'Turf only'!V500)&amp;M500&amp;IF('by region'!$I$2="Any","Any",N500)&amp;G500</f>
        <v>AnyFlatAny45194</v>
      </c>
      <c r="E500" s="5" t="e">
        <f>IF(I500=#REF!,'Turf only'!G500,"")</f>
        <v>#REF!</v>
      </c>
      <c r="F500" s="5" t="e">
        <f t="shared" si="36"/>
        <v>#REF!</v>
      </c>
      <c r="G500" s="15">
        <v>45194</v>
      </c>
      <c r="H500" s="16" t="s">
        <v>42</v>
      </c>
      <c r="I500" s="16" t="s">
        <v>44</v>
      </c>
      <c r="J500" s="16" t="s">
        <v>9</v>
      </c>
      <c r="K500" s="14" t="s">
        <v>10</v>
      </c>
      <c r="L500" s="14" t="s">
        <v>17</v>
      </c>
      <c r="M500" s="16" t="s">
        <v>25</v>
      </c>
      <c r="N500" s="16" t="s">
        <v>13</v>
      </c>
      <c r="O500" s="16" t="s">
        <v>14</v>
      </c>
      <c r="P500" s="12">
        <f t="shared" si="37"/>
        <v>1</v>
      </c>
      <c r="Q500" s="12" cm="1">
        <f t="array" ref="Q500">SUMPRODUCT(($G$2:$G$2765=G500)*(P500&gt;$P$2:$P$2765))+1</f>
        <v>1</v>
      </c>
      <c r="R500" s="12" t="e">
        <f>(Q500*100000)+#REF!</f>
        <v>#REF!</v>
      </c>
      <c r="S500" t="e" cm="1">
        <f t="array" ref="S500">SUMPRODUCT(($G$2:$G$2765=G500)*(R500&gt;$R$2:$R$2765))+1</f>
        <v>#REF!</v>
      </c>
      <c r="T500" t="str">
        <f t="shared" si="38"/>
        <v xml:space="preserve">LEICESTER </v>
      </c>
      <c r="U500">
        <v>0</v>
      </c>
      <c r="V500" t="s">
        <v>19</v>
      </c>
      <c r="W500">
        <f t="shared" si="39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35"/>
        <v>Afternoon45195</v>
      </c>
      <c r="D501" s="5" t="str">
        <f>IF('by region'!$C$2="Any","Any",'Turf only'!V501)&amp;M501&amp;IF('by region'!$I$2="Any","Any",N501)&amp;G501</f>
        <v>AnyFlatAny45195</v>
      </c>
      <c r="E501" s="5" t="e">
        <f>IF(I501=#REF!,'Turf only'!G501,"")</f>
        <v>#REF!</v>
      </c>
      <c r="F501" s="5" t="e">
        <f t="shared" si="36"/>
        <v>#REF!</v>
      </c>
      <c r="G501" s="15">
        <v>45195</v>
      </c>
      <c r="H501" s="16" t="s">
        <v>7</v>
      </c>
      <c r="I501" s="16" t="s">
        <v>77</v>
      </c>
      <c r="J501" s="16" t="s">
        <v>9</v>
      </c>
      <c r="K501" s="14" t="s">
        <v>10</v>
      </c>
      <c r="L501" s="14" t="s">
        <v>11</v>
      </c>
      <c r="M501" s="16" t="s">
        <v>25</v>
      </c>
      <c r="N501" s="16" t="s">
        <v>13</v>
      </c>
      <c r="O501" s="16" t="s">
        <v>14</v>
      </c>
      <c r="P501" s="12">
        <f t="shared" si="37"/>
        <v>1</v>
      </c>
      <c r="Q501" s="12" cm="1">
        <f t="array" ref="Q501">SUMPRODUCT(($G$2:$G$2765=G501)*(P501&gt;$P$2:$P$2765))+1</f>
        <v>1</v>
      </c>
      <c r="R501" s="12" t="e">
        <f>(Q501*100000)+#REF!</f>
        <v>#REF!</v>
      </c>
      <c r="S501" t="e" cm="1">
        <f t="array" ref="S501">SUMPRODUCT(($G$2:$G$2765=G501)*(R501&gt;$R$2:$R$2765))+1</f>
        <v>#REF!</v>
      </c>
      <c r="T501" t="str">
        <f t="shared" si="38"/>
        <v xml:space="preserve">BEVERLEY </v>
      </c>
      <c r="U501">
        <v>0</v>
      </c>
      <c r="V501" t="s">
        <v>19</v>
      </c>
      <c r="W501">
        <f t="shared" si="39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si="35"/>
        <v>Afternoon45195</v>
      </c>
      <c r="D502" s="5" t="str">
        <f>IF('by region'!$C$2="Any","Any",'Turf only'!V502)&amp;M502&amp;IF('by region'!$I$2="Any","Any",N502)&amp;G502</f>
        <v>AnyFlatAny45195</v>
      </c>
      <c r="E502" s="5" t="e">
        <f>IF(I502=#REF!,'Turf only'!G502,"")</f>
        <v>#REF!</v>
      </c>
      <c r="F502" s="5" t="e">
        <f t="shared" si="36"/>
        <v>#REF!</v>
      </c>
      <c r="G502" s="15">
        <v>45195</v>
      </c>
      <c r="H502" s="16" t="s">
        <v>7</v>
      </c>
      <c r="I502" s="16" t="s">
        <v>72</v>
      </c>
      <c r="J502" s="16" t="s">
        <v>9</v>
      </c>
      <c r="K502" s="14" t="s">
        <v>16</v>
      </c>
      <c r="L502" s="14" t="s">
        <v>17</v>
      </c>
      <c r="M502" s="16" t="s">
        <v>25</v>
      </c>
      <c r="N502" s="16" t="s">
        <v>13</v>
      </c>
      <c r="O502" s="16" t="s">
        <v>14</v>
      </c>
      <c r="P502" s="12">
        <f t="shared" si="37"/>
        <v>1</v>
      </c>
      <c r="Q502" s="12" cm="1">
        <f t="array" ref="Q502">SUMPRODUCT(($G$2:$G$2765=G502)*(P502&gt;$P$2:$P$2765))+1</f>
        <v>1</v>
      </c>
      <c r="R502" s="12" t="e">
        <f>(Q502*100000)+#REF!</f>
        <v>#REF!</v>
      </c>
      <c r="S502" t="e" cm="1">
        <f t="array" ref="S502">SUMPRODUCT(($G$2:$G$2765=G502)*(R502&gt;$R$2:$R$2765))+1</f>
        <v>#REF!</v>
      </c>
      <c r="T502" t="str">
        <f t="shared" si="38"/>
        <v xml:space="preserve">NOTTINGHAM </v>
      </c>
      <c r="U502">
        <v>0</v>
      </c>
      <c r="V502" t="s">
        <v>11</v>
      </c>
      <c r="W502">
        <f t="shared" si="39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35"/>
        <v>Afternoon45196</v>
      </c>
      <c r="D503" s="5" t="str">
        <f>IF('by region'!$C$2="Any","Any",'Turf only'!V503)&amp;M503&amp;IF('by region'!$I$2="Any","Any",N503)&amp;G503</f>
        <v>AnyFlatAny45196</v>
      </c>
      <c r="E503" s="5" t="e">
        <f>IF(I503=#REF!,'Turf only'!G503,"")</f>
        <v>#REF!</v>
      </c>
      <c r="F503" s="5" t="e">
        <f t="shared" si="36"/>
        <v>#REF!</v>
      </c>
      <c r="G503" s="15">
        <v>45196</v>
      </c>
      <c r="H503" s="16" t="s">
        <v>27</v>
      </c>
      <c r="I503" s="16" t="s">
        <v>85</v>
      </c>
      <c r="J503" s="16" t="s">
        <v>9</v>
      </c>
      <c r="K503" s="14" t="s">
        <v>10</v>
      </c>
      <c r="L503" s="14" t="s">
        <v>19</v>
      </c>
      <c r="M503" s="16" t="s">
        <v>25</v>
      </c>
      <c r="N503" s="16" t="s">
        <v>13</v>
      </c>
      <c r="O503" s="16" t="s">
        <v>14</v>
      </c>
      <c r="P503" s="12">
        <f t="shared" si="37"/>
        <v>1</v>
      </c>
      <c r="Q503" s="12" cm="1">
        <f t="array" ref="Q503">SUMPRODUCT(($G$2:$G$2765=G503)*(P503&gt;$P$2:$P$2765))+1</f>
        <v>1</v>
      </c>
      <c r="R503" s="12" t="e">
        <f>(Q503*100000)+#REF!</f>
        <v>#REF!</v>
      </c>
      <c r="S503" t="e" cm="1">
        <f t="array" ref="S503">SUMPRODUCT(($G$2:$G$2765=G503)*(R503&gt;$R$2:$R$2765))+1</f>
        <v>#REF!</v>
      </c>
      <c r="T503" t="str">
        <f t="shared" si="38"/>
        <v xml:space="preserve">GOODWOOD </v>
      </c>
      <c r="U503">
        <v>0</v>
      </c>
      <c r="V503" t="s">
        <v>17</v>
      </c>
      <c r="W503">
        <f t="shared" si="39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35"/>
        <v>Afternoon45196</v>
      </c>
      <c r="D504" s="5" t="str">
        <f>IF('by region'!$C$2="Any","Any",'Turf only'!V504)&amp;M504&amp;IF('by region'!$I$2="Any","Any",N504)&amp;G504</f>
        <v>AnyFlatAny45196</v>
      </c>
      <c r="E504" s="5" t="e">
        <f>IF(I504=#REF!,'Turf only'!G504,"")</f>
        <v>#REF!</v>
      </c>
      <c r="F504" s="5" t="e">
        <f t="shared" si="36"/>
        <v>#REF!</v>
      </c>
      <c r="G504" s="15">
        <v>45196</v>
      </c>
      <c r="H504" s="16" t="s">
        <v>27</v>
      </c>
      <c r="I504" s="16" t="s">
        <v>69</v>
      </c>
      <c r="J504" s="16" t="s">
        <v>9</v>
      </c>
      <c r="K504" s="14" t="s">
        <v>10</v>
      </c>
      <c r="L504" s="14" t="s">
        <v>11</v>
      </c>
      <c r="M504" s="16" t="s">
        <v>25</v>
      </c>
      <c r="N504" s="16" t="s">
        <v>13</v>
      </c>
      <c r="O504" s="16" t="s">
        <v>14</v>
      </c>
      <c r="P504" s="12">
        <f t="shared" si="37"/>
        <v>1</v>
      </c>
      <c r="Q504" s="12" cm="1">
        <f t="array" ref="Q504">SUMPRODUCT(($G$2:$G$2765=G504)*(P504&gt;$P$2:$P$2765))+1</f>
        <v>1</v>
      </c>
      <c r="R504" s="12" t="e">
        <f>(Q504*100000)+#REF!</f>
        <v>#REF!</v>
      </c>
      <c r="S504" t="e" cm="1">
        <f t="array" ref="S504">SUMPRODUCT(($G$2:$G$2765=G504)*(R504&gt;$R$2:$R$2765))+1</f>
        <v>#REF!</v>
      </c>
      <c r="T504" t="str">
        <f t="shared" si="38"/>
        <v xml:space="preserve">REDCAR </v>
      </c>
      <c r="U504">
        <v>0</v>
      </c>
      <c r="V504" t="s">
        <v>17</v>
      </c>
      <c r="W504">
        <f t="shared" si="39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ref="C505:C568" si="40">J505&amp;G505</f>
        <v>Afternoon45197</v>
      </c>
      <c r="D505" s="5" t="str">
        <f>IF('by region'!$C$2="Any","Any",'Turf only'!V505)&amp;M505&amp;IF('by region'!$I$2="Any","Any",N505)&amp;G505</f>
        <v>AnyFlatAny45197</v>
      </c>
      <c r="E505" s="5" t="e">
        <f>IF(I505=#REF!,'Turf only'!G505,"")</f>
        <v>#REF!</v>
      </c>
      <c r="F505" s="5" t="e">
        <f t="shared" ref="F505:F568" si="41">G505&amp;S505</f>
        <v>#REF!</v>
      </c>
      <c r="G505" s="15">
        <v>45197</v>
      </c>
      <c r="H505" s="16" t="s">
        <v>34</v>
      </c>
      <c r="I505" s="16" t="s">
        <v>76</v>
      </c>
      <c r="J505" s="16" t="s">
        <v>9</v>
      </c>
      <c r="K505" s="14" t="s">
        <v>16</v>
      </c>
      <c r="L505" s="14" t="s">
        <v>17</v>
      </c>
      <c r="M505" s="16" t="s">
        <v>25</v>
      </c>
      <c r="N505" s="16" t="s">
        <v>13</v>
      </c>
      <c r="O505" s="16" t="s">
        <v>14</v>
      </c>
      <c r="P505" s="12">
        <f t="shared" ref="P505:P568" si="42">IF(J505="Afternoon",1,IF(J505="Evening",2,IF(J505="Floodlit",3,4)))</f>
        <v>1</v>
      </c>
      <c r="Q505" s="12" cm="1">
        <f t="array" ref="Q505">SUMPRODUCT(($G$2:$G$2765=G505)*(P505&gt;$P$2:$P$2765))+1</f>
        <v>1</v>
      </c>
      <c r="R505" s="12" t="e">
        <f>(Q505*100000)+#REF!</f>
        <v>#REF!</v>
      </c>
      <c r="S505" t="e" cm="1">
        <f t="array" ref="S505">SUMPRODUCT(($G$2:$G$2765=G505)*(R505&gt;$R$2:$R$2765))+1</f>
        <v>#REF!</v>
      </c>
      <c r="T505" t="str">
        <f t="shared" ref="T505:T568" si="43">_xlfn.CONCAT(IF(M505="Flat",UPPER(I505),I505)," ",IF(J505="Evening","†",IF(J505="Floodlit","#","")))</f>
        <v xml:space="preserve">NEWMARKET </v>
      </c>
      <c r="U505">
        <v>0</v>
      </c>
      <c r="V505" t="s">
        <v>19</v>
      </c>
      <c r="W505">
        <f t="shared" ref="W505:W568" si="44">YEAR(G505)</f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0"/>
        <v>Afternoon45197</v>
      </c>
      <c r="D506" s="5" t="str">
        <f>IF('by region'!$C$2="Any","Any",'Turf only'!V506)&amp;M506&amp;IF('by region'!$I$2="Any","Any",N506)&amp;G506</f>
        <v>AnyFlatAny45197</v>
      </c>
      <c r="E506" s="5" t="e">
        <f>IF(I506=#REF!,'Turf only'!G506,"")</f>
        <v>#REF!</v>
      </c>
      <c r="F506" s="5" t="e">
        <f t="shared" si="41"/>
        <v>#REF!</v>
      </c>
      <c r="G506" s="15">
        <v>45197</v>
      </c>
      <c r="H506" s="16" t="s">
        <v>34</v>
      </c>
      <c r="I506" s="16" t="s">
        <v>71</v>
      </c>
      <c r="J506" s="16" t="s">
        <v>9</v>
      </c>
      <c r="K506" s="14" t="s">
        <v>10</v>
      </c>
      <c r="L506" s="14" t="s">
        <v>11</v>
      </c>
      <c r="M506" s="16" t="s">
        <v>25</v>
      </c>
      <c r="N506" s="16" t="s">
        <v>13</v>
      </c>
      <c r="O506" s="16" t="s">
        <v>14</v>
      </c>
      <c r="P506" s="12">
        <f t="shared" si="42"/>
        <v>1</v>
      </c>
      <c r="Q506" s="12" cm="1">
        <f t="array" ref="Q506">SUMPRODUCT(($G$2:$G$2765=G506)*(P506&gt;$P$2:$P$2765))+1</f>
        <v>1</v>
      </c>
      <c r="R506" s="12" t="e">
        <f>(Q506*100000)+#REF!</f>
        <v>#REF!</v>
      </c>
      <c r="S506" t="e" cm="1">
        <f t="array" ref="S506">SUMPRODUCT(($G$2:$G$2765=G506)*(R506&gt;$R$2:$R$2765))+1</f>
        <v>#REF!</v>
      </c>
      <c r="T506" t="str">
        <f t="shared" si="43"/>
        <v xml:space="preserve">PONTEFRACT </v>
      </c>
      <c r="U506">
        <v>0</v>
      </c>
      <c r="V506" t="s">
        <v>11</v>
      </c>
      <c r="W506">
        <f t="shared" si="44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0"/>
        <v>Afternoon45198</v>
      </c>
      <c r="D507" s="5" t="str">
        <f>IF('by region'!$C$2="Any","Any",'Turf only'!V507)&amp;M507&amp;IF('by region'!$I$2="Any","Any",N507)&amp;G507</f>
        <v>AnyFlatAny45198</v>
      </c>
      <c r="E507" s="5" t="e">
        <f>IF(I507=#REF!,'Turf only'!G507,"")</f>
        <v>#REF!</v>
      </c>
      <c r="F507" s="5" t="e">
        <f t="shared" si="41"/>
        <v>#REF!</v>
      </c>
      <c r="G507" s="15">
        <v>45198</v>
      </c>
      <c r="H507" s="16" t="s">
        <v>35</v>
      </c>
      <c r="I507" s="16" t="s">
        <v>56</v>
      </c>
      <c r="J507" s="16" t="s">
        <v>9</v>
      </c>
      <c r="K507" s="14" t="s">
        <v>16</v>
      </c>
      <c r="L507" s="14" t="s">
        <v>11</v>
      </c>
      <c r="M507" s="16" t="s">
        <v>25</v>
      </c>
      <c r="N507" s="16" t="s">
        <v>13</v>
      </c>
      <c r="O507" s="16" t="s">
        <v>14</v>
      </c>
      <c r="P507" s="12">
        <f t="shared" si="42"/>
        <v>1</v>
      </c>
      <c r="Q507" s="12" cm="1">
        <f t="array" ref="Q507">SUMPRODUCT(($G$2:$G$2765=G507)*(P507&gt;$P$2:$P$2765))+1</f>
        <v>1</v>
      </c>
      <c r="R507" s="12" t="e">
        <f>(Q507*100000)+#REF!</f>
        <v>#REF!</v>
      </c>
      <c r="S507" t="e" cm="1">
        <f t="array" ref="S507">SUMPRODUCT(($G$2:$G$2765=G507)*(R507&gt;$R$2:$R$2765))+1</f>
        <v>#REF!</v>
      </c>
      <c r="T507" t="str">
        <f t="shared" si="43"/>
        <v xml:space="preserve">HAYDOCK PARK </v>
      </c>
      <c r="U507">
        <v>0</v>
      </c>
      <c r="V507" t="s">
        <v>17</v>
      </c>
      <c r="W507">
        <f t="shared" si="44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0"/>
        <v>Afternoon45198</v>
      </c>
      <c r="D508" s="5" t="str">
        <f>IF('by region'!$C$2="Any","Any",'Turf only'!V508)&amp;M508&amp;IF('by region'!$I$2="Any","Any",N508)&amp;G508</f>
        <v>AnyFlatAny45198</v>
      </c>
      <c r="E508" s="5" t="e">
        <f>IF(I508=#REF!,'Turf only'!G508,"")</f>
        <v>#REF!</v>
      </c>
      <c r="F508" s="5" t="e">
        <f t="shared" si="41"/>
        <v>#REF!</v>
      </c>
      <c r="G508" s="15">
        <v>45198</v>
      </c>
      <c r="H508" s="16" t="s">
        <v>35</v>
      </c>
      <c r="I508" s="16" t="s">
        <v>76</v>
      </c>
      <c r="J508" s="16" t="s">
        <v>9</v>
      </c>
      <c r="K508" s="14" t="s">
        <v>16</v>
      </c>
      <c r="L508" s="14" t="s">
        <v>17</v>
      </c>
      <c r="M508" s="16" t="s">
        <v>25</v>
      </c>
      <c r="N508" s="16" t="s">
        <v>13</v>
      </c>
      <c r="O508" s="16" t="s">
        <v>14</v>
      </c>
      <c r="P508" s="12">
        <f t="shared" si="42"/>
        <v>1</v>
      </c>
      <c r="Q508" s="12" cm="1">
        <f t="array" ref="Q508">SUMPRODUCT(($G$2:$G$2765=G508)*(P508&gt;$P$2:$P$2765))+1</f>
        <v>1</v>
      </c>
      <c r="R508" s="12" t="e">
        <f>(Q508*100000)+#REF!</f>
        <v>#REF!</v>
      </c>
      <c r="S508" t="e" cm="1">
        <f t="array" ref="S508">SUMPRODUCT(($G$2:$G$2765=G508)*(R508&gt;$R$2:$R$2765))+1</f>
        <v>#REF!</v>
      </c>
      <c r="T508" t="str">
        <f t="shared" si="43"/>
        <v xml:space="preserve">NEWMARKET </v>
      </c>
      <c r="U508">
        <v>0</v>
      </c>
      <c r="V508" t="s">
        <v>19</v>
      </c>
      <c r="W508">
        <f t="shared" si="44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0"/>
        <v>Afternoon45199</v>
      </c>
      <c r="D509" s="5" t="str">
        <f>IF('by region'!$C$2="Any","Any",'Turf only'!V509)&amp;M509&amp;IF('by region'!$I$2="Any","Any",N509)&amp;G509</f>
        <v>AnyFlatAny45199</v>
      </c>
      <c r="E509" s="5" t="e">
        <f>IF(I509=#REF!,'Turf only'!G509,"")</f>
        <v>#REF!</v>
      </c>
      <c r="F509" s="5" t="e">
        <f t="shared" si="41"/>
        <v>#REF!</v>
      </c>
      <c r="G509" s="15">
        <v>45199</v>
      </c>
      <c r="H509" s="16" t="s">
        <v>37</v>
      </c>
      <c r="I509" s="16" t="s">
        <v>56</v>
      </c>
      <c r="J509" s="16" t="s">
        <v>9</v>
      </c>
      <c r="K509" s="14" t="s">
        <v>16</v>
      </c>
      <c r="L509" s="14" t="s">
        <v>11</v>
      </c>
      <c r="M509" s="16" t="s">
        <v>25</v>
      </c>
      <c r="N509" s="16" t="s">
        <v>13</v>
      </c>
      <c r="O509" s="16" t="s">
        <v>14</v>
      </c>
      <c r="P509" s="12">
        <f t="shared" si="42"/>
        <v>1</v>
      </c>
      <c r="Q509" s="12" cm="1">
        <f t="array" ref="Q509">SUMPRODUCT(($G$2:$G$2765=G509)*(P509&gt;$P$2:$P$2765))+1</f>
        <v>1</v>
      </c>
      <c r="R509" s="12" t="e">
        <f>(Q509*100000)+#REF!</f>
        <v>#REF!</v>
      </c>
      <c r="S509" t="e" cm="1">
        <f t="array" ref="S509">SUMPRODUCT(($G$2:$G$2765=G509)*(R509&gt;$R$2:$R$2765))+1</f>
        <v>#REF!</v>
      </c>
      <c r="T509" t="str">
        <f t="shared" si="43"/>
        <v xml:space="preserve">HAYDOCK PARK </v>
      </c>
      <c r="U509">
        <v>0</v>
      </c>
      <c r="V509" t="s">
        <v>19</v>
      </c>
      <c r="W509">
        <f t="shared" si="44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0"/>
        <v>Afternoon45199</v>
      </c>
      <c r="D510" s="5" t="str">
        <f>IF('by region'!$C$2="Any","Any",'Turf only'!V510)&amp;M510&amp;IF('by region'!$I$2="Any","Any",N510)&amp;G510</f>
        <v>AnyFlatAny45199</v>
      </c>
      <c r="E510" s="5" t="e">
        <f>IF(I510=#REF!,'Turf only'!G510,"")</f>
        <v>#REF!</v>
      </c>
      <c r="F510" s="5" t="e">
        <f t="shared" si="41"/>
        <v>#REF!</v>
      </c>
      <c r="G510" s="15">
        <v>45199</v>
      </c>
      <c r="H510" s="16" t="s">
        <v>37</v>
      </c>
      <c r="I510" s="16" t="s">
        <v>76</v>
      </c>
      <c r="J510" s="16" t="s">
        <v>9</v>
      </c>
      <c r="K510" s="14" t="s">
        <v>16</v>
      </c>
      <c r="L510" s="14" t="s">
        <v>17</v>
      </c>
      <c r="M510" s="16" t="s">
        <v>25</v>
      </c>
      <c r="N510" s="16" t="s">
        <v>13</v>
      </c>
      <c r="O510" s="16" t="s">
        <v>14</v>
      </c>
      <c r="P510" s="12">
        <f t="shared" si="42"/>
        <v>1</v>
      </c>
      <c r="Q510" s="12" cm="1">
        <f t="array" ref="Q510">SUMPRODUCT(($G$2:$G$2765=G510)*(P510&gt;$P$2:$P$2765))+1</f>
        <v>1</v>
      </c>
      <c r="R510" s="12" t="e">
        <f>(Q510*100000)+#REF!</f>
        <v>#REF!</v>
      </c>
      <c r="S510" t="e" cm="1">
        <f t="array" ref="S510">SUMPRODUCT(($G$2:$G$2765=G510)*(R510&gt;$R$2:$R$2765))+1</f>
        <v>#REF!</v>
      </c>
      <c r="T510" t="str">
        <f t="shared" si="43"/>
        <v xml:space="preserve">NEWMARKET </v>
      </c>
      <c r="U510">
        <v>0</v>
      </c>
      <c r="V510" t="s">
        <v>11</v>
      </c>
      <c r="W510">
        <f t="shared" si="44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0"/>
        <v>Afternoon45199</v>
      </c>
      <c r="D511" s="5" t="str">
        <f>IF('by region'!$C$2="Any","Any",'Turf only'!V511)&amp;M511&amp;IF('by region'!$I$2="Any","Any",N511)&amp;G511</f>
        <v>AnyFlatAny45199</v>
      </c>
      <c r="E511" s="5" t="e">
        <f>IF(I511=#REF!,'Turf only'!G511,"")</f>
        <v>#REF!</v>
      </c>
      <c r="F511" s="5" t="e">
        <f t="shared" si="41"/>
        <v>#REF!</v>
      </c>
      <c r="G511" s="15">
        <v>45199</v>
      </c>
      <c r="H511" s="16" t="s">
        <v>37</v>
      </c>
      <c r="I511" s="16" t="s">
        <v>78</v>
      </c>
      <c r="J511" s="16" t="s">
        <v>9</v>
      </c>
      <c r="K511" s="14" t="s">
        <v>10</v>
      </c>
      <c r="L511" s="14" t="s">
        <v>11</v>
      </c>
      <c r="M511" s="16" t="s">
        <v>25</v>
      </c>
      <c r="N511" s="16" t="s">
        <v>13</v>
      </c>
      <c r="O511" s="16" t="s">
        <v>14</v>
      </c>
      <c r="P511" s="12">
        <f t="shared" si="42"/>
        <v>1</v>
      </c>
      <c r="Q511" s="12" cm="1">
        <f t="array" ref="Q511">SUMPRODUCT(($G$2:$G$2765=G511)*(P511&gt;$P$2:$P$2765))+1</f>
        <v>1</v>
      </c>
      <c r="R511" s="12" t="e">
        <f>(Q511*100000)+#REF!</f>
        <v>#REF!</v>
      </c>
      <c r="S511" t="e" cm="1">
        <f t="array" ref="S511">SUMPRODUCT(($G$2:$G$2765=G511)*(R511&gt;$R$2:$R$2765))+1</f>
        <v>#REF!</v>
      </c>
      <c r="T511" t="str">
        <f t="shared" si="43"/>
        <v xml:space="preserve">RIPON </v>
      </c>
      <c r="U511">
        <v>0</v>
      </c>
      <c r="V511" t="s">
        <v>19</v>
      </c>
      <c r="W511">
        <f t="shared" si="44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0"/>
        <v>Afternoon45199</v>
      </c>
      <c r="D512" s="5" t="str">
        <f>IF('by region'!$C$2="Any","Any",'Turf only'!V512)&amp;M512&amp;IF('by region'!$I$2="Any","Any",N512)&amp;G512</f>
        <v>AnyFlatAny45199</v>
      </c>
      <c r="E512" s="5" t="e">
        <f>IF(I512=#REF!,'Turf only'!G512,"")</f>
        <v>#REF!</v>
      </c>
      <c r="F512" s="5" t="e">
        <f t="shared" si="41"/>
        <v>#REF!</v>
      </c>
      <c r="G512" s="15">
        <v>45199</v>
      </c>
      <c r="H512" s="16" t="s">
        <v>37</v>
      </c>
      <c r="I512" s="16" t="s">
        <v>88</v>
      </c>
      <c r="J512" s="16" t="s">
        <v>9</v>
      </c>
      <c r="K512" s="14" t="s">
        <v>10</v>
      </c>
      <c r="L512" s="14" t="s">
        <v>17</v>
      </c>
      <c r="M512" s="16" t="s">
        <v>25</v>
      </c>
      <c r="N512" s="16" t="s">
        <v>13</v>
      </c>
      <c r="O512" s="16" t="s">
        <v>21</v>
      </c>
      <c r="P512" s="12">
        <f t="shared" si="42"/>
        <v>1</v>
      </c>
      <c r="Q512" s="12" cm="1">
        <f t="array" ref="Q512">SUMPRODUCT(($G$2:$G$2765=G512)*(P512&gt;$P$2:$P$2765))+1</f>
        <v>1</v>
      </c>
      <c r="R512" s="12" t="e">
        <f>(Q512*100000)+#REF!</f>
        <v>#REF!</v>
      </c>
      <c r="S512" t="e" cm="1">
        <f t="array" ref="S512">SUMPRODUCT(($G$2:$G$2765=G512)*(R512&gt;$R$2:$R$2765))+1</f>
        <v>#REF!</v>
      </c>
      <c r="T512" t="str">
        <f t="shared" si="43"/>
        <v xml:space="preserve">CHESTER </v>
      </c>
      <c r="U512">
        <v>0</v>
      </c>
      <c r="V512" t="s">
        <v>19</v>
      </c>
      <c r="W512">
        <f t="shared" si="44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0"/>
        <v>Afternoon45200</v>
      </c>
      <c r="D513" s="5" t="str">
        <f>IF('by region'!$C$2="Any","Any",'Turf only'!V513)&amp;M513&amp;IF('by region'!$I$2="Any","Any",N513)&amp;G513</f>
        <v>AnyFlatAny45200</v>
      </c>
      <c r="E513" s="5" t="e">
        <f>IF(I513=#REF!,'Turf only'!G513,"")</f>
        <v>#REF!</v>
      </c>
      <c r="F513" s="5" t="e">
        <f t="shared" si="41"/>
        <v>#REF!</v>
      </c>
      <c r="G513" s="15">
        <v>45200</v>
      </c>
      <c r="H513" s="16" t="s">
        <v>40</v>
      </c>
      <c r="I513" s="16" t="s">
        <v>83</v>
      </c>
      <c r="J513" s="16" t="s">
        <v>9</v>
      </c>
      <c r="K513" s="14" t="s">
        <v>16</v>
      </c>
      <c r="L513" s="14" t="s">
        <v>19</v>
      </c>
      <c r="M513" s="16" t="s">
        <v>25</v>
      </c>
      <c r="N513" s="16" t="s">
        <v>13</v>
      </c>
      <c r="O513" s="16" t="s">
        <v>14</v>
      </c>
      <c r="P513" s="12">
        <f t="shared" si="42"/>
        <v>1</v>
      </c>
      <c r="Q513" s="12" cm="1">
        <f t="array" ref="Q513">SUMPRODUCT(($G$2:$G$2765=G513)*(P513&gt;$P$2:$P$2765))+1</f>
        <v>1</v>
      </c>
      <c r="R513" s="12" t="e">
        <f>(Q513*100000)+#REF!</f>
        <v>#REF!</v>
      </c>
      <c r="S513" t="e" cm="1">
        <f t="array" ref="S513">SUMPRODUCT(($G$2:$G$2765=G513)*(R513&gt;$R$2:$R$2765))+1</f>
        <v>#REF!</v>
      </c>
      <c r="T513" t="str">
        <f t="shared" si="43"/>
        <v xml:space="preserve">EPSOM DOWNS </v>
      </c>
      <c r="U513">
        <v>0</v>
      </c>
      <c r="V513" t="s">
        <v>17</v>
      </c>
      <c r="W513">
        <f t="shared" si="44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si="40"/>
        <v>Afternoon45200</v>
      </c>
      <c r="D514" s="5" t="str">
        <f>IF('by region'!$C$2="Any","Any",'Turf only'!V514)&amp;M514&amp;IF('by region'!$I$2="Any","Any",N514)&amp;G514</f>
        <v>AnyFlatAny45200</v>
      </c>
      <c r="E514" s="5" t="e">
        <f>IF(I514=#REF!,'Turf only'!G514,"")</f>
        <v>#REF!</v>
      </c>
      <c r="F514" s="5" t="e">
        <f t="shared" si="41"/>
        <v>#REF!</v>
      </c>
      <c r="G514" s="15">
        <v>45200</v>
      </c>
      <c r="H514" s="16" t="s">
        <v>40</v>
      </c>
      <c r="I514" s="16" t="s">
        <v>65</v>
      </c>
      <c r="J514" s="16" t="s">
        <v>9</v>
      </c>
      <c r="K514" s="14" t="s">
        <v>24</v>
      </c>
      <c r="L514" s="14" t="s">
        <v>19</v>
      </c>
      <c r="M514" s="16" t="s">
        <v>25</v>
      </c>
      <c r="N514" s="16" t="s">
        <v>13</v>
      </c>
      <c r="O514" s="16" t="s">
        <v>14</v>
      </c>
      <c r="P514" s="12">
        <f t="shared" si="42"/>
        <v>1</v>
      </c>
      <c r="Q514" s="12" cm="1">
        <f t="array" ref="Q514">SUMPRODUCT(($G$2:$G$2765=G514)*(P514&gt;$P$2:$P$2765))+1</f>
        <v>1</v>
      </c>
      <c r="R514" s="12" t="e">
        <f>(Q514*100000)+#REF!</f>
        <v>#REF!</v>
      </c>
      <c r="S514" t="e" cm="1">
        <f t="array" ref="S514">SUMPRODUCT(($G$2:$G$2765=G514)*(R514&gt;$R$2:$R$2765))+1</f>
        <v>#REF!</v>
      </c>
      <c r="T514" t="str">
        <f t="shared" si="43"/>
        <v xml:space="preserve">FFOS LAS </v>
      </c>
      <c r="U514">
        <v>0</v>
      </c>
      <c r="V514" t="s">
        <v>17</v>
      </c>
      <c r="W514">
        <f t="shared" si="44"/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40"/>
        <v>Afternoon45201</v>
      </c>
      <c r="D515" s="5" t="str">
        <f>IF('by region'!$C$2="Any","Any",'Turf only'!V515)&amp;M515&amp;IF('by region'!$I$2="Any","Any",N515)&amp;G515</f>
        <v>AnyFlatAny45201</v>
      </c>
      <c r="E515" s="5" t="e">
        <f>IF(I515=#REF!,'Turf only'!G515,"")</f>
        <v>#REF!</v>
      </c>
      <c r="F515" s="5" t="e">
        <f t="shared" si="41"/>
        <v>#REF!</v>
      </c>
      <c r="G515" s="15">
        <v>45201</v>
      </c>
      <c r="H515" s="16" t="s">
        <v>42</v>
      </c>
      <c r="I515" s="16" t="s">
        <v>79</v>
      </c>
      <c r="J515" s="16" t="s">
        <v>9</v>
      </c>
      <c r="K515" s="14" t="s">
        <v>24</v>
      </c>
      <c r="L515" s="14" t="s">
        <v>19</v>
      </c>
      <c r="M515" s="16" t="s">
        <v>25</v>
      </c>
      <c r="N515" s="16" t="s">
        <v>13</v>
      </c>
      <c r="O515" s="16" t="s">
        <v>14</v>
      </c>
      <c r="P515" s="12">
        <f t="shared" si="42"/>
        <v>1</v>
      </c>
      <c r="Q515" s="12" cm="1">
        <f t="array" ref="Q515">SUMPRODUCT(($G$2:$G$2765=G515)*(P515&gt;$P$2:$P$2765))+1</f>
        <v>1</v>
      </c>
      <c r="R515" s="12" t="e">
        <f>(Q515*100000)+#REF!</f>
        <v>#REF!</v>
      </c>
      <c r="S515" t="e" cm="1">
        <f t="array" ref="S515">SUMPRODUCT(($G$2:$G$2765=G515)*(R515&gt;$R$2:$R$2765))+1</f>
        <v>#REF!</v>
      </c>
      <c r="T515" t="str">
        <f t="shared" si="43"/>
        <v xml:space="preserve">BATH </v>
      </c>
      <c r="U515">
        <v>0</v>
      </c>
      <c r="V515" t="s">
        <v>19</v>
      </c>
      <c r="W515">
        <f t="shared" si="44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40"/>
        <v>Afternoon45201</v>
      </c>
      <c r="D516" s="5" t="str">
        <f>IF('by region'!$C$2="Any","Any",'Turf only'!V516)&amp;M516&amp;IF('by region'!$I$2="Any","Any",N516)&amp;G516</f>
        <v>AnyFlatAny45201</v>
      </c>
      <c r="E516" s="5" t="e">
        <f>IF(I516=#REF!,'Turf only'!G516,"")</f>
        <v>#REF!</v>
      </c>
      <c r="F516" s="5" t="e">
        <f t="shared" si="41"/>
        <v>#REF!</v>
      </c>
      <c r="G516" s="15">
        <v>45201</v>
      </c>
      <c r="H516" s="16" t="s">
        <v>42</v>
      </c>
      <c r="I516" s="16" t="s">
        <v>86</v>
      </c>
      <c r="J516" s="16" t="s">
        <v>9</v>
      </c>
      <c r="K516" s="14" t="s">
        <v>10</v>
      </c>
      <c r="L516" s="14" t="s">
        <v>11</v>
      </c>
      <c r="M516" s="16" t="s">
        <v>25</v>
      </c>
      <c r="N516" s="16" t="s">
        <v>13</v>
      </c>
      <c r="O516" s="16" t="s">
        <v>14</v>
      </c>
      <c r="P516" s="12">
        <f t="shared" si="42"/>
        <v>1</v>
      </c>
      <c r="Q516" s="12" cm="1">
        <f t="array" ref="Q516">SUMPRODUCT(($G$2:$G$2765=G516)*(P516&gt;$P$2:$P$2765))+1</f>
        <v>1</v>
      </c>
      <c r="R516" s="12" t="e">
        <f>(Q516*100000)+#REF!</f>
        <v>#REF!</v>
      </c>
      <c r="S516" t="e" cm="1">
        <f t="array" ref="S516">SUMPRODUCT(($G$2:$G$2765=G516)*(R516&gt;$R$2:$R$2765))+1</f>
        <v>#REF!</v>
      </c>
      <c r="T516" t="str">
        <f t="shared" si="43"/>
        <v xml:space="preserve">HAMILTON PARK </v>
      </c>
      <c r="U516">
        <v>0</v>
      </c>
      <c r="V516" t="s">
        <v>19</v>
      </c>
      <c r="W516">
        <f t="shared" si="44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40"/>
        <v>Afternoon45202</v>
      </c>
      <c r="D517" s="5" t="str">
        <f>IF('by region'!$C$2="Any","Any",'Turf only'!V517)&amp;M517&amp;IF('by region'!$I$2="Any","Any",N517)&amp;G517</f>
        <v>AnyFlatAny45202</v>
      </c>
      <c r="E517" s="5" t="e">
        <f>IF(I517=#REF!,'Turf only'!G517,"")</f>
        <v>#REF!</v>
      </c>
      <c r="F517" s="5" t="e">
        <f t="shared" si="41"/>
        <v>#REF!</v>
      </c>
      <c r="G517" s="15">
        <v>45202</v>
      </c>
      <c r="H517" s="16" t="s">
        <v>7</v>
      </c>
      <c r="I517" s="16" t="s">
        <v>28</v>
      </c>
      <c r="J517" s="16" t="s">
        <v>9</v>
      </c>
      <c r="K517" s="14" t="s">
        <v>10</v>
      </c>
      <c r="L517" s="14" t="s">
        <v>11</v>
      </c>
      <c r="M517" s="16" t="s">
        <v>25</v>
      </c>
      <c r="N517" s="16" t="s">
        <v>13</v>
      </c>
      <c r="O517" s="16" t="s">
        <v>14</v>
      </c>
      <c r="P517" s="12">
        <f t="shared" si="42"/>
        <v>1</v>
      </c>
      <c r="Q517" s="12" cm="1">
        <f t="array" ref="Q517">SUMPRODUCT(($G$2:$G$2765=G517)*(P517&gt;$P$2:$P$2765))+1</f>
        <v>1</v>
      </c>
      <c r="R517" s="12" t="e">
        <f>(Q517*100000)+#REF!</f>
        <v>#REF!</v>
      </c>
      <c r="S517" t="e" cm="1">
        <f t="array" ref="S517">SUMPRODUCT(($G$2:$G$2765=G517)*(R517&gt;$R$2:$R$2765))+1</f>
        <v>#REF!</v>
      </c>
      <c r="T517" t="str">
        <f t="shared" si="43"/>
        <v xml:space="preserve">AYR </v>
      </c>
      <c r="U517">
        <v>0</v>
      </c>
      <c r="V517" t="s">
        <v>17</v>
      </c>
      <c r="W517">
        <f t="shared" si="44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40"/>
        <v>Afternoon45203</v>
      </c>
      <c r="D518" s="5" t="str">
        <f>IF('by region'!$C$2="Any","Any",'Turf only'!V518)&amp;M518&amp;IF('by region'!$I$2="Any","Any",N518)&amp;G518</f>
        <v>AnyFlatAny45203</v>
      </c>
      <c r="E518" s="5" t="e">
        <f>IF(I518=#REF!,'Turf only'!G518,"")</f>
        <v>#REF!</v>
      </c>
      <c r="F518" s="5" t="e">
        <f t="shared" si="41"/>
        <v>#REF!</v>
      </c>
      <c r="G518" s="15">
        <v>45203</v>
      </c>
      <c r="H518" s="16" t="s">
        <v>27</v>
      </c>
      <c r="I518" s="16" t="s">
        <v>8</v>
      </c>
      <c r="J518" s="16" t="s">
        <v>9</v>
      </c>
      <c r="K518" s="14" t="s">
        <v>10</v>
      </c>
      <c r="L518" s="14" t="s">
        <v>11</v>
      </c>
      <c r="M518" s="16" t="s">
        <v>25</v>
      </c>
      <c r="N518" s="16" t="s">
        <v>13</v>
      </c>
      <c r="O518" s="16" t="s">
        <v>14</v>
      </c>
      <c r="P518" s="12">
        <f t="shared" si="42"/>
        <v>1</v>
      </c>
      <c r="Q518" s="12" cm="1">
        <f t="array" ref="Q518">SUMPRODUCT(($G$2:$G$2765=G518)*(P518&gt;$P$2:$P$2765))+1</f>
        <v>1</v>
      </c>
      <c r="R518" s="12" t="e">
        <f>(Q518*100000)+#REF!</f>
        <v>#REF!</v>
      </c>
      <c r="S518" t="e" cm="1">
        <f t="array" ref="S518">SUMPRODUCT(($G$2:$G$2765=G518)*(R518&gt;$R$2:$R$2765))+1</f>
        <v>#REF!</v>
      </c>
      <c r="T518" t="str">
        <f t="shared" si="43"/>
        <v xml:space="preserve">CATTERICK BRIDGE </v>
      </c>
      <c r="U518">
        <v>0</v>
      </c>
      <c r="V518" t="s">
        <v>11</v>
      </c>
      <c r="W518">
        <f t="shared" si="44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40"/>
        <v>Afternoon45203</v>
      </c>
      <c r="D519" s="5" t="str">
        <f>IF('by region'!$C$2="Any","Any",'Turf only'!V519)&amp;M519&amp;IF('by region'!$I$2="Any","Any",N519)&amp;G519</f>
        <v>AnyFlatAny45203</v>
      </c>
      <c r="E519" s="5" t="e">
        <f>IF(I519=#REF!,'Turf only'!G519,"")</f>
        <v>#REF!</v>
      </c>
      <c r="F519" s="5" t="e">
        <f t="shared" si="41"/>
        <v>#REF!</v>
      </c>
      <c r="G519" s="15">
        <v>45203</v>
      </c>
      <c r="H519" s="16" t="s">
        <v>27</v>
      </c>
      <c r="I519" s="16" t="s">
        <v>72</v>
      </c>
      <c r="J519" s="16" t="s">
        <v>9</v>
      </c>
      <c r="K519" s="14" t="s">
        <v>16</v>
      </c>
      <c r="L519" s="14" t="s">
        <v>17</v>
      </c>
      <c r="M519" s="16" t="s">
        <v>25</v>
      </c>
      <c r="N519" s="16" t="s">
        <v>13</v>
      </c>
      <c r="O519" s="16" t="s">
        <v>14</v>
      </c>
      <c r="P519" s="12">
        <f t="shared" si="42"/>
        <v>1</v>
      </c>
      <c r="Q519" s="12" cm="1">
        <f t="array" ref="Q519">SUMPRODUCT(($G$2:$G$2765=G519)*(P519&gt;$P$2:$P$2765))+1</f>
        <v>1</v>
      </c>
      <c r="R519" s="12" t="e">
        <f>(Q519*100000)+#REF!</f>
        <v>#REF!</v>
      </c>
      <c r="S519" t="e" cm="1">
        <f t="array" ref="S519">SUMPRODUCT(($G$2:$G$2765=G519)*(R519&gt;$R$2:$R$2765))+1</f>
        <v>#REF!</v>
      </c>
      <c r="T519" t="str">
        <f t="shared" si="43"/>
        <v xml:space="preserve">NOTTINGHAM </v>
      </c>
      <c r="U519">
        <v>0</v>
      </c>
      <c r="V519" t="s">
        <v>17</v>
      </c>
      <c r="W519">
        <f t="shared" si="44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40"/>
        <v>Afternoon45204</v>
      </c>
      <c r="D520" s="5" t="str">
        <f>IF('by region'!$C$2="Any","Any",'Turf only'!V520)&amp;M520&amp;IF('by region'!$I$2="Any","Any",N520)&amp;G520</f>
        <v>AnyFlatAny45204</v>
      </c>
      <c r="E520" s="5" t="e">
        <f>IF(I520=#REF!,'Turf only'!G520,"")</f>
        <v>#REF!</v>
      </c>
      <c r="F520" s="5" t="e">
        <f t="shared" si="41"/>
        <v>#REF!</v>
      </c>
      <c r="G520" s="15">
        <v>45204</v>
      </c>
      <c r="H520" s="16" t="s">
        <v>34</v>
      </c>
      <c r="I520" s="16" t="s">
        <v>87</v>
      </c>
      <c r="J520" s="16" t="s">
        <v>9</v>
      </c>
      <c r="K520" s="14" t="s">
        <v>10</v>
      </c>
      <c r="L520" s="14" t="s">
        <v>19</v>
      </c>
      <c r="M520" s="16" t="s">
        <v>25</v>
      </c>
      <c r="N520" s="16" t="s">
        <v>13</v>
      </c>
      <c r="O520" s="16" t="s">
        <v>14</v>
      </c>
      <c r="P520" s="12">
        <f t="shared" si="42"/>
        <v>1</v>
      </c>
      <c r="Q520" s="12" cm="1">
        <f t="array" ref="Q520">SUMPRODUCT(($G$2:$G$2765=G520)*(P520&gt;$P$2:$P$2765))+1</f>
        <v>1</v>
      </c>
      <c r="R520" s="12" t="e">
        <f>(Q520*100000)+#REF!</f>
        <v>#REF!</v>
      </c>
      <c r="S520" t="e" cm="1">
        <f t="array" ref="S520">SUMPRODUCT(($G$2:$G$2765=G520)*(R520&gt;$R$2:$R$2765))+1</f>
        <v>#REF!</v>
      </c>
      <c r="T520" t="str">
        <f t="shared" si="43"/>
        <v xml:space="preserve">SALISBURY </v>
      </c>
      <c r="U520">
        <v>0</v>
      </c>
      <c r="V520" t="s">
        <v>11</v>
      </c>
      <c r="W520">
        <f t="shared" si="44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40"/>
        <v>Afternoon45205</v>
      </c>
      <c r="D521" s="5" t="str">
        <f>IF('by region'!$C$2="Any","Any",'Turf only'!V521)&amp;M521&amp;IF('by region'!$I$2="Any","Any",N521)&amp;G521</f>
        <v>AnyFlatAny45205</v>
      </c>
      <c r="E521" s="5" t="e">
        <f>IF(I521=#REF!,'Turf only'!G521,"")</f>
        <v>#REF!</v>
      </c>
      <c r="F521" s="5" t="e">
        <f t="shared" si="41"/>
        <v>#REF!</v>
      </c>
      <c r="G521" s="15">
        <v>45205</v>
      </c>
      <c r="H521" s="16" t="s">
        <v>35</v>
      </c>
      <c r="I521" s="16" t="s">
        <v>55</v>
      </c>
      <c r="J521" s="16" t="s">
        <v>9</v>
      </c>
      <c r="K521" s="14" t="s">
        <v>10</v>
      </c>
      <c r="L521" s="14" t="s">
        <v>19</v>
      </c>
      <c r="M521" s="16" t="s">
        <v>25</v>
      </c>
      <c r="N521" s="16" t="s">
        <v>13</v>
      </c>
      <c r="O521" s="16" t="s">
        <v>14</v>
      </c>
      <c r="P521" s="12">
        <f t="shared" si="42"/>
        <v>1</v>
      </c>
      <c r="Q521" s="12" cm="1">
        <f t="array" ref="Q521">SUMPRODUCT(($G$2:$G$2765=G521)*(P521&gt;$P$2:$P$2765))+1</f>
        <v>1</v>
      </c>
      <c r="R521" s="12" t="e">
        <f>(Q521*100000)+#REF!</f>
        <v>#REF!</v>
      </c>
      <c r="S521" t="e" cm="1">
        <f t="array" ref="S521">SUMPRODUCT(($G$2:$G$2765=G521)*(R521&gt;$R$2:$R$2765))+1</f>
        <v>#REF!</v>
      </c>
      <c r="T521" t="str">
        <f t="shared" si="43"/>
        <v xml:space="preserve">ASCOT </v>
      </c>
      <c r="U521">
        <v>0</v>
      </c>
      <c r="V521" t="s">
        <v>19</v>
      </c>
      <c r="W521">
        <f t="shared" si="44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40"/>
        <v>Afternoon45206</v>
      </c>
      <c r="D522" s="5" t="str">
        <f>IF('by region'!$C$2="Any","Any",'Turf only'!V522)&amp;M522&amp;IF('by region'!$I$2="Any","Any",N522)&amp;G522</f>
        <v>AnyFlatAny45206</v>
      </c>
      <c r="E522" s="5" t="e">
        <f>IF(I522=#REF!,'Turf only'!G522,"")</f>
        <v>#REF!</v>
      </c>
      <c r="F522" s="5" t="e">
        <f t="shared" si="41"/>
        <v>#REF!</v>
      </c>
      <c r="G522" s="15">
        <v>45206</v>
      </c>
      <c r="H522" s="16" t="s">
        <v>37</v>
      </c>
      <c r="I522" s="16" t="s">
        <v>55</v>
      </c>
      <c r="J522" s="16" t="s">
        <v>9</v>
      </c>
      <c r="K522" s="14" t="s">
        <v>10</v>
      </c>
      <c r="L522" s="14" t="s">
        <v>19</v>
      </c>
      <c r="M522" s="16" t="s">
        <v>25</v>
      </c>
      <c r="N522" s="16" t="s">
        <v>13</v>
      </c>
      <c r="O522" s="16" t="s">
        <v>14</v>
      </c>
      <c r="P522" s="12">
        <f t="shared" si="42"/>
        <v>1</v>
      </c>
      <c r="Q522" s="12" cm="1">
        <f t="array" ref="Q522">SUMPRODUCT(($G$2:$G$2765=G522)*(P522&gt;$P$2:$P$2765))+1</f>
        <v>1</v>
      </c>
      <c r="R522" s="12" t="e">
        <f>(Q522*100000)+#REF!</f>
        <v>#REF!</v>
      </c>
      <c r="S522" t="e" cm="1">
        <f t="array" ref="S522">SUMPRODUCT(($G$2:$G$2765=G522)*(R522&gt;$R$2:$R$2765))+1</f>
        <v>#REF!</v>
      </c>
      <c r="T522" t="str">
        <f t="shared" si="43"/>
        <v xml:space="preserve">ASCOT </v>
      </c>
      <c r="U522">
        <v>0</v>
      </c>
      <c r="V522" t="s">
        <v>19</v>
      </c>
      <c r="W522">
        <f t="shared" si="44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40"/>
        <v>Afternoon45206</v>
      </c>
      <c r="D523" s="5" t="str">
        <f>IF('by region'!$C$2="Any","Any",'Turf only'!V523)&amp;M523&amp;IF('by region'!$I$2="Any","Any",N523)&amp;G523</f>
        <v>AnyFlatAny45206</v>
      </c>
      <c r="E523" s="5" t="e">
        <f>IF(I523=#REF!,'Turf only'!G523,"")</f>
        <v>#REF!</v>
      </c>
      <c r="F523" s="5" t="e">
        <f t="shared" si="41"/>
        <v>#REF!</v>
      </c>
      <c r="G523" s="15">
        <v>45206</v>
      </c>
      <c r="H523" s="16" t="s">
        <v>37</v>
      </c>
      <c r="I523" s="16" t="s">
        <v>76</v>
      </c>
      <c r="J523" s="16" t="s">
        <v>9</v>
      </c>
      <c r="K523" s="14" t="s">
        <v>16</v>
      </c>
      <c r="L523" s="14" t="s">
        <v>17</v>
      </c>
      <c r="M523" s="16" t="s">
        <v>25</v>
      </c>
      <c r="N523" s="16" t="s">
        <v>13</v>
      </c>
      <c r="O523" s="16" t="s">
        <v>14</v>
      </c>
      <c r="P523" s="12">
        <f t="shared" si="42"/>
        <v>1</v>
      </c>
      <c r="Q523" s="12" cm="1">
        <f t="array" ref="Q523">SUMPRODUCT(($G$2:$G$2765=G523)*(P523&gt;$P$2:$P$2765))+1</f>
        <v>1</v>
      </c>
      <c r="R523" s="12" t="e">
        <f>(Q523*100000)+#REF!</f>
        <v>#REF!</v>
      </c>
      <c r="S523" t="e" cm="1">
        <f t="array" ref="S523">SUMPRODUCT(($G$2:$G$2765=G523)*(R523&gt;$R$2:$R$2765))+1</f>
        <v>#REF!</v>
      </c>
      <c r="T523" t="str">
        <f t="shared" si="43"/>
        <v xml:space="preserve">NEWMARKET </v>
      </c>
      <c r="U523">
        <v>0</v>
      </c>
      <c r="V523" t="s">
        <v>11</v>
      </c>
      <c r="W523">
        <f t="shared" si="44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40"/>
        <v>Afternoon45206</v>
      </c>
      <c r="D524" s="5" t="str">
        <f>IF('by region'!$C$2="Any","Any",'Turf only'!V524)&amp;M524&amp;IF('by region'!$I$2="Any","Any",N524)&amp;G524</f>
        <v>AnyFlatAny45206</v>
      </c>
      <c r="E524" s="5" t="e">
        <f>IF(I524=#REF!,'Turf only'!G524,"")</f>
        <v>#REF!</v>
      </c>
      <c r="F524" s="5" t="e">
        <f t="shared" si="41"/>
        <v>#REF!</v>
      </c>
      <c r="G524" s="15">
        <v>45206</v>
      </c>
      <c r="H524" s="16" t="s">
        <v>37</v>
      </c>
      <c r="I524" s="16" t="s">
        <v>69</v>
      </c>
      <c r="J524" s="16" t="s">
        <v>9</v>
      </c>
      <c r="K524" s="14" t="s">
        <v>10</v>
      </c>
      <c r="L524" s="14" t="s">
        <v>11</v>
      </c>
      <c r="M524" s="16" t="s">
        <v>25</v>
      </c>
      <c r="N524" s="16" t="s">
        <v>13</v>
      </c>
      <c r="O524" s="16" t="s">
        <v>14</v>
      </c>
      <c r="P524" s="12">
        <f t="shared" si="42"/>
        <v>1</v>
      </c>
      <c r="Q524" s="12" cm="1">
        <f t="array" ref="Q524">SUMPRODUCT(($G$2:$G$2765=G524)*(P524&gt;$P$2:$P$2765))+1</f>
        <v>1</v>
      </c>
      <c r="R524" s="12" t="e">
        <f>(Q524*100000)+#REF!</f>
        <v>#REF!</v>
      </c>
      <c r="S524" t="e" cm="1">
        <f t="array" ref="S524">SUMPRODUCT(($G$2:$G$2765=G524)*(R524&gt;$R$2:$R$2765))+1</f>
        <v>#REF!</v>
      </c>
      <c r="T524" t="str">
        <f t="shared" si="43"/>
        <v xml:space="preserve">REDCAR </v>
      </c>
      <c r="U524">
        <v>0</v>
      </c>
      <c r="V524" t="s">
        <v>17</v>
      </c>
      <c r="W524">
        <f t="shared" si="44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40"/>
        <v>Afternoon45208</v>
      </c>
      <c r="D525" s="5" t="str">
        <f>IF('by region'!$C$2="Any","Any",'Turf only'!V525)&amp;M525&amp;IF('by region'!$I$2="Any","Any",N525)&amp;G525</f>
        <v>AnyFlatAny45208</v>
      </c>
      <c r="E525" s="5" t="e">
        <f>IF(I525=#REF!,'Turf only'!G525,"")</f>
        <v>#REF!</v>
      </c>
      <c r="F525" s="5" t="e">
        <f t="shared" si="41"/>
        <v>#REF!</v>
      </c>
      <c r="G525" s="15">
        <v>45208</v>
      </c>
      <c r="H525" s="16" t="s">
        <v>42</v>
      </c>
      <c r="I525" s="16" t="s">
        <v>71</v>
      </c>
      <c r="J525" s="16" t="s">
        <v>9</v>
      </c>
      <c r="K525" s="14" t="s">
        <v>10</v>
      </c>
      <c r="L525" s="14" t="s">
        <v>11</v>
      </c>
      <c r="M525" s="16" t="s">
        <v>25</v>
      </c>
      <c r="N525" s="16" t="s">
        <v>13</v>
      </c>
      <c r="O525" s="16" t="s">
        <v>14</v>
      </c>
      <c r="P525" s="12">
        <f t="shared" si="42"/>
        <v>1</v>
      </c>
      <c r="Q525" s="12" cm="1">
        <f t="array" ref="Q525">SUMPRODUCT(($G$2:$G$2765=G525)*(P525&gt;$P$2:$P$2765))+1</f>
        <v>1</v>
      </c>
      <c r="R525" s="12" t="e">
        <f>(Q525*100000)+#REF!</f>
        <v>#REF!</v>
      </c>
      <c r="S525" t="e" cm="1">
        <f t="array" ref="S525">SUMPRODUCT(($G$2:$G$2765=G525)*(R525&gt;$R$2:$R$2765))+1</f>
        <v>#REF!</v>
      </c>
      <c r="T525" t="str">
        <f t="shared" si="43"/>
        <v xml:space="preserve">PONTEFRACT </v>
      </c>
      <c r="U525">
        <v>0</v>
      </c>
      <c r="V525" t="s">
        <v>19</v>
      </c>
      <c r="W525">
        <f t="shared" si="44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40"/>
        <v>Afternoon45208</v>
      </c>
      <c r="D526" s="5" t="str">
        <f>IF('by region'!$C$2="Any","Any",'Turf only'!V526)&amp;M526&amp;IF('by region'!$I$2="Any","Any",N526)&amp;G526</f>
        <v>AnyFlatAny45208</v>
      </c>
      <c r="E526" s="5" t="e">
        <f>IF(I526=#REF!,'Turf only'!G526,"")</f>
        <v>#REF!</v>
      </c>
      <c r="F526" s="5" t="e">
        <f t="shared" si="41"/>
        <v>#REF!</v>
      </c>
      <c r="G526" s="15">
        <v>45208</v>
      </c>
      <c r="H526" s="16" t="s">
        <v>42</v>
      </c>
      <c r="I526" s="16" t="s">
        <v>70</v>
      </c>
      <c r="J526" s="16" t="s">
        <v>9</v>
      </c>
      <c r="K526" s="14" t="s">
        <v>24</v>
      </c>
      <c r="L526" s="14" t="s">
        <v>19</v>
      </c>
      <c r="M526" s="16" t="s">
        <v>25</v>
      </c>
      <c r="N526" s="16" t="s">
        <v>13</v>
      </c>
      <c r="O526" s="16" t="s">
        <v>14</v>
      </c>
      <c r="P526" s="12">
        <f t="shared" si="42"/>
        <v>1</v>
      </c>
      <c r="Q526" s="12" cm="1">
        <f t="array" ref="Q526">SUMPRODUCT(($G$2:$G$2765=G526)*(P526&gt;$P$2:$P$2765))+1</f>
        <v>1</v>
      </c>
      <c r="R526" s="12" t="e">
        <f>(Q526*100000)+#REF!</f>
        <v>#REF!</v>
      </c>
      <c r="S526" t="e" cm="1">
        <f t="array" ref="S526">SUMPRODUCT(($G$2:$G$2765=G526)*(R526&gt;$R$2:$R$2765))+1</f>
        <v>#REF!</v>
      </c>
      <c r="T526" t="str">
        <f t="shared" si="43"/>
        <v xml:space="preserve">WINDSOR </v>
      </c>
      <c r="U526">
        <v>0</v>
      </c>
      <c r="V526" t="s">
        <v>11</v>
      </c>
      <c r="W526">
        <f t="shared" si="44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40"/>
        <v>Afternoon45209</v>
      </c>
      <c r="D527" s="5" t="str">
        <f>IF('by region'!$C$2="Any","Any",'Turf only'!V527)&amp;M527&amp;IF('by region'!$I$2="Any","Any",N527)&amp;G527</f>
        <v>AnyFlatAny45209</v>
      </c>
      <c r="E527" s="5" t="e">
        <f>IF(I527=#REF!,'Turf only'!G527,"")</f>
        <v>#REF!</v>
      </c>
      <c r="F527" s="5" t="e">
        <f t="shared" si="41"/>
        <v>#REF!</v>
      </c>
      <c r="G527" s="15">
        <v>45209</v>
      </c>
      <c r="H527" s="16" t="s">
        <v>7</v>
      </c>
      <c r="I527" s="16" t="s">
        <v>82</v>
      </c>
      <c r="J527" s="16" t="s">
        <v>9</v>
      </c>
      <c r="K527" s="14" t="s">
        <v>24</v>
      </c>
      <c r="L527" s="14" t="s">
        <v>19</v>
      </c>
      <c r="M527" s="16" t="s">
        <v>25</v>
      </c>
      <c r="N527" s="16" t="s">
        <v>13</v>
      </c>
      <c r="O527" s="16" t="s">
        <v>14</v>
      </c>
      <c r="P527" s="12">
        <f t="shared" si="42"/>
        <v>1</v>
      </c>
      <c r="Q527" s="12" cm="1">
        <f t="array" ref="Q527">SUMPRODUCT(($G$2:$G$2765=G527)*(P527&gt;$P$2:$P$2765))+1</f>
        <v>1</v>
      </c>
      <c r="R527" s="12" t="e">
        <f>(Q527*100000)+#REF!</f>
        <v>#REF!</v>
      </c>
      <c r="S527" t="e" cm="1">
        <f t="array" ref="S527">SUMPRODUCT(($G$2:$G$2765=G527)*(R527&gt;$R$2:$R$2765))+1</f>
        <v>#REF!</v>
      </c>
      <c r="T527" t="str">
        <f t="shared" si="43"/>
        <v xml:space="preserve">BRIGHTON </v>
      </c>
      <c r="U527">
        <v>0</v>
      </c>
      <c r="V527" t="s">
        <v>11</v>
      </c>
      <c r="W527">
        <f t="shared" si="44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40"/>
        <v>Afternoon45209</v>
      </c>
      <c r="D528" s="5" t="str">
        <f>IF('by region'!$C$2="Any","Any",'Turf only'!V528)&amp;M528&amp;IF('by region'!$I$2="Any","Any",N528)&amp;G528</f>
        <v>AnyFlatAny45209</v>
      </c>
      <c r="E528" s="5" t="e">
        <f>IF(I528=#REF!,'Turf only'!G528,"")</f>
        <v>#REF!</v>
      </c>
      <c r="F528" s="5" t="e">
        <f t="shared" si="41"/>
        <v>#REF!</v>
      </c>
      <c r="G528" s="15">
        <v>45209</v>
      </c>
      <c r="H528" s="16" t="s">
        <v>7</v>
      </c>
      <c r="I528" s="16" t="s">
        <v>44</v>
      </c>
      <c r="J528" s="16" t="s">
        <v>9</v>
      </c>
      <c r="K528" s="14" t="s">
        <v>10</v>
      </c>
      <c r="L528" s="14" t="s">
        <v>17</v>
      </c>
      <c r="M528" s="16" t="s">
        <v>25</v>
      </c>
      <c r="N528" s="16" t="s">
        <v>13</v>
      </c>
      <c r="O528" s="16" t="s">
        <v>14</v>
      </c>
      <c r="P528" s="12">
        <f t="shared" si="42"/>
        <v>1</v>
      </c>
      <c r="Q528" s="12" cm="1">
        <f t="array" ref="Q528">SUMPRODUCT(($G$2:$G$2765=G528)*(P528&gt;$P$2:$P$2765))+1</f>
        <v>1</v>
      </c>
      <c r="R528" s="12" t="e">
        <f>(Q528*100000)+#REF!</f>
        <v>#REF!</v>
      </c>
      <c r="S528" t="e" cm="1">
        <f t="array" ref="S528">SUMPRODUCT(($G$2:$G$2765=G528)*(R528&gt;$R$2:$R$2765))+1</f>
        <v>#REF!</v>
      </c>
      <c r="T528" t="str">
        <f t="shared" si="43"/>
        <v xml:space="preserve">LEICESTER </v>
      </c>
      <c r="U528">
        <v>0</v>
      </c>
      <c r="V528" t="s">
        <v>17</v>
      </c>
      <c r="W528">
        <f t="shared" si="44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40"/>
        <v>Afternoon45210</v>
      </c>
      <c r="D529" s="5" t="str">
        <f>IF('by region'!$C$2="Any","Any",'Turf only'!V529)&amp;M529&amp;IF('by region'!$I$2="Any","Any",N529)&amp;G529</f>
        <v>AnyFlatAny45210</v>
      </c>
      <c r="E529" s="5" t="e">
        <f>IF(I529=#REF!,'Turf only'!G529,"")</f>
        <v>#REF!</v>
      </c>
      <c r="F529" s="5" t="e">
        <f t="shared" si="41"/>
        <v>#REF!</v>
      </c>
      <c r="G529" s="15">
        <v>45210</v>
      </c>
      <c r="H529" s="16" t="s">
        <v>27</v>
      </c>
      <c r="I529" s="16" t="s">
        <v>72</v>
      </c>
      <c r="J529" s="16" t="s">
        <v>9</v>
      </c>
      <c r="K529" s="14" t="s">
        <v>16</v>
      </c>
      <c r="L529" s="14" t="s">
        <v>17</v>
      </c>
      <c r="M529" s="16" t="s">
        <v>25</v>
      </c>
      <c r="N529" s="16" t="s">
        <v>13</v>
      </c>
      <c r="O529" s="16" t="s">
        <v>14</v>
      </c>
      <c r="P529" s="12">
        <f t="shared" si="42"/>
        <v>1</v>
      </c>
      <c r="Q529" s="12" cm="1">
        <f t="array" ref="Q529">SUMPRODUCT(($G$2:$G$2765=G529)*(P529&gt;$P$2:$P$2765))+1</f>
        <v>1</v>
      </c>
      <c r="R529" s="12" t="e">
        <f>(Q529*100000)+#REF!</f>
        <v>#REF!</v>
      </c>
      <c r="S529" t="e" cm="1">
        <f t="array" ref="S529">SUMPRODUCT(($G$2:$G$2765=G529)*(R529&gt;$R$2:$R$2765))+1</f>
        <v>#REF!</v>
      </c>
      <c r="T529" t="str">
        <f t="shared" si="43"/>
        <v xml:space="preserve">NOTTINGHAM </v>
      </c>
      <c r="U529">
        <v>0</v>
      </c>
      <c r="V529" t="s">
        <v>11</v>
      </c>
      <c r="W529">
        <f t="shared" si="44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40"/>
        <v>Afternoon45211</v>
      </c>
      <c r="D530" s="5" t="str">
        <f>IF('by region'!$C$2="Any","Any",'Turf only'!V530)&amp;M530&amp;IF('by region'!$I$2="Any","Any",N530)&amp;G530</f>
        <v>AnyFlatAny45211</v>
      </c>
      <c r="E530" s="5" t="e">
        <f>IF(I530=#REF!,'Turf only'!G530,"")</f>
        <v>#REF!</v>
      </c>
      <c r="F530" s="5" t="e">
        <f t="shared" si="41"/>
        <v>#REF!</v>
      </c>
      <c r="G530" s="15">
        <v>45211</v>
      </c>
      <c r="H530" s="16" t="s">
        <v>34</v>
      </c>
      <c r="I530" s="16" t="s">
        <v>28</v>
      </c>
      <c r="J530" s="16" t="s">
        <v>9</v>
      </c>
      <c r="K530" s="14" t="s">
        <v>10</v>
      </c>
      <c r="L530" s="14" t="s">
        <v>11</v>
      </c>
      <c r="M530" s="16" t="s">
        <v>25</v>
      </c>
      <c r="N530" s="16" t="s">
        <v>13</v>
      </c>
      <c r="O530" s="16" t="s">
        <v>14</v>
      </c>
      <c r="P530" s="12">
        <f t="shared" si="42"/>
        <v>1</v>
      </c>
      <c r="Q530" s="12" cm="1">
        <f t="array" ref="Q530">SUMPRODUCT(($G$2:$G$2765=G530)*(P530&gt;$P$2:$P$2765))+1</f>
        <v>1</v>
      </c>
      <c r="R530" s="12" t="e">
        <f>(Q530*100000)+#REF!</f>
        <v>#REF!</v>
      </c>
      <c r="S530" t="e" cm="1">
        <f t="array" ref="S530">SUMPRODUCT(($G$2:$G$2765=G530)*(R530&gt;$R$2:$R$2765))+1</f>
        <v>#REF!</v>
      </c>
      <c r="T530" t="str">
        <f t="shared" si="43"/>
        <v xml:space="preserve">AYR </v>
      </c>
      <c r="U530">
        <v>0</v>
      </c>
      <c r="V530" t="s">
        <v>19</v>
      </c>
      <c r="W530">
        <f t="shared" si="44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40"/>
        <v>Afternoon45212</v>
      </c>
      <c r="D531" s="5" t="str">
        <f>IF('by region'!$C$2="Any","Any",'Turf only'!V531)&amp;M531&amp;IF('by region'!$I$2="Any","Any",N531)&amp;G531</f>
        <v>AnyFlatAny45212</v>
      </c>
      <c r="E531" s="5" t="e">
        <f>IF(I531=#REF!,'Turf only'!G531,"")</f>
        <v>#REF!</v>
      </c>
      <c r="F531" s="5" t="e">
        <f t="shared" si="41"/>
        <v>#REF!</v>
      </c>
      <c r="G531" s="15">
        <v>45212</v>
      </c>
      <c r="H531" s="16" t="s">
        <v>35</v>
      </c>
      <c r="I531" s="16" t="s">
        <v>76</v>
      </c>
      <c r="J531" s="16" t="s">
        <v>9</v>
      </c>
      <c r="K531" s="14" t="s">
        <v>16</v>
      </c>
      <c r="L531" s="14" t="s">
        <v>17</v>
      </c>
      <c r="M531" s="16" t="s">
        <v>25</v>
      </c>
      <c r="N531" s="16" t="s">
        <v>13</v>
      </c>
      <c r="O531" s="16" t="s">
        <v>14</v>
      </c>
      <c r="P531" s="12">
        <f t="shared" si="42"/>
        <v>1</v>
      </c>
      <c r="Q531" s="12" cm="1">
        <f t="array" ref="Q531">SUMPRODUCT(($G$2:$G$2765=G531)*(P531&gt;$P$2:$P$2765))+1</f>
        <v>1</v>
      </c>
      <c r="R531" s="12" t="e">
        <f>(Q531*100000)+#REF!</f>
        <v>#REF!</v>
      </c>
      <c r="S531" t="e" cm="1">
        <f t="array" ref="S531">SUMPRODUCT(($G$2:$G$2765=G531)*(R531&gt;$R$2:$R$2765))+1</f>
        <v>#REF!</v>
      </c>
      <c r="T531" t="str">
        <f t="shared" si="43"/>
        <v xml:space="preserve">NEWMARKET </v>
      </c>
      <c r="U531">
        <v>0</v>
      </c>
      <c r="V531" t="s">
        <v>19</v>
      </c>
      <c r="W531">
        <f t="shared" si="44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40"/>
        <v>Afternoon45212</v>
      </c>
      <c r="D532" s="5" t="str">
        <f>IF('by region'!$C$2="Any","Any",'Turf only'!V532)&amp;M532&amp;IF('by region'!$I$2="Any","Any",N532)&amp;G532</f>
        <v>AnyFlatAny45212</v>
      </c>
      <c r="E532" s="5" t="e">
        <f>IF(I532=#REF!,'Turf only'!G532,"")</f>
        <v>#REF!</v>
      </c>
      <c r="F532" s="5" t="e">
        <f t="shared" si="41"/>
        <v>#REF!</v>
      </c>
      <c r="G532" s="15">
        <v>45212</v>
      </c>
      <c r="H532" s="16" t="s">
        <v>35</v>
      </c>
      <c r="I532" s="16" t="s">
        <v>90</v>
      </c>
      <c r="J532" s="16" t="s">
        <v>9</v>
      </c>
      <c r="K532" s="14" t="s">
        <v>10</v>
      </c>
      <c r="L532" s="14" t="s">
        <v>11</v>
      </c>
      <c r="M532" s="16" t="s">
        <v>25</v>
      </c>
      <c r="N532" s="16" t="s">
        <v>13</v>
      </c>
      <c r="O532" s="16" t="s">
        <v>14</v>
      </c>
      <c r="P532" s="12">
        <f t="shared" si="42"/>
        <v>1</v>
      </c>
      <c r="Q532" s="12" cm="1">
        <f t="array" ref="Q532">SUMPRODUCT(($G$2:$G$2765=G532)*(P532&gt;$P$2:$P$2765))+1</f>
        <v>1</v>
      </c>
      <c r="R532" s="12" t="e">
        <f>(Q532*100000)+#REF!</f>
        <v>#REF!</v>
      </c>
      <c r="S532" t="e" cm="1">
        <f t="array" ref="S532">SUMPRODUCT(($G$2:$G$2765=G532)*(R532&gt;$R$2:$R$2765))+1</f>
        <v>#REF!</v>
      </c>
      <c r="T532" t="str">
        <f t="shared" si="43"/>
        <v xml:space="preserve">YORK </v>
      </c>
      <c r="U532">
        <v>0</v>
      </c>
      <c r="V532" t="s">
        <v>19</v>
      </c>
      <c r="W532">
        <f t="shared" si="44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40"/>
        <v>Afternoon45213</v>
      </c>
      <c r="D533" s="5" t="str">
        <f>IF('by region'!$C$2="Any","Any",'Turf only'!V533)&amp;M533&amp;IF('by region'!$I$2="Any","Any",N533)&amp;G533</f>
        <v>AnyFlatAny45213</v>
      </c>
      <c r="E533" s="5" t="e">
        <f>IF(I533=#REF!,'Turf only'!G533,"")</f>
        <v>#REF!</v>
      </c>
      <c r="F533" s="5" t="e">
        <f t="shared" si="41"/>
        <v>#REF!</v>
      </c>
      <c r="G533" s="15">
        <v>45213</v>
      </c>
      <c r="H533" s="16" t="s">
        <v>37</v>
      </c>
      <c r="I533" s="16" t="s">
        <v>76</v>
      </c>
      <c r="J533" s="16" t="s">
        <v>9</v>
      </c>
      <c r="K533" s="14" t="s">
        <v>16</v>
      </c>
      <c r="L533" s="14" t="s">
        <v>17</v>
      </c>
      <c r="M533" s="16" t="s">
        <v>25</v>
      </c>
      <c r="N533" s="16" t="s">
        <v>13</v>
      </c>
      <c r="O533" s="16" t="s">
        <v>14</v>
      </c>
      <c r="P533" s="12">
        <f t="shared" si="42"/>
        <v>1</v>
      </c>
      <c r="Q533" s="12" cm="1">
        <f t="array" ref="Q533">SUMPRODUCT(($G$2:$G$2765=G533)*(P533&gt;$P$2:$P$2765))+1</f>
        <v>1</v>
      </c>
      <c r="R533" s="12" t="e">
        <f>(Q533*100000)+#REF!</f>
        <v>#REF!</v>
      </c>
      <c r="S533" t="e" cm="1">
        <f t="array" ref="S533">SUMPRODUCT(($G$2:$G$2765=G533)*(R533&gt;$R$2:$R$2765))+1</f>
        <v>#REF!</v>
      </c>
      <c r="T533" t="str">
        <f t="shared" si="43"/>
        <v xml:space="preserve">NEWMARKET </v>
      </c>
      <c r="U533">
        <v>0</v>
      </c>
      <c r="V533" t="s">
        <v>11</v>
      </c>
      <c r="W533">
        <f t="shared" si="44"/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40"/>
        <v>Afternoon45213</v>
      </c>
      <c r="D534" s="5" t="str">
        <f>IF('by region'!$C$2="Any","Any",'Turf only'!V534)&amp;M534&amp;IF('by region'!$I$2="Any","Any",N534)&amp;G534</f>
        <v>AnyFlatAny45213</v>
      </c>
      <c r="E534" s="5" t="e">
        <f>IF(I534=#REF!,'Turf only'!G534,"")</f>
        <v>#REF!</v>
      </c>
      <c r="F534" s="5" t="e">
        <f t="shared" si="41"/>
        <v>#REF!</v>
      </c>
      <c r="G534" s="15">
        <v>45213</v>
      </c>
      <c r="H534" s="16" t="s">
        <v>37</v>
      </c>
      <c r="I534" s="16" t="s">
        <v>90</v>
      </c>
      <c r="J534" s="16" t="s">
        <v>9</v>
      </c>
      <c r="K534" s="14" t="s">
        <v>10</v>
      </c>
      <c r="L534" s="14" t="s">
        <v>11</v>
      </c>
      <c r="M534" s="16" t="s">
        <v>25</v>
      </c>
      <c r="N534" s="16" t="s">
        <v>13</v>
      </c>
      <c r="O534" s="16" t="s">
        <v>14</v>
      </c>
      <c r="P534" s="12">
        <f t="shared" si="42"/>
        <v>1</v>
      </c>
      <c r="Q534" s="12" cm="1">
        <f t="array" ref="Q534">SUMPRODUCT(($G$2:$G$2765=G534)*(P534&gt;$P$2:$P$2765))+1</f>
        <v>1</v>
      </c>
      <c r="R534" s="12" t="e">
        <f>(Q534*100000)+#REF!</f>
        <v>#REF!</v>
      </c>
      <c r="S534" t="e" cm="1">
        <f t="array" ref="S534">SUMPRODUCT(($G$2:$G$2765=G534)*(R534&gt;$R$2:$R$2765))+1</f>
        <v>#REF!</v>
      </c>
      <c r="T534" t="str">
        <f t="shared" si="43"/>
        <v xml:space="preserve">YORK </v>
      </c>
      <c r="U534">
        <v>0</v>
      </c>
      <c r="V534" t="s">
        <v>19</v>
      </c>
      <c r="W534">
        <f t="shared" si="44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40"/>
        <v>Afternoon45213</v>
      </c>
      <c r="D535" s="5" t="str">
        <f>IF('by region'!$C$2="Any","Any",'Turf only'!V535)&amp;M535&amp;IF('by region'!$I$2="Any","Any",N535)&amp;G535</f>
        <v>AnyFlatAny45213</v>
      </c>
      <c r="E535" s="5" t="e">
        <f>IF(I535=#REF!,'Turf only'!G535,"")</f>
        <v>#REF!</v>
      </c>
      <c r="F535" s="5" t="e">
        <f t="shared" si="41"/>
        <v>#REF!</v>
      </c>
      <c r="G535" s="15">
        <v>45213</v>
      </c>
      <c r="H535" s="16" t="s">
        <v>37</v>
      </c>
      <c r="I535" s="16" t="s">
        <v>88</v>
      </c>
      <c r="J535" s="16" t="s">
        <v>9</v>
      </c>
      <c r="K535" s="14" t="s">
        <v>10</v>
      </c>
      <c r="L535" s="14" t="s">
        <v>17</v>
      </c>
      <c r="M535" s="16" t="s">
        <v>25</v>
      </c>
      <c r="N535" s="16" t="s">
        <v>13</v>
      </c>
      <c r="O535" s="16" t="s">
        <v>21</v>
      </c>
      <c r="P535" s="12">
        <f t="shared" si="42"/>
        <v>1</v>
      </c>
      <c r="Q535" s="12" cm="1">
        <f t="array" ref="Q535">SUMPRODUCT(($G$2:$G$2765=G535)*(P535&gt;$P$2:$P$2765))+1</f>
        <v>1</v>
      </c>
      <c r="R535" s="12" t="e">
        <f>(Q535*100000)+#REF!</f>
        <v>#REF!</v>
      </c>
      <c r="S535" t="e" cm="1">
        <f t="array" ref="S535">SUMPRODUCT(($G$2:$G$2765=G535)*(R535&gt;$R$2:$R$2765))+1</f>
        <v>#REF!</v>
      </c>
      <c r="T535" t="str">
        <f t="shared" si="43"/>
        <v xml:space="preserve">CHESTER </v>
      </c>
      <c r="U535">
        <v>0</v>
      </c>
      <c r="V535" t="s">
        <v>30</v>
      </c>
      <c r="W535">
        <f t="shared" si="44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40"/>
        <v>Afternoon45214</v>
      </c>
      <c r="D536" s="5" t="str">
        <f>IF('by region'!$C$2="Any","Any",'Turf only'!V536)&amp;M536&amp;IF('by region'!$I$2="Any","Any",N536)&amp;G536</f>
        <v>AnyFlatAny45214</v>
      </c>
      <c r="E536" s="5" t="e">
        <f>IF(I536=#REF!,'Turf only'!G536,"")</f>
        <v>#REF!</v>
      </c>
      <c r="F536" s="5" t="e">
        <f t="shared" si="41"/>
        <v>#REF!</v>
      </c>
      <c r="G536" s="15">
        <v>45214</v>
      </c>
      <c r="H536" s="16" t="s">
        <v>40</v>
      </c>
      <c r="I536" s="16" t="s">
        <v>85</v>
      </c>
      <c r="J536" s="16" t="s">
        <v>9</v>
      </c>
      <c r="K536" s="14" t="s">
        <v>10</v>
      </c>
      <c r="L536" s="14" t="s">
        <v>19</v>
      </c>
      <c r="M536" s="16" t="s">
        <v>25</v>
      </c>
      <c r="N536" s="16" t="s">
        <v>13</v>
      </c>
      <c r="O536" s="16" t="s">
        <v>14</v>
      </c>
      <c r="P536" s="12">
        <f t="shared" si="42"/>
        <v>1</v>
      </c>
      <c r="Q536" s="12" cm="1">
        <f t="array" ref="Q536">SUMPRODUCT(($G$2:$G$2765=G536)*(P536&gt;$P$2:$P$2765))+1</f>
        <v>1</v>
      </c>
      <c r="R536" s="12" t="e">
        <f>(Q536*100000)+#REF!</f>
        <v>#REF!</v>
      </c>
      <c r="S536" t="e" cm="1">
        <f t="array" ref="S536">SUMPRODUCT(($G$2:$G$2765=G536)*(R536&gt;$R$2:$R$2765))+1</f>
        <v>#REF!</v>
      </c>
      <c r="T536" t="str">
        <f t="shared" si="43"/>
        <v xml:space="preserve">GOODWOOD </v>
      </c>
      <c r="U536">
        <v>0</v>
      </c>
      <c r="V536" t="s">
        <v>17</v>
      </c>
      <c r="W536">
        <f t="shared" si="44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40"/>
        <v>Afternoon45215</v>
      </c>
      <c r="D537" s="5" t="str">
        <f>IF('by region'!$C$2="Any","Any",'Turf only'!V537)&amp;M537&amp;IF('by region'!$I$2="Any","Any",N537)&amp;G537</f>
        <v>AnyFlatAny45215</v>
      </c>
      <c r="E537" s="5" t="e">
        <f>IF(I537=#REF!,'Turf only'!G537,"")</f>
        <v>#REF!</v>
      </c>
      <c r="F537" s="5" t="e">
        <f t="shared" si="41"/>
        <v>#REF!</v>
      </c>
      <c r="G537" s="15">
        <v>45215</v>
      </c>
      <c r="H537" s="16" t="s">
        <v>42</v>
      </c>
      <c r="I537" s="16" t="s">
        <v>22</v>
      </c>
      <c r="J537" s="16" t="s">
        <v>9</v>
      </c>
      <c r="K537" s="14" t="s">
        <v>10</v>
      </c>
      <c r="L537" s="14" t="s">
        <v>11</v>
      </c>
      <c r="M537" s="16" t="s">
        <v>25</v>
      </c>
      <c r="N537" s="16" t="s">
        <v>13</v>
      </c>
      <c r="O537" s="16" t="s">
        <v>14</v>
      </c>
      <c r="P537" s="12">
        <f t="shared" si="42"/>
        <v>1</v>
      </c>
      <c r="Q537" s="12" cm="1">
        <f t="array" ref="Q537">SUMPRODUCT(($G$2:$G$2765=G537)*(P537&gt;$P$2:$P$2765))+1</f>
        <v>1</v>
      </c>
      <c r="R537" s="12" t="e">
        <f>(Q537*100000)+#REF!</f>
        <v>#REF!</v>
      </c>
      <c r="S537" t="e" cm="1">
        <f t="array" ref="S537">SUMPRODUCT(($G$2:$G$2765=G537)*(R537&gt;$R$2:$R$2765))+1</f>
        <v>#REF!</v>
      </c>
      <c r="T537" t="str">
        <f t="shared" si="43"/>
        <v xml:space="preserve">MUSSELBURGH </v>
      </c>
      <c r="U537">
        <v>0</v>
      </c>
      <c r="V537" t="s">
        <v>17</v>
      </c>
      <c r="W537">
        <f t="shared" si="44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40"/>
        <v>Afternoon45215</v>
      </c>
      <c r="D538" s="5" t="str">
        <f>IF('by region'!$C$2="Any","Any",'Turf only'!V538)&amp;M538&amp;IF('by region'!$I$2="Any","Any",N538)&amp;G538</f>
        <v>AnyFlatAny45215</v>
      </c>
      <c r="E538" s="5" t="e">
        <f>IF(I538=#REF!,'Turf only'!G538,"")</f>
        <v>#REF!</v>
      </c>
      <c r="F538" s="5" t="e">
        <f t="shared" si="41"/>
        <v>#REF!</v>
      </c>
      <c r="G538" s="15">
        <v>45215</v>
      </c>
      <c r="H538" s="16" t="s">
        <v>42</v>
      </c>
      <c r="I538" s="16" t="s">
        <v>70</v>
      </c>
      <c r="J538" s="16" t="s">
        <v>9</v>
      </c>
      <c r="K538" s="14" t="s">
        <v>24</v>
      </c>
      <c r="L538" s="14" t="s">
        <v>19</v>
      </c>
      <c r="M538" s="16" t="s">
        <v>25</v>
      </c>
      <c r="N538" s="16" t="s">
        <v>13</v>
      </c>
      <c r="O538" s="16" t="s">
        <v>14</v>
      </c>
      <c r="P538" s="12">
        <f t="shared" si="42"/>
        <v>1</v>
      </c>
      <c r="Q538" s="12" cm="1">
        <f t="array" ref="Q538">SUMPRODUCT(($G$2:$G$2765=G538)*(P538&gt;$P$2:$P$2765))+1</f>
        <v>1</v>
      </c>
      <c r="R538" s="12" t="e">
        <f>(Q538*100000)+#REF!</f>
        <v>#REF!</v>
      </c>
      <c r="S538" t="e" cm="1">
        <f t="array" ref="S538">SUMPRODUCT(($G$2:$G$2765=G538)*(R538&gt;$R$2:$R$2765))+1</f>
        <v>#REF!</v>
      </c>
      <c r="T538" t="str">
        <f t="shared" si="43"/>
        <v xml:space="preserve">WINDSOR </v>
      </c>
      <c r="U538">
        <v>0</v>
      </c>
      <c r="V538" t="s">
        <v>19</v>
      </c>
      <c r="W538">
        <f t="shared" si="44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40"/>
        <v>Afternoon45215</v>
      </c>
      <c r="D539" s="5" t="str">
        <f>IF('by region'!$C$2="Any","Any",'Turf only'!V539)&amp;M539&amp;IF('by region'!$I$2="Any","Any",N539)&amp;G539</f>
        <v>AnyFlatAny45215</v>
      </c>
      <c r="E539" s="5" t="e">
        <f>IF(I539=#REF!,'Turf only'!G539,"")</f>
        <v>#REF!</v>
      </c>
      <c r="F539" s="5" t="e">
        <f t="shared" si="41"/>
        <v>#REF!</v>
      </c>
      <c r="G539" s="15">
        <v>45215</v>
      </c>
      <c r="H539" s="16" t="s">
        <v>42</v>
      </c>
      <c r="I539" s="16" t="s">
        <v>81</v>
      </c>
      <c r="J539" s="16" t="s">
        <v>9</v>
      </c>
      <c r="K539" s="14" t="s">
        <v>24</v>
      </c>
      <c r="L539" s="14" t="s">
        <v>17</v>
      </c>
      <c r="M539" s="16" t="s">
        <v>25</v>
      </c>
      <c r="N539" s="16" t="s">
        <v>13</v>
      </c>
      <c r="O539" s="16" t="s">
        <v>14</v>
      </c>
      <c r="P539" s="12">
        <f t="shared" si="42"/>
        <v>1</v>
      </c>
      <c r="Q539" s="12" cm="1">
        <f t="array" ref="Q539">SUMPRODUCT(($G$2:$G$2765=G539)*(P539&gt;$P$2:$P$2765))+1</f>
        <v>1</v>
      </c>
      <c r="R539" s="12" t="e">
        <f>(Q539*100000)+#REF!</f>
        <v>#REF!</v>
      </c>
      <c r="S539" t="e" cm="1">
        <f t="array" ref="S539">SUMPRODUCT(($G$2:$G$2765=G539)*(R539&gt;$R$2:$R$2765))+1</f>
        <v>#REF!</v>
      </c>
      <c r="T539" t="str">
        <f t="shared" si="43"/>
        <v xml:space="preserve">YARMOUTH </v>
      </c>
      <c r="U539">
        <v>0</v>
      </c>
      <c r="V539" t="s">
        <v>17</v>
      </c>
      <c r="W539">
        <f t="shared" si="44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40"/>
        <v>Afternoon45216</v>
      </c>
      <c r="D540" s="5" t="str">
        <f>IF('by region'!$C$2="Any","Any",'Turf only'!V540)&amp;M540&amp;IF('by region'!$I$2="Any","Any",N540)&amp;G540</f>
        <v>AnyFlatAny45216</v>
      </c>
      <c r="E540" s="5" t="e">
        <f>IF(I540=#REF!,'Turf only'!G540,"")</f>
        <v>#REF!</v>
      </c>
      <c r="F540" s="5" t="e">
        <f t="shared" si="41"/>
        <v>#REF!</v>
      </c>
      <c r="G540" s="15">
        <v>45216</v>
      </c>
      <c r="H540" s="16" t="s">
        <v>7</v>
      </c>
      <c r="I540" s="16" t="s">
        <v>44</v>
      </c>
      <c r="J540" s="16" t="s">
        <v>9</v>
      </c>
      <c r="K540" s="14" t="s">
        <v>10</v>
      </c>
      <c r="L540" s="14" t="s">
        <v>17</v>
      </c>
      <c r="M540" s="16" t="s">
        <v>25</v>
      </c>
      <c r="N540" s="16" t="s">
        <v>13</v>
      </c>
      <c r="O540" s="16" t="s">
        <v>14</v>
      </c>
      <c r="P540" s="12">
        <f t="shared" si="42"/>
        <v>1</v>
      </c>
      <c r="Q540" s="12" cm="1">
        <f t="array" ref="Q540">SUMPRODUCT(($G$2:$G$2765=G540)*(P540&gt;$P$2:$P$2765))+1</f>
        <v>1</v>
      </c>
      <c r="R540" s="12" t="e">
        <f>(Q540*100000)+#REF!</f>
        <v>#REF!</v>
      </c>
      <c r="S540" t="e" cm="1">
        <f t="array" ref="S540">SUMPRODUCT(($G$2:$G$2765=G540)*(R540&gt;$R$2:$R$2765))+1</f>
        <v>#REF!</v>
      </c>
      <c r="T540" t="str">
        <f t="shared" si="43"/>
        <v xml:space="preserve">LEICESTER </v>
      </c>
      <c r="U540">
        <v>0</v>
      </c>
      <c r="V540" t="s">
        <v>11</v>
      </c>
      <c r="W540">
        <f t="shared" si="44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40"/>
        <v>Afternoon45217</v>
      </c>
      <c r="D541" s="5" t="str">
        <f>IF('by region'!$C$2="Any","Any",'Turf only'!V541)&amp;M541&amp;IF('by region'!$I$2="Any","Any",N541)&amp;G541</f>
        <v>AnyFlatAny45217</v>
      </c>
      <c r="E541" s="5" t="e">
        <f>IF(I541=#REF!,'Turf only'!G541,"")</f>
        <v>#REF!</v>
      </c>
      <c r="F541" s="5" t="e">
        <f t="shared" si="41"/>
        <v>#REF!</v>
      </c>
      <c r="G541" s="15">
        <v>45217</v>
      </c>
      <c r="H541" s="16" t="s">
        <v>27</v>
      </c>
      <c r="I541" s="16" t="s">
        <v>79</v>
      </c>
      <c r="J541" s="16" t="s">
        <v>9</v>
      </c>
      <c r="K541" s="14" t="s">
        <v>24</v>
      </c>
      <c r="L541" s="14" t="s">
        <v>19</v>
      </c>
      <c r="M541" s="16" t="s">
        <v>25</v>
      </c>
      <c r="N541" s="16" t="s">
        <v>13</v>
      </c>
      <c r="O541" s="16" t="s">
        <v>14</v>
      </c>
      <c r="P541" s="12">
        <f t="shared" si="42"/>
        <v>1</v>
      </c>
      <c r="Q541" s="12" cm="1">
        <f t="array" ref="Q541">SUMPRODUCT(($G$2:$G$2765=G541)*(P541&gt;$P$2:$P$2765))+1</f>
        <v>1</v>
      </c>
      <c r="R541" s="12" t="e">
        <f>(Q541*100000)+#REF!</f>
        <v>#REF!</v>
      </c>
      <c r="S541" t="e" cm="1">
        <f t="array" ref="S541">SUMPRODUCT(($G$2:$G$2765=G541)*(R541&gt;$R$2:$R$2765))+1</f>
        <v>#REF!</v>
      </c>
      <c r="T541" t="str">
        <f t="shared" si="43"/>
        <v xml:space="preserve">BATH </v>
      </c>
      <c r="U541">
        <v>0</v>
      </c>
      <c r="V541" t="s">
        <v>30</v>
      </c>
      <c r="W541">
        <f t="shared" si="44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40"/>
        <v>Afternoon45217</v>
      </c>
      <c r="D542" s="5" t="str">
        <f>IF('by region'!$C$2="Any","Any",'Turf only'!V542)&amp;M542&amp;IF('by region'!$I$2="Any","Any",N542)&amp;G542</f>
        <v>AnyFlatAny45217</v>
      </c>
      <c r="E542" s="5" t="e">
        <f>IF(I542=#REF!,'Turf only'!G542,"")</f>
        <v>#REF!</v>
      </c>
      <c r="F542" s="5" t="e">
        <f t="shared" si="41"/>
        <v>#REF!</v>
      </c>
      <c r="G542" s="15">
        <v>45217</v>
      </c>
      <c r="H542" s="16" t="s">
        <v>27</v>
      </c>
      <c r="I542" s="16" t="s">
        <v>72</v>
      </c>
      <c r="J542" s="16" t="s">
        <v>9</v>
      </c>
      <c r="K542" s="14" t="s">
        <v>16</v>
      </c>
      <c r="L542" s="14" t="s">
        <v>17</v>
      </c>
      <c r="M542" s="16" t="s">
        <v>25</v>
      </c>
      <c r="N542" s="16" t="s">
        <v>13</v>
      </c>
      <c r="O542" s="16" t="s">
        <v>14</v>
      </c>
      <c r="P542" s="12">
        <f t="shared" si="42"/>
        <v>1</v>
      </c>
      <c r="Q542" s="12" cm="1">
        <f t="array" ref="Q542">SUMPRODUCT(($G$2:$G$2765=G542)*(P542&gt;$P$2:$P$2765))+1</f>
        <v>1</v>
      </c>
      <c r="R542" s="12" t="e">
        <f>(Q542*100000)+#REF!</f>
        <v>#REF!</v>
      </c>
      <c r="S542" t="e" cm="1">
        <f t="array" ref="S542">SUMPRODUCT(($G$2:$G$2765=G542)*(R542&gt;$R$2:$R$2765))+1</f>
        <v>#REF!</v>
      </c>
      <c r="T542" t="str">
        <f t="shared" si="43"/>
        <v xml:space="preserve">NOTTINGHAM </v>
      </c>
      <c r="U542">
        <v>0</v>
      </c>
      <c r="V542" t="s">
        <v>19</v>
      </c>
      <c r="W542">
        <f t="shared" si="44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40"/>
        <v>Afternoon45218</v>
      </c>
      <c r="D543" s="5" t="str">
        <f>IF('by region'!$C$2="Any","Any",'Turf only'!V543)&amp;M543&amp;IF('by region'!$I$2="Any","Any",N543)&amp;G543</f>
        <v>AnyFlatAny45218</v>
      </c>
      <c r="E543" s="5" t="e">
        <f>IF(I543=#REF!,'Turf only'!G543,"")</f>
        <v>#REF!</v>
      </c>
      <c r="F543" s="5" t="e">
        <f t="shared" si="41"/>
        <v>#REF!</v>
      </c>
      <c r="G543" s="15">
        <v>45218</v>
      </c>
      <c r="H543" s="16" t="s">
        <v>34</v>
      </c>
      <c r="I543" s="16" t="s">
        <v>82</v>
      </c>
      <c r="J543" s="16" t="s">
        <v>9</v>
      </c>
      <c r="K543" s="14" t="s">
        <v>24</v>
      </c>
      <c r="L543" s="14" t="s">
        <v>19</v>
      </c>
      <c r="M543" s="16" t="s">
        <v>25</v>
      </c>
      <c r="N543" s="16" t="s">
        <v>13</v>
      </c>
      <c r="O543" s="16" t="s">
        <v>14</v>
      </c>
      <c r="P543" s="12">
        <f t="shared" si="42"/>
        <v>1</v>
      </c>
      <c r="Q543" s="12" cm="1">
        <f t="array" ref="Q543">SUMPRODUCT(($G$2:$G$2765=G543)*(P543&gt;$P$2:$P$2765))+1</f>
        <v>1</v>
      </c>
      <c r="R543" s="12" t="e">
        <f>(Q543*100000)+#REF!</f>
        <v>#REF!</v>
      </c>
      <c r="S543" t="e" cm="1">
        <f t="array" ref="S543">SUMPRODUCT(($G$2:$G$2765=G543)*(R543&gt;$R$2:$R$2765))+1</f>
        <v>#REF!</v>
      </c>
      <c r="T543" t="str">
        <f t="shared" si="43"/>
        <v xml:space="preserve">BRIGHTON </v>
      </c>
      <c r="U543">
        <v>0</v>
      </c>
      <c r="V543" t="s">
        <v>30</v>
      </c>
      <c r="W543">
        <f t="shared" si="44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40"/>
        <v>Afternoon45219</v>
      </c>
      <c r="D544" s="5" t="str">
        <f>IF('by region'!$C$2="Any","Any",'Turf only'!V544)&amp;M544&amp;IF('by region'!$I$2="Any","Any",N544)&amp;G544</f>
        <v>AnyFlatAny45219</v>
      </c>
      <c r="E544" s="5" t="e">
        <f>IF(I544=#REF!,'Turf only'!G544,"")</f>
        <v>#REF!</v>
      </c>
      <c r="F544" s="5" t="e">
        <f t="shared" si="41"/>
        <v>#REF!</v>
      </c>
      <c r="G544" s="15">
        <v>45219</v>
      </c>
      <c r="H544" s="16" t="s">
        <v>35</v>
      </c>
      <c r="I544" s="16" t="s">
        <v>56</v>
      </c>
      <c r="J544" s="16" t="s">
        <v>9</v>
      </c>
      <c r="K544" s="14" t="s">
        <v>16</v>
      </c>
      <c r="L544" s="14" t="s">
        <v>11</v>
      </c>
      <c r="M544" s="16" t="s">
        <v>25</v>
      </c>
      <c r="N544" s="16" t="s">
        <v>13</v>
      </c>
      <c r="O544" s="16" t="s">
        <v>14</v>
      </c>
      <c r="P544" s="12">
        <f t="shared" si="42"/>
        <v>1</v>
      </c>
      <c r="Q544" s="12" cm="1">
        <f t="array" ref="Q544">SUMPRODUCT(($G$2:$G$2765=G544)*(P544&gt;$P$2:$P$2765))+1</f>
        <v>1</v>
      </c>
      <c r="R544" s="12" t="e">
        <f>(Q544*100000)+#REF!</f>
        <v>#REF!</v>
      </c>
      <c r="S544" t="e" cm="1">
        <f t="array" ref="S544">SUMPRODUCT(($G$2:$G$2765=G544)*(R544&gt;$R$2:$R$2765))+1</f>
        <v>#REF!</v>
      </c>
      <c r="T544" t="str">
        <f t="shared" si="43"/>
        <v xml:space="preserve">HAYDOCK PARK </v>
      </c>
      <c r="U544">
        <v>0</v>
      </c>
      <c r="V544" t="s">
        <v>19</v>
      </c>
      <c r="W544">
        <f t="shared" si="44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40"/>
        <v>Afternoon45219</v>
      </c>
      <c r="D545" s="5" t="str">
        <f>IF('by region'!$C$2="Any","Any",'Turf only'!V545)&amp;M545&amp;IF('by region'!$I$2="Any","Any",N545)&amp;G545</f>
        <v>AnyFlatAny45219</v>
      </c>
      <c r="E545" s="5" t="e">
        <f>IF(I545=#REF!,'Turf only'!G545,"")</f>
        <v>#REF!</v>
      </c>
      <c r="F545" s="5" t="e">
        <f t="shared" si="41"/>
        <v>#REF!</v>
      </c>
      <c r="G545" s="15">
        <v>45219</v>
      </c>
      <c r="H545" s="16" t="s">
        <v>35</v>
      </c>
      <c r="I545" s="16" t="s">
        <v>69</v>
      </c>
      <c r="J545" s="16" t="s">
        <v>9</v>
      </c>
      <c r="K545" s="14" t="s">
        <v>10</v>
      </c>
      <c r="L545" s="14" t="s">
        <v>11</v>
      </c>
      <c r="M545" s="16" t="s">
        <v>25</v>
      </c>
      <c r="N545" s="16" t="s">
        <v>13</v>
      </c>
      <c r="O545" s="16" t="s">
        <v>14</v>
      </c>
      <c r="P545" s="12">
        <f t="shared" si="42"/>
        <v>1</v>
      </c>
      <c r="Q545" s="12" cm="1">
        <f t="array" ref="Q545">SUMPRODUCT(($G$2:$G$2765=G545)*(P545&gt;$P$2:$P$2765))+1</f>
        <v>1</v>
      </c>
      <c r="R545" s="12" t="e">
        <f>(Q545*100000)+#REF!</f>
        <v>#REF!</v>
      </c>
      <c r="S545" t="e" cm="1">
        <f t="array" ref="S545">SUMPRODUCT(($G$2:$G$2765=G545)*(R545&gt;$R$2:$R$2765))+1</f>
        <v>#REF!</v>
      </c>
      <c r="T545" t="str">
        <f t="shared" si="43"/>
        <v xml:space="preserve">REDCAR </v>
      </c>
      <c r="U545">
        <v>0</v>
      </c>
      <c r="V545" t="s">
        <v>19</v>
      </c>
      <c r="W545">
        <f t="shared" si="44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40"/>
        <v>Afternoon45220</v>
      </c>
      <c r="D546" s="5" t="str">
        <f>IF('by region'!$C$2="Any","Any",'Turf only'!V546)&amp;M546&amp;IF('by region'!$I$2="Any","Any",N546)&amp;G546</f>
        <v>AnyFlatAny45220</v>
      </c>
      <c r="E546" s="5" t="e">
        <f>IF(I546=#REF!,'Turf only'!G546,"")</f>
        <v>#REF!</v>
      </c>
      <c r="F546" s="5" t="e">
        <f t="shared" si="41"/>
        <v>#REF!</v>
      </c>
      <c r="G546" s="15">
        <v>45220</v>
      </c>
      <c r="H546" s="16" t="s">
        <v>37</v>
      </c>
      <c r="I546" s="16" t="s">
        <v>55</v>
      </c>
      <c r="J546" s="16" t="s">
        <v>9</v>
      </c>
      <c r="K546" s="14" t="s">
        <v>10</v>
      </c>
      <c r="L546" s="14" t="s">
        <v>19</v>
      </c>
      <c r="M546" s="16" t="s">
        <v>25</v>
      </c>
      <c r="N546" s="16" t="s">
        <v>13</v>
      </c>
      <c r="O546" s="16" t="s">
        <v>21</v>
      </c>
      <c r="P546" s="12">
        <f t="shared" si="42"/>
        <v>1</v>
      </c>
      <c r="Q546" s="12" cm="1">
        <f t="array" ref="Q546">SUMPRODUCT(($G$2:$G$2765=G546)*(P546&gt;$P$2:$P$2765))+1</f>
        <v>1</v>
      </c>
      <c r="R546" s="12" t="e">
        <f>(Q546*100000)+#REF!</f>
        <v>#REF!</v>
      </c>
      <c r="S546" t="e" cm="1">
        <f t="array" ref="S546">SUMPRODUCT(($G$2:$G$2765=G546)*(R546&gt;$R$2:$R$2765))+1</f>
        <v>#REF!</v>
      </c>
      <c r="T546" t="str">
        <f t="shared" si="43"/>
        <v xml:space="preserve">ASCOT </v>
      </c>
      <c r="U546">
        <v>0</v>
      </c>
      <c r="V546" t="s">
        <v>17</v>
      </c>
      <c r="W546">
        <f t="shared" si="44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40"/>
        <v>Afternoon45220</v>
      </c>
      <c r="D547" s="5" t="str">
        <f>IF('by region'!$C$2="Any","Any",'Turf only'!V547)&amp;M547&amp;IF('by region'!$I$2="Any","Any",N547)&amp;G547</f>
        <v>AnyFlatAny45220</v>
      </c>
      <c r="E547" s="5" t="e">
        <f>IF(I547=#REF!,'Turf only'!G547,"")</f>
        <v>#REF!</v>
      </c>
      <c r="F547" s="5" t="e">
        <f t="shared" si="41"/>
        <v>#REF!</v>
      </c>
      <c r="G547" s="15">
        <v>45220</v>
      </c>
      <c r="H547" s="16" t="s">
        <v>37</v>
      </c>
      <c r="I547" s="16" t="s">
        <v>8</v>
      </c>
      <c r="J547" s="16" t="s">
        <v>9</v>
      </c>
      <c r="K547" s="14" t="s">
        <v>10</v>
      </c>
      <c r="L547" s="14" t="s">
        <v>11</v>
      </c>
      <c r="M547" s="16" t="s">
        <v>25</v>
      </c>
      <c r="N547" s="16" t="s">
        <v>13</v>
      </c>
      <c r="O547" s="16" t="s">
        <v>14</v>
      </c>
      <c r="P547" s="12">
        <f t="shared" si="42"/>
        <v>1</v>
      </c>
      <c r="Q547" s="12" cm="1">
        <f t="array" ref="Q547">SUMPRODUCT(($G$2:$G$2765=G547)*(P547&gt;$P$2:$P$2765))+1</f>
        <v>1</v>
      </c>
      <c r="R547" s="12" t="e">
        <f>(Q547*100000)+#REF!</f>
        <v>#REF!</v>
      </c>
      <c r="S547" t="e" cm="1">
        <f t="array" ref="S547">SUMPRODUCT(($G$2:$G$2765=G547)*(R547&gt;$R$2:$R$2765))+1</f>
        <v>#REF!</v>
      </c>
      <c r="T547" t="str">
        <f t="shared" si="43"/>
        <v xml:space="preserve">CATTERICK BRIDGE </v>
      </c>
      <c r="U547">
        <v>0</v>
      </c>
      <c r="V547" t="s">
        <v>17</v>
      </c>
      <c r="W547">
        <f t="shared" si="44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40"/>
        <v>Afternoon45222</v>
      </c>
      <c r="D548" s="5" t="str">
        <f>IF('by region'!$C$2="Any","Any",'Turf only'!V548)&amp;M548&amp;IF('by region'!$I$2="Any","Any",N548)&amp;G548</f>
        <v>AnyFlatAny45222</v>
      </c>
      <c r="E548" s="5" t="e">
        <f>IF(I548=#REF!,'Turf only'!G548,"")</f>
        <v>#REF!</v>
      </c>
      <c r="F548" s="5" t="e">
        <f t="shared" si="41"/>
        <v>#REF!</v>
      </c>
      <c r="G548" s="15">
        <v>45222</v>
      </c>
      <c r="H548" s="16" t="s">
        <v>42</v>
      </c>
      <c r="I548" s="16" t="s">
        <v>71</v>
      </c>
      <c r="J548" s="16" t="s">
        <v>9</v>
      </c>
      <c r="K548" s="14" t="s">
        <v>10</v>
      </c>
      <c r="L548" s="14" t="s">
        <v>11</v>
      </c>
      <c r="M548" s="16" t="s">
        <v>25</v>
      </c>
      <c r="N548" s="16" t="s">
        <v>13</v>
      </c>
      <c r="O548" s="16" t="s">
        <v>14</v>
      </c>
      <c r="P548" s="12">
        <f t="shared" si="42"/>
        <v>1</v>
      </c>
      <c r="Q548" s="12" cm="1">
        <f t="array" ref="Q548">SUMPRODUCT(($G$2:$G$2765=G548)*(P548&gt;$P$2:$P$2765))+1</f>
        <v>1</v>
      </c>
      <c r="R548" s="12" t="e">
        <f>(Q548*100000)+#REF!</f>
        <v>#REF!</v>
      </c>
      <c r="S548" t="e" cm="1">
        <f t="array" ref="S548">SUMPRODUCT(($G$2:$G$2765=G548)*(R548&gt;$R$2:$R$2765))+1</f>
        <v>#REF!</v>
      </c>
      <c r="T548" t="str">
        <f t="shared" si="43"/>
        <v xml:space="preserve">PONTEFRACT </v>
      </c>
      <c r="U548">
        <v>0</v>
      </c>
      <c r="V548" t="s">
        <v>17</v>
      </c>
      <c r="W548">
        <f t="shared" si="44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40"/>
        <v>Afternoon45222</v>
      </c>
      <c r="D549" s="5" t="str">
        <f>IF('by region'!$C$2="Any","Any",'Turf only'!V549)&amp;M549&amp;IF('by region'!$I$2="Any","Any",N549)&amp;G549</f>
        <v>AnyFlatAny45222</v>
      </c>
      <c r="E549" s="5" t="e">
        <f>IF(I549=#REF!,'Turf only'!G549,"")</f>
        <v>#REF!</v>
      </c>
      <c r="F549" s="5" t="e">
        <f t="shared" si="41"/>
        <v>#REF!</v>
      </c>
      <c r="G549" s="15">
        <v>45222</v>
      </c>
      <c r="H549" s="16" t="s">
        <v>42</v>
      </c>
      <c r="I549" s="16" t="s">
        <v>70</v>
      </c>
      <c r="J549" s="16" t="s">
        <v>9</v>
      </c>
      <c r="K549" s="14" t="s">
        <v>24</v>
      </c>
      <c r="L549" s="14" t="s">
        <v>19</v>
      </c>
      <c r="M549" s="16" t="s">
        <v>25</v>
      </c>
      <c r="N549" s="16" t="s">
        <v>13</v>
      </c>
      <c r="O549" s="16" t="s">
        <v>14</v>
      </c>
      <c r="P549" s="12">
        <f t="shared" si="42"/>
        <v>1</v>
      </c>
      <c r="Q549" s="12" cm="1">
        <f t="array" ref="Q549">SUMPRODUCT(($G$2:$G$2765=G549)*(P549&gt;$P$2:$P$2765))+1</f>
        <v>1</v>
      </c>
      <c r="R549" s="12" t="e">
        <f>(Q549*100000)+#REF!</f>
        <v>#REF!</v>
      </c>
      <c r="S549" t="e" cm="1">
        <f t="array" ref="S549">SUMPRODUCT(($G$2:$G$2765=G549)*(R549&gt;$R$2:$R$2765))+1</f>
        <v>#REF!</v>
      </c>
      <c r="T549" t="str">
        <f t="shared" si="43"/>
        <v xml:space="preserve">WINDSOR </v>
      </c>
      <c r="U549">
        <v>0</v>
      </c>
      <c r="V549" t="s">
        <v>19</v>
      </c>
      <c r="W549">
        <f t="shared" si="44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40"/>
        <v>Afternoon45223</v>
      </c>
      <c r="D550" s="5" t="str">
        <f>IF('by region'!$C$2="Any","Any",'Turf only'!V550)&amp;M550&amp;IF('by region'!$I$2="Any","Any",N550)&amp;G550</f>
        <v>AnyFlatAny45223</v>
      </c>
      <c r="E550" s="5" t="e">
        <f>IF(I550=#REF!,'Turf only'!G550,"")</f>
        <v>#REF!</v>
      </c>
      <c r="F550" s="5" t="e">
        <f t="shared" si="41"/>
        <v>#REF!</v>
      </c>
      <c r="G550" s="15">
        <v>45223</v>
      </c>
      <c r="H550" s="16" t="s">
        <v>7</v>
      </c>
      <c r="I550" s="16" t="s">
        <v>81</v>
      </c>
      <c r="J550" s="16" t="s">
        <v>9</v>
      </c>
      <c r="K550" s="14" t="s">
        <v>24</v>
      </c>
      <c r="L550" s="14" t="s">
        <v>17</v>
      </c>
      <c r="M550" s="16" t="s">
        <v>25</v>
      </c>
      <c r="N550" s="16" t="s">
        <v>13</v>
      </c>
      <c r="O550" s="16" t="s">
        <v>14</v>
      </c>
      <c r="P550" s="12">
        <f t="shared" si="42"/>
        <v>1</v>
      </c>
      <c r="Q550" s="12" cm="1">
        <f t="array" ref="Q550">SUMPRODUCT(($G$2:$G$2765=G550)*(P550&gt;$P$2:$P$2765))+1</f>
        <v>1</v>
      </c>
      <c r="R550" s="12" t="e">
        <f>(Q550*100000)+#REF!</f>
        <v>#REF!</v>
      </c>
      <c r="S550" t="e" cm="1">
        <f t="array" ref="S550">SUMPRODUCT(($G$2:$G$2765=G550)*(R550&gt;$R$2:$R$2765))+1</f>
        <v>#REF!</v>
      </c>
      <c r="T550" t="str">
        <f t="shared" si="43"/>
        <v xml:space="preserve">YARMOUTH </v>
      </c>
      <c r="U550">
        <v>0</v>
      </c>
      <c r="V550" t="s">
        <v>19</v>
      </c>
      <c r="W550">
        <f t="shared" si="44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40"/>
        <v>Afternoon45224</v>
      </c>
      <c r="D551" s="5" t="str">
        <f>IF('by region'!$C$2="Any","Any",'Turf only'!V551)&amp;M551&amp;IF('by region'!$I$2="Any","Any",N551)&amp;G551</f>
        <v>AnyFlatAny45224</v>
      </c>
      <c r="E551" s="5" t="e">
        <f>IF(I551=#REF!,'Turf only'!G551,"")</f>
        <v>#REF!</v>
      </c>
      <c r="F551" s="5" t="e">
        <f t="shared" si="41"/>
        <v>#REF!</v>
      </c>
      <c r="G551" s="15">
        <v>45224</v>
      </c>
      <c r="H551" s="16" t="s">
        <v>27</v>
      </c>
      <c r="I551" s="16" t="s">
        <v>76</v>
      </c>
      <c r="J551" s="16" t="s">
        <v>9</v>
      </c>
      <c r="K551" s="14" t="s">
        <v>16</v>
      </c>
      <c r="L551" s="14" t="s">
        <v>17</v>
      </c>
      <c r="M551" s="16" t="s">
        <v>25</v>
      </c>
      <c r="N551" s="16" t="s">
        <v>13</v>
      </c>
      <c r="O551" s="16" t="s">
        <v>14</v>
      </c>
      <c r="P551" s="12">
        <f t="shared" si="42"/>
        <v>1</v>
      </c>
      <c r="Q551" s="12" cm="1">
        <f t="array" ref="Q551">SUMPRODUCT(($G$2:$G$2765=G551)*(P551&gt;$P$2:$P$2765))+1</f>
        <v>1</v>
      </c>
      <c r="R551" s="12" t="e">
        <f>(Q551*100000)+#REF!</f>
        <v>#REF!</v>
      </c>
      <c r="S551" t="e" cm="1">
        <f t="array" ref="S551">SUMPRODUCT(($G$2:$G$2765=G551)*(R551&gt;$R$2:$R$2765))+1</f>
        <v>#REF!</v>
      </c>
      <c r="T551" t="str">
        <f t="shared" si="43"/>
        <v xml:space="preserve">NEWMARKET </v>
      </c>
      <c r="U551">
        <v>0</v>
      </c>
      <c r="V551" t="s">
        <v>11</v>
      </c>
      <c r="W551">
        <f t="shared" si="44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40"/>
        <v>Afternoon45226</v>
      </c>
      <c r="D552" s="5" t="str">
        <f>IF('by region'!$C$2="Any","Any",'Turf only'!V552)&amp;M552&amp;IF('by region'!$I$2="Any","Any",N552)&amp;G552</f>
        <v>AnyFlatAny45226</v>
      </c>
      <c r="E552" s="5" t="e">
        <f>IF(I552=#REF!,'Turf only'!G552,"")</f>
        <v>#REF!</v>
      </c>
      <c r="F552" s="5" t="e">
        <f t="shared" si="41"/>
        <v>#REF!</v>
      </c>
      <c r="G552" s="15">
        <v>45226</v>
      </c>
      <c r="H552" s="16" t="s">
        <v>35</v>
      </c>
      <c r="I552" s="16" t="s">
        <v>59</v>
      </c>
      <c r="J552" s="16" t="s">
        <v>9</v>
      </c>
      <c r="K552" s="14" t="s">
        <v>24</v>
      </c>
      <c r="L552" s="14" t="s">
        <v>11</v>
      </c>
      <c r="M552" s="16" t="s">
        <v>25</v>
      </c>
      <c r="N552" s="16" t="s">
        <v>13</v>
      </c>
      <c r="O552" s="16" t="s">
        <v>14</v>
      </c>
      <c r="P552" s="12">
        <f t="shared" si="42"/>
        <v>1</v>
      </c>
      <c r="Q552" s="12" cm="1">
        <f t="array" ref="Q552">SUMPRODUCT(($G$2:$G$2765=G552)*(P552&gt;$P$2:$P$2765))+1</f>
        <v>1</v>
      </c>
      <c r="R552" s="12" t="e">
        <f>(Q552*100000)+#REF!</f>
        <v>#REF!</v>
      </c>
      <c r="S552" t="e" cm="1">
        <f t="array" ref="S552">SUMPRODUCT(($G$2:$G$2765=G552)*(R552&gt;$R$2:$R$2765))+1</f>
        <v>#REF!</v>
      </c>
      <c r="T552" t="str">
        <f t="shared" si="43"/>
        <v xml:space="preserve">DONCASTER </v>
      </c>
      <c r="U552">
        <v>0</v>
      </c>
      <c r="V552" t="s">
        <v>17</v>
      </c>
      <c r="W552">
        <f t="shared" si="44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40"/>
        <v>Afternoon45226</v>
      </c>
      <c r="D553" s="5" t="str">
        <f>IF('by region'!$C$2="Any","Any",'Turf only'!V553)&amp;M553&amp;IF('by region'!$I$2="Any","Any",N553)&amp;G553</f>
        <v>AnyFlatAny45226</v>
      </c>
      <c r="E553" s="5" t="e">
        <f>IF(I553=#REF!,'Turf only'!G553,"")</f>
        <v>#REF!</v>
      </c>
      <c r="F553" s="5" t="e">
        <f t="shared" si="41"/>
        <v>#REF!</v>
      </c>
      <c r="G553" s="15">
        <v>45226</v>
      </c>
      <c r="H553" s="16" t="s">
        <v>35</v>
      </c>
      <c r="I553" s="16" t="s">
        <v>51</v>
      </c>
      <c r="J553" s="16" t="s">
        <v>9</v>
      </c>
      <c r="K553" s="14" t="s">
        <v>10</v>
      </c>
      <c r="L553" s="14" t="s">
        <v>19</v>
      </c>
      <c r="M553" s="16" t="s">
        <v>25</v>
      </c>
      <c r="N553" s="16" t="s">
        <v>13</v>
      </c>
      <c r="O553" s="16" t="s">
        <v>14</v>
      </c>
      <c r="P553" s="12">
        <f t="shared" si="42"/>
        <v>1</v>
      </c>
      <c r="Q553" s="12" cm="1">
        <f t="array" ref="Q553">SUMPRODUCT(($G$2:$G$2765=G553)*(P553&gt;$P$2:$P$2765))+1</f>
        <v>1</v>
      </c>
      <c r="R553" s="12" t="e">
        <f>(Q553*100000)+#REF!</f>
        <v>#REF!</v>
      </c>
      <c r="S553" t="e" cm="1">
        <f t="array" ref="S553">SUMPRODUCT(($G$2:$G$2765=G553)*(R553&gt;$R$2:$R$2765))+1</f>
        <v>#REF!</v>
      </c>
      <c r="T553" t="str">
        <f t="shared" si="43"/>
        <v xml:space="preserve">NEWBURY </v>
      </c>
      <c r="U553">
        <v>0</v>
      </c>
      <c r="V553" t="s">
        <v>17</v>
      </c>
      <c r="W553">
        <f t="shared" si="44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40"/>
        <v>Afternoon45227</v>
      </c>
      <c r="D554" s="5" t="str">
        <f>IF('by region'!$C$2="Any","Any",'Turf only'!V554)&amp;M554&amp;IF('by region'!$I$2="Any","Any",N554)&amp;G554</f>
        <v>AnyFlatAny45227</v>
      </c>
      <c r="E554" s="5" t="e">
        <f>IF(I554=#REF!,'Turf only'!G554,"")</f>
        <v>#REF!</v>
      </c>
      <c r="F554" s="5" t="e">
        <f t="shared" si="41"/>
        <v>#REF!</v>
      </c>
      <c r="G554" s="15">
        <v>45227</v>
      </c>
      <c r="H554" s="16" t="s">
        <v>37</v>
      </c>
      <c r="I554" s="16" t="s">
        <v>59</v>
      </c>
      <c r="J554" s="16" t="s">
        <v>9</v>
      </c>
      <c r="K554" s="14" t="s">
        <v>24</v>
      </c>
      <c r="L554" s="14" t="s">
        <v>11</v>
      </c>
      <c r="M554" s="16" t="s">
        <v>25</v>
      </c>
      <c r="N554" s="16" t="s">
        <v>13</v>
      </c>
      <c r="O554" s="16" t="s">
        <v>14</v>
      </c>
      <c r="P554" s="12">
        <f t="shared" si="42"/>
        <v>1</v>
      </c>
      <c r="Q554" s="12" cm="1">
        <f t="array" ref="Q554">SUMPRODUCT(($G$2:$G$2765=G554)*(P554&gt;$P$2:$P$2765))+1</f>
        <v>1</v>
      </c>
      <c r="R554" s="12" t="e">
        <f>(Q554*100000)+#REF!</f>
        <v>#REF!</v>
      </c>
      <c r="S554" t="e" cm="1">
        <f t="array" ref="S554">SUMPRODUCT(($G$2:$G$2765=G554)*(R554&gt;$R$2:$R$2765))+1</f>
        <v>#REF!</v>
      </c>
      <c r="T554" t="str">
        <f t="shared" si="43"/>
        <v xml:space="preserve">DONCASTER </v>
      </c>
      <c r="U554">
        <v>1</v>
      </c>
      <c r="V554" t="s">
        <v>11</v>
      </c>
      <c r="W554">
        <f t="shared" si="44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40"/>
        <v>Afternoon45227</v>
      </c>
      <c r="D555" s="5" t="str">
        <f>IF('by region'!$C$2="Any","Any",'Turf only'!V555)&amp;M555&amp;IF('by region'!$I$2="Any","Any",N555)&amp;G555</f>
        <v>AnyFlatAny45227</v>
      </c>
      <c r="E555" s="5" t="e">
        <f>IF(I555=#REF!,'Turf only'!G555,"")</f>
        <v>#REF!</v>
      </c>
      <c r="F555" s="5" t="e">
        <f t="shared" si="41"/>
        <v>#REF!</v>
      </c>
      <c r="G555" s="15">
        <v>45227</v>
      </c>
      <c r="H555" s="16" t="s">
        <v>37</v>
      </c>
      <c r="I555" s="16" t="s">
        <v>51</v>
      </c>
      <c r="J555" s="16" t="s">
        <v>9</v>
      </c>
      <c r="K555" s="14" t="s">
        <v>10</v>
      </c>
      <c r="L555" s="14" t="s">
        <v>19</v>
      </c>
      <c r="M555" s="16" t="s">
        <v>25</v>
      </c>
      <c r="N555" s="16" t="s">
        <v>13</v>
      </c>
      <c r="O555" s="16" t="s">
        <v>14</v>
      </c>
      <c r="P555" s="12">
        <f t="shared" si="42"/>
        <v>1</v>
      </c>
      <c r="Q555" s="12" cm="1">
        <f t="array" ref="Q555">SUMPRODUCT(($G$2:$G$2765=G555)*(P555&gt;$P$2:$P$2765))+1</f>
        <v>1</v>
      </c>
      <c r="R555" s="12" t="e">
        <f>(Q555*100000)+#REF!</f>
        <v>#REF!</v>
      </c>
      <c r="S555" t="e" cm="1">
        <f t="array" ref="S555">SUMPRODUCT(($G$2:$G$2765=G555)*(R555&gt;$R$2:$R$2765))+1</f>
        <v>#REF!</v>
      </c>
      <c r="T555" t="str">
        <f t="shared" si="43"/>
        <v xml:space="preserve">NEWBURY </v>
      </c>
      <c r="U555">
        <v>0</v>
      </c>
      <c r="V555" t="s">
        <v>19</v>
      </c>
      <c r="W555">
        <f t="shared" si="44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40"/>
        <v>Afternoon45229</v>
      </c>
      <c r="D556" s="5" t="str">
        <f>IF('by region'!$C$2="Any","Any",'Turf only'!V556)&amp;M556&amp;IF('by region'!$I$2="Any","Any",N556)&amp;G556</f>
        <v>AnyFlatAny45229</v>
      </c>
      <c r="E556" s="5" t="e">
        <f>IF(I556=#REF!,'Turf only'!G556,"")</f>
        <v>#REF!</v>
      </c>
      <c r="F556" s="5" t="e">
        <f t="shared" si="41"/>
        <v>#REF!</v>
      </c>
      <c r="G556" s="15">
        <v>45229</v>
      </c>
      <c r="H556" s="16" t="s">
        <v>42</v>
      </c>
      <c r="I556" s="16" t="s">
        <v>44</v>
      </c>
      <c r="J556" s="16" t="s">
        <v>9</v>
      </c>
      <c r="K556" s="14" t="s">
        <v>10</v>
      </c>
      <c r="L556" s="14" t="s">
        <v>17</v>
      </c>
      <c r="M556" s="16" t="s">
        <v>25</v>
      </c>
      <c r="N556" s="16" t="s">
        <v>13</v>
      </c>
      <c r="O556" s="16" t="s">
        <v>14</v>
      </c>
      <c r="P556" s="12">
        <f t="shared" si="42"/>
        <v>1</v>
      </c>
      <c r="Q556" s="12" cm="1">
        <f t="array" ref="Q556">SUMPRODUCT(($G$2:$G$2765=G556)*(P556&gt;$P$2:$P$2765))+1</f>
        <v>1</v>
      </c>
      <c r="R556" s="12" t="e">
        <f>(Q556*100000)+#REF!</f>
        <v>#REF!</v>
      </c>
      <c r="S556" t="e" cm="1">
        <f t="array" ref="S556">SUMPRODUCT(($G$2:$G$2765=G556)*(R556&gt;$R$2:$R$2765))+1</f>
        <v>#REF!</v>
      </c>
      <c r="T556" t="str">
        <f t="shared" si="43"/>
        <v xml:space="preserve">LEICESTER </v>
      </c>
      <c r="U556">
        <v>0</v>
      </c>
      <c r="V556" t="s">
        <v>11</v>
      </c>
      <c r="W556">
        <f t="shared" si="44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40"/>
        <v>Afternoon45229</v>
      </c>
      <c r="D557" s="5" t="str">
        <f>IF('by region'!$C$2="Any","Any",'Turf only'!V557)&amp;M557&amp;IF('by region'!$I$2="Any","Any",N557)&amp;G557</f>
        <v>AnyFlatAny45229</v>
      </c>
      <c r="E557" s="5" t="e">
        <f>IF(I557=#REF!,'Turf only'!G557,"")</f>
        <v>#REF!</v>
      </c>
      <c r="F557" s="5" t="e">
        <f t="shared" si="41"/>
        <v>#REF!</v>
      </c>
      <c r="G557" s="15">
        <v>45229</v>
      </c>
      <c r="H557" s="16" t="s">
        <v>42</v>
      </c>
      <c r="I557" s="16" t="s">
        <v>69</v>
      </c>
      <c r="J557" s="16" t="s">
        <v>9</v>
      </c>
      <c r="K557" s="14" t="s">
        <v>10</v>
      </c>
      <c r="L557" s="14" t="s">
        <v>11</v>
      </c>
      <c r="M557" s="16" t="s">
        <v>25</v>
      </c>
      <c r="N557" s="16" t="s">
        <v>13</v>
      </c>
      <c r="O557" s="16" t="s">
        <v>14</v>
      </c>
      <c r="P557" s="12">
        <f t="shared" si="42"/>
        <v>1</v>
      </c>
      <c r="Q557" s="12" cm="1">
        <f t="array" ref="Q557">SUMPRODUCT(($G$2:$G$2765=G557)*(P557&gt;$P$2:$P$2765))+1</f>
        <v>1</v>
      </c>
      <c r="R557" s="12" t="e">
        <f>(Q557*100000)+#REF!</f>
        <v>#REF!</v>
      </c>
      <c r="S557" t="e" cm="1">
        <f t="array" ref="S557">SUMPRODUCT(($G$2:$G$2765=G557)*(R557&gt;$R$2:$R$2765))+1</f>
        <v>#REF!</v>
      </c>
      <c r="T557" t="str">
        <f t="shared" si="43"/>
        <v xml:space="preserve">REDCAR </v>
      </c>
      <c r="U557">
        <v>0</v>
      </c>
      <c r="V557" t="s">
        <v>19</v>
      </c>
      <c r="W557">
        <f t="shared" si="44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40"/>
        <v>Afternoon45230</v>
      </c>
      <c r="D558" s="5" t="str">
        <f>IF('by region'!$C$2="Any","Any",'Turf only'!V558)&amp;M558&amp;IF('by region'!$I$2="Any","Any",N558)&amp;G558</f>
        <v>AnyFlatAny45230</v>
      </c>
      <c r="E558" s="5" t="e">
        <f>IF(I558=#REF!,'Turf only'!G558,"")</f>
        <v>#REF!</v>
      </c>
      <c r="F558" s="5" t="e">
        <f t="shared" si="41"/>
        <v>#REF!</v>
      </c>
      <c r="G558" s="15">
        <v>45230</v>
      </c>
      <c r="H558" s="16" t="s">
        <v>7</v>
      </c>
      <c r="I558" s="16" t="s">
        <v>8</v>
      </c>
      <c r="J558" s="16" t="s">
        <v>9</v>
      </c>
      <c r="K558" s="14" t="s">
        <v>10</v>
      </c>
      <c r="L558" s="14" t="s">
        <v>11</v>
      </c>
      <c r="M558" s="16" t="s">
        <v>25</v>
      </c>
      <c r="N558" s="16" t="s">
        <v>13</v>
      </c>
      <c r="O558" s="16" t="s">
        <v>14</v>
      </c>
      <c r="P558" s="12">
        <f t="shared" si="42"/>
        <v>1</v>
      </c>
      <c r="Q558" s="12" cm="1">
        <f t="array" ref="Q558">SUMPRODUCT(($G$2:$G$2765=G558)*(P558&gt;$P$2:$P$2765))+1</f>
        <v>1</v>
      </c>
      <c r="R558" s="12" t="e">
        <f>(Q558*100000)+#REF!</f>
        <v>#REF!</v>
      </c>
      <c r="S558" t="e" cm="1">
        <f t="array" ref="S558">SUMPRODUCT(($G$2:$G$2765=G558)*(R558&gt;$R$2:$R$2765))+1</f>
        <v>#REF!</v>
      </c>
      <c r="T558" t="str">
        <f t="shared" si="43"/>
        <v xml:space="preserve">CATTERICK BRIDGE </v>
      </c>
      <c r="U558">
        <v>0</v>
      </c>
      <c r="V558" t="s">
        <v>17</v>
      </c>
      <c r="W558">
        <f t="shared" si="44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40"/>
        <v>Afternoon45231</v>
      </c>
      <c r="D559" s="5" t="str">
        <f>IF('by region'!$C$2="Any","Any",'Turf only'!V559)&amp;M559&amp;IF('by region'!$I$2="Any","Any",N559)&amp;G559</f>
        <v>AnyFlatAny45231</v>
      </c>
      <c r="E559" s="5" t="e">
        <f>IF(I559=#REF!,'Turf only'!G559,"")</f>
        <v>#REF!</v>
      </c>
      <c r="F559" s="5" t="e">
        <f t="shared" si="41"/>
        <v>#REF!</v>
      </c>
      <c r="G559" s="15">
        <v>45231</v>
      </c>
      <c r="H559" s="16" t="s">
        <v>27</v>
      </c>
      <c r="I559" s="16" t="s">
        <v>72</v>
      </c>
      <c r="J559" s="16" t="s">
        <v>9</v>
      </c>
      <c r="K559" s="14" t="s">
        <v>16</v>
      </c>
      <c r="L559" s="14" t="s">
        <v>17</v>
      </c>
      <c r="M559" s="16" t="s">
        <v>25</v>
      </c>
      <c r="N559" s="16" t="s">
        <v>13</v>
      </c>
      <c r="O559" s="16" t="s">
        <v>14</v>
      </c>
      <c r="P559" s="12">
        <f t="shared" si="42"/>
        <v>1</v>
      </c>
      <c r="Q559" s="12" cm="1">
        <f t="array" ref="Q559">SUMPRODUCT(($G$2:$G$2765=G559)*(P559&gt;$P$2:$P$2765))+1</f>
        <v>1</v>
      </c>
      <c r="R559" s="12" t="e">
        <f>(Q559*100000)+#REF!</f>
        <v>#REF!</v>
      </c>
      <c r="S559" t="e" cm="1">
        <f t="array" ref="S559">SUMPRODUCT(($G$2:$G$2765=G559)*(R559&gt;$R$2:$R$2765))+1</f>
        <v>#REF!</v>
      </c>
      <c r="T559" t="str">
        <f t="shared" si="43"/>
        <v xml:space="preserve">NOTTINGHAM </v>
      </c>
      <c r="U559">
        <v>1</v>
      </c>
      <c r="V559" t="s">
        <v>11</v>
      </c>
      <c r="W559">
        <f t="shared" si="44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40"/>
        <v>Afternoon45233</v>
      </c>
      <c r="D560" s="5" t="str">
        <f>IF('by region'!$C$2="Any","Any",'Turf only'!V560)&amp;M560&amp;IF('by region'!$I$2="Any","Any",N560)&amp;G560</f>
        <v>AnyFlatAny45233</v>
      </c>
      <c r="E560" s="5" t="e">
        <f>IF(I560=#REF!,'Turf only'!G560,"")</f>
        <v>#REF!</v>
      </c>
      <c r="F560" s="5" t="e">
        <f t="shared" si="41"/>
        <v>#REF!</v>
      </c>
      <c r="G560" s="15">
        <v>45233</v>
      </c>
      <c r="H560" s="16" t="s">
        <v>35</v>
      </c>
      <c r="I560" s="16" t="s">
        <v>76</v>
      </c>
      <c r="J560" s="16" t="s">
        <v>9</v>
      </c>
      <c r="K560" s="14" t="s">
        <v>16</v>
      </c>
      <c r="L560" s="14" t="s">
        <v>17</v>
      </c>
      <c r="M560" s="16" t="s">
        <v>25</v>
      </c>
      <c r="N560" s="16" t="s">
        <v>13</v>
      </c>
      <c r="O560" s="16" t="s">
        <v>14</v>
      </c>
      <c r="P560" s="12">
        <f t="shared" si="42"/>
        <v>1</v>
      </c>
      <c r="Q560" s="12" cm="1">
        <f t="array" ref="Q560">SUMPRODUCT(($G$2:$G$2765=G560)*(P560&gt;$P$2:$P$2765))+1</f>
        <v>1</v>
      </c>
      <c r="R560" s="12" t="e">
        <f>(Q560*100000)+#REF!</f>
        <v>#REF!</v>
      </c>
      <c r="S560" t="e" cm="1">
        <f t="array" ref="S560">SUMPRODUCT(($G$2:$G$2765=G560)*(R560&gt;$R$2:$R$2765))+1</f>
        <v>#REF!</v>
      </c>
      <c r="T560" t="str">
        <f t="shared" si="43"/>
        <v xml:space="preserve">NEWMARKET </v>
      </c>
      <c r="U560">
        <v>0</v>
      </c>
      <c r="V560" t="s">
        <v>17</v>
      </c>
      <c r="W560">
        <f t="shared" si="44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40"/>
        <v>Afternoon45234</v>
      </c>
      <c r="D561" s="5" t="str">
        <f>IF('by region'!$C$2="Any","Any",'Turf only'!V561)&amp;M561&amp;IF('by region'!$I$2="Any","Any",N561)&amp;G561</f>
        <v>AnyFlatAny45234</v>
      </c>
      <c r="E561" s="5" t="e">
        <f>IF(I561=#REF!,'Turf only'!G561,"")</f>
        <v>#REF!</v>
      </c>
      <c r="F561" s="5" t="e">
        <f t="shared" si="41"/>
        <v>#REF!</v>
      </c>
      <c r="G561" s="15">
        <v>45234</v>
      </c>
      <c r="H561" s="16" t="s">
        <v>37</v>
      </c>
      <c r="I561" s="16" t="s">
        <v>76</v>
      </c>
      <c r="J561" s="16" t="s">
        <v>9</v>
      </c>
      <c r="K561" s="14" t="s">
        <v>16</v>
      </c>
      <c r="L561" s="14" t="s">
        <v>17</v>
      </c>
      <c r="M561" s="16" t="s">
        <v>25</v>
      </c>
      <c r="N561" s="16" t="s">
        <v>13</v>
      </c>
      <c r="O561" s="16" t="s">
        <v>14</v>
      </c>
      <c r="P561" s="12">
        <f t="shared" si="42"/>
        <v>1</v>
      </c>
      <c r="Q561" s="12" cm="1">
        <f t="array" ref="Q561">SUMPRODUCT(($G$2:$G$2765=G561)*(P561&gt;$P$2:$P$2765))+1</f>
        <v>1</v>
      </c>
      <c r="R561" s="12" t="e">
        <f>(Q561*100000)+#REF!</f>
        <v>#REF!</v>
      </c>
      <c r="S561" t="e" cm="1">
        <f t="array" ref="S561">SUMPRODUCT(($G$2:$G$2765=G561)*(R561&gt;$R$2:$R$2765))+1</f>
        <v>#REF!</v>
      </c>
      <c r="T561" t="str">
        <f t="shared" si="43"/>
        <v xml:space="preserve">NEWMARKET </v>
      </c>
      <c r="U561">
        <v>0</v>
      </c>
      <c r="V561" t="s">
        <v>17</v>
      </c>
      <c r="W561">
        <f t="shared" si="44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40"/>
        <v>Afternoon45237</v>
      </c>
      <c r="D562" s="5" t="str">
        <f>IF('by region'!$C$2="Any","Any",'Turf only'!V562)&amp;M562&amp;IF('by region'!$I$2="Any","Any",N562)&amp;G562</f>
        <v>AnyFlatAny45237</v>
      </c>
      <c r="E562" s="5" t="e">
        <f>IF(I562=#REF!,'Turf only'!G562,"")</f>
        <v>#REF!</v>
      </c>
      <c r="F562" s="5" t="e">
        <f t="shared" si="41"/>
        <v>#REF!</v>
      </c>
      <c r="G562" s="15">
        <v>45237</v>
      </c>
      <c r="H562" s="16" t="s">
        <v>7</v>
      </c>
      <c r="I562" s="16" t="s">
        <v>69</v>
      </c>
      <c r="J562" s="16" t="s">
        <v>9</v>
      </c>
      <c r="K562" s="14" t="s">
        <v>10</v>
      </c>
      <c r="L562" s="14" t="s">
        <v>11</v>
      </c>
      <c r="M562" s="16" t="s">
        <v>25</v>
      </c>
      <c r="N562" s="16" t="s">
        <v>13</v>
      </c>
      <c r="O562" s="16" t="s">
        <v>14</v>
      </c>
      <c r="P562" s="12">
        <f t="shared" si="42"/>
        <v>1</v>
      </c>
      <c r="Q562" s="12" cm="1">
        <f t="array" ref="Q562">SUMPRODUCT(($G$2:$G$2765=G562)*(P562&gt;$P$2:$P$2765))+1</f>
        <v>1</v>
      </c>
      <c r="R562" s="12" t="e">
        <f>(Q562*100000)+#REF!</f>
        <v>#REF!</v>
      </c>
      <c r="S562" t="e" cm="1">
        <f t="array" ref="S562">SUMPRODUCT(($G$2:$G$2765=G562)*(R562&gt;$R$2:$R$2765))+1</f>
        <v>#REF!</v>
      </c>
      <c r="T562" t="str">
        <f t="shared" si="43"/>
        <v xml:space="preserve">REDCAR </v>
      </c>
      <c r="U562">
        <v>0</v>
      </c>
      <c r="V562" t="s">
        <v>11</v>
      </c>
      <c r="W562">
        <f t="shared" si="44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40"/>
        <v>Afternoon45241</v>
      </c>
      <c r="D563" s="5" t="str">
        <f>IF('by region'!$C$2="Any","Any",'Turf only'!V563)&amp;M563&amp;IF('by region'!$I$2="Any","Any",N563)&amp;G563</f>
        <v>AnyFlatAny45241</v>
      </c>
      <c r="E563" s="5" t="e">
        <f>IF(I563=#REF!,'Turf only'!G563,"")</f>
        <v>#REF!</v>
      </c>
      <c r="F563" s="5" t="e">
        <f t="shared" si="41"/>
        <v>#REF!</v>
      </c>
      <c r="G563" s="15">
        <v>45241</v>
      </c>
      <c r="H563" s="16" t="s">
        <v>37</v>
      </c>
      <c r="I563" s="16" t="s">
        <v>59</v>
      </c>
      <c r="J563" s="16" t="s">
        <v>9</v>
      </c>
      <c r="K563" s="14" t="s">
        <v>24</v>
      </c>
      <c r="L563" s="14" t="s">
        <v>11</v>
      </c>
      <c r="M563" s="16" t="s">
        <v>25</v>
      </c>
      <c r="N563" s="16" t="s">
        <v>13</v>
      </c>
      <c r="O563" s="16" t="s">
        <v>14</v>
      </c>
      <c r="P563" s="12">
        <f t="shared" si="42"/>
        <v>1</v>
      </c>
      <c r="Q563" s="12" cm="1">
        <f t="array" ref="Q563">SUMPRODUCT(($G$2:$G$2765=G563)*(P563&gt;$P$2:$P$2765))+1</f>
        <v>1</v>
      </c>
      <c r="R563" s="12" t="e">
        <f>(Q563*100000)+#REF!</f>
        <v>#REF!</v>
      </c>
      <c r="S563" t="e" cm="1">
        <f t="array" ref="S563">SUMPRODUCT(($G$2:$G$2765=G563)*(R563&gt;$R$2:$R$2765))+1</f>
        <v>#REF!</v>
      </c>
      <c r="T563" t="str">
        <f t="shared" si="43"/>
        <v xml:space="preserve">DONCASTER </v>
      </c>
      <c r="U563">
        <v>0</v>
      </c>
      <c r="V563" t="s">
        <v>11</v>
      </c>
      <c r="W563">
        <f t="shared" si="44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40"/>
        <v>Afternoon44927</v>
      </c>
      <c r="D564" s="5" t="str">
        <f>IF('by region'!$C$2="Any","Any",'Turf only'!V564)&amp;M564&amp;IF('by region'!$I$2="Any","Any",N564)&amp;G564</f>
        <v>AnyJumpAny44927</v>
      </c>
      <c r="E564" s="5" t="e">
        <f>IF(I564=#REF!,'Turf only'!G564,"")</f>
        <v>#REF!</v>
      </c>
      <c r="F564" s="5" t="e">
        <f t="shared" si="41"/>
        <v>#REF!</v>
      </c>
      <c r="G564" s="15">
        <v>44927</v>
      </c>
      <c r="H564" s="16" t="s">
        <v>40</v>
      </c>
      <c r="I564" s="16" t="s">
        <v>8</v>
      </c>
      <c r="J564" s="16" t="s">
        <v>9</v>
      </c>
      <c r="K564" s="14" t="s">
        <v>10</v>
      </c>
      <c r="L564" s="14" t="s">
        <v>11</v>
      </c>
      <c r="M564" s="16" t="s">
        <v>12</v>
      </c>
      <c r="N564" s="16" t="s">
        <v>13</v>
      </c>
      <c r="O564" s="16" t="s">
        <v>14</v>
      </c>
      <c r="P564" s="12">
        <f t="shared" si="42"/>
        <v>1</v>
      </c>
      <c r="Q564" s="12" cm="1">
        <f t="array" ref="Q564">SUMPRODUCT(($G$2:$G$2765=G564)*(P564&gt;$P$2:$P$2765))+1</f>
        <v>1</v>
      </c>
      <c r="R564" s="12" t="e">
        <f>(Q564*100000)+#REF!</f>
        <v>#REF!</v>
      </c>
      <c r="S564" t="e" cm="1">
        <f t="array" ref="S564">SUMPRODUCT(($G$2:$G$2765=G564)*(R564&gt;$R$2:$R$2765))+1</f>
        <v>#REF!</v>
      </c>
      <c r="T564" t="str">
        <f t="shared" si="43"/>
        <v xml:space="preserve">Catterick Bridge </v>
      </c>
      <c r="U564">
        <v>0</v>
      </c>
      <c r="V564" t="s">
        <v>11</v>
      </c>
      <c r="W564">
        <f t="shared" si="44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40"/>
        <v>Afternoon44927</v>
      </c>
      <c r="D565" s="5" t="str">
        <f>IF('by region'!$C$2="Any","Any",'Turf only'!V565)&amp;M565&amp;IF('by region'!$I$2="Any","Any",N565)&amp;G565</f>
        <v>AnyJumpAny44927</v>
      </c>
      <c r="E565" s="5" t="e">
        <f>IF(I565=#REF!,'Turf only'!G565,"")</f>
        <v>#REF!</v>
      </c>
      <c r="F565" s="5" t="e">
        <f t="shared" si="41"/>
        <v>#REF!</v>
      </c>
      <c r="G565" s="15">
        <v>44927</v>
      </c>
      <c r="H565" s="16" t="s">
        <v>40</v>
      </c>
      <c r="I565" s="16" t="s">
        <v>15</v>
      </c>
      <c r="J565" s="16" t="s">
        <v>9</v>
      </c>
      <c r="K565" s="14" t="s">
        <v>16</v>
      </c>
      <c r="L565" s="14" t="s">
        <v>17</v>
      </c>
      <c r="M565" s="16" t="s">
        <v>12</v>
      </c>
      <c r="N565" s="16" t="s">
        <v>13</v>
      </c>
      <c r="O565" s="16" t="s">
        <v>14</v>
      </c>
      <c r="P565" s="12">
        <f t="shared" si="42"/>
        <v>1</v>
      </c>
      <c r="Q565" s="12" cm="1">
        <f t="array" ref="Q565">SUMPRODUCT(($G$2:$G$2765=G565)*(P565&gt;$P$2:$P$2765))+1</f>
        <v>1</v>
      </c>
      <c r="R565" s="12" t="e">
        <f>(Q565*100000)+#REF!</f>
        <v>#REF!</v>
      </c>
      <c r="S565" t="e" cm="1">
        <f t="array" ref="S565">SUMPRODUCT(($G$2:$G$2765=G565)*(R565&gt;$R$2:$R$2765))+1</f>
        <v>#REF!</v>
      </c>
      <c r="T565" t="str">
        <f t="shared" si="43"/>
        <v xml:space="preserve">Cheltenham </v>
      </c>
      <c r="U565">
        <v>0</v>
      </c>
      <c r="V565" t="s">
        <v>19</v>
      </c>
      <c r="W565">
        <f t="shared" si="44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si="40"/>
        <v>Afternoon44927</v>
      </c>
      <c r="D566" s="5" t="str">
        <f>IF('by region'!$C$2="Any","Any",'Turf only'!V566)&amp;M566&amp;IF('by region'!$I$2="Any","Any",N566)&amp;G566</f>
        <v>AnyJumpAny44927</v>
      </c>
      <c r="E566" s="5" t="e">
        <f>IF(I566=#REF!,'Turf only'!G566,"")</f>
        <v>#REF!</v>
      </c>
      <c r="F566" s="5" t="e">
        <f t="shared" si="41"/>
        <v>#REF!</v>
      </c>
      <c r="G566" s="15">
        <v>44927</v>
      </c>
      <c r="H566" s="16" t="s">
        <v>40</v>
      </c>
      <c r="I566" s="16" t="s">
        <v>18</v>
      </c>
      <c r="J566" s="16" t="s">
        <v>9</v>
      </c>
      <c r="K566" s="14" t="s">
        <v>16</v>
      </c>
      <c r="L566" s="14" t="s">
        <v>19</v>
      </c>
      <c r="M566" s="16" t="s">
        <v>12</v>
      </c>
      <c r="N566" s="16" t="s">
        <v>13</v>
      </c>
      <c r="O566" s="16" t="s">
        <v>14</v>
      </c>
      <c r="P566" s="12">
        <f t="shared" si="42"/>
        <v>1</v>
      </c>
      <c r="Q566" s="12" cm="1">
        <f t="array" ref="Q566">SUMPRODUCT(($G$2:$G$2765=G566)*(P566&gt;$P$2:$P$2765))+1</f>
        <v>1</v>
      </c>
      <c r="R566" s="12" t="e">
        <f>(Q566*100000)+#REF!</f>
        <v>#REF!</v>
      </c>
      <c r="S566" t="e" cm="1">
        <f t="array" ref="S566">SUMPRODUCT(($G$2:$G$2765=G566)*(R566&gt;$R$2:$R$2765))+1</f>
        <v>#REF!</v>
      </c>
      <c r="T566" t="str">
        <f t="shared" si="43"/>
        <v xml:space="preserve">Exeter </v>
      </c>
      <c r="U566">
        <v>0</v>
      </c>
      <c r="V566" t="s">
        <v>30</v>
      </c>
      <c r="W566">
        <f t="shared" si="44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40"/>
        <v>Afternoon44927</v>
      </c>
      <c r="D567" s="5" t="str">
        <f>IF('by region'!$C$2="Any","Any",'Turf only'!V567)&amp;M567&amp;IF('by region'!$I$2="Any","Any",N567)&amp;G567</f>
        <v>AnyJumpAny44927</v>
      </c>
      <c r="E567" s="5" t="e">
        <f>IF(I567=#REF!,'Turf only'!G567,"")</f>
        <v>#REF!</v>
      </c>
      <c r="F567" s="5" t="e">
        <f t="shared" si="41"/>
        <v>#REF!</v>
      </c>
      <c r="G567" s="15">
        <v>44927</v>
      </c>
      <c r="H567" s="16" t="s">
        <v>40</v>
      </c>
      <c r="I567" s="16" t="s">
        <v>20</v>
      </c>
      <c r="J567" s="16" t="s">
        <v>9</v>
      </c>
      <c r="K567" s="14" t="s">
        <v>10</v>
      </c>
      <c r="L567" s="14" t="s">
        <v>17</v>
      </c>
      <c r="M567" s="16" t="s">
        <v>12</v>
      </c>
      <c r="N567" s="16" t="s">
        <v>13</v>
      </c>
      <c r="O567" s="16" t="s">
        <v>21</v>
      </c>
      <c r="P567" s="12">
        <f t="shared" si="42"/>
        <v>1</v>
      </c>
      <c r="Q567" s="12" cm="1">
        <f t="array" ref="Q567">SUMPRODUCT(($G$2:$G$2765=G567)*(P567&gt;$P$2:$P$2765))+1</f>
        <v>1</v>
      </c>
      <c r="R567" s="12" t="e">
        <f>(Q567*100000)+#REF!</f>
        <v>#REF!</v>
      </c>
      <c r="S567" t="e" cm="1">
        <f t="array" ref="S567">SUMPRODUCT(($G$2:$G$2765=G567)*(R567&gt;$R$2:$R$2765))+1</f>
        <v>#REF!</v>
      </c>
      <c r="T567" t="str">
        <f t="shared" si="43"/>
        <v xml:space="preserve">Fakenham </v>
      </c>
      <c r="U567">
        <v>0</v>
      </c>
      <c r="V567" t="s">
        <v>11</v>
      </c>
      <c r="W567">
        <f t="shared" si="44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40"/>
        <v>Afternoon44927</v>
      </c>
      <c r="D568" s="5" t="str">
        <f>IF('by region'!$C$2="Any","Any",'Turf only'!V568)&amp;M568&amp;IF('by region'!$I$2="Any","Any",N568)&amp;G568</f>
        <v>AnyJumpAny44927</v>
      </c>
      <c r="E568" s="5" t="e">
        <f>IF(I568=#REF!,'Turf only'!G568,"")</f>
        <v>#REF!</v>
      </c>
      <c r="F568" s="5" t="e">
        <f t="shared" si="41"/>
        <v>#REF!</v>
      </c>
      <c r="G568" s="15">
        <v>44927</v>
      </c>
      <c r="H568" s="16" t="s">
        <v>40</v>
      </c>
      <c r="I568" s="16" t="s">
        <v>22</v>
      </c>
      <c r="J568" s="16" t="s">
        <v>9</v>
      </c>
      <c r="K568" s="14" t="s">
        <v>10</v>
      </c>
      <c r="L568" s="14" t="s">
        <v>11</v>
      </c>
      <c r="M568" s="16" t="s">
        <v>12</v>
      </c>
      <c r="N568" s="16" t="s">
        <v>13</v>
      </c>
      <c r="O568" s="16" t="s">
        <v>21</v>
      </c>
      <c r="P568" s="12">
        <f t="shared" si="42"/>
        <v>1</v>
      </c>
      <c r="Q568" s="12" cm="1">
        <f t="array" ref="Q568">SUMPRODUCT(($G$2:$G$2765=G568)*(P568&gt;$P$2:$P$2765))+1</f>
        <v>1</v>
      </c>
      <c r="R568" s="12" t="e">
        <f>(Q568*100000)+#REF!</f>
        <v>#REF!</v>
      </c>
      <c r="S568" t="e" cm="1">
        <f t="array" ref="S568">SUMPRODUCT(($G$2:$G$2765=G568)*(R568&gt;$R$2:$R$2765))+1</f>
        <v>#REF!</v>
      </c>
      <c r="T568" t="str">
        <f t="shared" si="43"/>
        <v xml:space="preserve">Musselburgh </v>
      </c>
      <c r="U568">
        <v>0</v>
      </c>
      <c r="V568" t="s">
        <v>19</v>
      </c>
      <c r="W568">
        <f t="shared" si="44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ref="C569:C632" si="45">J569&amp;G569</f>
        <v>Afternoon44928</v>
      </c>
      <c r="D569" s="5" t="str">
        <f>IF('by region'!$C$2="Any","Any",'Turf only'!V569)&amp;M569&amp;IF('by region'!$I$2="Any","Any",N569)&amp;G569</f>
        <v>AnyJumpAny44928</v>
      </c>
      <c r="E569" s="5" t="e">
        <f>IF(I569=#REF!,'Turf only'!G569,"")</f>
        <v>#REF!</v>
      </c>
      <c r="F569" s="5" t="e">
        <f t="shared" ref="F569:F632" si="46">G569&amp;S569</f>
        <v>#REF!</v>
      </c>
      <c r="G569" s="15">
        <v>44928</v>
      </c>
      <c r="H569" s="16" t="s">
        <v>42</v>
      </c>
      <c r="I569" s="16" t="s">
        <v>28</v>
      </c>
      <c r="J569" s="16" t="s">
        <v>9</v>
      </c>
      <c r="K569" s="14" t="s">
        <v>10</v>
      </c>
      <c r="L569" s="14" t="s">
        <v>11</v>
      </c>
      <c r="M569" s="16" t="s">
        <v>12</v>
      </c>
      <c r="N569" s="16" t="s">
        <v>13</v>
      </c>
      <c r="O569" s="16" t="s">
        <v>14</v>
      </c>
      <c r="P569" s="12">
        <f t="shared" ref="P569:P632" si="47">IF(J569="Afternoon",1,IF(J569="Evening",2,IF(J569="Floodlit",3,4)))</f>
        <v>1</v>
      </c>
      <c r="Q569" s="12" cm="1">
        <f t="array" ref="Q569">SUMPRODUCT(($G$2:$G$2765=G569)*(P569&gt;$P$2:$P$2765))+1</f>
        <v>1</v>
      </c>
      <c r="R569" s="12" t="e">
        <f>(Q569*100000)+#REF!</f>
        <v>#REF!</v>
      </c>
      <c r="S569" t="e" cm="1">
        <f t="array" ref="S569">SUMPRODUCT(($G$2:$G$2765=G569)*(R569&gt;$R$2:$R$2765))+1</f>
        <v>#REF!</v>
      </c>
      <c r="T569" t="str">
        <f t="shared" ref="T569:T632" si="48">_xlfn.CONCAT(IF(M569="Flat",UPPER(I569),I569)," ",IF(J569="Evening","†",IF(J569="Floodlit","#","")))</f>
        <v xml:space="preserve">Ayr </v>
      </c>
      <c r="U569">
        <v>0</v>
      </c>
      <c r="V569" t="s">
        <v>19</v>
      </c>
      <c r="W569">
        <f t="shared" ref="W569:W632" si="49">YEAR(G569)</f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45"/>
        <v>Afternoon44928</v>
      </c>
      <c r="D570" s="5" t="str">
        <f>IF('by region'!$C$2="Any","Any",'Turf only'!V570)&amp;M570&amp;IF('by region'!$I$2="Any","Any",N570)&amp;G570</f>
        <v>AnyJumpAny44928</v>
      </c>
      <c r="E570" s="5" t="e">
        <f>IF(I570=#REF!,'Turf only'!G570,"")</f>
        <v>#REF!</v>
      </c>
      <c r="F570" s="5" t="e">
        <f t="shared" si="46"/>
        <v>#REF!</v>
      </c>
      <c r="G570" s="15">
        <v>44928</v>
      </c>
      <c r="H570" s="16" t="s">
        <v>42</v>
      </c>
      <c r="I570" s="16" t="s">
        <v>41</v>
      </c>
      <c r="J570" s="16" t="s">
        <v>9</v>
      </c>
      <c r="K570" s="14" t="s">
        <v>10</v>
      </c>
      <c r="L570" s="14" t="s">
        <v>19</v>
      </c>
      <c r="M570" s="16" t="s">
        <v>12</v>
      </c>
      <c r="N570" s="16" t="s">
        <v>13</v>
      </c>
      <c r="O570" s="16" t="s">
        <v>14</v>
      </c>
      <c r="P570" s="12">
        <f t="shared" si="47"/>
        <v>1</v>
      </c>
      <c r="Q570" s="12" cm="1">
        <f t="array" ref="Q570">SUMPRODUCT(($G$2:$G$2765=G570)*(P570&gt;$P$2:$P$2765))+1</f>
        <v>1</v>
      </c>
      <c r="R570" s="12" t="e">
        <f>(Q570*100000)+#REF!</f>
        <v>#REF!</v>
      </c>
      <c r="S570" t="e" cm="1">
        <f t="array" ref="S570">SUMPRODUCT(($G$2:$G$2765=G570)*(R570&gt;$R$2:$R$2765))+1</f>
        <v>#REF!</v>
      </c>
      <c r="T570" t="str">
        <f t="shared" si="48"/>
        <v xml:space="preserve">Plumpton </v>
      </c>
      <c r="U570">
        <v>0</v>
      </c>
      <c r="V570" t="s">
        <v>19</v>
      </c>
      <c r="W570">
        <f t="shared" si="49"/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45"/>
        <v>Afternoon44929</v>
      </c>
      <c r="D571" s="5" t="str">
        <f>IF('by region'!$C$2="Any","Any",'Turf only'!V571)&amp;M571&amp;IF('by region'!$I$2="Any","Any",N571)&amp;G571</f>
        <v>AnyJumpAny44929</v>
      </c>
      <c r="E571" s="5" t="e">
        <f>IF(I571=#REF!,'Turf only'!G571,"")</f>
        <v>#REF!</v>
      </c>
      <c r="F571" s="5" t="e">
        <f t="shared" si="46"/>
        <v>#REF!</v>
      </c>
      <c r="G571" s="15">
        <v>44929</v>
      </c>
      <c r="H571" s="16" t="s">
        <v>7</v>
      </c>
      <c r="I571" s="16" t="s">
        <v>22</v>
      </c>
      <c r="J571" s="16" t="s">
        <v>9</v>
      </c>
      <c r="K571" s="14" t="s">
        <v>10</v>
      </c>
      <c r="L571" s="14" t="s">
        <v>11</v>
      </c>
      <c r="M571" s="16" t="s">
        <v>12</v>
      </c>
      <c r="N571" s="16" t="s">
        <v>13</v>
      </c>
      <c r="O571" s="16" t="s">
        <v>21</v>
      </c>
      <c r="P571" s="12">
        <f t="shared" si="47"/>
        <v>1</v>
      </c>
      <c r="Q571" s="12" cm="1">
        <f t="array" ref="Q571">SUMPRODUCT(($G$2:$G$2765=G571)*(P571&gt;$P$2:$P$2765))+1</f>
        <v>1</v>
      </c>
      <c r="R571" s="12" t="e">
        <f>(Q571*100000)+#REF!</f>
        <v>#REF!</v>
      </c>
      <c r="S571" t="e" cm="1">
        <f t="array" ref="S571">SUMPRODUCT(($G$2:$G$2765=G571)*(R571&gt;$R$2:$R$2765))+1</f>
        <v>#REF!</v>
      </c>
      <c r="T571" t="str">
        <f t="shared" si="48"/>
        <v xml:space="preserve">Musselburgh </v>
      </c>
      <c r="U571">
        <v>0</v>
      </c>
      <c r="V571" t="s">
        <v>19</v>
      </c>
      <c r="W571">
        <f t="shared" si="49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45"/>
        <v>Afternoon44930</v>
      </c>
      <c r="D572" s="5" t="str">
        <f>IF('by region'!$C$2="Any","Any",'Turf only'!V572)&amp;M572&amp;IF('by region'!$I$2="Any","Any",N572)&amp;G572</f>
        <v>AnyJumpAny44930</v>
      </c>
      <c r="E572" s="5" t="e">
        <f>IF(I572=#REF!,'Turf only'!G572,"")</f>
        <v>#REF!</v>
      </c>
      <c r="F572" s="5" t="e">
        <f t="shared" si="46"/>
        <v>#REF!</v>
      </c>
      <c r="G572" s="15">
        <v>44930</v>
      </c>
      <c r="H572" s="16" t="s">
        <v>27</v>
      </c>
      <c r="I572" s="16" t="s">
        <v>61</v>
      </c>
      <c r="J572" s="16" t="s">
        <v>9</v>
      </c>
      <c r="K572" s="14" t="s">
        <v>24</v>
      </c>
      <c r="L572" s="14" t="s">
        <v>17</v>
      </c>
      <c r="M572" s="16" t="s">
        <v>12</v>
      </c>
      <c r="N572" s="16" t="s">
        <v>13</v>
      </c>
      <c r="O572" s="16" t="s">
        <v>14</v>
      </c>
      <c r="P572" s="12">
        <f t="shared" si="47"/>
        <v>1</v>
      </c>
      <c r="Q572" s="12" cm="1">
        <f t="array" ref="Q572">SUMPRODUCT(($G$2:$G$2765=G572)*(P572&gt;$P$2:$P$2765))+1</f>
        <v>1</v>
      </c>
      <c r="R572" s="12" t="e">
        <f>(Q572*100000)+#REF!</f>
        <v>#REF!</v>
      </c>
      <c r="S572" t="e" cm="1">
        <f t="array" ref="S572">SUMPRODUCT(($G$2:$G$2765=G572)*(R572&gt;$R$2:$R$2765))+1</f>
        <v>#REF!</v>
      </c>
      <c r="T572" t="str">
        <f t="shared" si="48"/>
        <v xml:space="preserve">Hereford </v>
      </c>
      <c r="U572">
        <v>0</v>
      </c>
      <c r="V572" t="s">
        <v>19</v>
      </c>
      <c r="W572">
        <f t="shared" si="49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45"/>
        <v>Afternoon44931</v>
      </c>
      <c r="D573" s="5" t="str">
        <f>IF('by region'!$C$2="Any","Any",'Turf only'!V573)&amp;M573&amp;IF('by region'!$I$2="Any","Any",N573)&amp;G573</f>
        <v>AnyJumpAny44931</v>
      </c>
      <c r="E573" s="5" t="e">
        <f>IF(I573=#REF!,'Turf only'!G573,"")</f>
        <v>#REF!</v>
      </c>
      <c r="F573" s="5" t="e">
        <f t="shared" si="46"/>
        <v>#REF!</v>
      </c>
      <c r="G573" s="15">
        <v>44931</v>
      </c>
      <c r="H573" s="16" t="s">
        <v>34</v>
      </c>
      <c r="I573" s="16" t="s">
        <v>65</v>
      </c>
      <c r="J573" s="16" t="s">
        <v>9</v>
      </c>
      <c r="K573" s="14" t="s">
        <v>24</v>
      </c>
      <c r="L573" s="14" t="s">
        <v>19</v>
      </c>
      <c r="M573" s="16" t="s">
        <v>12</v>
      </c>
      <c r="N573" s="16" t="s">
        <v>13</v>
      </c>
      <c r="O573" s="16" t="s">
        <v>21</v>
      </c>
      <c r="P573" s="12">
        <f t="shared" si="47"/>
        <v>1</v>
      </c>
      <c r="Q573" s="12" cm="1">
        <f t="array" ref="Q573">SUMPRODUCT(($G$2:$G$2765=G573)*(P573&gt;$P$2:$P$2765))+1</f>
        <v>1</v>
      </c>
      <c r="R573" s="12" t="e">
        <f>(Q573*100000)+#REF!</f>
        <v>#REF!</v>
      </c>
      <c r="S573" t="e" cm="1">
        <f t="array" ref="S573">SUMPRODUCT(($G$2:$G$2765=G573)*(R573&gt;$R$2:$R$2765))+1</f>
        <v>#REF!</v>
      </c>
      <c r="T573" t="str">
        <f t="shared" si="48"/>
        <v xml:space="preserve">Ffos Las </v>
      </c>
      <c r="U573">
        <v>0</v>
      </c>
      <c r="V573" t="s">
        <v>11</v>
      </c>
      <c r="W573">
        <f t="shared" si="49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45"/>
        <v>Afternoon44932</v>
      </c>
      <c r="D574" s="5" t="str">
        <f>IF('by region'!$C$2="Any","Any",'Turf only'!V574)&amp;M574&amp;IF('by region'!$I$2="Any","Any",N574)&amp;G574</f>
        <v>AnyJumpAny44932</v>
      </c>
      <c r="E574" s="5" t="e">
        <f>IF(I574=#REF!,'Turf only'!G574,"")</f>
        <v>#REF!</v>
      </c>
      <c r="F574" s="5" t="e">
        <f t="shared" si="46"/>
        <v>#REF!</v>
      </c>
      <c r="G574" s="15">
        <v>44932</v>
      </c>
      <c r="H574" s="16" t="s">
        <v>35</v>
      </c>
      <c r="I574" s="16" t="s">
        <v>52</v>
      </c>
      <c r="J574" s="16" t="s">
        <v>9</v>
      </c>
      <c r="K574" s="14" t="s">
        <v>10</v>
      </c>
      <c r="L574" s="14" t="s">
        <v>17</v>
      </c>
      <c r="M574" s="16" t="s">
        <v>12</v>
      </c>
      <c r="N574" s="16" t="s">
        <v>13</v>
      </c>
      <c r="O574" s="16" t="s">
        <v>21</v>
      </c>
      <c r="P574" s="12">
        <f t="shared" si="47"/>
        <v>1</v>
      </c>
      <c r="Q574" s="12" cm="1">
        <f t="array" ref="Q574">SUMPRODUCT(($G$2:$G$2765=G574)*(P574&gt;$P$2:$P$2765))+1</f>
        <v>1</v>
      </c>
      <c r="R574" s="12" t="e">
        <f>(Q574*100000)+#REF!</f>
        <v>#REF!</v>
      </c>
      <c r="S574" t="e" cm="1">
        <f t="array" ref="S574">SUMPRODUCT(($G$2:$G$2765=G574)*(R574&gt;$R$2:$R$2765))+1</f>
        <v>#REF!</v>
      </c>
      <c r="T574" t="str">
        <f t="shared" si="48"/>
        <v xml:space="preserve">Ludlow </v>
      </c>
      <c r="U574">
        <v>0</v>
      </c>
      <c r="V574" t="s">
        <v>17</v>
      </c>
      <c r="W574">
        <f t="shared" si="49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45"/>
        <v>Afternoon44933</v>
      </c>
      <c r="D575" s="5" t="str">
        <f>IF('by region'!$C$2="Any","Any",'Turf only'!V575)&amp;M575&amp;IF('by region'!$I$2="Any","Any",N575)&amp;G575</f>
        <v>AnyJumpAny44933</v>
      </c>
      <c r="E575" s="5" t="e">
        <f>IF(I575=#REF!,'Turf only'!G575,"")</f>
        <v>#REF!</v>
      </c>
      <c r="F575" s="5" t="e">
        <f t="shared" si="46"/>
        <v>#REF!</v>
      </c>
      <c r="G575" s="15">
        <v>44933</v>
      </c>
      <c r="H575" s="16" t="s">
        <v>37</v>
      </c>
      <c r="I575" s="16" t="s">
        <v>31</v>
      </c>
      <c r="J575" s="16" t="s">
        <v>9</v>
      </c>
      <c r="K575" s="14" t="s">
        <v>24</v>
      </c>
      <c r="L575" s="14" t="s">
        <v>11</v>
      </c>
      <c r="M575" s="16" t="s">
        <v>12</v>
      </c>
      <c r="N575" s="16" t="s">
        <v>13</v>
      </c>
      <c r="O575" s="16" t="s">
        <v>14</v>
      </c>
      <c r="P575" s="12">
        <f t="shared" si="47"/>
        <v>1</v>
      </c>
      <c r="Q575" s="12" cm="1">
        <f t="array" ref="Q575">SUMPRODUCT(($G$2:$G$2765=G575)*(P575&gt;$P$2:$P$2765))+1</f>
        <v>1</v>
      </c>
      <c r="R575" s="12" t="e">
        <f>(Q575*100000)+#REF!</f>
        <v>#REF!</v>
      </c>
      <c r="S575" t="e" cm="1">
        <f t="array" ref="S575">SUMPRODUCT(($G$2:$G$2765=G575)*(R575&gt;$R$2:$R$2765))+1</f>
        <v>#REF!</v>
      </c>
      <c r="T575" t="str">
        <f t="shared" si="48"/>
        <v xml:space="preserve">Newcastle </v>
      </c>
      <c r="U575">
        <v>0</v>
      </c>
      <c r="V575" t="s">
        <v>19</v>
      </c>
      <c r="W575">
        <f t="shared" si="49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45"/>
        <v>Afternoon44933</v>
      </c>
      <c r="D576" s="5" t="str">
        <f>IF('by region'!$C$2="Any","Any",'Turf only'!V576)&amp;M576&amp;IF('by region'!$I$2="Any","Any",N576)&amp;G576</f>
        <v>AnyJumpAny44933</v>
      </c>
      <c r="E576" s="5" t="e">
        <f>IF(I576=#REF!,'Turf only'!G576,"")</f>
        <v>#REF!</v>
      </c>
      <c r="F576" s="5" t="e">
        <f t="shared" si="46"/>
        <v>#REF!</v>
      </c>
      <c r="G576" s="15">
        <v>44933</v>
      </c>
      <c r="H576" s="16" t="s">
        <v>37</v>
      </c>
      <c r="I576" s="16" t="s">
        <v>38</v>
      </c>
      <c r="J576" s="16" t="s">
        <v>9</v>
      </c>
      <c r="K576" s="14" t="s">
        <v>16</v>
      </c>
      <c r="L576" s="14" t="s">
        <v>19</v>
      </c>
      <c r="M576" s="16" t="s">
        <v>12</v>
      </c>
      <c r="N576" s="16" t="s">
        <v>13</v>
      </c>
      <c r="O576" s="16" t="s">
        <v>14</v>
      </c>
      <c r="P576" s="12">
        <f t="shared" si="47"/>
        <v>1</v>
      </c>
      <c r="Q576" s="12" cm="1">
        <f t="array" ref="Q576">SUMPRODUCT(($G$2:$G$2765=G576)*(P576&gt;$P$2:$P$2765))+1</f>
        <v>1</v>
      </c>
      <c r="R576" s="12" t="e">
        <f>(Q576*100000)+#REF!</f>
        <v>#REF!</v>
      </c>
      <c r="S576" t="e" cm="1">
        <f t="array" ref="S576">SUMPRODUCT(($G$2:$G$2765=G576)*(R576&gt;$R$2:$R$2765))+1</f>
        <v>#REF!</v>
      </c>
      <c r="T576" t="str">
        <f t="shared" si="48"/>
        <v xml:space="preserve">Sandown Park </v>
      </c>
      <c r="U576">
        <v>0</v>
      </c>
      <c r="V576" t="s">
        <v>11</v>
      </c>
      <c r="W576">
        <f t="shared" si="49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45"/>
        <v>Afternoon44933</v>
      </c>
      <c r="D577" s="5" t="str">
        <f>IF('by region'!$C$2="Any","Any",'Turf only'!V577)&amp;M577&amp;IF('by region'!$I$2="Any","Any",N577)&amp;G577</f>
        <v>AnyJumpAny44933</v>
      </c>
      <c r="E577" s="5" t="e">
        <f>IF(I577=#REF!,'Turf only'!G577,"")</f>
        <v>#REF!</v>
      </c>
      <c r="F577" s="5" t="e">
        <f t="shared" si="46"/>
        <v>#REF!</v>
      </c>
      <c r="G577" s="15">
        <v>44933</v>
      </c>
      <c r="H577" s="16" t="s">
        <v>37</v>
      </c>
      <c r="I577" s="16" t="s">
        <v>39</v>
      </c>
      <c r="J577" s="16" t="s">
        <v>9</v>
      </c>
      <c r="K577" s="14" t="s">
        <v>16</v>
      </c>
      <c r="L577" s="14" t="s">
        <v>19</v>
      </c>
      <c r="M577" s="16" t="s">
        <v>12</v>
      </c>
      <c r="N577" s="16" t="s">
        <v>13</v>
      </c>
      <c r="O577" s="16" t="s">
        <v>14</v>
      </c>
      <c r="P577" s="12">
        <f t="shared" si="47"/>
        <v>1</v>
      </c>
      <c r="Q577" s="12" cm="1">
        <f t="array" ref="Q577">SUMPRODUCT(($G$2:$G$2765=G577)*(P577&gt;$P$2:$P$2765))+1</f>
        <v>1</v>
      </c>
      <c r="R577" s="12" t="e">
        <f>(Q577*100000)+#REF!</f>
        <v>#REF!</v>
      </c>
      <c r="S577" t="e" cm="1">
        <f t="array" ref="S577">SUMPRODUCT(($G$2:$G$2765=G577)*(R577&gt;$R$2:$R$2765))+1</f>
        <v>#REF!</v>
      </c>
      <c r="T577" t="str">
        <f t="shared" si="48"/>
        <v xml:space="preserve">Wincanton </v>
      </c>
      <c r="U577">
        <v>0</v>
      </c>
      <c r="V577" t="s">
        <v>11</v>
      </c>
      <c r="W577">
        <f t="shared" si="49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si="45"/>
        <v>Afternoon44934</v>
      </c>
      <c r="D578" s="5" t="str">
        <f>IF('by region'!$C$2="Any","Any",'Turf only'!V578)&amp;M578&amp;IF('by region'!$I$2="Any","Any",N578)&amp;G578</f>
        <v>AnyJumpAny44934</v>
      </c>
      <c r="E578" s="5" t="e">
        <f>IF(I578=#REF!,'Turf only'!G578,"")</f>
        <v>#REF!</v>
      </c>
      <c r="F578" s="5" t="e">
        <f t="shared" si="46"/>
        <v>#REF!</v>
      </c>
      <c r="G578" s="15">
        <v>44934</v>
      </c>
      <c r="H578" s="16" t="s">
        <v>40</v>
      </c>
      <c r="I578" s="16" t="s">
        <v>54</v>
      </c>
      <c r="J578" s="16" t="s">
        <v>9</v>
      </c>
      <c r="K578" s="14" t="s">
        <v>24</v>
      </c>
      <c r="L578" s="14" t="s">
        <v>19</v>
      </c>
      <c r="M578" s="16" t="s">
        <v>12</v>
      </c>
      <c r="N578" s="16" t="s">
        <v>13</v>
      </c>
      <c r="O578" s="16" t="s">
        <v>21</v>
      </c>
      <c r="P578" s="12">
        <f t="shared" si="47"/>
        <v>1</v>
      </c>
      <c r="Q578" s="12" cm="1">
        <f t="array" ref="Q578">SUMPRODUCT(($G$2:$G$2765=G578)*(P578&gt;$P$2:$P$2765))+1</f>
        <v>1</v>
      </c>
      <c r="R578" s="12" t="e">
        <f>(Q578*100000)+#REF!</f>
        <v>#REF!</v>
      </c>
      <c r="S578" t="e" cm="1">
        <f t="array" ref="S578">SUMPRODUCT(($G$2:$G$2765=G578)*(R578&gt;$R$2:$R$2765))+1</f>
        <v>#REF!</v>
      </c>
      <c r="T578" t="str">
        <f t="shared" si="48"/>
        <v xml:space="preserve">Chepstow </v>
      </c>
      <c r="U578">
        <v>0</v>
      </c>
      <c r="V578" t="s">
        <v>19</v>
      </c>
      <c r="W578">
        <f t="shared" si="49"/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45"/>
        <v>Afternoon44935</v>
      </c>
      <c r="D579" s="5" t="str">
        <f>IF('by region'!$C$2="Any","Any",'Turf only'!V579)&amp;M579&amp;IF('by region'!$I$2="Any","Any",N579)&amp;G579</f>
        <v>AnyJumpAny44935</v>
      </c>
      <c r="E579" s="5" t="e">
        <f>IF(I579=#REF!,'Turf only'!G579,"")</f>
        <v>#REF!</v>
      </c>
      <c r="F579" s="5" t="e">
        <f t="shared" si="46"/>
        <v>#REF!</v>
      </c>
      <c r="G579" s="15">
        <v>44935</v>
      </c>
      <c r="H579" s="16" t="s">
        <v>42</v>
      </c>
      <c r="I579" s="16" t="s">
        <v>57</v>
      </c>
      <c r="J579" s="16" t="s">
        <v>9</v>
      </c>
      <c r="K579" s="14" t="s">
        <v>10</v>
      </c>
      <c r="L579" s="14" t="s">
        <v>19</v>
      </c>
      <c r="M579" s="16" t="s">
        <v>12</v>
      </c>
      <c r="N579" s="16" t="s">
        <v>13</v>
      </c>
      <c r="O579" s="16" t="s">
        <v>21</v>
      </c>
      <c r="P579" s="12">
        <f t="shared" si="47"/>
        <v>1</v>
      </c>
      <c r="Q579" s="12" cm="1">
        <f t="array" ref="Q579">SUMPRODUCT(($G$2:$G$2765=G579)*(P579&gt;$P$2:$P$2765))+1</f>
        <v>1</v>
      </c>
      <c r="R579" s="12" t="e">
        <f>(Q579*100000)+#REF!</f>
        <v>#REF!</v>
      </c>
      <c r="S579" t="e" cm="1">
        <f t="array" ref="S579">SUMPRODUCT(($G$2:$G$2765=G579)*(R579&gt;$R$2:$R$2765))+1</f>
        <v>#REF!</v>
      </c>
      <c r="T579" t="str">
        <f t="shared" si="48"/>
        <v xml:space="preserve">Taunton </v>
      </c>
      <c r="U579">
        <v>0</v>
      </c>
      <c r="V579" t="s">
        <v>17</v>
      </c>
      <c r="W579">
        <f t="shared" si="49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45"/>
        <v>Afternoon44935</v>
      </c>
      <c r="D580" s="5" t="str">
        <f>IF('by region'!$C$2="Any","Any",'Turf only'!V580)&amp;M580&amp;IF('by region'!$I$2="Any","Any",N580)&amp;G580</f>
        <v>AnyJumpAny44935</v>
      </c>
      <c r="E580" s="5" t="e">
        <f>IF(I580=#REF!,'Turf only'!G580,"")</f>
        <v>#REF!</v>
      </c>
      <c r="F580" s="5" t="e">
        <f t="shared" si="46"/>
        <v>#REF!</v>
      </c>
      <c r="G580" s="15">
        <v>44935</v>
      </c>
      <c r="H580" s="16" t="s">
        <v>42</v>
      </c>
      <c r="I580" s="16" t="s">
        <v>28</v>
      </c>
      <c r="J580" s="16" t="s">
        <v>9</v>
      </c>
      <c r="K580" s="14" t="s">
        <v>10</v>
      </c>
      <c r="L580" s="14" t="s">
        <v>11</v>
      </c>
      <c r="M580" s="16" t="s">
        <v>12</v>
      </c>
      <c r="N580" s="16" t="s">
        <v>13</v>
      </c>
      <c r="O580" s="16" t="s">
        <v>21</v>
      </c>
      <c r="P580" s="12">
        <f t="shared" si="47"/>
        <v>1</v>
      </c>
      <c r="Q580" s="12" cm="1">
        <f t="array" ref="Q580">SUMPRODUCT(($G$2:$G$2765=G580)*(P580&gt;$P$2:$P$2765))+1</f>
        <v>1</v>
      </c>
      <c r="R580" s="12" t="e">
        <f>(Q580*100000)+#REF!</f>
        <v>#REF!</v>
      </c>
      <c r="S580" t="e" cm="1">
        <f t="array" ref="S580">SUMPRODUCT(($G$2:$G$2765=G580)*(R580&gt;$R$2:$R$2765))+1</f>
        <v>#REF!</v>
      </c>
      <c r="T580" t="str">
        <f t="shared" si="48"/>
        <v xml:space="preserve">Ayr </v>
      </c>
      <c r="U580">
        <v>0</v>
      </c>
      <c r="V580" t="s">
        <v>19</v>
      </c>
      <c r="W580">
        <f t="shared" si="49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45"/>
        <v>Afternoon44936</v>
      </c>
      <c r="D581" s="5" t="str">
        <f>IF('by region'!$C$2="Any","Any",'Turf only'!V581)&amp;M581&amp;IF('by region'!$I$2="Any","Any",N581)&amp;G581</f>
        <v>AnyJumpAny44936</v>
      </c>
      <c r="E581" s="5" t="e">
        <f>IF(I581=#REF!,'Turf only'!G581,"")</f>
        <v>#REF!</v>
      </c>
      <c r="F581" s="5" t="e">
        <f t="shared" si="46"/>
        <v>#REF!</v>
      </c>
      <c r="G581" s="15">
        <v>44936</v>
      </c>
      <c r="H581" s="16" t="s">
        <v>7</v>
      </c>
      <c r="I581" s="16" t="s">
        <v>18</v>
      </c>
      <c r="J581" s="16" t="s">
        <v>9</v>
      </c>
      <c r="K581" s="14" t="s">
        <v>16</v>
      </c>
      <c r="L581" s="14" t="s">
        <v>19</v>
      </c>
      <c r="M581" s="16" t="s">
        <v>12</v>
      </c>
      <c r="N581" s="16" t="s">
        <v>13</v>
      </c>
      <c r="O581" s="16" t="s">
        <v>21</v>
      </c>
      <c r="P581" s="12">
        <f t="shared" si="47"/>
        <v>1</v>
      </c>
      <c r="Q581" s="12" cm="1">
        <f t="array" ref="Q581">SUMPRODUCT(($G$2:$G$2765=G581)*(P581&gt;$P$2:$P$2765))+1</f>
        <v>1</v>
      </c>
      <c r="R581" s="12" t="e">
        <f>(Q581*100000)+#REF!</f>
        <v>#REF!</v>
      </c>
      <c r="S581" t="e" cm="1">
        <f t="array" ref="S581">SUMPRODUCT(($G$2:$G$2765=G581)*(R581&gt;$R$2:$R$2765))+1</f>
        <v>#REF!</v>
      </c>
      <c r="T581" t="str">
        <f t="shared" si="48"/>
        <v xml:space="preserve">Exeter </v>
      </c>
      <c r="U581">
        <v>0</v>
      </c>
      <c r="V581" t="s">
        <v>11</v>
      </c>
      <c r="W581">
        <f t="shared" si="49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45"/>
        <v>Afternoon44936</v>
      </c>
      <c r="D582" s="5" t="str">
        <f>IF('by region'!$C$2="Any","Any",'Turf only'!V582)&amp;M582&amp;IF('by region'!$I$2="Any","Any",N582)&amp;G582</f>
        <v>AnyJumpAny44936</v>
      </c>
      <c r="E582" s="5" t="e">
        <f>IF(I582=#REF!,'Turf only'!G582,"")</f>
        <v>#REF!</v>
      </c>
      <c r="F582" s="5" t="e">
        <f t="shared" si="46"/>
        <v>#REF!</v>
      </c>
      <c r="G582" s="15">
        <v>44936</v>
      </c>
      <c r="H582" s="16" t="s">
        <v>7</v>
      </c>
      <c r="I582" s="16" t="s">
        <v>59</v>
      </c>
      <c r="J582" s="16" t="s">
        <v>9</v>
      </c>
      <c r="K582" s="14" t="s">
        <v>24</v>
      </c>
      <c r="L582" s="14" t="s">
        <v>11</v>
      </c>
      <c r="M582" s="16" t="s">
        <v>12</v>
      </c>
      <c r="N582" s="16" t="s">
        <v>13</v>
      </c>
      <c r="O582" s="16" t="s">
        <v>21</v>
      </c>
      <c r="P582" s="12">
        <f t="shared" si="47"/>
        <v>1</v>
      </c>
      <c r="Q582" s="12" cm="1">
        <f t="array" ref="Q582">SUMPRODUCT(($G$2:$G$2765=G582)*(P582&gt;$P$2:$P$2765))+1</f>
        <v>1</v>
      </c>
      <c r="R582" s="12" t="e">
        <f>(Q582*100000)+#REF!</f>
        <v>#REF!</v>
      </c>
      <c r="S582" t="e" cm="1">
        <f t="array" ref="S582">SUMPRODUCT(($G$2:$G$2765=G582)*(R582&gt;$R$2:$R$2765))+1</f>
        <v>#REF!</v>
      </c>
      <c r="T582" t="str">
        <f t="shared" si="48"/>
        <v xml:space="preserve">Doncaster </v>
      </c>
      <c r="U582">
        <v>0</v>
      </c>
      <c r="V582" t="s">
        <v>11</v>
      </c>
      <c r="W582">
        <f t="shared" si="49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45"/>
        <v>Afternoon44937</v>
      </c>
      <c r="D583" s="5" t="str">
        <f>IF('by region'!$C$2="Any","Any",'Turf only'!V583)&amp;M583&amp;IF('by region'!$I$2="Any","Any",N583)&amp;G583</f>
        <v>AnyJumpAny44937</v>
      </c>
      <c r="E583" s="5" t="e">
        <f>IF(I583=#REF!,'Turf only'!G583,"")</f>
        <v>#REF!</v>
      </c>
      <c r="F583" s="5" t="e">
        <f t="shared" si="46"/>
        <v>#REF!</v>
      </c>
      <c r="G583" s="15">
        <v>44937</v>
      </c>
      <c r="H583" s="16" t="s">
        <v>27</v>
      </c>
      <c r="I583" s="16" t="s">
        <v>44</v>
      </c>
      <c r="J583" s="16" t="s">
        <v>9</v>
      </c>
      <c r="K583" s="14" t="s">
        <v>10</v>
      </c>
      <c r="L583" s="14" t="s">
        <v>17</v>
      </c>
      <c r="M583" s="16" t="s">
        <v>12</v>
      </c>
      <c r="N583" s="16" t="s">
        <v>13</v>
      </c>
      <c r="O583" s="16" t="s">
        <v>14</v>
      </c>
      <c r="P583" s="12">
        <f t="shared" si="47"/>
        <v>1</v>
      </c>
      <c r="Q583" s="12" cm="1">
        <f t="array" ref="Q583">SUMPRODUCT(($G$2:$G$2765=G583)*(P583&gt;$P$2:$P$2765))+1</f>
        <v>1</v>
      </c>
      <c r="R583" s="12" t="e">
        <f>(Q583*100000)+#REF!</f>
        <v>#REF!</v>
      </c>
      <c r="S583" t="e" cm="1">
        <f t="array" ref="S583">SUMPRODUCT(($G$2:$G$2765=G583)*(R583&gt;$R$2:$R$2765))+1</f>
        <v>#REF!</v>
      </c>
      <c r="T583" t="str">
        <f t="shared" si="48"/>
        <v xml:space="preserve">Leicester </v>
      </c>
      <c r="U583">
        <v>0</v>
      </c>
      <c r="V583" t="s">
        <v>17</v>
      </c>
      <c r="W583">
        <f t="shared" si="49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45"/>
        <v>Afternoon44938</v>
      </c>
      <c r="D584" s="5" t="str">
        <f>IF('by region'!$C$2="Any","Any",'Turf only'!V584)&amp;M584&amp;IF('by region'!$I$2="Any","Any",N584)&amp;G584</f>
        <v>AnyJumpAny44938</v>
      </c>
      <c r="E584" s="5" t="e">
        <f>IF(I584=#REF!,'Turf only'!G584,"")</f>
        <v>#REF!</v>
      </c>
      <c r="F584" s="5" t="e">
        <f t="shared" si="46"/>
        <v>#REF!</v>
      </c>
      <c r="G584" s="15">
        <v>44938</v>
      </c>
      <c r="H584" s="16" t="s">
        <v>34</v>
      </c>
      <c r="I584" s="16" t="s">
        <v>64</v>
      </c>
      <c r="J584" s="16" t="s">
        <v>9</v>
      </c>
      <c r="K584" s="14" t="s">
        <v>10</v>
      </c>
      <c r="L584" s="14" t="s">
        <v>17</v>
      </c>
      <c r="M584" s="16" t="s">
        <v>12</v>
      </c>
      <c r="N584" s="16" t="s">
        <v>13</v>
      </c>
      <c r="O584" s="16" t="s">
        <v>21</v>
      </c>
      <c r="P584" s="12">
        <f t="shared" si="47"/>
        <v>1</v>
      </c>
      <c r="Q584" s="12" cm="1">
        <f t="array" ref="Q584">SUMPRODUCT(($G$2:$G$2765=G584)*(P584&gt;$P$2:$P$2765))+1</f>
        <v>1</v>
      </c>
      <c r="R584" s="12" t="e">
        <f>(Q584*100000)+#REF!</f>
        <v>#REF!</v>
      </c>
      <c r="S584" t="e" cm="1">
        <f t="array" ref="S584">SUMPRODUCT(($G$2:$G$2765=G584)*(R584&gt;$R$2:$R$2765))+1</f>
        <v>#REF!</v>
      </c>
      <c r="T584" t="str">
        <f t="shared" si="48"/>
        <v xml:space="preserve">Bangor-On-Dee </v>
      </c>
      <c r="U584">
        <v>0</v>
      </c>
      <c r="V584" t="s">
        <v>11</v>
      </c>
      <c r="W584">
        <f t="shared" si="49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45"/>
        <v>Afternoon44938</v>
      </c>
      <c r="D585" s="5" t="str">
        <f>IF('by region'!$C$2="Any","Any",'Turf only'!V585)&amp;M585&amp;IF('by region'!$I$2="Any","Any",N585)&amp;G585</f>
        <v>AnyJumpAny44938</v>
      </c>
      <c r="E585" s="5" t="e">
        <f>IF(I585=#REF!,'Turf only'!G585,"")</f>
        <v>#REF!</v>
      </c>
      <c r="F585" s="5" t="e">
        <f t="shared" si="46"/>
        <v>#REF!</v>
      </c>
      <c r="G585" s="15">
        <v>44938</v>
      </c>
      <c r="H585" s="16" t="s">
        <v>34</v>
      </c>
      <c r="I585" s="16" t="s">
        <v>8</v>
      </c>
      <c r="J585" s="16" t="s">
        <v>9</v>
      </c>
      <c r="K585" s="14" t="s">
        <v>10</v>
      </c>
      <c r="L585" s="14" t="s">
        <v>11</v>
      </c>
      <c r="M585" s="16" t="s">
        <v>12</v>
      </c>
      <c r="N585" s="16" t="s">
        <v>13</v>
      </c>
      <c r="O585" s="16" t="s">
        <v>14</v>
      </c>
      <c r="P585" s="12">
        <f t="shared" si="47"/>
        <v>1</v>
      </c>
      <c r="Q585" s="12" cm="1">
        <f t="array" ref="Q585">SUMPRODUCT(($G$2:$G$2765=G585)*(P585&gt;$P$2:$P$2765))+1</f>
        <v>1</v>
      </c>
      <c r="R585" s="12" t="e">
        <f>(Q585*100000)+#REF!</f>
        <v>#REF!</v>
      </c>
      <c r="S585" t="e" cm="1">
        <f t="array" ref="S585">SUMPRODUCT(($G$2:$G$2765=G585)*(R585&gt;$R$2:$R$2765))+1</f>
        <v>#REF!</v>
      </c>
      <c r="T585" t="str">
        <f t="shared" si="48"/>
        <v xml:space="preserve">Catterick Bridge </v>
      </c>
      <c r="U585">
        <v>0</v>
      </c>
      <c r="V585" t="s">
        <v>19</v>
      </c>
      <c r="W585">
        <f t="shared" si="49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45"/>
        <v>Afternoon44939</v>
      </c>
      <c r="D586" s="5" t="str">
        <f>IF('by region'!$C$2="Any","Any",'Turf only'!V586)&amp;M586&amp;IF('by region'!$I$2="Any","Any",N586)&amp;G586</f>
        <v>AnyJumpAny44939</v>
      </c>
      <c r="E586" s="5" t="e">
        <f>IF(I586=#REF!,'Turf only'!G586,"")</f>
        <v>#REF!</v>
      </c>
      <c r="F586" s="5" t="e">
        <f t="shared" si="46"/>
        <v>#REF!</v>
      </c>
      <c r="G586" s="15">
        <v>44939</v>
      </c>
      <c r="H586" s="16" t="s">
        <v>35</v>
      </c>
      <c r="I586" s="16" t="s">
        <v>45</v>
      </c>
      <c r="J586" s="16" t="s">
        <v>9</v>
      </c>
      <c r="K586" s="14" t="s">
        <v>16</v>
      </c>
      <c r="L586" s="14" t="s">
        <v>17</v>
      </c>
      <c r="M586" s="16" t="s">
        <v>12</v>
      </c>
      <c r="N586" s="16" t="s">
        <v>13</v>
      </c>
      <c r="O586" s="16" t="s">
        <v>14</v>
      </c>
      <c r="P586" s="12">
        <f t="shared" si="47"/>
        <v>1</v>
      </c>
      <c r="Q586" s="12" cm="1">
        <f t="array" ref="Q586">SUMPRODUCT(($G$2:$G$2765=G586)*(P586&gt;$P$2:$P$2765))+1</f>
        <v>1</v>
      </c>
      <c r="R586" s="12" t="e">
        <f>(Q586*100000)+#REF!</f>
        <v>#REF!</v>
      </c>
      <c r="S586" t="e" cm="1">
        <f t="array" ref="S586">SUMPRODUCT(($G$2:$G$2765=G586)*(R586&gt;$R$2:$R$2765))+1</f>
        <v>#REF!</v>
      </c>
      <c r="T586" t="str">
        <f t="shared" si="48"/>
        <v xml:space="preserve">Huntingdon </v>
      </c>
      <c r="U586">
        <v>0</v>
      </c>
      <c r="V586" t="s">
        <v>11</v>
      </c>
      <c r="W586">
        <f t="shared" si="49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45"/>
        <v>Afternoon44939</v>
      </c>
      <c r="D587" s="5" t="str">
        <f>IF('by region'!$C$2="Any","Any",'Turf only'!V587)&amp;M587&amp;IF('by region'!$I$2="Any","Any",N587)&amp;G587</f>
        <v>AnyJumpAny44939</v>
      </c>
      <c r="E587" s="5" t="e">
        <f>IF(I587=#REF!,'Turf only'!G587,"")</f>
        <v>#REF!</v>
      </c>
      <c r="F587" s="5" t="e">
        <f t="shared" si="46"/>
        <v>#REF!</v>
      </c>
      <c r="G587" s="15">
        <v>44939</v>
      </c>
      <c r="H587" s="16" t="s">
        <v>35</v>
      </c>
      <c r="I587" s="16" t="s">
        <v>46</v>
      </c>
      <c r="J587" s="16" t="s">
        <v>9</v>
      </c>
      <c r="K587" s="14" t="s">
        <v>24</v>
      </c>
      <c r="L587" s="14" t="s">
        <v>11</v>
      </c>
      <c r="M587" s="16" t="s">
        <v>12</v>
      </c>
      <c r="N587" s="16" t="s">
        <v>13</v>
      </c>
      <c r="O587" s="16" t="s">
        <v>21</v>
      </c>
      <c r="P587" s="12">
        <f t="shared" si="47"/>
        <v>1</v>
      </c>
      <c r="Q587" s="12" cm="1">
        <f t="array" ref="Q587">SUMPRODUCT(($G$2:$G$2765=G587)*(P587&gt;$P$2:$P$2765))+1</f>
        <v>1</v>
      </c>
      <c r="R587" s="12" t="e">
        <f>(Q587*100000)+#REF!</f>
        <v>#REF!</v>
      </c>
      <c r="S587" t="e" cm="1">
        <f t="array" ref="S587">SUMPRODUCT(($G$2:$G$2765=G587)*(R587&gt;$R$2:$R$2765))+1</f>
        <v>#REF!</v>
      </c>
      <c r="T587" t="str">
        <f t="shared" si="48"/>
        <v xml:space="preserve">Sedgefield </v>
      </c>
      <c r="U587">
        <v>0</v>
      </c>
      <c r="V587" t="s">
        <v>11</v>
      </c>
      <c r="W587">
        <f t="shared" si="49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45"/>
        <v>Afternoon44940</v>
      </c>
      <c r="D588" s="5" t="str">
        <f>IF('by region'!$C$2="Any","Any",'Turf only'!V588)&amp;M588&amp;IF('by region'!$I$2="Any","Any",N588)&amp;G588</f>
        <v>AnyJumpAny44940</v>
      </c>
      <c r="E588" s="5" t="e">
        <f>IF(I588=#REF!,'Turf only'!G588,"")</f>
        <v>#REF!</v>
      </c>
      <c r="F588" s="5" t="e">
        <f t="shared" si="46"/>
        <v>#REF!</v>
      </c>
      <c r="G588" s="15">
        <v>44940</v>
      </c>
      <c r="H588" s="16" t="s">
        <v>37</v>
      </c>
      <c r="I588" s="16" t="s">
        <v>47</v>
      </c>
      <c r="J588" s="16" t="s">
        <v>9</v>
      </c>
      <c r="K588" s="14" t="s">
        <v>16</v>
      </c>
      <c r="L588" s="14" t="s">
        <v>19</v>
      </c>
      <c r="M588" s="16" t="s">
        <v>12</v>
      </c>
      <c r="N588" s="16" t="s">
        <v>13</v>
      </c>
      <c r="O588" s="16" t="s">
        <v>14</v>
      </c>
      <c r="P588" s="12">
        <f t="shared" si="47"/>
        <v>1</v>
      </c>
      <c r="Q588" s="12" cm="1">
        <f t="array" ref="Q588">SUMPRODUCT(($G$2:$G$2765=G588)*(P588&gt;$P$2:$P$2765))+1</f>
        <v>1</v>
      </c>
      <c r="R588" s="12" t="e">
        <f>(Q588*100000)+#REF!</f>
        <v>#REF!</v>
      </c>
      <c r="S588" t="e" cm="1">
        <f t="array" ref="S588">SUMPRODUCT(($G$2:$G$2765=G588)*(R588&gt;$R$2:$R$2765))+1</f>
        <v>#REF!</v>
      </c>
      <c r="T588" t="str">
        <f t="shared" si="48"/>
        <v xml:space="preserve">Kempton Park </v>
      </c>
      <c r="U588">
        <v>0</v>
      </c>
      <c r="V588" t="s">
        <v>19</v>
      </c>
      <c r="W588">
        <f t="shared" si="49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45"/>
        <v>Afternoon44940</v>
      </c>
      <c r="D589" s="5" t="str">
        <f>IF('by region'!$C$2="Any","Any",'Turf only'!V589)&amp;M589&amp;IF('by region'!$I$2="Any","Any",N589)&amp;G589</f>
        <v>AnyJumpAny44940</v>
      </c>
      <c r="E589" s="5" t="e">
        <f>IF(I589=#REF!,'Turf only'!G589,"")</f>
        <v>#REF!</v>
      </c>
      <c r="F589" s="5" t="e">
        <f t="shared" si="46"/>
        <v>#REF!</v>
      </c>
      <c r="G589" s="15">
        <v>44940</v>
      </c>
      <c r="H589" s="16" t="s">
        <v>37</v>
      </c>
      <c r="I589" s="16" t="s">
        <v>48</v>
      </c>
      <c r="J589" s="16" t="s">
        <v>9</v>
      </c>
      <c r="K589" s="14" t="s">
        <v>16</v>
      </c>
      <c r="L589" s="14" t="s">
        <v>17</v>
      </c>
      <c r="M589" s="16" t="s">
        <v>12</v>
      </c>
      <c r="N589" s="16" t="s">
        <v>13</v>
      </c>
      <c r="O589" s="16" t="s">
        <v>14</v>
      </c>
      <c r="P589" s="12">
        <f t="shared" si="47"/>
        <v>1</v>
      </c>
      <c r="Q589" s="12" cm="1">
        <f t="array" ref="Q589">SUMPRODUCT(($G$2:$G$2765=G589)*(P589&gt;$P$2:$P$2765))+1</f>
        <v>1</v>
      </c>
      <c r="R589" s="12" t="e">
        <f>(Q589*100000)+#REF!</f>
        <v>#REF!</v>
      </c>
      <c r="S589" t="e" cm="1">
        <f t="array" ref="S589">SUMPRODUCT(($G$2:$G$2765=G589)*(R589&gt;$R$2:$R$2765))+1</f>
        <v>#REF!</v>
      </c>
      <c r="T589" t="str">
        <f t="shared" si="48"/>
        <v xml:space="preserve">Warwick </v>
      </c>
      <c r="U589">
        <v>0</v>
      </c>
      <c r="V589" t="s">
        <v>17</v>
      </c>
      <c r="W589">
        <f t="shared" si="49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45"/>
        <v>Afternoon44940</v>
      </c>
      <c r="D590" s="5" t="str">
        <f>IF('by region'!$C$2="Any","Any",'Turf only'!V590)&amp;M590&amp;IF('by region'!$I$2="Any","Any",N590)&amp;G590</f>
        <v>AnyJumpAny44940</v>
      </c>
      <c r="E590" s="5" t="e">
        <f>IF(I590=#REF!,'Turf only'!G590,"")</f>
        <v>#REF!</v>
      </c>
      <c r="F590" s="5" t="e">
        <f t="shared" si="46"/>
        <v>#REF!</v>
      </c>
      <c r="G590" s="15">
        <v>44940</v>
      </c>
      <c r="H590" s="16" t="s">
        <v>37</v>
      </c>
      <c r="I590" s="16" t="s">
        <v>49</v>
      </c>
      <c r="J590" s="16" t="s">
        <v>9</v>
      </c>
      <c r="K590" s="14" t="s">
        <v>10</v>
      </c>
      <c r="L590" s="14" t="s">
        <v>11</v>
      </c>
      <c r="M590" s="16" t="s">
        <v>12</v>
      </c>
      <c r="N590" s="16" t="s">
        <v>13</v>
      </c>
      <c r="O590" s="16" t="s">
        <v>14</v>
      </c>
      <c r="P590" s="12">
        <f t="shared" si="47"/>
        <v>1</v>
      </c>
      <c r="Q590" s="12" cm="1">
        <f t="array" ref="Q590">SUMPRODUCT(($G$2:$G$2765=G590)*(P590&gt;$P$2:$P$2765))+1</f>
        <v>1</v>
      </c>
      <c r="R590" s="12" t="e">
        <f>(Q590*100000)+#REF!</f>
        <v>#REF!</v>
      </c>
      <c r="S590" t="e" cm="1">
        <f t="array" ref="S590">SUMPRODUCT(($G$2:$G$2765=G590)*(R590&gt;$R$2:$R$2765))+1</f>
        <v>#REF!</v>
      </c>
      <c r="T590" t="str">
        <f t="shared" si="48"/>
        <v xml:space="preserve">Wetherby </v>
      </c>
      <c r="U590">
        <v>0</v>
      </c>
      <c r="V590" t="s">
        <v>11</v>
      </c>
      <c r="W590">
        <f t="shared" si="49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45"/>
        <v>Afternoon44941</v>
      </c>
      <c r="D591" s="5" t="str">
        <f>IF('by region'!$C$2="Any","Any",'Turf only'!V591)&amp;M591&amp;IF('by region'!$I$2="Any","Any",N591)&amp;G591</f>
        <v>AnyJumpAny44941</v>
      </c>
      <c r="E591" s="5" t="e">
        <f>IF(I591=#REF!,'Turf only'!G591,"")</f>
        <v>#REF!</v>
      </c>
      <c r="F591" s="5" t="e">
        <f t="shared" si="46"/>
        <v>#REF!</v>
      </c>
      <c r="G591" s="15">
        <v>44941</v>
      </c>
      <c r="H591" s="16" t="s">
        <v>40</v>
      </c>
      <c r="I591" s="16" t="s">
        <v>50</v>
      </c>
      <c r="J591" s="16" t="s">
        <v>9</v>
      </c>
      <c r="K591" s="14" t="s">
        <v>10</v>
      </c>
      <c r="L591" s="14" t="s">
        <v>11</v>
      </c>
      <c r="M591" s="16" t="s">
        <v>12</v>
      </c>
      <c r="N591" s="16" t="s">
        <v>13</v>
      </c>
      <c r="O591" s="16" t="s">
        <v>14</v>
      </c>
      <c r="P591" s="12">
        <f t="shared" si="47"/>
        <v>1</v>
      </c>
      <c r="Q591" s="12" cm="1">
        <f t="array" ref="Q591">SUMPRODUCT(($G$2:$G$2765=G591)*(P591&gt;$P$2:$P$2765))+1</f>
        <v>1</v>
      </c>
      <c r="R591" s="12" t="e">
        <f>(Q591*100000)+#REF!</f>
        <v>#REF!</v>
      </c>
      <c r="S591" t="e" cm="1">
        <f t="array" ref="S591">SUMPRODUCT(($G$2:$G$2765=G591)*(R591&gt;$R$2:$R$2765))+1</f>
        <v>#REF!</v>
      </c>
      <c r="T591" t="str">
        <f t="shared" si="48"/>
        <v xml:space="preserve">Kelso </v>
      </c>
      <c r="U591">
        <v>0</v>
      </c>
      <c r="V591" t="s">
        <v>17</v>
      </c>
      <c r="W591">
        <f t="shared" si="49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45"/>
        <v>Afternoon44942</v>
      </c>
      <c r="D592" s="5" t="str">
        <f>IF('by region'!$C$2="Any","Any",'Turf only'!V592)&amp;M592&amp;IF('by region'!$I$2="Any","Any",N592)&amp;G592</f>
        <v>AnyJumpAny44942</v>
      </c>
      <c r="E592" s="5" t="e">
        <f>IF(I592=#REF!,'Turf only'!G592,"")</f>
        <v>#REF!</v>
      </c>
      <c r="F592" s="5" t="e">
        <f t="shared" si="46"/>
        <v>#REF!</v>
      </c>
      <c r="G592" s="15">
        <v>44942</v>
      </c>
      <c r="H592" s="16" t="s">
        <v>42</v>
      </c>
      <c r="I592" s="16" t="s">
        <v>58</v>
      </c>
      <c r="J592" s="16" t="s">
        <v>9</v>
      </c>
      <c r="K592" s="14" t="s">
        <v>24</v>
      </c>
      <c r="L592" s="14" t="s">
        <v>19</v>
      </c>
      <c r="M592" s="16" t="s">
        <v>12</v>
      </c>
      <c r="N592" s="16" t="s">
        <v>13</v>
      </c>
      <c r="O592" s="16" t="s">
        <v>14</v>
      </c>
      <c r="P592" s="12">
        <f t="shared" si="47"/>
        <v>1</v>
      </c>
      <c r="Q592" s="12" cm="1">
        <f t="array" ref="Q592">SUMPRODUCT(($G$2:$G$2765=G592)*(P592&gt;$P$2:$P$2765))+1</f>
        <v>1</v>
      </c>
      <c r="R592" s="12" t="e">
        <f>(Q592*100000)+#REF!</f>
        <v>#REF!</v>
      </c>
      <c r="S592" t="e" cm="1">
        <f t="array" ref="S592">SUMPRODUCT(($G$2:$G$2765=G592)*(R592&gt;$R$2:$R$2765))+1</f>
        <v>#REF!</v>
      </c>
      <c r="T592" t="str">
        <f t="shared" si="48"/>
        <v xml:space="preserve">Fontwell Park </v>
      </c>
      <c r="U592">
        <v>0</v>
      </c>
      <c r="V592" t="s">
        <v>19</v>
      </c>
      <c r="W592">
        <f t="shared" si="49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45"/>
        <v>Afternoon44942</v>
      </c>
      <c r="D593" s="5" t="str">
        <f>IF('by region'!$C$2="Any","Any",'Turf only'!V593)&amp;M593&amp;IF('by region'!$I$2="Any","Any",N593)&amp;G593</f>
        <v>AnyJumpAny44942</v>
      </c>
      <c r="E593" s="5" t="e">
        <f>IF(I593=#REF!,'Turf only'!G593,"")</f>
        <v>#REF!</v>
      </c>
      <c r="F593" s="5" t="e">
        <f t="shared" si="46"/>
        <v>#REF!</v>
      </c>
      <c r="G593" s="15">
        <v>44942</v>
      </c>
      <c r="H593" s="16" t="s">
        <v>42</v>
      </c>
      <c r="I593" s="16" t="s">
        <v>61</v>
      </c>
      <c r="J593" s="16" t="s">
        <v>9</v>
      </c>
      <c r="K593" s="14" t="s">
        <v>24</v>
      </c>
      <c r="L593" s="14" t="s">
        <v>17</v>
      </c>
      <c r="M593" s="16" t="s">
        <v>12</v>
      </c>
      <c r="N593" s="16" t="s">
        <v>13</v>
      </c>
      <c r="O593" s="16" t="s">
        <v>14</v>
      </c>
      <c r="P593" s="12">
        <f t="shared" si="47"/>
        <v>1</v>
      </c>
      <c r="Q593" s="12" cm="1">
        <f t="array" ref="Q593">SUMPRODUCT(($G$2:$G$2765=G593)*(P593&gt;$P$2:$P$2765))+1</f>
        <v>1</v>
      </c>
      <c r="R593" s="12" t="e">
        <f>(Q593*100000)+#REF!</f>
        <v>#REF!</v>
      </c>
      <c r="S593" t="e" cm="1">
        <f t="array" ref="S593">SUMPRODUCT(($G$2:$G$2765=G593)*(R593&gt;$R$2:$R$2765))+1</f>
        <v>#REF!</v>
      </c>
      <c r="T593" t="str">
        <f t="shared" si="48"/>
        <v xml:space="preserve">Hereford </v>
      </c>
      <c r="U593">
        <v>0</v>
      </c>
      <c r="V593" t="s">
        <v>30</v>
      </c>
      <c r="W593">
        <f t="shared" si="49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45"/>
        <v>Afternoon44943</v>
      </c>
      <c r="D594" s="5" t="str">
        <f>IF('by region'!$C$2="Any","Any",'Turf only'!V594)&amp;M594&amp;IF('by region'!$I$2="Any","Any",N594)&amp;G594</f>
        <v>AnyJumpAny44943</v>
      </c>
      <c r="E594" s="5" t="e">
        <f>IF(I594=#REF!,'Turf only'!G594,"")</f>
        <v>#REF!</v>
      </c>
      <c r="F594" s="5" t="e">
        <f t="shared" si="46"/>
        <v>#REF!</v>
      </c>
      <c r="G594" s="15">
        <v>44943</v>
      </c>
      <c r="H594" s="16" t="s">
        <v>7</v>
      </c>
      <c r="I594" s="16" t="s">
        <v>54</v>
      </c>
      <c r="J594" s="16" t="s">
        <v>9</v>
      </c>
      <c r="K594" s="14" t="s">
        <v>24</v>
      </c>
      <c r="L594" s="14" t="s">
        <v>19</v>
      </c>
      <c r="M594" s="16" t="s">
        <v>12</v>
      </c>
      <c r="N594" s="16" t="s">
        <v>13</v>
      </c>
      <c r="O594" s="16" t="s">
        <v>21</v>
      </c>
      <c r="P594" s="12">
        <f t="shared" si="47"/>
        <v>1</v>
      </c>
      <c r="Q594" s="12" cm="1">
        <f t="array" ref="Q594">SUMPRODUCT(($G$2:$G$2765=G594)*(P594&gt;$P$2:$P$2765))+1</f>
        <v>1</v>
      </c>
      <c r="R594" s="12" t="e">
        <f>(Q594*100000)+#REF!</f>
        <v>#REF!</v>
      </c>
      <c r="S594" t="e" cm="1">
        <f t="array" ref="S594">SUMPRODUCT(($G$2:$G$2765=G594)*(R594&gt;$R$2:$R$2765))+1</f>
        <v>#REF!</v>
      </c>
      <c r="T594" t="str">
        <f t="shared" si="48"/>
        <v xml:space="preserve">Chepstow </v>
      </c>
      <c r="U594">
        <v>0</v>
      </c>
      <c r="V594" t="s">
        <v>19</v>
      </c>
      <c r="W594">
        <f t="shared" si="49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45"/>
        <v>Afternoon44944</v>
      </c>
      <c r="D595" s="5" t="str">
        <f>IF('by region'!$C$2="Any","Any",'Turf only'!V595)&amp;M595&amp;IF('by region'!$I$2="Any","Any",N595)&amp;G595</f>
        <v>AnyJumpAny44944</v>
      </c>
      <c r="E595" s="5" t="e">
        <f>IF(I595=#REF!,'Turf only'!G595,"")</f>
        <v>#REF!</v>
      </c>
      <c r="F595" s="5" t="e">
        <f t="shared" si="46"/>
        <v>#REF!</v>
      </c>
      <c r="G595" s="15">
        <v>44944</v>
      </c>
      <c r="H595" s="16" t="s">
        <v>27</v>
      </c>
      <c r="I595" s="16" t="s">
        <v>51</v>
      </c>
      <c r="J595" s="16" t="s">
        <v>9</v>
      </c>
      <c r="K595" s="14" t="s">
        <v>10</v>
      </c>
      <c r="L595" s="14" t="s">
        <v>19</v>
      </c>
      <c r="M595" s="16" t="s">
        <v>12</v>
      </c>
      <c r="N595" s="16" t="s">
        <v>13</v>
      </c>
      <c r="O595" s="16" t="s">
        <v>14</v>
      </c>
      <c r="P595" s="12">
        <f t="shared" si="47"/>
        <v>1</v>
      </c>
      <c r="Q595" s="12" cm="1">
        <f t="array" ref="Q595">SUMPRODUCT(($G$2:$G$2765=G595)*(P595&gt;$P$2:$P$2765))+1</f>
        <v>1</v>
      </c>
      <c r="R595" s="12" t="e">
        <f>(Q595*100000)+#REF!</f>
        <v>#REF!</v>
      </c>
      <c r="S595" t="e" cm="1">
        <f t="array" ref="S595">SUMPRODUCT(($G$2:$G$2765=G595)*(R595&gt;$R$2:$R$2765))+1</f>
        <v>#REF!</v>
      </c>
      <c r="T595" t="str">
        <f t="shared" si="48"/>
        <v xml:space="preserve">Newbury </v>
      </c>
      <c r="U595">
        <v>0</v>
      </c>
      <c r="V595" t="s">
        <v>19</v>
      </c>
      <c r="W595">
        <f t="shared" si="49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45"/>
        <v>Afternoon44944</v>
      </c>
      <c r="D596" s="5" t="str">
        <f>IF('by region'!$C$2="Any","Any",'Turf only'!V596)&amp;M596&amp;IF('by region'!$I$2="Any","Any",N596)&amp;G596</f>
        <v>AnyJumpAny44944</v>
      </c>
      <c r="E596" s="5" t="e">
        <f>IF(I596=#REF!,'Turf only'!G596,"")</f>
        <v>#REF!</v>
      </c>
      <c r="F596" s="5" t="e">
        <f t="shared" si="46"/>
        <v>#REF!</v>
      </c>
      <c r="G596" s="15">
        <v>44944</v>
      </c>
      <c r="H596" s="16" t="s">
        <v>27</v>
      </c>
      <c r="I596" s="16" t="s">
        <v>41</v>
      </c>
      <c r="J596" s="16" t="s">
        <v>9</v>
      </c>
      <c r="K596" s="14" t="s">
        <v>10</v>
      </c>
      <c r="L596" s="14" t="s">
        <v>19</v>
      </c>
      <c r="M596" s="16" t="s">
        <v>12</v>
      </c>
      <c r="N596" s="16" t="s">
        <v>13</v>
      </c>
      <c r="O596" s="16" t="s">
        <v>14</v>
      </c>
      <c r="P596" s="12">
        <f t="shared" si="47"/>
        <v>1</v>
      </c>
      <c r="Q596" s="12" cm="1">
        <f t="array" ref="Q596">SUMPRODUCT(($G$2:$G$2765=G596)*(P596&gt;$P$2:$P$2765))+1</f>
        <v>1</v>
      </c>
      <c r="R596" s="12" t="e">
        <f>(Q596*100000)+#REF!</f>
        <v>#REF!</v>
      </c>
      <c r="S596" t="e" cm="1">
        <f t="array" ref="S596">SUMPRODUCT(($G$2:$G$2765=G596)*(R596&gt;$R$2:$R$2765))+1</f>
        <v>#REF!</v>
      </c>
      <c r="T596" t="str">
        <f t="shared" si="48"/>
        <v xml:space="preserve">Plumpton </v>
      </c>
      <c r="U596">
        <v>0</v>
      </c>
      <c r="V596" t="s">
        <v>17</v>
      </c>
      <c r="W596">
        <f t="shared" si="49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45"/>
        <v>Afternoon44945</v>
      </c>
      <c r="D597" s="5" t="str">
        <f>IF('by region'!$C$2="Any","Any",'Turf only'!V597)&amp;M597&amp;IF('by region'!$I$2="Any","Any",N597)&amp;G597</f>
        <v>AnyJumpAny44945</v>
      </c>
      <c r="E597" s="5" t="e">
        <f>IF(I597=#REF!,'Turf only'!G597,"")</f>
        <v>#REF!</v>
      </c>
      <c r="F597" s="5" t="e">
        <f t="shared" si="46"/>
        <v>#REF!</v>
      </c>
      <c r="G597" s="15">
        <v>44945</v>
      </c>
      <c r="H597" s="16" t="s">
        <v>34</v>
      </c>
      <c r="I597" s="16" t="s">
        <v>31</v>
      </c>
      <c r="J597" s="16" t="s">
        <v>9</v>
      </c>
      <c r="K597" s="14" t="s">
        <v>24</v>
      </c>
      <c r="L597" s="14" t="s">
        <v>11</v>
      </c>
      <c r="M597" s="16" t="s">
        <v>12</v>
      </c>
      <c r="N597" s="16" t="s">
        <v>13</v>
      </c>
      <c r="O597" s="16" t="s">
        <v>14</v>
      </c>
      <c r="P597" s="12">
        <f t="shared" si="47"/>
        <v>1</v>
      </c>
      <c r="Q597" s="12" cm="1">
        <f t="array" ref="Q597">SUMPRODUCT(($G$2:$G$2765=G597)*(P597&gt;$P$2:$P$2765))+1</f>
        <v>1</v>
      </c>
      <c r="R597" s="12" t="e">
        <f>(Q597*100000)+#REF!</f>
        <v>#REF!</v>
      </c>
      <c r="S597" t="e" cm="1">
        <f t="array" ref="S597">SUMPRODUCT(($G$2:$G$2765=G597)*(R597&gt;$R$2:$R$2765))+1</f>
        <v>#REF!</v>
      </c>
      <c r="T597" t="str">
        <f t="shared" si="48"/>
        <v xml:space="preserve">Newcastle </v>
      </c>
      <c r="U597">
        <v>0</v>
      </c>
      <c r="V597" t="s">
        <v>30</v>
      </c>
      <c r="W597">
        <f t="shared" si="49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45"/>
        <v>Afternoon44945</v>
      </c>
      <c r="D598" s="5" t="str">
        <f>IF('by region'!$C$2="Any","Any",'Turf only'!V598)&amp;M598&amp;IF('by region'!$I$2="Any","Any",N598)&amp;G598</f>
        <v>AnyJumpAny44945</v>
      </c>
      <c r="E598" s="5" t="e">
        <f>IF(I598=#REF!,'Turf only'!G598,"")</f>
        <v>#REF!</v>
      </c>
      <c r="F598" s="5" t="e">
        <f t="shared" si="46"/>
        <v>#REF!</v>
      </c>
      <c r="G598" s="15">
        <v>44945</v>
      </c>
      <c r="H598" s="16" t="s">
        <v>34</v>
      </c>
      <c r="I598" s="16" t="s">
        <v>52</v>
      </c>
      <c r="J598" s="16" t="s">
        <v>9</v>
      </c>
      <c r="K598" s="14" t="s">
        <v>10</v>
      </c>
      <c r="L598" s="14" t="s">
        <v>17</v>
      </c>
      <c r="M598" s="16" t="s">
        <v>12</v>
      </c>
      <c r="N598" s="16" t="s">
        <v>13</v>
      </c>
      <c r="O598" s="16" t="s">
        <v>14</v>
      </c>
      <c r="P598" s="12">
        <f t="shared" si="47"/>
        <v>1</v>
      </c>
      <c r="Q598" s="12" cm="1">
        <f t="array" ref="Q598">SUMPRODUCT(($G$2:$G$2765=G598)*(P598&gt;$P$2:$P$2765))+1</f>
        <v>1</v>
      </c>
      <c r="R598" s="12" t="e">
        <f>(Q598*100000)+#REF!</f>
        <v>#REF!</v>
      </c>
      <c r="S598" t="e" cm="1">
        <f t="array" ref="S598">SUMPRODUCT(($G$2:$G$2765=G598)*(R598&gt;$R$2:$R$2765))+1</f>
        <v>#REF!</v>
      </c>
      <c r="T598" t="str">
        <f t="shared" si="48"/>
        <v xml:space="preserve">Ludlow </v>
      </c>
      <c r="U598">
        <v>0</v>
      </c>
      <c r="V598" t="s">
        <v>19</v>
      </c>
      <c r="W598">
        <f t="shared" si="49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45"/>
        <v>Afternoon44945</v>
      </c>
      <c r="D599" s="5" t="str">
        <f>IF('by region'!$C$2="Any","Any",'Turf only'!V599)&amp;M599&amp;IF('by region'!$I$2="Any","Any",N599)&amp;G599</f>
        <v>AnyJumpAny44945</v>
      </c>
      <c r="E599" s="5" t="e">
        <f>IF(I599=#REF!,'Turf only'!G599,"")</f>
        <v>#REF!</v>
      </c>
      <c r="F599" s="5" t="e">
        <f t="shared" si="46"/>
        <v>#REF!</v>
      </c>
      <c r="G599" s="15">
        <v>44945</v>
      </c>
      <c r="H599" s="16" t="s">
        <v>34</v>
      </c>
      <c r="I599" s="16" t="s">
        <v>39</v>
      </c>
      <c r="J599" s="16" t="s">
        <v>9</v>
      </c>
      <c r="K599" s="14" t="s">
        <v>16</v>
      </c>
      <c r="L599" s="14" t="s">
        <v>19</v>
      </c>
      <c r="M599" s="16" t="s">
        <v>12</v>
      </c>
      <c r="N599" s="16" t="s">
        <v>13</v>
      </c>
      <c r="O599" s="16" t="s">
        <v>14</v>
      </c>
      <c r="P599" s="12">
        <f t="shared" si="47"/>
        <v>1</v>
      </c>
      <c r="Q599" s="12" cm="1">
        <f t="array" ref="Q599">SUMPRODUCT(($G$2:$G$2765=G599)*(P599&gt;$P$2:$P$2765))+1</f>
        <v>1</v>
      </c>
      <c r="R599" s="12" t="e">
        <f>(Q599*100000)+#REF!</f>
        <v>#REF!</v>
      </c>
      <c r="S599" t="e" cm="1">
        <f t="array" ref="S599">SUMPRODUCT(($G$2:$G$2765=G599)*(R599&gt;$R$2:$R$2765))+1</f>
        <v>#REF!</v>
      </c>
      <c r="T599" t="str">
        <f t="shared" si="48"/>
        <v xml:space="preserve">Wincanton </v>
      </c>
      <c r="U599">
        <v>0</v>
      </c>
      <c r="V599" t="s">
        <v>19</v>
      </c>
      <c r="W599">
        <f t="shared" si="49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45"/>
        <v>Afternoon44946</v>
      </c>
      <c r="D600" s="5" t="str">
        <f>IF('by region'!$C$2="Any","Any",'Turf only'!V600)&amp;M600&amp;IF('by region'!$I$2="Any","Any",N600)&amp;G600</f>
        <v>AnyJumpAny44946</v>
      </c>
      <c r="E600" s="5" t="e">
        <f>IF(I600=#REF!,'Turf only'!G600,"")</f>
        <v>#REF!</v>
      </c>
      <c r="F600" s="5" t="e">
        <f t="shared" si="46"/>
        <v>#REF!</v>
      </c>
      <c r="G600" s="15">
        <v>44946</v>
      </c>
      <c r="H600" s="16" t="s">
        <v>35</v>
      </c>
      <c r="I600" s="16" t="s">
        <v>36</v>
      </c>
      <c r="J600" s="16" t="s">
        <v>9</v>
      </c>
      <c r="K600" s="14" t="s">
        <v>24</v>
      </c>
      <c r="L600" s="14" t="s">
        <v>19</v>
      </c>
      <c r="M600" s="16" t="s">
        <v>12</v>
      </c>
      <c r="N600" s="16" t="s">
        <v>13</v>
      </c>
      <c r="O600" s="16" t="s">
        <v>14</v>
      </c>
      <c r="P600" s="12">
        <f t="shared" si="47"/>
        <v>1</v>
      </c>
      <c r="Q600" s="12" cm="1">
        <f t="array" ref="Q600">SUMPRODUCT(($G$2:$G$2765=G600)*(P600&gt;$P$2:$P$2765))+1</f>
        <v>1</v>
      </c>
      <c r="R600" s="12" t="e">
        <f>(Q600*100000)+#REF!</f>
        <v>#REF!</v>
      </c>
      <c r="S600" t="e" cm="1">
        <f t="array" ref="S600">SUMPRODUCT(($G$2:$G$2765=G600)*(R600&gt;$R$2:$R$2765))+1</f>
        <v>#REF!</v>
      </c>
      <c r="T600" t="str">
        <f t="shared" si="48"/>
        <v xml:space="preserve">Lingfield Park </v>
      </c>
      <c r="U600">
        <v>0</v>
      </c>
      <c r="V600" t="s">
        <v>17</v>
      </c>
      <c r="W600">
        <f t="shared" si="49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45"/>
        <v>Afternoon44946</v>
      </c>
      <c r="D601" s="5" t="str">
        <f>IF('by region'!$C$2="Any","Any",'Turf only'!V601)&amp;M601&amp;IF('by region'!$I$2="Any","Any",N601)&amp;G601</f>
        <v>AnyJumpAny44946</v>
      </c>
      <c r="E601" s="5" t="e">
        <f>IF(I601=#REF!,'Turf only'!G601,"")</f>
        <v>#REF!</v>
      </c>
      <c r="F601" s="5" t="e">
        <f t="shared" si="46"/>
        <v>#REF!</v>
      </c>
      <c r="G601" s="15">
        <v>44946</v>
      </c>
      <c r="H601" s="16" t="s">
        <v>35</v>
      </c>
      <c r="I601" s="16" t="s">
        <v>53</v>
      </c>
      <c r="J601" s="16" t="s">
        <v>9</v>
      </c>
      <c r="K601" s="14" t="s">
        <v>16</v>
      </c>
      <c r="L601" s="14" t="s">
        <v>17</v>
      </c>
      <c r="M601" s="16" t="s">
        <v>12</v>
      </c>
      <c r="N601" s="16" t="s">
        <v>13</v>
      </c>
      <c r="O601" s="16" t="s">
        <v>14</v>
      </c>
      <c r="P601" s="12">
        <f t="shared" si="47"/>
        <v>1</v>
      </c>
      <c r="Q601" s="12" cm="1">
        <f t="array" ref="Q601">SUMPRODUCT(($G$2:$G$2765=G601)*(P601&gt;$P$2:$P$2765))+1</f>
        <v>1</v>
      </c>
      <c r="R601" s="12" t="e">
        <f>(Q601*100000)+#REF!</f>
        <v>#REF!</v>
      </c>
      <c r="S601" t="e" cm="1">
        <f t="array" ref="S601">SUMPRODUCT(($G$2:$G$2765=G601)*(R601&gt;$R$2:$R$2765))+1</f>
        <v>#REF!</v>
      </c>
      <c r="T601" t="str">
        <f t="shared" si="48"/>
        <v xml:space="preserve">Market Rasen </v>
      </c>
      <c r="U601">
        <v>0</v>
      </c>
      <c r="V601" t="s">
        <v>11</v>
      </c>
      <c r="W601">
        <f t="shared" si="49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45"/>
        <v>Afternoon44947</v>
      </c>
      <c r="D602" s="5" t="str">
        <f>IF('by region'!$C$2="Any","Any",'Turf only'!V602)&amp;M602&amp;IF('by region'!$I$2="Any","Any",N602)&amp;G602</f>
        <v>AnyJumpAny44947</v>
      </c>
      <c r="E602" s="5" t="e">
        <f>IF(I602=#REF!,'Turf only'!G602,"")</f>
        <v>#REF!</v>
      </c>
      <c r="F602" s="5" t="e">
        <f t="shared" si="46"/>
        <v>#REF!</v>
      </c>
      <c r="G602" s="15">
        <v>44947</v>
      </c>
      <c r="H602" s="16" t="s">
        <v>37</v>
      </c>
      <c r="I602" s="16" t="s">
        <v>55</v>
      </c>
      <c r="J602" s="16" t="s">
        <v>9</v>
      </c>
      <c r="K602" s="14" t="s">
        <v>10</v>
      </c>
      <c r="L602" s="14" t="s">
        <v>19</v>
      </c>
      <c r="M602" s="16" t="s">
        <v>12</v>
      </c>
      <c r="N602" s="16" t="s">
        <v>13</v>
      </c>
      <c r="O602" s="16" t="s">
        <v>14</v>
      </c>
      <c r="P602" s="12">
        <f t="shared" si="47"/>
        <v>1</v>
      </c>
      <c r="Q602" s="12" cm="1">
        <f t="array" ref="Q602">SUMPRODUCT(($G$2:$G$2765=G602)*(P602&gt;$P$2:$P$2765))+1</f>
        <v>1</v>
      </c>
      <c r="R602" s="12" t="e">
        <f>(Q602*100000)+#REF!</f>
        <v>#REF!</v>
      </c>
      <c r="S602" t="e" cm="1">
        <f t="array" ref="S602">SUMPRODUCT(($G$2:$G$2765=G602)*(R602&gt;$R$2:$R$2765))+1</f>
        <v>#REF!</v>
      </c>
      <c r="T602" t="str">
        <f t="shared" si="48"/>
        <v xml:space="preserve">Ascot </v>
      </c>
      <c r="U602">
        <v>0</v>
      </c>
      <c r="V602" t="s">
        <v>19</v>
      </c>
      <c r="W602">
        <f t="shared" si="49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45"/>
        <v>Afternoon44947</v>
      </c>
      <c r="D603" s="5" t="str">
        <f>IF('by region'!$C$2="Any","Any",'Turf only'!V603)&amp;M603&amp;IF('by region'!$I$2="Any","Any",N603)&amp;G603</f>
        <v>AnyJumpAny44947</v>
      </c>
      <c r="E603" s="5" t="e">
        <f>IF(I603=#REF!,'Turf only'!G603,"")</f>
        <v>#REF!</v>
      </c>
      <c r="F603" s="5" t="e">
        <f t="shared" si="46"/>
        <v>#REF!</v>
      </c>
      <c r="G603" s="15">
        <v>44947</v>
      </c>
      <c r="H603" s="16" t="s">
        <v>37</v>
      </c>
      <c r="I603" s="16" t="s">
        <v>56</v>
      </c>
      <c r="J603" s="16" t="s">
        <v>9</v>
      </c>
      <c r="K603" s="14" t="s">
        <v>16</v>
      </c>
      <c r="L603" s="14" t="s">
        <v>11</v>
      </c>
      <c r="M603" s="16" t="s">
        <v>12</v>
      </c>
      <c r="N603" s="16" t="s">
        <v>13</v>
      </c>
      <c r="O603" s="16" t="s">
        <v>14</v>
      </c>
      <c r="P603" s="12">
        <f t="shared" si="47"/>
        <v>1</v>
      </c>
      <c r="Q603" s="12" cm="1">
        <f t="array" ref="Q603">SUMPRODUCT(($G$2:$G$2765=G603)*(P603&gt;$P$2:$P$2765))+1</f>
        <v>1</v>
      </c>
      <c r="R603" s="12" t="e">
        <f>(Q603*100000)+#REF!</f>
        <v>#REF!</v>
      </c>
      <c r="S603" t="e" cm="1">
        <f t="array" ref="S603">SUMPRODUCT(($G$2:$G$2765=G603)*(R603&gt;$R$2:$R$2765))+1</f>
        <v>#REF!</v>
      </c>
      <c r="T603" t="str">
        <f t="shared" si="48"/>
        <v xml:space="preserve">Haydock Park </v>
      </c>
      <c r="U603">
        <v>0</v>
      </c>
      <c r="V603" t="s">
        <v>19</v>
      </c>
      <c r="W603">
        <f t="shared" si="49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45"/>
        <v>Afternoon44947</v>
      </c>
      <c r="D604" s="5" t="str">
        <f>IF('by region'!$C$2="Any","Any",'Turf only'!V604)&amp;M604&amp;IF('by region'!$I$2="Any","Any",N604)&amp;G604</f>
        <v>AnyJumpAny44947</v>
      </c>
      <c r="E604" s="5" t="e">
        <f>IF(I604=#REF!,'Turf only'!G604,"")</f>
        <v>#REF!</v>
      </c>
      <c r="F604" s="5" t="e">
        <f t="shared" si="46"/>
        <v>#REF!</v>
      </c>
      <c r="G604" s="15">
        <v>44947</v>
      </c>
      <c r="H604" s="16" t="s">
        <v>37</v>
      </c>
      <c r="I604" s="16" t="s">
        <v>57</v>
      </c>
      <c r="J604" s="16" t="s">
        <v>9</v>
      </c>
      <c r="K604" s="14" t="s">
        <v>10</v>
      </c>
      <c r="L604" s="14" t="s">
        <v>19</v>
      </c>
      <c r="M604" s="16" t="s">
        <v>12</v>
      </c>
      <c r="N604" s="16" t="s">
        <v>13</v>
      </c>
      <c r="O604" s="16" t="s">
        <v>14</v>
      </c>
      <c r="P604" s="12">
        <f t="shared" si="47"/>
        <v>1</v>
      </c>
      <c r="Q604" s="12" cm="1">
        <f t="array" ref="Q604">SUMPRODUCT(($G$2:$G$2765=G604)*(P604&gt;$P$2:$P$2765))+1</f>
        <v>1</v>
      </c>
      <c r="R604" s="12" t="e">
        <f>(Q604*100000)+#REF!</f>
        <v>#REF!</v>
      </c>
      <c r="S604" t="e" cm="1">
        <f t="array" ref="S604">SUMPRODUCT(($G$2:$G$2765=G604)*(R604&gt;$R$2:$R$2765))+1</f>
        <v>#REF!</v>
      </c>
      <c r="T604" t="str">
        <f t="shared" si="48"/>
        <v xml:space="preserve">Taunton </v>
      </c>
      <c r="U604">
        <v>0</v>
      </c>
      <c r="V604" t="s">
        <v>19</v>
      </c>
      <c r="W604">
        <f t="shared" si="49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45"/>
        <v>Afternoon44948</v>
      </c>
      <c r="D605" s="5" t="str">
        <f>IF('by region'!$C$2="Any","Any",'Turf only'!V605)&amp;M605&amp;IF('by region'!$I$2="Any","Any",N605)&amp;G605</f>
        <v>AnyJumpAny44948</v>
      </c>
      <c r="E605" s="5" t="e">
        <f>IF(I605=#REF!,'Turf only'!G605,"")</f>
        <v>#REF!</v>
      </c>
      <c r="F605" s="5" t="e">
        <f t="shared" si="46"/>
        <v>#REF!</v>
      </c>
      <c r="G605" s="15">
        <v>44948</v>
      </c>
      <c r="H605" s="16" t="s">
        <v>40</v>
      </c>
      <c r="I605" s="16" t="s">
        <v>36</v>
      </c>
      <c r="J605" s="16" t="s">
        <v>9</v>
      </c>
      <c r="K605" s="14" t="s">
        <v>24</v>
      </c>
      <c r="L605" s="14" t="s">
        <v>19</v>
      </c>
      <c r="M605" s="16" t="s">
        <v>12</v>
      </c>
      <c r="N605" s="16" t="s">
        <v>13</v>
      </c>
      <c r="O605" s="16" t="s">
        <v>14</v>
      </c>
      <c r="P605" s="12">
        <f t="shared" si="47"/>
        <v>1</v>
      </c>
      <c r="Q605" s="12" cm="1">
        <f t="array" ref="Q605">SUMPRODUCT(($G$2:$G$2765=G605)*(P605&gt;$P$2:$P$2765))+1</f>
        <v>1</v>
      </c>
      <c r="R605" s="12" t="e">
        <f>(Q605*100000)+#REF!</f>
        <v>#REF!</v>
      </c>
      <c r="S605" t="e" cm="1">
        <f t="array" ref="S605">SUMPRODUCT(($G$2:$G$2765=G605)*(R605&gt;$R$2:$R$2765))+1</f>
        <v>#REF!</v>
      </c>
      <c r="T605" t="str">
        <f t="shared" si="48"/>
        <v xml:space="preserve">Lingfield Park </v>
      </c>
      <c r="U605">
        <v>0</v>
      </c>
      <c r="V605" t="s">
        <v>17</v>
      </c>
      <c r="W605">
        <f t="shared" si="49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45"/>
        <v>Afternoon44948</v>
      </c>
      <c r="D606" s="5" t="str">
        <f>IF('by region'!$C$2="Any","Any",'Turf only'!V606)&amp;M606&amp;IF('by region'!$I$2="Any","Any",N606)&amp;G606</f>
        <v>AnyJumpAny44948</v>
      </c>
      <c r="E606" s="5" t="e">
        <f>IF(I606=#REF!,'Turf only'!G606,"")</f>
        <v>#REF!</v>
      </c>
      <c r="F606" s="5" t="e">
        <f t="shared" si="46"/>
        <v>#REF!</v>
      </c>
      <c r="G606" s="15">
        <v>44948</v>
      </c>
      <c r="H606" s="16" t="s">
        <v>40</v>
      </c>
      <c r="I606" s="16" t="s">
        <v>20</v>
      </c>
      <c r="J606" s="16" t="s">
        <v>9</v>
      </c>
      <c r="K606" s="14" t="s">
        <v>10</v>
      </c>
      <c r="L606" s="14" t="s">
        <v>17</v>
      </c>
      <c r="M606" s="16" t="s">
        <v>12</v>
      </c>
      <c r="N606" s="16" t="s">
        <v>13</v>
      </c>
      <c r="O606" s="16" t="s">
        <v>21</v>
      </c>
      <c r="P606" s="12">
        <f t="shared" si="47"/>
        <v>1</v>
      </c>
      <c r="Q606" s="12" cm="1">
        <f t="array" ref="Q606">SUMPRODUCT(($G$2:$G$2765=G606)*(P606&gt;$P$2:$P$2765))+1</f>
        <v>1</v>
      </c>
      <c r="R606" s="12" t="e">
        <f>(Q606*100000)+#REF!</f>
        <v>#REF!</v>
      </c>
      <c r="S606" t="e" cm="1">
        <f t="array" ref="S606">SUMPRODUCT(($G$2:$G$2765=G606)*(R606&gt;$R$2:$R$2765))+1</f>
        <v>#REF!</v>
      </c>
      <c r="T606" t="str">
        <f t="shared" si="48"/>
        <v xml:space="preserve">Fakenham </v>
      </c>
      <c r="U606">
        <v>0</v>
      </c>
      <c r="V606" t="s">
        <v>11</v>
      </c>
      <c r="W606">
        <f t="shared" si="49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45"/>
        <v>Afternoon44950</v>
      </c>
      <c r="D607" s="5" t="str">
        <f>IF('by region'!$C$2="Any","Any",'Turf only'!V607)&amp;M607&amp;IF('by region'!$I$2="Any","Any",N607)&amp;G607</f>
        <v>AnyJumpAny44950</v>
      </c>
      <c r="E607" s="5" t="e">
        <f>IF(I607=#REF!,'Turf only'!G607,"")</f>
        <v>#REF!</v>
      </c>
      <c r="F607" s="5" t="e">
        <f t="shared" si="46"/>
        <v>#REF!</v>
      </c>
      <c r="G607" s="15">
        <v>44950</v>
      </c>
      <c r="H607" s="16" t="s">
        <v>7</v>
      </c>
      <c r="I607" s="16" t="s">
        <v>18</v>
      </c>
      <c r="J607" s="16" t="s">
        <v>9</v>
      </c>
      <c r="K607" s="14" t="s">
        <v>16</v>
      </c>
      <c r="L607" s="14" t="s">
        <v>19</v>
      </c>
      <c r="M607" s="16" t="s">
        <v>12</v>
      </c>
      <c r="N607" s="16" t="s">
        <v>13</v>
      </c>
      <c r="O607" s="16" t="s">
        <v>21</v>
      </c>
      <c r="P607" s="12">
        <f t="shared" si="47"/>
        <v>1</v>
      </c>
      <c r="Q607" s="12" cm="1">
        <f t="array" ref="Q607">SUMPRODUCT(($G$2:$G$2765=G607)*(P607&gt;$P$2:$P$2765))+1</f>
        <v>1</v>
      </c>
      <c r="R607" s="12" t="e">
        <f>(Q607*100000)+#REF!</f>
        <v>#REF!</v>
      </c>
      <c r="S607" t="e" cm="1">
        <f t="array" ref="S607">SUMPRODUCT(($G$2:$G$2765=G607)*(R607&gt;$R$2:$R$2765))+1</f>
        <v>#REF!</v>
      </c>
      <c r="T607" t="str">
        <f t="shared" si="48"/>
        <v xml:space="preserve">Exeter </v>
      </c>
      <c r="U607">
        <v>0</v>
      </c>
      <c r="V607" t="s">
        <v>19</v>
      </c>
      <c r="W607">
        <f t="shared" si="49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45"/>
        <v>Afternoon44950</v>
      </c>
      <c r="D608" s="5" t="str">
        <f>IF('by region'!$C$2="Any","Any",'Turf only'!V608)&amp;M608&amp;IF('by region'!$I$2="Any","Any",N608)&amp;G608</f>
        <v>AnyJumpAny44950</v>
      </c>
      <c r="E608" s="5" t="e">
        <f>IF(I608=#REF!,'Turf only'!G608,"")</f>
        <v>#REF!</v>
      </c>
      <c r="F608" s="5" t="e">
        <f t="shared" si="46"/>
        <v>#REF!</v>
      </c>
      <c r="G608" s="15">
        <v>44950</v>
      </c>
      <c r="H608" s="16" t="s">
        <v>7</v>
      </c>
      <c r="I608" s="16" t="s">
        <v>44</v>
      </c>
      <c r="J608" s="16" t="s">
        <v>9</v>
      </c>
      <c r="K608" s="14" t="s">
        <v>10</v>
      </c>
      <c r="L608" s="14" t="s">
        <v>17</v>
      </c>
      <c r="M608" s="16" t="s">
        <v>12</v>
      </c>
      <c r="N608" s="16" t="s">
        <v>13</v>
      </c>
      <c r="O608" s="16" t="s">
        <v>14</v>
      </c>
      <c r="P608" s="12">
        <f t="shared" si="47"/>
        <v>1</v>
      </c>
      <c r="Q608" s="12" cm="1">
        <f t="array" ref="Q608">SUMPRODUCT(($G$2:$G$2765=G608)*(P608&gt;$P$2:$P$2765))+1</f>
        <v>1</v>
      </c>
      <c r="R608" s="12" t="e">
        <f>(Q608*100000)+#REF!</f>
        <v>#REF!</v>
      </c>
      <c r="S608" t="e" cm="1">
        <f t="array" ref="S608">SUMPRODUCT(($G$2:$G$2765=G608)*(R608&gt;$R$2:$R$2765))+1</f>
        <v>#REF!</v>
      </c>
      <c r="T608" t="str">
        <f t="shared" si="48"/>
        <v xml:space="preserve">Leicester </v>
      </c>
      <c r="U608">
        <v>1</v>
      </c>
      <c r="V608" t="s">
        <v>19</v>
      </c>
      <c r="W608">
        <f t="shared" si="49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45"/>
        <v>Afternoon44951</v>
      </c>
      <c r="D609" s="5" t="str">
        <f>IF('by region'!$C$2="Any","Any",'Turf only'!V609)&amp;M609&amp;IF('by region'!$I$2="Any","Any",N609)&amp;G609</f>
        <v>AnyJumpAny44951</v>
      </c>
      <c r="E609" s="5" t="e">
        <f>IF(I609=#REF!,'Turf only'!G609,"")</f>
        <v>#REF!</v>
      </c>
      <c r="F609" s="5" t="e">
        <f t="shared" si="46"/>
        <v>#REF!</v>
      </c>
      <c r="G609" s="15">
        <v>44951</v>
      </c>
      <c r="H609" s="16" t="s">
        <v>27</v>
      </c>
      <c r="I609" s="16" t="s">
        <v>48</v>
      </c>
      <c r="J609" s="16" t="s">
        <v>9</v>
      </c>
      <c r="K609" s="14" t="s">
        <v>16</v>
      </c>
      <c r="L609" s="14" t="s">
        <v>17</v>
      </c>
      <c r="M609" s="16" t="s">
        <v>12</v>
      </c>
      <c r="N609" s="16" t="s">
        <v>13</v>
      </c>
      <c r="O609" s="16" t="s">
        <v>21</v>
      </c>
      <c r="P609" s="12">
        <f t="shared" si="47"/>
        <v>1</v>
      </c>
      <c r="Q609" s="12" cm="1">
        <f t="array" ref="Q609">SUMPRODUCT(($G$2:$G$2765=G609)*(P609&gt;$P$2:$P$2765))+1</f>
        <v>1</v>
      </c>
      <c r="R609" s="12" t="e">
        <f>(Q609*100000)+#REF!</f>
        <v>#REF!</v>
      </c>
      <c r="S609" t="e" cm="1">
        <f t="array" ref="S609">SUMPRODUCT(($G$2:$G$2765=G609)*(R609&gt;$R$2:$R$2765))+1</f>
        <v>#REF!</v>
      </c>
      <c r="T609" t="str">
        <f t="shared" si="48"/>
        <v xml:space="preserve">Warwick </v>
      </c>
      <c r="U609">
        <v>0</v>
      </c>
      <c r="V609" t="s">
        <v>19</v>
      </c>
      <c r="W609">
        <f t="shared" si="49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45"/>
        <v>Afternoon44951</v>
      </c>
      <c r="D610" s="5" t="str">
        <f>IF('by region'!$C$2="Any","Any",'Turf only'!V610)&amp;M610&amp;IF('by region'!$I$2="Any","Any",N610)&amp;G610</f>
        <v>AnyJumpAny44951</v>
      </c>
      <c r="E610" s="5" t="e">
        <f>IF(I610=#REF!,'Turf only'!G610,"")</f>
        <v>#REF!</v>
      </c>
      <c r="F610" s="5" t="e">
        <f t="shared" si="46"/>
        <v>#REF!</v>
      </c>
      <c r="G610" s="15">
        <v>44951</v>
      </c>
      <c r="H610" s="16" t="s">
        <v>27</v>
      </c>
      <c r="I610" s="16" t="s">
        <v>8</v>
      </c>
      <c r="J610" s="16" t="s">
        <v>9</v>
      </c>
      <c r="K610" s="14" t="s">
        <v>10</v>
      </c>
      <c r="L610" s="14" t="s">
        <v>11</v>
      </c>
      <c r="M610" s="16" t="s">
        <v>12</v>
      </c>
      <c r="N610" s="16" t="s">
        <v>13</v>
      </c>
      <c r="O610" s="16" t="s">
        <v>14</v>
      </c>
      <c r="P610" s="12">
        <f t="shared" si="47"/>
        <v>1</v>
      </c>
      <c r="Q610" s="12" cm="1">
        <f t="array" ref="Q610">SUMPRODUCT(($G$2:$G$2765=G610)*(P610&gt;$P$2:$P$2765))+1</f>
        <v>1</v>
      </c>
      <c r="R610" s="12" t="e">
        <f>(Q610*100000)+#REF!</f>
        <v>#REF!</v>
      </c>
      <c r="S610" t="e" cm="1">
        <f t="array" ref="S610">SUMPRODUCT(($G$2:$G$2765=G610)*(R610&gt;$R$2:$R$2765))+1</f>
        <v>#REF!</v>
      </c>
      <c r="T610" t="str">
        <f t="shared" si="48"/>
        <v xml:space="preserve">Catterick Bridge </v>
      </c>
      <c r="U610">
        <v>1</v>
      </c>
      <c r="V610" t="s">
        <v>19</v>
      </c>
      <c r="W610">
        <f t="shared" si="49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45"/>
        <v>Afternoon44952</v>
      </c>
      <c r="D611" s="5" t="str">
        <f>IF('by region'!$C$2="Any","Any",'Turf only'!V611)&amp;M611&amp;IF('by region'!$I$2="Any","Any",N611)&amp;G611</f>
        <v>AnyJumpAny44952</v>
      </c>
      <c r="E611" s="5" t="e">
        <f>IF(I611=#REF!,'Turf only'!G611,"")</f>
        <v>#REF!</v>
      </c>
      <c r="F611" s="5" t="e">
        <f t="shared" si="46"/>
        <v>#REF!</v>
      </c>
      <c r="G611" s="15">
        <v>44952</v>
      </c>
      <c r="H611" s="16" t="s">
        <v>34</v>
      </c>
      <c r="I611" s="16" t="s">
        <v>49</v>
      </c>
      <c r="J611" s="16" t="s">
        <v>9</v>
      </c>
      <c r="K611" s="14" t="s">
        <v>10</v>
      </c>
      <c r="L611" s="14" t="s">
        <v>11</v>
      </c>
      <c r="M611" s="16" t="s">
        <v>12</v>
      </c>
      <c r="N611" s="16" t="s">
        <v>13</v>
      </c>
      <c r="O611" s="16" t="s">
        <v>14</v>
      </c>
      <c r="P611" s="12">
        <f t="shared" si="47"/>
        <v>1</v>
      </c>
      <c r="Q611" s="12" cm="1">
        <f t="array" ref="Q611">SUMPRODUCT(($G$2:$G$2765=G611)*(P611&gt;$P$2:$P$2765))+1</f>
        <v>1</v>
      </c>
      <c r="R611" s="12" t="e">
        <f>(Q611*100000)+#REF!</f>
        <v>#REF!</v>
      </c>
      <c r="S611" t="e" cm="1">
        <f t="array" ref="S611">SUMPRODUCT(($G$2:$G$2765=G611)*(R611&gt;$R$2:$R$2765))+1</f>
        <v>#REF!</v>
      </c>
      <c r="T611" t="str">
        <f t="shared" si="48"/>
        <v xml:space="preserve">Wetherby </v>
      </c>
      <c r="U611">
        <v>0</v>
      </c>
      <c r="V611" t="s">
        <v>11</v>
      </c>
      <c r="W611">
        <f t="shared" si="49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45"/>
        <v>Afternoon44952</v>
      </c>
      <c r="D612" s="5" t="str">
        <f>IF('by region'!$C$2="Any","Any",'Turf only'!V612)&amp;M612&amp;IF('by region'!$I$2="Any","Any",N612)&amp;G612</f>
        <v>AnyJumpAny44952</v>
      </c>
      <c r="E612" s="5" t="e">
        <f>IF(I612=#REF!,'Turf only'!G612,"")</f>
        <v>#REF!</v>
      </c>
      <c r="F612" s="5" t="e">
        <f t="shared" si="46"/>
        <v>#REF!</v>
      </c>
      <c r="G612" s="15">
        <v>44952</v>
      </c>
      <c r="H612" s="16" t="s">
        <v>34</v>
      </c>
      <c r="I612" s="16" t="s">
        <v>39</v>
      </c>
      <c r="J612" s="16" t="s">
        <v>9</v>
      </c>
      <c r="K612" s="14" t="s">
        <v>16</v>
      </c>
      <c r="L612" s="14" t="s">
        <v>19</v>
      </c>
      <c r="M612" s="16" t="s">
        <v>12</v>
      </c>
      <c r="N612" s="16" t="s">
        <v>13</v>
      </c>
      <c r="O612" s="16" t="s">
        <v>14</v>
      </c>
      <c r="P612" s="12">
        <f t="shared" si="47"/>
        <v>1</v>
      </c>
      <c r="Q612" s="12" cm="1">
        <f t="array" ref="Q612">SUMPRODUCT(($G$2:$G$2765=G612)*(P612&gt;$P$2:$P$2765))+1</f>
        <v>1</v>
      </c>
      <c r="R612" s="12" t="e">
        <f>(Q612*100000)+#REF!</f>
        <v>#REF!</v>
      </c>
      <c r="S612" t="e" cm="1">
        <f t="array" ref="S612">SUMPRODUCT(($G$2:$G$2765=G612)*(R612&gt;$R$2:$R$2765))+1</f>
        <v>#REF!</v>
      </c>
      <c r="T612" t="str">
        <f t="shared" si="48"/>
        <v xml:space="preserve">Wincanton </v>
      </c>
      <c r="U612">
        <v>0</v>
      </c>
      <c r="V612" t="s">
        <v>19</v>
      </c>
      <c r="W612">
        <f t="shared" si="49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45"/>
        <v>Afternoon44953</v>
      </c>
      <c r="D613" s="5" t="str">
        <f>IF('by region'!$C$2="Any","Any",'Turf only'!V613)&amp;M613&amp;IF('by region'!$I$2="Any","Any",N613)&amp;G613</f>
        <v>AnyJumpAny44953</v>
      </c>
      <c r="E613" s="5" t="e">
        <f>IF(I613=#REF!,'Turf only'!G613,"")</f>
        <v>#REF!</v>
      </c>
      <c r="F613" s="5" t="e">
        <f t="shared" si="46"/>
        <v>#REF!</v>
      </c>
      <c r="G613" s="15">
        <v>44953</v>
      </c>
      <c r="H613" s="16" t="s">
        <v>35</v>
      </c>
      <c r="I613" s="16" t="s">
        <v>59</v>
      </c>
      <c r="J613" s="16" t="s">
        <v>9</v>
      </c>
      <c r="K613" s="14" t="s">
        <v>24</v>
      </c>
      <c r="L613" s="14" t="s">
        <v>11</v>
      </c>
      <c r="M613" s="16" t="s">
        <v>12</v>
      </c>
      <c r="N613" s="16" t="s">
        <v>13</v>
      </c>
      <c r="O613" s="16" t="s">
        <v>14</v>
      </c>
      <c r="P613" s="12">
        <f t="shared" si="47"/>
        <v>1</v>
      </c>
      <c r="Q613" s="12" cm="1">
        <f t="array" ref="Q613">SUMPRODUCT(($G$2:$G$2765=G613)*(P613&gt;$P$2:$P$2765))+1</f>
        <v>1</v>
      </c>
      <c r="R613" s="12" t="e">
        <f>(Q613*100000)+#REF!</f>
        <v>#REF!</v>
      </c>
      <c r="S613" t="e" cm="1">
        <f t="array" ref="S613">SUMPRODUCT(($G$2:$G$2765=G613)*(R613&gt;$R$2:$R$2765))+1</f>
        <v>#REF!</v>
      </c>
      <c r="T613" t="str">
        <f t="shared" si="48"/>
        <v xml:space="preserve">Doncaster </v>
      </c>
      <c r="U613">
        <v>0</v>
      </c>
      <c r="V613" t="s">
        <v>17</v>
      </c>
      <c r="W613">
        <f t="shared" si="49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45"/>
        <v>Afternoon44953</v>
      </c>
      <c r="D614" s="5" t="str">
        <f>IF('by region'!$C$2="Any","Any",'Turf only'!V614)&amp;M614&amp;IF('by region'!$I$2="Any","Any",N614)&amp;G614</f>
        <v>AnyJumpAny44953</v>
      </c>
      <c r="E614" s="5" t="e">
        <f>IF(I614=#REF!,'Turf only'!G614,"")</f>
        <v>#REF!</v>
      </c>
      <c r="F614" s="5" t="e">
        <f t="shared" si="46"/>
        <v>#REF!</v>
      </c>
      <c r="G614" s="15">
        <v>44953</v>
      </c>
      <c r="H614" s="16" t="s">
        <v>35</v>
      </c>
      <c r="I614" s="16" t="s">
        <v>45</v>
      </c>
      <c r="J614" s="16" t="s">
        <v>9</v>
      </c>
      <c r="K614" s="14" t="s">
        <v>16</v>
      </c>
      <c r="L614" s="14" t="s">
        <v>17</v>
      </c>
      <c r="M614" s="16" t="s">
        <v>12</v>
      </c>
      <c r="N614" s="16" t="s">
        <v>13</v>
      </c>
      <c r="O614" s="16" t="s">
        <v>14</v>
      </c>
      <c r="P614" s="12">
        <f t="shared" si="47"/>
        <v>1</v>
      </c>
      <c r="Q614" s="12" cm="1">
        <f t="array" ref="Q614">SUMPRODUCT(($G$2:$G$2765=G614)*(P614&gt;$P$2:$P$2765))+1</f>
        <v>1</v>
      </c>
      <c r="R614" s="12" t="e">
        <f>(Q614*100000)+#REF!</f>
        <v>#REF!</v>
      </c>
      <c r="S614" t="e" cm="1">
        <f t="array" ref="S614">SUMPRODUCT(($G$2:$G$2765=G614)*(R614&gt;$R$2:$R$2765))+1</f>
        <v>#REF!</v>
      </c>
      <c r="T614" t="str">
        <f t="shared" si="48"/>
        <v xml:space="preserve">Huntingdon </v>
      </c>
      <c r="U614">
        <v>0</v>
      </c>
      <c r="V614" t="s">
        <v>17</v>
      </c>
      <c r="W614">
        <f t="shared" si="49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45"/>
        <v>Afternoon44954</v>
      </c>
      <c r="D615" s="5" t="str">
        <f>IF('by region'!$C$2="Any","Any",'Turf only'!V615)&amp;M615&amp;IF('by region'!$I$2="Any","Any",N615)&amp;G615</f>
        <v>AnyJumpAny44954</v>
      </c>
      <c r="E615" s="5" t="e">
        <f>IF(I615=#REF!,'Turf only'!G615,"")</f>
        <v>#REF!</v>
      </c>
      <c r="F615" s="5" t="e">
        <f t="shared" si="46"/>
        <v>#REF!</v>
      </c>
      <c r="G615" s="15">
        <v>44954</v>
      </c>
      <c r="H615" s="16" t="s">
        <v>37</v>
      </c>
      <c r="I615" s="16" t="s">
        <v>15</v>
      </c>
      <c r="J615" s="16" t="s">
        <v>9</v>
      </c>
      <c r="K615" s="14" t="s">
        <v>16</v>
      </c>
      <c r="L615" s="14" t="s">
        <v>17</v>
      </c>
      <c r="M615" s="16" t="s">
        <v>12</v>
      </c>
      <c r="N615" s="16" t="s">
        <v>13</v>
      </c>
      <c r="O615" s="16" t="s">
        <v>14</v>
      </c>
      <c r="P615" s="12">
        <f t="shared" si="47"/>
        <v>1</v>
      </c>
      <c r="Q615" s="12" cm="1">
        <f t="array" ref="Q615">SUMPRODUCT(($G$2:$G$2765=G615)*(P615&gt;$P$2:$P$2765))+1</f>
        <v>1</v>
      </c>
      <c r="R615" s="12" t="e">
        <f>(Q615*100000)+#REF!</f>
        <v>#REF!</v>
      </c>
      <c r="S615" t="e" cm="1">
        <f t="array" ref="S615">SUMPRODUCT(($G$2:$G$2765=G615)*(R615&gt;$R$2:$R$2765))+1</f>
        <v>#REF!</v>
      </c>
      <c r="T615" t="str">
        <f t="shared" si="48"/>
        <v xml:space="preserve">Cheltenham </v>
      </c>
      <c r="U615">
        <v>0</v>
      </c>
      <c r="V615" t="s">
        <v>17</v>
      </c>
      <c r="W615">
        <f t="shared" si="49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45"/>
        <v>Afternoon44954</v>
      </c>
      <c r="D616" s="5" t="str">
        <f>IF('by region'!$C$2="Any","Any",'Turf only'!V616)&amp;M616&amp;IF('by region'!$I$2="Any","Any",N616)&amp;G616</f>
        <v>AnyJumpAny44954</v>
      </c>
      <c r="E616" s="5" t="e">
        <f>IF(I616=#REF!,'Turf only'!G616,"")</f>
        <v>#REF!</v>
      </c>
      <c r="F616" s="5" t="e">
        <f t="shared" si="46"/>
        <v>#REF!</v>
      </c>
      <c r="G616" s="15">
        <v>44954</v>
      </c>
      <c r="H616" s="16" t="s">
        <v>37</v>
      </c>
      <c r="I616" s="16" t="s">
        <v>59</v>
      </c>
      <c r="J616" s="16" t="s">
        <v>9</v>
      </c>
      <c r="K616" s="14" t="s">
        <v>24</v>
      </c>
      <c r="L616" s="14" t="s">
        <v>11</v>
      </c>
      <c r="M616" s="16" t="s">
        <v>12</v>
      </c>
      <c r="N616" s="16" t="s">
        <v>13</v>
      </c>
      <c r="O616" s="16" t="s">
        <v>14</v>
      </c>
      <c r="P616" s="12">
        <f t="shared" si="47"/>
        <v>1</v>
      </c>
      <c r="Q616" s="12" cm="1">
        <f t="array" ref="Q616">SUMPRODUCT(($G$2:$G$2765=G616)*(P616&gt;$P$2:$P$2765))+1</f>
        <v>1</v>
      </c>
      <c r="R616" s="12" t="e">
        <f>(Q616*100000)+#REF!</f>
        <v>#REF!</v>
      </c>
      <c r="S616" t="e" cm="1">
        <f t="array" ref="S616">SUMPRODUCT(($G$2:$G$2765=G616)*(R616&gt;$R$2:$R$2765))+1</f>
        <v>#REF!</v>
      </c>
      <c r="T616" t="str">
        <f t="shared" si="48"/>
        <v xml:space="preserve">Doncaster </v>
      </c>
      <c r="U616">
        <v>0</v>
      </c>
      <c r="V616" t="s">
        <v>19</v>
      </c>
      <c r="W616">
        <f t="shared" si="49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45"/>
        <v>Afternoon44954</v>
      </c>
      <c r="D617" s="5" t="str">
        <f>IF('by region'!$C$2="Any","Any",'Turf only'!V617)&amp;M617&amp;IF('by region'!$I$2="Any","Any",N617)&amp;G617</f>
        <v>AnyJumpAny44954</v>
      </c>
      <c r="E617" s="5" t="e">
        <f>IF(I617=#REF!,'Turf only'!G617,"")</f>
        <v>#REF!</v>
      </c>
      <c r="F617" s="5" t="e">
        <f t="shared" si="46"/>
        <v>#REF!</v>
      </c>
      <c r="G617" s="15">
        <v>44954</v>
      </c>
      <c r="H617" s="16" t="s">
        <v>37</v>
      </c>
      <c r="I617" s="16" t="s">
        <v>60</v>
      </c>
      <c r="J617" s="16" t="s">
        <v>9</v>
      </c>
      <c r="K617" s="14" t="s">
        <v>24</v>
      </c>
      <c r="L617" s="14" t="s">
        <v>17</v>
      </c>
      <c r="M617" s="16" t="s">
        <v>12</v>
      </c>
      <c r="N617" s="16" t="s">
        <v>13</v>
      </c>
      <c r="O617" s="16" t="s">
        <v>14</v>
      </c>
      <c r="P617" s="12">
        <f t="shared" si="47"/>
        <v>1</v>
      </c>
      <c r="Q617" s="12" cm="1">
        <f t="array" ref="Q617">SUMPRODUCT(($G$2:$G$2765=G617)*(P617&gt;$P$2:$P$2765))+1</f>
        <v>1</v>
      </c>
      <c r="R617" s="12" t="e">
        <f>(Q617*100000)+#REF!</f>
        <v>#REF!</v>
      </c>
      <c r="S617" t="e" cm="1">
        <f t="array" ref="S617">SUMPRODUCT(($G$2:$G$2765=G617)*(R617&gt;$R$2:$R$2765))+1</f>
        <v>#REF!</v>
      </c>
      <c r="T617" t="str">
        <f t="shared" si="48"/>
        <v xml:space="preserve">Uttoxeter </v>
      </c>
      <c r="U617">
        <v>0</v>
      </c>
      <c r="V617" t="s">
        <v>11</v>
      </c>
      <c r="W617">
        <f t="shared" si="49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45"/>
        <v>Afternoon44955</v>
      </c>
      <c r="D618" s="5" t="str">
        <f>IF('by region'!$C$2="Any","Any",'Turf only'!V618)&amp;M618&amp;IF('by region'!$I$2="Any","Any",N618)&amp;G618</f>
        <v>AnyJumpAny44955</v>
      </c>
      <c r="E618" s="5" t="e">
        <f>IF(I618=#REF!,'Turf only'!G618,"")</f>
        <v>#REF!</v>
      </c>
      <c r="F618" s="5" t="e">
        <f t="shared" si="46"/>
        <v>#REF!</v>
      </c>
      <c r="G618" s="15">
        <v>44955</v>
      </c>
      <c r="H618" s="16" t="s">
        <v>40</v>
      </c>
      <c r="I618" s="16" t="s">
        <v>58</v>
      </c>
      <c r="J618" s="16" t="s">
        <v>9</v>
      </c>
      <c r="K618" s="14" t="s">
        <v>24</v>
      </c>
      <c r="L618" s="14" t="s">
        <v>19</v>
      </c>
      <c r="M618" s="16" t="s">
        <v>12</v>
      </c>
      <c r="N618" s="16" t="s">
        <v>13</v>
      </c>
      <c r="O618" s="16" t="s">
        <v>14</v>
      </c>
      <c r="P618" s="12">
        <f t="shared" si="47"/>
        <v>1</v>
      </c>
      <c r="Q618" s="12" cm="1">
        <f t="array" ref="Q618">SUMPRODUCT(($G$2:$G$2765=G618)*(P618&gt;$P$2:$P$2765))+1</f>
        <v>1</v>
      </c>
      <c r="R618" s="12" t="e">
        <f>(Q618*100000)+#REF!</f>
        <v>#REF!</v>
      </c>
      <c r="S618" t="e" cm="1">
        <f t="array" ref="S618">SUMPRODUCT(($G$2:$G$2765=G618)*(R618&gt;$R$2:$R$2765))+1</f>
        <v>#REF!</v>
      </c>
      <c r="T618" t="str">
        <f t="shared" si="48"/>
        <v xml:space="preserve">Fontwell Park </v>
      </c>
      <c r="U618">
        <v>0</v>
      </c>
      <c r="V618" t="s">
        <v>17</v>
      </c>
      <c r="W618">
        <f t="shared" si="49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45"/>
        <v>Afternoon44955</v>
      </c>
      <c r="D619" s="5" t="str">
        <f>IF('by region'!$C$2="Any","Any",'Turf only'!V619)&amp;M619&amp;IF('by region'!$I$2="Any","Any",N619)&amp;G619</f>
        <v>AnyJumpAny44955</v>
      </c>
      <c r="E619" s="5" t="e">
        <f>IF(I619=#REF!,'Turf only'!G619,"")</f>
        <v>#REF!</v>
      </c>
      <c r="F619" s="5" t="e">
        <f t="shared" si="46"/>
        <v>#REF!</v>
      </c>
      <c r="G619" s="15">
        <v>44955</v>
      </c>
      <c r="H619" s="16" t="s">
        <v>40</v>
      </c>
      <c r="I619" s="16" t="s">
        <v>46</v>
      </c>
      <c r="J619" s="16" t="s">
        <v>9</v>
      </c>
      <c r="K619" s="14" t="s">
        <v>24</v>
      </c>
      <c r="L619" s="14" t="s">
        <v>11</v>
      </c>
      <c r="M619" s="16" t="s">
        <v>12</v>
      </c>
      <c r="N619" s="16" t="s">
        <v>13</v>
      </c>
      <c r="O619" s="16" t="s">
        <v>14</v>
      </c>
      <c r="P619" s="12">
        <f t="shared" si="47"/>
        <v>1</v>
      </c>
      <c r="Q619" s="12" cm="1">
        <f t="array" ref="Q619">SUMPRODUCT(($G$2:$G$2765=G619)*(P619&gt;$P$2:$P$2765))+1</f>
        <v>1</v>
      </c>
      <c r="R619" s="12" t="e">
        <f>(Q619*100000)+#REF!</f>
        <v>#REF!</v>
      </c>
      <c r="S619" t="e" cm="1">
        <f t="array" ref="S619">SUMPRODUCT(($G$2:$G$2765=G619)*(R619&gt;$R$2:$R$2765))+1</f>
        <v>#REF!</v>
      </c>
      <c r="T619" t="str">
        <f t="shared" si="48"/>
        <v xml:space="preserve">Sedgefield </v>
      </c>
      <c r="U619">
        <v>0</v>
      </c>
      <c r="V619" t="s">
        <v>19</v>
      </c>
      <c r="W619">
        <f t="shared" si="49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45"/>
        <v>Afternoon44956</v>
      </c>
      <c r="D620" s="5" t="str">
        <f>IF('by region'!$C$2="Any","Any",'Turf only'!V620)&amp;M620&amp;IF('by region'!$I$2="Any","Any",N620)&amp;G620</f>
        <v>AnyJumpAny44956</v>
      </c>
      <c r="E620" s="5" t="e">
        <f>IF(I620=#REF!,'Turf only'!G620,"")</f>
        <v>#REF!</v>
      </c>
      <c r="F620" s="5" t="e">
        <f t="shared" si="46"/>
        <v>#REF!</v>
      </c>
      <c r="G620" s="15">
        <v>44956</v>
      </c>
      <c r="H620" s="16" t="s">
        <v>42</v>
      </c>
      <c r="I620" s="16" t="s">
        <v>61</v>
      </c>
      <c r="J620" s="16" t="s">
        <v>9</v>
      </c>
      <c r="K620" s="14" t="s">
        <v>24</v>
      </c>
      <c r="L620" s="14" t="s">
        <v>17</v>
      </c>
      <c r="M620" s="16" t="s">
        <v>12</v>
      </c>
      <c r="N620" s="16" t="s">
        <v>13</v>
      </c>
      <c r="O620" s="16" t="s">
        <v>14</v>
      </c>
      <c r="P620" s="12">
        <f t="shared" si="47"/>
        <v>1</v>
      </c>
      <c r="Q620" s="12" cm="1">
        <f t="array" ref="Q620">SUMPRODUCT(($G$2:$G$2765=G620)*(P620&gt;$P$2:$P$2765))+1</f>
        <v>1</v>
      </c>
      <c r="R620" s="12" t="e">
        <f>(Q620*100000)+#REF!</f>
        <v>#REF!</v>
      </c>
      <c r="S620" t="e" cm="1">
        <f t="array" ref="S620">SUMPRODUCT(($G$2:$G$2765=G620)*(R620&gt;$R$2:$R$2765))+1</f>
        <v>#REF!</v>
      </c>
      <c r="T620" t="str">
        <f t="shared" si="48"/>
        <v xml:space="preserve">Hereford </v>
      </c>
      <c r="U620">
        <v>0</v>
      </c>
      <c r="V620" t="s">
        <v>17</v>
      </c>
      <c r="W620">
        <f t="shared" si="49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45"/>
        <v>Afternoon44956</v>
      </c>
      <c r="D621" s="5" t="str">
        <f>IF('by region'!$C$2="Any","Any",'Turf only'!V621)&amp;M621&amp;IF('by region'!$I$2="Any","Any",N621)&amp;G621</f>
        <v>AnyJumpAny44956</v>
      </c>
      <c r="E621" s="5" t="e">
        <f>IF(I621=#REF!,'Turf only'!G621,"")</f>
        <v>#REF!</v>
      </c>
      <c r="F621" s="5" t="e">
        <f t="shared" si="46"/>
        <v>#REF!</v>
      </c>
      <c r="G621" s="15">
        <v>44956</v>
      </c>
      <c r="H621" s="16" t="s">
        <v>42</v>
      </c>
      <c r="I621" s="16" t="s">
        <v>41</v>
      </c>
      <c r="J621" s="16" t="s">
        <v>9</v>
      </c>
      <c r="K621" s="14" t="s">
        <v>10</v>
      </c>
      <c r="L621" s="14" t="s">
        <v>19</v>
      </c>
      <c r="M621" s="16" t="s">
        <v>12</v>
      </c>
      <c r="N621" s="16" t="s">
        <v>13</v>
      </c>
      <c r="O621" s="16" t="s">
        <v>14</v>
      </c>
      <c r="P621" s="12">
        <f t="shared" si="47"/>
        <v>1</v>
      </c>
      <c r="Q621" s="12" cm="1">
        <f t="array" ref="Q621">SUMPRODUCT(($G$2:$G$2765=G621)*(P621&gt;$P$2:$P$2765))+1</f>
        <v>1</v>
      </c>
      <c r="R621" s="12" t="e">
        <f>(Q621*100000)+#REF!</f>
        <v>#REF!</v>
      </c>
      <c r="S621" t="e" cm="1">
        <f t="array" ref="S621">SUMPRODUCT(($G$2:$G$2765=G621)*(R621&gt;$R$2:$R$2765))+1</f>
        <v>#REF!</v>
      </c>
      <c r="T621" t="str">
        <f t="shared" si="48"/>
        <v xml:space="preserve">Plumpton </v>
      </c>
      <c r="U621">
        <v>0</v>
      </c>
      <c r="V621" t="s">
        <v>11</v>
      </c>
      <c r="W621">
        <f t="shared" si="49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45"/>
        <v>Afternoon44957</v>
      </c>
      <c r="D622" s="5" t="str">
        <f>IF('by region'!$C$2="Any","Any",'Turf only'!V622)&amp;M622&amp;IF('by region'!$I$2="Any","Any",N622)&amp;G622</f>
        <v>AnyJumpAny44957</v>
      </c>
      <c r="E622" s="5" t="e">
        <f>IF(I622=#REF!,'Turf only'!G622,"")</f>
        <v>#REF!</v>
      </c>
      <c r="F622" s="5" t="e">
        <f t="shared" si="46"/>
        <v>#REF!</v>
      </c>
      <c r="G622" s="15">
        <v>44957</v>
      </c>
      <c r="H622" s="16" t="s">
        <v>7</v>
      </c>
      <c r="I622" s="16" t="s">
        <v>65</v>
      </c>
      <c r="J622" s="16" t="s">
        <v>9</v>
      </c>
      <c r="K622" s="14" t="s">
        <v>24</v>
      </c>
      <c r="L622" s="14" t="s">
        <v>19</v>
      </c>
      <c r="M622" s="16" t="s">
        <v>12</v>
      </c>
      <c r="N622" s="16" t="s">
        <v>13</v>
      </c>
      <c r="O622" s="16" t="s">
        <v>14</v>
      </c>
      <c r="P622" s="12">
        <f t="shared" si="47"/>
        <v>1</v>
      </c>
      <c r="Q622" s="12" cm="1">
        <f t="array" ref="Q622">SUMPRODUCT(($G$2:$G$2765=G622)*(P622&gt;$P$2:$P$2765))+1</f>
        <v>1</v>
      </c>
      <c r="R622" s="12" t="e">
        <f>(Q622*100000)+#REF!</f>
        <v>#REF!</v>
      </c>
      <c r="S622" t="e" cm="1">
        <f t="array" ref="S622">SUMPRODUCT(($G$2:$G$2765=G622)*(R622&gt;$R$2:$R$2765))+1</f>
        <v>#REF!</v>
      </c>
      <c r="T622" t="str">
        <f t="shared" si="48"/>
        <v xml:space="preserve">Ffos Las </v>
      </c>
      <c r="U622">
        <v>0</v>
      </c>
      <c r="V622" t="s">
        <v>11</v>
      </c>
      <c r="W622">
        <f t="shared" si="49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45"/>
        <v>Afternoon44957</v>
      </c>
      <c r="D623" s="5" t="str">
        <f>IF('by region'!$C$2="Any","Any",'Turf only'!V623)&amp;M623&amp;IF('by region'!$I$2="Any","Any",N623)&amp;G623</f>
        <v>AnyJumpAny44957</v>
      </c>
      <c r="E623" s="5" t="e">
        <f>IF(I623=#REF!,'Turf only'!G623,"")</f>
        <v>#REF!</v>
      </c>
      <c r="F623" s="5" t="e">
        <f t="shared" si="46"/>
        <v>#REF!</v>
      </c>
      <c r="G623" s="15">
        <v>44957</v>
      </c>
      <c r="H623" s="16" t="s">
        <v>7</v>
      </c>
      <c r="I623" s="16" t="s">
        <v>31</v>
      </c>
      <c r="J623" s="16" t="s">
        <v>9</v>
      </c>
      <c r="K623" s="14" t="s">
        <v>24</v>
      </c>
      <c r="L623" s="14" t="s">
        <v>11</v>
      </c>
      <c r="M623" s="16" t="s">
        <v>12</v>
      </c>
      <c r="N623" s="16" t="s">
        <v>13</v>
      </c>
      <c r="O623" s="16" t="s">
        <v>14</v>
      </c>
      <c r="P623" s="12">
        <f t="shared" si="47"/>
        <v>1</v>
      </c>
      <c r="Q623" s="12" cm="1">
        <f t="array" ref="Q623">SUMPRODUCT(($G$2:$G$2765=G623)*(P623&gt;$P$2:$P$2765))+1</f>
        <v>1</v>
      </c>
      <c r="R623" s="12" t="e">
        <f>(Q623*100000)+#REF!</f>
        <v>#REF!</v>
      </c>
      <c r="S623" t="e" cm="1">
        <f t="array" ref="S623">SUMPRODUCT(($G$2:$G$2765=G623)*(R623&gt;$R$2:$R$2765))+1</f>
        <v>#REF!</v>
      </c>
      <c r="T623" t="str">
        <f t="shared" si="48"/>
        <v xml:space="preserve">Newcastle </v>
      </c>
      <c r="U623">
        <v>0</v>
      </c>
      <c r="V623" t="s">
        <v>17</v>
      </c>
      <c r="W623">
        <f t="shared" si="49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45"/>
        <v>Afternoon44958</v>
      </c>
      <c r="D624" s="5" t="str">
        <f>IF('by region'!$C$2="Any","Any",'Turf only'!V624)&amp;M624&amp;IF('by region'!$I$2="Any","Any",N624)&amp;G624</f>
        <v>AnyJumpAny44958</v>
      </c>
      <c r="E624" s="5" t="e">
        <f>IF(I624=#REF!,'Turf only'!G624,"")</f>
        <v>#REF!</v>
      </c>
      <c r="F624" s="5" t="e">
        <f t="shared" si="46"/>
        <v>#REF!</v>
      </c>
      <c r="G624" s="15">
        <v>44958</v>
      </c>
      <c r="H624" s="16" t="s">
        <v>27</v>
      </c>
      <c r="I624" s="16" t="s">
        <v>28</v>
      </c>
      <c r="J624" s="16" t="s">
        <v>9</v>
      </c>
      <c r="K624" s="14" t="s">
        <v>10</v>
      </c>
      <c r="L624" s="14" t="s">
        <v>11</v>
      </c>
      <c r="M624" s="16" t="s">
        <v>12</v>
      </c>
      <c r="N624" s="16" t="s">
        <v>13</v>
      </c>
      <c r="O624" s="16" t="s">
        <v>21</v>
      </c>
      <c r="P624" s="12">
        <f t="shared" si="47"/>
        <v>1</v>
      </c>
      <c r="Q624" s="12" cm="1">
        <f t="array" ref="Q624">SUMPRODUCT(($G$2:$G$2765=G624)*(P624&gt;$P$2:$P$2765))+1</f>
        <v>1</v>
      </c>
      <c r="R624" s="12" t="e">
        <f>(Q624*100000)+#REF!</f>
        <v>#REF!</v>
      </c>
      <c r="S624" t="e" cm="1">
        <f t="array" ref="S624">SUMPRODUCT(($G$2:$G$2765=G624)*(R624&gt;$R$2:$R$2765))+1</f>
        <v>#REF!</v>
      </c>
      <c r="T624" t="str">
        <f t="shared" si="48"/>
        <v xml:space="preserve">Ayr </v>
      </c>
      <c r="U624">
        <v>0</v>
      </c>
      <c r="V624" t="s">
        <v>17</v>
      </c>
      <c r="W624">
        <f t="shared" si="49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45"/>
        <v>Afternoon44958</v>
      </c>
      <c r="D625" s="5" t="str">
        <f>IF('by region'!$C$2="Any","Any",'Turf only'!V625)&amp;M625&amp;IF('by region'!$I$2="Any","Any",N625)&amp;G625</f>
        <v>AnyJumpAny44958</v>
      </c>
      <c r="E625" s="5" t="e">
        <f>IF(I625=#REF!,'Turf only'!G625,"")</f>
        <v>#REF!</v>
      </c>
      <c r="F625" s="5" t="e">
        <f t="shared" si="46"/>
        <v>#REF!</v>
      </c>
      <c r="G625" s="15">
        <v>44958</v>
      </c>
      <c r="H625" s="16" t="s">
        <v>27</v>
      </c>
      <c r="I625" s="16" t="s">
        <v>18</v>
      </c>
      <c r="J625" s="16" t="s">
        <v>9</v>
      </c>
      <c r="K625" s="14" t="s">
        <v>16</v>
      </c>
      <c r="L625" s="14" t="s">
        <v>19</v>
      </c>
      <c r="M625" s="16" t="s">
        <v>12</v>
      </c>
      <c r="N625" s="16" t="s">
        <v>13</v>
      </c>
      <c r="O625" s="16" t="s">
        <v>14</v>
      </c>
      <c r="P625" s="12">
        <f t="shared" si="47"/>
        <v>1</v>
      </c>
      <c r="Q625" s="12" cm="1">
        <f t="array" ref="Q625">SUMPRODUCT(($G$2:$G$2765=G625)*(P625&gt;$P$2:$P$2765))+1</f>
        <v>1</v>
      </c>
      <c r="R625" s="12" t="e">
        <f>(Q625*100000)+#REF!</f>
        <v>#REF!</v>
      </c>
      <c r="S625" t="e" cm="1">
        <f t="array" ref="S625">SUMPRODUCT(($G$2:$G$2765=G625)*(R625&gt;$R$2:$R$2765))+1</f>
        <v>#REF!</v>
      </c>
      <c r="T625" t="str">
        <f t="shared" si="48"/>
        <v xml:space="preserve">Exeter </v>
      </c>
      <c r="U625">
        <v>0</v>
      </c>
      <c r="V625" t="s">
        <v>19</v>
      </c>
      <c r="W625">
        <f t="shared" si="49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45"/>
        <v>Afternoon44958</v>
      </c>
      <c r="D626" s="5" t="str">
        <f>IF('by region'!$C$2="Any","Any",'Turf only'!V626)&amp;M626&amp;IF('by region'!$I$2="Any","Any",N626)&amp;G626</f>
        <v>AnyJumpAny44958</v>
      </c>
      <c r="E626" s="5" t="e">
        <f>IF(I626=#REF!,'Turf only'!G626,"")</f>
        <v>#REF!</v>
      </c>
      <c r="F626" s="5" t="e">
        <f t="shared" si="46"/>
        <v>#REF!</v>
      </c>
      <c r="G626" s="15">
        <v>44958</v>
      </c>
      <c r="H626" s="16" t="s">
        <v>27</v>
      </c>
      <c r="I626" s="16" t="s">
        <v>44</v>
      </c>
      <c r="J626" s="16" t="s">
        <v>9</v>
      </c>
      <c r="K626" s="14" t="s">
        <v>10</v>
      </c>
      <c r="L626" s="14" t="s">
        <v>17</v>
      </c>
      <c r="M626" s="16" t="s">
        <v>12</v>
      </c>
      <c r="N626" s="16" t="s">
        <v>13</v>
      </c>
      <c r="O626" s="16" t="s">
        <v>14</v>
      </c>
      <c r="P626" s="12">
        <f t="shared" si="47"/>
        <v>1</v>
      </c>
      <c r="Q626" s="12" cm="1">
        <f t="array" ref="Q626">SUMPRODUCT(($G$2:$G$2765=G626)*(P626&gt;$P$2:$P$2765))+1</f>
        <v>1</v>
      </c>
      <c r="R626" s="12" t="e">
        <f>(Q626*100000)+#REF!</f>
        <v>#REF!</v>
      </c>
      <c r="S626" t="e" cm="1">
        <f t="array" ref="S626">SUMPRODUCT(($G$2:$G$2765=G626)*(R626&gt;$R$2:$R$2765))+1</f>
        <v>#REF!</v>
      </c>
      <c r="T626" t="str">
        <f t="shared" si="48"/>
        <v xml:space="preserve">Leicester </v>
      </c>
      <c r="U626">
        <v>0</v>
      </c>
      <c r="V626" t="s">
        <v>11</v>
      </c>
      <c r="W626">
        <f t="shared" si="49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45"/>
        <v>Afternoon44959</v>
      </c>
      <c r="D627" s="5" t="str">
        <f>IF('by region'!$C$2="Any","Any",'Turf only'!V627)&amp;M627&amp;IF('by region'!$I$2="Any","Any",N627)&amp;G627</f>
        <v>AnyJumpAny44959</v>
      </c>
      <c r="E627" s="5" t="e">
        <f>IF(I627=#REF!,'Turf only'!G627,"")</f>
        <v>#REF!</v>
      </c>
      <c r="F627" s="5" t="e">
        <f t="shared" si="46"/>
        <v>#REF!</v>
      </c>
      <c r="G627" s="15">
        <v>44959</v>
      </c>
      <c r="H627" s="16" t="s">
        <v>34</v>
      </c>
      <c r="I627" s="16" t="s">
        <v>20</v>
      </c>
      <c r="J627" s="16" t="s">
        <v>9</v>
      </c>
      <c r="K627" s="14" t="s">
        <v>10</v>
      </c>
      <c r="L627" s="14" t="s">
        <v>17</v>
      </c>
      <c r="M627" s="16" t="s">
        <v>12</v>
      </c>
      <c r="N627" s="16" t="s">
        <v>13</v>
      </c>
      <c r="O627" s="16" t="s">
        <v>21</v>
      </c>
      <c r="P627" s="12">
        <f t="shared" si="47"/>
        <v>1</v>
      </c>
      <c r="Q627" s="12" cm="1">
        <f t="array" ref="Q627">SUMPRODUCT(($G$2:$G$2765=G627)*(P627&gt;$P$2:$P$2765))+1</f>
        <v>1</v>
      </c>
      <c r="R627" s="12" t="e">
        <f>(Q627*100000)+#REF!</f>
        <v>#REF!</v>
      </c>
      <c r="S627" t="e" cm="1">
        <f t="array" ref="S627">SUMPRODUCT(($G$2:$G$2765=G627)*(R627&gt;$R$2:$R$2765))+1</f>
        <v>#REF!</v>
      </c>
      <c r="T627" t="str">
        <f t="shared" si="48"/>
        <v xml:space="preserve">Fakenham </v>
      </c>
      <c r="U627">
        <v>0</v>
      </c>
      <c r="V627" t="s">
        <v>19</v>
      </c>
      <c r="W627">
        <f t="shared" si="49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45"/>
        <v>Afternoon44959</v>
      </c>
      <c r="D628" s="5" t="str">
        <f>IF('by region'!$C$2="Any","Any",'Turf only'!V628)&amp;M628&amp;IF('by region'!$I$2="Any","Any",N628)&amp;G628</f>
        <v>AnyJumpAny44959</v>
      </c>
      <c r="E628" s="5" t="e">
        <f>IF(I628=#REF!,'Turf only'!G628,"")</f>
        <v>#REF!</v>
      </c>
      <c r="F628" s="5" t="e">
        <f t="shared" si="46"/>
        <v>#REF!</v>
      </c>
      <c r="G628" s="15">
        <v>44959</v>
      </c>
      <c r="H628" s="16" t="s">
        <v>34</v>
      </c>
      <c r="I628" s="16" t="s">
        <v>39</v>
      </c>
      <c r="J628" s="16" t="s">
        <v>9</v>
      </c>
      <c r="K628" s="14" t="s">
        <v>16</v>
      </c>
      <c r="L628" s="14" t="s">
        <v>19</v>
      </c>
      <c r="M628" s="16" t="s">
        <v>12</v>
      </c>
      <c r="N628" s="16" t="s">
        <v>13</v>
      </c>
      <c r="O628" s="16" t="s">
        <v>14</v>
      </c>
      <c r="P628" s="12">
        <f t="shared" si="47"/>
        <v>1</v>
      </c>
      <c r="Q628" s="12" cm="1">
        <f t="array" ref="Q628">SUMPRODUCT(($G$2:$G$2765=G628)*(P628&gt;$P$2:$P$2765))+1</f>
        <v>1</v>
      </c>
      <c r="R628" s="12" t="e">
        <f>(Q628*100000)+#REF!</f>
        <v>#REF!</v>
      </c>
      <c r="S628" t="e" cm="1">
        <f t="array" ref="S628">SUMPRODUCT(($G$2:$G$2765=G628)*(R628&gt;$R$2:$R$2765))+1</f>
        <v>#REF!</v>
      </c>
      <c r="T628" t="str">
        <f t="shared" si="48"/>
        <v xml:space="preserve">Wincanton </v>
      </c>
      <c r="U628">
        <v>0</v>
      </c>
      <c r="V628" t="s">
        <v>30</v>
      </c>
      <c r="W628">
        <f t="shared" si="49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45"/>
        <v>Afternoon44960</v>
      </c>
      <c r="D629" s="5" t="str">
        <f>IF('by region'!$C$2="Any","Any",'Turf only'!V629)&amp;M629&amp;IF('by region'!$I$2="Any","Any",N629)&amp;G629</f>
        <v>AnyJumpAny44960</v>
      </c>
      <c r="E629" s="5" t="e">
        <f>IF(I629=#REF!,'Turf only'!G629,"")</f>
        <v>#REF!</v>
      </c>
      <c r="F629" s="5" t="e">
        <f t="shared" si="46"/>
        <v>#REF!</v>
      </c>
      <c r="G629" s="15">
        <v>44960</v>
      </c>
      <c r="H629" s="16" t="s">
        <v>35</v>
      </c>
      <c r="I629" s="16" t="s">
        <v>8</v>
      </c>
      <c r="J629" s="16" t="s">
        <v>9</v>
      </c>
      <c r="K629" s="14" t="s">
        <v>10</v>
      </c>
      <c r="L629" s="14" t="s">
        <v>11</v>
      </c>
      <c r="M629" s="16" t="s">
        <v>12</v>
      </c>
      <c r="N629" s="16" t="s">
        <v>13</v>
      </c>
      <c r="O629" s="16" t="s">
        <v>14</v>
      </c>
      <c r="P629" s="12">
        <f t="shared" si="47"/>
        <v>1</v>
      </c>
      <c r="Q629" s="12" cm="1">
        <f t="array" ref="Q629">SUMPRODUCT(($G$2:$G$2765=G629)*(P629&gt;$P$2:$P$2765))+1</f>
        <v>1</v>
      </c>
      <c r="R629" s="12" t="e">
        <f>(Q629*100000)+#REF!</f>
        <v>#REF!</v>
      </c>
      <c r="S629" t="e" cm="1">
        <f t="array" ref="S629">SUMPRODUCT(($G$2:$G$2765=G629)*(R629&gt;$R$2:$R$2765))+1</f>
        <v>#REF!</v>
      </c>
      <c r="T629" t="str">
        <f t="shared" si="48"/>
        <v xml:space="preserve">Catterick Bridge </v>
      </c>
      <c r="U629">
        <v>0</v>
      </c>
      <c r="V629" t="s">
        <v>30</v>
      </c>
      <c r="W629">
        <f t="shared" si="49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si="45"/>
        <v>Afternoon44960</v>
      </c>
      <c r="D630" s="5" t="str">
        <f>IF('by region'!$C$2="Any","Any",'Turf only'!V630)&amp;M630&amp;IF('by region'!$I$2="Any","Any",N630)&amp;G630</f>
        <v>AnyJumpAny44960</v>
      </c>
      <c r="E630" s="5" t="e">
        <f>IF(I630=#REF!,'Turf only'!G630,"")</f>
        <v>#REF!</v>
      </c>
      <c r="F630" s="5" t="e">
        <f t="shared" si="46"/>
        <v>#REF!</v>
      </c>
      <c r="G630" s="15">
        <v>44960</v>
      </c>
      <c r="H630" s="16" t="s">
        <v>35</v>
      </c>
      <c r="I630" s="16" t="s">
        <v>54</v>
      </c>
      <c r="J630" s="16" t="s">
        <v>9</v>
      </c>
      <c r="K630" s="14" t="s">
        <v>24</v>
      </c>
      <c r="L630" s="14" t="s">
        <v>19</v>
      </c>
      <c r="M630" s="16" t="s">
        <v>12</v>
      </c>
      <c r="N630" s="16" t="s">
        <v>13</v>
      </c>
      <c r="O630" s="16" t="s">
        <v>14</v>
      </c>
      <c r="P630" s="12">
        <f t="shared" si="47"/>
        <v>1</v>
      </c>
      <c r="Q630" s="12" cm="1">
        <f t="array" ref="Q630">SUMPRODUCT(($G$2:$G$2765=G630)*(P630&gt;$P$2:$P$2765))+1</f>
        <v>1</v>
      </c>
      <c r="R630" s="12" t="e">
        <f>(Q630*100000)+#REF!</f>
        <v>#REF!</v>
      </c>
      <c r="S630" t="e" cm="1">
        <f t="array" ref="S630">SUMPRODUCT(($G$2:$G$2765=G630)*(R630&gt;$R$2:$R$2765))+1</f>
        <v>#REF!</v>
      </c>
      <c r="T630" t="str">
        <f t="shared" si="48"/>
        <v xml:space="preserve">Chepstow </v>
      </c>
      <c r="U630">
        <v>0</v>
      </c>
      <c r="V630" t="s">
        <v>19</v>
      </c>
      <c r="W630">
        <f t="shared" si="49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45"/>
        <v>Afternoon44961</v>
      </c>
      <c r="D631" s="5" t="str">
        <f>IF('by region'!$C$2="Any","Any",'Turf only'!V631)&amp;M631&amp;IF('by region'!$I$2="Any","Any",N631)&amp;G631</f>
        <v>AnyJumpAny44961</v>
      </c>
      <c r="E631" s="5" t="e">
        <f>IF(I631=#REF!,'Turf only'!G631,"")</f>
        <v>#REF!</v>
      </c>
      <c r="F631" s="5" t="e">
        <f t="shared" si="46"/>
        <v>#REF!</v>
      </c>
      <c r="G631" s="15">
        <v>44961</v>
      </c>
      <c r="H631" s="16" t="s">
        <v>37</v>
      </c>
      <c r="I631" s="16" t="s">
        <v>22</v>
      </c>
      <c r="J631" s="16" t="s">
        <v>9</v>
      </c>
      <c r="K631" s="14" t="s">
        <v>10</v>
      </c>
      <c r="L631" s="14" t="s">
        <v>11</v>
      </c>
      <c r="M631" s="16" t="s">
        <v>12</v>
      </c>
      <c r="N631" s="16" t="s">
        <v>13</v>
      </c>
      <c r="O631" s="16" t="s">
        <v>14</v>
      </c>
      <c r="P631" s="12">
        <f t="shared" si="47"/>
        <v>1</v>
      </c>
      <c r="Q631" s="12" cm="1">
        <f t="array" ref="Q631">SUMPRODUCT(($G$2:$G$2765=G631)*(P631&gt;$P$2:$P$2765))+1</f>
        <v>1</v>
      </c>
      <c r="R631" s="12" t="e">
        <f>(Q631*100000)+#REF!</f>
        <v>#REF!</v>
      </c>
      <c r="S631" t="e" cm="1">
        <f t="array" ref="S631">SUMPRODUCT(($G$2:$G$2765=G631)*(R631&gt;$R$2:$R$2765))+1</f>
        <v>#REF!</v>
      </c>
      <c r="T631" t="str">
        <f t="shared" si="48"/>
        <v xml:space="preserve">Musselburgh </v>
      </c>
      <c r="U631">
        <v>0</v>
      </c>
      <c r="V631" t="s">
        <v>11</v>
      </c>
      <c r="W631">
        <f t="shared" si="49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45"/>
        <v>Afternoon44961</v>
      </c>
      <c r="D632" s="5" t="str">
        <f>IF('by region'!$C$2="Any","Any",'Turf only'!V632)&amp;M632&amp;IF('by region'!$I$2="Any","Any",N632)&amp;G632</f>
        <v>AnyJumpAny44961</v>
      </c>
      <c r="E632" s="5" t="e">
        <f>IF(I632=#REF!,'Turf only'!G632,"")</f>
        <v>#REF!</v>
      </c>
      <c r="F632" s="5" t="e">
        <f t="shared" si="46"/>
        <v>#REF!</v>
      </c>
      <c r="G632" s="15">
        <v>44961</v>
      </c>
      <c r="H632" s="16" t="s">
        <v>37</v>
      </c>
      <c r="I632" s="16" t="s">
        <v>38</v>
      </c>
      <c r="J632" s="16" t="s">
        <v>9</v>
      </c>
      <c r="K632" s="14" t="s">
        <v>16</v>
      </c>
      <c r="L632" s="14" t="s">
        <v>19</v>
      </c>
      <c r="M632" s="16" t="s">
        <v>12</v>
      </c>
      <c r="N632" s="16" t="s">
        <v>13</v>
      </c>
      <c r="O632" s="16" t="s">
        <v>14</v>
      </c>
      <c r="P632" s="12">
        <f t="shared" si="47"/>
        <v>1</v>
      </c>
      <c r="Q632" s="12" cm="1">
        <f t="array" ref="Q632">SUMPRODUCT(($G$2:$G$2765=G632)*(P632&gt;$P$2:$P$2765))+1</f>
        <v>1</v>
      </c>
      <c r="R632" s="12" t="e">
        <f>(Q632*100000)+#REF!</f>
        <v>#REF!</v>
      </c>
      <c r="S632" t="e" cm="1">
        <f t="array" ref="S632">SUMPRODUCT(($G$2:$G$2765=G632)*(R632&gt;$R$2:$R$2765))+1</f>
        <v>#REF!</v>
      </c>
      <c r="T632" t="str">
        <f t="shared" si="48"/>
        <v xml:space="preserve">Sandown Park </v>
      </c>
      <c r="U632">
        <v>0</v>
      </c>
      <c r="V632" t="s">
        <v>19</v>
      </c>
      <c r="W632">
        <f t="shared" si="49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ref="C633:C696" si="50">J633&amp;G633</f>
        <v>Afternoon44961</v>
      </c>
      <c r="D633" s="5" t="str">
        <f>IF('by region'!$C$2="Any","Any",'Turf only'!V633)&amp;M633&amp;IF('by region'!$I$2="Any","Any",N633)&amp;G633</f>
        <v>AnyJumpAny44961</v>
      </c>
      <c r="E633" s="5" t="e">
        <f>IF(I633=#REF!,'Turf only'!G633,"")</f>
        <v>#REF!</v>
      </c>
      <c r="F633" s="5" t="e">
        <f t="shared" ref="F633:F696" si="51">G633&amp;S633</f>
        <v>#REF!</v>
      </c>
      <c r="G633" s="15">
        <v>44961</v>
      </c>
      <c r="H633" s="16" t="s">
        <v>37</v>
      </c>
      <c r="I633" s="16" t="s">
        <v>49</v>
      </c>
      <c r="J633" s="16" t="s">
        <v>9</v>
      </c>
      <c r="K633" s="14" t="s">
        <v>10</v>
      </c>
      <c r="L633" s="14" t="s">
        <v>11</v>
      </c>
      <c r="M633" s="16" t="s">
        <v>12</v>
      </c>
      <c r="N633" s="16" t="s">
        <v>13</v>
      </c>
      <c r="O633" s="16" t="s">
        <v>14</v>
      </c>
      <c r="P633" s="12">
        <f t="shared" ref="P633:P696" si="52">IF(J633="Afternoon",1,IF(J633="Evening",2,IF(J633="Floodlit",3,4)))</f>
        <v>1</v>
      </c>
      <c r="Q633" s="12" cm="1">
        <f t="array" ref="Q633">SUMPRODUCT(($G$2:$G$2765=G633)*(P633&gt;$P$2:$P$2765))+1</f>
        <v>1</v>
      </c>
      <c r="R633" s="12" t="e">
        <f>(Q633*100000)+#REF!</f>
        <v>#REF!</v>
      </c>
      <c r="S633" t="e" cm="1">
        <f t="array" ref="S633">SUMPRODUCT(($G$2:$G$2765=G633)*(R633&gt;$R$2:$R$2765))+1</f>
        <v>#REF!</v>
      </c>
      <c r="T633" t="str">
        <f t="shared" ref="T633:T696" si="53">_xlfn.CONCAT(IF(M633="Flat",UPPER(I633),I633)," ",IF(J633="Evening","†",IF(J633="Floodlit","#","")))</f>
        <v xml:space="preserve">Wetherby </v>
      </c>
      <c r="U633">
        <v>0</v>
      </c>
      <c r="V633" t="s">
        <v>19</v>
      </c>
      <c r="W633">
        <f t="shared" ref="W633:W696" si="54">YEAR(G633)</f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50"/>
        <v>Afternoon44962</v>
      </c>
      <c r="D634" s="5" t="str">
        <f>IF('by region'!$C$2="Any","Any",'Turf only'!V634)&amp;M634&amp;IF('by region'!$I$2="Any","Any",N634)&amp;G634</f>
        <v>AnyJumpAny44962</v>
      </c>
      <c r="E634" s="5" t="e">
        <f>IF(I634=#REF!,'Turf only'!G634,"")</f>
        <v>#REF!</v>
      </c>
      <c r="F634" s="5" t="e">
        <f t="shared" si="51"/>
        <v>#REF!</v>
      </c>
      <c r="G634" s="15">
        <v>44962</v>
      </c>
      <c r="H634" s="16" t="s">
        <v>40</v>
      </c>
      <c r="I634" s="16" t="s">
        <v>61</v>
      </c>
      <c r="J634" s="16" t="s">
        <v>9</v>
      </c>
      <c r="K634" s="14" t="s">
        <v>24</v>
      </c>
      <c r="L634" s="14" t="s">
        <v>17</v>
      </c>
      <c r="M634" s="16" t="s">
        <v>12</v>
      </c>
      <c r="N634" s="16" t="s">
        <v>13</v>
      </c>
      <c r="O634" s="16" t="s">
        <v>21</v>
      </c>
      <c r="P634" s="12">
        <f t="shared" si="52"/>
        <v>1</v>
      </c>
      <c r="Q634" s="12" cm="1">
        <f t="array" ref="Q634">SUMPRODUCT(($G$2:$G$2765=G634)*(P634&gt;$P$2:$P$2765))+1</f>
        <v>1</v>
      </c>
      <c r="R634" s="12" t="e">
        <f>(Q634*100000)+#REF!</f>
        <v>#REF!</v>
      </c>
      <c r="S634" t="e" cm="1">
        <f t="array" ref="S634">SUMPRODUCT(($G$2:$G$2765=G634)*(R634&gt;$R$2:$R$2765))+1</f>
        <v>#REF!</v>
      </c>
      <c r="T634" t="str">
        <f t="shared" si="53"/>
        <v xml:space="preserve">Hereford </v>
      </c>
      <c r="U634">
        <v>0</v>
      </c>
      <c r="V634" t="s">
        <v>11</v>
      </c>
      <c r="W634">
        <f t="shared" si="54"/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50"/>
        <v>Afternoon44962</v>
      </c>
      <c r="D635" s="5" t="str">
        <f>IF('by region'!$C$2="Any","Any",'Turf only'!V635)&amp;M635&amp;IF('by region'!$I$2="Any","Any",N635)&amp;G635</f>
        <v>AnyJumpAny44962</v>
      </c>
      <c r="E635" s="5" t="e">
        <f>IF(I635=#REF!,'Turf only'!G635,"")</f>
        <v>#REF!</v>
      </c>
      <c r="F635" s="5" t="e">
        <f t="shared" si="51"/>
        <v>#REF!</v>
      </c>
      <c r="G635" s="15">
        <v>44962</v>
      </c>
      <c r="H635" s="16" t="s">
        <v>40</v>
      </c>
      <c r="I635" s="16" t="s">
        <v>22</v>
      </c>
      <c r="J635" s="16" t="s">
        <v>9</v>
      </c>
      <c r="K635" s="14" t="s">
        <v>10</v>
      </c>
      <c r="L635" s="14" t="s">
        <v>11</v>
      </c>
      <c r="M635" s="16" t="s">
        <v>12</v>
      </c>
      <c r="N635" s="16" t="s">
        <v>13</v>
      </c>
      <c r="O635" s="16" t="s">
        <v>14</v>
      </c>
      <c r="P635" s="12">
        <f t="shared" si="52"/>
        <v>1</v>
      </c>
      <c r="Q635" s="12" cm="1">
        <f t="array" ref="Q635">SUMPRODUCT(($G$2:$G$2765=G635)*(P635&gt;$P$2:$P$2765))+1</f>
        <v>1</v>
      </c>
      <c r="R635" s="12" t="e">
        <f>(Q635*100000)+#REF!</f>
        <v>#REF!</v>
      </c>
      <c r="S635" t="e" cm="1">
        <f t="array" ref="S635">SUMPRODUCT(($G$2:$G$2765=G635)*(R635&gt;$R$2:$R$2765))+1</f>
        <v>#REF!</v>
      </c>
      <c r="T635" t="str">
        <f t="shared" si="53"/>
        <v xml:space="preserve">Musselburgh </v>
      </c>
      <c r="U635">
        <v>0</v>
      </c>
      <c r="V635" t="s">
        <v>19</v>
      </c>
      <c r="W635">
        <f t="shared" si="54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50"/>
        <v>Afternoon44963</v>
      </c>
      <c r="D636" s="5" t="str">
        <f>IF('by region'!$C$2="Any","Any",'Turf only'!V636)&amp;M636&amp;IF('by region'!$I$2="Any","Any",N636)&amp;G636</f>
        <v>AnyJumpAny44963</v>
      </c>
      <c r="E636" s="5" t="e">
        <f>IF(I636=#REF!,'Turf only'!G636,"")</f>
        <v>#REF!</v>
      </c>
      <c r="F636" s="5" t="e">
        <f t="shared" si="51"/>
        <v>#REF!</v>
      </c>
      <c r="G636" s="15">
        <v>44963</v>
      </c>
      <c r="H636" s="16" t="s">
        <v>42</v>
      </c>
      <c r="I636" s="16" t="s">
        <v>63</v>
      </c>
      <c r="J636" s="16" t="s">
        <v>9</v>
      </c>
      <c r="K636" s="14" t="s">
        <v>16</v>
      </c>
      <c r="L636" s="14" t="s">
        <v>11</v>
      </c>
      <c r="M636" s="16" t="s">
        <v>12</v>
      </c>
      <c r="N636" s="16" t="s">
        <v>13</v>
      </c>
      <c r="O636" s="16" t="s">
        <v>14</v>
      </c>
      <c r="P636" s="12">
        <f t="shared" si="52"/>
        <v>1</v>
      </c>
      <c r="Q636" s="12" cm="1">
        <f t="array" ref="Q636">SUMPRODUCT(($G$2:$G$2765=G636)*(P636&gt;$P$2:$P$2765))+1</f>
        <v>1</v>
      </c>
      <c r="R636" s="12" t="e">
        <f>(Q636*100000)+#REF!</f>
        <v>#REF!</v>
      </c>
      <c r="S636" t="e" cm="1">
        <f t="array" ref="S636">SUMPRODUCT(($G$2:$G$2765=G636)*(R636&gt;$R$2:$R$2765))+1</f>
        <v>#REF!</v>
      </c>
      <c r="T636" t="str">
        <f t="shared" si="53"/>
        <v xml:space="preserve">Carlisle </v>
      </c>
      <c r="U636">
        <v>0</v>
      </c>
      <c r="V636" t="s">
        <v>17</v>
      </c>
      <c r="W636">
        <f t="shared" si="54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50"/>
        <v>Afternoon44963</v>
      </c>
      <c r="D637" s="5" t="str">
        <f>IF('by region'!$C$2="Any","Any",'Turf only'!V637)&amp;M637&amp;IF('by region'!$I$2="Any","Any",N637)&amp;G637</f>
        <v>AnyJumpAny44963</v>
      </c>
      <c r="E637" s="5" t="e">
        <f>IF(I637=#REF!,'Turf only'!G637,"")</f>
        <v>#REF!</v>
      </c>
      <c r="F637" s="5" t="e">
        <f t="shared" si="51"/>
        <v>#REF!</v>
      </c>
      <c r="G637" s="15">
        <v>44963</v>
      </c>
      <c r="H637" s="16" t="s">
        <v>42</v>
      </c>
      <c r="I637" s="16" t="s">
        <v>58</v>
      </c>
      <c r="J637" s="16" t="s">
        <v>9</v>
      </c>
      <c r="K637" s="14" t="s">
        <v>24</v>
      </c>
      <c r="L637" s="14" t="s">
        <v>19</v>
      </c>
      <c r="M637" s="16" t="s">
        <v>12</v>
      </c>
      <c r="N637" s="16" t="s">
        <v>13</v>
      </c>
      <c r="O637" s="16" t="s">
        <v>14</v>
      </c>
      <c r="P637" s="12">
        <f t="shared" si="52"/>
        <v>1</v>
      </c>
      <c r="Q637" s="12" cm="1">
        <f t="array" ref="Q637">SUMPRODUCT(($G$2:$G$2765=G637)*(P637&gt;$P$2:$P$2765))+1</f>
        <v>1</v>
      </c>
      <c r="R637" s="12" t="e">
        <f>(Q637*100000)+#REF!</f>
        <v>#REF!</v>
      </c>
      <c r="S637" t="e" cm="1">
        <f t="array" ref="S637">SUMPRODUCT(($G$2:$G$2765=G637)*(R637&gt;$R$2:$R$2765))+1</f>
        <v>#REF!</v>
      </c>
      <c r="T637" t="str">
        <f t="shared" si="53"/>
        <v xml:space="preserve">Fontwell Park </v>
      </c>
      <c r="U637">
        <v>0</v>
      </c>
      <c r="V637" t="s">
        <v>11</v>
      </c>
      <c r="W637">
        <f t="shared" si="54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50"/>
        <v>Afternoon44964</v>
      </c>
      <c r="D638" s="5" t="str">
        <f>IF('by region'!$C$2="Any","Any",'Turf only'!V638)&amp;M638&amp;IF('by region'!$I$2="Any","Any",N638)&amp;G638</f>
        <v>AnyJumpAny44964</v>
      </c>
      <c r="E638" s="5" t="e">
        <f>IF(I638=#REF!,'Turf only'!G638,"")</f>
        <v>#REF!</v>
      </c>
      <c r="F638" s="5" t="e">
        <f t="shared" si="51"/>
        <v>#REF!</v>
      </c>
      <c r="G638" s="15">
        <v>44964</v>
      </c>
      <c r="H638" s="16" t="s">
        <v>7</v>
      </c>
      <c r="I638" s="16" t="s">
        <v>53</v>
      </c>
      <c r="J638" s="16" t="s">
        <v>9</v>
      </c>
      <c r="K638" s="14" t="s">
        <v>16</v>
      </c>
      <c r="L638" s="14" t="s">
        <v>17</v>
      </c>
      <c r="M638" s="16" t="s">
        <v>12</v>
      </c>
      <c r="N638" s="16" t="s">
        <v>13</v>
      </c>
      <c r="O638" s="16" t="s">
        <v>14</v>
      </c>
      <c r="P638" s="12">
        <f t="shared" si="52"/>
        <v>1</v>
      </c>
      <c r="Q638" s="12" cm="1">
        <f t="array" ref="Q638">SUMPRODUCT(($G$2:$G$2765=G638)*(P638&gt;$P$2:$P$2765))+1</f>
        <v>1</v>
      </c>
      <c r="R638" s="12" t="e">
        <f>(Q638*100000)+#REF!</f>
        <v>#REF!</v>
      </c>
      <c r="S638" t="e" cm="1">
        <f t="array" ref="S638">SUMPRODUCT(($G$2:$G$2765=G638)*(R638&gt;$R$2:$R$2765))+1</f>
        <v>#REF!</v>
      </c>
      <c r="T638" t="str">
        <f t="shared" si="53"/>
        <v xml:space="preserve">Market Rasen </v>
      </c>
      <c r="U638">
        <v>0</v>
      </c>
      <c r="V638" t="s">
        <v>19</v>
      </c>
      <c r="W638">
        <f t="shared" si="54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50"/>
        <v>Afternoon44964</v>
      </c>
      <c r="D639" s="5" t="str">
        <f>IF('by region'!$C$2="Any","Any",'Turf only'!V639)&amp;M639&amp;IF('by region'!$I$2="Any","Any",N639)&amp;G639</f>
        <v>AnyJumpAny44964</v>
      </c>
      <c r="E639" s="5" t="e">
        <f>IF(I639=#REF!,'Turf only'!G639,"")</f>
        <v>#REF!</v>
      </c>
      <c r="F639" s="5" t="e">
        <f t="shared" si="51"/>
        <v>#REF!</v>
      </c>
      <c r="G639" s="15">
        <v>44964</v>
      </c>
      <c r="H639" s="16" t="s">
        <v>7</v>
      </c>
      <c r="I639" s="16" t="s">
        <v>57</v>
      </c>
      <c r="J639" s="16" t="s">
        <v>9</v>
      </c>
      <c r="K639" s="14" t="s">
        <v>10</v>
      </c>
      <c r="L639" s="14" t="s">
        <v>19</v>
      </c>
      <c r="M639" s="16" t="s">
        <v>12</v>
      </c>
      <c r="N639" s="16" t="s">
        <v>13</v>
      </c>
      <c r="O639" s="16" t="s">
        <v>14</v>
      </c>
      <c r="P639" s="12">
        <f t="shared" si="52"/>
        <v>1</v>
      </c>
      <c r="Q639" s="12" cm="1">
        <f t="array" ref="Q639">SUMPRODUCT(($G$2:$G$2765=G639)*(P639&gt;$P$2:$P$2765))+1</f>
        <v>1</v>
      </c>
      <c r="R639" s="12" t="e">
        <f>(Q639*100000)+#REF!</f>
        <v>#REF!</v>
      </c>
      <c r="S639" t="e" cm="1">
        <f t="array" ref="S639">SUMPRODUCT(($G$2:$G$2765=G639)*(R639&gt;$R$2:$R$2765))+1</f>
        <v>#REF!</v>
      </c>
      <c r="T639" t="str">
        <f t="shared" si="53"/>
        <v xml:space="preserve">Taunton </v>
      </c>
      <c r="U639">
        <v>0</v>
      </c>
      <c r="V639" t="s">
        <v>19</v>
      </c>
      <c r="W639">
        <f t="shared" si="54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50"/>
        <v>Afternoon44965</v>
      </c>
      <c r="D640" s="5" t="str">
        <f>IF('by region'!$C$2="Any","Any",'Turf only'!V640)&amp;M640&amp;IF('by region'!$I$2="Any","Any",N640)&amp;G640</f>
        <v>AnyJumpAny44965</v>
      </c>
      <c r="E640" s="5" t="e">
        <f>IF(I640=#REF!,'Turf only'!G640,"")</f>
        <v>#REF!</v>
      </c>
      <c r="F640" s="5" t="e">
        <f t="shared" si="51"/>
        <v>#REF!</v>
      </c>
      <c r="G640" s="15">
        <v>44965</v>
      </c>
      <c r="H640" s="16" t="s">
        <v>27</v>
      </c>
      <c r="I640" s="16" t="s">
        <v>52</v>
      </c>
      <c r="J640" s="16" t="s">
        <v>9</v>
      </c>
      <c r="K640" s="14" t="s">
        <v>10</v>
      </c>
      <c r="L640" s="14" t="s">
        <v>17</v>
      </c>
      <c r="M640" s="16" t="s">
        <v>12</v>
      </c>
      <c r="N640" s="16" t="s">
        <v>13</v>
      </c>
      <c r="O640" s="16" t="s">
        <v>14</v>
      </c>
      <c r="P640" s="12">
        <f t="shared" si="52"/>
        <v>1</v>
      </c>
      <c r="Q640" s="12" cm="1">
        <f t="array" ref="Q640">SUMPRODUCT(($G$2:$G$2765=G640)*(P640&gt;$P$2:$P$2765))+1</f>
        <v>1</v>
      </c>
      <c r="R640" s="12" t="e">
        <f>(Q640*100000)+#REF!</f>
        <v>#REF!</v>
      </c>
      <c r="S640" t="e" cm="1">
        <f t="array" ref="S640">SUMPRODUCT(($G$2:$G$2765=G640)*(R640&gt;$R$2:$R$2765))+1</f>
        <v>#REF!</v>
      </c>
      <c r="T640" t="str">
        <f t="shared" si="53"/>
        <v xml:space="preserve">Ludlow </v>
      </c>
      <c r="U640">
        <v>0</v>
      </c>
      <c r="V640" t="s">
        <v>11</v>
      </c>
      <c r="W640">
        <f t="shared" si="54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50"/>
        <v>Afternoon44965</v>
      </c>
      <c r="D641" s="5" t="str">
        <f>IF('by region'!$C$2="Any","Any",'Turf only'!V641)&amp;M641&amp;IF('by region'!$I$2="Any","Any",N641)&amp;G641</f>
        <v>AnyJumpAny44965</v>
      </c>
      <c r="E641" s="5" t="e">
        <f>IF(I641=#REF!,'Turf only'!G641,"")</f>
        <v>#REF!</v>
      </c>
      <c r="F641" s="5" t="e">
        <f t="shared" si="51"/>
        <v>#REF!</v>
      </c>
      <c r="G641" s="15">
        <v>44965</v>
      </c>
      <c r="H641" s="16" t="s">
        <v>27</v>
      </c>
      <c r="I641" s="16" t="s">
        <v>46</v>
      </c>
      <c r="J641" s="16" t="s">
        <v>9</v>
      </c>
      <c r="K641" s="14" t="s">
        <v>24</v>
      </c>
      <c r="L641" s="14" t="s">
        <v>11</v>
      </c>
      <c r="M641" s="16" t="s">
        <v>12</v>
      </c>
      <c r="N641" s="16" t="s">
        <v>13</v>
      </c>
      <c r="O641" s="16" t="s">
        <v>14</v>
      </c>
      <c r="P641" s="12">
        <f t="shared" si="52"/>
        <v>1</v>
      </c>
      <c r="Q641" s="12" cm="1">
        <f t="array" ref="Q641">SUMPRODUCT(($G$2:$G$2765=G641)*(P641&gt;$P$2:$P$2765))+1</f>
        <v>1</v>
      </c>
      <c r="R641" s="12" t="e">
        <f>(Q641*100000)+#REF!</f>
        <v>#REF!</v>
      </c>
      <c r="S641" t="e" cm="1">
        <f t="array" ref="S641">SUMPRODUCT(($G$2:$G$2765=G641)*(R641&gt;$R$2:$R$2765))+1</f>
        <v>#REF!</v>
      </c>
      <c r="T641" t="str">
        <f t="shared" si="53"/>
        <v xml:space="preserve">Sedgefield </v>
      </c>
      <c r="U641">
        <v>0</v>
      </c>
      <c r="V641" t="s">
        <v>19</v>
      </c>
      <c r="W641">
        <f t="shared" si="54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si="50"/>
        <v>Afternoon44966</v>
      </c>
      <c r="D642" s="5" t="str">
        <f>IF('by region'!$C$2="Any","Any",'Turf only'!V642)&amp;M642&amp;IF('by region'!$I$2="Any","Any",N642)&amp;G642</f>
        <v>AnyJumpAny44966</v>
      </c>
      <c r="E642" s="5" t="e">
        <f>IF(I642=#REF!,'Turf only'!G642,"")</f>
        <v>#REF!</v>
      </c>
      <c r="F642" s="5" t="str">
        <f t="shared" si="51"/>
        <v>449662</v>
      </c>
      <c r="G642" s="15">
        <v>44966</v>
      </c>
      <c r="H642" s="16" t="s">
        <v>34</v>
      </c>
      <c r="I642" s="16" t="s">
        <v>59</v>
      </c>
      <c r="J642" s="16" t="s">
        <v>9</v>
      </c>
      <c r="K642" s="14" t="s">
        <v>24</v>
      </c>
      <c r="L642" s="14" t="s">
        <v>11</v>
      </c>
      <c r="M642" s="16" t="s">
        <v>12</v>
      </c>
      <c r="N642" s="16" t="s">
        <v>13</v>
      </c>
      <c r="O642" s="16" t="s">
        <v>14</v>
      </c>
      <c r="P642" s="12">
        <f t="shared" si="52"/>
        <v>1</v>
      </c>
      <c r="Q642" s="12" cm="1">
        <f t="array" ref="Q642">SUMPRODUCT(($G$2:$G$2765=G642)*(P642&gt;$P$2:$P$2765))+1</f>
        <v>1</v>
      </c>
      <c r="R642" s="12" t="e">
        <f>(Q642*100000)+#REF!</f>
        <v>#REF!</v>
      </c>
      <c r="S642">
        <v>2</v>
      </c>
      <c r="T642" t="str">
        <f t="shared" si="53"/>
        <v xml:space="preserve">Doncaster </v>
      </c>
      <c r="U642">
        <v>0</v>
      </c>
      <c r="V642" t="s">
        <v>30</v>
      </c>
      <c r="W642">
        <f t="shared" si="54"/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50"/>
        <v>Afternoon44966</v>
      </c>
      <c r="D643" s="5" t="str">
        <f>IF('by region'!$C$2="Any","Any",'Turf only'!V643)&amp;M643&amp;IF('by region'!$I$2="Any","Any",N643)&amp;G643</f>
        <v>AnyJumpAny44966</v>
      </c>
      <c r="E643" s="5" t="e">
        <f>IF(I643=#REF!,'Turf only'!G643,"")</f>
        <v>#REF!</v>
      </c>
      <c r="F643" s="5" t="e">
        <f t="shared" si="51"/>
        <v>#REF!</v>
      </c>
      <c r="G643" s="15">
        <v>44966</v>
      </c>
      <c r="H643" s="16" t="s">
        <v>34</v>
      </c>
      <c r="I643" s="16" t="s">
        <v>65</v>
      </c>
      <c r="J643" s="16" t="s">
        <v>9</v>
      </c>
      <c r="K643" s="14" t="s">
        <v>24</v>
      </c>
      <c r="L643" s="14" t="s">
        <v>19</v>
      </c>
      <c r="M643" s="16" t="s">
        <v>12</v>
      </c>
      <c r="N643" s="16" t="s">
        <v>13</v>
      </c>
      <c r="O643" s="16" t="s">
        <v>14</v>
      </c>
      <c r="P643" s="12">
        <f t="shared" si="52"/>
        <v>1</v>
      </c>
      <c r="Q643" s="12" cm="1">
        <f t="array" ref="Q643">SUMPRODUCT(($G$2:$G$2765=G643)*(P643&gt;$P$2:$P$2765))+1</f>
        <v>1</v>
      </c>
      <c r="R643" s="12" t="e">
        <f>(Q643*100000)+#REF!</f>
        <v>#REF!</v>
      </c>
      <c r="S643" t="e" cm="1">
        <f t="array" ref="S643">SUMPRODUCT(($G$2:$G$2765=G643)*(R643&gt;$R$2:$R$2765))+1</f>
        <v>#REF!</v>
      </c>
      <c r="T643" t="str">
        <f t="shared" si="53"/>
        <v xml:space="preserve">Ffos Las </v>
      </c>
      <c r="U643">
        <v>0</v>
      </c>
      <c r="V643" t="s">
        <v>11</v>
      </c>
      <c r="W643">
        <f t="shared" si="54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50"/>
        <v>Afternoon44966</v>
      </c>
      <c r="D644" s="5" t="str">
        <f>IF('by region'!$C$2="Any","Any",'Turf only'!V644)&amp;M644&amp;IF('by region'!$I$2="Any","Any",N644)&amp;G644</f>
        <v>AnyJumpAny44966</v>
      </c>
      <c r="E644" s="5" t="e">
        <f>IF(I644=#REF!,'Turf only'!G644,"")</f>
        <v>#REF!</v>
      </c>
      <c r="F644" s="5" t="e">
        <f t="shared" si="51"/>
        <v>#REF!</v>
      </c>
      <c r="G644" s="15">
        <v>44966</v>
      </c>
      <c r="H644" s="16" t="s">
        <v>34</v>
      </c>
      <c r="I644" s="16" t="s">
        <v>45</v>
      </c>
      <c r="J644" s="16" t="s">
        <v>9</v>
      </c>
      <c r="K644" s="14" t="s">
        <v>16</v>
      </c>
      <c r="L644" s="14" t="s">
        <v>17</v>
      </c>
      <c r="M644" s="16" t="s">
        <v>12</v>
      </c>
      <c r="N644" s="16" t="s">
        <v>13</v>
      </c>
      <c r="O644" s="16" t="s">
        <v>14</v>
      </c>
      <c r="P644" s="12">
        <f t="shared" si="52"/>
        <v>1</v>
      </c>
      <c r="Q644" s="12" cm="1">
        <f t="array" ref="Q644">SUMPRODUCT(($G$2:$G$2765=G644)*(P644&gt;$P$2:$P$2765))+1</f>
        <v>1</v>
      </c>
      <c r="R644" s="12" t="e">
        <f>(Q644*100000)+#REF!</f>
        <v>#REF!</v>
      </c>
      <c r="S644" t="e" cm="1">
        <f t="array" ref="S644">SUMPRODUCT(($G$2:$G$2765=G644)*(R644&gt;$R$2:$R$2765))+1</f>
        <v>#REF!</v>
      </c>
      <c r="T644" t="str">
        <f t="shared" si="53"/>
        <v xml:space="preserve">Huntingdon </v>
      </c>
      <c r="U644">
        <v>0</v>
      </c>
      <c r="V644" t="s">
        <v>17</v>
      </c>
      <c r="W644">
        <f t="shared" si="54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50"/>
        <v>Afternoon44967</v>
      </c>
      <c r="D645" s="5" t="str">
        <f>IF('by region'!$C$2="Any","Any",'Turf only'!V645)&amp;M645&amp;IF('by region'!$I$2="Any","Any",N645)&amp;G645</f>
        <v>AnyJumpAny44967</v>
      </c>
      <c r="E645" s="5" t="e">
        <f>IF(I645=#REF!,'Turf only'!G645,"")</f>
        <v>#REF!</v>
      </c>
      <c r="F645" s="5" t="e">
        <f t="shared" si="51"/>
        <v>#REF!</v>
      </c>
      <c r="G645" s="15">
        <v>44967</v>
      </c>
      <c r="H645" s="16" t="s">
        <v>35</v>
      </c>
      <c r="I645" s="16" t="s">
        <v>64</v>
      </c>
      <c r="J645" s="16" t="s">
        <v>9</v>
      </c>
      <c r="K645" s="14" t="s">
        <v>10</v>
      </c>
      <c r="L645" s="14" t="s">
        <v>17</v>
      </c>
      <c r="M645" s="16" t="s">
        <v>12</v>
      </c>
      <c r="N645" s="16" t="s">
        <v>13</v>
      </c>
      <c r="O645" s="16" t="s">
        <v>14</v>
      </c>
      <c r="P645" s="12">
        <f t="shared" si="52"/>
        <v>1</v>
      </c>
      <c r="Q645" s="12" cm="1">
        <f t="array" ref="Q645">SUMPRODUCT(($G$2:$G$2765=G645)*(P645&gt;$P$2:$P$2765))+1</f>
        <v>1</v>
      </c>
      <c r="R645" s="12" t="e">
        <f>(Q645*100000)+#REF!</f>
        <v>#REF!</v>
      </c>
      <c r="S645" t="e" cm="1">
        <f t="array" ref="S645">SUMPRODUCT(($G$2:$G$2765=G645)*(R645&gt;$R$2:$R$2765))+1</f>
        <v>#REF!</v>
      </c>
      <c r="T645" t="str">
        <f t="shared" si="53"/>
        <v xml:space="preserve">Bangor-On-Dee </v>
      </c>
      <c r="U645">
        <v>0</v>
      </c>
      <c r="V645" t="s">
        <v>17</v>
      </c>
      <c r="W645">
        <f t="shared" si="54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50"/>
        <v>Afternoon44967</v>
      </c>
      <c r="D646" s="5" t="str">
        <f>IF('by region'!$C$2="Any","Any",'Turf only'!V646)&amp;M646&amp;IF('by region'!$I$2="Any","Any",N646)&amp;G646</f>
        <v>AnyJumpAny44967</v>
      </c>
      <c r="E646" s="5" t="e">
        <f>IF(I646=#REF!,'Turf only'!G646,"")</f>
        <v>#REF!</v>
      </c>
      <c r="F646" s="5" t="e">
        <f t="shared" si="51"/>
        <v>#REF!</v>
      </c>
      <c r="G646" s="15">
        <v>44967</v>
      </c>
      <c r="H646" s="16" t="s">
        <v>35</v>
      </c>
      <c r="I646" s="16" t="s">
        <v>47</v>
      </c>
      <c r="J646" s="16" t="s">
        <v>9</v>
      </c>
      <c r="K646" s="14" t="s">
        <v>16</v>
      </c>
      <c r="L646" s="14" t="s">
        <v>19</v>
      </c>
      <c r="M646" s="16" t="s">
        <v>12</v>
      </c>
      <c r="N646" s="16" t="s">
        <v>13</v>
      </c>
      <c r="O646" s="16" t="s">
        <v>14</v>
      </c>
      <c r="P646" s="12">
        <f t="shared" si="52"/>
        <v>1</v>
      </c>
      <c r="Q646" s="12" cm="1">
        <f t="array" ref="Q646">SUMPRODUCT(($G$2:$G$2765=G646)*(P646&gt;$P$2:$P$2765))+1</f>
        <v>1</v>
      </c>
      <c r="R646" s="12" t="e">
        <f>(Q646*100000)+#REF!</f>
        <v>#REF!</v>
      </c>
      <c r="S646" t="e" cm="1">
        <f t="array" ref="S646">SUMPRODUCT(($G$2:$G$2765=G646)*(R646&gt;$R$2:$R$2765))+1</f>
        <v>#REF!</v>
      </c>
      <c r="T646" t="str">
        <f t="shared" si="53"/>
        <v xml:space="preserve">Kempton Park </v>
      </c>
      <c r="U646">
        <v>0</v>
      </c>
      <c r="V646" t="s">
        <v>11</v>
      </c>
      <c r="W646">
        <f t="shared" si="54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50"/>
        <v>Afternoon44968</v>
      </c>
      <c r="D647" s="5" t="str">
        <f>IF('by region'!$C$2="Any","Any",'Turf only'!V647)&amp;M647&amp;IF('by region'!$I$2="Any","Any",N647)&amp;G647</f>
        <v>AnyJumpAny44968</v>
      </c>
      <c r="E647" s="5" t="e">
        <f>IF(I647=#REF!,'Turf only'!G647,"")</f>
        <v>#REF!</v>
      </c>
      <c r="F647" s="5" t="e">
        <f t="shared" si="51"/>
        <v>#REF!</v>
      </c>
      <c r="G647" s="15">
        <v>44968</v>
      </c>
      <c r="H647" s="16" t="s">
        <v>37</v>
      </c>
      <c r="I647" s="16" t="s">
        <v>51</v>
      </c>
      <c r="J647" s="16" t="s">
        <v>9</v>
      </c>
      <c r="K647" s="14" t="s">
        <v>10</v>
      </c>
      <c r="L647" s="14" t="s">
        <v>19</v>
      </c>
      <c r="M647" s="16" t="s">
        <v>12</v>
      </c>
      <c r="N647" s="16" t="s">
        <v>13</v>
      </c>
      <c r="O647" s="16" t="s">
        <v>14</v>
      </c>
      <c r="P647" s="12">
        <f t="shared" si="52"/>
        <v>1</v>
      </c>
      <c r="Q647" s="12" cm="1">
        <f t="array" ref="Q647">SUMPRODUCT(($G$2:$G$2765=G647)*(P647&gt;$P$2:$P$2765))+1</f>
        <v>1</v>
      </c>
      <c r="R647" s="12" t="e">
        <f>(Q647*100000)+#REF!</f>
        <v>#REF!</v>
      </c>
      <c r="S647" t="e" cm="1">
        <f t="array" ref="S647">SUMPRODUCT(($G$2:$G$2765=G647)*(R647&gt;$R$2:$R$2765))+1</f>
        <v>#REF!</v>
      </c>
      <c r="T647" t="str">
        <f t="shared" si="53"/>
        <v xml:space="preserve">Newbury </v>
      </c>
      <c r="U647">
        <v>0</v>
      </c>
      <c r="V647" t="s">
        <v>11</v>
      </c>
      <c r="W647">
        <f t="shared" si="54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50"/>
        <v>Afternoon44968</v>
      </c>
      <c r="D648" s="5" t="str">
        <f>IF('by region'!$C$2="Any","Any",'Turf only'!V648)&amp;M648&amp;IF('by region'!$I$2="Any","Any",N648)&amp;G648</f>
        <v>AnyJumpAny44968</v>
      </c>
      <c r="E648" s="5" t="e">
        <f>IF(I648=#REF!,'Turf only'!G648,"")</f>
        <v>#REF!</v>
      </c>
      <c r="F648" s="5" t="e">
        <f t="shared" si="51"/>
        <v>#REF!</v>
      </c>
      <c r="G648" s="15">
        <v>44968</v>
      </c>
      <c r="H648" s="16" t="s">
        <v>37</v>
      </c>
      <c r="I648" s="16" t="s">
        <v>60</v>
      </c>
      <c r="J648" s="16" t="s">
        <v>9</v>
      </c>
      <c r="K648" s="14" t="s">
        <v>24</v>
      </c>
      <c r="L648" s="14" t="s">
        <v>17</v>
      </c>
      <c r="M648" s="16" t="s">
        <v>12</v>
      </c>
      <c r="N648" s="16" t="s">
        <v>13</v>
      </c>
      <c r="O648" s="16" t="s">
        <v>14</v>
      </c>
      <c r="P648" s="12">
        <f t="shared" si="52"/>
        <v>1</v>
      </c>
      <c r="Q648" s="12" cm="1">
        <f t="array" ref="Q648">SUMPRODUCT(($G$2:$G$2765=G648)*(P648&gt;$P$2:$P$2765))+1</f>
        <v>1</v>
      </c>
      <c r="R648" s="12" t="e">
        <f>(Q648*100000)+#REF!</f>
        <v>#REF!</v>
      </c>
      <c r="S648" t="e" cm="1">
        <f t="array" ref="S648">SUMPRODUCT(($G$2:$G$2765=G648)*(R648&gt;$R$2:$R$2765))+1</f>
        <v>#REF!</v>
      </c>
      <c r="T648" t="str">
        <f t="shared" si="53"/>
        <v xml:space="preserve">Uttoxeter </v>
      </c>
      <c r="U648">
        <v>0</v>
      </c>
      <c r="V648" t="s">
        <v>11</v>
      </c>
      <c r="W648">
        <f t="shared" si="54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50"/>
        <v>Afternoon44968</v>
      </c>
      <c r="D649" s="5" t="str">
        <f>IF('by region'!$C$2="Any","Any",'Turf only'!V649)&amp;M649&amp;IF('by region'!$I$2="Any","Any",N649)&amp;G649</f>
        <v>AnyJumpAny44968</v>
      </c>
      <c r="E649" s="5" t="e">
        <f>IF(I649=#REF!,'Turf only'!G649,"")</f>
        <v>#REF!</v>
      </c>
      <c r="F649" s="5" t="e">
        <f t="shared" si="51"/>
        <v>#REF!</v>
      </c>
      <c r="G649" s="15">
        <v>44968</v>
      </c>
      <c r="H649" s="16" t="s">
        <v>37</v>
      </c>
      <c r="I649" s="16" t="s">
        <v>48</v>
      </c>
      <c r="J649" s="16" t="s">
        <v>9</v>
      </c>
      <c r="K649" s="14" t="s">
        <v>16</v>
      </c>
      <c r="L649" s="14" t="s">
        <v>17</v>
      </c>
      <c r="M649" s="16" t="s">
        <v>12</v>
      </c>
      <c r="N649" s="16" t="s">
        <v>13</v>
      </c>
      <c r="O649" s="16" t="s">
        <v>14</v>
      </c>
      <c r="P649" s="12">
        <f t="shared" si="52"/>
        <v>1</v>
      </c>
      <c r="Q649" s="12" cm="1">
        <f t="array" ref="Q649">SUMPRODUCT(($G$2:$G$2765=G649)*(P649&gt;$P$2:$P$2765))+1</f>
        <v>1</v>
      </c>
      <c r="R649" s="12" t="e">
        <f>(Q649*100000)+#REF!</f>
        <v>#REF!</v>
      </c>
      <c r="S649" t="e" cm="1">
        <f t="array" ref="S649">SUMPRODUCT(($G$2:$G$2765=G649)*(R649&gt;$R$2:$R$2765))+1</f>
        <v>#REF!</v>
      </c>
      <c r="T649" t="str">
        <f t="shared" si="53"/>
        <v xml:space="preserve">Warwick </v>
      </c>
      <c r="U649">
        <v>0</v>
      </c>
      <c r="V649" t="s">
        <v>17</v>
      </c>
      <c r="W649">
        <f t="shared" si="54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50"/>
        <v>Afternoon44969</v>
      </c>
      <c r="D650" s="5" t="str">
        <f>IF('by region'!$C$2="Any","Any",'Turf only'!V650)&amp;M650&amp;IF('by region'!$I$2="Any","Any",N650)&amp;G650</f>
        <v>AnyJumpAny44969</v>
      </c>
      <c r="E650" s="5" t="e">
        <f>IF(I650=#REF!,'Turf only'!G650,"")</f>
        <v>#REF!</v>
      </c>
      <c r="F650" s="5" t="e">
        <f t="shared" si="51"/>
        <v>#REF!</v>
      </c>
      <c r="G650" s="15">
        <v>44969</v>
      </c>
      <c r="H650" s="16" t="s">
        <v>40</v>
      </c>
      <c r="I650" s="16" t="s">
        <v>18</v>
      </c>
      <c r="J650" s="16" t="s">
        <v>9</v>
      </c>
      <c r="K650" s="14" t="s">
        <v>16</v>
      </c>
      <c r="L650" s="14" t="s">
        <v>19</v>
      </c>
      <c r="M650" s="16" t="s">
        <v>12</v>
      </c>
      <c r="N650" s="16" t="s">
        <v>13</v>
      </c>
      <c r="O650" s="16" t="s">
        <v>14</v>
      </c>
      <c r="P650" s="12">
        <f t="shared" si="52"/>
        <v>1</v>
      </c>
      <c r="Q650" s="12" cm="1">
        <f t="array" ref="Q650">SUMPRODUCT(($G$2:$G$2765=G650)*(P650&gt;$P$2:$P$2765))+1</f>
        <v>1</v>
      </c>
      <c r="R650" s="12" t="e">
        <f>(Q650*100000)+#REF!</f>
        <v>#REF!</v>
      </c>
      <c r="S650" t="e" cm="1">
        <f t="array" ref="S650">SUMPRODUCT(($G$2:$G$2765=G650)*(R650&gt;$R$2:$R$2765))+1</f>
        <v>#REF!</v>
      </c>
      <c r="T650" t="str">
        <f t="shared" si="53"/>
        <v xml:space="preserve">Exeter </v>
      </c>
      <c r="U650">
        <v>0</v>
      </c>
      <c r="V650" t="s">
        <v>11</v>
      </c>
      <c r="W650">
        <f t="shared" si="54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50"/>
        <v>Afternoon44970</v>
      </c>
      <c r="D651" s="5" t="str">
        <f>IF('by region'!$C$2="Any","Any",'Turf only'!V651)&amp;M651&amp;IF('by region'!$I$2="Any","Any",N651)&amp;G651</f>
        <v>AnyJumpAny44970</v>
      </c>
      <c r="E651" s="5" t="e">
        <f>IF(I651=#REF!,'Turf only'!G651,"")</f>
        <v>#REF!</v>
      </c>
      <c r="F651" s="5" t="e">
        <f t="shared" si="51"/>
        <v>#REF!</v>
      </c>
      <c r="G651" s="15">
        <v>44970</v>
      </c>
      <c r="H651" s="16" t="s">
        <v>42</v>
      </c>
      <c r="I651" s="16" t="s">
        <v>8</v>
      </c>
      <c r="J651" s="16" t="s">
        <v>9</v>
      </c>
      <c r="K651" s="14" t="s">
        <v>10</v>
      </c>
      <c r="L651" s="14" t="s">
        <v>11</v>
      </c>
      <c r="M651" s="16" t="s">
        <v>12</v>
      </c>
      <c r="N651" s="16" t="s">
        <v>13</v>
      </c>
      <c r="O651" s="16" t="s">
        <v>14</v>
      </c>
      <c r="P651" s="12">
        <f t="shared" si="52"/>
        <v>1</v>
      </c>
      <c r="Q651" s="12" cm="1">
        <f t="array" ref="Q651">SUMPRODUCT(($G$2:$G$2765=G651)*(P651&gt;$P$2:$P$2765))+1</f>
        <v>1</v>
      </c>
      <c r="R651" s="12" t="e">
        <f>(Q651*100000)+#REF!</f>
        <v>#REF!</v>
      </c>
      <c r="S651" t="e" cm="1">
        <f t="array" ref="S651">SUMPRODUCT(($G$2:$G$2765=G651)*(R651&gt;$R$2:$R$2765))+1</f>
        <v>#REF!</v>
      </c>
      <c r="T651" t="str">
        <f t="shared" si="53"/>
        <v xml:space="preserve">Catterick Bridge </v>
      </c>
      <c r="U651">
        <v>0</v>
      </c>
      <c r="V651" t="s">
        <v>19</v>
      </c>
      <c r="W651">
        <f t="shared" si="54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50"/>
        <v>Afternoon44970</v>
      </c>
      <c r="D652" s="5" t="str">
        <f>IF('by region'!$C$2="Any","Any",'Turf only'!V652)&amp;M652&amp;IF('by region'!$I$2="Any","Any",N652)&amp;G652</f>
        <v>AnyJumpAny44970</v>
      </c>
      <c r="E652" s="5" t="e">
        <f>IF(I652=#REF!,'Turf only'!G652,"")</f>
        <v>#REF!</v>
      </c>
      <c r="F652" s="5" t="e">
        <f t="shared" si="51"/>
        <v>#REF!</v>
      </c>
      <c r="G652" s="15">
        <v>44970</v>
      </c>
      <c r="H652" s="16" t="s">
        <v>42</v>
      </c>
      <c r="I652" s="16" t="s">
        <v>41</v>
      </c>
      <c r="J652" s="16" t="s">
        <v>9</v>
      </c>
      <c r="K652" s="14" t="s">
        <v>10</v>
      </c>
      <c r="L652" s="14" t="s">
        <v>19</v>
      </c>
      <c r="M652" s="16" t="s">
        <v>12</v>
      </c>
      <c r="N652" s="16" t="s">
        <v>13</v>
      </c>
      <c r="O652" s="16" t="s">
        <v>14</v>
      </c>
      <c r="P652" s="12">
        <f t="shared" si="52"/>
        <v>1</v>
      </c>
      <c r="Q652" s="12" cm="1">
        <f t="array" ref="Q652">SUMPRODUCT(($G$2:$G$2765=G652)*(P652&gt;$P$2:$P$2765))+1</f>
        <v>1</v>
      </c>
      <c r="R652" s="12" t="e">
        <f>(Q652*100000)+#REF!</f>
        <v>#REF!</v>
      </c>
      <c r="S652" t="e" cm="1">
        <f t="array" ref="S652">SUMPRODUCT(($G$2:$G$2765=G652)*(R652&gt;$R$2:$R$2765))+1</f>
        <v>#REF!</v>
      </c>
      <c r="T652" t="str">
        <f t="shared" si="53"/>
        <v xml:space="preserve">Plumpton </v>
      </c>
      <c r="U652">
        <v>0</v>
      </c>
      <c r="V652" t="s">
        <v>11</v>
      </c>
      <c r="W652">
        <f t="shared" si="54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50"/>
        <v>Afternoon44971</v>
      </c>
      <c r="D653" s="5" t="str">
        <f>IF('by region'!$C$2="Any","Any",'Turf only'!V653)&amp;M653&amp;IF('by region'!$I$2="Any","Any",N653)&amp;G653</f>
        <v>AnyJumpAny44971</v>
      </c>
      <c r="E653" s="5" t="e">
        <f>IF(I653=#REF!,'Turf only'!G653,"")</f>
        <v>#REF!</v>
      </c>
      <c r="F653" s="5" t="e">
        <f t="shared" si="51"/>
        <v>#REF!</v>
      </c>
      <c r="G653" s="15">
        <v>44971</v>
      </c>
      <c r="H653" s="16" t="s">
        <v>7</v>
      </c>
      <c r="I653" s="16" t="s">
        <v>28</v>
      </c>
      <c r="J653" s="16" t="s">
        <v>9</v>
      </c>
      <c r="K653" s="14" t="s">
        <v>10</v>
      </c>
      <c r="L653" s="14" t="s">
        <v>11</v>
      </c>
      <c r="M653" s="16" t="s">
        <v>12</v>
      </c>
      <c r="N653" s="16" t="s">
        <v>13</v>
      </c>
      <c r="O653" s="16" t="s">
        <v>14</v>
      </c>
      <c r="P653" s="12">
        <f t="shared" si="52"/>
        <v>1</v>
      </c>
      <c r="Q653" s="12" cm="1">
        <f t="array" ref="Q653">SUMPRODUCT(($G$2:$G$2765=G653)*(P653&gt;$P$2:$P$2765))+1</f>
        <v>1</v>
      </c>
      <c r="R653" s="12" t="e">
        <f>(Q653*100000)+#REF!</f>
        <v>#REF!</v>
      </c>
      <c r="S653" t="e" cm="1">
        <f t="array" ref="S653">SUMPRODUCT(($G$2:$G$2765=G653)*(R653&gt;$R$2:$R$2765))+1</f>
        <v>#REF!</v>
      </c>
      <c r="T653" t="str">
        <f t="shared" si="53"/>
        <v xml:space="preserve">Ayr </v>
      </c>
      <c r="U653">
        <v>0</v>
      </c>
      <c r="V653" t="s">
        <v>11</v>
      </c>
      <c r="W653">
        <f t="shared" si="54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50"/>
        <v>Afternoon44971</v>
      </c>
      <c r="D654" s="5" t="str">
        <f>IF('by region'!$C$2="Any","Any",'Turf only'!V654)&amp;M654&amp;IF('by region'!$I$2="Any","Any",N654)&amp;G654</f>
        <v>AnyJumpAny44971</v>
      </c>
      <c r="E654" s="5" t="e">
        <f>IF(I654=#REF!,'Turf only'!G654,"")</f>
        <v>#REF!</v>
      </c>
      <c r="F654" s="5" t="e">
        <f t="shared" si="51"/>
        <v>#REF!</v>
      </c>
      <c r="G654" s="15">
        <v>44971</v>
      </c>
      <c r="H654" s="16" t="s">
        <v>7</v>
      </c>
      <c r="I654" s="16" t="s">
        <v>36</v>
      </c>
      <c r="J654" s="16" t="s">
        <v>9</v>
      </c>
      <c r="K654" s="14" t="s">
        <v>24</v>
      </c>
      <c r="L654" s="14" t="s">
        <v>19</v>
      </c>
      <c r="M654" s="16" t="s">
        <v>12</v>
      </c>
      <c r="N654" s="16" t="s">
        <v>13</v>
      </c>
      <c r="O654" s="16" t="s">
        <v>14</v>
      </c>
      <c r="P654" s="12">
        <f t="shared" si="52"/>
        <v>1</v>
      </c>
      <c r="Q654" s="12" cm="1">
        <f t="array" ref="Q654">SUMPRODUCT(($G$2:$G$2765=G654)*(P654&gt;$P$2:$P$2765))+1</f>
        <v>1</v>
      </c>
      <c r="R654" s="12" t="e">
        <f>(Q654*100000)+#REF!</f>
        <v>#REF!</v>
      </c>
      <c r="S654" t="e" cm="1">
        <f t="array" ref="S654">SUMPRODUCT(($G$2:$G$2765=G654)*(R654&gt;$R$2:$R$2765))+1</f>
        <v>#REF!</v>
      </c>
      <c r="T654" t="str">
        <f t="shared" si="53"/>
        <v xml:space="preserve">Lingfield Park </v>
      </c>
      <c r="U654">
        <v>0</v>
      </c>
      <c r="V654" t="s">
        <v>19</v>
      </c>
      <c r="W654">
        <f t="shared" si="54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50"/>
        <v>Afternoon44972</v>
      </c>
      <c r="D655" s="5" t="str">
        <f>IF('by region'!$C$2="Any","Any",'Turf only'!V655)&amp;M655&amp;IF('by region'!$I$2="Any","Any",N655)&amp;G655</f>
        <v>AnyJumpAny44972</v>
      </c>
      <c r="E655" s="5" t="e">
        <f>IF(I655=#REF!,'Turf only'!G655,"")</f>
        <v>#REF!</v>
      </c>
      <c r="F655" s="5" t="e">
        <f t="shared" si="51"/>
        <v>#REF!</v>
      </c>
      <c r="G655" s="15">
        <v>44972</v>
      </c>
      <c r="H655" s="16" t="s">
        <v>27</v>
      </c>
      <c r="I655" s="16" t="s">
        <v>61</v>
      </c>
      <c r="J655" s="16" t="s">
        <v>9</v>
      </c>
      <c r="K655" s="14" t="s">
        <v>24</v>
      </c>
      <c r="L655" s="14" t="s">
        <v>17</v>
      </c>
      <c r="M655" s="16" t="s">
        <v>12</v>
      </c>
      <c r="N655" s="16" t="s">
        <v>13</v>
      </c>
      <c r="O655" s="16" t="s">
        <v>14</v>
      </c>
      <c r="P655" s="12">
        <f t="shared" si="52"/>
        <v>1</v>
      </c>
      <c r="Q655" s="12" cm="1">
        <f t="array" ref="Q655">SUMPRODUCT(($G$2:$G$2765=G655)*(P655&gt;$P$2:$P$2765))+1</f>
        <v>1</v>
      </c>
      <c r="R655" s="12" t="e">
        <f>(Q655*100000)+#REF!</f>
        <v>#REF!</v>
      </c>
      <c r="S655" t="e" cm="1">
        <f t="array" ref="S655">SUMPRODUCT(($G$2:$G$2765=G655)*(R655&gt;$R$2:$R$2765))+1</f>
        <v>#REF!</v>
      </c>
      <c r="T655" t="str">
        <f t="shared" si="53"/>
        <v xml:space="preserve">Hereford </v>
      </c>
      <c r="U655">
        <v>0</v>
      </c>
      <c r="V655" t="s">
        <v>17</v>
      </c>
      <c r="W655">
        <f t="shared" si="54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50"/>
        <v>Afternoon44972</v>
      </c>
      <c r="D656" s="5" t="str">
        <f>IF('by region'!$C$2="Any","Any",'Turf only'!V656)&amp;M656&amp;IF('by region'!$I$2="Any","Any",N656)&amp;G656</f>
        <v>AnyJumpAny44972</v>
      </c>
      <c r="E656" s="5" t="e">
        <f>IF(I656=#REF!,'Turf only'!G656,"")</f>
        <v>#REF!</v>
      </c>
      <c r="F656" s="5" t="e">
        <f t="shared" si="51"/>
        <v>#REF!</v>
      </c>
      <c r="G656" s="15">
        <v>44972</v>
      </c>
      <c r="H656" s="16" t="s">
        <v>27</v>
      </c>
      <c r="I656" s="16" t="s">
        <v>49</v>
      </c>
      <c r="J656" s="16" t="s">
        <v>9</v>
      </c>
      <c r="K656" s="14" t="s">
        <v>10</v>
      </c>
      <c r="L656" s="14" t="s">
        <v>11</v>
      </c>
      <c r="M656" s="16" t="s">
        <v>12</v>
      </c>
      <c r="N656" s="16" t="s">
        <v>13</v>
      </c>
      <c r="O656" s="16" t="s">
        <v>14</v>
      </c>
      <c r="P656" s="12">
        <f t="shared" si="52"/>
        <v>1</v>
      </c>
      <c r="Q656" s="12" cm="1">
        <f t="array" ref="Q656">SUMPRODUCT(($G$2:$G$2765=G656)*(P656&gt;$P$2:$P$2765))+1</f>
        <v>1</v>
      </c>
      <c r="R656" s="12" t="e">
        <f>(Q656*100000)+#REF!</f>
        <v>#REF!</v>
      </c>
      <c r="S656" t="e" cm="1">
        <f t="array" ref="S656">SUMPRODUCT(($G$2:$G$2765=G656)*(R656&gt;$R$2:$R$2765))+1</f>
        <v>#REF!</v>
      </c>
      <c r="T656" t="str">
        <f t="shared" si="53"/>
        <v xml:space="preserve">Wetherby </v>
      </c>
      <c r="U656">
        <v>0</v>
      </c>
      <c r="V656" t="s">
        <v>11</v>
      </c>
      <c r="W656">
        <f t="shared" si="54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50"/>
        <v>Afternoon44973</v>
      </c>
      <c r="D657" s="5" t="str">
        <f>IF('by region'!$C$2="Any","Any",'Turf only'!V657)&amp;M657&amp;IF('by region'!$I$2="Any","Any",N657)&amp;G657</f>
        <v>AnyJumpAny44973</v>
      </c>
      <c r="E657" s="5" t="e">
        <f>IF(I657=#REF!,'Turf only'!G657,"")</f>
        <v>#REF!</v>
      </c>
      <c r="F657" s="5" t="e">
        <f t="shared" si="51"/>
        <v>#REF!</v>
      </c>
      <c r="G657" s="15">
        <v>44973</v>
      </c>
      <c r="H657" s="16" t="s">
        <v>34</v>
      </c>
      <c r="I657" s="16" t="s">
        <v>31</v>
      </c>
      <c r="J657" s="16" t="s">
        <v>9</v>
      </c>
      <c r="K657" s="14" t="s">
        <v>24</v>
      </c>
      <c r="L657" s="14" t="s">
        <v>11</v>
      </c>
      <c r="M657" s="16" t="s">
        <v>12</v>
      </c>
      <c r="N657" s="16" t="s">
        <v>13</v>
      </c>
      <c r="O657" s="16" t="s">
        <v>21</v>
      </c>
      <c r="P657" s="12">
        <f t="shared" si="52"/>
        <v>1</v>
      </c>
      <c r="Q657" s="12" cm="1">
        <f t="array" ref="Q657">SUMPRODUCT(($G$2:$G$2765=G657)*(P657&gt;$P$2:$P$2765))+1</f>
        <v>1</v>
      </c>
      <c r="R657" s="12" t="e">
        <f>(Q657*100000)+#REF!</f>
        <v>#REF!</v>
      </c>
      <c r="S657" t="e" cm="1">
        <f t="array" ref="S657">SUMPRODUCT(($G$2:$G$2765=G657)*(R657&gt;$R$2:$R$2765))+1</f>
        <v>#REF!</v>
      </c>
      <c r="T657" t="str">
        <f t="shared" si="53"/>
        <v xml:space="preserve">Newcastle </v>
      </c>
      <c r="U657">
        <v>0</v>
      </c>
      <c r="V657" t="s">
        <v>19</v>
      </c>
      <c r="W657">
        <f t="shared" si="54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50"/>
        <v>Afternoon44973</v>
      </c>
      <c r="D658" s="5" t="str">
        <f>IF('by region'!$C$2="Any","Any",'Turf only'!V658)&amp;M658&amp;IF('by region'!$I$2="Any","Any",N658)&amp;G658</f>
        <v>AnyJumpAny44973</v>
      </c>
      <c r="E658" s="5" t="e">
        <f>IF(I658=#REF!,'Turf only'!G658,"")</f>
        <v>#REF!</v>
      </c>
      <c r="F658" s="5" t="e">
        <f t="shared" si="51"/>
        <v>#REF!</v>
      </c>
      <c r="G658" s="15">
        <v>44973</v>
      </c>
      <c r="H658" s="16" t="s">
        <v>34</v>
      </c>
      <c r="I658" s="16" t="s">
        <v>44</v>
      </c>
      <c r="J658" s="16" t="s">
        <v>9</v>
      </c>
      <c r="K658" s="14" t="s">
        <v>10</v>
      </c>
      <c r="L658" s="14" t="s">
        <v>17</v>
      </c>
      <c r="M658" s="16" t="s">
        <v>12</v>
      </c>
      <c r="N658" s="16" t="s">
        <v>13</v>
      </c>
      <c r="O658" s="16" t="s">
        <v>14</v>
      </c>
      <c r="P658" s="12">
        <f t="shared" si="52"/>
        <v>1</v>
      </c>
      <c r="Q658" s="12" cm="1">
        <f t="array" ref="Q658">SUMPRODUCT(($G$2:$G$2765=G658)*(P658&gt;$P$2:$P$2765))+1</f>
        <v>1</v>
      </c>
      <c r="R658" s="12" t="e">
        <f>(Q658*100000)+#REF!</f>
        <v>#REF!</v>
      </c>
      <c r="S658" t="e" cm="1">
        <f t="array" ref="S658">SUMPRODUCT(($G$2:$G$2765=G658)*(R658&gt;$R$2:$R$2765))+1</f>
        <v>#REF!</v>
      </c>
      <c r="T658" t="str">
        <f t="shared" si="53"/>
        <v xml:space="preserve">Leicester </v>
      </c>
      <c r="U658">
        <v>0</v>
      </c>
      <c r="V658" t="s">
        <v>19</v>
      </c>
      <c r="W658">
        <f t="shared" si="54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50"/>
        <v>Afternoon44973</v>
      </c>
      <c r="D659" s="5" t="str">
        <f>IF('by region'!$C$2="Any","Any",'Turf only'!V659)&amp;M659&amp;IF('by region'!$I$2="Any","Any",N659)&amp;G659</f>
        <v>AnyJumpAny44973</v>
      </c>
      <c r="E659" s="5" t="e">
        <f>IF(I659=#REF!,'Turf only'!G659,"")</f>
        <v>#REF!</v>
      </c>
      <c r="F659" s="5" t="e">
        <f t="shared" si="51"/>
        <v>#REF!</v>
      </c>
      <c r="G659" s="15">
        <v>44973</v>
      </c>
      <c r="H659" s="16" t="s">
        <v>34</v>
      </c>
      <c r="I659" s="16" t="s">
        <v>38</v>
      </c>
      <c r="J659" s="16" t="s">
        <v>9</v>
      </c>
      <c r="K659" s="14" t="s">
        <v>16</v>
      </c>
      <c r="L659" s="14" t="s">
        <v>19</v>
      </c>
      <c r="M659" s="16" t="s">
        <v>12</v>
      </c>
      <c r="N659" s="16" t="s">
        <v>13</v>
      </c>
      <c r="O659" s="16" t="s">
        <v>14</v>
      </c>
      <c r="P659" s="12">
        <f t="shared" si="52"/>
        <v>1</v>
      </c>
      <c r="Q659" s="12" cm="1">
        <f t="array" ref="Q659">SUMPRODUCT(($G$2:$G$2765=G659)*(P659&gt;$P$2:$P$2765))+1</f>
        <v>1</v>
      </c>
      <c r="R659" s="12" t="e">
        <f>(Q659*100000)+#REF!</f>
        <v>#REF!</v>
      </c>
      <c r="S659" t="e" cm="1">
        <f t="array" ref="S659">SUMPRODUCT(($G$2:$G$2765=G659)*(R659&gt;$R$2:$R$2765))+1</f>
        <v>#REF!</v>
      </c>
      <c r="T659" t="str">
        <f t="shared" si="53"/>
        <v xml:space="preserve">Sandown Park </v>
      </c>
      <c r="U659">
        <v>0</v>
      </c>
      <c r="V659" t="s">
        <v>11</v>
      </c>
      <c r="W659">
        <f t="shared" si="54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50"/>
        <v>Afternoon44974</v>
      </c>
      <c r="D660" s="5" t="str">
        <f>IF('by region'!$C$2="Any","Any",'Turf only'!V660)&amp;M660&amp;IF('by region'!$I$2="Any","Any",N660)&amp;G660</f>
        <v>AnyJumpAny44974</v>
      </c>
      <c r="E660" s="5" t="e">
        <f>IF(I660=#REF!,'Turf only'!G660,"")</f>
        <v>#REF!</v>
      </c>
      <c r="F660" s="5" t="e">
        <f t="shared" si="51"/>
        <v>#REF!</v>
      </c>
      <c r="G660" s="15">
        <v>44974</v>
      </c>
      <c r="H660" s="16" t="s">
        <v>35</v>
      </c>
      <c r="I660" s="16" t="s">
        <v>20</v>
      </c>
      <c r="J660" s="16" t="s">
        <v>9</v>
      </c>
      <c r="K660" s="14" t="s">
        <v>10</v>
      </c>
      <c r="L660" s="14" t="s">
        <v>17</v>
      </c>
      <c r="M660" s="16" t="s">
        <v>12</v>
      </c>
      <c r="N660" s="16" t="s">
        <v>13</v>
      </c>
      <c r="O660" s="16" t="s">
        <v>14</v>
      </c>
      <c r="P660" s="12">
        <f t="shared" si="52"/>
        <v>1</v>
      </c>
      <c r="Q660" s="12" cm="1">
        <f t="array" ref="Q660">SUMPRODUCT(($G$2:$G$2765=G660)*(P660&gt;$P$2:$P$2765))+1</f>
        <v>1</v>
      </c>
      <c r="R660" s="12" t="e">
        <f>(Q660*100000)+#REF!</f>
        <v>#REF!</v>
      </c>
      <c r="S660" t="e" cm="1">
        <f t="array" ref="S660">SUMPRODUCT(($G$2:$G$2765=G660)*(R660&gt;$R$2:$R$2765))+1</f>
        <v>#REF!</v>
      </c>
      <c r="T660" t="str">
        <f t="shared" si="53"/>
        <v xml:space="preserve">Fakenham </v>
      </c>
      <c r="U660">
        <v>0</v>
      </c>
      <c r="V660" t="s">
        <v>17</v>
      </c>
      <c r="W660">
        <f t="shared" si="54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50"/>
        <v>Afternoon44974</v>
      </c>
      <c r="D661" s="5" t="str">
        <f>IF('by region'!$C$2="Any","Any",'Turf only'!V661)&amp;M661&amp;IF('by region'!$I$2="Any","Any",N661)&amp;G661</f>
        <v>AnyJumpAny44974</v>
      </c>
      <c r="E661" s="5" t="e">
        <f>IF(I661=#REF!,'Turf only'!G661,"")</f>
        <v>#REF!</v>
      </c>
      <c r="F661" s="5" t="e">
        <f t="shared" si="51"/>
        <v>#REF!</v>
      </c>
      <c r="G661" s="15">
        <v>44974</v>
      </c>
      <c r="H661" s="16" t="s">
        <v>35</v>
      </c>
      <c r="I661" s="16" t="s">
        <v>50</v>
      </c>
      <c r="J661" s="16" t="s">
        <v>9</v>
      </c>
      <c r="K661" s="14" t="s">
        <v>10</v>
      </c>
      <c r="L661" s="14" t="s">
        <v>11</v>
      </c>
      <c r="M661" s="16" t="s">
        <v>12</v>
      </c>
      <c r="N661" s="16" t="s">
        <v>13</v>
      </c>
      <c r="O661" s="16" t="s">
        <v>14</v>
      </c>
      <c r="P661" s="12">
        <f t="shared" si="52"/>
        <v>1</v>
      </c>
      <c r="Q661" s="12" cm="1">
        <f t="array" ref="Q661">SUMPRODUCT(($G$2:$G$2765=G661)*(P661&gt;$P$2:$P$2765))+1</f>
        <v>1</v>
      </c>
      <c r="R661" s="12" t="e">
        <f>(Q661*100000)+#REF!</f>
        <v>#REF!</v>
      </c>
      <c r="S661" t="e" cm="1">
        <f t="array" ref="S661">SUMPRODUCT(($G$2:$G$2765=G661)*(R661&gt;$R$2:$R$2765))+1</f>
        <v>#REF!</v>
      </c>
      <c r="T661" t="str">
        <f t="shared" si="53"/>
        <v xml:space="preserve">Kelso </v>
      </c>
      <c r="U661">
        <v>0</v>
      </c>
      <c r="V661" t="s">
        <v>30</v>
      </c>
      <c r="W661">
        <f t="shared" si="54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50"/>
        <v>Afternoon44975</v>
      </c>
      <c r="D662" s="5" t="str">
        <f>IF('by region'!$C$2="Any","Any",'Turf only'!V662)&amp;M662&amp;IF('by region'!$I$2="Any","Any",N662)&amp;G662</f>
        <v>AnyJumpAny44975</v>
      </c>
      <c r="E662" s="5" t="e">
        <f>IF(I662=#REF!,'Turf only'!G662,"")</f>
        <v>#REF!</v>
      </c>
      <c r="F662" s="5" t="e">
        <f t="shared" si="51"/>
        <v>#REF!</v>
      </c>
      <c r="G662" s="15">
        <v>44975</v>
      </c>
      <c r="H662" s="16" t="s">
        <v>37</v>
      </c>
      <c r="I662" s="16" t="s">
        <v>55</v>
      </c>
      <c r="J662" s="16" t="s">
        <v>9</v>
      </c>
      <c r="K662" s="14" t="s">
        <v>10</v>
      </c>
      <c r="L662" s="14" t="s">
        <v>19</v>
      </c>
      <c r="M662" s="16" t="s">
        <v>12</v>
      </c>
      <c r="N662" s="16" t="s">
        <v>13</v>
      </c>
      <c r="O662" s="16" t="s">
        <v>14</v>
      </c>
      <c r="P662" s="12">
        <f t="shared" si="52"/>
        <v>1</v>
      </c>
      <c r="Q662" s="12" cm="1">
        <f t="array" ref="Q662">SUMPRODUCT(($G$2:$G$2765=G662)*(P662&gt;$P$2:$P$2765))+1</f>
        <v>1</v>
      </c>
      <c r="R662" s="12" t="e">
        <f>(Q662*100000)+#REF!</f>
        <v>#REF!</v>
      </c>
      <c r="S662" t="e" cm="1">
        <f t="array" ref="S662">SUMPRODUCT(($G$2:$G$2765=G662)*(R662&gt;$R$2:$R$2765))+1</f>
        <v>#REF!</v>
      </c>
      <c r="T662" t="str">
        <f t="shared" si="53"/>
        <v xml:space="preserve">Ascot </v>
      </c>
      <c r="U662">
        <v>0</v>
      </c>
      <c r="V662" t="s">
        <v>19</v>
      </c>
      <c r="W662">
        <f t="shared" si="54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50"/>
        <v>Afternoon44975</v>
      </c>
      <c r="D663" s="5" t="str">
        <f>IF('by region'!$C$2="Any","Any",'Turf only'!V663)&amp;M663&amp;IF('by region'!$I$2="Any","Any",N663)&amp;G663</f>
        <v>AnyJumpAny44975</v>
      </c>
      <c r="E663" s="5" t="e">
        <f>IF(I663=#REF!,'Turf only'!G663,"")</f>
        <v>#REF!</v>
      </c>
      <c r="F663" s="5" t="e">
        <f t="shared" si="51"/>
        <v>#REF!</v>
      </c>
      <c r="G663" s="15">
        <v>44975</v>
      </c>
      <c r="H663" s="16" t="s">
        <v>37</v>
      </c>
      <c r="I663" s="16" t="s">
        <v>56</v>
      </c>
      <c r="J663" s="16" t="s">
        <v>9</v>
      </c>
      <c r="K663" s="14" t="s">
        <v>16</v>
      </c>
      <c r="L663" s="14" t="s">
        <v>11</v>
      </c>
      <c r="M663" s="16" t="s">
        <v>12</v>
      </c>
      <c r="N663" s="16" t="s">
        <v>13</v>
      </c>
      <c r="O663" s="16" t="s">
        <v>14</v>
      </c>
      <c r="P663" s="12">
        <f t="shared" si="52"/>
        <v>1</v>
      </c>
      <c r="Q663" s="12" cm="1">
        <f t="array" ref="Q663">SUMPRODUCT(($G$2:$G$2765=G663)*(P663&gt;$P$2:$P$2765))+1</f>
        <v>1</v>
      </c>
      <c r="R663" s="12" t="e">
        <f>(Q663*100000)+#REF!</f>
        <v>#REF!</v>
      </c>
      <c r="S663" t="e" cm="1">
        <f t="array" ref="S663">SUMPRODUCT(($G$2:$G$2765=G663)*(R663&gt;$R$2:$R$2765))+1</f>
        <v>#REF!</v>
      </c>
      <c r="T663" t="str">
        <f t="shared" si="53"/>
        <v xml:space="preserve">Haydock Park </v>
      </c>
      <c r="U663">
        <v>0</v>
      </c>
      <c r="V663" t="s">
        <v>19</v>
      </c>
      <c r="W663">
        <f t="shared" si="54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50"/>
        <v>Afternoon44975</v>
      </c>
      <c r="D664" s="5" t="str">
        <f>IF('by region'!$C$2="Any","Any",'Turf only'!V664)&amp;M664&amp;IF('by region'!$I$2="Any","Any",N664)&amp;G664</f>
        <v>AnyJumpAny44975</v>
      </c>
      <c r="E664" s="5" t="e">
        <f>IF(I664=#REF!,'Turf only'!G664,"")</f>
        <v>#REF!</v>
      </c>
      <c r="F664" s="5" t="e">
        <f t="shared" si="51"/>
        <v>#REF!</v>
      </c>
      <c r="G664" s="15">
        <v>44975</v>
      </c>
      <c r="H664" s="16" t="s">
        <v>37</v>
      </c>
      <c r="I664" s="16" t="s">
        <v>39</v>
      </c>
      <c r="J664" s="16" t="s">
        <v>9</v>
      </c>
      <c r="K664" s="14" t="s">
        <v>16</v>
      </c>
      <c r="L664" s="14" t="s">
        <v>19</v>
      </c>
      <c r="M664" s="16" t="s">
        <v>12</v>
      </c>
      <c r="N664" s="16" t="s">
        <v>13</v>
      </c>
      <c r="O664" s="16" t="s">
        <v>14</v>
      </c>
      <c r="P664" s="12">
        <f t="shared" si="52"/>
        <v>1</v>
      </c>
      <c r="Q664" s="12" cm="1">
        <f t="array" ref="Q664">SUMPRODUCT(($G$2:$G$2765=G664)*(P664&gt;$P$2:$P$2765))+1</f>
        <v>1</v>
      </c>
      <c r="R664" s="12" t="e">
        <f>(Q664*100000)+#REF!</f>
        <v>#REF!</v>
      </c>
      <c r="S664" t="e" cm="1">
        <f t="array" ref="S664">SUMPRODUCT(($G$2:$G$2765=G664)*(R664&gt;$R$2:$R$2765))+1</f>
        <v>#REF!</v>
      </c>
      <c r="T664" t="str">
        <f t="shared" si="53"/>
        <v xml:space="preserve">Wincanton </v>
      </c>
      <c r="U664">
        <v>0</v>
      </c>
      <c r="V664" t="s">
        <v>11</v>
      </c>
      <c r="W664">
        <f t="shared" si="54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50"/>
        <v>Afternoon44976</v>
      </c>
      <c r="D665" s="5" t="str">
        <f>IF('by region'!$C$2="Any","Any",'Turf only'!V665)&amp;M665&amp;IF('by region'!$I$2="Any","Any",N665)&amp;G665</f>
        <v>AnyJumpAny44976</v>
      </c>
      <c r="E665" s="5" t="e">
        <f>IF(I665=#REF!,'Turf only'!G665,"")</f>
        <v>#REF!</v>
      </c>
      <c r="F665" s="5" t="e">
        <f t="shared" si="51"/>
        <v>#REF!</v>
      </c>
      <c r="G665" s="15">
        <v>44976</v>
      </c>
      <c r="H665" s="16" t="s">
        <v>40</v>
      </c>
      <c r="I665" s="16" t="s">
        <v>51</v>
      </c>
      <c r="J665" s="16" t="s">
        <v>9</v>
      </c>
      <c r="K665" s="14" t="s">
        <v>10</v>
      </c>
      <c r="L665" s="14" t="s">
        <v>19</v>
      </c>
      <c r="M665" s="16" t="s">
        <v>12</v>
      </c>
      <c r="N665" s="16" t="s">
        <v>13</v>
      </c>
      <c r="O665" s="16" t="s">
        <v>21</v>
      </c>
      <c r="P665" s="12">
        <f t="shared" si="52"/>
        <v>1</v>
      </c>
      <c r="Q665" s="12" cm="1">
        <f t="array" ref="Q665">SUMPRODUCT(($G$2:$G$2765=G665)*(P665&gt;$P$2:$P$2765))+1</f>
        <v>1</v>
      </c>
      <c r="R665" s="12" t="e">
        <f>(Q665*100000)+#REF!</f>
        <v>#REF!</v>
      </c>
      <c r="S665" t="e" cm="1">
        <f t="array" ref="S665">SUMPRODUCT(($G$2:$G$2765=G665)*(R665&gt;$R$2:$R$2765))+1</f>
        <v>#REF!</v>
      </c>
      <c r="T665" t="str">
        <f t="shared" si="53"/>
        <v xml:space="preserve">Newbury </v>
      </c>
      <c r="U665">
        <v>0</v>
      </c>
      <c r="V665" t="s">
        <v>30</v>
      </c>
      <c r="W665">
        <f t="shared" si="54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50"/>
        <v>Afternoon44976</v>
      </c>
      <c r="D666" s="5" t="str">
        <f>IF('by region'!$C$2="Any","Any",'Turf only'!V666)&amp;M666&amp;IF('by region'!$I$2="Any","Any",N666)&amp;G666</f>
        <v>AnyJumpAny44976</v>
      </c>
      <c r="E666" s="5" t="e">
        <f>IF(I666=#REF!,'Turf only'!G666,"")</f>
        <v>#REF!</v>
      </c>
      <c r="F666" s="5" t="e">
        <f t="shared" si="51"/>
        <v>#REF!</v>
      </c>
      <c r="G666" s="15">
        <v>44976</v>
      </c>
      <c r="H666" s="16" t="s">
        <v>40</v>
      </c>
      <c r="I666" s="16" t="s">
        <v>22</v>
      </c>
      <c r="J666" s="16" t="s">
        <v>9</v>
      </c>
      <c r="K666" s="14" t="s">
        <v>10</v>
      </c>
      <c r="L666" s="14" t="s">
        <v>11</v>
      </c>
      <c r="M666" s="16" t="s">
        <v>12</v>
      </c>
      <c r="N666" s="16" t="s">
        <v>13</v>
      </c>
      <c r="O666" s="16" t="s">
        <v>14</v>
      </c>
      <c r="P666" s="12">
        <f t="shared" si="52"/>
        <v>1</v>
      </c>
      <c r="Q666" s="12" cm="1">
        <f t="array" ref="Q666">SUMPRODUCT(($G$2:$G$2765=G666)*(P666&gt;$P$2:$P$2765))+1</f>
        <v>1</v>
      </c>
      <c r="R666" s="12" t="e">
        <f>(Q666*100000)+#REF!</f>
        <v>#REF!</v>
      </c>
      <c r="S666" t="e" cm="1">
        <f t="array" ref="S666">SUMPRODUCT(($G$2:$G$2765=G666)*(R666&gt;$R$2:$R$2765))+1</f>
        <v>#REF!</v>
      </c>
      <c r="T666" t="str">
        <f t="shared" si="53"/>
        <v xml:space="preserve">Musselburgh </v>
      </c>
      <c r="U666">
        <v>0</v>
      </c>
      <c r="V666" t="s">
        <v>11</v>
      </c>
      <c r="W666">
        <f t="shared" si="54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50"/>
        <v>Afternoon44977</v>
      </c>
      <c r="D667" s="5" t="str">
        <f>IF('by region'!$C$2="Any","Any",'Turf only'!V667)&amp;M667&amp;IF('by region'!$I$2="Any","Any",N667)&amp;G667</f>
        <v>AnyJumpAny44977</v>
      </c>
      <c r="E667" s="5" t="e">
        <f>IF(I667=#REF!,'Turf only'!G667,"")</f>
        <v>#REF!</v>
      </c>
      <c r="F667" s="5" t="e">
        <f t="shared" si="51"/>
        <v>#REF!</v>
      </c>
      <c r="G667" s="15">
        <v>44977</v>
      </c>
      <c r="H667" s="16" t="s">
        <v>42</v>
      </c>
      <c r="I667" s="16" t="s">
        <v>63</v>
      </c>
      <c r="J667" s="16" t="s">
        <v>9</v>
      </c>
      <c r="K667" s="14" t="s">
        <v>16</v>
      </c>
      <c r="L667" s="14" t="s">
        <v>11</v>
      </c>
      <c r="M667" s="16" t="s">
        <v>12</v>
      </c>
      <c r="N667" s="16" t="s">
        <v>13</v>
      </c>
      <c r="O667" s="16" t="s">
        <v>14</v>
      </c>
      <c r="P667" s="12">
        <f t="shared" si="52"/>
        <v>1</v>
      </c>
      <c r="Q667" s="12" cm="1">
        <f t="array" ref="Q667">SUMPRODUCT(($G$2:$G$2765=G667)*(P667&gt;$P$2:$P$2765))+1</f>
        <v>1</v>
      </c>
      <c r="R667" s="12" t="e">
        <f>(Q667*100000)+#REF!</f>
        <v>#REF!</v>
      </c>
      <c r="S667" t="e" cm="1">
        <f t="array" ref="S667">SUMPRODUCT(($G$2:$G$2765=G667)*(R667&gt;$R$2:$R$2765))+1</f>
        <v>#REF!</v>
      </c>
      <c r="T667" t="str">
        <f t="shared" si="53"/>
        <v xml:space="preserve">Carlisle </v>
      </c>
      <c r="U667">
        <v>0</v>
      </c>
      <c r="V667" t="s">
        <v>19</v>
      </c>
      <c r="W667">
        <f t="shared" si="54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50"/>
        <v>Afternoon44977</v>
      </c>
      <c r="D668" s="5" t="str">
        <f>IF('by region'!$C$2="Any","Any",'Turf only'!V668)&amp;M668&amp;IF('by region'!$I$2="Any","Any",N668)&amp;G668</f>
        <v>AnyJumpAny44977</v>
      </c>
      <c r="E668" s="5" t="e">
        <f>IF(I668=#REF!,'Turf only'!G668,"")</f>
        <v>#REF!</v>
      </c>
      <c r="F668" s="5" t="e">
        <f t="shared" si="51"/>
        <v>#REF!</v>
      </c>
      <c r="G668" s="15">
        <v>44977</v>
      </c>
      <c r="H668" s="16" t="s">
        <v>42</v>
      </c>
      <c r="I668" s="16" t="s">
        <v>36</v>
      </c>
      <c r="J668" s="16" t="s">
        <v>9</v>
      </c>
      <c r="K668" s="14" t="s">
        <v>24</v>
      </c>
      <c r="L668" s="14" t="s">
        <v>19</v>
      </c>
      <c r="M668" s="16" t="s">
        <v>12</v>
      </c>
      <c r="N668" s="16" t="s">
        <v>13</v>
      </c>
      <c r="O668" s="16" t="s">
        <v>14</v>
      </c>
      <c r="P668" s="12">
        <f t="shared" si="52"/>
        <v>1</v>
      </c>
      <c r="Q668" s="12" cm="1">
        <f t="array" ref="Q668">SUMPRODUCT(($G$2:$G$2765=G668)*(P668&gt;$P$2:$P$2765))+1</f>
        <v>1</v>
      </c>
      <c r="R668" s="12" t="e">
        <f>(Q668*100000)+#REF!</f>
        <v>#REF!</v>
      </c>
      <c r="S668" t="e" cm="1">
        <f t="array" ref="S668">SUMPRODUCT(($G$2:$G$2765=G668)*(R668&gt;$R$2:$R$2765))+1</f>
        <v>#REF!</v>
      </c>
      <c r="T668" t="str">
        <f t="shared" si="53"/>
        <v xml:space="preserve">Lingfield Park </v>
      </c>
      <c r="U668">
        <v>0</v>
      </c>
      <c r="V668" t="s">
        <v>19</v>
      </c>
      <c r="W668">
        <f t="shared" si="54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50"/>
        <v>Afternoon44978</v>
      </c>
      <c r="D669" s="5" t="str">
        <f>IF('by region'!$C$2="Any","Any",'Turf only'!V669)&amp;M669&amp;IF('by region'!$I$2="Any","Any",N669)&amp;G669</f>
        <v>AnyJumpAny44978</v>
      </c>
      <c r="E669" s="5" t="e">
        <f>IF(I669=#REF!,'Turf only'!G669,"")</f>
        <v>#REF!</v>
      </c>
      <c r="F669" s="5" t="e">
        <f t="shared" si="51"/>
        <v>#REF!</v>
      </c>
      <c r="G669" s="15">
        <v>44978</v>
      </c>
      <c r="H669" s="16" t="s">
        <v>7</v>
      </c>
      <c r="I669" s="16" t="s">
        <v>53</v>
      </c>
      <c r="J669" s="16" t="s">
        <v>9</v>
      </c>
      <c r="K669" s="14" t="s">
        <v>16</v>
      </c>
      <c r="L669" s="14" t="s">
        <v>17</v>
      </c>
      <c r="M669" s="16" t="s">
        <v>12</v>
      </c>
      <c r="N669" s="16" t="s">
        <v>13</v>
      </c>
      <c r="O669" s="16" t="s">
        <v>14</v>
      </c>
      <c r="P669" s="12">
        <f t="shared" si="52"/>
        <v>1</v>
      </c>
      <c r="Q669" s="12" cm="1">
        <f t="array" ref="Q669">SUMPRODUCT(($G$2:$G$2765=G669)*(P669&gt;$P$2:$P$2765))+1</f>
        <v>1</v>
      </c>
      <c r="R669" s="12" t="e">
        <f>(Q669*100000)+#REF!</f>
        <v>#REF!</v>
      </c>
      <c r="S669" t="e" cm="1">
        <f t="array" ref="S669">SUMPRODUCT(($G$2:$G$2765=G669)*(R669&gt;$R$2:$R$2765))+1</f>
        <v>#REF!</v>
      </c>
      <c r="T669" t="str">
        <f t="shared" si="53"/>
        <v xml:space="preserve">Market Rasen </v>
      </c>
      <c r="U669">
        <v>0</v>
      </c>
      <c r="V669" t="s">
        <v>11</v>
      </c>
      <c r="W669">
        <f t="shared" si="54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50"/>
        <v>Afternoon44978</v>
      </c>
      <c r="D670" s="5" t="str">
        <f>IF('by region'!$C$2="Any","Any",'Turf only'!V670)&amp;M670&amp;IF('by region'!$I$2="Any","Any",N670)&amp;G670</f>
        <v>AnyJumpAny44978</v>
      </c>
      <c r="E670" s="5" t="e">
        <f>IF(I670=#REF!,'Turf only'!G670,"")</f>
        <v>#REF!</v>
      </c>
      <c r="F670" s="5" t="e">
        <f t="shared" si="51"/>
        <v>#REF!</v>
      </c>
      <c r="G670" s="15">
        <v>44978</v>
      </c>
      <c r="H670" s="16" t="s">
        <v>7</v>
      </c>
      <c r="I670" s="16" t="s">
        <v>57</v>
      </c>
      <c r="J670" s="16" t="s">
        <v>9</v>
      </c>
      <c r="K670" s="14" t="s">
        <v>10</v>
      </c>
      <c r="L670" s="14" t="s">
        <v>19</v>
      </c>
      <c r="M670" s="16" t="s">
        <v>12</v>
      </c>
      <c r="N670" s="16" t="s">
        <v>13</v>
      </c>
      <c r="O670" s="16" t="s">
        <v>14</v>
      </c>
      <c r="P670" s="12">
        <f t="shared" si="52"/>
        <v>1</v>
      </c>
      <c r="Q670" s="12" cm="1">
        <f t="array" ref="Q670">SUMPRODUCT(($G$2:$G$2765=G670)*(P670&gt;$P$2:$P$2765))+1</f>
        <v>1</v>
      </c>
      <c r="R670" s="12" t="e">
        <f>(Q670*100000)+#REF!</f>
        <v>#REF!</v>
      </c>
      <c r="S670" t="e" cm="1">
        <f t="array" ref="S670">SUMPRODUCT(($G$2:$G$2765=G670)*(R670&gt;$R$2:$R$2765))+1</f>
        <v>#REF!</v>
      </c>
      <c r="T670" t="str">
        <f t="shared" si="53"/>
        <v xml:space="preserve">Taunton </v>
      </c>
      <c r="U670">
        <v>0</v>
      </c>
      <c r="V670" t="s">
        <v>11</v>
      </c>
      <c r="W670">
        <f t="shared" si="54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50"/>
        <v>Afternoon44979</v>
      </c>
      <c r="D671" s="5" t="str">
        <f>IF('by region'!$C$2="Any","Any",'Turf only'!V671)&amp;M671&amp;IF('by region'!$I$2="Any","Any",N671)&amp;G671</f>
        <v>AnyJumpAny44979</v>
      </c>
      <c r="E671" s="5" t="e">
        <f>IF(I671=#REF!,'Turf only'!G671,"")</f>
        <v>#REF!</v>
      </c>
      <c r="F671" s="5" t="e">
        <f t="shared" si="51"/>
        <v>#REF!</v>
      </c>
      <c r="G671" s="15">
        <v>44979</v>
      </c>
      <c r="H671" s="16" t="s">
        <v>27</v>
      </c>
      <c r="I671" s="16" t="s">
        <v>59</v>
      </c>
      <c r="J671" s="16" t="s">
        <v>9</v>
      </c>
      <c r="K671" s="14" t="s">
        <v>24</v>
      </c>
      <c r="L671" s="14" t="s">
        <v>11</v>
      </c>
      <c r="M671" s="16" t="s">
        <v>12</v>
      </c>
      <c r="N671" s="16" t="s">
        <v>13</v>
      </c>
      <c r="O671" s="16" t="s">
        <v>14</v>
      </c>
      <c r="P671" s="12">
        <f t="shared" si="52"/>
        <v>1</v>
      </c>
      <c r="Q671" s="12" cm="1">
        <f t="array" ref="Q671">SUMPRODUCT(($G$2:$G$2765=G671)*(P671&gt;$P$2:$P$2765))+1</f>
        <v>1</v>
      </c>
      <c r="R671" s="12" t="e">
        <f>(Q671*100000)+#REF!</f>
        <v>#REF!</v>
      </c>
      <c r="S671" t="e" cm="1">
        <f t="array" ref="S671">SUMPRODUCT(($G$2:$G$2765=G671)*(R671&gt;$R$2:$R$2765))+1</f>
        <v>#REF!</v>
      </c>
      <c r="T671" t="str">
        <f t="shared" si="53"/>
        <v xml:space="preserve">Doncaster </v>
      </c>
      <c r="U671">
        <v>0</v>
      </c>
      <c r="V671" t="s">
        <v>19</v>
      </c>
      <c r="W671">
        <f t="shared" si="54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50"/>
        <v>Afternoon44979</v>
      </c>
      <c r="D672" s="5" t="str">
        <f>IF('by region'!$C$2="Any","Any",'Turf only'!V672)&amp;M672&amp;IF('by region'!$I$2="Any","Any",N672)&amp;G672</f>
        <v>AnyJumpAny44979</v>
      </c>
      <c r="E672" s="5" t="e">
        <f>IF(I672=#REF!,'Turf only'!G672,"")</f>
        <v>#REF!</v>
      </c>
      <c r="F672" s="5" t="e">
        <f t="shared" si="51"/>
        <v>#REF!</v>
      </c>
      <c r="G672" s="15">
        <v>44979</v>
      </c>
      <c r="H672" s="16" t="s">
        <v>27</v>
      </c>
      <c r="I672" s="16" t="s">
        <v>52</v>
      </c>
      <c r="J672" s="16" t="s">
        <v>9</v>
      </c>
      <c r="K672" s="14" t="s">
        <v>10</v>
      </c>
      <c r="L672" s="14" t="s">
        <v>17</v>
      </c>
      <c r="M672" s="16" t="s">
        <v>12</v>
      </c>
      <c r="N672" s="16" t="s">
        <v>13</v>
      </c>
      <c r="O672" s="16" t="s">
        <v>14</v>
      </c>
      <c r="P672" s="12">
        <f t="shared" si="52"/>
        <v>1</v>
      </c>
      <c r="Q672" s="12" cm="1">
        <f t="array" ref="Q672">SUMPRODUCT(($G$2:$G$2765=G672)*(P672&gt;$P$2:$P$2765))+1</f>
        <v>1</v>
      </c>
      <c r="R672" s="12" t="e">
        <f>(Q672*100000)+#REF!</f>
        <v>#REF!</v>
      </c>
      <c r="S672" t="e" cm="1">
        <f t="array" ref="S672">SUMPRODUCT(($G$2:$G$2765=G672)*(R672&gt;$R$2:$R$2765))+1</f>
        <v>#REF!</v>
      </c>
      <c r="T672" t="str">
        <f t="shared" si="53"/>
        <v xml:space="preserve">Ludlow </v>
      </c>
      <c r="U672">
        <v>0</v>
      </c>
      <c r="V672" t="s">
        <v>19</v>
      </c>
      <c r="W672">
        <f t="shared" si="54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50"/>
        <v>Afternoon44980</v>
      </c>
      <c r="D673" s="5" t="str">
        <f>IF('by region'!$C$2="Any","Any",'Turf only'!V673)&amp;M673&amp;IF('by region'!$I$2="Any","Any",N673)&amp;G673</f>
        <v>AnyJumpAny44980</v>
      </c>
      <c r="E673" s="5" t="e">
        <f>IF(I673=#REF!,'Turf only'!G673,"")</f>
        <v>#REF!</v>
      </c>
      <c r="F673" s="5" t="e">
        <f t="shared" si="51"/>
        <v>#REF!</v>
      </c>
      <c r="G673" s="15">
        <v>44980</v>
      </c>
      <c r="H673" s="16" t="s">
        <v>34</v>
      </c>
      <c r="I673" s="16" t="s">
        <v>45</v>
      </c>
      <c r="J673" s="16" t="s">
        <v>9</v>
      </c>
      <c r="K673" s="14" t="s">
        <v>16</v>
      </c>
      <c r="L673" s="14" t="s">
        <v>17</v>
      </c>
      <c r="M673" s="16" t="s">
        <v>12</v>
      </c>
      <c r="N673" s="16" t="s">
        <v>13</v>
      </c>
      <c r="O673" s="16" t="s">
        <v>14</v>
      </c>
      <c r="P673" s="12">
        <f t="shared" si="52"/>
        <v>1</v>
      </c>
      <c r="Q673" s="12" cm="1">
        <f t="array" ref="Q673">SUMPRODUCT(($G$2:$G$2765=G673)*(P673&gt;$P$2:$P$2765))+1</f>
        <v>1</v>
      </c>
      <c r="R673" s="12" t="e">
        <f>(Q673*100000)+#REF!</f>
        <v>#REF!</v>
      </c>
      <c r="S673" t="e" cm="1">
        <f t="array" ref="S673">SUMPRODUCT(($G$2:$G$2765=G673)*(R673&gt;$R$2:$R$2765))+1</f>
        <v>#REF!</v>
      </c>
      <c r="T673" t="str">
        <f t="shared" si="53"/>
        <v xml:space="preserve">Huntingdon </v>
      </c>
      <c r="U673">
        <v>0</v>
      </c>
      <c r="V673" t="s">
        <v>19</v>
      </c>
      <c r="W673">
        <f t="shared" si="54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50"/>
        <v>Afternoon44980</v>
      </c>
      <c r="D674" s="5" t="str">
        <f>IF('by region'!$C$2="Any","Any",'Turf only'!V674)&amp;M674&amp;IF('by region'!$I$2="Any","Any",N674)&amp;G674</f>
        <v>AnyJumpAny44980</v>
      </c>
      <c r="E674" s="5" t="e">
        <f>IF(I674=#REF!,'Turf only'!G674,"")</f>
        <v>#REF!</v>
      </c>
      <c r="F674" s="5" t="e">
        <f t="shared" si="51"/>
        <v>#REF!</v>
      </c>
      <c r="G674" s="15">
        <v>44980</v>
      </c>
      <c r="H674" s="16" t="s">
        <v>34</v>
      </c>
      <c r="I674" s="16" t="s">
        <v>46</v>
      </c>
      <c r="J674" s="16" t="s">
        <v>9</v>
      </c>
      <c r="K674" s="14" t="s">
        <v>24</v>
      </c>
      <c r="L674" s="14" t="s">
        <v>11</v>
      </c>
      <c r="M674" s="16" t="s">
        <v>12</v>
      </c>
      <c r="N674" s="16" t="s">
        <v>13</v>
      </c>
      <c r="O674" s="16" t="s">
        <v>14</v>
      </c>
      <c r="P674" s="12">
        <f t="shared" si="52"/>
        <v>1</v>
      </c>
      <c r="Q674" s="12" cm="1">
        <f t="array" ref="Q674">SUMPRODUCT(($G$2:$G$2765=G674)*(P674&gt;$P$2:$P$2765))+1</f>
        <v>1</v>
      </c>
      <c r="R674" s="12" t="e">
        <f>(Q674*100000)+#REF!</f>
        <v>#REF!</v>
      </c>
      <c r="S674" t="e" cm="1">
        <f t="array" ref="S674">SUMPRODUCT(($G$2:$G$2765=G674)*(R674&gt;$R$2:$R$2765))+1</f>
        <v>#REF!</v>
      </c>
      <c r="T674" t="str">
        <f t="shared" si="53"/>
        <v xml:space="preserve">Sedgefield </v>
      </c>
      <c r="U674">
        <v>0</v>
      </c>
      <c r="V674" t="s">
        <v>11</v>
      </c>
      <c r="W674">
        <f t="shared" si="54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50"/>
        <v>Afternoon44981</v>
      </c>
      <c r="D675" s="5" t="str">
        <f>IF('by region'!$C$2="Any","Any",'Turf only'!V675)&amp;M675&amp;IF('by region'!$I$2="Any","Any",N675)&amp;G675</f>
        <v>AnyJumpAny44981</v>
      </c>
      <c r="E675" s="5" t="e">
        <f>IF(I675=#REF!,'Turf only'!G675,"")</f>
        <v>#REF!</v>
      </c>
      <c r="F675" s="5" t="e">
        <f t="shared" si="51"/>
        <v>#REF!</v>
      </c>
      <c r="G675" s="15">
        <v>44981</v>
      </c>
      <c r="H675" s="16" t="s">
        <v>35</v>
      </c>
      <c r="I675" s="16" t="s">
        <v>18</v>
      </c>
      <c r="J675" s="16" t="s">
        <v>9</v>
      </c>
      <c r="K675" s="14" t="s">
        <v>16</v>
      </c>
      <c r="L675" s="14" t="s">
        <v>19</v>
      </c>
      <c r="M675" s="16" t="s">
        <v>12</v>
      </c>
      <c r="N675" s="16" t="s">
        <v>13</v>
      </c>
      <c r="O675" s="16" t="s">
        <v>14</v>
      </c>
      <c r="P675" s="12">
        <f t="shared" si="52"/>
        <v>1</v>
      </c>
      <c r="Q675" s="12" cm="1">
        <f t="array" ref="Q675">SUMPRODUCT(($G$2:$G$2765=G675)*(P675&gt;$P$2:$P$2765))+1</f>
        <v>1</v>
      </c>
      <c r="R675" s="12" t="e">
        <f>(Q675*100000)+#REF!</f>
        <v>#REF!</v>
      </c>
      <c r="S675" t="e" cm="1">
        <f t="array" ref="S675">SUMPRODUCT(($G$2:$G$2765=G675)*(R675&gt;$R$2:$R$2765))+1</f>
        <v>#REF!</v>
      </c>
      <c r="T675" t="str">
        <f t="shared" si="53"/>
        <v xml:space="preserve">Exeter </v>
      </c>
      <c r="U675">
        <v>0</v>
      </c>
      <c r="V675" t="s">
        <v>30</v>
      </c>
      <c r="W675">
        <f t="shared" si="54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50"/>
        <v>Afternoon44981</v>
      </c>
      <c r="D676" s="5" t="str">
        <f>IF('by region'!$C$2="Any","Any",'Turf only'!V676)&amp;M676&amp;IF('by region'!$I$2="Any","Any",N676)&amp;G676</f>
        <v>AnyJumpAny44981</v>
      </c>
      <c r="E676" s="5" t="e">
        <f>IF(I676=#REF!,'Turf only'!G676,"")</f>
        <v>#REF!</v>
      </c>
      <c r="F676" s="5" t="e">
        <f t="shared" si="51"/>
        <v>#REF!</v>
      </c>
      <c r="G676" s="15">
        <v>44981</v>
      </c>
      <c r="H676" s="16" t="s">
        <v>35</v>
      </c>
      <c r="I676" s="16" t="s">
        <v>48</v>
      </c>
      <c r="J676" s="16" t="s">
        <v>9</v>
      </c>
      <c r="K676" s="14" t="s">
        <v>16</v>
      </c>
      <c r="L676" s="14" t="s">
        <v>17</v>
      </c>
      <c r="M676" s="16" t="s">
        <v>12</v>
      </c>
      <c r="N676" s="16" t="s">
        <v>13</v>
      </c>
      <c r="O676" s="16" t="s">
        <v>14</v>
      </c>
      <c r="P676" s="12">
        <f t="shared" si="52"/>
        <v>1</v>
      </c>
      <c r="Q676" s="12" cm="1">
        <f t="array" ref="Q676">SUMPRODUCT(($G$2:$G$2765=G676)*(P676&gt;$P$2:$P$2765))+1</f>
        <v>1</v>
      </c>
      <c r="R676" s="12" t="e">
        <f>(Q676*100000)+#REF!</f>
        <v>#REF!</v>
      </c>
      <c r="S676" t="e" cm="1">
        <f t="array" ref="S676">SUMPRODUCT(($G$2:$G$2765=G676)*(R676&gt;$R$2:$R$2765))+1</f>
        <v>#REF!</v>
      </c>
      <c r="T676" t="str">
        <f t="shared" si="53"/>
        <v xml:space="preserve">Warwick </v>
      </c>
      <c r="U676">
        <v>0</v>
      </c>
      <c r="V676" t="s">
        <v>11</v>
      </c>
      <c r="W676">
        <f t="shared" si="54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50"/>
        <v>Afternoon44982</v>
      </c>
      <c r="D677" s="5" t="str">
        <f>IF('by region'!$C$2="Any","Any",'Turf only'!V677)&amp;M677&amp;IF('by region'!$I$2="Any","Any",N677)&amp;G677</f>
        <v>AnyJumpAny44982</v>
      </c>
      <c r="E677" s="5" t="e">
        <f>IF(I677=#REF!,'Turf only'!G677,"")</f>
        <v>#REF!</v>
      </c>
      <c r="F677" s="5" t="e">
        <f t="shared" si="51"/>
        <v>#REF!</v>
      </c>
      <c r="G677" s="15">
        <v>44982</v>
      </c>
      <c r="H677" s="16" t="s">
        <v>37</v>
      </c>
      <c r="I677" s="16" t="s">
        <v>54</v>
      </c>
      <c r="J677" s="16" t="s">
        <v>9</v>
      </c>
      <c r="K677" s="14" t="s">
        <v>24</v>
      </c>
      <c r="L677" s="14" t="s">
        <v>19</v>
      </c>
      <c r="M677" s="16" t="s">
        <v>12</v>
      </c>
      <c r="N677" s="16" t="s">
        <v>13</v>
      </c>
      <c r="O677" s="16" t="s">
        <v>14</v>
      </c>
      <c r="P677" s="12">
        <f t="shared" si="52"/>
        <v>1</v>
      </c>
      <c r="Q677" s="12" cm="1">
        <f t="array" ref="Q677">SUMPRODUCT(($G$2:$G$2765=G677)*(P677&gt;$P$2:$P$2765))+1</f>
        <v>1</v>
      </c>
      <c r="R677" s="12" t="e">
        <f>(Q677*100000)+#REF!</f>
        <v>#REF!</v>
      </c>
      <c r="S677" t="e" cm="1">
        <f t="array" ref="S677">SUMPRODUCT(($G$2:$G$2765=G677)*(R677&gt;$R$2:$R$2765))+1</f>
        <v>#REF!</v>
      </c>
      <c r="T677" t="str">
        <f t="shared" si="53"/>
        <v xml:space="preserve">Chepstow </v>
      </c>
      <c r="U677">
        <v>0</v>
      </c>
      <c r="V677" t="s">
        <v>19</v>
      </c>
      <c r="W677">
        <f t="shared" si="54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50"/>
        <v>Afternoon44982</v>
      </c>
      <c r="D678" s="5" t="str">
        <f>IF('by region'!$C$2="Any","Any",'Turf only'!V678)&amp;M678&amp;IF('by region'!$I$2="Any","Any",N678)&amp;G678</f>
        <v>AnyJumpAny44982</v>
      </c>
      <c r="E678" s="5" t="e">
        <f>IF(I678=#REF!,'Turf only'!G678,"")</f>
        <v>#REF!</v>
      </c>
      <c r="F678" s="5" t="e">
        <f t="shared" si="51"/>
        <v>#REF!</v>
      </c>
      <c r="G678" s="15">
        <v>44982</v>
      </c>
      <c r="H678" s="16" t="s">
        <v>37</v>
      </c>
      <c r="I678" s="16" t="s">
        <v>47</v>
      </c>
      <c r="J678" s="16" t="s">
        <v>9</v>
      </c>
      <c r="K678" s="14" t="s">
        <v>16</v>
      </c>
      <c r="L678" s="14" t="s">
        <v>19</v>
      </c>
      <c r="M678" s="16" t="s">
        <v>12</v>
      </c>
      <c r="N678" s="16" t="s">
        <v>13</v>
      </c>
      <c r="O678" s="16" t="s">
        <v>14</v>
      </c>
      <c r="P678" s="12">
        <f t="shared" si="52"/>
        <v>1</v>
      </c>
      <c r="Q678" s="12" cm="1">
        <f t="array" ref="Q678">SUMPRODUCT(($G$2:$G$2765=G678)*(P678&gt;$P$2:$P$2765))+1</f>
        <v>1</v>
      </c>
      <c r="R678" s="12" t="e">
        <f>(Q678*100000)+#REF!</f>
        <v>#REF!</v>
      </c>
      <c r="S678" t="e" cm="1">
        <f t="array" ref="S678">SUMPRODUCT(($G$2:$G$2765=G678)*(R678&gt;$R$2:$R$2765))+1</f>
        <v>#REF!</v>
      </c>
      <c r="T678" t="str">
        <f t="shared" si="53"/>
        <v xml:space="preserve">Kempton Park </v>
      </c>
      <c r="U678">
        <v>0</v>
      </c>
      <c r="V678" t="s">
        <v>19</v>
      </c>
      <c r="W678">
        <f t="shared" si="54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50"/>
        <v>Afternoon44982</v>
      </c>
      <c r="D679" s="5" t="str">
        <f>IF('by region'!$C$2="Any","Any",'Turf only'!V679)&amp;M679&amp;IF('by region'!$I$2="Any","Any",N679)&amp;G679</f>
        <v>AnyJumpAny44982</v>
      </c>
      <c r="E679" s="5" t="e">
        <f>IF(I679=#REF!,'Turf only'!G679,"")</f>
        <v>#REF!</v>
      </c>
      <c r="F679" s="5" t="e">
        <f t="shared" si="51"/>
        <v>#REF!</v>
      </c>
      <c r="G679" s="15">
        <v>44982</v>
      </c>
      <c r="H679" s="16" t="s">
        <v>37</v>
      </c>
      <c r="I679" s="16" t="s">
        <v>31</v>
      </c>
      <c r="J679" s="16" t="s">
        <v>9</v>
      </c>
      <c r="K679" s="14" t="s">
        <v>24</v>
      </c>
      <c r="L679" s="14" t="s">
        <v>11</v>
      </c>
      <c r="M679" s="16" t="s">
        <v>12</v>
      </c>
      <c r="N679" s="16" t="s">
        <v>13</v>
      </c>
      <c r="O679" s="16" t="s">
        <v>14</v>
      </c>
      <c r="P679" s="12">
        <f t="shared" si="52"/>
        <v>1</v>
      </c>
      <c r="Q679" s="12" cm="1">
        <f t="array" ref="Q679">SUMPRODUCT(($G$2:$G$2765=G679)*(P679&gt;$P$2:$P$2765))+1</f>
        <v>1</v>
      </c>
      <c r="R679" s="12" t="e">
        <f>(Q679*100000)+#REF!</f>
        <v>#REF!</v>
      </c>
      <c r="S679" t="e" cm="1">
        <f t="array" ref="S679">SUMPRODUCT(($G$2:$G$2765=G679)*(R679&gt;$R$2:$R$2765))+1</f>
        <v>#REF!</v>
      </c>
      <c r="T679" t="str">
        <f t="shared" si="53"/>
        <v xml:space="preserve">Newcastle </v>
      </c>
      <c r="U679">
        <v>0</v>
      </c>
      <c r="V679" t="s">
        <v>11</v>
      </c>
      <c r="W679">
        <f t="shared" si="54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50"/>
        <v>Afternoon44983</v>
      </c>
      <c r="D680" s="5" t="str">
        <f>IF('by region'!$C$2="Any","Any",'Turf only'!V680)&amp;M680&amp;IF('by region'!$I$2="Any","Any",N680)&amp;G680</f>
        <v>AnyJumpAny44983</v>
      </c>
      <c r="E680" s="5" t="e">
        <f>IF(I680=#REF!,'Turf only'!G680,"")</f>
        <v>#REF!</v>
      </c>
      <c r="F680" s="5" t="e">
        <f t="shared" si="51"/>
        <v>#REF!</v>
      </c>
      <c r="G680" s="15">
        <v>44983</v>
      </c>
      <c r="H680" s="16" t="s">
        <v>40</v>
      </c>
      <c r="I680" s="16" t="s">
        <v>58</v>
      </c>
      <c r="J680" s="16" t="s">
        <v>9</v>
      </c>
      <c r="K680" s="14" t="s">
        <v>24</v>
      </c>
      <c r="L680" s="14" t="s">
        <v>19</v>
      </c>
      <c r="M680" s="16" t="s">
        <v>12</v>
      </c>
      <c r="N680" s="16" t="s">
        <v>13</v>
      </c>
      <c r="O680" s="16" t="s">
        <v>14</v>
      </c>
      <c r="P680" s="12">
        <f t="shared" si="52"/>
        <v>1</v>
      </c>
      <c r="Q680" s="12" cm="1">
        <f t="array" ref="Q680">SUMPRODUCT(($G$2:$G$2765=G680)*(P680&gt;$P$2:$P$2765))+1</f>
        <v>1</v>
      </c>
      <c r="R680" s="12" t="e">
        <f>(Q680*100000)+#REF!</f>
        <v>#REF!</v>
      </c>
      <c r="S680" t="e" cm="1">
        <f t="array" ref="S680">SUMPRODUCT(($G$2:$G$2765=G680)*(R680&gt;$R$2:$R$2765))+1</f>
        <v>#REF!</v>
      </c>
      <c r="T680" t="str">
        <f t="shared" si="53"/>
        <v xml:space="preserve">Fontwell Park </v>
      </c>
      <c r="U680">
        <v>0</v>
      </c>
      <c r="V680" t="s">
        <v>17</v>
      </c>
      <c r="W680">
        <f t="shared" si="54"/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50"/>
        <v>Afternoon44983</v>
      </c>
      <c r="D681" s="5" t="str">
        <f>IF('by region'!$C$2="Any","Any",'Turf only'!V681)&amp;M681&amp;IF('by region'!$I$2="Any","Any",N681)&amp;G681</f>
        <v>AnyJumpAny44983</v>
      </c>
      <c r="E681" s="5" t="e">
        <f>IF(I681=#REF!,'Turf only'!G681,"")</f>
        <v>#REF!</v>
      </c>
      <c r="F681" s="5" t="e">
        <f t="shared" si="51"/>
        <v>#REF!</v>
      </c>
      <c r="G681" s="15">
        <v>44983</v>
      </c>
      <c r="H681" s="16" t="s">
        <v>40</v>
      </c>
      <c r="I681" s="16" t="s">
        <v>61</v>
      </c>
      <c r="J681" s="16" t="s">
        <v>9</v>
      </c>
      <c r="K681" s="14" t="s">
        <v>24</v>
      </c>
      <c r="L681" s="14" t="s">
        <v>17</v>
      </c>
      <c r="M681" s="16" t="s">
        <v>12</v>
      </c>
      <c r="N681" s="16" t="s">
        <v>13</v>
      </c>
      <c r="O681" s="16" t="s">
        <v>14</v>
      </c>
      <c r="P681" s="12">
        <f t="shared" si="52"/>
        <v>1</v>
      </c>
      <c r="Q681" s="12" cm="1">
        <f t="array" ref="Q681">SUMPRODUCT(($G$2:$G$2765=G681)*(P681&gt;$P$2:$P$2765))+1</f>
        <v>1</v>
      </c>
      <c r="R681" s="12" t="e">
        <f>(Q681*100000)+#REF!</f>
        <v>#REF!</v>
      </c>
      <c r="S681" t="e" cm="1">
        <f t="array" ref="S681">SUMPRODUCT(($G$2:$G$2765=G681)*(R681&gt;$R$2:$R$2765))+1</f>
        <v>#REF!</v>
      </c>
      <c r="T681" t="str">
        <f t="shared" si="53"/>
        <v xml:space="preserve">Hereford </v>
      </c>
      <c r="U681">
        <v>0</v>
      </c>
      <c r="V681" t="s">
        <v>11</v>
      </c>
      <c r="W681">
        <f t="shared" si="54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50"/>
        <v>Afternoon44984</v>
      </c>
      <c r="D682" s="5" t="str">
        <f>IF('by region'!$C$2="Any","Any",'Turf only'!V682)&amp;M682&amp;IF('by region'!$I$2="Any","Any",N682)&amp;G682</f>
        <v>AnyJumpAny44984</v>
      </c>
      <c r="E682" s="5" t="e">
        <f>IF(I682=#REF!,'Turf only'!G682,"")</f>
        <v>#REF!</v>
      </c>
      <c r="F682" s="5" t="e">
        <f t="shared" si="51"/>
        <v>#REF!</v>
      </c>
      <c r="G682" s="15">
        <v>44984</v>
      </c>
      <c r="H682" s="16" t="s">
        <v>42</v>
      </c>
      <c r="I682" s="16" t="s">
        <v>28</v>
      </c>
      <c r="J682" s="16" t="s">
        <v>9</v>
      </c>
      <c r="K682" s="14" t="s">
        <v>10</v>
      </c>
      <c r="L682" s="14" t="s">
        <v>11</v>
      </c>
      <c r="M682" s="16" t="s">
        <v>12</v>
      </c>
      <c r="N682" s="16" t="s">
        <v>13</v>
      </c>
      <c r="O682" s="16" t="s">
        <v>14</v>
      </c>
      <c r="P682" s="12">
        <f t="shared" si="52"/>
        <v>1</v>
      </c>
      <c r="Q682" s="12" cm="1">
        <f t="array" ref="Q682">SUMPRODUCT(($G$2:$G$2765=G682)*(P682&gt;$P$2:$P$2765))+1</f>
        <v>1</v>
      </c>
      <c r="R682" s="12" t="e">
        <f>(Q682*100000)+#REF!</f>
        <v>#REF!</v>
      </c>
      <c r="S682" t="e" cm="1">
        <f t="array" ref="S682">SUMPRODUCT(($G$2:$G$2765=G682)*(R682&gt;$R$2:$R$2765))+1</f>
        <v>#REF!</v>
      </c>
      <c r="T682" t="str">
        <f t="shared" si="53"/>
        <v xml:space="preserve">Ayr </v>
      </c>
      <c r="U682">
        <v>0</v>
      </c>
      <c r="V682" t="s">
        <v>19</v>
      </c>
      <c r="W682">
        <f t="shared" si="54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50"/>
        <v>Afternoon44984</v>
      </c>
      <c r="D683" s="5" t="str">
        <f>IF('by region'!$C$2="Any","Any",'Turf only'!V683)&amp;M683&amp;IF('by region'!$I$2="Any","Any",N683)&amp;G683</f>
        <v>AnyJumpAny44984</v>
      </c>
      <c r="E683" s="5" t="e">
        <f>IF(I683=#REF!,'Turf only'!G683,"")</f>
        <v>#REF!</v>
      </c>
      <c r="F683" s="5" t="e">
        <f t="shared" si="51"/>
        <v>#REF!</v>
      </c>
      <c r="G683" s="15">
        <v>44984</v>
      </c>
      <c r="H683" s="16" t="s">
        <v>42</v>
      </c>
      <c r="I683" s="16" t="s">
        <v>41</v>
      </c>
      <c r="J683" s="16" t="s">
        <v>9</v>
      </c>
      <c r="K683" s="14" t="s">
        <v>10</v>
      </c>
      <c r="L683" s="14" t="s">
        <v>19</v>
      </c>
      <c r="M683" s="16" t="s">
        <v>12</v>
      </c>
      <c r="N683" s="16" t="s">
        <v>13</v>
      </c>
      <c r="O683" s="16" t="s">
        <v>14</v>
      </c>
      <c r="P683" s="12">
        <f t="shared" si="52"/>
        <v>1</v>
      </c>
      <c r="Q683" s="12" cm="1">
        <f t="array" ref="Q683">SUMPRODUCT(($G$2:$G$2765=G683)*(P683&gt;$P$2:$P$2765))+1</f>
        <v>1</v>
      </c>
      <c r="R683" s="12" t="e">
        <f>(Q683*100000)+#REF!</f>
        <v>#REF!</v>
      </c>
      <c r="S683" t="e" cm="1">
        <f t="array" ref="S683">SUMPRODUCT(($G$2:$G$2765=G683)*(R683&gt;$R$2:$R$2765))+1</f>
        <v>#REF!</v>
      </c>
      <c r="T683" t="str">
        <f t="shared" si="53"/>
        <v xml:space="preserve">Plumpton </v>
      </c>
      <c r="U683">
        <v>0</v>
      </c>
      <c r="V683" t="s">
        <v>17</v>
      </c>
      <c r="W683">
        <f t="shared" si="54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50"/>
        <v>Afternoon44985</v>
      </c>
      <c r="D684" s="5" t="str">
        <f>IF('by region'!$C$2="Any","Any",'Turf only'!V684)&amp;M684&amp;IF('by region'!$I$2="Any","Any",N684)&amp;G684</f>
        <v>AnyJumpAny44985</v>
      </c>
      <c r="E684" s="5" t="e">
        <f>IF(I684=#REF!,'Turf only'!G684,"")</f>
        <v>#REF!</v>
      </c>
      <c r="F684" s="5" t="e">
        <f t="shared" si="51"/>
        <v>#REF!</v>
      </c>
      <c r="G684" s="15">
        <v>44985</v>
      </c>
      <c r="H684" s="16" t="s">
        <v>7</v>
      </c>
      <c r="I684" s="16" t="s">
        <v>8</v>
      </c>
      <c r="J684" s="16" t="s">
        <v>9</v>
      </c>
      <c r="K684" s="14" t="s">
        <v>10</v>
      </c>
      <c r="L684" s="14" t="s">
        <v>11</v>
      </c>
      <c r="M684" s="16" t="s">
        <v>12</v>
      </c>
      <c r="N684" s="16" t="s">
        <v>13</v>
      </c>
      <c r="O684" s="16" t="s">
        <v>14</v>
      </c>
      <c r="P684" s="12">
        <f t="shared" si="52"/>
        <v>1</v>
      </c>
      <c r="Q684" s="12" cm="1">
        <f t="array" ref="Q684">SUMPRODUCT(($G$2:$G$2765=G684)*(P684&gt;$P$2:$P$2765))+1</f>
        <v>1</v>
      </c>
      <c r="R684" s="12" t="e">
        <f>(Q684*100000)+#REF!</f>
        <v>#REF!</v>
      </c>
      <c r="S684" t="e" cm="1">
        <f t="array" ref="S684">SUMPRODUCT(($G$2:$G$2765=G684)*(R684&gt;$R$2:$R$2765))+1</f>
        <v>#REF!</v>
      </c>
      <c r="T684" t="str">
        <f t="shared" si="53"/>
        <v xml:space="preserve">Catterick Bridge </v>
      </c>
      <c r="U684">
        <v>0</v>
      </c>
      <c r="V684" t="s">
        <v>19</v>
      </c>
      <c r="W684">
        <f t="shared" si="54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50"/>
        <v>Afternoon44985</v>
      </c>
      <c r="D685" s="5" t="str">
        <f>IF('by region'!$C$2="Any","Any",'Turf only'!V685)&amp;M685&amp;IF('by region'!$I$2="Any","Any",N685)&amp;G685</f>
        <v>AnyJumpAny44985</v>
      </c>
      <c r="E685" s="5" t="e">
        <f>IF(I685=#REF!,'Turf only'!G685,"")</f>
        <v>#REF!</v>
      </c>
      <c r="F685" s="5" t="e">
        <f t="shared" si="51"/>
        <v>#REF!</v>
      </c>
      <c r="G685" s="15">
        <v>44985</v>
      </c>
      <c r="H685" s="16" t="s">
        <v>7</v>
      </c>
      <c r="I685" s="16" t="s">
        <v>44</v>
      </c>
      <c r="J685" s="16" t="s">
        <v>9</v>
      </c>
      <c r="K685" s="14" t="s">
        <v>10</v>
      </c>
      <c r="L685" s="14" t="s">
        <v>17</v>
      </c>
      <c r="M685" s="16" t="s">
        <v>12</v>
      </c>
      <c r="N685" s="16" t="s">
        <v>13</v>
      </c>
      <c r="O685" s="16" t="s">
        <v>14</v>
      </c>
      <c r="P685" s="12">
        <f t="shared" si="52"/>
        <v>1</v>
      </c>
      <c r="Q685" s="12" cm="1">
        <f t="array" ref="Q685">SUMPRODUCT(($G$2:$G$2765=G685)*(P685&gt;$P$2:$P$2765))+1</f>
        <v>1</v>
      </c>
      <c r="R685" s="12" t="e">
        <f>(Q685*100000)+#REF!</f>
        <v>#REF!</v>
      </c>
      <c r="S685" t="e" cm="1">
        <f t="array" ref="S685">SUMPRODUCT(($G$2:$G$2765=G685)*(R685&gt;$R$2:$R$2765))+1</f>
        <v>#REF!</v>
      </c>
      <c r="T685" t="str">
        <f t="shared" si="53"/>
        <v xml:space="preserve">Leicester </v>
      </c>
      <c r="U685">
        <v>0</v>
      </c>
      <c r="V685" t="s">
        <v>19</v>
      </c>
      <c r="W685">
        <f t="shared" si="54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50"/>
        <v>Afternoon44986</v>
      </c>
      <c r="D686" s="5" t="str">
        <f>IF('by region'!$C$2="Any","Any",'Turf only'!V686)&amp;M686&amp;IF('by region'!$I$2="Any","Any",N686)&amp;G686</f>
        <v>AnyJumpAny44986</v>
      </c>
      <c r="E686" s="5" t="e">
        <f>IF(I686=#REF!,'Turf only'!G686,"")</f>
        <v>#REF!</v>
      </c>
      <c r="F686" s="5" t="e">
        <f t="shared" si="51"/>
        <v>#REF!</v>
      </c>
      <c r="G686" s="15">
        <v>44986</v>
      </c>
      <c r="H686" s="16" t="s">
        <v>27</v>
      </c>
      <c r="I686" s="16" t="s">
        <v>22</v>
      </c>
      <c r="J686" s="16" t="s">
        <v>9</v>
      </c>
      <c r="K686" s="14" t="s">
        <v>10</v>
      </c>
      <c r="L686" s="14" t="s">
        <v>11</v>
      </c>
      <c r="M686" s="16" t="s">
        <v>12</v>
      </c>
      <c r="N686" s="16" t="s">
        <v>13</v>
      </c>
      <c r="O686" s="16" t="s">
        <v>14</v>
      </c>
      <c r="P686" s="12">
        <f t="shared" si="52"/>
        <v>1</v>
      </c>
      <c r="Q686" s="12" cm="1">
        <f t="array" ref="Q686">SUMPRODUCT(($G$2:$G$2765=G686)*(P686&gt;$P$2:$P$2765))+1</f>
        <v>1</v>
      </c>
      <c r="R686" s="12" t="e">
        <f>(Q686*100000)+#REF!</f>
        <v>#REF!</v>
      </c>
      <c r="S686" t="e" cm="1">
        <f t="array" ref="S686">SUMPRODUCT(($G$2:$G$2765=G686)*(R686&gt;$R$2:$R$2765))+1</f>
        <v>#REF!</v>
      </c>
      <c r="T686" t="str">
        <f t="shared" si="53"/>
        <v xml:space="preserve">Musselburgh </v>
      </c>
      <c r="U686">
        <v>0</v>
      </c>
      <c r="V686" t="s">
        <v>19</v>
      </c>
      <c r="W686">
        <f t="shared" si="54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50"/>
        <v>Afternoon44986</v>
      </c>
      <c r="D687" s="5" t="str">
        <f>IF('by region'!$C$2="Any","Any",'Turf only'!V687)&amp;M687&amp;IF('by region'!$I$2="Any","Any",N687)&amp;G687</f>
        <v>AnyJumpAny44986</v>
      </c>
      <c r="E687" s="5" t="e">
        <f>IF(I687=#REF!,'Turf only'!G687,"")</f>
        <v>#REF!</v>
      </c>
      <c r="F687" s="5" t="e">
        <f t="shared" si="51"/>
        <v>#REF!</v>
      </c>
      <c r="G687" s="15">
        <v>44986</v>
      </c>
      <c r="H687" s="16" t="s">
        <v>27</v>
      </c>
      <c r="I687" s="16" t="s">
        <v>39</v>
      </c>
      <c r="J687" s="16" t="s">
        <v>9</v>
      </c>
      <c r="K687" s="14" t="s">
        <v>16</v>
      </c>
      <c r="L687" s="14" t="s">
        <v>19</v>
      </c>
      <c r="M687" s="16" t="s">
        <v>12</v>
      </c>
      <c r="N687" s="16" t="s">
        <v>13</v>
      </c>
      <c r="O687" s="16" t="s">
        <v>14</v>
      </c>
      <c r="P687" s="12">
        <f t="shared" si="52"/>
        <v>1</v>
      </c>
      <c r="Q687" s="12" cm="1">
        <f t="array" ref="Q687">SUMPRODUCT(($G$2:$G$2765=G687)*(P687&gt;$P$2:$P$2765))+1</f>
        <v>1</v>
      </c>
      <c r="R687" s="12" t="e">
        <f>(Q687*100000)+#REF!</f>
        <v>#REF!</v>
      </c>
      <c r="S687" t="e" cm="1">
        <f t="array" ref="S687">SUMPRODUCT(($G$2:$G$2765=G687)*(R687&gt;$R$2:$R$2765))+1</f>
        <v>#REF!</v>
      </c>
      <c r="T687" t="str">
        <f t="shared" si="53"/>
        <v xml:space="preserve">Wincanton </v>
      </c>
      <c r="U687">
        <v>0</v>
      </c>
      <c r="V687" t="s">
        <v>19</v>
      </c>
      <c r="W687">
        <f t="shared" si="54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50"/>
        <v>Afternoon44987</v>
      </c>
      <c r="D688" s="5" t="str">
        <f>IF('by region'!$C$2="Any","Any",'Turf only'!V688)&amp;M688&amp;IF('by region'!$I$2="Any","Any",N688)&amp;G688</f>
        <v>AnyJumpAny44987</v>
      </c>
      <c r="E688" s="5" t="e">
        <f>IF(I688=#REF!,'Turf only'!G688,"")</f>
        <v>#REF!</v>
      </c>
      <c r="F688" s="5" t="e">
        <f t="shared" si="51"/>
        <v>#REF!</v>
      </c>
      <c r="G688" s="15">
        <v>44987</v>
      </c>
      <c r="H688" s="16" t="s">
        <v>34</v>
      </c>
      <c r="I688" s="16" t="s">
        <v>52</v>
      </c>
      <c r="J688" s="16" t="s">
        <v>9</v>
      </c>
      <c r="K688" s="14" t="s">
        <v>10</v>
      </c>
      <c r="L688" s="14" t="s">
        <v>17</v>
      </c>
      <c r="M688" s="16" t="s">
        <v>12</v>
      </c>
      <c r="N688" s="16" t="s">
        <v>13</v>
      </c>
      <c r="O688" s="16" t="s">
        <v>14</v>
      </c>
      <c r="P688" s="12">
        <f t="shared" si="52"/>
        <v>1</v>
      </c>
      <c r="Q688" s="12" cm="1">
        <f t="array" ref="Q688">SUMPRODUCT(($G$2:$G$2765=G688)*(P688&gt;$P$2:$P$2765))+1</f>
        <v>1</v>
      </c>
      <c r="R688" s="12" t="e">
        <f>(Q688*100000)+#REF!</f>
        <v>#REF!</v>
      </c>
      <c r="S688" t="e" cm="1">
        <f t="array" ref="S688">SUMPRODUCT(($G$2:$G$2765=G688)*(R688&gt;$R$2:$R$2765))+1</f>
        <v>#REF!</v>
      </c>
      <c r="T688" t="str">
        <f t="shared" si="53"/>
        <v xml:space="preserve">Ludlow </v>
      </c>
      <c r="U688">
        <v>0</v>
      </c>
      <c r="V688" t="s">
        <v>17</v>
      </c>
      <c r="W688">
        <f t="shared" si="54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50"/>
        <v>Afternoon44987</v>
      </c>
      <c r="D689" s="5" t="str">
        <f>IF('by region'!$C$2="Any","Any",'Turf only'!V689)&amp;M689&amp;IF('by region'!$I$2="Any","Any",N689)&amp;G689</f>
        <v>AnyJumpAny44987</v>
      </c>
      <c r="E689" s="5" t="e">
        <f>IF(I689=#REF!,'Turf only'!G689,"")</f>
        <v>#REF!</v>
      </c>
      <c r="F689" s="5" t="e">
        <f t="shared" si="51"/>
        <v>#REF!</v>
      </c>
      <c r="G689" s="15">
        <v>44987</v>
      </c>
      <c r="H689" s="16" t="s">
        <v>34</v>
      </c>
      <c r="I689" s="16" t="s">
        <v>57</v>
      </c>
      <c r="J689" s="16" t="s">
        <v>9</v>
      </c>
      <c r="K689" s="14" t="s">
        <v>10</v>
      </c>
      <c r="L689" s="14" t="s">
        <v>19</v>
      </c>
      <c r="M689" s="16" t="s">
        <v>12</v>
      </c>
      <c r="N689" s="16" t="s">
        <v>13</v>
      </c>
      <c r="O689" s="16" t="s">
        <v>14</v>
      </c>
      <c r="P689" s="12">
        <f t="shared" si="52"/>
        <v>1</v>
      </c>
      <c r="Q689" s="12" cm="1">
        <f t="array" ref="Q689">SUMPRODUCT(($G$2:$G$2765=G689)*(P689&gt;$P$2:$P$2765))+1</f>
        <v>1</v>
      </c>
      <c r="R689" s="12" t="e">
        <f>(Q689*100000)+#REF!</f>
        <v>#REF!</v>
      </c>
      <c r="S689" t="e" cm="1">
        <f t="array" ref="S689">SUMPRODUCT(($G$2:$G$2765=G689)*(R689&gt;$R$2:$R$2765))+1</f>
        <v>#REF!</v>
      </c>
      <c r="T689" t="str">
        <f t="shared" si="53"/>
        <v xml:space="preserve">Taunton </v>
      </c>
      <c r="U689">
        <v>0</v>
      </c>
      <c r="V689" t="s">
        <v>30</v>
      </c>
      <c r="W689">
        <f t="shared" si="54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50"/>
        <v>Afternoon44988</v>
      </c>
      <c r="D690" s="5" t="str">
        <f>IF('by region'!$C$2="Any","Any",'Turf only'!V690)&amp;M690&amp;IF('by region'!$I$2="Any","Any",N690)&amp;G690</f>
        <v>AnyJumpAny44988</v>
      </c>
      <c r="E690" s="5" t="e">
        <f>IF(I690=#REF!,'Turf only'!G690,"")</f>
        <v>#REF!</v>
      </c>
      <c r="F690" s="5" t="e">
        <f t="shared" si="51"/>
        <v>#REF!</v>
      </c>
      <c r="G690" s="15">
        <v>44988</v>
      </c>
      <c r="H690" s="16" t="s">
        <v>35</v>
      </c>
      <c r="I690" s="16" t="s">
        <v>59</v>
      </c>
      <c r="J690" s="16" t="s">
        <v>9</v>
      </c>
      <c r="K690" s="14" t="s">
        <v>24</v>
      </c>
      <c r="L690" s="14" t="s">
        <v>11</v>
      </c>
      <c r="M690" s="16" t="s">
        <v>12</v>
      </c>
      <c r="N690" s="16" t="s">
        <v>13</v>
      </c>
      <c r="O690" s="16" t="s">
        <v>14</v>
      </c>
      <c r="P690" s="12">
        <f t="shared" si="52"/>
        <v>1</v>
      </c>
      <c r="Q690" s="12" cm="1">
        <f t="array" ref="Q690">SUMPRODUCT(($G$2:$G$2765=G690)*(P690&gt;$P$2:$P$2765))+1</f>
        <v>1</v>
      </c>
      <c r="R690" s="12" t="e">
        <f>(Q690*100000)+#REF!</f>
        <v>#REF!</v>
      </c>
      <c r="S690" t="e" cm="1">
        <f t="array" ref="S690">SUMPRODUCT(($G$2:$G$2765=G690)*(R690&gt;$R$2:$R$2765))+1</f>
        <v>#REF!</v>
      </c>
      <c r="T690" t="str">
        <f t="shared" si="53"/>
        <v xml:space="preserve">Doncaster </v>
      </c>
      <c r="U690">
        <v>0</v>
      </c>
      <c r="V690" t="s">
        <v>19</v>
      </c>
      <c r="W690">
        <f t="shared" si="54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50"/>
        <v>Afternoon44988</v>
      </c>
      <c r="D691" s="5" t="str">
        <f>IF('by region'!$C$2="Any","Any",'Turf only'!V691)&amp;M691&amp;IF('by region'!$I$2="Any","Any",N691)&amp;G691</f>
        <v>AnyJumpAny44988</v>
      </c>
      <c r="E691" s="5" t="e">
        <f>IF(I691=#REF!,'Turf only'!G691,"")</f>
        <v>#REF!</v>
      </c>
      <c r="F691" s="5" t="e">
        <f t="shared" si="51"/>
        <v>#REF!</v>
      </c>
      <c r="G691" s="15">
        <v>44988</v>
      </c>
      <c r="H691" s="16" t="s">
        <v>35</v>
      </c>
      <c r="I691" s="16" t="s">
        <v>51</v>
      </c>
      <c r="J691" s="16" t="s">
        <v>9</v>
      </c>
      <c r="K691" s="14" t="s">
        <v>10</v>
      </c>
      <c r="L691" s="14" t="s">
        <v>19</v>
      </c>
      <c r="M691" s="16" t="s">
        <v>12</v>
      </c>
      <c r="N691" s="16" t="s">
        <v>13</v>
      </c>
      <c r="O691" s="16" t="s">
        <v>14</v>
      </c>
      <c r="P691" s="12">
        <f t="shared" si="52"/>
        <v>1</v>
      </c>
      <c r="Q691" s="12" cm="1">
        <f t="array" ref="Q691">SUMPRODUCT(($G$2:$G$2765=G691)*(P691&gt;$P$2:$P$2765))+1</f>
        <v>1</v>
      </c>
      <c r="R691" s="12" t="e">
        <f>(Q691*100000)+#REF!</f>
        <v>#REF!</v>
      </c>
      <c r="S691" t="e" cm="1">
        <f t="array" ref="S691">SUMPRODUCT(($G$2:$G$2765=G691)*(R691&gt;$R$2:$R$2765))+1</f>
        <v>#REF!</v>
      </c>
      <c r="T691" t="str">
        <f t="shared" si="53"/>
        <v xml:space="preserve">Newbury </v>
      </c>
      <c r="U691">
        <v>0</v>
      </c>
      <c r="V691" t="s">
        <v>19</v>
      </c>
      <c r="W691">
        <f t="shared" si="54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50"/>
        <v>Afternoon44989</v>
      </c>
      <c r="D692" s="5" t="str">
        <f>IF('by region'!$C$2="Any","Any",'Turf only'!V692)&amp;M692&amp;IF('by region'!$I$2="Any","Any",N692)&amp;G692</f>
        <v>AnyJumpAny44989</v>
      </c>
      <c r="E692" s="5" t="e">
        <f>IF(I692=#REF!,'Turf only'!G692,"")</f>
        <v>#REF!</v>
      </c>
      <c r="F692" s="5" t="e">
        <f t="shared" si="51"/>
        <v>#REF!</v>
      </c>
      <c r="G692" s="15">
        <v>44989</v>
      </c>
      <c r="H692" s="16" t="s">
        <v>37</v>
      </c>
      <c r="I692" s="16" t="s">
        <v>59</v>
      </c>
      <c r="J692" s="16" t="s">
        <v>9</v>
      </c>
      <c r="K692" s="14" t="s">
        <v>24</v>
      </c>
      <c r="L692" s="14" t="s">
        <v>11</v>
      </c>
      <c r="M692" s="16" t="s">
        <v>12</v>
      </c>
      <c r="N692" s="16" t="s">
        <v>13</v>
      </c>
      <c r="O692" s="16" t="s">
        <v>14</v>
      </c>
      <c r="P692" s="12">
        <f t="shared" si="52"/>
        <v>1</v>
      </c>
      <c r="Q692" s="12" cm="1">
        <f t="array" ref="Q692">SUMPRODUCT(($G$2:$G$2765=G692)*(P692&gt;$P$2:$P$2765))+1</f>
        <v>1</v>
      </c>
      <c r="R692" s="12" t="e">
        <f>(Q692*100000)+#REF!</f>
        <v>#REF!</v>
      </c>
      <c r="S692" t="e" cm="1">
        <f t="array" ref="S692">SUMPRODUCT(($G$2:$G$2765=G692)*(R692&gt;$R$2:$R$2765))+1</f>
        <v>#REF!</v>
      </c>
      <c r="T692" t="str">
        <f t="shared" si="53"/>
        <v xml:space="preserve">Doncaster </v>
      </c>
      <c r="U692">
        <v>0</v>
      </c>
      <c r="V692" t="s">
        <v>17</v>
      </c>
      <c r="W692">
        <f t="shared" si="54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50"/>
        <v>Afternoon44989</v>
      </c>
      <c r="D693" s="5" t="str">
        <f>IF('by region'!$C$2="Any","Any",'Turf only'!V693)&amp;M693&amp;IF('by region'!$I$2="Any","Any",N693)&amp;G693</f>
        <v>AnyJumpAny44989</v>
      </c>
      <c r="E693" s="5" t="e">
        <f>IF(I693=#REF!,'Turf only'!G693,"")</f>
        <v>#REF!</v>
      </c>
      <c r="F693" s="5" t="str">
        <f t="shared" si="51"/>
        <v>449894</v>
      </c>
      <c r="G693" s="15">
        <v>44989</v>
      </c>
      <c r="H693" s="16" t="s">
        <v>37</v>
      </c>
      <c r="I693" s="16" t="s">
        <v>50</v>
      </c>
      <c r="J693" s="16" t="s">
        <v>9</v>
      </c>
      <c r="K693" s="14" t="s">
        <v>10</v>
      </c>
      <c r="L693" s="14" t="s">
        <v>11</v>
      </c>
      <c r="M693" s="16" t="s">
        <v>12</v>
      </c>
      <c r="N693" s="16" t="s">
        <v>13</v>
      </c>
      <c r="O693" s="16" t="s">
        <v>14</v>
      </c>
      <c r="P693" s="12">
        <f t="shared" si="52"/>
        <v>1</v>
      </c>
      <c r="Q693" s="12" cm="1">
        <f t="array" ref="Q693">SUMPRODUCT(($G$2:$G$2765=G693)*(P693&gt;$P$2:$P$2765))+1</f>
        <v>1</v>
      </c>
      <c r="R693" s="12" t="e">
        <f>(Q693*100000)+#REF!</f>
        <v>#REF!</v>
      </c>
      <c r="S693">
        <v>4</v>
      </c>
      <c r="T693" t="str">
        <f t="shared" si="53"/>
        <v xml:space="preserve">Kelso </v>
      </c>
      <c r="U693">
        <v>0</v>
      </c>
      <c r="V693" t="s">
        <v>17</v>
      </c>
      <c r="W693">
        <f t="shared" si="54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si="50"/>
        <v>Afternoon44989</v>
      </c>
      <c r="D694" s="5" t="str">
        <f>IF('by region'!$C$2="Any","Any",'Turf only'!V694)&amp;M694&amp;IF('by region'!$I$2="Any","Any",N694)&amp;G694</f>
        <v>AnyJumpAny44989</v>
      </c>
      <c r="E694" s="5" t="e">
        <f>IF(I694=#REF!,'Turf only'!G694,"")</f>
        <v>#REF!</v>
      </c>
      <c r="F694" s="5" t="str">
        <f t="shared" si="51"/>
        <v>449893</v>
      </c>
      <c r="G694" s="15">
        <v>44989</v>
      </c>
      <c r="H694" s="16" t="s">
        <v>37</v>
      </c>
      <c r="I694" s="16" t="s">
        <v>51</v>
      </c>
      <c r="J694" s="16" t="s">
        <v>9</v>
      </c>
      <c r="K694" s="14" t="s">
        <v>10</v>
      </c>
      <c r="L694" s="14" t="s">
        <v>19</v>
      </c>
      <c r="M694" s="16" t="s">
        <v>12</v>
      </c>
      <c r="N694" s="16" t="s">
        <v>13</v>
      </c>
      <c r="O694" s="16" t="s">
        <v>14</v>
      </c>
      <c r="P694" s="12">
        <f t="shared" si="52"/>
        <v>1</v>
      </c>
      <c r="Q694" s="12" cm="1">
        <f t="array" ref="Q694">SUMPRODUCT(($G$2:$G$2765=G694)*(P694&gt;$P$2:$P$2765))+1</f>
        <v>1</v>
      </c>
      <c r="R694" s="12" t="e">
        <f>(Q694*100000)+#REF!</f>
        <v>#REF!</v>
      </c>
      <c r="S694">
        <v>3</v>
      </c>
      <c r="T694" t="str">
        <f t="shared" si="53"/>
        <v xml:space="preserve">Newbury </v>
      </c>
      <c r="U694">
        <v>0</v>
      </c>
      <c r="V694" t="s">
        <v>17</v>
      </c>
      <c r="W694">
        <f t="shared" si="54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50"/>
        <v>Afternoon44990</v>
      </c>
      <c r="D695" s="5" t="str">
        <f>IF('by region'!$C$2="Any","Any",'Turf only'!V695)&amp;M695&amp;IF('by region'!$I$2="Any","Any",N695)&amp;G695</f>
        <v>AnyJumpAny44990</v>
      </c>
      <c r="E695" s="5" t="e">
        <f>IF(I695=#REF!,'Turf only'!G695,"")</f>
        <v>#REF!</v>
      </c>
      <c r="F695" s="5" t="e">
        <f t="shared" si="51"/>
        <v>#REF!</v>
      </c>
      <c r="G695" s="15">
        <v>44990</v>
      </c>
      <c r="H695" s="16" t="s">
        <v>40</v>
      </c>
      <c r="I695" s="16" t="s">
        <v>45</v>
      </c>
      <c r="J695" s="16" t="s">
        <v>9</v>
      </c>
      <c r="K695" s="14" t="s">
        <v>16</v>
      </c>
      <c r="L695" s="14" t="s">
        <v>17</v>
      </c>
      <c r="M695" s="16" t="s">
        <v>12</v>
      </c>
      <c r="N695" s="16" t="s">
        <v>13</v>
      </c>
      <c r="O695" s="16" t="s">
        <v>14</v>
      </c>
      <c r="P695" s="12">
        <f t="shared" si="52"/>
        <v>1</v>
      </c>
      <c r="Q695" s="12" cm="1">
        <f t="array" ref="Q695">SUMPRODUCT(($G$2:$G$2765=G695)*(P695&gt;$P$2:$P$2765))+1</f>
        <v>1</v>
      </c>
      <c r="R695" s="12" t="e">
        <f>(Q695*100000)+#REF!</f>
        <v>#REF!</v>
      </c>
      <c r="S695" t="e" cm="1">
        <f t="array" ref="S695">SUMPRODUCT(($G$2:$G$2765=G695)*(R695&gt;$R$2:$R$2765))+1</f>
        <v>#REF!</v>
      </c>
      <c r="T695" t="str">
        <f t="shared" si="53"/>
        <v xml:space="preserve">Huntingdon </v>
      </c>
      <c r="U695">
        <v>0</v>
      </c>
      <c r="V695" t="s">
        <v>30</v>
      </c>
      <c r="W695">
        <f t="shared" si="54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50"/>
        <v>Afternoon44990</v>
      </c>
      <c r="D696" s="5" t="str">
        <f>IF('by region'!$C$2="Any","Any",'Turf only'!V696)&amp;M696&amp;IF('by region'!$I$2="Any","Any",N696)&amp;G696</f>
        <v>AnyJumpAny44990</v>
      </c>
      <c r="E696" s="5" t="e">
        <f>IF(I696=#REF!,'Turf only'!G696,"")</f>
        <v>#REF!</v>
      </c>
      <c r="F696" s="5" t="e">
        <f t="shared" si="51"/>
        <v>#REF!</v>
      </c>
      <c r="G696" s="15">
        <v>44990</v>
      </c>
      <c r="H696" s="16" t="s">
        <v>40</v>
      </c>
      <c r="I696" s="16" t="s">
        <v>65</v>
      </c>
      <c r="J696" s="16" t="s">
        <v>9</v>
      </c>
      <c r="K696" s="14" t="s">
        <v>24</v>
      </c>
      <c r="L696" s="14" t="s">
        <v>19</v>
      </c>
      <c r="M696" s="16" t="s">
        <v>12</v>
      </c>
      <c r="N696" s="16" t="s">
        <v>13</v>
      </c>
      <c r="O696" s="16" t="s">
        <v>14</v>
      </c>
      <c r="P696" s="12">
        <f t="shared" si="52"/>
        <v>1</v>
      </c>
      <c r="Q696" s="12" cm="1">
        <f t="array" ref="Q696">SUMPRODUCT(($G$2:$G$2765=G696)*(P696&gt;$P$2:$P$2765))+1</f>
        <v>1</v>
      </c>
      <c r="R696" s="12" t="e">
        <f>(Q696*100000)+#REF!</f>
        <v>#REF!</v>
      </c>
      <c r="S696" t="e" cm="1">
        <f t="array" ref="S696">SUMPRODUCT(($G$2:$G$2765=G696)*(R696&gt;$R$2:$R$2765))+1</f>
        <v>#REF!</v>
      </c>
      <c r="T696" t="str">
        <f t="shared" si="53"/>
        <v xml:space="preserve">Ffos Las </v>
      </c>
      <c r="U696">
        <v>0</v>
      </c>
      <c r="V696" t="s">
        <v>17</v>
      </c>
      <c r="W696">
        <f t="shared" si="54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ref="C697:C760" si="55">J697&amp;G697</f>
        <v>Afternoon44991</v>
      </c>
      <c r="D697" s="5" t="str">
        <f>IF('by region'!$C$2="Any","Any",'Turf only'!V697)&amp;M697&amp;IF('by region'!$I$2="Any","Any",N697)&amp;G697</f>
        <v>AnyJumpAny44991</v>
      </c>
      <c r="E697" s="5" t="e">
        <f>IF(I697=#REF!,'Turf only'!G697,"")</f>
        <v>#REF!</v>
      </c>
      <c r="F697" s="5" t="e">
        <f t="shared" ref="F697:F760" si="56">G697&amp;S697</f>
        <v>#REF!</v>
      </c>
      <c r="G697" s="15">
        <v>44991</v>
      </c>
      <c r="H697" s="16" t="s">
        <v>42</v>
      </c>
      <c r="I697" s="16" t="s">
        <v>49</v>
      </c>
      <c r="J697" s="16" t="s">
        <v>9</v>
      </c>
      <c r="K697" s="14" t="s">
        <v>10</v>
      </c>
      <c r="L697" s="14" t="s">
        <v>11</v>
      </c>
      <c r="M697" s="16" t="s">
        <v>12</v>
      </c>
      <c r="N697" s="16" t="s">
        <v>13</v>
      </c>
      <c r="O697" s="16" t="s">
        <v>21</v>
      </c>
      <c r="P697" s="12">
        <f t="shared" ref="P697:P760" si="57">IF(J697="Afternoon",1,IF(J697="Evening",2,IF(J697="Floodlit",3,4)))</f>
        <v>1</v>
      </c>
      <c r="Q697" s="12" cm="1">
        <f t="array" ref="Q697">SUMPRODUCT(($G$2:$G$2765=G697)*(P697&gt;$P$2:$P$2765))+1</f>
        <v>1</v>
      </c>
      <c r="R697" s="12" t="e">
        <f>(Q697*100000)+#REF!</f>
        <v>#REF!</v>
      </c>
      <c r="S697" t="e" cm="1">
        <f t="array" ref="S697">SUMPRODUCT(($G$2:$G$2765=G697)*(R697&gt;$R$2:$R$2765))+1</f>
        <v>#REF!</v>
      </c>
      <c r="T697" t="str">
        <f t="shared" ref="T697:T760" si="58">_xlfn.CONCAT(IF(M697="Flat",UPPER(I697),I697)," ",IF(J697="Evening","†",IF(J697="Floodlit","#","")))</f>
        <v xml:space="preserve">Wetherby </v>
      </c>
      <c r="U697">
        <v>0</v>
      </c>
      <c r="V697" t="s">
        <v>19</v>
      </c>
      <c r="W697">
        <f t="shared" ref="W697:W760" si="59">YEAR(G697)</f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55"/>
        <v>Afternoon44991</v>
      </c>
      <c r="D698" s="5" t="str">
        <f>IF('by region'!$C$2="Any","Any",'Turf only'!V698)&amp;M698&amp;IF('by region'!$I$2="Any","Any",N698)&amp;G698</f>
        <v>AnyJumpAny44991</v>
      </c>
      <c r="E698" s="5" t="e">
        <f>IF(I698=#REF!,'Turf only'!G698,"")</f>
        <v>#REF!</v>
      </c>
      <c r="F698" s="5" t="e">
        <f t="shared" si="56"/>
        <v>#REF!</v>
      </c>
      <c r="G698" s="15">
        <v>44991</v>
      </c>
      <c r="H698" s="16" t="s">
        <v>42</v>
      </c>
      <c r="I698" s="16" t="s">
        <v>23</v>
      </c>
      <c r="J698" s="16" t="s">
        <v>9</v>
      </c>
      <c r="K698" s="14" t="s">
        <v>24</v>
      </c>
      <c r="L698" s="14" t="s">
        <v>17</v>
      </c>
      <c r="M698" s="16" t="s">
        <v>12</v>
      </c>
      <c r="N698" s="16" t="s">
        <v>13</v>
      </c>
      <c r="O698" s="16" t="s">
        <v>14</v>
      </c>
      <c r="P698" s="12">
        <f t="shared" si="57"/>
        <v>1</v>
      </c>
      <c r="Q698" s="12" cm="1">
        <f t="array" ref="Q698">SUMPRODUCT(($G$2:$G$2765=G698)*(P698&gt;$P$2:$P$2765))+1</f>
        <v>1</v>
      </c>
      <c r="R698" s="12" t="e">
        <f>(Q698*100000)+#REF!</f>
        <v>#REF!</v>
      </c>
      <c r="S698" t="e" cm="1">
        <f t="array" ref="S698">SUMPRODUCT(($G$2:$G$2765=G698)*(R698&gt;$R$2:$R$2765))+1</f>
        <v>#REF!</v>
      </c>
      <c r="T698" t="str">
        <f t="shared" si="58"/>
        <v xml:space="preserve">Southwell </v>
      </c>
      <c r="U698">
        <v>0</v>
      </c>
      <c r="V698" t="s">
        <v>30</v>
      </c>
      <c r="W698">
        <f t="shared" si="59"/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55"/>
        <v>Afternoon44992</v>
      </c>
      <c r="D699" s="5" t="str">
        <f>IF('by region'!$C$2="Any","Any",'Turf only'!V699)&amp;M699&amp;IF('by region'!$I$2="Any","Any",N699)&amp;G699</f>
        <v>AnyJumpAny44992</v>
      </c>
      <c r="E699" s="5" t="e">
        <f>IF(I699=#REF!,'Turf only'!G699,"")</f>
        <v>#REF!</v>
      </c>
      <c r="F699" s="5" t="e">
        <f t="shared" si="56"/>
        <v>#REF!</v>
      </c>
      <c r="G699" s="15">
        <v>44992</v>
      </c>
      <c r="H699" s="16" t="s">
        <v>7</v>
      </c>
      <c r="I699" s="16" t="s">
        <v>31</v>
      </c>
      <c r="J699" s="16" t="s">
        <v>9</v>
      </c>
      <c r="K699" s="14" t="s">
        <v>24</v>
      </c>
      <c r="L699" s="14" t="s">
        <v>11</v>
      </c>
      <c r="M699" s="16" t="s">
        <v>12</v>
      </c>
      <c r="N699" s="16" t="s">
        <v>13</v>
      </c>
      <c r="O699" s="16" t="s">
        <v>14</v>
      </c>
      <c r="P699" s="12">
        <f t="shared" si="57"/>
        <v>1</v>
      </c>
      <c r="Q699" s="12" cm="1">
        <f t="array" ref="Q699">SUMPRODUCT(($G$2:$G$2765=G699)*(P699&gt;$P$2:$P$2765))+1</f>
        <v>1</v>
      </c>
      <c r="R699" s="12" t="e">
        <f>(Q699*100000)+#REF!</f>
        <v>#REF!</v>
      </c>
      <c r="S699" t="e" cm="1">
        <f t="array" ref="S699">SUMPRODUCT(($G$2:$G$2765=G699)*(R699&gt;$R$2:$R$2765))+1</f>
        <v>#REF!</v>
      </c>
      <c r="T699" t="str">
        <f t="shared" si="58"/>
        <v xml:space="preserve">Newcastle </v>
      </c>
      <c r="U699">
        <v>0</v>
      </c>
      <c r="V699" t="s">
        <v>19</v>
      </c>
      <c r="W699">
        <f t="shared" si="59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55"/>
        <v>Afternoon44992</v>
      </c>
      <c r="D700" s="5" t="str">
        <f>IF('by region'!$C$2="Any","Any",'Turf only'!V700)&amp;M700&amp;IF('by region'!$I$2="Any","Any",N700)&amp;G700</f>
        <v>AnyJumpAny44992</v>
      </c>
      <c r="E700" s="5" t="e">
        <f>IF(I700=#REF!,'Turf only'!G700,"")</f>
        <v>#REF!</v>
      </c>
      <c r="F700" s="5" t="e">
        <f t="shared" si="56"/>
        <v>#REF!</v>
      </c>
      <c r="G700" s="15">
        <v>44992</v>
      </c>
      <c r="H700" s="16" t="s">
        <v>7</v>
      </c>
      <c r="I700" s="16" t="s">
        <v>38</v>
      </c>
      <c r="J700" s="16" t="s">
        <v>9</v>
      </c>
      <c r="K700" s="14" t="s">
        <v>16</v>
      </c>
      <c r="L700" s="14" t="s">
        <v>19</v>
      </c>
      <c r="M700" s="16" t="s">
        <v>12</v>
      </c>
      <c r="N700" s="16" t="s">
        <v>13</v>
      </c>
      <c r="O700" s="16" t="s">
        <v>14</v>
      </c>
      <c r="P700" s="12">
        <f t="shared" si="57"/>
        <v>1</v>
      </c>
      <c r="Q700" s="12" cm="1">
        <f t="array" ref="Q700">SUMPRODUCT(($G$2:$G$2765=G700)*(P700&gt;$P$2:$P$2765))+1</f>
        <v>1</v>
      </c>
      <c r="R700" s="12" t="e">
        <f>(Q700*100000)+#REF!</f>
        <v>#REF!</v>
      </c>
      <c r="S700" t="e" cm="1">
        <f t="array" ref="S700">SUMPRODUCT(($G$2:$G$2765=G700)*(R700&gt;$R$2:$R$2765))+1</f>
        <v>#REF!</v>
      </c>
      <c r="T700" t="str">
        <f t="shared" si="58"/>
        <v xml:space="preserve">Sandown Park </v>
      </c>
      <c r="U700">
        <v>0</v>
      </c>
      <c r="V700" t="s">
        <v>17</v>
      </c>
      <c r="W700">
        <f t="shared" si="59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55"/>
        <v>Afternoon44993</v>
      </c>
      <c r="D701" s="5" t="str">
        <f>IF('by region'!$C$2="Any","Any",'Turf only'!V701)&amp;M701&amp;IF('by region'!$I$2="Any","Any",N701)&amp;G701</f>
        <v>AnyJumpAny44993</v>
      </c>
      <c r="E701" s="5" t="e">
        <f>IF(I701=#REF!,'Turf only'!G701,"")</f>
        <v>#REF!</v>
      </c>
      <c r="F701" s="5" t="e">
        <f t="shared" si="56"/>
        <v>#REF!</v>
      </c>
      <c r="G701" s="15">
        <v>44993</v>
      </c>
      <c r="H701" s="16" t="s">
        <v>27</v>
      </c>
      <c r="I701" s="16" t="s">
        <v>8</v>
      </c>
      <c r="J701" s="16" t="s">
        <v>9</v>
      </c>
      <c r="K701" s="14" t="s">
        <v>10</v>
      </c>
      <c r="L701" s="14" t="s">
        <v>11</v>
      </c>
      <c r="M701" s="16" t="s">
        <v>12</v>
      </c>
      <c r="N701" s="16" t="s">
        <v>13</v>
      </c>
      <c r="O701" s="16" t="s">
        <v>14</v>
      </c>
      <c r="P701" s="12">
        <f t="shared" si="57"/>
        <v>1</v>
      </c>
      <c r="Q701" s="12" cm="1">
        <f t="array" ref="Q701">SUMPRODUCT(($G$2:$G$2765=G701)*(P701&gt;$P$2:$P$2765))+1</f>
        <v>1</v>
      </c>
      <c r="R701" s="12" t="e">
        <f>(Q701*100000)+#REF!</f>
        <v>#REF!</v>
      </c>
      <c r="S701" t="e" cm="1">
        <f t="array" ref="S701">SUMPRODUCT(($G$2:$G$2765=G701)*(R701&gt;$R$2:$R$2765))+1</f>
        <v>#REF!</v>
      </c>
      <c r="T701" t="str">
        <f t="shared" si="58"/>
        <v xml:space="preserve">Catterick Bridge </v>
      </c>
      <c r="U701">
        <v>0</v>
      </c>
      <c r="V701" t="s">
        <v>30</v>
      </c>
      <c r="W701">
        <f t="shared" si="59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55"/>
        <v>Afternoon44993</v>
      </c>
      <c r="D702" s="5" t="str">
        <f>IF('by region'!$C$2="Any","Any",'Turf only'!V702)&amp;M702&amp;IF('by region'!$I$2="Any","Any",N702)&amp;G702</f>
        <v>AnyJumpAny44993</v>
      </c>
      <c r="E702" s="5" t="e">
        <f>IF(I702=#REF!,'Turf only'!G702,"")</f>
        <v>#REF!</v>
      </c>
      <c r="F702" s="5" t="e">
        <f t="shared" si="56"/>
        <v>#REF!</v>
      </c>
      <c r="G702" s="15">
        <v>44993</v>
      </c>
      <c r="H702" s="16" t="s">
        <v>27</v>
      </c>
      <c r="I702" s="16" t="s">
        <v>58</v>
      </c>
      <c r="J702" s="16" t="s">
        <v>9</v>
      </c>
      <c r="K702" s="14" t="s">
        <v>24</v>
      </c>
      <c r="L702" s="14" t="s">
        <v>19</v>
      </c>
      <c r="M702" s="16" t="s">
        <v>12</v>
      </c>
      <c r="N702" s="16" t="s">
        <v>13</v>
      </c>
      <c r="O702" s="16" t="s">
        <v>14</v>
      </c>
      <c r="P702" s="12">
        <f t="shared" si="57"/>
        <v>1</v>
      </c>
      <c r="Q702" s="12" cm="1">
        <f t="array" ref="Q702">SUMPRODUCT(($G$2:$G$2765=G702)*(P702&gt;$P$2:$P$2765))+1</f>
        <v>1</v>
      </c>
      <c r="R702" s="12" t="e">
        <f>(Q702*100000)+#REF!</f>
        <v>#REF!</v>
      </c>
      <c r="S702" t="e" cm="1">
        <f t="array" ref="S702">SUMPRODUCT(($G$2:$G$2765=G702)*(R702&gt;$R$2:$R$2765))+1</f>
        <v>#REF!</v>
      </c>
      <c r="T702" t="str">
        <f t="shared" si="58"/>
        <v xml:space="preserve">Fontwell Park </v>
      </c>
      <c r="U702">
        <v>0</v>
      </c>
      <c r="V702" t="s">
        <v>30</v>
      </c>
      <c r="W702">
        <f t="shared" si="59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55"/>
        <v>Afternoon44994</v>
      </c>
      <c r="D703" s="5" t="str">
        <f>IF('by region'!$C$2="Any","Any",'Turf only'!V703)&amp;M703&amp;IF('by region'!$I$2="Any","Any",N703)&amp;G703</f>
        <v>AnyJumpAny44994</v>
      </c>
      <c r="E703" s="5" t="e">
        <f>IF(I703=#REF!,'Turf only'!G703,"")</f>
        <v>#REF!</v>
      </c>
      <c r="F703" s="5" t="e">
        <f t="shared" si="56"/>
        <v>#REF!</v>
      </c>
      <c r="G703" s="15">
        <v>44994</v>
      </c>
      <c r="H703" s="16" t="s">
        <v>34</v>
      </c>
      <c r="I703" s="16" t="s">
        <v>63</v>
      </c>
      <c r="J703" s="16" t="s">
        <v>9</v>
      </c>
      <c r="K703" s="14" t="s">
        <v>16</v>
      </c>
      <c r="L703" s="14" t="s">
        <v>11</v>
      </c>
      <c r="M703" s="16" t="s">
        <v>12</v>
      </c>
      <c r="N703" s="16" t="s">
        <v>13</v>
      </c>
      <c r="O703" s="16" t="s">
        <v>14</v>
      </c>
      <c r="P703" s="12">
        <f t="shared" si="57"/>
        <v>1</v>
      </c>
      <c r="Q703" s="12" cm="1">
        <f t="array" ref="Q703">SUMPRODUCT(($G$2:$G$2765=G703)*(P703&gt;$P$2:$P$2765))+1</f>
        <v>1</v>
      </c>
      <c r="R703" s="12" t="e">
        <f>(Q703*100000)+#REF!</f>
        <v>#REF!</v>
      </c>
      <c r="S703" t="e" cm="1">
        <f t="array" ref="S703">SUMPRODUCT(($G$2:$G$2765=G703)*(R703&gt;$R$2:$R$2765))+1</f>
        <v>#REF!</v>
      </c>
      <c r="T703" t="str">
        <f t="shared" si="58"/>
        <v xml:space="preserve">Carlisle </v>
      </c>
      <c r="U703">
        <v>0</v>
      </c>
      <c r="V703" t="s">
        <v>11</v>
      </c>
      <c r="W703">
        <f t="shared" si="59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55"/>
        <v>Afternoon44994</v>
      </c>
      <c r="D704" s="5" t="str">
        <f>IF('by region'!$C$2="Any","Any",'Turf only'!V704)&amp;M704&amp;IF('by region'!$I$2="Any","Any",N704)&amp;G704</f>
        <v>AnyJumpAny44994</v>
      </c>
      <c r="E704" s="5" t="e">
        <f>IF(I704=#REF!,'Turf only'!G704,"")</f>
        <v>#REF!</v>
      </c>
      <c r="F704" s="5" t="e">
        <f t="shared" si="56"/>
        <v>#REF!</v>
      </c>
      <c r="G704" s="15">
        <v>44994</v>
      </c>
      <c r="H704" s="16" t="s">
        <v>34</v>
      </c>
      <c r="I704" s="16" t="s">
        <v>39</v>
      </c>
      <c r="J704" s="16" t="s">
        <v>9</v>
      </c>
      <c r="K704" s="14" t="s">
        <v>16</v>
      </c>
      <c r="L704" s="14" t="s">
        <v>19</v>
      </c>
      <c r="M704" s="16" t="s">
        <v>12</v>
      </c>
      <c r="N704" s="16" t="s">
        <v>13</v>
      </c>
      <c r="O704" s="16" t="s">
        <v>14</v>
      </c>
      <c r="P704" s="12">
        <f t="shared" si="57"/>
        <v>1</v>
      </c>
      <c r="Q704" s="12" cm="1">
        <f t="array" ref="Q704">SUMPRODUCT(($G$2:$G$2765=G704)*(P704&gt;$P$2:$P$2765))+1</f>
        <v>1</v>
      </c>
      <c r="R704" s="12" t="e">
        <f>(Q704*100000)+#REF!</f>
        <v>#REF!</v>
      </c>
      <c r="S704" t="e" cm="1">
        <f t="array" ref="S704">SUMPRODUCT(($G$2:$G$2765=G704)*(R704&gt;$R$2:$R$2765))+1</f>
        <v>#REF!</v>
      </c>
      <c r="T704" t="str">
        <f t="shared" si="58"/>
        <v xml:space="preserve">Wincanton </v>
      </c>
      <c r="U704">
        <v>0</v>
      </c>
      <c r="V704" t="s">
        <v>19</v>
      </c>
      <c r="W704">
        <f t="shared" si="59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55"/>
        <v>Afternoon44995</v>
      </c>
      <c r="D705" s="5" t="str">
        <f>IF('by region'!$C$2="Any","Any",'Turf only'!V705)&amp;M705&amp;IF('by region'!$I$2="Any","Any",N705)&amp;G705</f>
        <v>AnyJumpAny44995</v>
      </c>
      <c r="E705" s="5" t="e">
        <f>IF(I705=#REF!,'Turf only'!G705,"")</f>
        <v>#REF!</v>
      </c>
      <c r="F705" s="5" t="e">
        <f t="shared" si="56"/>
        <v>#REF!</v>
      </c>
      <c r="G705" s="15">
        <v>44995</v>
      </c>
      <c r="H705" s="16" t="s">
        <v>35</v>
      </c>
      <c r="I705" s="16" t="s">
        <v>28</v>
      </c>
      <c r="J705" s="16" t="s">
        <v>9</v>
      </c>
      <c r="K705" s="14" t="s">
        <v>10</v>
      </c>
      <c r="L705" s="14" t="s">
        <v>11</v>
      </c>
      <c r="M705" s="16" t="s">
        <v>12</v>
      </c>
      <c r="N705" s="16" t="s">
        <v>13</v>
      </c>
      <c r="O705" s="16" t="s">
        <v>14</v>
      </c>
      <c r="P705" s="12">
        <f t="shared" si="57"/>
        <v>1</v>
      </c>
      <c r="Q705" s="12" cm="1">
        <f t="array" ref="Q705">SUMPRODUCT(($G$2:$G$2765=G705)*(P705&gt;$P$2:$P$2765))+1</f>
        <v>1</v>
      </c>
      <c r="R705" s="12" t="e">
        <f>(Q705*100000)+#REF!</f>
        <v>#REF!</v>
      </c>
      <c r="S705" t="e" cm="1">
        <f t="array" ref="S705">SUMPRODUCT(($G$2:$G$2765=G705)*(R705&gt;$R$2:$R$2765))+1</f>
        <v>#REF!</v>
      </c>
      <c r="T705" t="str">
        <f t="shared" si="58"/>
        <v xml:space="preserve">Ayr </v>
      </c>
      <c r="U705">
        <v>0</v>
      </c>
      <c r="V705" t="s">
        <v>11</v>
      </c>
      <c r="W705">
        <f t="shared" si="59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si="55"/>
        <v>Afternoon44995</v>
      </c>
      <c r="D706" s="5" t="str">
        <f>IF('by region'!$C$2="Any","Any",'Turf only'!V706)&amp;M706&amp;IF('by region'!$I$2="Any","Any",N706)&amp;G706</f>
        <v>AnyJumpAny44995</v>
      </c>
      <c r="E706" s="5" t="e">
        <f>IF(I706=#REF!,'Turf only'!G706,"")</f>
        <v>#REF!</v>
      </c>
      <c r="F706" s="5" t="e">
        <f t="shared" si="56"/>
        <v>#REF!</v>
      </c>
      <c r="G706" s="15">
        <v>44995</v>
      </c>
      <c r="H706" s="16" t="s">
        <v>35</v>
      </c>
      <c r="I706" s="16" t="s">
        <v>18</v>
      </c>
      <c r="J706" s="16" t="s">
        <v>9</v>
      </c>
      <c r="K706" s="14" t="s">
        <v>16</v>
      </c>
      <c r="L706" s="14" t="s">
        <v>19</v>
      </c>
      <c r="M706" s="16" t="s">
        <v>12</v>
      </c>
      <c r="N706" s="16" t="s">
        <v>13</v>
      </c>
      <c r="O706" s="16" t="s">
        <v>14</v>
      </c>
      <c r="P706" s="12">
        <f t="shared" si="57"/>
        <v>1</v>
      </c>
      <c r="Q706" s="12" cm="1">
        <f t="array" ref="Q706">SUMPRODUCT(($G$2:$G$2765=G706)*(P706&gt;$P$2:$P$2765))+1</f>
        <v>1</v>
      </c>
      <c r="R706" s="12" t="e">
        <f>(Q706*100000)+#REF!</f>
        <v>#REF!</v>
      </c>
      <c r="S706" t="e" cm="1">
        <f t="array" ref="S706">SUMPRODUCT(($G$2:$G$2765=G706)*(R706&gt;$R$2:$R$2765))+1</f>
        <v>#REF!</v>
      </c>
      <c r="T706" t="str">
        <f t="shared" si="58"/>
        <v xml:space="preserve">Exeter </v>
      </c>
      <c r="U706">
        <v>0</v>
      </c>
      <c r="V706" t="s">
        <v>17</v>
      </c>
      <c r="W706">
        <f t="shared" si="59"/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55"/>
        <v>Afternoon44995</v>
      </c>
      <c r="D707" s="5" t="str">
        <f>IF('by region'!$C$2="Any","Any",'Turf only'!V707)&amp;M707&amp;IF('by region'!$I$2="Any","Any",N707)&amp;G707</f>
        <v>AnyJumpAny44995</v>
      </c>
      <c r="E707" s="5" t="e">
        <f>IF(I707=#REF!,'Turf only'!G707,"")</f>
        <v>#REF!</v>
      </c>
      <c r="F707" s="5" t="e">
        <f t="shared" si="56"/>
        <v>#REF!</v>
      </c>
      <c r="G707" s="15">
        <v>44995</v>
      </c>
      <c r="H707" s="16" t="s">
        <v>35</v>
      </c>
      <c r="I707" s="16" t="s">
        <v>44</v>
      </c>
      <c r="J707" s="16" t="s">
        <v>9</v>
      </c>
      <c r="K707" s="14" t="s">
        <v>10</v>
      </c>
      <c r="L707" s="14" t="s">
        <v>17</v>
      </c>
      <c r="M707" s="16" t="s">
        <v>12</v>
      </c>
      <c r="N707" s="16" t="s">
        <v>13</v>
      </c>
      <c r="O707" s="16" t="s">
        <v>14</v>
      </c>
      <c r="P707" s="12">
        <f t="shared" si="57"/>
        <v>1</v>
      </c>
      <c r="Q707" s="12" cm="1">
        <f t="array" ref="Q707">SUMPRODUCT(($G$2:$G$2765=G707)*(P707&gt;$P$2:$P$2765))+1</f>
        <v>1</v>
      </c>
      <c r="R707" s="12" t="e">
        <f>(Q707*100000)+#REF!</f>
        <v>#REF!</v>
      </c>
      <c r="S707" t="e" cm="1">
        <f t="array" ref="S707">SUMPRODUCT(($G$2:$G$2765=G707)*(R707&gt;$R$2:$R$2765))+1</f>
        <v>#REF!</v>
      </c>
      <c r="T707" t="str">
        <f t="shared" si="58"/>
        <v xml:space="preserve">Leicester </v>
      </c>
      <c r="U707">
        <v>0</v>
      </c>
      <c r="V707" t="s">
        <v>19</v>
      </c>
      <c r="W707">
        <f t="shared" si="59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55"/>
        <v>Afternoon44996</v>
      </c>
      <c r="D708" s="5" t="str">
        <f>IF('by region'!$C$2="Any","Any",'Turf only'!V708)&amp;M708&amp;IF('by region'!$I$2="Any","Any",N708)&amp;G708</f>
        <v>AnyJumpAny44996</v>
      </c>
      <c r="E708" s="5" t="e">
        <f>IF(I708=#REF!,'Turf only'!G708,"")</f>
        <v>#REF!</v>
      </c>
      <c r="F708" s="5" t="e">
        <f t="shared" si="56"/>
        <v>#REF!</v>
      </c>
      <c r="G708" s="15">
        <v>44996</v>
      </c>
      <c r="H708" s="16" t="s">
        <v>37</v>
      </c>
      <c r="I708" s="16" t="s">
        <v>28</v>
      </c>
      <c r="J708" s="16" t="s">
        <v>9</v>
      </c>
      <c r="K708" s="14" t="s">
        <v>10</v>
      </c>
      <c r="L708" s="14" t="s">
        <v>11</v>
      </c>
      <c r="M708" s="16" t="s">
        <v>12</v>
      </c>
      <c r="N708" s="16" t="s">
        <v>13</v>
      </c>
      <c r="O708" s="16" t="s">
        <v>14</v>
      </c>
      <c r="P708" s="12">
        <f t="shared" si="57"/>
        <v>1</v>
      </c>
      <c r="Q708" s="12" cm="1">
        <f t="array" ref="Q708">SUMPRODUCT(($G$2:$G$2765=G708)*(P708&gt;$P$2:$P$2765))+1</f>
        <v>1</v>
      </c>
      <c r="R708" s="12" t="e">
        <f>(Q708*100000)+#REF!</f>
        <v>#REF!</v>
      </c>
      <c r="S708" t="e" cm="1">
        <f t="array" ref="S708">SUMPRODUCT(($G$2:$G$2765=G708)*(R708&gt;$R$2:$R$2765))+1</f>
        <v>#REF!</v>
      </c>
      <c r="T708" t="str">
        <f t="shared" si="58"/>
        <v xml:space="preserve">Ayr </v>
      </c>
      <c r="U708">
        <v>0</v>
      </c>
      <c r="V708" t="s">
        <v>11</v>
      </c>
      <c r="W708">
        <f t="shared" si="59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55"/>
        <v>Afternoon44996</v>
      </c>
      <c r="D709" s="5" t="str">
        <f>IF('by region'!$C$2="Any","Any",'Turf only'!V709)&amp;M709&amp;IF('by region'!$I$2="Any","Any",N709)&amp;G709</f>
        <v>AnyJumpAny44996</v>
      </c>
      <c r="E709" s="5" t="e">
        <f>IF(I709=#REF!,'Turf only'!G709,"")</f>
        <v>#REF!</v>
      </c>
      <c r="F709" s="5" t="e">
        <f t="shared" si="56"/>
        <v>#REF!</v>
      </c>
      <c r="G709" s="15">
        <v>44996</v>
      </c>
      <c r="H709" s="16" t="s">
        <v>37</v>
      </c>
      <c r="I709" s="16" t="s">
        <v>61</v>
      </c>
      <c r="J709" s="16" t="s">
        <v>9</v>
      </c>
      <c r="K709" s="14" t="s">
        <v>24</v>
      </c>
      <c r="L709" s="14" t="s">
        <v>17</v>
      </c>
      <c r="M709" s="16" t="s">
        <v>12</v>
      </c>
      <c r="N709" s="16" t="s">
        <v>13</v>
      </c>
      <c r="O709" s="16" t="s">
        <v>14</v>
      </c>
      <c r="P709" s="12">
        <f t="shared" si="57"/>
        <v>1</v>
      </c>
      <c r="Q709" s="12" cm="1">
        <f t="array" ref="Q709">SUMPRODUCT(($G$2:$G$2765=G709)*(P709&gt;$P$2:$P$2765))+1</f>
        <v>1</v>
      </c>
      <c r="R709" s="12" t="e">
        <f>(Q709*100000)+#REF!</f>
        <v>#REF!</v>
      </c>
      <c r="S709" t="e" cm="1">
        <f t="array" ref="S709">SUMPRODUCT(($G$2:$G$2765=G709)*(R709&gt;$R$2:$R$2765))+1</f>
        <v>#REF!</v>
      </c>
      <c r="T709" t="str">
        <f t="shared" si="58"/>
        <v xml:space="preserve">Hereford </v>
      </c>
      <c r="U709">
        <v>0</v>
      </c>
      <c r="V709" t="s">
        <v>19</v>
      </c>
      <c r="W709">
        <f t="shared" si="59"/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55"/>
        <v>Afternoon44996</v>
      </c>
      <c r="D710" s="5" t="str">
        <f>IF('by region'!$C$2="Any","Any",'Turf only'!V710)&amp;M710&amp;IF('by region'!$I$2="Any","Any",N710)&amp;G710</f>
        <v>AnyJumpAny44996</v>
      </c>
      <c r="E710" s="5" t="e">
        <f>IF(I710=#REF!,'Turf only'!G710,"")</f>
        <v>#REF!</v>
      </c>
      <c r="F710" s="5" t="e">
        <f t="shared" si="56"/>
        <v>#REF!</v>
      </c>
      <c r="G710" s="15">
        <v>44996</v>
      </c>
      <c r="H710" s="16" t="s">
        <v>37</v>
      </c>
      <c r="I710" s="16" t="s">
        <v>38</v>
      </c>
      <c r="J710" s="16" t="s">
        <v>9</v>
      </c>
      <c r="K710" s="14" t="s">
        <v>16</v>
      </c>
      <c r="L710" s="14" t="s">
        <v>19</v>
      </c>
      <c r="M710" s="16" t="s">
        <v>12</v>
      </c>
      <c r="N710" s="16" t="s">
        <v>13</v>
      </c>
      <c r="O710" s="16" t="s">
        <v>14</v>
      </c>
      <c r="P710" s="12">
        <f t="shared" si="57"/>
        <v>1</v>
      </c>
      <c r="Q710" s="12" cm="1">
        <f t="array" ref="Q710">SUMPRODUCT(($G$2:$G$2765=G710)*(P710&gt;$P$2:$P$2765))+1</f>
        <v>1</v>
      </c>
      <c r="R710" s="12" t="e">
        <f>(Q710*100000)+#REF!</f>
        <v>#REF!</v>
      </c>
      <c r="S710" t="e" cm="1">
        <f t="array" ref="S710">SUMPRODUCT(($G$2:$G$2765=G710)*(R710&gt;$R$2:$R$2765))+1</f>
        <v>#REF!</v>
      </c>
      <c r="T710" t="str">
        <f t="shared" si="58"/>
        <v xml:space="preserve">Sandown Park </v>
      </c>
      <c r="U710">
        <v>0</v>
      </c>
      <c r="V710" t="s">
        <v>11</v>
      </c>
      <c r="W710">
        <f t="shared" si="59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55"/>
        <v>Afternoon44997</v>
      </c>
      <c r="D711" s="5" t="str">
        <f>IF('by region'!$C$2="Any","Any",'Turf only'!V711)&amp;M711&amp;IF('by region'!$I$2="Any","Any",N711)&amp;G711</f>
        <v>AnyJumpAny44997</v>
      </c>
      <c r="E711" s="5" t="e">
        <f>IF(I711=#REF!,'Turf only'!G711,"")</f>
        <v>#REF!</v>
      </c>
      <c r="F711" s="5" t="e">
        <f t="shared" si="56"/>
        <v>#REF!</v>
      </c>
      <c r="G711" s="15">
        <v>44997</v>
      </c>
      <c r="H711" s="16" t="s">
        <v>40</v>
      </c>
      <c r="I711" s="16" t="s">
        <v>48</v>
      </c>
      <c r="J711" s="16" t="s">
        <v>9</v>
      </c>
      <c r="K711" s="14" t="s">
        <v>16</v>
      </c>
      <c r="L711" s="14" t="s">
        <v>17</v>
      </c>
      <c r="M711" s="16" t="s">
        <v>12</v>
      </c>
      <c r="N711" s="16" t="s">
        <v>13</v>
      </c>
      <c r="O711" s="16" t="s">
        <v>14</v>
      </c>
      <c r="P711" s="12">
        <f t="shared" si="57"/>
        <v>1</v>
      </c>
      <c r="Q711" s="12" cm="1">
        <f t="array" ref="Q711">SUMPRODUCT(($G$2:$G$2765=G711)*(P711&gt;$P$2:$P$2765))+1</f>
        <v>1</v>
      </c>
      <c r="R711" s="12" t="e">
        <f>(Q711*100000)+#REF!</f>
        <v>#REF!</v>
      </c>
      <c r="S711" t="e" cm="1">
        <f t="array" ref="S711">SUMPRODUCT(($G$2:$G$2765=G711)*(R711&gt;$R$2:$R$2765))+1</f>
        <v>#REF!</v>
      </c>
      <c r="T711" t="str">
        <f t="shared" si="58"/>
        <v xml:space="preserve">Warwick </v>
      </c>
      <c r="U711">
        <v>0</v>
      </c>
      <c r="V711" t="s">
        <v>19</v>
      </c>
      <c r="W711">
        <f t="shared" si="59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55"/>
        <v>Afternoon44997</v>
      </c>
      <c r="D712" s="5" t="str">
        <f>IF('by region'!$C$2="Any","Any",'Turf only'!V712)&amp;M712&amp;IF('by region'!$I$2="Any","Any",N712)&amp;G712</f>
        <v>AnyJumpAny44997</v>
      </c>
      <c r="E712" s="5" t="e">
        <f>IF(I712=#REF!,'Turf only'!G712,"")</f>
        <v>#REF!</v>
      </c>
      <c r="F712" s="5" t="e">
        <f t="shared" si="56"/>
        <v>#REF!</v>
      </c>
      <c r="G712" s="15">
        <v>44997</v>
      </c>
      <c r="H712" s="16" t="s">
        <v>40</v>
      </c>
      <c r="I712" s="16" t="s">
        <v>53</v>
      </c>
      <c r="J712" s="16" t="s">
        <v>9</v>
      </c>
      <c r="K712" s="14" t="s">
        <v>16</v>
      </c>
      <c r="L712" s="14" t="s">
        <v>17</v>
      </c>
      <c r="M712" s="16" t="s">
        <v>12</v>
      </c>
      <c r="N712" s="16" t="s">
        <v>13</v>
      </c>
      <c r="O712" s="16" t="s">
        <v>14</v>
      </c>
      <c r="P712" s="12">
        <f t="shared" si="57"/>
        <v>1</v>
      </c>
      <c r="Q712" s="12" cm="1">
        <f t="array" ref="Q712">SUMPRODUCT(($G$2:$G$2765=G712)*(P712&gt;$P$2:$P$2765))+1</f>
        <v>1</v>
      </c>
      <c r="R712" s="12" t="e">
        <f>(Q712*100000)+#REF!</f>
        <v>#REF!</v>
      </c>
      <c r="S712" t="e" cm="1">
        <f t="array" ref="S712">SUMPRODUCT(($G$2:$G$2765=G712)*(R712&gt;$R$2:$R$2765))+1</f>
        <v>#REF!</v>
      </c>
      <c r="T712" t="str">
        <f t="shared" si="58"/>
        <v xml:space="preserve">Market Rasen </v>
      </c>
      <c r="U712">
        <v>0</v>
      </c>
      <c r="V712" t="s">
        <v>11</v>
      </c>
      <c r="W712">
        <f t="shared" si="59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55"/>
        <v>Afternoon44998</v>
      </c>
      <c r="D713" s="5" t="str">
        <f>IF('by region'!$C$2="Any","Any",'Turf only'!V713)&amp;M713&amp;IF('by region'!$I$2="Any","Any",N713)&amp;G713</f>
        <v>AnyJumpAny44998</v>
      </c>
      <c r="E713" s="5" t="e">
        <f>IF(I713=#REF!,'Turf only'!G713,"")</f>
        <v>#REF!</v>
      </c>
      <c r="F713" s="5" t="e">
        <f t="shared" si="56"/>
        <v>#REF!</v>
      </c>
      <c r="G713" s="15">
        <v>44998</v>
      </c>
      <c r="H713" s="16" t="s">
        <v>42</v>
      </c>
      <c r="I713" s="16" t="s">
        <v>41</v>
      </c>
      <c r="J713" s="16" t="s">
        <v>9</v>
      </c>
      <c r="K713" s="14" t="s">
        <v>10</v>
      </c>
      <c r="L713" s="14" t="s">
        <v>19</v>
      </c>
      <c r="M713" s="16" t="s">
        <v>12</v>
      </c>
      <c r="N713" s="16" t="s">
        <v>13</v>
      </c>
      <c r="O713" s="16" t="s">
        <v>14</v>
      </c>
      <c r="P713" s="12">
        <f t="shared" si="57"/>
        <v>1</v>
      </c>
      <c r="Q713" s="12" cm="1">
        <f t="array" ref="Q713">SUMPRODUCT(($G$2:$G$2765=G713)*(P713&gt;$P$2:$P$2765))+1</f>
        <v>1</v>
      </c>
      <c r="R713" s="12" t="e">
        <f>(Q713*100000)+#REF!</f>
        <v>#REF!</v>
      </c>
      <c r="S713" t="e" cm="1">
        <f t="array" ref="S713">SUMPRODUCT(($G$2:$G$2765=G713)*(R713&gt;$R$2:$R$2765))+1</f>
        <v>#REF!</v>
      </c>
      <c r="T713" t="str">
        <f t="shared" si="58"/>
        <v xml:space="preserve">Plumpton </v>
      </c>
      <c r="U713">
        <v>0</v>
      </c>
      <c r="V713" t="s">
        <v>19</v>
      </c>
      <c r="W713">
        <f t="shared" si="59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55"/>
        <v>Afternoon44998</v>
      </c>
      <c r="D714" s="5" t="str">
        <f>IF('by region'!$C$2="Any","Any",'Turf only'!V714)&amp;M714&amp;IF('by region'!$I$2="Any","Any",N714)&amp;G714</f>
        <v>AnyJumpAny44998</v>
      </c>
      <c r="E714" s="5" t="e">
        <f>IF(I714=#REF!,'Turf only'!G714,"")</f>
        <v>#REF!</v>
      </c>
      <c r="F714" s="5" t="e">
        <f t="shared" si="56"/>
        <v>#REF!</v>
      </c>
      <c r="G714" s="15">
        <v>44998</v>
      </c>
      <c r="H714" s="16" t="s">
        <v>42</v>
      </c>
      <c r="I714" s="16" t="s">
        <v>66</v>
      </c>
      <c r="J714" s="16" t="s">
        <v>9</v>
      </c>
      <c r="K714" s="14" t="s">
        <v>10</v>
      </c>
      <c r="L714" s="14" t="s">
        <v>17</v>
      </c>
      <c r="M714" s="16" t="s">
        <v>12</v>
      </c>
      <c r="N714" s="16" t="s">
        <v>13</v>
      </c>
      <c r="O714" s="16" t="s">
        <v>14</v>
      </c>
      <c r="P714" s="12">
        <f t="shared" si="57"/>
        <v>1</v>
      </c>
      <c r="Q714" s="12" cm="1">
        <f t="array" ref="Q714">SUMPRODUCT(($G$2:$G$2765=G714)*(P714&gt;$P$2:$P$2765))+1</f>
        <v>1</v>
      </c>
      <c r="R714" s="12" t="e">
        <f>(Q714*100000)+#REF!</f>
        <v>#REF!</v>
      </c>
      <c r="S714" t="e" cm="1">
        <f t="array" ref="S714">SUMPRODUCT(($G$2:$G$2765=G714)*(R714&gt;$R$2:$R$2765))+1</f>
        <v>#REF!</v>
      </c>
      <c r="T714" t="str">
        <f t="shared" si="58"/>
        <v xml:space="preserve">Stratford-On-Avon </v>
      </c>
      <c r="U714">
        <v>0</v>
      </c>
      <c r="V714" t="s">
        <v>17</v>
      </c>
      <c r="W714">
        <f t="shared" si="59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55"/>
        <v>Afternoon44998</v>
      </c>
      <c r="D715" s="5" t="str">
        <f>IF('by region'!$C$2="Any","Any",'Turf only'!V715)&amp;M715&amp;IF('by region'!$I$2="Any","Any",N715)&amp;G715</f>
        <v>AnyJumpAny44998</v>
      </c>
      <c r="E715" s="5" t="e">
        <f>IF(I715=#REF!,'Turf only'!G715,"")</f>
        <v>#REF!</v>
      </c>
      <c r="F715" s="5" t="e">
        <f t="shared" si="56"/>
        <v>#REF!</v>
      </c>
      <c r="G715" s="15">
        <v>44998</v>
      </c>
      <c r="H715" s="16" t="s">
        <v>42</v>
      </c>
      <c r="I715" s="16" t="s">
        <v>57</v>
      </c>
      <c r="J715" s="16" t="s">
        <v>9</v>
      </c>
      <c r="K715" s="14" t="s">
        <v>10</v>
      </c>
      <c r="L715" s="14" t="s">
        <v>19</v>
      </c>
      <c r="M715" s="16" t="s">
        <v>12</v>
      </c>
      <c r="N715" s="16" t="s">
        <v>13</v>
      </c>
      <c r="O715" s="16" t="s">
        <v>14</v>
      </c>
      <c r="P715" s="12">
        <f t="shared" si="57"/>
        <v>1</v>
      </c>
      <c r="Q715" s="12" cm="1">
        <f t="array" ref="Q715">SUMPRODUCT(($G$2:$G$2765=G715)*(P715&gt;$P$2:$P$2765))+1</f>
        <v>1</v>
      </c>
      <c r="R715" s="12" t="e">
        <f>(Q715*100000)+#REF!</f>
        <v>#REF!</v>
      </c>
      <c r="S715" t="e" cm="1">
        <f t="array" ref="S715">SUMPRODUCT(($G$2:$G$2765=G715)*(R715&gt;$R$2:$R$2765))+1</f>
        <v>#REF!</v>
      </c>
      <c r="T715" t="str">
        <f t="shared" si="58"/>
        <v xml:space="preserve">Taunton </v>
      </c>
      <c r="U715">
        <v>0</v>
      </c>
      <c r="V715" t="s">
        <v>11</v>
      </c>
      <c r="W715">
        <f t="shared" si="59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55"/>
        <v>Afternoon44999</v>
      </c>
      <c r="D716" s="5" t="str">
        <f>IF('by region'!$C$2="Any","Any",'Turf only'!V716)&amp;M716&amp;IF('by region'!$I$2="Any","Any",N716)&amp;G716</f>
        <v>AnyJumpAny44999</v>
      </c>
      <c r="E716" s="5" t="e">
        <f>IF(I716=#REF!,'Turf only'!G716,"")</f>
        <v>#REF!</v>
      </c>
      <c r="F716" s="5" t="e">
        <f t="shared" si="56"/>
        <v>#REF!</v>
      </c>
      <c r="G716" s="15">
        <v>44999</v>
      </c>
      <c r="H716" s="16" t="s">
        <v>7</v>
      </c>
      <c r="I716" s="16" t="s">
        <v>15</v>
      </c>
      <c r="J716" s="16" t="s">
        <v>9</v>
      </c>
      <c r="K716" s="14" t="s">
        <v>16</v>
      </c>
      <c r="L716" s="14" t="s">
        <v>17</v>
      </c>
      <c r="M716" s="16" t="s">
        <v>12</v>
      </c>
      <c r="N716" s="16" t="s">
        <v>13</v>
      </c>
      <c r="O716" s="16" t="s">
        <v>14</v>
      </c>
      <c r="P716" s="12">
        <f t="shared" si="57"/>
        <v>1</v>
      </c>
      <c r="Q716" s="12" cm="1">
        <f t="array" ref="Q716">SUMPRODUCT(($G$2:$G$2765=G716)*(P716&gt;$P$2:$P$2765))+1</f>
        <v>1</v>
      </c>
      <c r="R716" s="12" t="e">
        <f>(Q716*100000)+#REF!</f>
        <v>#REF!</v>
      </c>
      <c r="S716" t="e" cm="1">
        <f t="array" ref="S716">SUMPRODUCT(($G$2:$G$2765=G716)*(R716&gt;$R$2:$R$2765))+1</f>
        <v>#REF!</v>
      </c>
      <c r="T716" t="str">
        <f t="shared" si="58"/>
        <v xml:space="preserve">Cheltenham </v>
      </c>
      <c r="U716">
        <v>0</v>
      </c>
      <c r="V716" t="s">
        <v>17</v>
      </c>
      <c r="W716">
        <f t="shared" si="59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55"/>
        <v>Afternoon44999</v>
      </c>
      <c r="D717" s="5" t="str">
        <f>IF('by region'!$C$2="Any","Any",'Turf only'!V717)&amp;M717&amp;IF('by region'!$I$2="Any","Any",N717)&amp;G717</f>
        <v>AnyJumpAny44999</v>
      </c>
      <c r="E717" s="5" t="e">
        <f>IF(I717=#REF!,'Turf only'!G717,"")</f>
        <v>#REF!</v>
      </c>
      <c r="F717" s="5" t="e">
        <f t="shared" si="56"/>
        <v>#REF!</v>
      </c>
      <c r="G717" s="15">
        <v>44999</v>
      </c>
      <c r="H717" s="16" t="s">
        <v>7</v>
      </c>
      <c r="I717" s="16" t="s">
        <v>46</v>
      </c>
      <c r="J717" s="16" t="s">
        <v>9</v>
      </c>
      <c r="K717" s="14" t="s">
        <v>24</v>
      </c>
      <c r="L717" s="14" t="s">
        <v>11</v>
      </c>
      <c r="M717" s="16" t="s">
        <v>12</v>
      </c>
      <c r="N717" s="16" t="s">
        <v>13</v>
      </c>
      <c r="O717" s="16" t="s">
        <v>14</v>
      </c>
      <c r="P717" s="12">
        <f t="shared" si="57"/>
        <v>1</v>
      </c>
      <c r="Q717" s="12" cm="1">
        <f t="array" ref="Q717">SUMPRODUCT(($G$2:$G$2765=G717)*(P717&gt;$P$2:$P$2765))+1</f>
        <v>1</v>
      </c>
      <c r="R717" s="12" t="e">
        <f>(Q717*100000)+#REF!</f>
        <v>#REF!</v>
      </c>
      <c r="S717" t="e" cm="1">
        <f t="array" ref="S717">SUMPRODUCT(($G$2:$G$2765=G717)*(R717&gt;$R$2:$R$2765))+1</f>
        <v>#REF!</v>
      </c>
      <c r="T717" t="str">
        <f t="shared" si="58"/>
        <v xml:space="preserve">Sedgefield </v>
      </c>
      <c r="U717">
        <v>0</v>
      </c>
      <c r="V717" t="s">
        <v>19</v>
      </c>
      <c r="W717">
        <f t="shared" si="59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55"/>
        <v>Afternoon45000</v>
      </c>
      <c r="D718" s="5" t="str">
        <f>IF('by region'!$C$2="Any","Any",'Turf only'!V718)&amp;M718&amp;IF('by region'!$I$2="Any","Any",N718)&amp;G718</f>
        <v>AnyJumpAny45000</v>
      </c>
      <c r="E718" s="5" t="e">
        <f>IF(I718=#REF!,'Turf only'!G718,"")</f>
        <v>#REF!</v>
      </c>
      <c r="F718" s="5" t="e">
        <f t="shared" si="56"/>
        <v>#REF!</v>
      </c>
      <c r="G718" s="15">
        <v>45000</v>
      </c>
      <c r="H718" s="16" t="s">
        <v>27</v>
      </c>
      <c r="I718" s="16" t="s">
        <v>15</v>
      </c>
      <c r="J718" s="16" t="s">
        <v>9</v>
      </c>
      <c r="K718" s="14" t="s">
        <v>16</v>
      </c>
      <c r="L718" s="14" t="s">
        <v>17</v>
      </c>
      <c r="M718" s="16" t="s">
        <v>12</v>
      </c>
      <c r="N718" s="16" t="s">
        <v>13</v>
      </c>
      <c r="O718" s="16" t="s">
        <v>14</v>
      </c>
      <c r="P718" s="12">
        <f t="shared" si="57"/>
        <v>1</v>
      </c>
      <c r="Q718" s="12" cm="1">
        <f t="array" ref="Q718">SUMPRODUCT(($G$2:$G$2765=G718)*(P718&gt;$P$2:$P$2765))+1</f>
        <v>1</v>
      </c>
      <c r="R718" s="12" t="e">
        <f>(Q718*100000)+#REF!</f>
        <v>#REF!</v>
      </c>
      <c r="S718" t="e" cm="1">
        <f t="array" ref="S718">SUMPRODUCT(($G$2:$G$2765=G718)*(R718&gt;$R$2:$R$2765))+1</f>
        <v>#REF!</v>
      </c>
      <c r="T718" t="str">
        <f t="shared" si="58"/>
        <v xml:space="preserve">Cheltenham </v>
      </c>
      <c r="U718">
        <v>0</v>
      </c>
      <c r="V718" t="s">
        <v>11</v>
      </c>
      <c r="W718">
        <f t="shared" si="59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55"/>
        <v>Afternoon45000</v>
      </c>
      <c r="D719" s="5" t="str">
        <f>IF('by region'!$C$2="Any","Any",'Turf only'!V719)&amp;M719&amp;IF('by region'!$I$2="Any","Any",N719)&amp;G719</f>
        <v>AnyJumpAny45000</v>
      </c>
      <c r="E719" s="5" t="e">
        <f>IF(I719=#REF!,'Turf only'!G719,"")</f>
        <v>#REF!</v>
      </c>
      <c r="F719" s="5" t="e">
        <f t="shared" si="56"/>
        <v>#REF!</v>
      </c>
      <c r="G719" s="15">
        <v>45000</v>
      </c>
      <c r="H719" s="16" t="s">
        <v>27</v>
      </c>
      <c r="I719" s="16" t="s">
        <v>45</v>
      </c>
      <c r="J719" s="16" t="s">
        <v>9</v>
      </c>
      <c r="K719" s="14" t="s">
        <v>16</v>
      </c>
      <c r="L719" s="14" t="s">
        <v>17</v>
      </c>
      <c r="M719" s="16" t="s">
        <v>12</v>
      </c>
      <c r="N719" s="16" t="s">
        <v>13</v>
      </c>
      <c r="O719" s="16" t="s">
        <v>14</v>
      </c>
      <c r="P719" s="12">
        <f t="shared" si="57"/>
        <v>1</v>
      </c>
      <c r="Q719" s="12" cm="1">
        <f t="array" ref="Q719">SUMPRODUCT(($G$2:$G$2765=G719)*(P719&gt;$P$2:$P$2765))+1</f>
        <v>1</v>
      </c>
      <c r="R719" s="12" t="e">
        <f>(Q719*100000)+#REF!</f>
        <v>#REF!</v>
      </c>
      <c r="S719" t="e" cm="1">
        <f t="array" ref="S719">SUMPRODUCT(($G$2:$G$2765=G719)*(R719&gt;$R$2:$R$2765))+1</f>
        <v>#REF!</v>
      </c>
      <c r="T719" t="str">
        <f t="shared" si="58"/>
        <v xml:space="preserve">Huntingdon </v>
      </c>
      <c r="U719">
        <v>0</v>
      </c>
      <c r="V719" t="s">
        <v>30</v>
      </c>
      <c r="W719">
        <f t="shared" si="59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55"/>
        <v>Afternoon45001</v>
      </c>
      <c r="D720" s="5" t="str">
        <f>IF('by region'!$C$2="Any","Any",'Turf only'!V720)&amp;M720&amp;IF('by region'!$I$2="Any","Any",N720)&amp;G720</f>
        <v>AnyJumpAny45001</v>
      </c>
      <c r="E720" s="5" t="e">
        <f>IF(I720=#REF!,'Turf only'!G720,"")</f>
        <v>#REF!</v>
      </c>
      <c r="F720" s="5" t="e">
        <f t="shared" si="56"/>
        <v>#REF!</v>
      </c>
      <c r="G720" s="15">
        <v>45001</v>
      </c>
      <c r="H720" s="16" t="s">
        <v>34</v>
      </c>
      <c r="I720" s="16" t="s">
        <v>15</v>
      </c>
      <c r="J720" s="16" t="s">
        <v>9</v>
      </c>
      <c r="K720" s="14" t="s">
        <v>16</v>
      </c>
      <c r="L720" s="14" t="s">
        <v>17</v>
      </c>
      <c r="M720" s="16" t="s">
        <v>12</v>
      </c>
      <c r="N720" s="16" t="s">
        <v>13</v>
      </c>
      <c r="O720" s="16" t="s">
        <v>14</v>
      </c>
      <c r="P720" s="12">
        <f t="shared" si="57"/>
        <v>1</v>
      </c>
      <c r="Q720" s="12" cm="1">
        <f t="array" ref="Q720">SUMPRODUCT(($G$2:$G$2765=G720)*(P720&gt;$P$2:$P$2765))+1</f>
        <v>1</v>
      </c>
      <c r="R720" s="12" t="e">
        <f>(Q720*100000)+#REF!</f>
        <v>#REF!</v>
      </c>
      <c r="S720" t="e" cm="1">
        <f t="array" ref="S720">SUMPRODUCT(($G$2:$G$2765=G720)*(R720&gt;$R$2:$R$2765))+1</f>
        <v>#REF!</v>
      </c>
      <c r="T720" t="str">
        <f t="shared" si="58"/>
        <v xml:space="preserve">Cheltenham </v>
      </c>
      <c r="U720">
        <v>0</v>
      </c>
      <c r="V720" t="s">
        <v>19</v>
      </c>
      <c r="W720">
        <f t="shared" si="59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55"/>
        <v>Afternoon45001</v>
      </c>
      <c r="D721" s="5" t="str">
        <f>IF('by region'!$C$2="Any","Any",'Turf only'!V721)&amp;M721&amp;IF('by region'!$I$2="Any","Any",N721)&amp;G721</f>
        <v>AnyJumpAny45001</v>
      </c>
      <c r="E721" s="5" t="e">
        <f>IF(I721=#REF!,'Turf only'!G721,"")</f>
        <v>#REF!</v>
      </c>
      <c r="F721" s="5" t="e">
        <f t="shared" si="56"/>
        <v>#REF!</v>
      </c>
      <c r="G721" s="15">
        <v>45001</v>
      </c>
      <c r="H721" s="16" t="s">
        <v>34</v>
      </c>
      <c r="I721" s="16" t="s">
        <v>67</v>
      </c>
      <c r="J721" s="16" t="s">
        <v>9</v>
      </c>
      <c r="K721" s="14" t="s">
        <v>10</v>
      </c>
      <c r="L721" s="14" t="s">
        <v>11</v>
      </c>
      <c r="M721" s="16" t="s">
        <v>12</v>
      </c>
      <c r="N721" s="16" t="s">
        <v>13</v>
      </c>
      <c r="O721" s="16" t="s">
        <v>14</v>
      </c>
      <c r="P721" s="12">
        <f t="shared" si="57"/>
        <v>1</v>
      </c>
      <c r="Q721" s="12" cm="1">
        <f t="array" ref="Q721">SUMPRODUCT(($G$2:$G$2765=G721)*(P721&gt;$P$2:$P$2765))+1</f>
        <v>1</v>
      </c>
      <c r="R721" s="12" t="e">
        <f>(Q721*100000)+#REF!</f>
        <v>#REF!</v>
      </c>
      <c r="S721" t="e" cm="1">
        <f t="array" ref="S721">SUMPRODUCT(($G$2:$G$2765=G721)*(R721&gt;$R$2:$R$2765))+1</f>
        <v>#REF!</v>
      </c>
      <c r="T721" t="str">
        <f t="shared" si="58"/>
        <v xml:space="preserve">Hexham </v>
      </c>
      <c r="U721">
        <v>0</v>
      </c>
      <c r="V721" t="s">
        <v>19</v>
      </c>
      <c r="W721">
        <f t="shared" si="59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55"/>
        <v>Afternoon45002</v>
      </c>
      <c r="D722" s="5" t="str">
        <f>IF('by region'!$C$2="Any","Any",'Turf only'!V722)&amp;M722&amp;IF('by region'!$I$2="Any","Any",N722)&amp;G722</f>
        <v>AnyJumpAny45002</v>
      </c>
      <c r="E722" s="5" t="e">
        <f>IF(I722=#REF!,'Turf only'!G722,"")</f>
        <v>#REF!</v>
      </c>
      <c r="F722" s="5" t="e">
        <f t="shared" si="56"/>
        <v>#REF!</v>
      </c>
      <c r="G722" s="15">
        <v>45002</v>
      </c>
      <c r="H722" s="16" t="s">
        <v>35</v>
      </c>
      <c r="I722" s="16" t="s">
        <v>59</v>
      </c>
      <c r="J722" s="16" t="s">
        <v>9</v>
      </c>
      <c r="K722" s="14" t="s">
        <v>24</v>
      </c>
      <c r="L722" s="14" t="s">
        <v>11</v>
      </c>
      <c r="M722" s="16" t="s">
        <v>12</v>
      </c>
      <c r="N722" s="16" t="s">
        <v>13</v>
      </c>
      <c r="O722" s="16" t="s">
        <v>14</v>
      </c>
      <c r="P722" s="12">
        <f t="shared" si="57"/>
        <v>1</v>
      </c>
      <c r="Q722" s="12" cm="1">
        <f t="array" ref="Q722">SUMPRODUCT(($G$2:$G$2765=G722)*(P722&gt;$P$2:$P$2765))+1</f>
        <v>1</v>
      </c>
      <c r="R722" s="12" t="e">
        <f>(Q722*100000)+#REF!</f>
        <v>#REF!</v>
      </c>
      <c r="S722" t="e" cm="1">
        <f t="array" ref="S722">SUMPRODUCT(($G$2:$G$2765=G722)*(R722&gt;$R$2:$R$2765))+1</f>
        <v>#REF!</v>
      </c>
      <c r="T722" t="str">
        <f t="shared" si="58"/>
        <v xml:space="preserve">Doncaster </v>
      </c>
      <c r="U722">
        <v>0</v>
      </c>
      <c r="V722" t="s">
        <v>11</v>
      </c>
      <c r="W722">
        <f t="shared" si="59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55"/>
        <v>Afternoon45002</v>
      </c>
      <c r="D723" s="5" t="str">
        <f>IF('by region'!$C$2="Any","Any",'Turf only'!V723)&amp;M723&amp;IF('by region'!$I$2="Any","Any",N723)&amp;G723</f>
        <v>AnyJumpAny45002</v>
      </c>
      <c r="E723" s="5" t="e">
        <f>IF(I723=#REF!,'Turf only'!G723,"")</f>
        <v>#REF!</v>
      </c>
      <c r="F723" s="5" t="e">
        <f t="shared" si="56"/>
        <v>#REF!</v>
      </c>
      <c r="G723" s="15">
        <v>45002</v>
      </c>
      <c r="H723" s="16" t="s">
        <v>35</v>
      </c>
      <c r="I723" s="16" t="s">
        <v>15</v>
      </c>
      <c r="J723" s="16" t="s">
        <v>9</v>
      </c>
      <c r="K723" s="14" t="s">
        <v>16</v>
      </c>
      <c r="L723" s="14" t="s">
        <v>17</v>
      </c>
      <c r="M723" s="16" t="s">
        <v>12</v>
      </c>
      <c r="N723" s="16" t="s">
        <v>13</v>
      </c>
      <c r="O723" s="16" t="s">
        <v>14</v>
      </c>
      <c r="P723" s="12">
        <f t="shared" si="57"/>
        <v>1</v>
      </c>
      <c r="Q723" s="12" cm="1">
        <f t="array" ref="Q723">SUMPRODUCT(($G$2:$G$2765=G723)*(P723&gt;$P$2:$P$2765))+1</f>
        <v>1</v>
      </c>
      <c r="R723" s="12" t="e">
        <f>(Q723*100000)+#REF!</f>
        <v>#REF!</v>
      </c>
      <c r="S723" t="e" cm="1">
        <f t="array" ref="S723">SUMPRODUCT(($G$2:$G$2765=G723)*(R723&gt;$R$2:$R$2765))+1</f>
        <v>#REF!</v>
      </c>
      <c r="T723" t="str">
        <f t="shared" si="58"/>
        <v xml:space="preserve">Cheltenham </v>
      </c>
      <c r="U723">
        <v>0</v>
      </c>
      <c r="V723" t="s">
        <v>11</v>
      </c>
      <c r="W723">
        <f t="shared" si="59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55"/>
        <v>Afternoon45002</v>
      </c>
      <c r="D724" s="5" t="str">
        <f>IF('by region'!$C$2="Any","Any",'Turf only'!V724)&amp;M724&amp;IF('by region'!$I$2="Any","Any",N724)&amp;G724</f>
        <v>AnyJumpAny45002</v>
      </c>
      <c r="E724" s="5" t="e">
        <f>IF(I724=#REF!,'Turf only'!G724,"")</f>
        <v>#REF!</v>
      </c>
      <c r="F724" s="5" t="e">
        <f t="shared" si="56"/>
        <v>#REF!</v>
      </c>
      <c r="G724" s="15">
        <v>45002</v>
      </c>
      <c r="H724" s="16" t="s">
        <v>35</v>
      </c>
      <c r="I724" s="16" t="s">
        <v>20</v>
      </c>
      <c r="J724" s="16" t="s">
        <v>9</v>
      </c>
      <c r="K724" s="14" t="s">
        <v>10</v>
      </c>
      <c r="L724" s="14" t="s">
        <v>17</v>
      </c>
      <c r="M724" s="16" t="s">
        <v>12</v>
      </c>
      <c r="N724" s="16" t="s">
        <v>13</v>
      </c>
      <c r="O724" s="16" t="s">
        <v>14</v>
      </c>
      <c r="P724" s="12">
        <f t="shared" si="57"/>
        <v>1</v>
      </c>
      <c r="Q724" s="12" cm="1">
        <f t="array" ref="Q724">SUMPRODUCT(($G$2:$G$2765=G724)*(P724&gt;$P$2:$P$2765))+1</f>
        <v>1</v>
      </c>
      <c r="R724" s="12" t="e">
        <f>(Q724*100000)+#REF!</f>
        <v>#REF!</v>
      </c>
      <c r="S724" t="e" cm="1">
        <f t="array" ref="S724">SUMPRODUCT(($G$2:$G$2765=G724)*(R724&gt;$R$2:$R$2765))+1</f>
        <v>#REF!</v>
      </c>
      <c r="T724" t="str">
        <f t="shared" si="58"/>
        <v xml:space="preserve">Fakenham </v>
      </c>
      <c r="U724">
        <v>0</v>
      </c>
      <c r="V724" t="s">
        <v>17</v>
      </c>
      <c r="W724">
        <f t="shared" si="59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55"/>
        <v>Afternoon45003</v>
      </c>
      <c r="D725" s="5" t="str">
        <f>IF('by region'!$C$2="Any","Any",'Turf only'!V725)&amp;M725&amp;IF('by region'!$I$2="Any","Any",N725)&amp;G725</f>
        <v>AnyJumpAny45003</v>
      </c>
      <c r="E725" s="5" t="e">
        <f>IF(I725=#REF!,'Turf only'!G725,"")</f>
        <v>#REF!</v>
      </c>
      <c r="F725" s="5" t="e">
        <f t="shared" si="56"/>
        <v>#REF!</v>
      </c>
      <c r="G725" s="15">
        <v>45003</v>
      </c>
      <c r="H725" s="16" t="s">
        <v>37</v>
      </c>
      <c r="I725" s="16" t="s">
        <v>58</v>
      </c>
      <c r="J725" s="16" t="s">
        <v>9</v>
      </c>
      <c r="K725" s="14" t="s">
        <v>24</v>
      </c>
      <c r="L725" s="14" t="s">
        <v>19</v>
      </c>
      <c r="M725" s="16" t="s">
        <v>12</v>
      </c>
      <c r="N725" s="16" t="s">
        <v>13</v>
      </c>
      <c r="O725" s="16" t="s">
        <v>14</v>
      </c>
      <c r="P725" s="12">
        <f t="shared" si="57"/>
        <v>1</v>
      </c>
      <c r="Q725" s="12" cm="1">
        <f t="array" ref="Q725">SUMPRODUCT(($G$2:$G$2765=G725)*(P725&gt;$P$2:$P$2765))+1</f>
        <v>1</v>
      </c>
      <c r="R725" s="12" t="e">
        <f>(Q725*100000)+#REF!</f>
        <v>#REF!</v>
      </c>
      <c r="S725" t="e" cm="1">
        <f t="array" ref="S725">SUMPRODUCT(($G$2:$G$2765=G725)*(R725&gt;$R$2:$R$2765))+1</f>
        <v>#REF!</v>
      </c>
      <c r="T725" t="str">
        <f t="shared" si="58"/>
        <v xml:space="preserve">Fontwell Park </v>
      </c>
      <c r="U725">
        <v>0</v>
      </c>
      <c r="V725" t="s">
        <v>30</v>
      </c>
      <c r="W725">
        <f t="shared" si="59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55"/>
        <v>Afternoon45003</v>
      </c>
      <c r="D726" s="5" t="str">
        <f>IF('by region'!$C$2="Any","Any",'Turf only'!V726)&amp;M726&amp;IF('by region'!$I$2="Any","Any",N726)&amp;G726</f>
        <v>AnyJumpAny45003</v>
      </c>
      <c r="E726" s="5" t="e">
        <f>IF(I726=#REF!,'Turf only'!G726,"")</f>
        <v>#REF!</v>
      </c>
      <c r="F726" s="5" t="e">
        <f t="shared" si="56"/>
        <v>#REF!</v>
      </c>
      <c r="G726" s="15">
        <v>45003</v>
      </c>
      <c r="H726" s="16" t="s">
        <v>37</v>
      </c>
      <c r="I726" s="16" t="s">
        <v>47</v>
      </c>
      <c r="J726" s="16" t="s">
        <v>9</v>
      </c>
      <c r="K726" s="14" t="s">
        <v>16</v>
      </c>
      <c r="L726" s="14" t="s">
        <v>19</v>
      </c>
      <c r="M726" s="16" t="s">
        <v>12</v>
      </c>
      <c r="N726" s="16" t="s">
        <v>13</v>
      </c>
      <c r="O726" s="16" t="s">
        <v>14</v>
      </c>
      <c r="P726" s="12">
        <f t="shared" si="57"/>
        <v>1</v>
      </c>
      <c r="Q726" s="12" cm="1">
        <f t="array" ref="Q726">SUMPRODUCT(($G$2:$G$2765=G726)*(P726&gt;$P$2:$P$2765))+1</f>
        <v>1</v>
      </c>
      <c r="R726" s="12" t="e">
        <f>(Q726*100000)+#REF!</f>
        <v>#REF!</v>
      </c>
      <c r="S726" t="e" cm="1">
        <f t="array" ref="S726">SUMPRODUCT(($G$2:$G$2765=G726)*(R726&gt;$R$2:$R$2765))+1</f>
        <v>#REF!</v>
      </c>
      <c r="T726" t="str">
        <f t="shared" si="58"/>
        <v xml:space="preserve">Kempton Park </v>
      </c>
      <c r="U726">
        <v>0</v>
      </c>
      <c r="V726" t="s">
        <v>17</v>
      </c>
      <c r="W726">
        <f t="shared" si="59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55"/>
        <v>Afternoon45003</v>
      </c>
      <c r="D727" s="5" t="str">
        <f>IF('by region'!$C$2="Any","Any",'Turf only'!V727)&amp;M727&amp;IF('by region'!$I$2="Any","Any",N727)&amp;G727</f>
        <v>AnyJumpAny45003</v>
      </c>
      <c r="E727" s="5" t="e">
        <f>IF(I727=#REF!,'Turf only'!G727,"")</f>
        <v>#REF!</v>
      </c>
      <c r="F727" s="5" t="e">
        <f t="shared" si="56"/>
        <v>#REF!</v>
      </c>
      <c r="G727" s="15">
        <v>45003</v>
      </c>
      <c r="H727" s="16" t="s">
        <v>37</v>
      </c>
      <c r="I727" s="16" t="s">
        <v>31</v>
      </c>
      <c r="J727" s="16" t="s">
        <v>9</v>
      </c>
      <c r="K727" s="14" t="s">
        <v>24</v>
      </c>
      <c r="L727" s="14" t="s">
        <v>11</v>
      </c>
      <c r="M727" s="16" t="s">
        <v>12</v>
      </c>
      <c r="N727" s="16" t="s">
        <v>13</v>
      </c>
      <c r="O727" s="16" t="s">
        <v>14</v>
      </c>
      <c r="P727" s="12">
        <f t="shared" si="57"/>
        <v>1</v>
      </c>
      <c r="Q727" s="12" cm="1">
        <f t="array" ref="Q727">SUMPRODUCT(($G$2:$G$2765=G727)*(P727&gt;$P$2:$P$2765))+1</f>
        <v>1</v>
      </c>
      <c r="R727" s="12" t="e">
        <f>(Q727*100000)+#REF!</f>
        <v>#REF!</v>
      </c>
      <c r="S727" t="e" cm="1">
        <f t="array" ref="S727">SUMPRODUCT(($G$2:$G$2765=G727)*(R727&gt;$R$2:$R$2765))+1</f>
        <v>#REF!</v>
      </c>
      <c r="T727" t="str">
        <f t="shared" si="58"/>
        <v xml:space="preserve">Newcastle </v>
      </c>
      <c r="U727">
        <v>0</v>
      </c>
      <c r="V727" t="s">
        <v>30</v>
      </c>
      <c r="W727">
        <f t="shared" si="59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55"/>
        <v>Afternoon45003</v>
      </c>
      <c r="D728" s="5" t="str">
        <f>IF('by region'!$C$2="Any","Any",'Turf only'!V728)&amp;M728&amp;IF('by region'!$I$2="Any","Any",N728)&amp;G728</f>
        <v>AnyJumpAny45003</v>
      </c>
      <c r="E728" s="5" t="e">
        <f>IF(I728=#REF!,'Turf only'!G728,"")</f>
        <v>#REF!</v>
      </c>
      <c r="F728" s="5" t="e">
        <f t="shared" si="56"/>
        <v>#REF!</v>
      </c>
      <c r="G728" s="15">
        <v>45003</v>
      </c>
      <c r="H728" s="16" t="s">
        <v>37</v>
      </c>
      <c r="I728" s="16" t="s">
        <v>60</v>
      </c>
      <c r="J728" s="16" t="s">
        <v>9</v>
      </c>
      <c r="K728" s="14" t="s">
        <v>24</v>
      </c>
      <c r="L728" s="14" t="s">
        <v>17</v>
      </c>
      <c r="M728" s="16" t="s">
        <v>12</v>
      </c>
      <c r="N728" s="16" t="s">
        <v>13</v>
      </c>
      <c r="O728" s="16" t="s">
        <v>14</v>
      </c>
      <c r="P728" s="12">
        <f t="shared" si="57"/>
        <v>1</v>
      </c>
      <c r="Q728" s="12" cm="1">
        <f t="array" ref="Q728">SUMPRODUCT(($G$2:$G$2765=G728)*(P728&gt;$P$2:$P$2765))+1</f>
        <v>1</v>
      </c>
      <c r="R728" s="12" t="e">
        <f>(Q728*100000)+#REF!</f>
        <v>#REF!</v>
      </c>
      <c r="S728" t="e" cm="1">
        <f t="array" ref="S728">SUMPRODUCT(($G$2:$G$2765=G728)*(R728&gt;$R$2:$R$2765))+1</f>
        <v>#REF!</v>
      </c>
      <c r="T728" t="str">
        <f t="shared" si="58"/>
        <v xml:space="preserve">Uttoxeter </v>
      </c>
      <c r="U728">
        <v>0</v>
      </c>
      <c r="V728" t="s">
        <v>11</v>
      </c>
      <c r="W728">
        <f t="shared" si="59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55"/>
        <v>Afternoon45004</v>
      </c>
      <c r="D729" s="5" t="str">
        <f>IF('by region'!$C$2="Any","Any",'Turf only'!V729)&amp;M729&amp;IF('by region'!$I$2="Any","Any",N729)&amp;G729</f>
        <v>AnyJumpAny45004</v>
      </c>
      <c r="E729" s="5" t="e">
        <f>IF(I729=#REF!,'Turf only'!G729,"")</f>
        <v>#REF!</v>
      </c>
      <c r="F729" s="5" t="e">
        <f t="shared" si="56"/>
        <v>#REF!</v>
      </c>
      <c r="G729" s="15">
        <v>45004</v>
      </c>
      <c r="H729" s="16" t="s">
        <v>40</v>
      </c>
      <c r="I729" s="16" t="s">
        <v>54</v>
      </c>
      <c r="J729" s="16" t="s">
        <v>9</v>
      </c>
      <c r="K729" s="14" t="s">
        <v>24</v>
      </c>
      <c r="L729" s="14" t="s">
        <v>19</v>
      </c>
      <c r="M729" s="16" t="s">
        <v>12</v>
      </c>
      <c r="N729" s="16" t="s">
        <v>13</v>
      </c>
      <c r="O729" s="16" t="s">
        <v>14</v>
      </c>
      <c r="P729" s="12">
        <f t="shared" si="57"/>
        <v>1</v>
      </c>
      <c r="Q729" s="12" cm="1">
        <f t="array" ref="Q729">SUMPRODUCT(($G$2:$G$2765=G729)*(P729&gt;$P$2:$P$2765))+1</f>
        <v>1</v>
      </c>
      <c r="R729" s="12" t="e">
        <f>(Q729*100000)+#REF!</f>
        <v>#REF!</v>
      </c>
      <c r="S729" t="e" cm="1">
        <f t="array" ref="S729">SUMPRODUCT(($G$2:$G$2765=G729)*(R729&gt;$R$2:$R$2765))+1</f>
        <v>#REF!</v>
      </c>
      <c r="T729" t="str">
        <f t="shared" si="58"/>
        <v xml:space="preserve">Chepstow </v>
      </c>
      <c r="U729">
        <v>0</v>
      </c>
      <c r="V729" t="s">
        <v>11</v>
      </c>
      <c r="W729">
        <f t="shared" si="59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55"/>
        <v>Afternoon45004</v>
      </c>
      <c r="D730" s="5" t="str">
        <f>IF('by region'!$C$2="Any","Any",'Turf only'!V730)&amp;M730&amp;IF('by region'!$I$2="Any","Any",N730)&amp;G730</f>
        <v>AnyJumpAny45004</v>
      </c>
      <c r="E730" s="5" t="e">
        <f>IF(I730=#REF!,'Turf only'!G730,"")</f>
        <v>#REF!</v>
      </c>
      <c r="F730" s="5" t="e">
        <f t="shared" si="56"/>
        <v>#REF!</v>
      </c>
      <c r="G730" s="15">
        <v>45004</v>
      </c>
      <c r="H730" s="16" t="s">
        <v>40</v>
      </c>
      <c r="I730" s="16" t="s">
        <v>63</v>
      </c>
      <c r="J730" s="16" t="s">
        <v>9</v>
      </c>
      <c r="K730" s="14" t="s">
        <v>16</v>
      </c>
      <c r="L730" s="14" t="s">
        <v>11</v>
      </c>
      <c r="M730" s="16" t="s">
        <v>12</v>
      </c>
      <c r="N730" s="16" t="s">
        <v>13</v>
      </c>
      <c r="O730" s="16" t="s">
        <v>21</v>
      </c>
      <c r="P730" s="12">
        <f t="shared" si="57"/>
        <v>1</v>
      </c>
      <c r="Q730" s="12" cm="1">
        <f t="array" ref="Q730">SUMPRODUCT(($G$2:$G$2765=G730)*(P730&gt;$P$2:$P$2765))+1</f>
        <v>1</v>
      </c>
      <c r="R730" s="12" t="e">
        <f>(Q730*100000)+#REF!</f>
        <v>#REF!</v>
      </c>
      <c r="S730" t="e" cm="1">
        <f t="array" ref="S730">SUMPRODUCT(($G$2:$G$2765=G730)*(R730&gt;$R$2:$R$2765))+1</f>
        <v>#REF!</v>
      </c>
      <c r="T730" t="str">
        <f t="shared" si="58"/>
        <v xml:space="preserve">Carlisle </v>
      </c>
      <c r="U730">
        <v>0</v>
      </c>
      <c r="V730" t="s">
        <v>17</v>
      </c>
      <c r="W730">
        <f t="shared" si="59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55"/>
        <v>Afternoon45005</v>
      </c>
      <c r="D731" s="5" t="str">
        <f>IF('by region'!$C$2="Any","Any",'Turf only'!V731)&amp;M731&amp;IF('by region'!$I$2="Any","Any",N731)&amp;G731</f>
        <v>AnyJumpAny45005</v>
      </c>
      <c r="E731" s="5" t="e">
        <f>IF(I731=#REF!,'Turf only'!G731,"")</f>
        <v>#REF!</v>
      </c>
      <c r="F731" s="5" t="e">
        <f t="shared" si="56"/>
        <v>#REF!</v>
      </c>
      <c r="G731" s="15">
        <v>45005</v>
      </c>
      <c r="H731" s="16" t="s">
        <v>42</v>
      </c>
      <c r="I731" s="16" t="s">
        <v>23</v>
      </c>
      <c r="J731" s="16" t="s">
        <v>9</v>
      </c>
      <c r="K731" s="14" t="s">
        <v>24</v>
      </c>
      <c r="L731" s="14" t="s">
        <v>17</v>
      </c>
      <c r="M731" s="16" t="s">
        <v>12</v>
      </c>
      <c r="N731" s="16" t="s">
        <v>13</v>
      </c>
      <c r="O731" s="16" t="s">
        <v>14</v>
      </c>
      <c r="P731" s="12">
        <f t="shared" si="57"/>
        <v>1</v>
      </c>
      <c r="Q731" s="12" cm="1">
        <f t="array" ref="Q731">SUMPRODUCT(($G$2:$G$2765=G731)*(P731&gt;$P$2:$P$2765))+1</f>
        <v>1</v>
      </c>
      <c r="R731" s="12" t="e">
        <f>(Q731*100000)+#REF!</f>
        <v>#REF!</v>
      </c>
      <c r="S731" t="e" cm="1">
        <f t="array" ref="S731">SUMPRODUCT(($G$2:$G$2765=G731)*(R731&gt;$R$2:$R$2765))+1</f>
        <v>#REF!</v>
      </c>
      <c r="T731" t="str">
        <f t="shared" si="58"/>
        <v xml:space="preserve">Southwell </v>
      </c>
      <c r="U731">
        <v>0</v>
      </c>
      <c r="V731" t="s">
        <v>30</v>
      </c>
      <c r="W731">
        <f t="shared" si="59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55"/>
        <v>Afternoon45005</v>
      </c>
      <c r="D732" s="5" t="str">
        <f>IF('by region'!$C$2="Any","Any",'Turf only'!V732)&amp;M732&amp;IF('by region'!$I$2="Any","Any",N732)&amp;G732</f>
        <v>AnyJumpAny45005</v>
      </c>
      <c r="E732" s="5" t="e">
        <f>IF(I732=#REF!,'Turf only'!G732,"")</f>
        <v>#REF!</v>
      </c>
      <c r="F732" s="5" t="e">
        <f t="shared" si="56"/>
        <v>#REF!</v>
      </c>
      <c r="G732" s="15">
        <v>45005</v>
      </c>
      <c r="H732" s="16" t="s">
        <v>42</v>
      </c>
      <c r="I732" s="16" t="s">
        <v>57</v>
      </c>
      <c r="J732" s="16" t="s">
        <v>9</v>
      </c>
      <c r="K732" s="14" t="s">
        <v>10</v>
      </c>
      <c r="L732" s="14" t="s">
        <v>19</v>
      </c>
      <c r="M732" s="16" t="s">
        <v>12</v>
      </c>
      <c r="N732" s="16" t="s">
        <v>13</v>
      </c>
      <c r="O732" s="16" t="s">
        <v>14</v>
      </c>
      <c r="P732" s="12">
        <f t="shared" si="57"/>
        <v>1</v>
      </c>
      <c r="Q732" s="12" cm="1">
        <f t="array" ref="Q732">SUMPRODUCT(($G$2:$G$2765=G732)*(P732&gt;$P$2:$P$2765))+1</f>
        <v>1</v>
      </c>
      <c r="R732" s="12" t="e">
        <f>(Q732*100000)+#REF!</f>
        <v>#REF!</v>
      </c>
      <c r="S732" t="e" cm="1">
        <f t="array" ref="S732">SUMPRODUCT(($G$2:$G$2765=G732)*(R732&gt;$R$2:$R$2765))+1</f>
        <v>#REF!</v>
      </c>
      <c r="T732" t="str">
        <f t="shared" si="58"/>
        <v xml:space="preserve">Taunton </v>
      </c>
      <c r="U732">
        <v>0</v>
      </c>
      <c r="V732" t="s">
        <v>19</v>
      </c>
      <c r="W732">
        <f t="shared" si="59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55"/>
        <v>Afternoon45006</v>
      </c>
      <c r="D733" s="5" t="str">
        <f>IF('by region'!$C$2="Any","Any",'Turf only'!V733)&amp;M733&amp;IF('by region'!$I$2="Any","Any",N733)&amp;G733</f>
        <v>AnyJumpAny45006</v>
      </c>
      <c r="E733" s="5" t="e">
        <f>IF(I733=#REF!,'Turf only'!G733,"")</f>
        <v>#REF!</v>
      </c>
      <c r="F733" s="5" t="e">
        <f t="shared" si="56"/>
        <v>#REF!</v>
      </c>
      <c r="G733" s="15">
        <v>45006</v>
      </c>
      <c r="H733" s="16" t="s">
        <v>7</v>
      </c>
      <c r="I733" s="16" t="s">
        <v>53</v>
      </c>
      <c r="J733" s="16" t="s">
        <v>9</v>
      </c>
      <c r="K733" s="14" t="s">
        <v>16</v>
      </c>
      <c r="L733" s="14" t="s">
        <v>17</v>
      </c>
      <c r="M733" s="16" t="s">
        <v>12</v>
      </c>
      <c r="N733" s="16" t="s">
        <v>13</v>
      </c>
      <c r="O733" s="16" t="s">
        <v>21</v>
      </c>
      <c r="P733" s="12">
        <f t="shared" si="57"/>
        <v>1</v>
      </c>
      <c r="Q733" s="12" cm="1">
        <f t="array" ref="Q733">SUMPRODUCT(($G$2:$G$2765=G733)*(P733&gt;$P$2:$P$2765))+1</f>
        <v>1</v>
      </c>
      <c r="R733" s="12" t="e">
        <f>(Q733*100000)+#REF!</f>
        <v>#REF!</v>
      </c>
      <c r="S733" t="e" cm="1">
        <f t="array" ref="S733">SUMPRODUCT(($G$2:$G$2765=G733)*(R733&gt;$R$2:$R$2765))+1</f>
        <v>#REF!</v>
      </c>
      <c r="T733" t="str">
        <f t="shared" si="58"/>
        <v xml:space="preserve">Market Rasen </v>
      </c>
      <c r="U733">
        <v>0</v>
      </c>
      <c r="V733" t="s">
        <v>11</v>
      </c>
      <c r="W733">
        <f t="shared" si="59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55"/>
        <v>Afternoon45006</v>
      </c>
      <c r="D734" s="5" t="str">
        <f>IF('by region'!$C$2="Any","Any",'Turf only'!V734)&amp;M734&amp;IF('by region'!$I$2="Any","Any",N734)&amp;G734</f>
        <v>AnyJumpAny45006</v>
      </c>
      <c r="E734" s="5" t="e">
        <f>IF(I734=#REF!,'Turf only'!G734,"")</f>
        <v>#REF!</v>
      </c>
      <c r="F734" s="5" t="e">
        <f t="shared" si="56"/>
        <v>#REF!</v>
      </c>
      <c r="G734" s="15">
        <v>45006</v>
      </c>
      <c r="H734" s="16" t="s">
        <v>7</v>
      </c>
      <c r="I734" s="16" t="s">
        <v>41</v>
      </c>
      <c r="J734" s="16" t="s">
        <v>9</v>
      </c>
      <c r="K734" s="14" t="s">
        <v>10</v>
      </c>
      <c r="L734" s="14" t="s">
        <v>19</v>
      </c>
      <c r="M734" s="16" t="s">
        <v>12</v>
      </c>
      <c r="N734" s="16" t="s">
        <v>13</v>
      </c>
      <c r="O734" s="16" t="s">
        <v>21</v>
      </c>
      <c r="P734" s="12">
        <f t="shared" si="57"/>
        <v>1</v>
      </c>
      <c r="Q734" s="12" cm="1">
        <f t="array" ref="Q734">SUMPRODUCT(($G$2:$G$2765=G734)*(P734&gt;$P$2:$P$2765))+1</f>
        <v>1</v>
      </c>
      <c r="R734" s="12" t="e">
        <f>(Q734*100000)+#REF!</f>
        <v>#REF!</v>
      </c>
      <c r="S734" t="e" cm="1">
        <f t="array" ref="S734">SUMPRODUCT(($G$2:$G$2765=G734)*(R734&gt;$R$2:$R$2765))+1</f>
        <v>#REF!</v>
      </c>
      <c r="T734" t="str">
        <f t="shared" si="58"/>
        <v xml:space="preserve">Plumpton </v>
      </c>
      <c r="U734">
        <v>0</v>
      </c>
      <c r="V734" t="s">
        <v>19</v>
      </c>
      <c r="W734">
        <f t="shared" si="59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55"/>
        <v>Afternoon45006</v>
      </c>
      <c r="D735" s="5" t="str">
        <f>IF('by region'!$C$2="Any","Any",'Turf only'!V735)&amp;M735&amp;IF('by region'!$I$2="Any","Any",N735)&amp;G735</f>
        <v>AnyJumpAny45006</v>
      </c>
      <c r="E735" s="5" t="e">
        <f>IF(I735=#REF!,'Turf only'!G735,"")</f>
        <v>#REF!</v>
      </c>
      <c r="F735" s="5" t="e">
        <f t="shared" si="56"/>
        <v>#REF!</v>
      </c>
      <c r="G735" s="15">
        <v>45006</v>
      </c>
      <c r="H735" s="16" t="s">
        <v>7</v>
      </c>
      <c r="I735" s="16" t="s">
        <v>49</v>
      </c>
      <c r="J735" s="16" t="s">
        <v>9</v>
      </c>
      <c r="K735" s="14" t="s">
        <v>10</v>
      </c>
      <c r="L735" s="14" t="s">
        <v>11</v>
      </c>
      <c r="M735" s="16" t="s">
        <v>12</v>
      </c>
      <c r="N735" s="16" t="s">
        <v>13</v>
      </c>
      <c r="O735" s="16" t="s">
        <v>14</v>
      </c>
      <c r="P735" s="12">
        <f t="shared" si="57"/>
        <v>1</v>
      </c>
      <c r="Q735" s="12" cm="1">
        <f t="array" ref="Q735">SUMPRODUCT(($G$2:$G$2765=G735)*(P735&gt;$P$2:$P$2765))+1</f>
        <v>1</v>
      </c>
      <c r="R735" s="12" t="e">
        <f>(Q735*100000)+#REF!</f>
        <v>#REF!</v>
      </c>
      <c r="S735" t="e" cm="1">
        <f t="array" ref="S735">SUMPRODUCT(($G$2:$G$2765=G735)*(R735&gt;$R$2:$R$2765))+1</f>
        <v>#REF!</v>
      </c>
      <c r="T735" t="str">
        <f t="shared" si="58"/>
        <v xml:space="preserve">Wetherby </v>
      </c>
      <c r="U735">
        <v>0</v>
      </c>
      <c r="V735" t="s">
        <v>17</v>
      </c>
      <c r="W735">
        <f t="shared" si="59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55"/>
        <v>Afternoon45007</v>
      </c>
      <c r="D736" s="5" t="str">
        <f>IF('by region'!$C$2="Any","Any",'Turf only'!V736)&amp;M736&amp;IF('by region'!$I$2="Any","Any",N736)&amp;G736</f>
        <v>AnyJumpAny45007</v>
      </c>
      <c r="E736" s="5" t="e">
        <f>IF(I736=#REF!,'Turf only'!G736,"")</f>
        <v>#REF!</v>
      </c>
      <c r="F736" s="5" t="e">
        <f t="shared" si="56"/>
        <v>#REF!</v>
      </c>
      <c r="G736" s="15">
        <v>45007</v>
      </c>
      <c r="H736" s="16" t="s">
        <v>27</v>
      </c>
      <c r="I736" s="16" t="s">
        <v>48</v>
      </c>
      <c r="J736" s="16" t="s">
        <v>9</v>
      </c>
      <c r="K736" s="14" t="s">
        <v>16</v>
      </c>
      <c r="L736" s="14" t="s">
        <v>17</v>
      </c>
      <c r="M736" s="16" t="s">
        <v>12</v>
      </c>
      <c r="N736" s="16" t="s">
        <v>13</v>
      </c>
      <c r="O736" s="16" t="s">
        <v>21</v>
      </c>
      <c r="P736" s="12">
        <f t="shared" si="57"/>
        <v>1</v>
      </c>
      <c r="Q736" s="12" cm="1">
        <f t="array" ref="Q736">SUMPRODUCT(($G$2:$G$2765=G736)*(P736&gt;$P$2:$P$2765))+1</f>
        <v>1</v>
      </c>
      <c r="R736" s="12" t="e">
        <f>(Q736*100000)+#REF!</f>
        <v>#REF!</v>
      </c>
      <c r="S736" t="e" cm="1">
        <f t="array" ref="S736">SUMPRODUCT(($G$2:$G$2765=G736)*(R736&gt;$R$2:$R$2765))+1</f>
        <v>#REF!</v>
      </c>
      <c r="T736" t="str">
        <f t="shared" si="58"/>
        <v xml:space="preserve">Warwick </v>
      </c>
      <c r="U736">
        <v>0</v>
      </c>
      <c r="V736" t="s">
        <v>11</v>
      </c>
      <c r="W736">
        <f t="shared" si="59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55"/>
        <v>Afternoon45007</v>
      </c>
      <c r="D737" s="5" t="str">
        <f>IF('by region'!$C$2="Any","Any",'Turf only'!V737)&amp;M737&amp;IF('by region'!$I$2="Any","Any",N737)&amp;G737</f>
        <v>AnyJumpAny45007</v>
      </c>
      <c r="E737" s="5" t="e">
        <f>IF(I737=#REF!,'Turf only'!G737,"")</f>
        <v>#REF!</v>
      </c>
      <c r="F737" s="5" t="e">
        <f t="shared" si="56"/>
        <v>#REF!</v>
      </c>
      <c r="G737" s="15">
        <v>45007</v>
      </c>
      <c r="H737" s="16" t="s">
        <v>27</v>
      </c>
      <c r="I737" s="16" t="s">
        <v>65</v>
      </c>
      <c r="J737" s="16" t="s">
        <v>9</v>
      </c>
      <c r="K737" s="14" t="s">
        <v>24</v>
      </c>
      <c r="L737" s="14" t="s">
        <v>19</v>
      </c>
      <c r="M737" s="16" t="s">
        <v>12</v>
      </c>
      <c r="N737" s="16" t="s">
        <v>13</v>
      </c>
      <c r="O737" s="16" t="s">
        <v>14</v>
      </c>
      <c r="P737" s="12">
        <f t="shared" si="57"/>
        <v>1</v>
      </c>
      <c r="Q737" s="12" cm="1">
        <f t="array" ref="Q737">SUMPRODUCT(($G$2:$G$2765=G737)*(P737&gt;$P$2:$P$2765))+1</f>
        <v>1</v>
      </c>
      <c r="R737" s="12" t="e">
        <f>(Q737*100000)+#REF!</f>
        <v>#REF!</v>
      </c>
      <c r="S737" t="e" cm="1">
        <f t="array" ref="S737">SUMPRODUCT(($G$2:$G$2765=G737)*(R737&gt;$R$2:$R$2765))+1</f>
        <v>#REF!</v>
      </c>
      <c r="T737" t="str">
        <f t="shared" si="58"/>
        <v xml:space="preserve">Ffos Las </v>
      </c>
      <c r="U737">
        <v>0</v>
      </c>
      <c r="V737" t="s">
        <v>19</v>
      </c>
      <c r="W737">
        <f t="shared" si="59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55"/>
        <v>Afternoon45007</v>
      </c>
      <c r="D738" s="5" t="str">
        <f>IF('by region'!$C$2="Any","Any",'Turf only'!V738)&amp;M738&amp;IF('by region'!$I$2="Any","Any",N738)&amp;G738</f>
        <v>AnyJumpAny45007</v>
      </c>
      <c r="E738" s="5" t="e">
        <f>IF(I738=#REF!,'Turf only'!G738,"")</f>
        <v>#REF!</v>
      </c>
      <c r="F738" s="5" t="e">
        <f t="shared" si="56"/>
        <v>#REF!</v>
      </c>
      <c r="G738" s="15">
        <v>45007</v>
      </c>
      <c r="H738" s="16" t="s">
        <v>27</v>
      </c>
      <c r="I738" s="16" t="s">
        <v>56</v>
      </c>
      <c r="J738" s="16" t="s">
        <v>9</v>
      </c>
      <c r="K738" s="14" t="s">
        <v>16</v>
      </c>
      <c r="L738" s="14" t="s">
        <v>11</v>
      </c>
      <c r="M738" s="16" t="s">
        <v>12</v>
      </c>
      <c r="N738" s="16" t="s">
        <v>13</v>
      </c>
      <c r="O738" s="16" t="s">
        <v>14</v>
      </c>
      <c r="P738" s="12">
        <f t="shared" si="57"/>
        <v>1</v>
      </c>
      <c r="Q738" s="12" cm="1">
        <f t="array" ref="Q738">SUMPRODUCT(($G$2:$G$2765=G738)*(P738&gt;$P$2:$P$2765))+1</f>
        <v>1</v>
      </c>
      <c r="R738" s="12" t="e">
        <f>(Q738*100000)+#REF!</f>
        <v>#REF!</v>
      </c>
      <c r="S738" t="e" cm="1">
        <f t="array" ref="S738">SUMPRODUCT(($G$2:$G$2765=G738)*(R738&gt;$R$2:$R$2765))+1</f>
        <v>#REF!</v>
      </c>
      <c r="T738" t="str">
        <f t="shared" si="58"/>
        <v xml:space="preserve">Haydock Park </v>
      </c>
      <c r="U738">
        <v>0</v>
      </c>
      <c r="V738" t="s">
        <v>19</v>
      </c>
      <c r="W738">
        <f t="shared" si="59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55"/>
        <v>Afternoon45008</v>
      </c>
      <c r="D739" s="5" t="str">
        <f>IF('by region'!$C$2="Any","Any",'Turf only'!V739)&amp;M739&amp;IF('by region'!$I$2="Any","Any",N739)&amp;G739</f>
        <v>AnyJumpAny45008</v>
      </c>
      <c r="E739" s="5" t="e">
        <f>IF(I739=#REF!,'Turf only'!G739,"")</f>
        <v>#REF!</v>
      </c>
      <c r="F739" s="5" t="e">
        <f t="shared" si="56"/>
        <v>#REF!</v>
      </c>
      <c r="G739" s="15">
        <v>45008</v>
      </c>
      <c r="H739" s="16" t="s">
        <v>34</v>
      </c>
      <c r="I739" s="16" t="s">
        <v>54</v>
      </c>
      <c r="J739" s="16" t="s">
        <v>9</v>
      </c>
      <c r="K739" s="14" t="s">
        <v>24</v>
      </c>
      <c r="L739" s="14" t="s">
        <v>19</v>
      </c>
      <c r="M739" s="16" t="s">
        <v>12</v>
      </c>
      <c r="N739" s="16" t="s">
        <v>13</v>
      </c>
      <c r="O739" s="16" t="s">
        <v>14</v>
      </c>
      <c r="P739" s="12">
        <f t="shared" si="57"/>
        <v>1</v>
      </c>
      <c r="Q739" s="12" cm="1">
        <f t="array" ref="Q739">SUMPRODUCT(($G$2:$G$2765=G739)*(P739&gt;$P$2:$P$2765))+1</f>
        <v>1</v>
      </c>
      <c r="R739" s="12" t="e">
        <f>(Q739*100000)+#REF!</f>
        <v>#REF!</v>
      </c>
      <c r="S739" t="e" cm="1">
        <f t="array" ref="S739">SUMPRODUCT(($G$2:$G$2765=G739)*(R739&gt;$R$2:$R$2765))+1</f>
        <v>#REF!</v>
      </c>
      <c r="T739" t="str">
        <f t="shared" si="58"/>
        <v xml:space="preserve">Chepstow </v>
      </c>
      <c r="U739">
        <v>0</v>
      </c>
      <c r="V739" t="s">
        <v>19</v>
      </c>
      <c r="W739">
        <f t="shared" si="59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55"/>
        <v>Afternoon45008</v>
      </c>
      <c r="D740" s="5" t="str">
        <f>IF('by region'!$C$2="Any","Any",'Turf only'!V740)&amp;M740&amp;IF('by region'!$I$2="Any","Any",N740)&amp;G740</f>
        <v>AnyJumpAny45008</v>
      </c>
      <c r="E740" s="5" t="e">
        <f>IF(I740=#REF!,'Turf only'!G740,"")</f>
        <v>#REF!</v>
      </c>
      <c r="F740" s="5" t="e">
        <f t="shared" si="56"/>
        <v>#REF!</v>
      </c>
      <c r="G740" s="15">
        <v>45008</v>
      </c>
      <c r="H740" s="16" t="s">
        <v>34</v>
      </c>
      <c r="I740" s="16" t="s">
        <v>52</v>
      </c>
      <c r="J740" s="16" t="s">
        <v>9</v>
      </c>
      <c r="K740" s="14" t="s">
        <v>10</v>
      </c>
      <c r="L740" s="14" t="s">
        <v>17</v>
      </c>
      <c r="M740" s="16" t="s">
        <v>12</v>
      </c>
      <c r="N740" s="16" t="s">
        <v>13</v>
      </c>
      <c r="O740" s="16" t="s">
        <v>14</v>
      </c>
      <c r="P740" s="12">
        <f t="shared" si="57"/>
        <v>1</v>
      </c>
      <c r="Q740" s="12" cm="1">
        <f t="array" ref="Q740">SUMPRODUCT(($G$2:$G$2765=G740)*(P740&gt;$P$2:$P$2765))+1</f>
        <v>1</v>
      </c>
      <c r="R740" s="12" t="e">
        <f>(Q740*100000)+#REF!</f>
        <v>#REF!</v>
      </c>
      <c r="S740" t="e" cm="1">
        <f t="array" ref="S740">SUMPRODUCT(($G$2:$G$2765=G740)*(R740&gt;$R$2:$R$2765))+1</f>
        <v>#REF!</v>
      </c>
      <c r="T740" t="str">
        <f t="shared" si="58"/>
        <v xml:space="preserve">Ludlow </v>
      </c>
      <c r="U740">
        <v>0</v>
      </c>
      <c r="V740" t="s">
        <v>17</v>
      </c>
      <c r="W740">
        <f t="shared" si="59"/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55"/>
        <v>Afternoon45008</v>
      </c>
      <c r="D741" s="5" t="str">
        <f>IF('by region'!$C$2="Any","Any",'Turf only'!V741)&amp;M741&amp;IF('by region'!$I$2="Any","Any",N741)&amp;G741</f>
        <v>AnyJumpAny45008</v>
      </c>
      <c r="E741" s="5" t="e">
        <f>IF(I741=#REF!,'Turf only'!G741,"")</f>
        <v>#REF!</v>
      </c>
      <c r="F741" s="5" t="e">
        <f t="shared" si="56"/>
        <v>#REF!</v>
      </c>
      <c r="G741" s="15">
        <v>45008</v>
      </c>
      <c r="H741" s="16" t="s">
        <v>34</v>
      </c>
      <c r="I741" s="16" t="s">
        <v>46</v>
      </c>
      <c r="J741" s="16" t="s">
        <v>9</v>
      </c>
      <c r="K741" s="14" t="s">
        <v>24</v>
      </c>
      <c r="L741" s="14" t="s">
        <v>11</v>
      </c>
      <c r="M741" s="16" t="s">
        <v>12</v>
      </c>
      <c r="N741" s="16" t="s">
        <v>13</v>
      </c>
      <c r="O741" s="16" t="s">
        <v>14</v>
      </c>
      <c r="P741" s="12">
        <f t="shared" si="57"/>
        <v>1</v>
      </c>
      <c r="Q741" s="12" cm="1">
        <f t="array" ref="Q741">SUMPRODUCT(($G$2:$G$2765=G741)*(P741&gt;$P$2:$P$2765))+1</f>
        <v>1</v>
      </c>
      <c r="R741" s="12" t="e">
        <f>(Q741*100000)+#REF!</f>
        <v>#REF!</v>
      </c>
      <c r="S741" t="e" cm="1">
        <f t="array" ref="S741">SUMPRODUCT(($G$2:$G$2765=G741)*(R741&gt;$R$2:$R$2765))+1</f>
        <v>#REF!</v>
      </c>
      <c r="T741" t="str">
        <f t="shared" si="58"/>
        <v xml:space="preserve">Sedgefield </v>
      </c>
      <c r="U741">
        <v>0</v>
      </c>
      <c r="V741" t="s">
        <v>11</v>
      </c>
      <c r="W741">
        <f t="shared" si="59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55"/>
        <v>Afternoon45009</v>
      </c>
      <c r="D742" s="5" t="str">
        <f>IF('by region'!$C$2="Any","Any",'Turf only'!V742)&amp;M742&amp;IF('by region'!$I$2="Any","Any",N742)&amp;G742</f>
        <v>AnyJumpAny45009</v>
      </c>
      <c r="E742" s="5" t="e">
        <f>IF(I742=#REF!,'Turf only'!G742,"")</f>
        <v>#REF!</v>
      </c>
      <c r="F742" s="5" t="e">
        <f t="shared" si="56"/>
        <v>#REF!</v>
      </c>
      <c r="G742" s="15">
        <v>45009</v>
      </c>
      <c r="H742" s="16" t="s">
        <v>35</v>
      </c>
      <c r="I742" s="16" t="s">
        <v>61</v>
      </c>
      <c r="J742" s="16" t="s">
        <v>9</v>
      </c>
      <c r="K742" s="14" t="s">
        <v>24</v>
      </c>
      <c r="L742" s="14" t="s">
        <v>17</v>
      </c>
      <c r="M742" s="16" t="s">
        <v>12</v>
      </c>
      <c r="N742" s="16" t="s">
        <v>13</v>
      </c>
      <c r="O742" s="16" t="s">
        <v>14</v>
      </c>
      <c r="P742" s="12">
        <f t="shared" si="57"/>
        <v>1</v>
      </c>
      <c r="Q742" s="12" cm="1">
        <f t="array" ref="Q742">SUMPRODUCT(($G$2:$G$2765=G742)*(P742&gt;$P$2:$P$2765))+1</f>
        <v>1</v>
      </c>
      <c r="R742" s="12" t="e">
        <f>(Q742*100000)+#REF!</f>
        <v>#REF!</v>
      </c>
      <c r="S742" t="e" cm="1">
        <f t="array" ref="S742">SUMPRODUCT(($G$2:$G$2765=G742)*(R742&gt;$R$2:$R$2765))+1</f>
        <v>#REF!</v>
      </c>
      <c r="T742" t="str">
        <f t="shared" si="58"/>
        <v xml:space="preserve">Hereford </v>
      </c>
      <c r="U742">
        <v>0</v>
      </c>
      <c r="V742" t="s">
        <v>19</v>
      </c>
      <c r="W742">
        <f t="shared" si="59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55"/>
        <v>Afternoon45009</v>
      </c>
      <c r="D743" s="5" t="str">
        <f>IF('by region'!$C$2="Any","Any",'Turf only'!V743)&amp;M743&amp;IF('by region'!$I$2="Any","Any",N743)&amp;G743</f>
        <v>AnyJumpAny45009</v>
      </c>
      <c r="E743" s="5" t="e">
        <f>IF(I743=#REF!,'Turf only'!G743,"")</f>
        <v>#REF!</v>
      </c>
      <c r="F743" s="5" t="e">
        <f t="shared" si="56"/>
        <v>#REF!</v>
      </c>
      <c r="G743" s="15">
        <v>45009</v>
      </c>
      <c r="H743" s="16" t="s">
        <v>35</v>
      </c>
      <c r="I743" s="16" t="s">
        <v>22</v>
      </c>
      <c r="J743" s="16" t="s">
        <v>9</v>
      </c>
      <c r="K743" s="14" t="s">
        <v>10</v>
      </c>
      <c r="L743" s="14" t="s">
        <v>11</v>
      </c>
      <c r="M743" s="16" t="s">
        <v>12</v>
      </c>
      <c r="N743" s="16" t="s">
        <v>13</v>
      </c>
      <c r="O743" s="16" t="s">
        <v>14</v>
      </c>
      <c r="P743" s="12">
        <f t="shared" si="57"/>
        <v>1</v>
      </c>
      <c r="Q743" s="12" cm="1">
        <f t="array" ref="Q743">SUMPRODUCT(($G$2:$G$2765=G743)*(P743&gt;$P$2:$P$2765))+1</f>
        <v>1</v>
      </c>
      <c r="R743" s="12" t="e">
        <f>(Q743*100000)+#REF!</f>
        <v>#REF!</v>
      </c>
      <c r="S743" t="e" cm="1">
        <f t="array" ref="S743">SUMPRODUCT(($G$2:$G$2765=G743)*(R743&gt;$R$2:$R$2765))+1</f>
        <v>#REF!</v>
      </c>
      <c r="T743" t="str">
        <f t="shared" si="58"/>
        <v xml:space="preserve">Musselburgh </v>
      </c>
      <c r="U743">
        <v>0</v>
      </c>
      <c r="V743" t="s">
        <v>11</v>
      </c>
      <c r="W743">
        <f t="shared" si="59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55"/>
        <v>Afternoon45009</v>
      </c>
      <c r="D744" s="5" t="str">
        <f>IF('by region'!$C$2="Any","Any",'Turf only'!V744)&amp;M744&amp;IF('by region'!$I$2="Any","Any",N744)&amp;G744</f>
        <v>AnyJumpAny45009</v>
      </c>
      <c r="E744" s="5" t="e">
        <f>IF(I744=#REF!,'Turf only'!G744,"")</f>
        <v>#REF!</v>
      </c>
      <c r="F744" s="5" t="e">
        <f t="shared" si="56"/>
        <v>#REF!</v>
      </c>
      <c r="G744" s="15">
        <v>45009</v>
      </c>
      <c r="H744" s="16" t="s">
        <v>35</v>
      </c>
      <c r="I744" s="16" t="s">
        <v>51</v>
      </c>
      <c r="J744" s="16" t="s">
        <v>9</v>
      </c>
      <c r="K744" s="14" t="s">
        <v>10</v>
      </c>
      <c r="L744" s="14" t="s">
        <v>19</v>
      </c>
      <c r="M744" s="16" t="s">
        <v>12</v>
      </c>
      <c r="N744" s="16" t="s">
        <v>13</v>
      </c>
      <c r="O744" s="16" t="s">
        <v>14</v>
      </c>
      <c r="P744" s="12">
        <f t="shared" si="57"/>
        <v>1</v>
      </c>
      <c r="Q744" s="12" cm="1">
        <f t="array" ref="Q744">SUMPRODUCT(($G$2:$G$2765=G744)*(P744&gt;$P$2:$P$2765))+1</f>
        <v>1</v>
      </c>
      <c r="R744" s="12" t="e">
        <f>(Q744*100000)+#REF!</f>
        <v>#REF!</v>
      </c>
      <c r="S744" t="e" cm="1">
        <f t="array" ref="S744">SUMPRODUCT(($G$2:$G$2765=G744)*(R744&gt;$R$2:$R$2765))+1</f>
        <v>#REF!</v>
      </c>
      <c r="T744" t="str">
        <f t="shared" si="58"/>
        <v xml:space="preserve">Newbury </v>
      </c>
      <c r="U744">
        <v>0</v>
      </c>
      <c r="V744" t="s">
        <v>19</v>
      </c>
      <c r="W744">
        <f t="shared" si="59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55"/>
        <v>Afternoon45010</v>
      </c>
      <c r="D745" s="5" t="str">
        <f>IF('by region'!$C$2="Any","Any",'Turf only'!V745)&amp;M745&amp;IF('by region'!$I$2="Any","Any",N745)&amp;G745</f>
        <v>AnyJumpAny45010</v>
      </c>
      <c r="E745" s="5" t="e">
        <f>IF(I745=#REF!,'Turf only'!G745,"")</f>
        <v>#REF!</v>
      </c>
      <c r="F745" s="5" t="e">
        <f t="shared" si="56"/>
        <v>#REF!</v>
      </c>
      <c r="G745" s="15">
        <v>45010</v>
      </c>
      <c r="H745" s="16" t="s">
        <v>37</v>
      </c>
      <c r="I745" s="16" t="s">
        <v>64</v>
      </c>
      <c r="J745" s="16" t="s">
        <v>9</v>
      </c>
      <c r="K745" s="14" t="s">
        <v>10</v>
      </c>
      <c r="L745" s="14" t="s">
        <v>17</v>
      </c>
      <c r="M745" s="16" t="s">
        <v>12</v>
      </c>
      <c r="N745" s="16" t="s">
        <v>13</v>
      </c>
      <c r="O745" s="16" t="s">
        <v>14</v>
      </c>
      <c r="P745" s="12">
        <f t="shared" si="57"/>
        <v>1</v>
      </c>
      <c r="Q745" s="12" cm="1">
        <f t="array" ref="Q745">SUMPRODUCT(($G$2:$G$2765=G745)*(P745&gt;$P$2:$P$2765))+1</f>
        <v>1</v>
      </c>
      <c r="R745" s="12" t="e">
        <f>(Q745*100000)+#REF!</f>
        <v>#REF!</v>
      </c>
      <c r="S745" t="e" cm="1">
        <f t="array" ref="S745">SUMPRODUCT(($G$2:$G$2765=G745)*(R745&gt;$R$2:$R$2765))+1</f>
        <v>#REF!</v>
      </c>
      <c r="T745" t="str">
        <f t="shared" si="58"/>
        <v xml:space="preserve">Bangor-On-Dee </v>
      </c>
      <c r="U745">
        <v>0</v>
      </c>
      <c r="V745" t="s">
        <v>11</v>
      </c>
      <c r="W745">
        <f t="shared" si="59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55"/>
        <v>Afternoon45010</v>
      </c>
      <c r="D746" s="5" t="str">
        <f>IF('by region'!$C$2="Any","Any",'Turf only'!V746)&amp;M746&amp;IF('by region'!$I$2="Any","Any",N746)&amp;G746</f>
        <v>AnyJumpAny45010</v>
      </c>
      <c r="E746" s="5" t="e">
        <f>IF(I746=#REF!,'Turf only'!G746,"")</f>
        <v>#REF!</v>
      </c>
      <c r="F746" s="5" t="e">
        <f t="shared" si="56"/>
        <v>#REF!</v>
      </c>
      <c r="G746" s="15">
        <v>45010</v>
      </c>
      <c r="H746" s="16" t="s">
        <v>37</v>
      </c>
      <c r="I746" s="16" t="s">
        <v>50</v>
      </c>
      <c r="J746" s="16" t="s">
        <v>9</v>
      </c>
      <c r="K746" s="14" t="s">
        <v>10</v>
      </c>
      <c r="L746" s="14" t="s">
        <v>11</v>
      </c>
      <c r="M746" s="16" t="s">
        <v>12</v>
      </c>
      <c r="N746" s="16" t="s">
        <v>13</v>
      </c>
      <c r="O746" s="16" t="s">
        <v>14</v>
      </c>
      <c r="P746" s="12">
        <f t="shared" si="57"/>
        <v>1</v>
      </c>
      <c r="Q746" s="12" cm="1">
        <f t="array" ref="Q746">SUMPRODUCT(($G$2:$G$2765=G746)*(P746&gt;$P$2:$P$2765))+1</f>
        <v>1</v>
      </c>
      <c r="R746" s="12" t="e">
        <f>(Q746*100000)+#REF!</f>
        <v>#REF!</v>
      </c>
      <c r="S746" t="e" cm="1">
        <f t="array" ref="S746">SUMPRODUCT(($G$2:$G$2765=G746)*(R746&gt;$R$2:$R$2765))+1</f>
        <v>#REF!</v>
      </c>
      <c r="T746" t="str">
        <f t="shared" si="58"/>
        <v xml:space="preserve">Kelso </v>
      </c>
      <c r="U746">
        <v>0</v>
      </c>
      <c r="V746" t="s">
        <v>30</v>
      </c>
      <c r="W746">
        <f t="shared" si="59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55"/>
        <v>Afternoon45010</v>
      </c>
      <c r="D747" s="5" t="str">
        <f>IF('by region'!$C$2="Any","Any",'Turf only'!V747)&amp;M747&amp;IF('by region'!$I$2="Any","Any",N747)&amp;G747</f>
        <v>AnyJumpAny45010</v>
      </c>
      <c r="E747" s="5" t="e">
        <f>IF(I747=#REF!,'Turf only'!G747,"")</f>
        <v>#REF!</v>
      </c>
      <c r="F747" s="5" t="e">
        <f t="shared" si="56"/>
        <v>#REF!</v>
      </c>
      <c r="G747" s="15">
        <v>45010</v>
      </c>
      <c r="H747" s="16" t="s">
        <v>37</v>
      </c>
      <c r="I747" s="16" t="s">
        <v>51</v>
      </c>
      <c r="J747" s="16" t="s">
        <v>9</v>
      </c>
      <c r="K747" s="14" t="s">
        <v>10</v>
      </c>
      <c r="L747" s="14" t="s">
        <v>19</v>
      </c>
      <c r="M747" s="16" t="s">
        <v>12</v>
      </c>
      <c r="N747" s="16" t="s">
        <v>13</v>
      </c>
      <c r="O747" s="16" t="s">
        <v>14</v>
      </c>
      <c r="P747" s="12">
        <f t="shared" si="57"/>
        <v>1</v>
      </c>
      <c r="Q747" s="12" cm="1">
        <f t="array" ref="Q747">SUMPRODUCT(($G$2:$G$2765=G747)*(P747&gt;$P$2:$P$2765))+1</f>
        <v>1</v>
      </c>
      <c r="R747" s="12" t="e">
        <f>(Q747*100000)+#REF!</f>
        <v>#REF!</v>
      </c>
      <c r="S747" t="e" cm="1">
        <f t="array" ref="S747">SUMPRODUCT(($G$2:$G$2765=G747)*(R747&gt;$R$2:$R$2765))+1</f>
        <v>#REF!</v>
      </c>
      <c r="T747" t="str">
        <f t="shared" si="58"/>
        <v xml:space="preserve">Newbury </v>
      </c>
      <c r="U747">
        <v>0</v>
      </c>
      <c r="V747" t="s">
        <v>19</v>
      </c>
      <c r="W747">
        <f t="shared" si="59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55"/>
        <v>Afternoon45011</v>
      </c>
      <c r="D748" s="5" t="str">
        <f>IF('by region'!$C$2="Any","Any",'Turf only'!V748)&amp;M748&amp;IF('by region'!$I$2="Any","Any",N748)&amp;G748</f>
        <v>AnyJumpAny45011</v>
      </c>
      <c r="E748" s="5" t="e">
        <f>IF(I748=#REF!,'Turf only'!G748,"")</f>
        <v>#REF!</v>
      </c>
      <c r="F748" s="5" t="e">
        <f t="shared" si="56"/>
        <v>#REF!</v>
      </c>
      <c r="G748" s="15">
        <v>45011</v>
      </c>
      <c r="H748" s="16" t="s">
        <v>40</v>
      </c>
      <c r="I748" s="16" t="s">
        <v>63</v>
      </c>
      <c r="J748" s="16" t="s">
        <v>9</v>
      </c>
      <c r="K748" s="14" t="s">
        <v>16</v>
      </c>
      <c r="L748" s="14" t="s">
        <v>11</v>
      </c>
      <c r="M748" s="16" t="s">
        <v>12</v>
      </c>
      <c r="N748" s="16" t="s">
        <v>13</v>
      </c>
      <c r="O748" s="16" t="s">
        <v>14</v>
      </c>
      <c r="P748" s="12">
        <f t="shared" si="57"/>
        <v>1</v>
      </c>
      <c r="Q748" s="12" cm="1">
        <f t="array" ref="Q748">SUMPRODUCT(($G$2:$G$2765=G748)*(P748&gt;$P$2:$P$2765))+1</f>
        <v>1</v>
      </c>
      <c r="R748" s="12" t="e">
        <f>(Q748*100000)+#REF!</f>
        <v>#REF!</v>
      </c>
      <c r="S748" t="e" cm="1">
        <f t="array" ref="S748">SUMPRODUCT(($G$2:$G$2765=G748)*(R748&gt;$R$2:$R$2765))+1</f>
        <v>#REF!</v>
      </c>
      <c r="T748" t="str">
        <f t="shared" si="58"/>
        <v xml:space="preserve">Carlisle </v>
      </c>
      <c r="U748">
        <v>0</v>
      </c>
      <c r="V748" t="s">
        <v>11</v>
      </c>
      <c r="W748">
        <f t="shared" si="59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55"/>
        <v>Afternoon45011</v>
      </c>
      <c r="D749" s="5" t="str">
        <f>IF('by region'!$C$2="Any","Any",'Turf only'!V749)&amp;M749&amp;IF('by region'!$I$2="Any","Any",N749)&amp;G749</f>
        <v>AnyJumpAny45011</v>
      </c>
      <c r="E749" s="5" t="e">
        <f>IF(I749=#REF!,'Turf only'!G749,"")</f>
        <v>#REF!</v>
      </c>
      <c r="F749" s="5" t="e">
        <f t="shared" si="56"/>
        <v>#REF!</v>
      </c>
      <c r="G749" s="15">
        <v>45011</v>
      </c>
      <c r="H749" s="16" t="s">
        <v>40</v>
      </c>
      <c r="I749" s="16" t="s">
        <v>18</v>
      </c>
      <c r="J749" s="16" t="s">
        <v>9</v>
      </c>
      <c r="K749" s="14" t="s">
        <v>16</v>
      </c>
      <c r="L749" s="14" t="s">
        <v>19</v>
      </c>
      <c r="M749" s="16" t="s">
        <v>12</v>
      </c>
      <c r="N749" s="16" t="s">
        <v>13</v>
      </c>
      <c r="O749" s="16" t="s">
        <v>14</v>
      </c>
      <c r="P749" s="12">
        <f t="shared" si="57"/>
        <v>1</v>
      </c>
      <c r="Q749" s="12" cm="1">
        <f t="array" ref="Q749">SUMPRODUCT(($G$2:$G$2765=G749)*(P749&gt;$P$2:$P$2765))+1</f>
        <v>1</v>
      </c>
      <c r="R749" s="12" t="e">
        <f>(Q749*100000)+#REF!</f>
        <v>#REF!</v>
      </c>
      <c r="S749" t="e" cm="1">
        <f t="array" ref="S749">SUMPRODUCT(($G$2:$G$2765=G749)*(R749&gt;$R$2:$R$2765))+1</f>
        <v>#REF!</v>
      </c>
      <c r="T749" t="str">
        <f t="shared" si="58"/>
        <v xml:space="preserve">Exeter </v>
      </c>
      <c r="U749">
        <v>0</v>
      </c>
      <c r="V749" t="s">
        <v>17</v>
      </c>
      <c r="W749">
        <f t="shared" si="59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55"/>
        <v>Afternoon45012</v>
      </c>
      <c r="D750" s="5" t="str">
        <f>IF('by region'!$C$2="Any","Any",'Turf only'!V750)&amp;M750&amp;IF('by region'!$I$2="Any","Any",N750)&amp;G750</f>
        <v>AnyJumpAny45012</v>
      </c>
      <c r="E750" s="5" t="e">
        <f>IF(I750=#REF!,'Turf only'!G750,"")</f>
        <v>#REF!</v>
      </c>
      <c r="F750" s="5" t="e">
        <f t="shared" si="56"/>
        <v>#REF!</v>
      </c>
      <c r="G750" s="15">
        <v>45012</v>
      </c>
      <c r="H750" s="16" t="s">
        <v>42</v>
      </c>
      <c r="I750" s="16" t="s">
        <v>39</v>
      </c>
      <c r="J750" s="16" t="s">
        <v>9</v>
      </c>
      <c r="K750" s="14" t="s">
        <v>16</v>
      </c>
      <c r="L750" s="14" t="s">
        <v>19</v>
      </c>
      <c r="M750" s="16" t="s">
        <v>12</v>
      </c>
      <c r="N750" s="16" t="s">
        <v>13</v>
      </c>
      <c r="O750" s="16" t="s">
        <v>14</v>
      </c>
      <c r="P750" s="12">
        <f t="shared" si="57"/>
        <v>1</v>
      </c>
      <c r="Q750" s="12" cm="1">
        <f t="array" ref="Q750">SUMPRODUCT(($G$2:$G$2765=G750)*(P750&gt;$P$2:$P$2765))+1</f>
        <v>1</v>
      </c>
      <c r="R750" s="12" t="e">
        <f>(Q750*100000)+#REF!</f>
        <v>#REF!</v>
      </c>
      <c r="S750" t="e" cm="1">
        <f t="array" ref="S750">SUMPRODUCT(($G$2:$G$2765=G750)*(R750&gt;$R$2:$R$2765))+1</f>
        <v>#REF!</v>
      </c>
      <c r="T750" t="str">
        <f t="shared" si="58"/>
        <v xml:space="preserve">Wincanton </v>
      </c>
      <c r="U750">
        <v>0</v>
      </c>
      <c r="V750" t="s">
        <v>30</v>
      </c>
      <c r="W750">
        <f t="shared" si="59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55"/>
        <v>Afternoon45013</v>
      </c>
      <c r="D751" s="5" t="str">
        <f>IF('by region'!$C$2="Any","Any",'Turf only'!V751)&amp;M751&amp;IF('by region'!$I$2="Any","Any",N751)&amp;G751</f>
        <v>AnyJumpAny45013</v>
      </c>
      <c r="E751" s="5" t="e">
        <f>IF(I751=#REF!,'Turf only'!G751,"")</f>
        <v>#REF!</v>
      </c>
      <c r="F751" s="5" t="e">
        <f t="shared" si="56"/>
        <v>#REF!</v>
      </c>
      <c r="G751" s="15">
        <v>45013</v>
      </c>
      <c r="H751" s="16" t="s">
        <v>7</v>
      </c>
      <c r="I751" s="16" t="s">
        <v>45</v>
      </c>
      <c r="J751" s="16" t="s">
        <v>9</v>
      </c>
      <c r="K751" s="14" t="s">
        <v>16</v>
      </c>
      <c r="L751" s="14" t="s">
        <v>17</v>
      </c>
      <c r="M751" s="16" t="s">
        <v>12</v>
      </c>
      <c r="N751" s="16" t="s">
        <v>13</v>
      </c>
      <c r="O751" s="16" t="s">
        <v>21</v>
      </c>
      <c r="P751" s="12">
        <f t="shared" si="57"/>
        <v>1</v>
      </c>
      <c r="Q751" s="12" cm="1">
        <f t="array" ref="Q751">SUMPRODUCT(($G$2:$G$2765=G751)*(P751&gt;$P$2:$P$2765))+1</f>
        <v>1</v>
      </c>
      <c r="R751" s="12" t="e">
        <f>(Q751*100000)+#REF!</f>
        <v>#REF!</v>
      </c>
      <c r="S751" t="e" cm="1">
        <f t="array" ref="S751">SUMPRODUCT(($G$2:$G$2765=G751)*(R751&gt;$R$2:$R$2765))+1</f>
        <v>#REF!</v>
      </c>
      <c r="T751" t="str">
        <f t="shared" si="58"/>
        <v xml:space="preserve">Huntingdon </v>
      </c>
      <c r="U751">
        <v>0</v>
      </c>
      <c r="V751" t="s">
        <v>11</v>
      </c>
      <c r="W751">
        <f t="shared" si="59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55"/>
        <v>Afternoon45013</v>
      </c>
      <c r="D752" s="5" t="str">
        <f>IF('by region'!$C$2="Any","Any",'Turf only'!V752)&amp;M752&amp;IF('by region'!$I$2="Any","Any",N752)&amp;G752</f>
        <v>AnyJumpAny45013</v>
      </c>
      <c r="E752" s="5" t="e">
        <f>IF(I752=#REF!,'Turf only'!G752,"")</f>
        <v>#REF!</v>
      </c>
      <c r="F752" s="5" t="e">
        <f t="shared" si="56"/>
        <v>#REF!</v>
      </c>
      <c r="G752" s="15">
        <v>45013</v>
      </c>
      <c r="H752" s="16" t="s">
        <v>7</v>
      </c>
      <c r="I752" s="16" t="s">
        <v>67</v>
      </c>
      <c r="J752" s="16" t="s">
        <v>9</v>
      </c>
      <c r="K752" s="14" t="s">
        <v>10</v>
      </c>
      <c r="L752" s="14" t="s">
        <v>11</v>
      </c>
      <c r="M752" s="16" t="s">
        <v>12</v>
      </c>
      <c r="N752" s="16" t="s">
        <v>13</v>
      </c>
      <c r="O752" s="16" t="s">
        <v>14</v>
      </c>
      <c r="P752" s="12">
        <f t="shared" si="57"/>
        <v>1</v>
      </c>
      <c r="Q752" s="12" cm="1">
        <f t="array" ref="Q752">SUMPRODUCT(($G$2:$G$2765=G752)*(P752&gt;$P$2:$P$2765))+1</f>
        <v>1</v>
      </c>
      <c r="R752" s="12" t="e">
        <f>(Q752*100000)+#REF!</f>
        <v>#REF!</v>
      </c>
      <c r="S752" t="e" cm="1">
        <f t="array" ref="S752">SUMPRODUCT(($G$2:$G$2765=G752)*(R752&gt;$R$2:$R$2765))+1</f>
        <v>#REF!</v>
      </c>
      <c r="T752" t="str">
        <f t="shared" si="58"/>
        <v xml:space="preserve">Hexham </v>
      </c>
      <c r="U752">
        <v>0</v>
      </c>
      <c r="V752" t="s">
        <v>17</v>
      </c>
      <c r="W752">
        <f t="shared" si="59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55"/>
        <v>Afternoon45014</v>
      </c>
      <c r="D753" s="5" t="str">
        <f>IF('by region'!$C$2="Any","Any",'Turf only'!V753)&amp;M753&amp;IF('by region'!$I$2="Any","Any",N753)&amp;G753</f>
        <v>AnyJumpAny45014</v>
      </c>
      <c r="E753" s="5" t="e">
        <f>IF(I753=#REF!,'Turf only'!G753,"")</f>
        <v>#REF!</v>
      </c>
      <c r="F753" s="5" t="e">
        <f t="shared" si="56"/>
        <v>#REF!</v>
      </c>
      <c r="G753" s="15">
        <v>45014</v>
      </c>
      <c r="H753" s="16" t="s">
        <v>27</v>
      </c>
      <c r="I753" s="16" t="s">
        <v>53</v>
      </c>
      <c r="J753" s="16" t="s">
        <v>9</v>
      </c>
      <c r="K753" s="14" t="s">
        <v>16</v>
      </c>
      <c r="L753" s="14" t="s">
        <v>17</v>
      </c>
      <c r="M753" s="16" t="s">
        <v>12</v>
      </c>
      <c r="N753" s="16" t="s">
        <v>13</v>
      </c>
      <c r="O753" s="16" t="s">
        <v>14</v>
      </c>
      <c r="P753" s="12">
        <f t="shared" si="57"/>
        <v>1</v>
      </c>
      <c r="Q753" s="12" cm="1">
        <f t="array" ref="Q753">SUMPRODUCT(($G$2:$G$2765=G753)*(P753&gt;$P$2:$P$2765))+1</f>
        <v>1</v>
      </c>
      <c r="R753" s="12" t="e">
        <f>(Q753*100000)+#REF!</f>
        <v>#REF!</v>
      </c>
      <c r="S753" t="e" cm="1">
        <f t="array" ref="S753">SUMPRODUCT(($G$2:$G$2765=G753)*(R753&gt;$R$2:$R$2765))+1</f>
        <v>#REF!</v>
      </c>
      <c r="T753" t="str">
        <f t="shared" si="58"/>
        <v xml:space="preserve">Market Rasen </v>
      </c>
      <c r="U753">
        <v>0</v>
      </c>
      <c r="V753" t="s">
        <v>17</v>
      </c>
      <c r="W753">
        <f t="shared" si="59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55"/>
        <v>Afternoon45014</v>
      </c>
      <c r="D754" s="5" t="str">
        <f>IF('by region'!$C$2="Any","Any",'Turf only'!V754)&amp;M754&amp;IF('by region'!$I$2="Any","Any",N754)&amp;G754</f>
        <v>AnyJumpAny45014</v>
      </c>
      <c r="E754" s="5" t="e">
        <f>IF(I754=#REF!,'Turf only'!G754,"")</f>
        <v>#REF!</v>
      </c>
      <c r="F754" s="5" t="e">
        <f t="shared" si="56"/>
        <v>#REF!</v>
      </c>
      <c r="G754" s="15">
        <v>45014</v>
      </c>
      <c r="H754" s="16" t="s">
        <v>27</v>
      </c>
      <c r="I754" s="16" t="s">
        <v>31</v>
      </c>
      <c r="J754" s="16" t="s">
        <v>9</v>
      </c>
      <c r="K754" s="14" t="s">
        <v>24</v>
      </c>
      <c r="L754" s="14" t="s">
        <v>11</v>
      </c>
      <c r="M754" s="16" t="s">
        <v>12</v>
      </c>
      <c r="N754" s="16" t="s">
        <v>13</v>
      </c>
      <c r="O754" s="16" t="s">
        <v>21</v>
      </c>
      <c r="P754" s="12">
        <f t="shared" si="57"/>
        <v>1</v>
      </c>
      <c r="Q754" s="12" cm="1">
        <f t="array" ref="Q754">SUMPRODUCT(($G$2:$G$2765=G754)*(P754&gt;$P$2:$P$2765))+1</f>
        <v>1</v>
      </c>
      <c r="R754" s="12" t="e">
        <f>(Q754*100000)+#REF!</f>
        <v>#REF!</v>
      </c>
      <c r="S754" t="e" cm="1">
        <f t="array" ref="S754">SUMPRODUCT(($G$2:$G$2765=G754)*(R754&gt;$R$2:$R$2765))+1</f>
        <v>#REF!</v>
      </c>
      <c r="T754" t="str">
        <f t="shared" si="58"/>
        <v xml:space="preserve">Newcastle </v>
      </c>
      <c r="U754">
        <v>0</v>
      </c>
      <c r="V754" t="s">
        <v>11</v>
      </c>
      <c r="W754">
        <f t="shared" si="59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55"/>
        <v>Afternoon45015</v>
      </c>
      <c r="D755" s="5" t="str">
        <f>IF('by region'!$C$2="Any","Any",'Turf only'!V755)&amp;M755&amp;IF('by region'!$I$2="Any","Any",N755)&amp;G755</f>
        <v>AnyJumpAny45015</v>
      </c>
      <c r="E755" s="5" t="e">
        <f>IF(I755=#REF!,'Turf only'!G755,"")</f>
        <v>#REF!</v>
      </c>
      <c r="F755" s="5" t="e">
        <f t="shared" si="56"/>
        <v>#REF!</v>
      </c>
      <c r="G755" s="15">
        <v>45015</v>
      </c>
      <c r="H755" s="16" t="s">
        <v>34</v>
      </c>
      <c r="I755" s="16" t="s">
        <v>57</v>
      </c>
      <c r="J755" s="16" t="s">
        <v>9</v>
      </c>
      <c r="K755" s="14" t="s">
        <v>10</v>
      </c>
      <c r="L755" s="14" t="s">
        <v>19</v>
      </c>
      <c r="M755" s="16" t="s">
        <v>12</v>
      </c>
      <c r="N755" s="16" t="s">
        <v>13</v>
      </c>
      <c r="O755" s="16" t="s">
        <v>21</v>
      </c>
      <c r="P755" s="12">
        <f t="shared" si="57"/>
        <v>1</v>
      </c>
      <c r="Q755" s="12" cm="1">
        <f t="array" ref="Q755">SUMPRODUCT(($G$2:$G$2765=G755)*(P755&gt;$P$2:$P$2765))+1</f>
        <v>1</v>
      </c>
      <c r="R755" s="12" t="e">
        <f>(Q755*100000)+#REF!</f>
        <v>#REF!</v>
      </c>
      <c r="S755" t="e" cm="1">
        <f t="array" ref="S755">SUMPRODUCT(($G$2:$G$2765=G755)*(R755&gt;$R$2:$R$2765))+1</f>
        <v>#REF!</v>
      </c>
      <c r="T755" t="str">
        <f t="shared" si="58"/>
        <v xml:space="preserve">Taunton </v>
      </c>
      <c r="U755">
        <v>0</v>
      </c>
      <c r="V755" t="s">
        <v>11</v>
      </c>
      <c r="W755">
        <f t="shared" si="59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55"/>
        <v>Afternoon45015</v>
      </c>
      <c r="D756" s="5" t="str">
        <f>IF('by region'!$C$2="Any","Any",'Turf only'!V756)&amp;M756&amp;IF('by region'!$I$2="Any","Any",N756)&amp;G756</f>
        <v>AnyJumpAny45015</v>
      </c>
      <c r="E756" s="5" t="e">
        <f>IF(I756=#REF!,'Turf only'!G756,"")</f>
        <v>#REF!</v>
      </c>
      <c r="F756" s="5" t="e">
        <f t="shared" si="56"/>
        <v>#REF!</v>
      </c>
      <c r="G756" s="15">
        <v>45015</v>
      </c>
      <c r="H756" s="16" t="s">
        <v>34</v>
      </c>
      <c r="I756" s="16" t="s">
        <v>48</v>
      </c>
      <c r="J756" s="16" t="s">
        <v>9</v>
      </c>
      <c r="K756" s="14" t="s">
        <v>16</v>
      </c>
      <c r="L756" s="14" t="s">
        <v>17</v>
      </c>
      <c r="M756" s="16" t="s">
        <v>12</v>
      </c>
      <c r="N756" s="16" t="s">
        <v>13</v>
      </c>
      <c r="O756" s="16" t="s">
        <v>14</v>
      </c>
      <c r="P756" s="12">
        <f t="shared" si="57"/>
        <v>1</v>
      </c>
      <c r="Q756" s="12" cm="1">
        <f t="array" ref="Q756">SUMPRODUCT(($G$2:$G$2765=G756)*(P756&gt;$P$2:$P$2765))+1</f>
        <v>1</v>
      </c>
      <c r="R756" s="12" t="e">
        <f>(Q756*100000)+#REF!</f>
        <v>#REF!</v>
      </c>
      <c r="S756" t="e" cm="1">
        <f t="array" ref="S756">SUMPRODUCT(($G$2:$G$2765=G756)*(R756&gt;$R$2:$R$2765))+1</f>
        <v>#REF!</v>
      </c>
      <c r="T756" t="str">
        <f t="shared" si="58"/>
        <v xml:space="preserve">Warwick </v>
      </c>
      <c r="U756">
        <v>0</v>
      </c>
      <c r="V756" t="s">
        <v>19</v>
      </c>
      <c r="W756">
        <f t="shared" si="59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55"/>
        <v>Afternoon45015</v>
      </c>
      <c r="D757" s="5" t="str">
        <f>IF('by region'!$C$2="Any","Any",'Turf only'!V757)&amp;M757&amp;IF('by region'!$I$2="Any","Any",N757)&amp;G757</f>
        <v>AnyJumpAny45015</v>
      </c>
      <c r="E757" s="5" t="e">
        <f>IF(I757=#REF!,'Turf only'!G757,"")</f>
        <v>#REF!</v>
      </c>
      <c r="F757" s="5" t="e">
        <f t="shared" si="56"/>
        <v>#REF!</v>
      </c>
      <c r="G757" s="15">
        <v>45015</v>
      </c>
      <c r="H757" s="16" t="s">
        <v>34</v>
      </c>
      <c r="I757" s="16" t="s">
        <v>46</v>
      </c>
      <c r="J757" s="16" t="s">
        <v>9</v>
      </c>
      <c r="K757" s="14" t="s">
        <v>24</v>
      </c>
      <c r="L757" s="14" t="s">
        <v>11</v>
      </c>
      <c r="M757" s="16" t="s">
        <v>12</v>
      </c>
      <c r="N757" s="16" t="s">
        <v>13</v>
      </c>
      <c r="O757" s="16" t="s">
        <v>14</v>
      </c>
      <c r="P757" s="12">
        <f t="shared" si="57"/>
        <v>1</v>
      </c>
      <c r="Q757" s="12" cm="1">
        <f t="array" ref="Q757">SUMPRODUCT(($G$2:$G$2765=G757)*(P757&gt;$P$2:$P$2765))+1</f>
        <v>1</v>
      </c>
      <c r="R757" s="12" t="e">
        <f>(Q757*100000)+#REF!</f>
        <v>#REF!</v>
      </c>
      <c r="S757" t="e" cm="1">
        <f t="array" ref="S757">SUMPRODUCT(($G$2:$G$2765=G757)*(R757&gt;$R$2:$R$2765))+1</f>
        <v>#REF!</v>
      </c>
      <c r="T757" t="str">
        <f t="shared" si="58"/>
        <v xml:space="preserve">Sedgefield </v>
      </c>
      <c r="U757">
        <v>0</v>
      </c>
      <c r="V757" t="s">
        <v>17</v>
      </c>
      <c r="W757">
        <f t="shared" si="59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si="55"/>
        <v>Afternoon45016</v>
      </c>
      <c r="D758" s="5" t="str">
        <f>IF('by region'!$C$2="Any","Any",'Turf only'!V758)&amp;M758&amp;IF('by region'!$I$2="Any","Any",N758)&amp;G758</f>
        <v>AnyJumpAny45016</v>
      </c>
      <c r="E758" s="5" t="e">
        <f>IF(I758=#REF!,'Turf only'!G758,"")</f>
        <v>#REF!</v>
      </c>
      <c r="F758" s="5" t="e">
        <f t="shared" si="56"/>
        <v>#REF!</v>
      </c>
      <c r="G758" s="15">
        <v>45016</v>
      </c>
      <c r="H758" s="16" t="s">
        <v>35</v>
      </c>
      <c r="I758" s="16" t="s">
        <v>49</v>
      </c>
      <c r="J758" s="16" t="s">
        <v>9</v>
      </c>
      <c r="K758" s="14" t="s">
        <v>10</v>
      </c>
      <c r="L758" s="14" t="s">
        <v>11</v>
      </c>
      <c r="M758" s="16" t="s">
        <v>12</v>
      </c>
      <c r="N758" s="16" t="s">
        <v>13</v>
      </c>
      <c r="O758" s="16" t="s">
        <v>14</v>
      </c>
      <c r="P758" s="12">
        <f t="shared" si="57"/>
        <v>1</v>
      </c>
      <c r="Q758" s="12" cm="1">
        <f t="array" ref="Q758">SUMPRODUCT(($G$2:$G$2765=G758)*(P758&gt;$P$2:$P$2765))+1</f>
        <v>1</v>
      </c>
      <c r="R758" s="12" t="e">
        <f>(Q758*100000)+#REF!</f>
        <v>#REF!</v>
      </c>
      <c r="S758" t="e" cm="1">
        <f t="array" ref="S758">SUMPRODUCT(($G$2:$G$2765=G758)*(R758&gt;$R$2:$R$2765))+1</f>
        <v>#REF!</v>
      </c>
      <c r="T758" t="str">
        <f t="shared" si="58"/>
        <v xml:space="preserve">Wetherby </v>
      </c>
      <c r="U758">
        <v>0</v>
      </c>
      <c r="V758" t="s">
        <v>11</v>
      </c>
      <c r="W758">
        <f t="shared" si="59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55"/>
        <v>Afternoon45017</v>
      </c>
      <c r="D759" s="5" t="str">
        <f>IF('by region'!$C$2="Any","Any",'Turf only'!V759)&amp;M759&amp;IF('by region'!$I$2="Any","Any",N759)&amp;G759</f>
        <v>AnyJumpAny45017</v>
      </c>
      <c r="E759" s="5" t="e">
        <f>IF(I759=#REF!,'Turf only'!G759,"")</f>
        <v>#REF!</v>
      </c>
      <c r="F759" s="5" t="e">
        <f t="shared" si="56"/>
        <v>#REF!</v>
      </c>
      <c r="G759" s="15">
        <v>45017</v>
      </c>
      <c r="H759" s="16" t="s">
        <v>37</v>
      </c>
      <c r="I759" s="16" t="s">
        <v>66</v>
      </c>
      <c r="J759" s="16" t="s">
        <v>9</v>
      </c>
      <c r="K759" s="14" t="s">
        <v>10</v>
      </c>
      <c r="L759" s="14" t="s">
        <v>17</v>
      </c>
      <c r="M759" s="16" t="s">
        <v>12</v>
      </c>
      <c r="N759" s="16" t="s">
        <v>13</v>
      </c>
      <c r="O759" s="16" t="s">
        <v>14</v>
      </c>
      <c r="P759" s="12">
        <f t="shared" si="57"/>
        <v>1</v>
      </c>
      <c r="Q759" s="12" cm="1">
        <f t="array" ref="Q759">SUMPRODUCT(($G$2:$G$2765=G759)*(P759&gt;$P$2:$P$2765))+1</f>
        <v>1</v>
      </c>
      <c r="R759" s="12" t="e">
        <f>(Q759*100000)+#REF!</f>
        <v>#REF!</v>
      </c>
      <c r="S759" t="e" cm="1">
        <f t="array" ref="S759">SUMPRODUCT(($G$2:$G$2765=G759)*(R759&gt;$R$2:$R$2765))+1</f>
        <v>#REF!</v>
      </c>
      <c r="T759" t="str">
        <f t="shared" si="58"/>
        <v xml:space="preserve">Stratford-On-Avon </v>
      </c>
      <c r="U759">
        <v>0</v>
      </c>
      <c r="V759" t="s">
        <v>30</v>
      </c>
      <c r="W759">
        <f t="shared" si="59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55"/>
        <v>Afternoon45017</v>
      </c>
      <c r="D760" s="5" t="str">
        <f>IF('by region'!$C$2="Any","Any",'Turf only'!V760)&amp;M760&amp;IF('by region'!$I$2="Any","Any",N760)&amp;G760</f>
        <v>AnyJumpAny45017</v>
      </c>
      <c r="E760" s="5" t="e">
        <f>IF(I760=#REF!,'Turf only'!G760,"")</f>
        <v>#REF!</v>
      </c>
      <c r="F760" s="5" t="e">
        <f t="shared" si="56"/>
        <v>#REF!</v>
      </c>
      <c r="G760" s="15">
        <v>45017</v>
      </c>
      <c r="H760" s="16" t="s">
        <v>37</v>
      </c>
      <c r="I760" s="16" t="s">
        <v>60</v>
      </c>
      <c r="J760" s="16" t="s">
        <v>9</v>
      </c>
      <c r="K760" s="14" t="s">
        <v>24</v>
      </c>
      <c r="L760" s="14" t="s">
        <v>17</v>
      </c>
      <c r="M760" s="16" t="s">
        <v>12</v>
      </c>
      <c r="N760" s="16" t="s">
        <v>13</v>
      </c>
      <c r="O760" s="16" t="s">
        <v>14</v>
      </c>
      <c r="P760" s="12">
        <f t="shared" si="57"/>
        <v>1</v>
      </c>
      <c r="Q760" s="12" cm="1">
        <f t="array" ref="Q760">SUMPRODUCT(($G$2:$G$2765=G760)*(P760&gt;$P$2:$P$2765))+1</f>
        <v>1</v>
      </c>
      <c r="R760" s="12" t="e">
        <f>(Q760*100000)+#REF!</f>
        <v>#REF!</v>
      </c>
      <c r="S760" t="e" cm="1">
        <f t="array" ref="S760">SUMPRODUCT(($G$2:$G$2765=G760)*(R760&gt;$R$2:$R$2765))+1</f>
        <v>#REF!</v>
      </c>
      <c r="T760" t="str">
        <f t="shared" si="58"/>
        <v xml:space="preserve">Uttoxeter </v>
      </c>
      <c r="U760">
        <v>0</v>
      </c>
      <c r="V760" t="s">
        <v>11</v>
      </c>
      <c r="W760">
        <f t="shared" si="59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ref="C761:C824" si="60">J761&amp;G761</f>
        <v>Afternoon45018</v>
      </c>
      <c r="D761" s="5" t="str">
        <f>IF('by region'!$C$2="Any","Any",'Turf only'!V761)&amp;M761&amp;IF('by region'!$I$2="Any","Any",N761)&amp;G761</f>
        <v>AnyJumpAny45018</v>
      </c>
      <c r="E761" s="5" t="e">
        <f>IF(I761=#REF!,'Turf only'!G761,"")</f>
        <v>#REF!</v>
      </c>
      <c r="F761" s="5" t="e">
        <f t="shared" ref="F761:F824" si="61">G761&amp;S761</f>
        <v>#REF!</v>
      </c>
      <c r="G761" s="15">
        <v>45018</v>
      </c>
      <c r="H761" s="16" t="s">
        <v>40</v>
      </c>
      <c r="I761" s="16" t="s">
        <v>55</v>
      </c>
      <c r="J761" s="16" t="s">
        <v>9</v>
      </c>
      <c r="K761" s="14" t="s">
        <v>10</v>
      </c>
      <c r="L761" s="14" t="s">
        <v>19</v>
      </c>
      <c r="M761" s="16" t="s">
        <v>12</v>
      </c>
      <c r="N761" s="16" t="s">
        <v>13</v>
      </c>
      <c r="O761" s="16" t="s">
        <v>14</v>
      </c>
      <c r="P761" s="12">
        <f t="shared" ref="P761:P824" si="62">IF(J761="Afternoon",1,IF(J761="Evening",2,IF(J761="Floodlit",3,4)))</f>
        <v>1</v>
      </c>
      <c r="Q761" s="12" cm="1">
        <f t="array" ref="Q761">SUMPRODUCT(($G$2:$G$2765=G761)*(P761&gt;$P$2:$P$2765))+1</f>
        <v>1</v>
      </c>
      <c r="R761" s="12" t="e">
        <f>(Q761*100000)+#REF!</f>
        <v>#REF!</v>
      </c>
      <c r="S761" t="e" cm="1">
        <f t="array" ref="S761">SUMPRODUCT(($G$2:$G$2765=G761)*(R761&gt;$R$2:$R$2765))+1</f>
        <v>#REF!</v>
      </c>
      <c r="T761" t="str">
        <f t="shared" ref="T761:T824" si="63">_xlfn.CONCAT(IF(M761="Flat",UPPER(I761),I761)," ",IF(J761="Evening","†",IF(J761="Floodlit","#","")))</f>
        <v xml:space="preserve">Ascot </v>
      </c>
      <c r="U761">
        <v>0</v>
      </c>
      <c r="V761" t="s">
        <v>17</v>
      </c>
      <c r="W761">
        <f t="shared" ref="W761:W824" si="64">YEAR(G761)</f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60"/>
        <v>Afternoon45019</v>
      </c>
      <c r="D762" s="5" t="str">
        <f>IF('by region'!$C$2="Any","Any",'Turf only'!V762)&amp;M762&amp;IF('by region'!$I$2="Any","Any",N762)&amp;G762</f>
        <v>AnyJumpAny45019</v>
      </c>
      <c r="E762" s="5" t="e">
        <f>IF(I762=#REF!,'Turf only'!G762,"")</f>
        <v>#REF!</v>
      </c>
      <c r="F762" s="5" t="e">
        <f t="shared" si="61"/>
        <v>#REF!</v>
      </c>
      <c r="G762" s="15">
        <v>45019</v>
      </c>
      <c r="H762" s="16" t="s">
        <v>42</v>
      </c>
      <c r="I762" s="16" t="s">
        <v>52</v>
      </c>
      <c r="J762" s="16" t="s">
        <v>9</v>
      </c>
      <c r="K762" s="14" t="s">
        <v>10</v>
      </c>
      <c r="L762" s="14" t="s">
        <v>17</v>
      </c>
      <c r="M762" s="16" t="s">
        <v>12</v>
      </c>
      <c r="N762" s="16" t="s">
        <v>13</v>
      </c>
      <c r="O762" s="16" t="s">
        <v>14</v>
      </c>
      <c r="P762" s="12">
        <f t="shared" si="62"/>
        <v>1</v>
      </c>
      <c r="Q762" s="12" cm="1">
        <f t="array" ref="Q762">SUMPRODUCT(($G$2:$G$2765=G762)*(P762&gt;$P$2:$P$2765))+1</f>
        <v>1</v>
      </c>
      <c r="R762" s="12" t="e">
        <f>(Q762*100000)+#REF!</f>
        <v>#REF!</v>
      </c>
      <c r="S762" t="e" cm="1">
        <f t="array" ref="S762">SUMPRODUCT(($G$2:$G$2765=G762)*(R762&gt;$R$2:$R$2765))+1</f>
        <v>#REF!</v>
      </c>
      <c r="T762" t="str">
        <f t="shared" si="63"/>
        <v xml:space="preserve">Ludlow </v>
      </c>
      <c r="U762">
        <v>0</v>
      </c>
      <c r="V762" t="s">
        <v>11</v>
      </c>
      <c r="W762">
        <f t="shared" si="64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60"/>
        <v>Afternoon45020</v>
      </c>
      <c r="D763" s="5" t="str">
        <f>IF('by region'!$C$2="Any","Any",'Turf only'!V763)&amp;M763&amp;IF('by region'!$I$2="Any","Any",N763)&amp;G763</f>
        <v>AnyJumpAny45020</v>
      </c>
      <c r="E763" s="5" t="e">
        <f>IF(I763=#REF!,'Turf only'!G763,"")</f>
        <v>#REF!</v>
      </c>
      <c r="F763" s="5" t="e">
        <f t="shared" si="61"/>
        <v>#REF!</v>
      </c>
      <c r="G763" s="15">
        <v>45020</v>
      </c>
      <c r="H763" s="16" t="s">
        <v>7</v>
      </c>
      <c r="I763" s="16" t="s">
        <v>58</v>
      </c>
      <c r="J763" s="16" t="s">
        <v>9</v>
      </c>
      <c r="K763" s="14" t="s">
        <v>24</v>
      </c>
      <c r="L763" s="14" t="s">
        <v>19</v>
      </c>
      <c r="M763" s="16" t="s">
        <v>12</v>
      </c>
      <c r="N763" s="16" t="s">
        <v>13</v>
      </c>
      <c r="O763" s="16" t="s">
        <v>14</v>
      </c>
      <c r="P763" s="12">
        <f t="shared" si="62"/>
        <v>1</v>
      </c>
      <c r="Q763" s="12" cm="1">
        <f t="array" ref="Q763">SUMPRODUCT(($G$2:$G$2765=G763)*(P763&gt;$P$2:$P$2765))+1</f>
        <v>1</v>
      </c>
      <c r="R763" s="12" t="e">
        <f>(Q763*100000)+#REF!</f>
        <v>#REF!</v>
      </c>
      <c r="S763" t="e" cm="1">
        <f t="array" ref="S763">SUMPRODUCT(($G$2:$G$2765=G763)*(R763&gt;$R$2:$R$2765))+1</f>
        <v>#REF!</v>
      </c>
      <c r="T763" t="str">
        <f t="shared" si="63"/>
        <v xml:space="preserve">Fontwell Park </v>
      </c>
      <c r="U763">
        <v>0</v>
      </c>
      <c r="V763" t="s">
        <v>30</v>
      </c>
      <c r="W763">
        <f t="shared" si="64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60"/>
        <v>Afternoon45021</v>
      </c>
      <c r="D764" s="5" t="str">
        <f>IF('by region'!$C$2="Any","Any",'Turf only'!V764)&amp;M764&amp;IF('by region'!$I$2="Any","Any",N764)&amp;G764</f>
        <v>AnyJumpAny45021</v>
      </c>
      <c r="E764" s="5" t="e">
        <f>IF(I764=#REF!,'Turf only'!G764,"")</f>
        <v>#REF!</v>
      </c>
      <c r="F764" s="5" t="e">
        <f t="shared" si="61"/>
        <v>#REF!</v>
      </c>
      <c r="G764" s="15">
        <v>45021</v>
      </c>
      <c r="H764" s="16" t="s">
        <v>27</v>
      </c>
      <c r="I764" s="16" t="s">
        <v>39</v>
      </c>
      <c r="J764" s="16" t="s">
        <v>9</v>
      </c>
      <c r="K764" s="14" t="s">
        <v>16</v>
      </c>
      <c r="L764" s="14" t="s">
        <v>19</v>
      </c>
      <c r="M764" s="16" t="s">
        <v>12</v>
      </c>
      <c r="N764" s="16" t="s">
        <v>13</v>
      </c>
      <c r="O764" s="16" t="s">
        <v>14</v>
      </c>
      <c r="P764" s="12">
        <f t="shared" si="62"/>
        <v>1</v>
      </c>
      <c r="Q764" s="12" cm="1">
        <f t="array" ref="Q764">SUMPRODUCT(($G$2:$G$2765=G764)*(P764&gt;$P$2:$P$2765))+1</f>
        <v>1</v>
      </c>
      <c r="R764" s="12" t="e">
        <f>(Q764*100000)+#REF!</f>
        <v>#REF!</v>
      </c>
      <c r="S764" t="e" cm="1">
        <f t="array" ref="S764">SUMPRODUCT(($G$2:$G$2765=G764)*(R764&gt;$R$2:$R$2765))+1</f>
        <v>#REF!</v>
      </c>
      <c r="T764" t="str">
        <f t="shared" si="63"/>
        <v xml:space="preserve">Wincanton </v>
      </c>
      <c r="U764">
        <v>0</v>
      </c>
      <c r="V764" t="s">
        <v>19</v>
      </c>
      <c r="W764">
        <f t="shared" si="64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60"/>
        <v>Afternoon45022</v>
      </c>
      <c r="D765" s="5" t="str">
        <f>IF('by region'!$C$2="Any","Any",'Turf only'!V765)&amp;M765&amp;IF('by region'!$I$2="Any","Any",N765)&amp;G765</f>
        <v>AnyJumpAny45022</v>
      </c>
      <c r="E765" s="5" t="e">
        <f>IF(I765=#REF!,'Turf only'!G765,"")</f>
        <v>#REF!</v>
      </c>
      <c r="F765" s="5" t="e">
        <f t="shared" si="61"/>
        <v>#REF!</v>
      </c>
      <c r="G765" s="15">
        <v>45022</v>
      </c>
      <c r="H765" s="16" t="s">
        <v>34</v>
      </c>
      <c r="I765" s="16" t="s">
        <v>61</v>
      </c>
      <c r="J765" s="16" t="s">
        <v>9</v>
      </c>
      <c r="K765" s="14" t="s">
        <v>24</v>
      </c>
      <c r="L765" s="14" t="s">
        <v>17</v>
      </c>
      <c r="M765" s="16" t="s">
        <v>12</v>
      </c>
      <c r="N765" s="16" t="s">
        <v>13</v>
      </c>
      <c r="O765" s="16" t="s">
        <v>14</v>
      </c>
      <c r="P765" s="12">
        <f t="shared" si="62"/>
        <v>1</v>
      </c>
      <c r="Q765" s="12" cm="1">
        <f t="array" ref="Q765">SUMPRODUCT(($G$2:$G$2765=G765)*(P765&gt;$P$2:$P$2765))+1</f>
        <v>1</v>
      </c>
      <c r="R765" s="12" t="e">
        <f>(Q765*100000)+#REF!</f>
        <v>#REF!</v>
      </c>
      <c r="S765" t="e" cm="1">
        <f t="array" ref="S765">SUMPRODUCT(($G$2:$G$2765=G765)*(R765&gt;$R$2:$R$2765))+1</f>
        <v>#REF!</v>
      </c>
      <c r="T765" t="str">
        <f t="shared" si="63"/>
        <v xml:space="preserve">Hereford </v>
      </c>
      <c r="U765">
        <v>0</v>
      </c>
      <c r="V765" t="s">
        <v>19</v>
      </c>
      <c r="W765">
        <f t="shared" si="64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60"/>
        <v>Afternoon45022</v>
      </c>
      <c r="D766" s="5" t="str">
        <f>IF('by region'!$C$2="Any","Any",'Turf only'!V766)&amp;M766&amp;IF('by region'!$I$2="Any","Any",N766)&amp;G766</f>
        <v>AnyJumpAny45022</v>
      </c>
      <c r="E766" s="5" t="e">
        <f>IF(I766=#REF!,'Turf only'!G766,"")</f>
        <v>#REF!</v>
      </c>
      <c r="F766" s="5" t="e">
        <f t="shared" si="61"/>
        <v>#REF!</v>
      </c>
      <c r="G766" s="15">
        <v>45022</v>
      </c>
      <c r="H766" s="16" t="s">
        <v>34</v>
      </c>
      <c r="I766" s="16" t="s">
        <v>49</v>
      </c>
      <c r="J766" s="16" t="s">
        <v>9</v>
      </c>
      <c r="K766" s="14" t="s">
        <v>10</v>
      </c>
      <c r="L766" s="14" t="s">
        <v>11</v>
      </c>
      <c r="M766" s="16" t="s">
        <v>12</v>
      </c>
      <c r="N766" s="16" t="s">
        <v>13</v>
      </c>
      <c r="O766" s="16" t="s">
        <v>14</v>
      </c>
      <c r="P766" s="12">
        <f t="shared" si="62"/>
        <v>1</v>
      </c>
      <c r="Q766" s="12" cm="1">
        <f t="array" ref="Q766">SUMPRODUCT(($G$2:$G$2765=G766)*(P766&gt;$P$2:$P$2765))+1</f>
        <v>1</v>
      </c>
      <c r="R766" s="12" t="e">
        <f>(Q766*100000)+#REF!</f>
        <v>#REF!</v>
      </c>
      <c r="S766" t="e" cm="1">
        <f t="array" ref="S766">SUMPRODUCT(($G$2:$G$2765=G766)*(R766&gt;$R$2:$R$2765))+1</f>
        <v>#REF!</v>
      </c>
      <c r="T766" t="str">
        <f t="shared" si="63"/>
        <v xml:space="preserve">Wetherby </v>
      </c>
      <c r="U766">
        <v>0</v>
      </c>
      <c r="V766" t="s">
        <v>11</v>
      </c>
      <c r="W766">
        <f t="shared" si="64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60"/>
        <v>Afternoon45024</v>
      </c>
      <c r="D767" s="5" t="str">
        <f>IF('by region'!$C$2="Any","Any",'Turf only'!V767)&amp;M767&amp;IF('by region'!$I$2="Any","Any",N767)&amp;G767</f>
        <v>AnyJumpAny45024</v>
      </c>
      <c r="E767" s="5" t="e">
        <f>IF(I767=#REF!,'Turf only'!G767,"")</f>
        <v>#REF!</v>
      </c>
      <c r="F767" s="5" t="e">
        <f t="shared" si="61"/>
        <v>#REF!</v>
      </c>
      <c r="G767" s="15">
        <v>45024</v>
      </c>
      <c r="H767" s="16" t="s">
        <v>37</v>
      </c>
      <c r="I767" s="16" t="s">
        <v>63</v>
      </c>
      <c r="J767" s="16" t="s">
        <v>9</v>
      </c>
      <c r="K767" s="14" t="s">
        <v>16</v>
      </c>
      <c r="L767" s="14" t="s">
        <v>11</v>
      </c>
      <c r="M767" s="16" t="s">
        <v>12</v>
      </c>
      <c r="N767" s="16" t="s">
        <v>13</v>
      </c>
      <c r="O767" s="16" t="s">
        <v>14</v>
      </c>
      <c r="P767" s="12">
        <f t="shared" si="62"/>
        <v>1</v>
      </c>
      <c r="Q767" s="12" cm="1">
        <f t="array" ref="Q767">SUMPRODUCT(($G$2:$G$2765=G767)*(P767&gt;$P$2:$P$2765))+1</f>
        <v>1</v>
      </c>
      <c r="R767" s="12" t="e">
        <f>(Q767*100000)+#REF!</f>
        <v>#REF!</v>
      </c>
      <c r="S767" t="e" cm="1">
        <f t="array" ref="S767">SUMPRODUCT(($G$2:$G$2765=G767)*(R767&gt;$R$2:$R$2765))+1</f>
        <v>#REF!</v>
      </c>
      <c r="T767" t="str">
        <f t="shared" si="63"/>
        <v xml:space="preserve">Carlisle </v>
      </c>
      <c r="U767">
        <v>0</v>
      </c>
      <c r="V767" t="s">
        <v>11</v>
      </c>
      <c r="W767">
        <f t="shared" si="64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60"/>
        <v>Afternoon45024</v>
      </c>
      <c r="D768" s="5" t="str">
        <f>IF('by region'!$C$2="Any","Any",'Turf only'!V768)&amp;M768&amp;IF('by region'!$I$2="Any","Any",N768)&amp;G768</f>
        <v>AnyJumpAny45024</v>
      </c>
      <c r="E768" s="5" t="e">
        <f>IF(I768=#REF!,'Turf only'!G768,"")</f>
        <v>#REF!</v>
      </c>
      <c r="F768" s="5" t="e">
        <f t="shared" si="61"/>
        <v>#REF!</v>
      </c>
      <c r="G768" s="15">
        <v>45024</v>
      </c>
      <c r="H768" s="16" t="s">
        <v>37</v>
      </c>
      <c r="I768" s="16" t="s">
        <v>56</v>
      </c>
      <c r="J768" s="16" t="s">
        <v>9</v>
      </c>
      <c r="K768" s="14" t="s">
        <v>16</v>
      </c>
      <c r="L768" s="14" t="s">
        <v>11</v>
      </c>
      <c r="M768" s="16" t="s">
        <v>12</v>
      </c>
      <c r="N768" s="16" t="s">
        <v>13</v>
      </c>
      <c r="O768" s="16" t="s">
        <v>14</v>
      </c>
      <c r="P768" s="12">
        <f t="shared" si="62"/>
        <v>1</v>
      </c>
      <c r="Q768" s="12" cm="1">
        <f t="array" ref="Q768">SUMPRODUCT(($G$2:$G$2765=G768)*(P768&gt;$P$2:$P$2765))+1</f>
        <v>1</v>
      </c>
      <c r="R768" s="12" t="e">
        <f>(Q768*100000)+#REF!</f>
        <v>#REF!</v>
      </c>
      <c r="S768" t="e" cm="1">
        <f t="array" ref="S768">SUMPRODUCT(($G$2:$G$2765=G768)*(R768&gt;$R$2:$R$2765))+1</f>
        <v>#REF!</v>
      </c>
      <c r="T768" t="str">
        <f t="shared" si="63"/>
        <v xml:space="preserve">Haydock Park </v>
      </c>
      <c r="U768">
        <v>0</v>
      </c>
      <c r="V768" t="s">
        <v>19</v>
      </c>
      <c r="W768">
        <f t="shared" si="64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60"/>
        <v>Afternoon45024</v>
      </c>
      <c r="D769" s="5" t="str">
        <f>IF('by region'!$C$2="Any","Any",'Turf only'!V769)&amp;M769&amp;IF('by region'!$I$2="Any","Any",N769)&amp;G769</f>
        <v>AnyJumpAny45024</v>
      </c>
      <c r="E769" s="5" t="e">
        <f>IF(I769=#REF!,'Turf only'!G769,"")</f>
        <v>#REF!</v>
      </c>
      <c r="F769" s="5" t="e">
        <f t="shared" si="61"/>
        <v>#REF!</v>
      </c>
      <c r="G769" s="15">
        <v>45024</v>
      </c>
      <c r="H769" s="16" t="s">
        <v>37</v>
      </c>
      <c r="I769" s="16" t="s">
        <v>75</v>
      </c>
      <c r="J769" s="16" t="s">
        <v>9</v>
      </c>
      <c r="K769" s="14" t="s">
        <v>10</v>
      </c>
      <c r="L769" s="14" t="s">
        <v>19</v>
      </c>
      <c r="M769" s="16" t="s">
        <v>12</v>
      </c>
      <c r="N769" s="16" t="s">
        <v>13</v>
      </c>
      <c r="O769" s="16" t="s">
        <v>14</v>
      </c>
      <c r="P769" s="12">
        <f t="shared" si="62"/>
        <v>1</v>
      </c>
      <c r="Q769" s="12" cm="1">
        <f t="array" ref="Q769">SUMPRODUCT(($G$2:$G$2765=G769)*(P769&gt;$P$2:$P$2765))+1</f>
        <v>1</v>
      </c>
      <c r="R769" s="12" t="e">
        <f>(Q769*100000)+#REF!</f>
        <v>#REF!</v>
      </c>
      <c r="S769" t="e" cm="1">
        <f t="array" ref="S769">SUMPRODUCT(($G$2:$G$2765=G769)*(R769&gt;$R$2:$R$2765))+1</f>
        <v>#REF!</v>
      </c>
      <c r="T769" t="str">
        <f t="shared" si="63"/>
        <v xml:space="preserve">Newton Abbot </v>
      </c>
      <c r="U769">
        <v>0</v>
      </c>
      <c r="V769" t="s">
        <v>17</v>
      </c>
      <c r="W769">
        <f t="shared" si="64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si="60"/>
        <v>Afternoon45025</v>
      </c>
      <c r="D770" s="5" t="str">
        <f>IF('by region'!$C$2="Any","Any",'Turf only'!V770)&amp;M770&amp;IF('by region'!$I$2="Any","Any",N770)&amp;G770</f>
        <v>AnyJumpAny45025</v>
      </c>
      <c r="E770" s="5" t="e">
        <f>IF(I770=#REF!,'Turf only'!G770,"")</f>
        <v>#REF!</v>
      </c>
      <c r="F770" s="5" t="e">
        <f t="shared" si="61"/>
        <v>#REF!</v>
      </c>
      <c r="G770" s="15">
        <v>45025</v>
      </c>
      <c r="H770" s="16" t="s">
        <v>40</v>
      </c>
      <c r="I770" s="16" t="s">
        <v>65</v>
      </c>
      <c r="J770" s="16" t="s">
        <v>9</v>
      </c>
      <c r="K770" s="14" t="s">
        <v>24</v>
      </c>
      <c r="L770" s="14" t="s">
        <v>19</v>
      </c>
      <c r="M770" s="16" t="s">
        <v>12</v>
      </c>
      <c r="N770" s="16" t="s">
        <v>13</v>
      </c>
      <c r="O770" s="16" t="s">
        <v>14</v>
      </c>
      <c r="P770" s="12">
        <f t="shared" si="62"/>
        <v>1</v>
      </c>
      <c r="Q770" s="12" cm="1">
        <f t="array" ref="Q770">SUMPRODUCT(($G$2:$G$2765=G770)*(P770&gt;$P$2:$P$2765))+1</f>
        <v>1</v>
      </c>
      <c r="R770" s="12" t="e">
        <f>(Q770*100000)+#REF!</f>
        <v>#REF!</v>
      </c>
      <c r="S770" t="e" cm="1">
        <f t="array" ref="S770">SUMPRODUCT(($G$2:$G$2765=G770)*(R770&gt;$R$2:$R$2765))+1</f>
        <v>#REF!</v>
      </c>
      <c r="T770" t="str">
        <f t="shared" si="63"/>
        <v xml:space="preserve">Ffos Las </v>
      </c>
      <c r="U770">
        <v>0</v>
      </c>
      <c r="V770" t="s">
        <v>17</v>
      </c>
      <c r="W770">
        <f t="shared" si="64"/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60"/>
        <v>Afternoon45025</v>
      </c>
      <c r="D771" s="5" t="str">
        <f>IF('by region'!$C$2="Any","Any",'Turf only'!V771)&amp;M771&amp;IF('by region'!$I$2="Any","Any",N771)&amp;G771</f>
        <v>AnyJumpAny45025</v>
      </c>
      <c r="E771" s="5" t="e">
        <f>IF(I771=#REF!,'Turf only'!G771,"")</f>
        <v>#REF!</v>
      </c>
      <c r="F771" s="5" t="e">
        <f t="shared" si="61"/>
        <v>#REF!</v>
      </c>
      <c r="G771" s="15">
        <v>45025</v>
      </c>
      <c r="H771" s="16" t="s">
        <v>40</v>
      </c>
      <c r="I771" s="16" t="s">
        <v>53</v>
      </c>
      <c r="J771" s="16" t="s">
        <v>9</v>
      </c>
      <c r="K771" s="14" t="s">
        <v>16</v>
      </c>
      <c r="L771" s="14" t="s">
        <v>17</v>
      </c>
      <c r="M771" s="16" t="s">
        <v>12</v>
      </c>
      <c r="N771" s="16" t="s">
        <v>13</v>
      </c>
      <c r="O771" s="16" t="s">
        <v>14</v>
      </c>
      <c r="P771" s="12">
        <f t="shared" si="62"/>
        <v>1</v>
      </c>
      <c r="Q771" s="12" cm="1">
        <f t="array" ref="Q771">SUMPRODUCT(($G$2:$G$2765=G771)*(P771&gt;$P$2:$P$2765))+1</f>
        <v>1</v>
      </c>
      <c r="R771" s="12" t="e">
        <f>(Q771*100000)+#REF!</f>
        <v>#REF!</v>
      </c>
      <c r="S771" t="e" cm="1">
        <f t="array" ref="S771">SUMPRODUCT(($G$2:$G$2765=G771)*(R771&gt;$R$2:$R$2765))+1</f>
        <v>#REF!</v>
      </c>
      <c r="T771" t="str">
        <f t="shared" si="63"/>
        <v xml:space="preserve">Market Rasen </v>
      </c>
      <c r="U771">
        <v>0</v>
      </c>
      <c r="V771" t="s">
        <v>11</v>
      </c>
      <c r="W771">
        <f t="shared" si="64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60"/>
        <v>Afternoon45025</v>
      </c>
      <c r="D772" s="5" t="str">
        <f>IF('by region'!$C$2="Any","Any",'Turf only'!V772)&amp;M772&amp;IF('by region'!$I$2="Any","Any",N772)&amp;G772</f>
        <v>AnyJumpAny45025</v>
      </c>
      <c r="E772" s="5" t="e">
        <f>IF(I772=#REF!,'Turf only'!G772,"")</f>
        <v>#REF!</v>
      </c>
      <c r="F772" s="5" t="e">
        <f t="shared" si="61"/>
        <v>#REF!</v>
      </c>
      <c r="G772" s="15">
        <v>45025</v>
      </c>
      <c r="H772" s="16" t="s">
        <v>40</v>
      </c>
      <c r="I772" s="16" t="s">
        <v>41</v>
      </c>
      <c r="J772" s="16" t="s">
        <v>9</v>
      </c>
      <c r="K772" s="14" t="s">
        <v>10</v>
      </c>
      <c r="L772" s="14" t="s">
        <v>19</v>
      </c>
      <c r="M772" s="16" t="s">
        <v>12</v>
      </c>
      <c r="N772" s="16" t="s">
        <v>13</v>
      </c>
      <c r="O772" s="16" t="s">
        <v>14</v>
      </c>
      <c r="P772" s="12">
        <f t="shared" si="62"/>
        <v>1</v>
      </c>
      <c r="Q772" s="12" cm="1">
        <f t="array" ref="Q772">SUMPRODUCT(($G$2:$G$2765=G772)*(P772&gt;$P$2:$P$2765))+1</f>
        <v>1</v>
      </c>
      <c r="R772" s="12" t="e">
        <f>(Q772*100000)+#REF!</f>
        <v>#REF!</v>
      </c>
      <c r="S772" t="e" cm="1">
        <f t="array" ref="S772">SUMPRODUCT(($G$2:$G$2765=G772)*(R772&gt;$R$2:$R$2765))+1</f>
        <v>#REF!</v>
      </c>
      <c r="T772" t="str">
        <f t="shared" si="63"/>
        <v xml:space="preserve">Plumpton </v>
      </c>
      <c r="U772">
        <v>0</v>
      </c>
      <c r="V772" t="s">
        <v>19</v>
      </c>
      <c r="W772">
        <f t="shared" si="64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60"/>
        <v>Afternoon45026</v>
      </c>
      <c r="D773" s="5" t="str">
        <f>IF('by region'!$C$2="Any","Any",'Turf only'!V773)&amp;M773&amp;IF('by region'!$I$2="Any","Any",N773)&amp;G773</f>
        <v>AnyJumpAny45026</v>
      </c>
      <c r="E773" s="5" t="e">
        <f>IF(I773=#REF!,'Turf only'!G773,"")</f>
        <v>#REF!</v>
      </c>
      <c r="F773" s="5" t="e">
        <f t="shared" si="61"/>
        <v>#REF!</v>
      </c>
      <c r="G773" s="15">
        <v>45026</v>
      </c>
      <c r="H773" s="16" t="s">
        <v>42</v>
      </c>
      <c r="I773" s="16" t="s">
        <v>54</v>
      </c>
      <c r="J773" s="16" t="s">
        <v>9</v>
      </c>
      <c r="K773" s="14" t="s">
        <v>24</v>
      </c>
      <c r="L773" s="14" t="s">
        <v>19</v>
      </c>
      <c r="M773" s="16" t="s">
        <v>12</v>
      </c>
      <c r="N773" s="16" t="s">
        <v>13</v>
      </c>
      <c r="O773" s="16" t="s">
        <v>14</v>
      </c>
      <c r="P773" s="12">
        <f t="shared" si="62"/>
        <v>1</v>
      </c>
      <c r="Q773" s="12" cm="1">
        <f t="array" ref="Q773">SUMPRODUCT(($G$2:$G$2765=G773)*(P773&gt;$P$2:$P$2765))+1</f>
        <v>1</v>
      </c>
      <c r="R773" s="12" t="e">
        <f>(Q773*100000)+#REF!</f>
        <v>#REF!</v>
      </c>
      <c r="S773" t="e" cm="1">
        <f t="array" ref="S773">SUMPRODUCT(($G$2:$G$2765=G773)*(R773&gt;$R$2:$R$2765))+1</f>
        <v>#REF!</v>
      </c>
      <c r="T773" t="str">
        <f t="shared" si="63"/>
        <v xml:space="preserve">Chepstow </v>
      </c>
      <c r="U773">
        <v>0</v>
      </c>
      <c r="V773" t="s">
        <v>30</v>
      </c>
      <c r="W773">
        <f t="shared" si="64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60"/>
        <v>Afternoon45026</v>
      </c>
      <c r="D774" s="5" t="str">
        <f>IF('by region'!$C$2="Any","Any",'Turf only'!V774)&amp;M774&amp;IF('by region'!$I$2="Any","Any",N774)&amp;G774</f>
        <v>AnyJumpAny45026</v>
      </c>
      <c r="E774" s="5" t="e">
        <f>IF(I774=#REF!,'Turf only'!G774,"")</f>
        <v>#REF!</v>
      </c>
      <c r="F774" s="5" t="e">
        <f t="shared" si="61"/>
        <v>#REF!</v>
      </c>
      <c r="G774" s="15">
        <v>45026</v>
      </c>
      <c r="H774" s="16" t="s">
        <v>42</v>
      </c>
      <c r="I774" s="16" t="s">
        <v>20</v>
      </c>
      <c r="J774" s="16" t="s">
        <v>9</v>
      </c>
      <c r="K774" s="14" t="s">
        <v>10</v>
      </c>
      <c r="L774" s="14" t="s">
        <v>17</v>
      </c>
      <c r="M774" s="16" t="s">
        <v>12</v>
      </c>
      <c r="N774" s="16" t="s">
        <v>13</v>
      </c>
      <c r="O774" s="16" t="s">
        <v>14</v>
      </c>
      <c r="P774" s="12">
        <f t="shared" si="62"/>
        <v>1</v>
      </c>
      <c r="Q774" s="12" cm="1">
        <f t="array" ref="Q774">SUMPRODUCT(($G$2:$G$2765=G774)*(P774&gt;$P$2:$P$2765))+1</f>
        <v>1</v>
      </c>
      <c r="R774" s="12" t="e">
        <f>(Q774*100000)+#REF!</f>
        <v>#REF!</v>
      </c>
      <c r="S774" t="e" cm="1">
        <f t="array" ref="S774">SUMPRODUCT(($G$2:$G$2765=G774)*(R774&gt;$R$2:$R$2765))+1</f>
        <v>#REF!</v>
      </c>
      <c r="T774" t="str">
        <f t="shared" si="63"/>
        <v xml:space="preserve">Fakenham </v>
      </c>
      <c r="U774">
        <v>0</v>
      </c>
      <c r="V774" t="s">
        <v>11</v>
      </c>
      <c r="W774">
        <f t="shared" si="64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60"/>
        <v>Afternoon45026</v>
      </c>
      <c r="D775" s="5" t="str">
        <f>IF('by region'!$C$2="Any","Any",'Turf only'!V775)&amp;M775&amp;IF('by region'!$I$2="Any","Any",N775)&amp;G775</f>
        <v>AnyJumpAny45026</v>
      </c>
      <c r="E775" s="5" t="e">
        <f>IF(I775=#REF!,'Turf only'!G775,"")</f>
        <v>#REF!</v>
      </c>
      <c r="F775" s="5" t="e">
        <f t="shared" si="61"/>
        <v>#REF!</v>
      </c>
      <c r="G775" s="15">
        <v>45026</v>
      </c>
      <c r="H775" s="16" t="s">
        <v>42</v>
      </c>
      <c r="I775" s="16" t="s">
        <v>45</v>
      </c>
      <c r="J775" s="16" t="s">
        <v>9</v>
      </c>
      <c r="K775" s="14" t="s">
        <v>16</v>
      </c>
      <c r="L775" s="14" t="s">
        <v>17</v>
      </c>
      <c r="M775" s="16" t="s">
        <v>12</v>
      </c>
      <c r="N775" s="16" t="s">
        <v>13</v>
      </c>
      <c r="O775" s="16" t="s">
        <v>14</v>
      </c>
      <c r="P775" s="12">
        <f t="shared" si="62"/>
        <v>1</v>
      </c>
      <c r="Q775" s="12" cm="1">
        <f t="array" ref="Q775">SUMPRODUCT(($G$2:$G$2765=G775)*(P775&gt;$P$2:$P$2765))+1</f>
        <v>1</v>
      </c>
      <c r="R775" s="12" t="e">
        <f>(Q775*100000)+#REF!</f>
        <v>#REF!</v>
      </c>
      <c r="S775" t="e" cm="1">
        <f t="array" ref="S775">SUMPRODUCT(($G$2:$G$2765=G775)*(R775&gt;$R$2:$R$2765))+1</f>
        <v>#REF!</v>
      </c>
      <c r="T775" t="str">
        <f t="shared" si="63"/>
        <v xml:space="preserve">Huntingdon </v>
      </c>
      <c r="U775">
        <v>0</v>
      </c>
      <c r="V775" t="s">
        <v>17</v>
      </c>
      <c r="W775">
        <f t="shared" si="64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60"/>
        <v>Afternoon45026</v>
      </c>
      <c r="D776" s="5" t="str">
        <f>IF('by region'!$C$2="Any","Any",'Turf only'!V776)&amp;M776&amp;IF('by region'!$I$2="Any","Any",N776)&amp;G776</f>
        <v>AnyJumpAny45026</v>
      </c>
      <c r="E776" s="5" t="e">
        <f>IF(I776=#REF!,'Turf only'!G776,"")</f>
        <v>#REF!</v>
      </c>
      <c r="F776" s="5" t="e">
        <f t="shared" si="61"/>
        <v>#REF!</v>
      </c>
      <c r="G776" s="15">
        <v>45026</v>
      </c>
      <c r="H776" s="16" t="s">
        <v>42</v>
      </c>
      <c r="I776" s="16" t="s">
        <v>41</v>
      </c>
      <c r="J776" s="16" t="s">
        <v>9</v>
      </c>
      <c r="K776" s="14" t="s">
        <v>10</v>
      </c>
      <c r="L776" s="14" t="s">
        <v>19</v>
      </c>
      <c r="M776" s="16" t="s">
        <v>12</v>
      </c>
      <c r="N776" s="16" t="s">
        <v>13</v>
      </c>
      <c r="O776" s="16" t="s">
        <v>14</v>
      </c>
      <c r="P776" s="12">
        <f t="shared" si="62"/>
        <v>1</v>
      </c>
      <c r="Q776" s="12" cm="1">
        <f t="array" ref="Q776">SUMPRODUCT(($G$2:$G$2765=G776)*(P776&gt;$P$2:$P$2765))+1</f>
        <v>1</v>
      </c>
      <c r="R776" s="12" t="e">
        <f>(Q776*100000)+#REF!</f>
        <v>#REF!</v>
      </c>
      <c r="S776" t="e" cm="1">
        <f t="array" ref="S776">SUMPRODUCT(($G$2:$G$2765=G776)*(R776&gt;$R$2:$R$2765))+1</f>
        <v>#REF!</v>
      </c>
      <c r="T776" t="str">
        <f t="shared" si="63"/>
        <v xml:space="preserve">Plumpton </v>
      </c>
      <c r="U776">
        <v>0</v>
      </c>
      <c r="V776" t="s">
        <v>17</v>
      </c>
      <c r="W776">
        <f t="shared" si="64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60"/>
        <v>Afternoon45027</v>
      </c>
      <c r="D777" s="5" t="str">
        <f>IF('by region'!$C$2="Any","Any",'Turf only'!V777)&amp;M777&amp;IF('by region'!$I$2="Any","Any",N777)&amp;G777</f>
        <v>AnyJumpAny45027</v>
      </c>
      <c r="E777" s="5" t="e">
        <f>IF(I777=#REF!,'Turf only'!G777,"")</f>
        <v>#REF!</v>
      </c>
      <c r="F777" s="5" t="e">
        <f t="shared" si="61"/>
        <v>#REF!</v>
      </c>
      <c r="G777" s="15">
        <v>45027</v>
      </c>
      <c r="H777" s="16" t="s">
        <v>7</v>
      </c>
      <c r="I777" s="16" t="s">
        <v>18</v>
      </c>
      <c r="J777" s="16" t="s">
        <v>9</v>
      </c>
      <c r="K777" s="14" t="s">
        <v>16</v>
      </c>
      <c r="L777" s="14" t="s">
        <v>19</v>
      </c>
      <c r="M777" s="16" t="s">
        <v>12</v>
      </c>
      <c r="N777" s="16" t="s">
        <v>13</v>
      </c>
      <c r="O777" s="16" t="s">
        <v>14</v>
      </c>
      <c r="P777" s="12">
        <f t="shared" si="62"/>
        <v>1</v>
      </c>
      <c r="Q777" s="12" cm="1">
        <f t="array" ref="Q777">SUMPRODUCT(($G$2:$G$2765=G777)*(P777&gt;$P$2:$P$2765))+1</f>
        <v>1</v>
      </c>
      <c r="R777" s="12" t="e">
        <f>(Q777*100000)+#REF!</f>
        <v>#REF!</v>
      </c>
      <c r="S777" t="e" cm="1">
        <f t="array" ref="S777">SUMPRODUCT(($G$2:$G$2765=G777)*(R777&gt;$R$2:$R$2765))+1</f>
        <v>#REF!</v>
      </c>
      <c r="T777" t="str">
        <f t="shared" si="63"/>
        <v xml:space="preserve">Exeter </v>
      </c>
      <c r="U777">
        <v>0</v>
      </c>
      <c r="V777" t="s">
        <v>11</v>
      </c>
      <c r="W777">
        <f t="shared" si="64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60"/>
        <v>Afternoon45028</v>
      </c>
      <c r="D778" s="5" t="str">
        <f>IF('by region'!$C$2="Any","Any",'Turf only'!V778)&amp;M778&amp;IF('by region'!$I$2="Any","Any",N778)&amp;G778</f>
        <v>AnyJumpAny45028</v>
      </c>
      <c r="E778" s="5" t="e">
        <f>IF(I778=#REF!,'Turf only'!G778,"")</f>
        <v>#REF!</v>
      </c>
      <c r="F778" s="5" t="e">
        <f t="shared" si="61"/>
        <v>#REF!</v>
      </c>
      <c r="G778" s="15">
        <v>45028</v>
      </c>
      <c r="H778" s="16" t="s">
        <v>27</v>
      </c>
      <c r="I778" s="16" t="s">
        <v>23</v>
      </c>
      <c r="J778" s="16" t="s">
        <v>9</v>
      </c>
      <c r="K778" s="14" t="s">
        <v>24</v>
      </c>
      <c r="L778" s="14" t="s">
        <v>17</v>
      </c>
      <c r="M778" s="16" t="s">
        <v>12</v>
      </c>
      <c r="N778" s="16" t="s">
        <v>13</v>
      </c>
      <c r="O778" s="16" t="s">
        <v>14</v>
      </c>
      <c r="P778" s="12">
        <f t="shared" si="62"/>
        <v>1</v>
      </c>
      <c r="Q778" s="12" cm="1">
        <f t="array" ref="Q778">SUMPRODUCT(($G$2:$G$2765=G778)*(P778&gt;$P$2:$P$2765))+1</f>
        <v>1</v>
      </c>
      <c r="R778" s="12" t="e">
        <f>(Q778*100000)+#REF!</f>
        <v>#REF!</v>
      </c>
      <c r="S778" t="e" cm="1">
        <f t="array" ref="S778">SUMPRODUCT(($G$2:$G$2765=G778)*(R778&gt;$R$2:$R$2765))+1</f>
        <v>#REF!</v>
      </c>
      <c r="T778" t="str">
        <f t="shared" si="63"/>
        <v xml:space="preserve">Southwell </v>
      </c>
      <c r="U778">
        <v>0</v>
      </c>
      <c r="V778" t="s">
        <v>30</v>
      </c>
      <c r="W778">
        <f t="shared" si="64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60"/>
        <v>Afternoon45029</v>
      </c>
      <c r="D779" s="5" t="str">
        <f>IF('by region'!$C$2="Any","Any",'Turf only'!V779)&amp;M779&amp;IF('by region'!$I$2="Any","Any",N779)&amp;G779</f>
        <v>AnyJumpAny45029</v>
      </c>
      <c r="E779" s="5" t="e">
        <f>IF(I779=#REF!,'Turf only'!G779,"")</f>
        <v>#REF!</v>
      </c>
      <c r="F779" s="5" t="e">
        <f t="shared" si="61"/>
        <v>#REF!</v>
      </c>
      <c r="G779" s="15">
        <v>45029</v>
      </c>
      <c r="H779" s="16" t="s">
        <v>34</v>
      </c>
      <c r="I779" s="16" t="s">
        <v>68</v>
      </c>
      <c r="J779" s="16" t="s">
        <v>9</v>
      </c>
      <c r="K779" s="14" t="s">
        <v>16</v>
      </c>
      <c r="L779" s="14" t="s">
        <v>11</v>
      </c>
      <c r="M779" s="16" t="s">
        <v>12</v>
      </c>
      <c r="N779" s="16" t="s">
        <v>13</v>
      </c>
      <c r="O779" s="16" t="s">
        <v>14</v>
      </c>
      <c r="P779" s="12">
        <f t="shared" si="62"/>
        <v>1</v>
      </c>
      <c r="Q779" s="12" cm="1">
        <f t="array" ref="Q779">SUMPRODUCT(($G$2:$G$2765=G779)*(P779&gt;$P$2:$P$2765))+1</f>
        <v>1</v>
      </c>
      <c r="R779" s="12" t="e">
        <f>(Q779*100000)+#REF!</f>
        <v>#REF!</v>
      </c>
      <c r="S779" t="e" cm="1">
        <f t="array" ref="S779">SUMPRODUCT(($G$2:$G$2765=G779)*(R779&gt;$R$2:$R$2765))+1</f>
        <v>#REF!</v>
      </c>
      <c r="T779" t="str">
        <f t="shared" si="63"/>
        <v xml:space="preserve">Aintree </v>
      </c>
      <c r="U779">
        <v>0</v>
      </c>
      <c r="V779" t="s">
        <v>19</v>
      </c>
      <c r="W779">
        <f t="shared" si="64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60"/>
        <v>Afternoon45029</v>
      </c>
      <c r="D780" s="5" t="str">
        <f>IF('by region'!$C$2="Any","Any",'Turf only'!V780)&amp;M780&amp;IF('by region'!$I$2="Any","Any",N780)&amp;G780</f>
        <v>AnyJumpAny45029</v>
      </c>
      <c r="E780" s="5" t="e">
        <f>IF(I780=#REF!,'Turf only'!G780,"")</f>
        <v>#REF!</v>
      </c>
      <c r="F780" s="5" t="e">
        <f t="shared" si="61"/>
        <v>#REF!</v>
      </c>
      <c r="G780" s="15">
        <v>45029</v>
      </c>
      <c r="H780" s="16" t="s">
        <v>34</v>
      </c>
      <c r="I780" s="16" t="s">
        <v>57</v>
      </c>
      <c r="J780" s="16" t="s">
        <v>9</v>
      </c>
      <c r="K780" s="14" t="s">
        <v>10</v>
      </c>
      <c r="L780" s="14" t="s">
        <v>19</v>
      </c>
      <c r="M780" s="16" t="s">
        <v>12</v>
      </c>
      <c r="N780" s="16" t="s">
        <v>13</v>
      </c>
      <c r="O780" s="16" t="s">
        <v>14</v>
      </c>
      <c r="P780" s="12">
        <f t="shared" si="62"/>
        <v>1</v>
      </c>
      <c r="Q780" s="12" cm="1">
        <f t="array" ref="Q780">SUMPRODUCT(($G$2:$G$2765=G780)*(P780&gt;$P$2:$P$2765))+1</f>
        <v>1</v>
      </c>
      <c r="R780" s="12" t="e">
        <f>(Q780*100000)+#REF!</f>
        <v>#REF!</v>
      </c>
      <c r="S780" t="e" cm="1">
        <f t="array" ref="S780">SUMPRODUCT(($G$2:$G$2765=G780)*(R780&gt;$R$2:$R$2765))+1</f>
        <v>#REF!</v>
      </c>
      <c r="T780" t="str">
        <f t="shared" si="63"/>
        <v xml:space="preserve">Taunton </v>
      </c>
      <c r="U780">
        <v>0</v>
      </c>
      <c r="V780" t="s">
        <v>17</v>
      </c>
      <c r="W780">
        <f t="shared" si="64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60"/>
        <v>Afternoon45030</v>
      </c>
      <c r="D781" s="5" t="str">
        <f>IF('by region'!$C$2="Any","Any",'Turf only'!V781)&amp;M781&amp;IF('by region'!$I$2="Any","Any",N781)&amp;G781</f>
        <v>AnyJumpAny45030</v>
      </c>
      <c r="E781" s="5" t="e">
        <f>IF(I781=#REF!,'Turf only'!G781,"")</f>
        <v>#REF!</v>
      </c>
      <c r="F781" s="5" t="e">
        <f t="shared" si="61"/>
        <v>#REF!</v>
      </c>
      <c r="G781" s="15">
        <v>45030</v>
      </c>
      <c r="H781" s="16" t="s">
        <v>35</v>
      </c>
      <c r="I781" s="16" t="s">
        <v>68</v>
      </c>
      <c r="J781" s="16" t="s">
        <v>9</v>
      </c>
      <c r="K781" s="14" t="s">
        <v>16</v>
      </c>
      <c r="L781" s="14" t="s">
        <v>11</v>
      </c>
      <c r="M781" s="16" t="s">
        <v>12</v>
      </c>
      <c r="N781" s="16" t="s">
        <v>13</v>
      </c>
      <c r="O781" s="16" t="s">
        <v>14</v>
      </c>
      <c r="P781" s="12">
        <f t="shared" si="62"/>
        <v>1</v>
      </c>
      <c r="Q781" s="12" cm="1">
        <f t="array" ref="Q781">SUMPRODUCT(($G$2:$G$2765=G781)*(P781&gt;$P$2:$P$2765))+1</f>
        <v>1</v>
      </c>
      <c r="R781" s="12" t="e">
        <f>(Q781*100000)+#REF!</f>
        <v>#REF!</v>
      </c>
      <c r="S781" t="e" cm="1">
        <f t="array" ref="S781">SUMPRODUCT(($G$2:$G$2765=G781)*(R781&gt;$R$2:$R$2765))+1</f>
        <v>#REF!</v>
      </c>
      <c r="T781" t="str">
        <f t="shared" si="63"/>
        <v xml:space="preserve">Aintree </v>
      </c>
      <c r="U781">
        <v>0</v>
      </c>
      <c r="V781" t="s">
        <v>30</v>
      </c>
      <c r="W781">
        <f t="shared" si="64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60"/>
        <v>Afternoon45030</v>
      </c>
      <c r="D782" s="5" t="str">
        <f>IF('by region'!$C$2="Any","Any",'Turf only'!V782)&amp;M782&amp;IF('by region'!$I$2="Any","Any",N782)&amp;G782</f>
        <v>AnyJumpAny45030</v>
      </c>
      <c r="E782" s="5" t="e">
        <f>IF(I782=#REF!,'Turf only'!G782,"")</f>
        <v>#REF!</v>
      </c>
      <c r="F782" s="5" t="e">
        <f t="shared" si="61"/>
        <v>#REF!</v>
      </c>
      <c r="G782" s="15">
        <v>45030</v>
      </c>
      <c r="H782" s="16" t="s">
        <v>35</v>
      </c>
      <c r="I782" s="16" t="s">
        <v>46</v>
      </c>
      <c r="J782" s="16" t="s">
        <v>9</v>
      </c>
      <c r="K782" s="14" t="s">
        <v>24</v>
      </c>
      <c r="L782" s="14" t="s">
        <v>11</v>
      </c>
      <c r="M782" s="16" t="s">
        <v>12</v>
      </c>
      <c r="N782" s="16" t="s">
        <v>13</v>
      </c>
      <c r="O782" s="16" t="s">
        <v>14</v>
      </c>
      <c r="P782" s="12">
        <f t="shared" si="62"/>
        <v>1</v>
      </c>
      <c r="Q782" s="12" cm="1">
        <f t="array" ref="Q782">SUMPRODUCT(($G$2:$G$2765=G782)*(P782&gt;$P$2:$P$2765))+1</f>
        <v>1</v>
      </c>
      <c r="R782" s="12" t="e">
        <f>(Q782*100000)+#REF!</f>
        <v>#REF!</v>
      </c>
      <c r="S782" t="e" cm="1">
        <f t="array" ref="S782">SUMPRODUCT(($G$2:$G$2765=G782)*(R782&gt;$R$2:$R$2765))+1</f>
        <v>#REF!</v>
      </c>
      <c r="T782" t="str">
        <f t="shared" si="63"/>
        <v xml:space="preserve">Sedgefield </v>
      </c>
      <c r="U782">
        <v>0</v>
      </c>
      <c r="V782" t="s">
        <v>19</v>
      </c>
      <c r="W782">
        <f t="shared" si="64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60"/>
        <v>Afternoon45031</v>
      </c>
      <c r="D783" s="5" t="str">
        <f>IF('by region'!$C$2="Any","Any",'Turf only'!V783)&amp;M783&amp;IF('by region'!$I$2="Any","Any",N783)&amp;G783</f>
        <v>AnyJumpAny45031</v>
      </c>
      <c r="E783" s="5" t="e">
        <f>IF(I783=#REF!,'Turf only'!G783,"")</f>
        <v>#REF!</v>
      </c>
      <c r="F783" s="5" t="e">
        <f t="shared" si="61"/>
        <v>#REF!</v>
      </c>
      <c r="G783" s="15">
        <v>45031</v>
      </c>
      <c r="H783" s="16" t="s">
        <v>37</v>
      </c>
      <c r="I783" s="16" t="s">
        <v>68</v>
      </c>
      <c r="J783" s="16" t="s">
        <v>9</v>
      </c>
      <c r="K783" s="14" t="s">
        <v>16</v>
      </c>
      <c r="L783" s="14" t="s">
        <v>11</v>
      </c>
      <c r="M783" s="16" t="s">
        <v>12</v>
      </c>
      <c r="N783" s="16" t="s">
        <v>13</v>
      </c>
      <c r="O783" s="16" t="s">
        <v>14</v>
      </c>
      <c r="P783" s="12">
        <f t="shared" si="62"/>
        <v>1</v>
      </c>
      <c r="Q783" s="12" cm="1">
        <f t="array" ref="Q783">SUMPRODUCT(($G$2:$G$2765=G783)*(P783&gt;$P$2:$P$2765))+1</f>
        <v>1</v>
      </c>
      <c r="R783" s="12" t="e">
        <f>(Q783*100000)+#REF!</f>
        <v>#REF!</v>
      </c>
      <c r="S783" t="e" cm="1">
        <f t="array" ref="S783">SUMPRODUCT(($G$2:$G$2765=G783)*(R783&gt;$R$2:$R$2765))+1</f>
        <v>#REF!</v>
      </c>
      <c r="T783" t="str">
        <f t="shared" si="63"/>
        <v xml:space="preserve">Aintree </v>
      </c>
      <c r="U783">
        <v>0</v>
      </c>
      <c r="V783" t="s">
        <v>11</v>
      </c>
      <c r="W783">
        <f t="shared" si="64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60"/>
        <v>Afternoon45031</v>
      </c>
      <c r="D784" s="5" t="str">
        <f>IF('by region'!$C$2="Any","Any",'Turf only'!V784)&amp;M784&amp;IF('by region'!$I$2="Any","Any",N784)&amp;G784</f>
        <v>AnyJumpAny45031</v>
      </c>
      <c r="E784" s="5" t="e">
        <f>IF(I784=#REF!,'Turf only'!G784,"")</f>
        <v>#REF!</v>
      </c>
      <c r="F784" s="5" t="e">
        <f t="shared" si="61"/>
        <v>#REF!</v>
      </c>
      <c r="G784" s="15">
        <v>45031</v>
      </c>
      <c r="H784" s="16" t="s">
        <v>37</v>
      </c>
      <c r="I784" s="16" t="s">
        <v>54</v>
      </c>
      <c r="J784" s="16" t="s">
        <v>9</v>
      </c>
      <c r="K784" s="14" t="s">
        <v>24</v>
      </c>
      <c r="L784" s="14" t="s">
        <v>19</v>
      </c>
      <c r="M784" s="16" t="s">
        <v>12</v>
      </c>
      <c r="N784" s="16" t="s">
        <v>13</v>
      </c>
      <c r="O784" s="16" t="s">
        <v>14</v>
      </c>
      <c r="P784" s="12">
        <f t="shared" si="62"/>
        <v>1</v>
      </c>
      <c r="Q784" s="12" cm="1">
        <f t="array" ref="Q784">SUMPRODUCT(($G$2:$G$2765=G784)*(P784&gt;$P$2:$P$2765))+1</f>
        <v>1</v>
      </c>
      <c r="R784" s="12" t="e">
        <f>(Q784*100000)+#REF!</f>
        <v>#REF!</v>
      </c>
      <c r="S784" t="e" cm="1">
        <f t="array" ref="S784">SUMPRODUCT(($G$2:$G$2765=G784)*(R784&gt;$R$2:$R$2765))+1</f>
        <v>#REF!</v>
      </c>
      <c r="T784" t="str">
        <f t="shared" si="63"/>
        <v xml:space="preserve">Chepstow </v>
      </c>
      <c r="U784">
        <v>0</v>
      </c>
      <c r="V784" t="s">
        <v>11</v>
      </c>
      <c r="W784">
        <f t="shared" si="64"/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60"/>
        <v>Afternoon45031</v>
      </c>
      <c r="D785" s="5" t="str">
        <f>IF('by region'!$C$2="Any","Any",'Turf only'!V785)&amp;M785&amp;IF('by region'!$I$2="Any","Any",N785)&amp;G785</f>
        <v>AnyJumpAny45031</v>
      </c>
      <c r="E785" s="5" t="e">
        <f>IF(I785=#REF!,'Turf only'!G785,"")</f>
        <v>#REF!</v>
      </c>
      <c r="F785" s="5" t="e">
        <f t="shared" si="61"/>
        <v>#REF!</v>
      </c>
      <c r="G785" s="15">
        <v>45031</v>
      </c>
      <c r="H785" s="16" t="s">
        <v>37</v>
      </c>
      <c r="I785" s="16" t="s">
        <v>31</v>
      </c>
      <c r="J785" s="16" t="s">
        <v>9</v>
      </c>
      <c r="K785" s="14" t="s">
        <v>24</v>
      </c>
      <c r="L785" s="14" t="s">
        <v>11</v>
      </c>
      <c r="M785" s="16" t="s">
        <v>12</v>
      </c>
      <c r="N785" s="16" t="s">
        <v>13</v>
      </c>
      <c r="O785" s="16" t="s">
        <v>14</v>
      </c>
      <c r="P785" s="12">
        <f t="shared" si="62"/>
        <v>1</v>
      </c>
      <c r="Q785" s="12" cm="1">
        <f t="array" ref="Q785">SUMPRODUCT(($G$2:$G$2765=G785)*(P785&gt;$P$2:$P$2765))+1</f>
        <v>1</v>
      </c>
      <c r="R785" s="12" t="e">
        <f>(Q785*100000)+#REF!</f>
        <v>#REF!</v>
      </c>
      <c r="S785" t="e" cm="1">
        <f t="array" ref="S785">SUMPRODUCT(($G$2:$G$2765=G785)*(R785&gt;$R$2:$R$2765))+1</f>
        <v>#REF!</v>
      </c>
      <c r="T785" t="str">
        <f t="shared" si="63"/>
        <v xml:space="preserve">Newcastle </v>
      </c>
      <c r="U785">
        <v>0</v>
      </c>
      <c r="V785" t="s">
        <v>30</v>
      </c>
      <c r="W785">
        <f t="shared" si="64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60"/>
        <v>Afternoon45032</v>
      </c>
      <c r="D786" s="5" t="str">
        <f>IF('by region'!$C$2="Any","Any",'Turf only'!V786)&amp;M786&amp;IF('by region'!$I$2="Any","Any",N786)&amp;G786</f>
        <v>AnyJumpAny45032</v>
      </c>
      <c r="E786" s="5" t="e">
        <f>IF(I786=#REF!,'Turf only'!G786,"")</f>
        <v>#REF!</v>
      </c>
      <c r="F786" s="5" t="e">
        <f t="shared" si="61"/>
        <v>#REF!</v>
      </c>
      <c r="G786" s="15">
        <v>45032</v>
      </c>
      <c r="H786" s="16" t="s">
        <v>40</v>
      </c>
      <c r="I786" s="16" t="s">
        <v>45</v>
      </c>
      <c r="J786" s="16" t="s">
        <v>9</v>
      </c>
      <c r="K786" s="14" t="s">
        <v>16</v>
      </c>
      <c r="L786" s="14" t="s">
        <v>17</v>
      </c>
      <c r="M786" s="16" t="s">
        <v>12</v>
      </c>
      <c r="N786" s="16" t="s">
        <v>13</v>
      </c>
      <c r="O786" s="16" t="s">
        <v>21</v>
      </c>
      <c r="P786" s="12">
        <f t="shared" si="62"/>
        <v>1</v>
      </c>
      <c r="Q786" s="12" cm="1">
        <f t="array" ref="Q786">SUMPRODUCT(($G$2:$G$2765=G786)*(P786&gt;$P$2:$P$2765))+1</f>
        <v>1</v>
      </c>
      <c r="R786" s="12" t="e">
        <f>(Q786*100000)+#REF!</f>
        <v>#REF!</v>
      </c>
      <c r="S786" t="e" cm="1">
        <f t="array" ref="S786">SUMPRODUCT(($G$2:$G$2765=G786)*(R786&gt;$R$2:$R$2765))+1</f>
        <v>#REF!</v>
      </c>
      <c r="T786" t="str">
        <f t="shared" si="63"/>
        <v xml:space="preserve">Huntingdon </v>
      </c>
      <c r="U786">
        <v>0</v>
      </c>
      <c r="V786" t="s">
        <v>17</v>
      </c>
      <c r="W786">
        <f t="shared" si="64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60"/>
        <v>Afternoon45032</v>
      </c>
      <c r="D787" s="5" t="str">
        <f>IF('by region'!$C$2="Any","Any",'Turf only'!V787)&amp;M787&amp;IF('by region'!$I$2="Any","Any",N787)&amp;G787</f>
        <v>AnyJumpAny45032</v>
      </c>
      <c r="E787" s="5" t="e">
        <f>IF(I787=#REF!,'Turf only'!G787,"")</f>
        <v>#REF!</v>
      </c>
      <c r="F787" s="5" t="e">
        <f t="shared" si="61"/>
        <v>#REF!</v>
      </c>
      <c r="G787" s="15">
        <v>45032</v>
      </c>
      <c r="H787" s="16" t="s">
        <v>40</v>
      </c>
      <c r="I787" s="16" t="s">
        <v>39</v>
      </c>
      <c r="J787" s="16" t="s">
        <v>9</v>
      </c>
      <c r="K787" s="14" t="s">
        <v>16</v>
      </c>
      <c r="L787" s="14" t="s">
        <v>19</v>
      </c>
      <c r="M787" s="16" t="s">
        <v>12</v>
      </c>
      <c r="N787" s="16" t="s">
        <v>13</v>
      </c>
      <c r="O787" s="16" t="s">
        <v>14</v>
      </c>
      <c r="P787" s="12">
        <f t="shared" si="62"/>
        <v>1</v>
      </c>
      <c r="Q787" s="12" cm="1">
        <f t="array" ref="Q787">SUMPRODUCT(($G$2:$G$2765=G787)*(P787&gt;$P$2:$P$2765))+1</f>
        <v>1</v>
      </c>
      <c r="R787" s="12" t="e">
        <f>(Q787*100000)+#REF!</f>
        <v>#REF!</v>
      </c>
      <c r="S787" t="e" cm="1">
        <f t="array" ref="S787">SUMPRODUCT(($G$2:$G$2765=G787)*(R787&gt;$R$2:$R$2765))+1</f>
        <v>#REF!</v>
      </c>
      <c r="T787" t="str">
        <f t="shared" si="63"/>
        <v xml:space="preserve">Wincanton </v>
      </c>
      <c r="U787">
        <v>0</v>
      </c>
      <c r="V787" t="s">
        <v>11</v>
      </c>
      <c r="W787">
        <f t="shared" si="64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60"/>
        <v>Afternoon45033</v>
      </c>
      <c r="D788" s="5" t="str">
        <f>IF('by region'!$C$2="Any","Any",'Turf only'!V788)&amp;M788&amp;IF('by region'!$I$2="Any","Any",N788)&amp;G788</f>
        <v>AnyJumpAny45033</v>
      </c>
      <c r="E788" s="5" t="e">
        <f>IF(I788=#REF!,'Turf only'!G788,"")</f>
        <v>#REF!</v>
      </c>
      <c r="F788" s="5" t="e">
        <f t="shared" si="61"/>
        <v>#REF!</v>
      </c>
      <c r="G788" s="15">
        <v>45033</v>
      </c>
      <c r="H788" s="16" t="s">
        <v>42</v>
      </c>
      <c r="I788" s="16" t="s">
        <v>50</v>
      </c>
      <c r="J788" s="16" t="s">
        <v>9</v>
      </c>
      <c r="K788" s="14" t="s">
        <v>10</v>
      </c>
      <c r="L788" s="14" t="s">
        <v>11</v>
      </c>
      <c r="M788" s="16" t="s">
        <v>12</v>
      </c>
      <c r="N788" s="16" t="s">
        <v>13</v>
      </c>
      <c r="O788" s="16" t="s">
        <v>14</v>
      </c>
      <c r="P788" s="12">
        <f t="shared" si="62"/>
        <v>1</v>
      </c>
      <c r="Q788" s="12" cm="1">
        <f t="array" ref="Q788">SUMPRODUCT(($G$2:$G$2765=G788)*(P788&gt;$P$2:$P$2765))+1</f>
        <v>1</v>
      </c>
      <c r="R788" s="12" t="e">
        <f>(Q788*100000)+#REF!</f>
        <v>#REF!</v>
      </c>
      <c r="S788" t="e" cm="1">
        <f t="array" ref="S788">SUMPRODUCT(($G$2:$G$2765=G788)*(R788&gt;$R$2:$R$2765))+1</f>
        <v>#REF!</v>
      </c>
      <c r="T788" t="str">
        <f t="shared" si="63"/>
        <v xml:space="preserve">Kelso </v>
      </c>
      <c r="U788">
        <v>0</v>
      </c>
      <c r="V788" t="s">
        <v>11</v>
      </c>
      <c r="W788">
        <f t="shared" si="64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60"/>
        <v>Afternoon45034</v>
      </c>
      <c r="D789" s="5" t="str">
        <f>IF('by region'!$C$2="Any","Any",'Turf only'!V789)&amp;M789&amp;IF('by region'!$I$2="Any","Any",N789)&amp;G789</f>
        <v>AnyJumpAny45034</v>
      </c>
      <c r="E789" s="5" t="e">
        <f>IF(I789=#REF!,'Turf only'!G789,"")</f>
        <v>#REF!</v>
      </c>
      <c r="F789" s="5" t="e">
        <f t="shared" si="61"/>
        <v>#REF!</v>
      </c>
      <c r="G789" s="15">
        <v>45034</v>
      </c>
      <c r="H789" s="16" t="s">
        <v>7</v>
      </c>
      <c r="I789" s="16" t="s">
        <v>75</v>
      </c>
      <c r="J789" s="16" t="s">
        <v>9</v>
      </c>
      <c r="K789" s="14" t="s">
        <v>10</v>
      </c>
      <c r="L789" s="14" t="s">
        <v>19</v>
      </c>
      <c r="M789" s="16" t="s">
        <v>12</v>
      </c>
      <c r="N789" s="16" t="s">
        <v>13</v>
      </c>
      <c r="O789" s="16" t="s">
        <v>14</v>
      </c>
      <c r="P789" s="12">
        <f t="shared" si="62"/>
        <v>1</v>
      </c>
      <c r="Q789" s="12" cm="1">
        <f t="array" ref="Q789">SUMPRODUCT(($G$2:$G$2765=G789)*(P789&gt;$P$2:$P$2765))+1</f>
        <v>1</v>
      </c>
      <c r="R789" s="12" t="e">
        <f>(Q789*100000)+#REF!</f>
        <v>#REF!</v>
      </c>
      <c r="S789" t="e" cm="1">
        <f t="array" ref="S789">SUMPRODUCT(($G$2:$G$2765=G789)*(R789&gt;$R$2:$R$2765))+1</f>
        <v>#REF!</v>
      </c>
      <c r="T789" t="str">
        <f t="shared" si="63"/>
        <v xml:space="preserve">Newton Abbot </v>
      </c>
      <c r="U789">
        <v>0</v>
      </c>
      <c r="V789" t="s">
        <v>30</v>
      </c>
      <c r="W789">
        <f t="shared" si="64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60"/>
        <v>Afternoon45035</v>
      </c>
      <c r="D790" s="5" t="str">
        <f>IF('by region'!$C$2="Any","Any",'Turf only'!V790)&amp;M790&amp;IF('by region'!$I$2="Any","Any",N790)&amp;G790</f>
        <v>AnyJumpAny45035</v>
      </c>
      <c r="E790" s="5" t="e">
        <f>IF(I790=#REF!,'Turf only'!G790,"")</f>
        <v>#REF!</v>
      </c>
      <c r="F790" s="5" t="e">
        <f t="shared" si="61"/>
        <v>#REF!</v>
      </c>
      <c r="G790" s="15">
        <v>45035</v>
      </c>
      <c r="H790" s="16" t="s">
        <v>27</v>
      </c>
      <c r="I790" s="16" t="s">
        <v>15</v>
      </c>
      <c r="J790" s="16" t="s">
        <v>9</v>
      </c>
      <c r="K790" s="14" t="s">
        <v>16</v>
      </c>
      <c r="L790" s="14" t="s">
        <v>17</v>
      </c>
      <c r="M790" s="16" t="s">
        <v>12</v>
      </c>
      <c r="N790" s="16" t="s">
        <v>13</v>
      </c>
      <c r="O790" s="16" t="s">
        <v>14</v>
      </c>
      <c r="P790" s="12">
        <f t="shared" si="62"/>
        <v>1</v>
      </c>
      <c r="Q790" s="12" cm="1">
        <f t="array" ref="Q790">SUMPRODUCT(($G$2:$G$2765=G790)*(P790&gt;$P$2:$P$2765))+1</f>
        <v>1</v>
      </c>
      <c r="R790" s="12" t="e">
        <f>(Q790*100000)+#REF!</f>
        <v>#REF!</v>
      </c>
      <c r="S790" t="e" cm="1">
        <f t="array" ref="S790">SUMPRODUCT(($G$2:$G$2765=G790)*(R790&gt;$R$2:$R$2765))+1</f>
        <v>#REF!</v>
      </c>
      <c r="T790" t="str">
        <f t="shared" si="63"/>
        <v xml:space="preserve">Cheltenham </v>
      </c>
      <c r="U790">
        <v>0</v>
      </c>
      <c r="V790" t="s">
        <v>11</v>
      </c>
      <c r="W790">
        <f t="shared" si="64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60"/>
        <v>Afternoon45036</v>
      </c>
      <c r="D791" s="5" t="str">
        <f>IF('by region'!$C$2="Any","Any",'Turf only'!V791)&amp;M791&amp;IF('by region'!$I$2="Any","Any",N791)&amp;G791</f>
        <v>AnyJumpAny45036</v>
      </c>
      <c r="E791" s="5" t="e">
        <f>IF(I791=#REF!,'Turf only'!G791,"")</f>
        <v>#REF!</v>
      </c>
      <c r="F791" s="5" t="e">
        <f t="shared" si="61"/>
        <v>#REF!</v>
      </c>
      <c r="G791" s="15">
        <v>45036</v>
      </c>
      <c r="H791" s="16" t="s">
        <v>34</v>
      </c>
      <c r="I791" s="16" t="s">
        <v>15</v>
      </c>
      <c r="J791" s="16" t="s">
        <v>9</v>
      </c>
      <c r="K791" s="14" t="s">
        <v>16</v>
      </c>
      <c r="L791" s="14" t="s">
        <v>17</v>
      </c>
      <c r="M791" s="16" t="s">
        <v>12</v>
      </c>
      <c r="N791" s="16" t="s">
        <v>13</v>
      </c>
      <c r="O791" s="16" t="s">
        <v>14</v>
      </c>
      <c r="P791" s="12">
        <f t="shared" si="62"/>
        <v>1</v>
      </c>
      <c r="Q791" s="12" cm="1">
        <f t="array" ref="Q791">SUMPRODUCT(($G$2:$G$2765=G791)*(P791&gt;$P$2:$P$2765))+1</f>
        <v>1</v>
      </c>
      <c r="R791" s="12" t="e">
        <f>(Q791*100000)+#REF!</f>
        <v>#REF!</v>
      </c>
      <c r="S791" t="e" cm="1">
        <f t="array" ref="S791">SUMPRODUCT(($G$2:$G$2765=G791)*(R791&gt;$R$2:$R$2765))+1</f>
        <v>#REF!</v>
      </c>
      <c r="T791" t="str">
        <f t="shared" si="63"/>
        <v xml:space="preserve">Cheltenham </v>
      </c>
      <c r="U791">
        <v>0</v>
      </c>
      <c r="V791" t="s">
        <v>17</v>
      </c>
      <c r="W791">
        <f t="shared" si="64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60"/>
        <v>Afternoon45037</v>
      </c>
      <c r="D792" s="5" t="str">
        <f>IF('by region'!$C$2="Any","Any",'Turf only'!V792)&amp;M792&amp;IF('by region'!$I$2="Any","Any",N792)&amp;G792</f>
        <v>AnyJumpAny45037</v>
      </c>
      <c r="E792" s="5" t="e">
        <f>IF(I792=#REF!,'Turf only'!G792,"")</f>
        <v>#REF!</v>
      </c>
      <c r="F792" s="5" t="e">
        <f t="shared" si="61"/>
        <v>#REF!</v>
      </c>
      <c r="G792" s="15">
        <v>45037</v>
      </c>
      <c r="H792" s="16" t="s">
        <v>35</v>
      </c>
      <c r="I792" s="16" t="s">
        <v>28</v>
      </c>
      <c r="J792" s="16" t="s">
        <v>9</v>
      </c>
      <c r="K792" s="14" t="s">
        <v>10</v>
      </c>
      <c r="L792" s="14" t="s">
        <v>11</v>
      </c>
      <c r="M792" s="16" t="s">
        <v>12</v>
      </c>
      <c r="N792" s="16" t="s">
        <v>13</v>
      </c>
      <c r="O792" s="16" t="s">
        <v>14</v>
      </c>
      <c r="P792" s="12">
        <f t="shared" si="62"/>
        <v>1</v>
      </c>
      <c r="Q792" s="12" cm="1">
        <f t="array" ref="Q792">SUMPRODUCT(($G$2:$G$2765=G792)*(P792&gt;$P$2:$P$2765))+1</f>
        <v>1</v>
      </c>
      <c r="R792" s="12" t="e">
        <f>(Q792*100000)+#REF!</f>
        <v>#REF!</v>
      </c>
      <c r="S792" t="e" cm="1">
        <f t="array" ref="S792">SUMPRODUCT(($G$2:$G$2765=G792)*(R792&gt;$R$2:$R$2765))+1</f>
        <v>#REF!</v>
      </c>
      <c r="T792" t="str">
        <f t="shared" si="63"/>
        <v xml:space="preserve">Ayr </v>
      </c>
      <c r="U792">
        <v>0</v>
      </c>
      <c r="V792" t="s">
        <v>17</v>
      </c>
      <c r="W792">
        <f t="shared" si="64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60"/>
        <v>Evening45037</v>
      </c>
      <c r="D793" s="5" t="str">
        <f>IF('by region'!$C$2="Any","Any",'Turf only'!V793)&amp;M793&amp;IF('by region'!$I$2="Any","Any",N793)&amp;G793</f>
        <v>AnyJumpAny45037</v>
      </c>
      <c r="E793" s="5" t="e">
        <f>IF(I793=#REF!,'Turf only'!G793,"")</f>
        <v>#REF!</v>
      </c>
      <c r="F793" s="5" t="e">
        <f t="shared" si="61"/>
        <v>#REF!</v>
      </c>
      <c r="G793" s="15">
        <v>45037</v>
      </c>
      <c r="H793" s="16" t="s">
        <v>35</v>
      </c>
      <c r="I793" s="16" t="s">
        <v>18</v>
      </c>
      <c r="J793" s="16" t="s">
        <v>80</v>
      </c>
      <c r="K793" s="14" t="s">
        <v>16</v>
      </c>
      <c r="L793" s="14" t="s">
        <v>19</v>
      </c>
      <c r="M793" s="16" t="s">
        <v>12</v>
      </c>
      <c r="N793" s="16" t="s">
        <v>13</v>
      </c>
      <c r="O793" s="16" t="s">
        <v>14</v>
      </c>
      <c r="P793" s="12">
        <f t="shared" si="62"/>
        <v>2</v>
      </c>
      <c r="Q793" s="12" cm="1">
        <f t="array" ref="Q793">SUMPRODUCT(($G$2:$G$2765=G793)*(P793&gt;$P$2:$P$2765))+1</f>
        <v>4</v>
      </c>
      <c r="R793" s="12" t="e">
        <f>(Q793*100000)+#REF!</f>
        <v>#REF!</v>
      </c>
      <c r="S793" t="e" cm="1">
        <f t="array" ref="S793">SUMPRODUCT(($G$2:$G$2765=G793)*(R793&gt;$R$2:$R$2765))+1</f>
        <v>#REF!</v>
      </c>
      <c r="T793" t="str">
        <f t="shared" si="63"/>
        <v>Exeter †</v>
      </c>
      <c r="U793">
        <v>0</v>
      </c>
      <c r="V793" t="s">
        <v>30</v>
      </c>
      <c r="W793">
        <f t="shared" si="64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60"/>
        <v>Afternoon45037</v>
      </c>
      <c r="D794" s="5" t="str">
        <f>IF('by region'!$C$2="Any","Any",'Turf only'!V794)&amp;M794&amp;IF('by region'!$I$2="Any","Any",N794)&amp;G794</f>
        <v>AnyJumpAny45037</v>
      </c>
      <c r="E794" s="5" t="e">
        <f>IF(I794=#REF!,'Turf only'!G794,"")</f>
        <v>#REF!</v>
      </c>
      <c r="F794" s="5" t="e">
        <f t="shared" si="61"/>
        <v>#REF!</v>
      </c>
      <c r="G794" s="15">
        <v>45037</v>
      </c>
      <c r="H794" s="16" t="s">
        <v>35</v>
      </c>
      <c r="I794" s="16" t="s">
        <v>58</v>
      </c>
      <c r="J794" s="16" t="s">
        <v>9</v>
      </c>
      <c r="K794" s="14" t="s">
        <v>24</v>
      </c>
      <c r="L794" s="14" t="s">
        <v>19</v>
      </c>
      <c r="M794" s="16" t="s">
        <v>12</v>
      </c>
      <c r="N794" s="16" t="s">
        <v>13</v>
      </c>
      <c r="O794" s="16" t="s">
        <v>14</v>
      </c>
      <c r="P794" s="12">
        <f t="shared" si="62"/>
        <v>1</v>
      </c>
      <c r="Q794" s="12" cm="1">
        <f t="array" ref="Q794">SUMPRODUCT(($G$2:$G$2765=G794)*(P794&gt;$P$2:$P$2765))+1</f>
        <v>1</v>
      </c>
      <c r="R794" s="12" t="e">
        <f>(Q794*100000)+#REF!</f>
        <v>#REF!</v>
      </c>
      <c r="S794" t="e" cm="1">
        <f t="array" ref="S794">SUMPRODUCT(($G$2:$G$2765=G794)*(R794&gt;$R$2:$R$2765))+1</f>
        <v>#REF!</v>
      </c>
      <c r="T794" t="str">
        <f t="shared" si="63"/>
        <v xml:space="preserve">Fontwell Park </v>
      </c>
      <c r="U794">
        <v>0</v>
      </c>
      <c r="V794" t="s">
        <v>11</v>
      </c>
      <c r="W794">
        <f t="shared" si="64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60"/>
        <v>Afternoon45038</v>
      </c>
      <c r="D795" s="5" t="str">
        <f>IF('by region'!$C$2="Any","Any",'Turf only'!V795)&amp;M795&amp;IF('by region'!$I$2="Any","Any",N795)&amp;G795</f>
        <v>AnyJumpAny45038</v>
      </c>
      <c r="E795" s="5" t="e">
        <f>IF(I795=#REF!,'Turf only'!G795,"")</f>
        <v>#REF!</v>
      </c>
      <c r="F795" s="5" t="e">
        <f t="shared" si="61"/>
        <v>#REF!</v>
      </c>
      <c r="G795" s="15">
        <v>45038</v>
      </c>
      <c r="H795" s="16" t="s">
        <v>37</v>
      </c>
      <c r="I795" s="16" t="s">
        <v>28</v>
      </c>
      <c r="J795" s="16" t="s">
        <v>9</v>
      </c>
      <c r="K795" s="14" t="s">
        <v>10</v>
      </c>
      <c r="L795" s="14" t="s">
        <v>11</v>
      </c>
      <c r="M795" s="16" t="s">
        <v>12</v>
      </c>
      <c r="N795" s="16" t="s">
        <v>13</v>
      </c>
      <c r="O795" s="16" t="s">
        <v>14</v>
      </c>
      <c r="P795" s="12">
        <f t="shared" si="62"/>
        <v>1</v>
      </c>
      <c r="Q795" s="12" cm="1">
        <f t="array" ref="Q795">SUMPRODUCT(($G$2:$G$2765=G795)*(P795&gt;$P$2:$P$2765))+1</f>
        <v>1</v>
      </c>
      <c r="R795" s="12" t="e">
        <f>(Q795*100000)+#REF!</f>
        <v>#REF!</v>
      </c>
      <c r="S795" t="e" cm="1">
        <f t="array" ref="S795">SUMPRODUCT(($G$2:$G$2765=G795)*(R795&gt;$R$2:$R$2765))+1</f>
        <v>#REF!</v>
      </c>
      <c r="T795" t="str">
        <f t="shared" si="63"/>
        <v xml:space="preserve">Ayr </v>
      </c>
      <c r="U795">
        <v>0</v>
      </c>
      <c r="V795" t="s">
        <v>17</v>
      </c>
      <c r="W795">
        <f t="shared" si="64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60"/>
        <v>Afternoon45038</v>
      </c>
      <c r="D796" s="5" t="str">
        <f>IF('by region'!$C$2="Any","Any",'Turf only'!V796)&amp;M796&amp;IF('by region'!$I$2="Any","Any",N796)&amp;G796</f>
        <v>AnyJumpAny45038</v>
      </c>
      <c r="E796" s="5" t="e">
        <f>IF(I796=#REF!,'Turf only'!G796,"")</f>
        <v>#REF!</v>
      </c>
      <c r="F796" s="5" t="e">
        <f t="shared" si="61"/>
        <v>#REF!</v>
      </c>
      <c r="G796" s="15">
        <v>45038</v>
      </c>
      <c r="H796" s="16" t="s">
        <v>37</v>
      </c>
      <c r="I796" s="16" t="s">
        <v>64</v>
      </c>
      <c r="J796" s="16" t="s">
        <v>9</v>
      </c>
      <c r="K796" s="14" t="s">
        <v>10</v>
      </c>
      <c r="L796" s="14" t="s">
        <v>17</v>
      </c>
      <c r="M796" s="16" t="s">
        <v>12</v>
      </c>
      <c r="N796" s="16" t="s">
        <v>13</v>
      </c>
      <c r="O796" s="16" t="s">
        <v>14</v>
      </c>
      <c r="P796" s="12">
        <f t="shared" si="62"/>
        <v>1</v>
      </c>
      <c r="Q796" s="12" cm="1">
        <f t="array" ref="Q796">SUMPRODUCT(($G$2:$G$2765=G796)*(P796&gt;$P$2:$P$2765))+1</f>
        <v>1</v>
      </c>
      <c r="R796" s="12" t="e">
        <f>(Q796*100000)+#REF!</f>
        <v>#REF!</v>
      </c>
      <c r="S796" t="e" cm="1">
        <f t="array" ref="S796">SUMPRODUCT(($G$2:$G$2765=G796)*(R796&gt;$R$2:$R$2765))+1</f>
        <v>#REF!</v>
      </c>
      <c r="T796" t="str">
        <f t="shared" si="63"/>
        <v xml:space="preserve">Bangor-On-Dee </v>
      </c>
      <c r="U796">
        <v>0</v>
      </c>
      <c r="V796" t="s">
        <v>17</v>
      </c>
      <c r="W796">
        <f t="shared" si="64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60"/>
        <v>Afternoon45039</v>
      </c>
      <c r="D797" s="5" t="str">
        <f>IF('by region'!$C$2="Any","Any",'Turf only'!V797)&amp;M797&amp;IF('by region'!$I$2="Any","Any",N797)&amp;G797</f>
        <v>AnyJumpAny45039</v>
      </c>
      <c r="E797" s="5" t="e">
        <f>IF(I797=#REF!,'Turf only'!G797,"")</f>
        <v>#REF!</v>
      </c>
      <c r="F797" s="5" t="e">
        <f t="shared" si="61"/>
        <v>#REF!</v>
      </c>
      <c r="G797" s="15">
        <v>45039</v>
      </c>
      <c r="H797" s="16" t="s">
        <v>40</v>
      </c>
      <c r="I797" s="16" t="s">
        <v>66</v>
      </c>
      <c r="J797" s="16" t="s">
        <v>9</v>
      </c>
      <c r="K797" s="14" t="s">
        <v>10</v>
      </c>
      <c r="L797" s="14" t="s">
        <v>17</v>
      </c>
      <c r="M797" s="16" t="s">
        <v>12</v>
      </c>
      <c r="N797" s="16" t="s">
        <v>13</v>
      </c>
      <c r="O797" s="16" t="s">
        <v>14</v>
      </c>
      <c r="P797" s="12">
        <f t="shared" si="62"/>
        <v>1</v>
      </c>
      <c r="Q797" s="12" cm="1">
        <f t="array" ref="Q797">SUMPRODUCT(($G$2:$G$2765=G797)*(P797&gt;$P$2:$P$2765))+1</f>
        <v>1</v>
      </c>
      <c r="R797" s="12" t="e">
        <f>(Q797*100000)+#REF!</f>
        <v>#REF!</v>
      </c>
      <c r="S797" t="e" cm="1">
        <f t="array" ref="S797">SUMPRODUCT(($G$2:$G$2765=G797)*(R797&gt;$R$2:$R$2765))+1</f>
        <v>#REF!</v>
      </c>
      <c r="T797" t="str">
        <f t="shared" si="63"/>
        <v xml:space="preserve">Stratford-On-Avon </v>
      </c>
      <c r="U797">
        <v>0</v>
      </c>
      <c r="V797" t="s">
        <v>11</v>
      </c>
      <c r="W797">
        <f t="shared" si="64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60"/>
        <v>Afternoon45039</v>
      </c>
      <c r="D798" s="5" t="str">
        <f>IF('by region'!$C$2="Any","Any",'Turf only'!V798)&amp;M798&amp;IF('by region'!$I$2="Any","Any",N798)&amp;G798</f>
        <v>AnyJumpAny45039</v>
      </c>
      <c r="E798" s="5" t="e">
        <f>IF(I798=#REF!,'Turf only'!G798,"")</f>
        <v>#REF!</v>
      </c>
      <c r="F798" s="5" t="e">
        <f t="shared" si="61"/>
        <v>#REF!</v>
      </c>
      <c r="G798" s="15">
        <v>45039</v>
      </c>
      <c r="H798" s="16" t="s">
        <v>40</v>
      </c>
      <c r="I798" s="16" t="s">
        <v>41</v>
      </c>
      <c r="J798" s="16" t="s">
        <v>9</v>
      </c>
      <c r="K798" s="14" t="s">
        <v>10</v>
      </c>
      <c r="L798" s="14" t="s">
        <v>19</v>
      </c>
      <c r="M798" s="16" t="s">
        <v>12</v>
      </c>
      <c r="N798" s="16" t="s">
        <v>13</v>
      </c>
      <c r="O798" s="16" t="s">
        <v>14</v>
      </c>
      <c r="P798" s="12">
        <f t="shared" si="62"/>
        <v>1</v>
      </c>
      <c r="Q798" s="12" cm="1">
        <f t="array" ref="Q798">SUMPRODUCT(($G$2:$G$2765=G798)*(P798&gt;$P$2:$P$2765))+1</f>
        <v>1</v>
      </c>
      <c r="R798" s="12" t="e">
        <f>(Q798*100000)+#REF!</f>
        <v>#REF!</v>
      </c>
      <c r="S798" t="e" cm="1">
        <f t="array" ref="S798">SUMPRODUCT(($G$2:$G$2765=G798)*(R798&gt;$R$2:$R$2765))+1</f>
        <v>#REF!</v>
      </c>
      <c r="T798" t="str">
        <f t="shared" si="63"/>
        <v xml:space="preserve">Plumpton </v>
      </c>
      <c r="U798">
        <v>0</v>
      </c>
      <c r="V798" t="s">
        <v>19</v>
      </c>
      <c r="W798">
        <f t="shared" si="64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60"/>
        <v>Afternoon45040</v>
      </c>
      <c r="D799" s="5" t="str">
        <f>IF('by region'!$C$2="Any","Any",'Turf only'!V799)&amp;M799&amp;IF('by region'!$I$2="Any","Any",N799)&amp;G799</f>
        <v>AnyJumpAny45040</v>
      </c>
      <c r="E799" s="5" t="e">
        <f>IF(I799=#REF!,'Turf only'!G799,"")</f>
        <v>#REF!</v>
      </c>
      <c r="F799" s="5" t="e">
        <f t="shared" si="61"/>
        <v>#REF!</v>
      </c>
      <c r="G799" s="15">
        <v>45040</v>
      </c>
      <c r="H799" s="16" t="s">
        <v>42</v>
      </c>
      <c r="I799" s="16" t="s">
        <v>67</v>
      </c>
      <c r="J799" s="16" t="s">
        <v>9</v>
      </c>
      <c r="K799" s="14" t="s">
        <v>10</v>
      </c>
      <c r="L799" s="14" t="s">
        <v>11</v>
      </c>
      <c r="M799" s="16" t="s">
        <v>12</v>
      </c>
      <c r="N799" s="16" t="s">
        <v>13</v>
      </c>
      <c r="O799" s="16" t="s">
        <v>14</v>
      </c>
      <c r="P799" s="12">
        <f t="shared" si="62"/>
        <v>1</v>
      </c>
      <c r="Q799" s="12" cm="1">
        <f t="array" ref="Q799">SUMPRODUCT(($G$2:$G$2765=G799)*(P799&gt;$P$2:$P$2765))+1</f>
        <v>1</v>
      </c>
      <c r="R799" s="12" t="e">
        <f>(Q799*100000)+#REF!</f>
        <v>#REF!</v>
      </c>
      <c r="S799" t="e" cm="1">
        <f t="array" ref="S799">SUMPRODUCT(($G$2:$G$2765=G799)*(R799&gt;$R$2:$R$2765))+1</f>
        <v>#REF!</v>
      </c>
      <c r="T799" t="str">
        <f t="shared" si="63"/>
        <v xml:space="preserve">Hexham </v>
      </c>
      <c r="U799">
        <v>0</v>
      </c>
      <c r="V799" t="s">
        <v>19</v>
      </c>
      <c r="W799">
        <f t="shared" si="64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60"/>
        <v>Evening45040</v>
      </c>
      <c r="D800" s="5" t="str">
        <f>IF('by region'!$C$2="Any","Any",'Turf only'!V800)&amp;M800&amp;IF('by region'!$I$2="Any","Any",N800)&amp;G800</f>
        <v>AnyJumpAny45040</v>
      </c>
      <c r="E800" s="5" t="e">
        <f>IF(I800=#REF!,'Turf only'!G800,"")</f>
        <v>#REF!</v>
      </c>
      <c r="F800" s="5" t="e">
        <f t="shared" si="61"/>
        <v>#REF!</v>
      </c>
      <c r="G800" s="15">
        <v>45040</v>
      </c>
      <c r="H800" s="16" t="s">
        <v>42</v>
      </c>
      <c r="I800" s="16" t="s">
        <v>47</v>
      </c>
      <c r="J800" s="16" t="s">
        <v>80</v>
      </c>
      <c r="K800" s="14" t="s">
        <v>16</v>
      </c>
      <c r="L800" s="14" t="s">
        <v>19</v>
      </c>
      <c r="M800" s="16" t="s">
        <v>12</v>
      </c>
      <c r="N800" s="16" t="s">
        <v>13</v>
      </c>
      <c r="O800" s="16" t="s">
        <v>14</v>
      </c>
      <c r="P800" s="12">
        <f t="shared" si="62"/>
        <v>2</v>
      </c>
      <c r="Q800" s="12" cm="1">
        <f t="array" ref="Q800">SUMPRODUCT(($G$2:$G$2765=G800)*(P800&gt;$P$2:$P$2765))+1</f>
        <v>4</v>
      </c>
      <c r="R800" s="12" t="e">
        <f>(Q800*100000)+#REF!</f>
        <v>#REF!</v>
      </c>
      <c r="S800" t="e" cm="1">
        <f t="array" ref="S800">SUMPRODUCT(($G$2:$G$2765=G800)*(R800&gt;$R$2:$R$2765))+1</f>
        <v>#REF!</v>
      </c>
      <c r="T800" t="str">
        <f t="shared" si="63"/>
        <v>Kempton Park †</v>
      </c>
      <c r="U800">
        <v>0</v>
      </c>
      <c r="V800" t="s">
        <v>19</v>
      </c>
      <c r="W800">
        <f t="shared" si="64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60"/>
        <v>Afternoon45041</v>
      </c>
      <c r="D801" s="5" t="str">
        <f>IF('by region'!$C$2="Any","Any",'Turf only'!V801)&amp;M801&amp;IF('by region'!$I$2="Any","Any",N801)&amp;G801</f>
        <v>AnyJumpAny45041</v>
      </c>
      <c r="E801" s="5" t="e">
        <f>IF(I801=#REF!,'Turf only'!G801,"")</f>
        <v>#REF!</v>
      </c>
      <c r="F801" s="5" t="e">
        <f t="shared" si="61"/>
        <v>#REF!</v>
      </c>
      <c r="G801" s="15">
        <v>45041</v>
      </c>
      <c r="H801" s="16" t="s">
        <v>7</v>
      </c>
      <c r="I801" s="16" t="s">
        <v>65</v>
      </c>
      <c r="J801" s="16" t="s">
        <v>9</v>
      </c>
      <c r="K801" s="14" t="s">
        <v>24</v>
      </c>
      <c r="L801" s="14" t="s">
        <v>19</v>
      </c>
      <c r="M801" s="16" t="s">
        <v>12</v>
      </c>
      <c r="N801" s="16" t="s">
        <v>13</v>
      </c>
      <c r="O801" s="16" t="s">
        <v>14</v>
      </c>
      <c r="P801" s="12">
        <f t="shared" si="62"/>
        <v>1</v>
      </c>
      <c r="Q801" s="12" cm="1">
        <f t="array" ref="Q801">SUMPRODUCT(($G$2:$G$2765=G801)*(P801&gt;$P$2:$P$2765))+1</f>
        <v>1</v>
      </c>
      <c r="R801" s="12" t="e">
        <f>(Q801*100000)+#REF!</f>
        <v>#REF!</v>
      </c>
      <c r="S801" t="e" cm="1">
        <f t="array" ref="S801">SUMPRODUCT(($G$2:$G$2765=G801)*(R801&gt;$R$2:$R$2765))+1</f>
        <v>#REF!</v>
      </c>
      <c r="T801" t="str">
        <f t="shared" si="63"/>
        <v xml:space="preserve">Ffos Las </v>
      </c>
      <c r="U801">
        <v>0</v>
      </c>
      <c r="V801" t="s">
        <v>30</v>
      </c>
      <c r="W801">
        <f t="shared" si="64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60"/>
        <v>Afternoon45042</v>
      </c>
      <c r="D802" s="5" t="str">
        <f>IF('by region'!$C$2="Any","Any",'Turf only'!V802)&amp;M802&amp;IF('by region'!$I$2="Any","Any",N802)&amp;G802</f>
        <v>AnyJumpAny45042</v>
      </c>
      <c r="E802" s="5" t="e">
        <f>IF(I802=#REF!,'Turf only'!G802,"")</f>
        <v>#REF!</v>
      </c>
      <c r="F802" s="5" t="e">
        <f t="shared" si="61"/>
        <v>#REF!</v>
      </c>
      <c r="G802" s="15">
        <v>45042</v>
      </c>
      <c r="H802" s="16" t="s">
        <v>27</v>
      </c>
      <c r="I802" s="16" t="s">
        <v>52</v>
      </c>
      <c r="J802" s="16" t="s">
        <v>9</v>
      </c>
      <c r="K802" s="14" t="s">
        <v>10</v>
      </c>
      <c r="L802" s="14" t="s">
        <v>17</v>
      </c>
      <c r="M802" s="16" t="s">
        <v>12</v>
      </c>
      <c r="N802" s="16" t="s">
        <v>13</v>
      </c>
      <c r="O802" s="16" t="s">
        <v>14</v>
      </c>
      <c r="P802" s="12">
        <f t="shared" si="62"/>
        <v>1</v>
      </c>
      <c r="Q802" s="12" cm="1">
        <f t="array" ref="Q802">SUMPRODUCT(($G$2:$G$2765=G802)*(P802&gt;$P$2:$P$2765))+1</f>
        <v>1</v>
      </c>
      <c r="R802" s="12" t="e">
        <f>(Q802*100000)+#REF!</f>
        <v>#REF!</v>
      </c>
      <c r="S802" t="e" cm="1">
        <f t="array" ref="S802">SUMPRODUCT(($G$2:$G$2765=G802)*(R802&gt;$R$2:$R$2765))+1</f>
        <v>#REF!</v>
      </c>
      <c r="T802" t="str">
        <f t="shared" si="63"/>
        <v xml:space="preserve">Ludlow </v>
      </c>
      <c r="U802">
        <v>0</v>
      </c>
      <c r="V802" t="s">
        <v>11</v>
      </c>
      <c r="W802">
        <f t="shared" si="64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60"/>
        <v>Afternoon45042</v>
      </c>
      <c r="D803" s="5" t="str">
        <f>IF('by region'!$C$2="Any","Any",'Turf only'!V803)&amp;M803&amp;IF('by region'!$I$2="Any","Any",N803)&amp;G803</f>
        <v>AnyJumpAny45042</v>
      </c>
      <c r="E803" s="5" t="e">
        <f>IF(I803=#REF!,'Turf only'!G803,"")</f>
        <v>#REF!</v>
      </c>
      <c r="F803" s="5" t="e">
        <f t="shared" si="61"/>
        <v>#REF!</v>
      </c>
      <c r="G803" s="15">
        <v>45042</v>
      </c>
      <c r="H803" s="16" t="s">
        <v>27</v>
      </c>
      <c r="I803" s="16" t="s">
        <v>84</v>
      </c>
      <c r="J803" s="16" t="s">
        <v>9</v>
      </c>
      <c r="K803" s="14" t="s">
        <v>10</v>
      </c>
      <c r="L803" s="14" t="s">
        <v>11</v>
      </c>
      <c r="M803" s="16" t="s">
        <v>12</v>
      </c>
      <c r="N803" s="16" t="s">
        <v>13</v>
      </c>
      <c r="O803" s="16" t="s">
        <v>14</v>
      </c>
      <c r="P803" s="12">
        <f t="shared" si="62"/>
        <v>1</v>
      </c>
      <c r="Q803" s="12" cm="1">
        <f t="array" ref="Q803">SUMPRODUCT(($G$2:$G$2765=G803)*(P803&gt;$P$2:$P$2765))+1</f>
        <v>1</v>
      </c>
      <c r="R803" s="12" t="e">
        <f>(Q803*100000)+#REF!</f>
        <v>#REF!</v>
      </c>
      <c r="S803" t="e" cm="1">
        <f t="array" ref="S803">SUMPRODUCT(($G$2:$G$2765=G803)*(R803&gt;$R$2:$R$2765))+1</f>
        <v>#REF!</v>
      </c>
      <c r="T803" t="str">
        <f t="shared" si="63"/>
        <v xml:space="preserve">Perth </v>
      </c>
      <c r="U803">
        <v>0</v>
      </c>
      <c r="V803" t="s">
        <v>19</v>
      </c>
      <c r="W803">
        <f t="shared" si="64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60"/>
        <v>Afternoon45043</v>
      </c>
      <c r="D804" s="5" t="str">
        <f>IF('by region'!$C$2="Any","Any",'Turf only'!V804)&amp;M804&amp;IF('by region'!$I$2="Any","Any",N804)&amp;G804</f>
        <v>AnyJumpAny45043</v>
      </c>
      <c r="E804" s="5" t="e">
        <f>IF(I804=#REF!,'Turf only'!G804,"")</f>
        <v>#REF!</v>
      </c>
      <c r="F804" s="5" t="e">
        <f t="shared" si="61"/>
        <v>#REF!</v>
      </c>
      <c r="G804" s="15">
        <v>45043</v>
      </c>
      <c r="H804" s="16" t="s">
        <v>34</v>
      </c>
      <c r="I804" s="16" t="s">
        <v>84</v>
      </c>
      <c r="J804" s="16" t="s">
        <v>9</v>
      </c>
      <c r="K804" s="14" t="s">
        <v>10</v>
      </c>
      <c r="L804" s="14" t="s">
        <v>11</v>
      </c>
      <c r="M804" s="16" t="s">
        <v>12</v>
      </c>
      <c r="N804" s="16" t="s">
        <v>13</v>
      </c>
      <c r="O804" s="16" t="s">
        <v>14</v>
      </c>
      <c r="P804" s="12">
        <f t="shared" si="62"/>
        <v>1</v>
      </c>
      <c r="Q804" s="12" cm="1">
        <f t="array" ref="Q804">SUMPRODUCT(($G$2:$G$2765=G804)*(P804&gt;$P$2:$P$2765))+1</f>
        <v>1</v>
      </c>
      <c r="R804" s="12" t="e">
        <f>(Q804*100000)+#REF!</f>
        <v>#REF!</v>
      </c>
      <c r="S804" t="e" cm="1">
        <f t="array" ref="S804">SUMPRODUCT(($G$2:$G$2765=G804)*(R804&gt;$R$2:$R$2765))+1</f>
        <v>#REF!</v>
      </c>
      <c r="T804" t="str">
        <f t="shared" si="63"/>
        <v xml:space="preserve">Perth </v>
      </c>
      <c r="U804">
        <v>0</v>
      </c>
      <c r="V804" t="s">
        <v>11</v>
      </c>
      <c r="W804">
        <f t="shared" si="64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60"/>
        <v>Evening45043</v>
      </c>
      <c r="D805" s="5" t="str">
        <f>IF('by region'!$C$2="Any","Any",'Turf only'!V805)&amp;M805&amp;IF('by region'!$I$2="Any","Any",N805)&amp;G805</f>
        <v>AnyJumpAny45043</v>
      </c>
      <c r="E805" s="5" t="e">
        <f>IF(I805=#REF!,'Turf only'!G805,"")</f>
        <v>#REF!</v>
      </c>
      <c r="F805" s="5" t="e">
        <f t="shared" si="61"/>
        <v>#REF!</v>
      </c>
      <c r="G805" s="15">
        <v>45043</v>
      </c>
      <c r="H805" s="16" t="s">
        <v>34</v>
      </c>
      <c r="I805" s="16" t="s">
        <v>57</v>
      </c>
      <c r="J805" s="16" t="s">
        <v>80</v>
      </c>
      <c r="K805" s="14" t="s">
        <v>10</v>
      </c>
      <c r="L805" s="14" t="s">
        <v>19</v>
      </c>
      <c r="M805" s="16" t="s">
        <v>12</v>
      </c>
      <c r="N805" s="16" t="s">
        <v>13</v>
      </c>
      <c r="O805" s="16" t="s">
        <v>14</v>
      </c>
      <c r="P805" s="12">
        <f t="shared" si="62"/>
        <v>2</v>
      </c>
      <c r="Q805" s="12" cm="1">
        <f t="array" ref="Q805">SUMPRODUCT(($G$2:$G$2765=G805)*(P805&gt;$P$2:$P$2765))+1</f>
        <v>4</v>
      </c>
      <c r="R805" s="12" t="e">
        <f>(Q805*100000)+#REF!</f>
        <v>#REF!</v>
      </c>
      <c r="S805" t="e" cm="1">
        <f t="array" ref="S805">SUMPRODUCT(($G$2:$G$2765=G805)*(R805&gt;$R$2:$R$2765))+1</f>
        <v>#REF!</v>
      </c>
      <c r="T805" t="str">
        <f t="shared" si="63"/>
        <v>Taunton †</v>
      </c>
      <c r="U805">
        <v>0</v>
      </c>
      <c r="V805" t="s">
        <v>30</v>
      </c>
      <c r="W805">
        <f t="shared" si="64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60"/>
        <v>Afternoon45043</v>
      </c>
      <c r="D806" s="5" t="str">
        <f>IF('by region'!$C$2="Any","Any",'Turf only'!V806)&amp;M806&amp;IF('by region'!$I$2="Any","Any",N806)&amp;G806</f>
        <v>AnyJumpAny45043</v>
      </c>
      <c r="E806" s="5" t="e">
        <f>IF(I806=#REF!,'Turf only'!G806,"")</f>
        <v>#REF!</v>
      </c>
      <c r="F806" s="5" t="e">
        <f t="shared" si="61"/>
        <v>#REF!</v>
      </c>
      <c r="G806" s="15">
        <v>45043</v>
      </c>
      <c r="H806" s="16" t="s">
        <v>34</v>
      </c>
      <c r="I806" s="16" t="s">
        <v>48</v>
      </c>
      <c r="J806" s="16" t="s">
        <v>9</v>
      </c>
      <c r="K806" s="14" t="s">
        <v>16</v>
      </c>
      <c r="L806" s="14" t="s">
        <v>17</v>
      </c>
      <c r="M806" s="16" t="s">
        <v>12</v>
      </c>
      <c r="N806" s="16" t="s">
        <v>13</v>
      </c>
      <c r="O806" s="16" t="s">
        <v>14</v>
      </c>
      <c r="P806" s="12">
        <f t="shared" si="62"/>
        <v>1</v>
      </c>
      <c r="Q806" s="12" cm="1">
        <f t="array" ref="Q806">SUMPRODUCT(($G$2:$G$2765=G806)*(P806&gt;$P$2:$P$2765))+1</f>
        <v>1</v>
      </c>
      <c r="R806" s="12" t="e">
        <f>(Q806*100000)+#REF!</f>
        <v>#REF!</v>
      </c>
      <c r="S806" t="e" cm="1">
        <f t="array" ref="S806">SUMPRODUCT(($G$2:$G$2765=G806)*(R806&gt;$R$2:$R$2765))+1</f>
        <v>#REF!</v>
      </c>
      <c r="T806" t="str">
        <f t="shared" si="63"/>
        <v xml:space="preserve">Warwick </v>
      </c>
      <c r="U806">
        <v>0</v>
      </c>
      <c r="V806" t="s">
        <v>11</v>
      </c>
      <c r="W806">
        <f t="shared" si="64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60"/>
        <v>Evening45044</v>
      </c>
      <c r="D807" s="5" t="str">
        <f>IF('by region'!$C$2="Any","Any",'Turf only'!V807)&amp;M807&amp;IF('by region'!$I$2="Any","Any",N807)&amp;G807</f>
        <v>AnyJumpAny45044</v>
      </c>
      <c r="E807" s="5" t="e">
        <f>IF(I807=#REF!,'Turf only'!G807,"")</f>
        <v>#REF!</v>
      </c>
      <c r="F807" s="5" t="e">
        <f t="shared" si="61"/>
        <v>#REF!</v>
      </c>
      <c r="G807" s="15">
        <v>45044</v>
      </c>
      <c r="H807" s="16" t="s">
        <v>35</v>
      </c>
      <c r="I807" s="16" t="s">
        <v>54</v>
      </c>
      <c r="J807" s="16" t="s">
        <v>80</v>
      </c>
      <c r="K807" s="14" t="s">
        <v>24</v>
      </c>
      <c r="L807" s="14" t="s">
        <v>19</v>
      </c>
      <c r="M807" s="16" t="s">
        <v>12</v>
      </c>
      <c r="N807" s="16" t="s">
        <v>13</v>
      </c>
      <c r="O807" s="16" t="s">
        <v>14</v>
      </c>
      <c r="P807" s="12">
        <f t="shared" si="62"/>
        <v>2</v>
      </c>
      <c r="Q807" s="12" cm="1">
        <f t="array" ref="Q807">SUMPRODUCT(($G$2:$G$2765=G807)*(P807&gt;$P$2:$P$2765))+1</f>
        <v>3</v>
      </c>
      <c r="R807" s="12" t="e">
        <f>(Q807*100000)+#REF!</f>
        <v>#REF!</v>
      </c>
      <c r="S807" t="e" cm="1">
        <f t="array" ref="S807">SUMPRODUCT(($G$2:$G$2765=G807)*(R807&gt;$R$2:$R$2765))+1</f>
        <v>#REF!</v>
      </c>
      <c r="T807" t="str">
        <f t="shared" si="63"/>
        <v>Chepstow †</v>
      </c>
      <c r="U807">
        <v>0</v>
      </c>
      <c r="V807" t="s">
        <v>17</v>
      </c>
      <c r="W807">
        <f t="shared" si="64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60"/>
        <v>Afternoon45044</v>
      </c>
      <c r="D808" s="5" t="str">
        <f>IF('by region'!$C$2="Any","Any",'Turf only'!V808)&amp;M808&amp;IF('by region'!$I$2="Any","Any",N808)&amp;G808</f>
        <v>AnyJumpAny45044</v>
      </c>
      <c r="E808" s="5" t="e">
        <f>IF(I808=#REF!,'Turf only'!G808,"")</f>
        <v>#REF!</v>
      </c>
      <c r="F808" s="5" t="e">
        <f t="shared" si="61"/>
        <v>#REF!</v>
      </c>
      <c r="G808" s="15">
        <v>45044</v>
      </c>
      <c r="H808" s="16" t="s">
        <v>35</v>
      </c>
      <c r="I808" s="16" t="s">
        <v>84</v>
      </c>
      <c r="J808" s="16" t="s">
        <v>9</v>
      </c>
      <c r="K808" s="14" t="s">
        <v>10</v>
      </c>
      <c r="L808" s="14" t="s">
        <v>11</v>
      </c>
      <c r="M808" s="16" t="s">
        <v>12</v>
      </c>
      <c r="N808" s="16" t="s">
        <v>13</v>
      </c>
      <c r="O808" s="16" t="s">
        <v>14</v>
      </c>
      <c r="P808" s="12">
        <f t="shared" si="62"/>
        <v>1</v>
      </c>
      <c r="Q808" s="12" cm="1">
        <f t="array" ref="Q808">SUMPRODUCT(($G$2:$G$2765=G808)*(P808&gt;$P$2:$P$2765))+1</f>
        <v>1</v>
      </c>
      <c r="R808" s="12" t="e">
        <f>(Q808*100000)+#REF!</f>
        <v>#REF!</v>
      </c>
      <c r="S808" t="e" cm="1">
        <f t="array" ref="S808">SUMPRODUCT(($G$2:$G$2765=G808)*(R808&gt;$R$2:$R$2765))+1</f>
        <v>#REF!</v>
      </c>
      <c r="T808" t="str">
        <f t="shared" si="63"/>
        <v xml:space="preserve">Perth </v>
      </c>
      <c r="U808">
        <v>0</v>
      </c>
      <c r="V808" t="s">
        <v>17</v>
      </c>
      <c r="W808">
        <f t="shared" si="64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60"/>
        <v>Evening45044</v>
      </c>
      <c r="D809" s="5" t="str">
        <f>IF('by region'!$C$2="Any","Any",'Turf only'!V809)&amp;M809&amp;IF('by region'!$I$2="Any","Any",N809)&amp;G809</f>
        <v>AnyJumpAny45044</v>
      </c>
      <c r="E809" s="5" t="e">
        <f>IF(I809=#REF!,'Turf only'!G809,"")</f>
        <v>#REF!</v>
      </c>
      <c r="F809" s="5" t="e">
        <f t="shared" si="61"/>
        <v>#REF!</v>
      </c>
      <c r="G809" s="15">
        <v>45044</v>
      </c>
      <c r="H809" s="16" t="s">
        <v>35</v>
      </c>
      <c r="I809" s="16" t="s">
        <v>23</v>
      </c>
      <c r="J809" s="16" t="s">
        <v>80</v>
      </c>
      <c r="K809" s="14" t="s">
        <v>24</v>
      </c>
      <c r="L809" s="14" t="s">
        <v>17</v>
      </c>
      <c r="M809" s="16" t="s">
        <v>12</v>
      </c>
      <c r="N809" s="16" t="s">
        <v>13</v>
      </c>
      <c r="O809" s="16" t="s">
        <v>14</v>
      </c>
      <c r="P809" s="12">
        <f t="shared" si="62"/>
        <v>2</v>
      </c>
      <c r="Q809" s="12" cm="1">
        <f t="array" ref="Q809">SUMPRODUCT(($G$2:$G$2765=G809)*(P809&gt;$P$2:$P$2765))+1</f>
        <v>3</v>
      </c>
      <c r="R809" s="12" t="e">
        <f>(Q809*100000)+#REF!</f>
        <v>#REF!</v>
      </c>
      <c r="S809" t="e" cm="1">
        <f t="array" ref="S809">SUMPRODUCT(($G$2:$G$2765=G809)*(R809&gt;$R$2:$R$2765))+1</f>
        <v>#REF!</v>
      </c>
      <c r="T809" t="str">
        <f t="shared" si="63"/>
        <v>Southwell †</v>
      </c>
      <c r="U809">
        <v>0</v>
      </c>
      <c r="V809" t="s">
        <v>30</v>
      </c>
      <c r="W809">
        <f t="shared" si="64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60"/>
        <v>Afternoon45045</v>
      </c>
      <c r="D810" s="5" t="str">
        <f>IF('by region'!$C$2="Any","Any",'Turf only'!V810)&amp;M810&amp;IF('by region'!$I$2="Any","Any",N810)&amp;G810</f>
        <v>AnyJumpAny45045</v>
      </c>
      <c r="E810" s="5" t="e">
        <f>IF(I810=#REF!,'Turf only'!G810,"")</f>
        <v>#REF!</v>
      </c>
      <c r="F810" s="5" t="e">
        <f t="shared" si="61"/>
        <v>#REF!</v>
      </c>
      <c r="G810" s="15">
        <v>45045</v>
      </c>
      <c r="H810" s="16" t="s">
        <v>37</v>
      </c>
      <c r="I810" s="16" t="s">
        <v>38</v>
      </c>
      <c r="J810" s="16" t="s">
        <v>9</v>
      </c>
      <c r="K810" s="14" t="s">
        <v>16</v>
      </c>
      <c r="L810" s="14" t="s">
        <v>19</v>
      </c>
      <c r="M810" s="16" t="s">
        <v>12</v>
      </c>
      <c r="N810" s="16" t="s">
        <v>13</v>
      </c>
      <c r="O810" s="16" t="s">
        <v>14</v>
      </c>
      <c r="P810" s="12">
        <f t="shared" si="62"/>
        <v>1</v>
      </c>
      <c r="Q810" s="12" cm="1">
        <f t="array" ref="Q810">SUMPRODUCT(($G$2:$G$2765=G810)*(P810&gt;$P$2:$P$2765))+1</f>
        <v>1</v>
      </c>
      <c r="R810" s="12" t="e">
        <f>(Q810*100000)+#REF!</f>
        <v>#REF!</v>
      </c>
      <c r="S810" t="e" cm="1">
        <f t="array" ref="S810">SUMPRODUCT(($G$2:$G$2765=G810)*(R810&gt;$R$2:$R$2765))+1</f>
        <v>#REF!</v>
      </c>
      <c r="T810" t="str">
        <f t="shared" si="63"/>
        <v xml:space="preserve">Sandown Park </v>
      </c>
      <c r="U810">
        <v>0</v>
      </c>
      <c r="V810" t="s">
        <v>11</v>
      </c>
      <c r="W810">
        <f t="shared" si="64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60"/>
        <v>Afternoon45047</v>
      </c>
      <c r="D811" s="5" t="str">
        <f>IF('by region'!$C$2="Any","Any",'Turf only'!V811)&amp;M811&amp;IF('by region'!$I$2="Any","Any",N811)&amp;G811</f>
        <v>AnyJumpAny45047</v>
      </c>
      <c r="E811" s="5" t="e">
        <f>IF(I811=#REF!,'Turf only'!G811,"")</f>
        <v>#REF!</v>
      </c>
      <c r="F811" s="5" t="e">
        <f t="shared" si="61"/>
        <v>#REF!</v>
      </c>
      <c r="G811" s="15">
        <v>45047</v>
      </c>
      <c r="H811" s="16" t="s">
        <v>42</v>
      </c>
      <c r="I811" s="16" t="s">
        <v>47</v>
      </c>
      <c r="J811" s="16" t="s">
        <v>9</v>
      </c>
      <c r="K811" s="14" t="s">
        <v>16</v>
      </c>
      <c r="L811" s="14" t="s">
        <v>19</v>
      </c>
      <c r="M811" s="16" t="s">
        <v>12</v>
      </c>
      <c r="N811" s="16" t="s">
        <v>13</v>
      </c>
      <c r="O811" s="16" t="s">
        <v>14</v>
      </c>
      <c r="P811" s="12">
        <f t="shared" si="62"/>
        <v>1</v>
      </c>
      <c r="Q811" s="12" cm="1">
        <f t="array" ref="Q811">SUMPRODUCT(($G$2:$G$2765=G811)*(P811&gt;$P$2:$P$2765))+1</f>
        <v>1</v>
      </c>
      <c r="R811" s="12" t="e">
        <f>(Q811*100000)+#REF!</f>
        <v>#REF!</v>
      </c>
      <c r="S811" t="e" cm="1">
        <f t="array" ref="S811">SUMPRODUCT(($G$2:$G$2765=G811)*(R811&gt;$R$2:$R$2765))+1</f>
        <v>#REF!</v>
      </c>
      <c r="T811" t="str">
        <f t="shared" si="63"/>
        <v xml:space="preserve">Kempton Park </v>
      </c>
      <c r="U811">
        <v>0</v>
      </c>
      <c r="V811" t="s">
        <v>17</v>
      </c>
      <c r="W811">
        <f t="shared" si="64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60"/>
        <v>Afternoon45047</v>
      </c>
      <c r="D812" s="5" t="str">
        <f>IF('by region'!$C$2="Any","Any",'Turf only'!V812)&amp;M812&amp;IF('by region'!$I$2="Any","Any",N812)&amp;G812</f>
        <v>AnyJumpAny45047</v>
      </c>
      <c r="E812" s="5" t="e">
        <f>IF(I812=#REF!,'Turf only'!G812,"")</f>
        <v>#REF!</v>
      </c>
      <c r="F812" s="5" t="e">
        <f t="shared" si="61"/>
        <v>#REF!</v>
      </c>
      <c r="G812" s="15">
        <v>45047</v>
      </c>
      <c r="H812" s="16" t="s">
        <v>42</v>
      </c>
      <c r="I812" s="16" t="s">
        <v>48</v>
      </c>
      <c r="J812" s="16" t="s">
        <v>9</v>
      </c>
      <c r="K812" s="14" t="s">
        <v>16</v>
      </c>
      <c r="L812" s="14" t="s">
        <v>17</v>
      </c>
      <c r="M812" s="16" t="s">
        <v>12</v>
      </c>
      <c r="N812" s="16" t="s">
        <v>13</v>
      </c>
      <c r="O812" s="16" t="s">
        <v>14</v>
      </c>
      <c r="P812" s="12">
        <f t="shared" si="62"/>
        <v>1</v>
      </c>
      <c r="Q812" s="12" cm="1">
        <f t="array" ref="Q812">SUMPRODUCT(($G$2:$G$2765=G812)*(P812&gt;$P$2:$P$2765))+1</f>
        <v>1</v>
      </c>
      <c r="R812" s="12" t="e">
        <f>(Q812*100000)+#REF!</f>
        <v>#REF!</v>
      </c>
      <c r="S812" t="e" cm="1">
        <f t="array" ref="S812">SUMPRODUCT(($G$2:$G$2765=G812)*(R812&gt;$R$2:$R$2765))+1</f>
        <v>#REF!</v>
      </c>
      <c r="T812" t="str">
        <f t="shared" si="63"/>
        <v xml:space="preserve">Warwick </v>
      </c>
      <c r="U812">
        <v>0</v>
      </c>
      <c r="V812" t="s">
        <v>30</v>
      </c>
      <c r="W812">
        <f t="shared" si="64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60"/>
        <v>Evening45051</v>
      </c>
      <c r="D813" s="5" t="str">
        <f>IF('by region'!$C$2="Any","Any",'Turf only'!V813)&amp;M813&amp;IF('by region'!$I$2="Any","Any",N813)&amp;G813</f>
        <v>AnyJumpAny45051</v>
      </c>
      <c r="E813" s="5" t="e">
        <f>IF(I813=#REF!,'Turf only'!G813,"")</f>
        <v>#REF!</v>
      </c>
      <c r="F813" s="5" t="e">
        <f t="shared" si="61"/>
        <v>#REF!</v>
      </c>
      <c r="G813" s="15">
        <v>45051</v>
      </c>
      <c r="H813" s="16" t="s">
        <v>35</v>
      </c>
      <c r="I813" s="16" t="s">
        <v>15</v>
      </c>
      <c r="J813" s="16" t="s">
        <v>80</v>
      </c>
      <c r="K813" s="14" t="s">
        <v>16</v>
      </c>
      <c r="L813" s="14" t="s">
        <v>17</v>
      </c>
      <c r="M813" s="16" t="s">
        <v>12</v>
      </c>
      <c r="N813" s="16" t="s">
        <v>13</v>
      </c>
      <c r="O813" s="16" t="s">
        <v>14</v>
      </c>
      <c r="P813" s="12">
        <f t="shared" si="62"/>
        <v>2</v>
      </c>
      <c r="Q813" s="12" cm="1">
        <f t="array" ref="Q813">SUMPRODUCT(($G$2:$G$2765=G813)*(P813&gt;$P$2:$P$2765))+1</f>
        <v>4</v>
      </c>
      <c r="R813" s="12" t="e">
        <f>(Q813*100000)+#REF!</f>
        <v>#REF!</v>
      </c>
      <c r="S813" t="e" cm="1">
        <f t="array" ref="S813">SUMPRODUCT(($G$2:$G$2765=G813)*(R813&gt;$R$2:$R$2765))+1</f>
        <v>#REF!</v>
      </c>
      <c r="T813" t="str">
        <f t="shared" si="63"/>
        <v>Cheltenham †</v>
      </c>
      <c r="U813">
        <v>0</v>
      </c>
      <c r="V813" t="s">
        <v>19</v>
      </c>
      <c r="W813">
        <f t="shared" si="64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60"/>
        <v>Evening45052</v>
      </c>
      <c r="D814" s="5" t="str">
        <f>IF('by region'!$C$2="Any","Any",'Turf only'!V814)&amp;M814&amp;IF('by region'!$I$2="Any","Any",N814)&amp;G814</f>
        <v>AnyJumpAny45052</v>
      </c>
      <c r="E814" s="5" t="e">
        <f>IF(I814=#REF!,'Turf only'!G814,"")</f>
        <v>#REF!</v>
      </c>
      <c r="F814" s="5" t="e">
        <f t="shared" si="61"/>
        <v>#REF!</v>
      </c>
      <c r="G814" s="15">
        <v>45052</v>
      </c>
      <c r="H814" s="16" t="s">
        <v>37</v>
      </c>
      <c r="I814" s="16" t="s">
        <v>67</v>
      </c>
      <c r="J814" s="16" t="s">
        <v>80</v>
      </c>
      <c r="K814" s="14" t="s">
        <v>10</v>
      </c>
      <c r="L814" s="14" t="s">
        <v>11</v>
      </c>
      <c r="M814" s="16" t="s">
        <v>12</v>
      </c>
      <c r="N814" s="16" t="s">
        <v>13</v>
      </c>
      <c r="O814" s="16" t="s">
        <v>14</v>
      </c>
      <c r="P814" s="12">
        <f t="shared" si="62"/>
        <v>2</v>
      </c>
      <c r="Q814" s="12" cm="1">
        <f t="array" ref="Q814">SUMPRODUCT(($G$2:$G$2765=G814)*(P814&gt;$P$2:$P$2765))+1</f>
        <v>5</v>
      </c>
      <c r="R814" s="12" t="e">
        <f>(Q814*100000)+#REF!</f>
        <v>#REF!</v>
      </c>
      <c r="S814" t="e" cm="1">
        <f t="array" ref="S814">SUMPRODUCT(($G$2:$G$2765=G814)*(R814&gt;$R$2:$R$2765))+1</f>
        <v>#REF!</v>
      </c>
      <c r="T814" t="str">
        <f t="shared" si="63"/>
        <v>Hexham †</v>
      </c>
      <c r="U814">
        <v>0</v>
      </c>
      <c r="V814" t="s">
        <v>19</v>
      </c>
      <c r="W814">
        <f t="shared" si="64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60"/>
        <v>Afternoon45052</v>
      </c>
      <c r="D815" s="5" t="str">
        <f>IF('by region'!$C$2="Any","Any",'Turf only'!V815)&amp;M815&amp;IF('by region'!$I$2="Any","Any",N815)&amp;G815</f>
        <v>AnyJumpAny45052</v>
      </c>
      <c r="E815" s="5" t="e">
        <f>IF(I815=#REF!,'Turf only'!G815,"")</f>
        <v>#REF!</v>
      </c>
      <c r="F815" s="5" t="e">
        <f t="shared" si="61"/>
        <v>#REF!</v>
      </c>
      <c r="G815" s="15">
        <v>45052</v>
      </c>
      <c r="H815" s="16" t="s">
        <v>37</v>
      </c>
      <c r="I815" s="16" t="s">
        <v>60</v>
      </c>
      <c r="J815" s="16" t="s">
        <v>9</v>
      </c>
      <c r="K815" s="14" t="s">
        <v>24</v>
      </c>
      <c r="L815" s="14" t="s">
        <v>17</v>
      </c>
      <c r="M815" s="16" t="s">
        <v>12</v>
      </c>
      <c r="N815" s="16" t="s">
        <v>13</v>
      </c>
      <c r="O815" s="16" t="s">
        <v>14</v>
      </c>
      <c r="P815" s="12">
        <f t="shared" si="62"/>
        <v>1</v>
      </c>
      <c r="Q815" s="12" cm="1">
        <f t="array" ref="Q815">SUMPRODUCT(($G$2:$G$2765=G815)*(P815&gt;$P$2:$P$2765))+1</f>
        <v>1</v>
      </c>
      <c r="R815" s="12" t="e">
        <f>(Q815*100000)+#REF!</f>
        <v>#REF!</v>
      </c>
      <c r="S815" t="e" cm="1">
        <f t="array" ref="S815">SUMPRODUCT(($G$2:$G$2765=G815)*(R815&gt;$R$2:$R$2765))+1</f>
        <v>#REF!</v>
      </c>
      <c r="T815" t="str">
        <f t="shared" si="63"/>
        <v xml:space="preserve">Uttoxeter </v>
      </c>
      <c r="U815">
        <v>0</v>
      </c>
      <c r="V815" t="s">
        <v>17</v>
      </c>
      <c r="W815">
        <f t="shared" si="64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60"/>
        <v>Afternoon45054</v>
      </c>
      <c r="D816" s="5" t="str">
        <f>IF('by region'!$C$2="Any","Any",'Turf only'!V816)&amp;M816&amp;IF('by region'!$I$2="Any","Any",N816)&amp;G816</f>
        <v>AnyJumpAny45054</v>
      </c>
      <c r="E816" s="5" t="e">
        <f>IF(I816=#REF!,'Turf only'!G816,"")</f>
        <v>#REF!</v>
      </c>
      <c r="F816" s="5" t="e">
        <f t="shared" si="61"/>
        <v>#REF!</v>
      </c>
      <c r="G816" s="15">
        <v>45054</v>
      </c>
      <c r="H816" s="16" t="s">
        <v>42</v>
      </c>
      <c r="I816" s="16" t="s">
        <v>91</v>
      </c>
      <c r="J816" s="16" t="s">
        <v>9</v>
      </c>
      <c r="K816" s="14" t="s">
        <v>24</v>
      </c>
      <c r="L816" s="14" t="s">
        <v>17</v>
      </c>
      <c r="M816" s="16" t="s">
        <v>12</v>
      </c>
      <c r="N816" s="16" t="s">
        <v>13</v>
      </c>
      <c r="O816" s="16" t="s">
        <v>14</v>
      </c>
      <c r="P816" s="12">
        <f t="shared" si="62"/>
        <v>1</v>
      </c>
      <c r="Q816" s="12" cm="1">
        <f t="array" ref="Q816">SUMPRODUCT(($G$2:$G$2765=G816)*(P816&gt;$P$2:$P$2765))+1</f>
        <v>1</v>
      </c>
      <c r="R816" s="12" t="e">
        <f>(Q816*100000)+#REF!</f>
        <v>#REF!</v>
      </c>
      <c r="S816" t="e" cm="1">
        <f t="array" ref="S816">SUMPRODUCT(($G$2:$G$2765=G816)*(R816&gt;$R$2:$R$2765))+1</f>
        <v>#REF!</v>
      </c>
      <c r="T816" t="str">
        <f t="shared" si="63"/>
        <v xml:space="preserve">Worcester </v>
      </c>
      <c r="U816">
        <v>0</v>
      </c>
      <c r="V816" t="s">
        <v>19</v>
      </c>
      <c r="W816">
        <f t="shared" si="64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60"/>
        <v>Evening45055</v>
      </c>
      <c r="D817" s="5" t="str">
        <f>IF('by region'!$C$2="Any","Any",'Turf only'!V817)&amp;M817&amp;IF('by region'!$I$2="Any","Any",N817)&amp;G817</f>
        <v>AnyJumpAny45055</v>
      </c>
      <c r="E817" s="5" t="e">
        <f>IF(I817=#REF!,'Turf only'!G817,"")</f>
        <v>#REF!</v>
      </c>
      <c r="F817" s="5" t="e">
        <f t="shared" si="61"/>
        <v>#REF!</v>
      </c>
      <c r="G817" s="15">
        <v>45055</v>
      </c>
      <c r="H817" s="16" t="s">
        <v>7</v>
      </c>
      <c r="I817" s="16" t="s">
        <v>52</v>
      </c>
      <c r="J817" s="16" t="s">
        <v>80</v>
      </c>
      <c r="K817" s="14" t="s">
        <v>10</v>
      </c>
      <c r="L817" s="14" t="s">
        <v>17</v>
      </c>
      <c r="M817" s="16" t="s">
        <v>12</v>
      </c>
      <c r="N817" s="16" t="s">
        <v>13</v>
      </c>
      <c r="O817" s="16" t="s">
        <v>21</v>
      </c>
      <c r="P817" s="12">
        <f t="shared" si="62"/>
        <v>2</v>
      </c>
      <c r="Q817" s="12" cm="1">
        <f t="array" ref="Q817">SUMPRODUCT(($G$2:$G$2765=G817)*(P817&gt;$P$2:$P$2765))+1</f>
        <v>3</v>
      </c>
      <c r="R817" s="12" t="e">
        <f>(Q817*100000)+#REF!</f>
        <v>#REF!</v>
      </c>
      <c r="S817" t="e" cm="1">
        <f t="array" ref="S817">SUMPRODUCT(($G$2:$G$2765=G817)*(R817&gt;$R$2:$R$2765))+1</f>
        <v>#REF!</v>
      </c>
      <c r="T817" t="str">
        <f t="shared" si="63"/>
        <v>Ludlow †</v>
      </c>
      <c r="U817">
        <v>0</v>
      </c>
      <c r="V817" t="s">
        <v>30</v>
      </c>
      <c r="W817">
        <f t="shared" si="64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60"/>
        <v>Afternoon45055</v>
      </c>
      <c r="D818" s="5" t="str">
        <f>IF('by region'!$C$2="Any","Any",'Turf only'!V818)&amp;M818&amp;IF('by region'!$I$2="Any","Any",N818)&amp;G818</f>
        <v>AnyJumpAny45055</v>
      </c>
      <c r="E818" s="5" t="e">
        <f>IF(I818=#REF!,'Turf only'!G818,"")</f>
        <v>#REF!</v>
      </c>
      <c r="F818" s="5" t="e">
        <f t="shared" si="61"/>
        <v>#REF!</v>
      </c>
      <c r="G818" s="15">
        <v>45055</v>
      </c>
      <c r="H818" s="16" t="s">
        <v>7</v>
      </c>
      <c r="I818" s="16" t="s">
        <v>20</v>
      </c>
      <c r="J818" s="16" t="s">
        <v>9</v>
      </c>
      <c r="K818" s="14" t="s">
        <v>10</v>
      </c>
      <c r="L818" s="14" t="s">
        <v>17</v>
      </c>
      <c r="M818" s="16" t="s">
        <v>12</v>
      </c>
      <c r="N818" s="16" t="s">
        <v>13</v>
      </c>
      <c r="O818" s="16" t="s">
        <v>14</v>
      </c>
      <c r="P818" s="12">
        <f t="shared" si="62"/>
        <v>1</v>
      </c>
      <c r="Q818" s="12" cm="1">
        <f t="array" ref="Q818">SUMPRODUCT(($G$2:$G$2765=G818)*(P818&gt;$P$2:$P$2765))+1</f>
        <v>1</v>
      </c>
      <c r="R818" s="12" t="e">
        <f>(Q818*100000)+#REF!</f>
        <v>#REF!</v>
      </c>
      <c r="S818" t="e" cm="1">
        <f t="array" ref="S818">SUMPRODUCT(($G$2:$G$2765=G818)*(R818&gt;$R$2:$R$2765))+1</f>
        <v>#REF!</v>
      </c>
      <c r="T818" t="str">
        <f t="shared" si="63"/>
        <v xml:space="preserve">Fakenham </v>
      </c>
      <c r="U818">
        <v>0</v>
      </c>
      <c r="V818" t="s">
        <v>19</v>
      </c>
      <c r="W818">
        <f t="shared" si="64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60"/>
        <v>Afternoon45055</v>
      </c>
      <c r="D819" s="5" t="str">
        <f>IF('by region'!$C$2="Any","Any",'Turf only'!V819)&amp;M819&amp;IF('by region'!$I$2="Any","Any",N819)&amp;G819</f>
        <v>AnyJumpAny45055</v>
      </c>
      <c r="E819" s="5" t="e">
        <f>IF(I819=#REF!,'Turf only'!G819,"")</f>
        <v>#REF!</v>
      </c>
      <c r="F819" s="5" t="e">
        <f t="shared" si="61"/>
        <v>#REF!</v>
      </c>
      <c r="G819" s="15">
        <v>45055</v>
      </c>
      <c r="H819" s="16" t="s">
        <v>7</v>
      </c>
      <c r="I819" s="16" t="s">
        <v>65</v>
      </c>
      <c r="J819" s="16" t="s">
        <v>9</v>
      </c>
      <c r="K819" s="14" t="s">
        <v>24</v>
      </c>
      <c r="L819" s="14" t="s">
        <v>19</v>
      </c>
      <c r="M819" s="16" t="s">
        <v>12</v>
      </c>
      <c r="N819" s="16" t="s">
        <v>13</v>
      </c>
      <c r="O819" s="16" t="s">
        <v>14</v>
      </c>
      <c r="P819" s="12">
        <f t="shared" si="62"/>
        <v>1</v>
      </c>
      <c r="Q819" s="12" cm="1">
        <f t="array" ref="Q819">SUMPRODUCT(($G$2:$G$2765=G819)*(P819&gt;$P$2:$P$2765))+1</f>
        <v>1</v>
      </c>
      <c r="R819" s="12" t="e">
        <f>(Q819*100000)+#REF!</f>
        <v>#REF!</v>
      </c>
      <c r="S819" t="e" cm="1">
        <f t="array" ref="S819">SUMPRODUCT(($G$2:$G$2765=G819)*(R819&gt;$R$2:$R$2765))+1</f>
        <v>#REF!</v>
      </c>
      <c r="T819" t="str">
        <f t="shared" si="63"/>
        <v xml:space="preserve">Ffos Las </v>
      </c>
      <c r="U819">
        <v>0</v>
      </c>
      <c r="V819" t="s">
        <v>11</v>
      </c>
      <c r="W819">
        <f t="shared" si="64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60"/>
        <v>Evening45056</v>
      </c>
      <c r="D820" s="5" t="str">
        <f>IF('by region'!$C$2="Any","Any",'Turf only'!V820)&amp;M820&amp;IF('by region'!$I$2="Any","Any",N820)&amp;G820</f>
        <v>AnyJumpAny45056</v>
      </c>
      <c r="E820" s="5" t="e">
        <f>IF(I820=#REF!,'Turf only'!G820,"")</f>
        <v>#REF!</v>
      </c>
      <c r="F820" s="5" t="e">
        <f t="shared" si="61"/>
        <v>#REF!</v>
      </c>
      <c r="G820" s="15">
        <v>45056</v>
      </c>
      <c r="H820" s="16" t="s">
        <v>27</v>
      </c>
      <c r="I820" s="16" t="s">
        <v>58</v>
      </c>
      <c r="J820" s="16" t="s">
        <v>80</v>
      </c>
      <c r="K820" s="14" t="s">
        <v>24</v>
      </c>
      <c r="L820" s="14" t="s">
        <v>19</v>
      </c>
      <c r="M820" s="16" t="s">
        <v>12</v>
      </c>
      <c r="N820" s="16" t="s">
        <v>13</v>
      </c>
      <c r="O820" s="16" t="s">
        <v>14</v>
      </c>
      <c r="P820" s="12">
        <f t="shared" si="62"/>
        <v>2</v>
      </c>
      <c r="Q820" s="12" cm="1">
        <f t="array" ref="Q820">SUMPRODUCT(($G$2:$G$2765=G820)*(P820&gt;$P$2:$P$2765))+1</f>
        <v>4</v>
      </c>
      <c r="R820" s="12" t="e">
        <f>(Q820*100000)+#REF!</f>
        <v>#REF!</v>
      </c>
      <c r="S820" t="e" cm="1">
        <f t="array" ref="S820">SUMPRODUCT(($G$2:$G$2765=G820)*(R820&gt;$R$2:$R$2765))+1</f>
        <v>#REF!</v>
      </c>
      <c r="T820" t="str">
        <f t="shared" si="63"/>
        <v>Fontwell Park †</v>
      </c>
      <c r="U820">
        <v>0</v>
      </c>
      <c r="V820" t="s">
        <v>19</v>
      </c>
      <c r="W820">
        <f t="shared" si="64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60"/>
        <v>Afternoon45056</v>
      </c>
      <c r="D821" s="5" t="str">
        <f>IF('by region'!$C$2="Any","Any",'Turf only'!V821)&amp;M821&amp;IF('by region'!$I$2="Any","Any",N821)&amp;G821</f>
        <v>AnyJumpAny45056</v>
      </c>
      <c r="E821" s="5" t="e">
        <f>IF(I821=#REF!,'Turf only'!G821,"")</f>
        <v>#REF!</v>
      </c>
      <c r="F821" s="5" t="e">
        <f t="shared" si="61"/>
        <v>#REF!</v>
      </c>
      <c r="G821" s="15">
        <v>45056</v>
      </c>
      <c r="H821" s="16" t="s">
        <v>27</v>
      </c>
      <c r="I821" s="16" t="s">
        <v>50</v>
      </c>
      <c r="J821" s="16" t="s">
        <v>9</v>
      </c>
      <c r="K821" s="14" t="s">
        <v>10</v>
      </c>
      <c r="L821" s="14" t="s">
        <v>11</v>
      </c>
      <c r="M821" s="16" t="s">
        <v>12</v>
      </c>
      <c r="N821" s="16" t="s">
        <v>13</v>
      </c>
      <c r="O821" s="16" t="s">
        <v>14</v>
      </c>
      <c r="P821" s="12">
        <f t="shared" si="62"/>
        <v>1</v>
      </c>
      <c r="Q821" s="12" cm="1">
        <f t="array" ref="Q821">SUMPRODUCT(($G$2:$G$2765=G821)*(P821&gt;$P$2:$P$2765))+1</f>
        <v>1</v>
      </c>
      <c r="R821" s="12" t="e">
        <f>(Q821*100000)+#REF!</f>
        <v>#REF!</v>
      </c>
      <c r="S821" t="e" cm="1">
        <f t="array" ref="S821">SUMPRODUCT(($G$2:$G$2765=G821)*(R821&gt;$R$2:$R$2765))+1</f>
        <v>#REF!</v>
      </c>
      <c r="T821" t="str">
        <f t="shared" si="63"/>
        <v xml:space="preserve">Kelso </v>
      </c>
      <c r="U821">
        <v>0</v>
      </c>
      <c r="V821" t="s">
        <v>19</v>
      </c>
      <c r="W821">
        <f t="shared" si="64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si="60"/>
        <v>Afternoon45056</v>
      </c>
      <c r="D822" s="5" t="str">
        <f>IF('by region'!$C$2="Any","Any",'Turf only'!V822)&amp;M822&amp;IF('by region'!$I$2="Any","Any",N822)&amp;G822</f>
        <v>AnyJumpAny45056</v>
      </c>
      <c r="E822" s="5" t="e">
        <f>IF(I822=#REF!,'Turf only'!G822,"")</f>
        <v>#REF!</v>
      </c>
      <c r="F822" s="5" t="e">
        <f t="shared" si="61"/>
        <v>#REF!</v>
      </c>
      <c r="G822" s="15">
        <v>45056</v>
      </c>
      <c r="H822" s="16" t="s">
        <v>27</v>
      </c>
      <c r="I822" s="16" t="s">
        <v>75</v>
      </c>
      <c r="J822" s="16" t="s">
        <v>9</v>
      </c>
      <c r="K822" s="14" t="s">
        <v>10</v>
      </c>
      <c r="L822" s="14" t="s">
        <v>19</v>
      </c>
      <c r="M822" s="16" t="s">
        <v>12</v>
      </c>
      <c r="N822" s="16" t="s">
        <v>13</v>
      </c>
      <c r="O822" s="16" t="s">
        <v>14</v>
      </c>
      <c r="P822" s="12">
        <f t="shared" si="62"/>
        <v>1</v>
      </c>
      <c r="Q822" s="12" cm="1">
        <f t="array" ref="Q822">SUMPRODUCT(($G$2:$G$2765=G822)*(P822&gt;$P$2:$P$2765))+1</f>
        <v>1</v>
      </c>
      <c r="R822" s="12" t="e">
        <f>(Q822*100000)+#REF!</f>
        <v>#REF!</v>
      </c>
      <c r="S822" t="e" cm="1">
        <f t="array" ref="S822">SUMPRODUCT(($G$2:$G$2765=G822)*(R822&gt;$R$2:$R$2765))+1</f>
        <v>#REF!</v>
      </c>
      <c r="T822" t="str">
        <f t="shared" si="63"/>
        <v xml:space="preserve">Newton Abbot </v>
      </c>
      <c r="U822">
        <v>0</v>
      </c>
      <c r="V822" t="s">
        <v>17</v>
      </c>
      <c r="W822">
        <f t="shared" si="64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60"/>
        <v>Afternoon45057</v>
      </c>
      <c r="D823" s="5" t="str">
        <f>IF('by region'!$C$2="Any","Any",'Turf only'!V823)&amp;M823&amp;IF('by region'!$I$2="Any","Any",N823)&amp;G823</f>
        <v>AnyJumpAny45057</v>
      </c>
      <c r="E823" s="5" t="e">
        <f>IF(I823=#REF!,'Turf only'!G823,"")</f>
        <v>#REF!</v>
      </c>
      <c r="F823" s="5" t="e">
        <f t="shared" si="61"/>
        <v>#REF!</v>
      </c>
      <c r="G823" s="15">
        <v>45057</v>
      </c>
      <c r="H823" s="16" t="s">
        <v>34</v>
      </c>
      <c r="I823" s="16" t="s">
        <v>45</v>
      </c>
      <c r="J823" s="16" t="s">
        <v>9</v>
      </c>
      <c r="K823" s="14" t="s">
        <v>16</v>
      </c>
      <c r="L823" s="14" t="s">
        <v>17</v>
      </c>
      <c r="M823" s="16" t="s">
        <v>12</v>
      </c>
      <c r="N823" s="16" t="s">
        <v>13</v>
      </c>
      <c r="O823" s="16" t="s">
        <v>14</v>
      </c>
      <c r="P823" s="12">
        <f t="shared" si="62"/>
        <v>1</v>
      </c>
      <c r="Q823" s="12" cm="1">
        <f t="array" ref="Q823">SUMPRODUCT(($G$2:$G$2765=G823)*(P823&gt;$P$2:$P$2765))+1</f>
        <v>1</v>
      </c>
      <c r="R823" s="12" t="e">
        <f>(Q823*100000)+#REF!</f>
        <v>#REF!</v>
      </c>
      <c r="S823" t="e" cm="1">
        <f t="array" ref="S823">SUMPRODUCT(($G$2:$G$2765=G823)*(R823&gt;$R$2:$R$2765))+1</f>
        <v>#REF!</v>
      </c>
      <c r="T823" t="str">
        <f t="shared" si="63"/>
        <v xml:space="preserve">Huntingdon </v>
      </c>
      <c r="U823">
        <v>0</v>
      </c>
      <c r="V823" t="s">
        <v>11</v>
      </c>
      <c r="W823">
        <f t="shared" si="64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60"/>
        <v>Afternoon45058</v>
      </c>
      <c r="D824" s="5" t="str">
        <f>IF('by region'!$C$2="Any","Any",'Turf only'!V824)&amp;M824&amp;IF('by region'!$I$2="Any","Any",N824)&amp;G824</f>
        <v>AnyJumpAny45058</v>
      </c>
      <c r="E824" s="5" t="e">
        <f>IF(I824=#REF!,'Turf only'!G824,"")</f>
        <v>#REF!</v>
      </c>
      <c r="F824" s="5" t="e">
        <f t="shared" si="61"/>
        <v>#REF!</v>
      </c>
      <c r="G824" s="15">
        <v>45058</v>
      </c>
      <c r="H824" s="16" t="s">
        <v>35</v>
      </c>
      <c r="I824" s="16" t="s">
        <v>53</v>
      </c>
      <c r="J824" s="16" t="s">
        <v>9</v>
      </c>
      <c r="K824" s="14" t="s">
        <v>16</v>
      </c>
      <c r="L824" s="14" t="s">
        <v>17</v>
      </c>
      <c r="M824" s="16" t="s">
        <v>12</v>
      </c>
      <c r="N824" s="16" t="s">
        <v>13</v>
      </c>
      <c r="O824" s="16" t="s">
        <v>14</v>
      </c>
      <c r="P824" s="12">
        <f t="shared" si="62"/>
        <v>1</v>
      </c>
      <c r="Q824" s="12" cm="1">
        <f t="array" ref="Q824">SUMPRODUCT(($G$2:$G$2765=G824)*(P824&gt;$P$2:$P$2765))+1</f>
        <v>1</v>
      </c>
      <c r="R824" s="12" t="e">
        <f>(Q824*100000)+#REF!</f>
        <v>#REF!</v>
      </c>
      <c r="S824" t="e" cm="1">
        <f t="array" ref="S824">SUMPRODUCT(($G$2:$G$2765=G824)*(R824&gt;$R$2:$R$2765))+1</f>
        <v>#REF!</v>
      </c>
      <c r="T824" t="str">
        <f t="shared" si="63"/>
        <v xml:space="preserve">Market Rasen </v>
      </c>
      <c r="U824">
        <v>0</v>
      </c>
      <c r="V824" t="s">
        <v>17</v>
      </c>
      <c r="W824">
        <f t="shared" si="64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ref="C825:C888" si="65">J825&amp;G825</f>
        <v>Afternoon45059</v>
      </c>
      <c r="D825" s="5" t="str">
        <f>IF('by region'!$C$2="Any","Any",'Turf only'!V825)&amp;M825&amp;IF('by region'!$I$2="Any","Any",N825)&amp;G825</f>
        <v>AnyJumpAny45059</v>
      </c>
      <c r="E825" s="5" t="e">
        <f>IF(I825=#REF!,'Turf only'!G825,"")</f>
        <v>#REF!</v>
      </c>
      <c r="F825" s="5" t="e">
        <f t="shared" ref="F825:F888" si="66">G825&amp;S825</f>
        <v>#REF!</v>
      </c>
      <c r="G825" s="15">
        <v>45059</v>
      </c>
      <c r="H825" s="16" t="s">
        <v>37</v>
      </c>
      <c r="I825" s="16" t="s">
        <v>67</v>
      </c>
      <c r="J825" s="16" t="s">
        <v>9</v>
      </c>
      <c r="K825" s="14" t="s">
        <v>10</v>
      </c>
      <c r="L825" s="14" t="s">
        <v>11</v>
      </c>
      <c r="M825" s="16" t="s">
        <v>12</v>
      </c>
      <c r="N825" s="16" t="s">
        <v>13</v>
      </c>
      <c r="O825" s="16" t="s">
        <v>14</v>
      </c>
      <c r="P825" s="12">
        <f t="shared" ref="P825:P888" si="67">IF(J825="Afternoon",1,IF(J825="Evening",2,IF(J825="Floodlit",3,4)))</f>
        <v>1</v>
      </c>
      <c r="Q825" s="12" cm="1">
        <f t="array" ref="Q825">SUMPRODUCT(($G$2:$G$2765=G825)*(P825&gt;$P$2:$P$2765))+1</f>
        <v>1</v>
      </c>
      <c r="R825" s="12" t="e">
        <f>(Q825*100000)+#REF!</f>
        <v>#REF!</v>
      </c>
      <c r="S825" t="e" cm="1">
        <f t="array" ref="S825">SUMPRODUCT(($G$2:$G$2765=G825)*(R825&gt;$R$2:$R$2765))+1</f>
        <v>#REF!</v>
      </c>
      <c r="T825" t="str">
        <f t="shared" ref="T825:T888" si="68">_xlfn.CONCAT(IF(M825="Flat",UPPER(I825),I825)," ",IF(J825="Evening","†",IF(J825="Floodlit","#","")))</f>
        <v xml:space="preserve">Hexham </v>
      </c>
      <c r="U825">
        <v>0</v>
      </c>
      <c r="V825" t="s">
        <v>11</v>
      </c>
      <c r="W825">
        <f t="shared" ref="W825:W888" si="69">YEAR(G825)</f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65"/>
        <v>Evening45059</v>
      </c>
      <c r="D826" s="5" t="str">
        <f>IF('by region'!$C$2="Any","Any",'Turf only'!V826)&amp;M826&amp;IF('by region'!$I$2="Any","Any",N826)&amp;G826</f>
        <v>AnyJumpAny45059</v>
      </c>
      <c r="E826" s="5" t="e">
        <f>IF(I826=#REF!,'Turf only'!G826,"")</f>
        <v>#REF!</v>
      </c>
      <c r="F826" s="5" t="e">
        <f t="shared" si="66"/>
        <v>#REF!</v>
      </c>
      <c r="G826" s="15">
        <v>45059</v>
      </c>
      <c r="H826" s="16" t="s">
        <v>37</v>
      </c>
      <c r="I826" s="16" t="s">
        <v>48</v>
      </c>
      <c r="J826" s="16" t="s">
        <v>80</v>
      </c>
      <c r="K826" s="14" t="s">
        <v>16</v>
      </c>
      <c r="L826" s="14" t="s">
        <v>17</v>
      </c>
      <c r="M826" s="16" t="s">
        <v>12</v>
      </c>
      <c r="N826" s="16" t="s">
        <v>13</v>
      </c>
      <c r="O826" s="16" t="s">
        <v>14</v>
      </c>
      <c r="P826" s="12">
        <f t="shared" si="67"/>
        <v>2</v>
      </c>
      <c r="Q826" s="12" cm="1">
        <f t="array" ref="Q826">SUMPRODUCT(($G$2:$G$2765=G826)*(P826&gt;$P$2:$P$2765))+1</f>
        <v>6</v>
      </c>
      <c r="R826" s="12" t="e">
        <f>(Q826*100000)+#REF!</f>
        <v>#REF!</v>
      </c>
      <c r="S826" t="e" cm="1">
        <f t="array" ref="S826">SUMPRODUCT(($G$2:$G$2765=G826)*(R826&gt;$R$2:$R$2765))+1</f>
        <v>#REF!</v>
      </c>
      <c r="T826" t="str">
        <f t="shared" si="68"/>
        <v>Warwick †</v>
      </c>
      <c r="U826">
        <v>0</v>
      </c>
      <c r="V826" t="s">
        <v>17</v>
      </c>
      <c r="W826">
        <f t="shared" si="69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65"/>
        <v>Afternoon45060</v>
      </c>
      <c r="D827" s="5" t="str">
        <f>IF('by region'!$C$2="Any","Any",'Turf only'!V827)&amp;M827&amp;IF('by region'!$I$2="Any","Any",N827)&amp;G827</f>
        <v>AnyJumpAny45060</v>
      </c>
      <c r="E827" s="5" t="e">
        <f>IF(I827=#REF!,'Turf only'!G827,"")</f>
        <v>#REF!</v>
      </c>
      <c r="F827" s="5" t="e">
        <f t="shared" si="66"/>
        <v>#REF!</v>
      </c>
      <c r="G827" s="15">
        <v>45060</v>
      </c>
      <c r="H827" s="16" t="s">
        <v>40</v>
      </c>
      <c r="I827" s="16" t="s">
        <v>52</v>
      </c>
      <c r="J827" s="16" t="s">
        <v>9</v>
      </c>
      <c r="K827" s="14" t="s">
        <v>10</v>
      </c>
      <c r="L827" s="14" t="s">
        <v>17</v>
      </c>
      <c r="M827" s="16" t="s">
        <v>12</v>
      </c>
      <c r="N827" s="16" t="s">
        <v>13</v>
      </c>
      <c r="O827" s="16" t="s">
        <v>14</v>
      </c>
      <c r="P827" s="12">
        <f t="shared" si="67"/>
        <v>1</v>
      </c>
      <c r="Q827" s="12" cm="1">
        <f t="array" ref="Q827">SUMPRODUCT(($G$2:$G$2765=G827)*(P827&gt;$P$2:$P$2765))+1</f>
        <v>1</v>
      </c>
      <c r="R827" s="12" t="e">
        <f>(Q827*100000)+#REF!</f>
        <v>#REF!</v>
      </c>
      <c r="S827" t="e" cm="1">
        <f t="array" ref="S827">SUMPRODUCT(($G$2:$G$2765=G827)*(R827&gt;$R$2:$R$2765))+1</f>
        <v>#REF!</v>
      </c>
      <c r="T827" t="str">
        <f t="shared" si="68"/>
        <v xml:space="preserve">Ludlow </v>
      </c>
      <c r="U827">
        <v>0</v>
      </c>
      <c r="V827" t="s">
        <v>30</v>
      </c>
      <c r="W827">
        <f t="shared" si="69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65"/>
        <v>Afternoon45060</v>
      </c>
      <c r="D828" s="5" t="str">
        <f>IF('by region'!$C$2="Any","Any",'Turf only'!V828)&amp;M828&amp;IF('by region'!$I$2="Any","Any",N828)&amp;G828</f>
        <v>AnyJumpAny45060</v>
      </c>
      <c r="E828" s="5" t="e">
        <f>IF(I828=#REF!,'Turf only'!G828,"")</f>
        <v>#REF!</v>
      </c>
      <c r="F828" s="5" t="e">
        <f t="shared" si="66"/>
        <v>#REF!</v>
      </c>
      <c r="G828" s="15">
        <v>45060</v>
      </c>
      <c r="H828" s="16" t="s">
        <v>40</v>
      </c>
      <c r="I828" s="16" t="s">
        <v>41</v>
      </c>
      <c r="J828" s="16" t="s">
        <v>9</v>
      </c>
      <c r="K828" s="14" t="s">
        <v>10</v>
      </c>
      <c r="L828" s="14" t="s">
        <v>19</v>
      </c>
      <c r="M828" s="16" t="s">
        <v>12</v>
      </c>
      <c r="N828" s="16" t="s">
        <v>13</v>
      </c>
      <c r="O828" s="16" t="s">
        <v>14</v>
      </c>
      <c r="P828" s="12">
        <f t="shared" si="67"/>
        <v>1</v>
      </c>
      <c r="Q828" s="12" cm="1">
        <f t="array" ref="Q828">SUMPRODUCT(($G$2:$G$2765=G828)*(P828&gt;$P$2:$P$2765))+1</f>
        <v>1</v>
      </c>
      <c r="R828" s="12" t="e">
        <f>(Q828*100000)+#REF!</f>
        <v>#REF!</v>
      </c>
      <c r="S828" t="e" cm="1">
        <f t="array" ref="S828">SUMPRODUCT(($G$2:$G$2765=G828)*(R828&gt;$R$2:$R$2765))+1</f>
        <v>#REF!</v>
      </c>
      <c r="T828" t="str">
        <f t="shared" si="68"/>
        <v xml:space="preserve">Plumpton </v>
      </c>
      <c r="U828">
        <v>0</v>
      </c>
      <c r="V828" t="s">
        <v>11</v>
      </c>
      <c r="W828">
        <f t="shared" si="69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65"/>
        <v>Evening45061</v>
      </c>
      <c r="D829" s="5" t="str">
        <f>IF('by region'!$C$2="Any","Any",'Turf only'!V829)&amp;M829&amp;IF('by region'!$I$2="Any","Any",N829)&amp;G829</f>
        <v>AnyJumpAny45061</v>
      </c>
      <c r="E829" s="5" t="e">
        <f>IF(I829=#REF!,'Turf only'!G829,"")</f>
        <v>#REF!</v>
      </c>
      <c r="F829" s="5" t="e">
        <f t="shared" si="66"/>
        <v>#REF!</v>
      </c>
      <c r="G829" s="15">
        <v>45061</v>
      </c>
      <c r="H829" s="16" t="s">
        <v>42</v>
      </c>
      <c r="I829" s="16" t="s">
        <v>23</v>
      </c>
      <c r="J829" s="16" t="s">
        <v>80</v>
      </c>
      <c r="K829" s="14" t="s">
        <v>24</v>
      </c>
      <c r="L829" s="14" t="s">
        <v>17</v>
      </c>
      <c r="M829" s="16" t="s">
        <v>12</v>
      </c>
      <c r="N829" s="16" t="s">
        <v>13</v>
      </c>
      <c r="O829" s="16" t="s">
        <v>14</v>
      </c>
      <c r="P829" s="12">
        <f t="shared" si="67"/>
        <v>2</v>
      </c>
      <c r="Q829" s="12" cm="1">
        <f t="array" ref="Q829">SUMPRODUCT(($G$2:$G$2765=G829)*(P829&gt;$P$2:$P$2765))+1</f>
        <v>3</v>
      </c>
      <c r="R829" s="12" t="e">
        <f>(Q829*100000)+#REF!</f>
        <v>#REF!</v>
      </c>
      <c r="S829" t="e" cm="1">
        <f t="array" ref="S829">SUMPRODUCT(($G$2:$G$2765=G829)*(R829&gt;$R$2:$R$2765))+1</f>
        <v>#REF!</v>
      </c>
      <c r="T829" t="str">
        <f t="shared" si="68"/>
        <v>Southwell †</v>
      </c>
      <c r="U829">
        <v>0</v>
      </c>
      <c r="V829" t="s">
        <v>17</v>
      </c>
      <c r="W829">
        <f t="shared" si="69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65"/>
        <v>Afternoon45062</v>
      </c>
      <c r="D830" s="5" t="str">
        <f>IF('by region'!$C$2="Any","Any",'Turf only'!V830)&amp;M830&amp;IF('by region'!$I$2="Any","Any",N830)&amp;G830</f>
        <v>AnyJumpAny45062</v>
      </c>
      <c r="E830" s="5" t="e">
        <f>IF(I830=#REF!,'Turf only'!G830,"")</f>
        <v>#REF!</v>
      </c>
      <c r="F830" s="5" t="e">
        <f t="shared" si="66"/>
        <v>#REF!</v>
      </c>
      <c r="G830" s="15">
        <v>45062</v>
      </c>
      <c r="H830" s="16" t="s">
        <v>7</v>
      </c>
      <c r="I830" s="16" t="s">
        <v>46</v>
      </c>
      <c r="J830" s="16" t="s">
        <v>9</v>
      </c>
      <c r="K830" s="14" t="s">
        <v>24</v>
      </c>
      <c r="L830" s="14" t="s">
        <v>11</v>
      </c>
      <c r="M830" s="16" t="s">
        <v>12</v>
      </c>
      <c r="N830" s="16" t="s">
        <v>13</v>
      </c>
      <c r="O830" s="16" t="s">
        <v>14</v>
      </c>
      <c r="P830" s="12">
        <f t="shared" si="67"/>
        <v>1</v>
      </c>
      <c r="Q830" s="12" cm="1">
        <f t="array" ref="Q830">SUMPRODUCT(($G$2:$G$2765=G830)*(P830&gt;$P$2:$P$2765))+1</f>
        <v>1</v>
      </c>
      <c r="R830" s="12" t="e">
        <f>(Q830*100000)+#REF!</f>
        <v>#REF!</v>
      </c>
      <c r="S830" t="e" cm="1">
        <f t="array" ref="S830">SUMPRODUCT(($G$2:$G$2765=G830)*(R830&gt;$R$2:$R$2765))+1</f>
        <v>#REF!</v>
      </c>
      <c r="T830" t="str">
        <f t="shared" si="68"/>
        <v xml:space="preserve">Sedgefield </v>
      </c>
      <c r="U830">
        <v>0</v>
      </c>
      <c r="V830" t="s">
        <v>19</v>
      </c>
      <c r="W830">
        <f t="shared" si="69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65"/>
        <v>Afternoon45063</v>
      </c>
      <c r="D831" s="5" t="str">
        <f>IF('by region'!$C$2="Any","Any",'Turf only'!V831)&amp;M831&amp;IF('by region'!$I$2="Any","Any",N831)&amp;G831</f>
        <v>AnyJumpAny45063</v>
      </c>
      <c r="E831" s="5" t="e">
        <f>IF(I831=#REF!,'Turf only'!G831,"")</f>
        <v>#REF!</v>
      </c>
      <c r="F831" s="5" t="e">
        <f t="shared" si="66"/>
        <v>#REF!</v>
      </c>
      <c r="G831" s="15">
        <v>45063</v>
      </c>
      <c r="H831" s="16" t="s">
        <v>27</v>
      </c>
      <c r="I831" s="16" t="s">
        <v>75</v>
      </c>
      <c r="J831" s="16" t="s">
        <v>9</v>
      </c>
      <c r="K831" s="14" t="s">
        <v>10</v>
      </c>
      <c r="L831" s="14" t="s">
        <v>19</v>
      </c>
      <c r="M831" s="16" t="s">
        <v>12</v>
      </c>
      <c r="N831" s="16" t="s">
        <v>13</v>
      </c>
      <c r="O831" s="16" t="s">
        <v>14</v>
      </c>
      <c r="P831" s="12">
        <f t="shared" si="67"/>
        <v>1</v>
      </c>
      <c r="Q831" s="12" cm="1">
        <f t="array" ref="Q831">SUMPRODUCT(($G$2:$G$2765=G831)*(P831&gt;$P$2:$P$2765))+1</f>
        <v>1</v>
      </c>
      <c r="R831" s="12" t="e">
        <f>(Q831*100000)+#REF!</f>
        <v>#REF!</v>
      </c>
      <c r="S831" t="e" cm="1">
        <f t="array" ref="S831">SUMPRODUCT(($G$2:$G$2765=G831)*(R831&gt;$R$2:$R$2765))+1</f>
        <v>#REF!</v>
      </c>
      <c r="T831" t="str">
        <f t="shared" si="68"/>
        <v xml:space="preserve">Newton Abbot </v>
      </c>
      <c r="U831">
        <v>0</v>
      </c>
      <c r="V831" t="s">
        <v>30</v>
      </c>
      <c r="W831">
        <f t="shared" si="69"/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65"/>
        <v>Evening45063</v>
      </c>
      <c r="D832" s="5" t="str">
        <f>IF('by region'!$C$2="Any","Any",'Turf only'!V832)&amp;M832&amp;IF('by region'!$I$2="Any","Any",N832)&amp;G832</f>
        <v>AnyJumpAny45063</v>
      </c>
      <c r="E832" s="5" t="e">
        <f>IF(I832=#REF!,'Turf only'!G832,"")</f>
        <v>#REF!</v>
      </c>
      <c r="F832" s="5" t="e">
        <f t="shared" si="66"/>
        <v>#REF!</v>
      </c>
      <c r="G832" s="15">
        <v>45063</v>
      </c>
      <c r="H832" s="16" t="s">
        <v>27</v>
      </c>
      <c r="I832" s="16" t="s">
        <v>84</v>
      </c>
      <c r="J832" s="16" t="s">
        <v>80</v>
      </c>
      <c r="K832" s="14" t="s">
        <v>10</v>
      </c>
      <c r="L832" s="14" t="s">
        <v>11</v>
      </c>
      <c r="M832" s="16" t="s">
        <v>12</v>
      </c>
      <c r="N832" s="16" t="s">
        <v>13</v>
      </c>
      <c r="O832" s="16" t="s">
        <v>14</v>
      </c>
      <c r="P832" s="12">
        <f t="shared" si="67"/>
        <v>2</v>
      </c>
      <c r="Q832" s="12" cm="1">
        <f t="array" ref="Q832">SUMPRODUCT(($G$2:$G$2765=G832)*(P832&gt;$P$2:$P$2765))+1</f>
        <v>4</v>
      </c>
      <c r="R832" s="12" t="e">
        <f>(Q832*100000)+#REF!</f>
        <v>#REF!</v>
      </c>
      <c r="S832" t="e" cm="1">
        <f t="array" ref="S832">SUMPRODUCT(($G$2:$G$2765=G832)*(R832&gt;$R$2:$R$2765))+1</f>
        <v>#REF!</v>
      </c>
      <c r="T832" t="str">
        <f t="shared" si="68"/>
        <v>Perth †</v>
      </c>
      <c r="U832">
        <v>0</v>
      </c>
      <c r="V832" t="s">
        <v>19</v>
      </c>
      <c r="W832">
        <f t="shared" si="69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65"/>
        <v>Afternoon45063</v>
      </c>
      <c r="D833" s="5" t="str">
        <f>IF('by region'!$C$2="Any","Any",'Turf only'!V833)&amp;M833&amp;IF('by region'!$I$2="Any","Any",N833)&amp;G833</f>
        <v>AnyJumpAny45063</v>
      </c>
      <c r="E833" s="5" t="e">
        <f>IF(I833=#REF!,'Turf only'!G833,"")</f>
        <v>#REF!</v>
      </c>
      <c r="F833" s="5" t="e">
        <f t="shared" si="66"/>
        <v>#REF!</v>
      </c>
      <c r="G833" s="15">
        <v>45063</v>
      </c>
      <c r="H833" s="16" t="s">
        <v>27</v>
      </c>
      <c r="I833" s="16" t="s">
        <v>91</v>
      </c>
      <c r="J833" s="16" t="s">
        <v>9</v>
      </c>
      <c r="K833" s="14" t="s">
        <v>24</v>
      </c>
      <c r="L833" s="14" t="s">
        <v>17</v>
      </c>
      <c r="M833" s="16" t="s">
        <v>12</v>
      </c>
      <c r="N833" s="16" t="s">
        <v>13</v>
      </c>
      <c r="O833" s="16" t="s">
        <v>14</v>
      </c>
      <c r="P833" s="12">
        <f t="shared" si="67"/>
        <v>1</v>
      </c>
      <c r="Q833" s="12" cm="1">
        <f t="array" ref="Q833">SUMPRODUCT(($G$2:$G$2765=G833)*(P833&gt;$P$2:$P$2765))+1</f>
        <v>1</v>
      </c>
      <c r="R833" s="12" t="e">
        <f>(Q833*100000)+#REF!</f>
        <v>#REF!</v>
      </c>
      <c r="S833" t="e" cm="1">
        <f t="array" ref="S833">SUMPRODUCT(($G$2:$G$2765=G833)*(R833&gt;$R$2:$R$2765))+1</f>
        <v>#REF!</v>
      </c>
      <c r="T833" t="str">
        <f t="shared" si="68"/>
        <v xml:space="preserve">Worcester </v>
      </c>
      <c r="U833">
        <v>0</v>
      </c>
      <c r="V833" t="s">
        <v>17</v>
      </c>
      <c r="W833">
        <f t="shared" si="69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si="65"/>
        <v>Evening45064</v>
      </c>
      <c r="D834" s="5" t="str">
        <f>IF('by region'!$C$2="Any","Any",'Turf only'!V834)&amp;M834&amp;IF('by region'!$I$2="Any","Any",N834)&amp;G834</f>
        <v>AnyJumpAny45064</v>
      </c>
      <c r="E834" s="5" t="e">
        <f>IF(I834=#REF!,'Turf only'!G834,"")</f>
        <v>#REF!</v>
      </c>
      <c r="F834" s="5" t="e">
        <f t="shared" si="66"/>
        <v>#REF!</v>
      </c>
      <c r="G834" s="15">
        <v>45064</v>
      </c>
      <c r="H834" s="16" t="s">
        <v>34</v>
      </c>
      <c r="I834" s="16" t="s">
        <v>58</v>
      </c>
      <c r="J834" s="16" t="s">
        <v>80</v>
      </c>
      <c r="K834" s="14" t="s">
        <v>24</v>
      </c>
      <c r="L834" s="14" t="s">
        <v>19</v>
      </c>
      <c r="M834" s="16" t="s">
        <v>12</v>
      </c>
      <c r="N834" s="16" t="s">
        <v>13</v>
      </c>
      <c r="O834" s="16" t="s">
        <v>14</v>
      </c>
      <c r="P834" s="12">
        <f t="shared" si="67"/>
        <v>2</v>
      </c>
      <c r="Q834" s="12" cm="1">
        <f t="array" ref="Q834">SUMPRODUCT(($G$2:$G$2765=G834)*(P834&gt;$P$2:$P$2765))+1</f>
        <v>4</v>
      </c>
      <c r="R834" s="12" t="e">
        <f>(Q834*100000)+#REF!</f>
        <v>#REF!</v>
      </c>
      <c r="S834" t="e" cm="1">
        <f t="array" ref="S834">SUMPRODUCT(($G$2:$G$2765=G834)*(R834&gt;$R$2:$R$2765))+1</f>
        <v>#REF!</v>
      </c>
      <c r="T834" t="str">
        <f t="shared" si="68"/>
        <v>Fontwell Park †</v>
      </c>
      <c r="U834">
        <v>0</v>
      </c>
      <c r="V834" t="s">
        <v>17</v>
      </c>
      <c r="W834">
        <f t="shared" si="69"/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65"/>
        <v>Afternoon45064</v>
      </c>
      <c r="D835" s="5" t="str">
        <f>IF('by region'!$C$2="Any","Any",'Turf only'!V835)&amp;M835&amp;IF('by region'!$I$2="Any","Any",N835)&amp;G835</f>
        <v>AnyJumpAny45064</v>
      </c>
      <c r="E835" s="5" t="e">
        <f>IF(I835=#REF!,'Turf only'!G835,"")</f>
        <v>#REF!</v>
      </c>
      <c r="F835" s="5" t="e">
        <f t="shared" si="66"/>
        <v>#REF!</v>
      </c>
      <c r="G835" s="15">
        <v>45064</v>
      </c>
      <c r="H835" s="16" t="s">
        <v>34</v>
      </c>
      <c r="I835" s="16" t="s">
        <v>84</v>
      </c>
      <c r="J835" s="16" t="s">
        <v>9</v>
      </c>
      <c r="K835" s="14" t="s">
        <v>10</v>
      </c>
      <c r="L835" s="14" t="s">
        <v>11</v>
      </c>
      <c r="M835" s="16" t="s">
        <v>12</v>
      </c>
      <c r="N835" s="16" t="s">
        <v>13</v>
      </c>
      <c r="O835" s="16" t="s">
        <v>14</v>
      </c>
      <c r="P835" s="12">
        <f t="shared" si="67"/>
        <v>1</v>
      </c>
      <c r="Q835" s="12" cm="1">
        <f t="array" ref="Q835">SUMPRODUCT(($G$2:$G$2765=G835)*(P835&gt;$P$2:$P$2765))+1</f>
        <v>1</v>
      </c>
      <c r="R835" s="12" t="e">
        <f>(Q835*100000)+#REF!</f>
        <v>#REF!</v>
      </c>
      <c r="S835" t="e" cm="1">
        <f t="array" ref="S835">SUMPRODUCT(($G$2:$G$2765=G835)*(R835&gt;$R$2:$R$2765))+1</f>
        <v>#REF!</v>
      </c>
      <c r="T835" t="str">
        <f t="shared" si="68"/>
        <v xml:space="preserve">Perth </v>
      </c>
      <c r="U835">
        <v>0</v>
      </c>
      <c r="V835" t="s">
        <v>30</v>
      </c>
      <c r="W835">
        <f t="shared" si="69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65"/>
        <v>Evening45065</v>
      </c>
      <c r="D836" s="5" t="str">
        <f>IF('by region'!$C$2="Any","Any",'Turf only'!V836)&amp;M836&amp;IF('by region'!$I$2="Any","Any",N836)&amp;G836</f>
        <v>AnyJumpAny45065</v>
      </c>
      <c r="E836" s="5" t="e">
        <f>IF(I836=#REF!,'Turf only'!G836,"")</f>
        <v>#REF!</v>
      </c>
      <c r="F836" s="5" t="e">
        <f t="shared" si="66"/>
        <v>#REF!</v>
      </c>
      <c r="G836" s="15">
        <v>45065</v>
      </c>
      <c r="H836" s="16" t="s">
        <v>35</v>
      </c>
      <c r="I836" s="16" t="s">
        <v>68</v>
      </c>
      <c r="J836" s="16" t="s">
        <v>80</v>
      </c>
      <c r="K836" s="14" t="s">
        <v>16</v>
      </c>
      <c r="L836" s="14" t="s">
        <v>11</v>
      </c>
      <c r="M836" s="16" t="s">
        <v>12</v>
      </c>
      <c r="N836" s="16" t="s">
        <v>13</v>
      </c>
      <c r="O836" s="16" t="s">
        <v>14</v>
      </c>
      <c r="P836" s="12">
        <f t="shared" si="67"/>
        <v>2</v>
      </c>
      <c r="Q836" s="12" cm="1">
        <f t="array" ref="Q836">SUMPRODUCT(($G$2:$G$2765=G836)*(P836&gt;$P$2:$P$2765))+1</f>
        <v>4</v>
      </c>
      <c r="R836" s="12" t="e">
        <f>(Q836*100000)+#REF!</f>
        <v>#REF!</v>
      </c>
      <c r="S836" t="e" cm="1">
        <f t="array" ref="S836">SUMPRODUCT(($G$2:$G$2765=G836)*(R836&gt;$R$2:$R$2765))+1</f>
        <v>#REF!</v>
      </c>
      <c r="T836" t="str">
        <f t="shared" si="68"/>
        <v>Aintree †</v>
      </c>
      <c r="U836">
        <v>0</v>
      </c>
      <c r="V836" t="s">
        <v>17</v>
      </c>
      <c r="W836">
        <f t="shared" si="69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65"/>
        <v>Evening45066</v>
      </c>
      <c r="D837" s="5" t="str">
        <f>IF('by region'!$C$2="Any","Any",'Turf only'!V837)&amp;M837&amp;IF('by region'!$I$2="Any","Any",N837)&amp;G837</f>
        <v>AnyJumpAny45066</v>
      </c>
      <c r="E837" s="5" t="e">
        <f>IF(I837=#REF!,'Turf only'!G837,"")</f>
        <v>#REF!</v>
      </c>
      <c r="F837" s="5" t="e">
        <f t="shared" si="66"/>
        <v>#REF!</v>
      </c>
      <c r="G837" s="15">
        <v>45066</v>
      </c>
      <c r="H837" s="16" t="s">
        <v>37</v>
      </c>
      <c r="I837" s="16" t="s">
        <v>60</v>
      </c>
      <c r="J837" s="16" t="s">
        <v>80</v>
      </c>
      <c r="K837" s="14" t="s">
        <v>24</v>
      </c>
      <c r="L837" s="14" t="s">
        <v>17</v>
      </c>
      <c r="M837" s="16" t="s">
        <v>12</v>
      </c>
      <c r="N837" s="16" t="s">
        <v>13</v>
      </c>
      <c r="O837" s="16" t="s">
        <v>14</v>
      </c>
      <c r="P837" s="12">
        <f t="shared" si="67"/>
        <v>2</v>
      </c>
      <c r="Q837" s="12" cm="1">
        <f t="array" ref="Q837">SUMPRODUCT(($G$2:$G$2765=G837)*(P837&gt;$P$2:$P$2765))+1</f>
        <v>5</v>
      </c>
      <c r="R837" s="12" t="e">
        <f>(Q837*100000)+#REF!</f>
        <v>#REF!</v>
      </c>
      <c r="S837" t="e" cm="1">
        <f t="array" ref="S837">SUMPRODUCT(($G$2:$G$2765=G837)*(R837&gt;$R$2:$R$2765))+1</f>
        <v>#REF!</v>
      </c>
      <c r="T837" t="str">
        <f t="shared" si="68"/>
        <v>Uttoxeter †</v>
      </c>
      <c r="U837">
        <v>0</v>
      </c>
      <c r="V837" t="s">
        <v>17</v>
      </c>
      <c r="W837">
        <f t="shared" si="69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65"/>
        <v>Afternoon45066</v>
      </c>
      <c r="D838" s="5" t="str">
        <f>IF('by region'!$C$2="Any","Any",'Turf only'!V838)&amp;M838&amp;IF('by region'!$I$2="Any","Any",N838)&amp;G838</f>
        <v>AnyJumpAny45066</v>
      </c>
      <c r="E838" s="5" t="e">
        <f>IF(I838=#REF!,'Turf only'!G838,"")</f>
        <v>#REF!</v>
      </c>
      <c r="F838" s="5" t="e">
        <f t="shared" si="66"/>
        <v>#REF!</v>
      </c>
      <c r="G838" s="15">
        <v>45066</v>
      </c>
      <c r="H838" s="16" t="s">
        <v>37</v>
      </c>
      <c r="I838" s="16" t="s">
        <v>64</v>
      </c>
      <c r="J838" s="16" t="s">
        <v>9</v>
      </c>
      <c r="K838" s="14" t="s">
        <v>10</v>
      </c>
      <c r="L838" s="14" t="s">
        <v>17</v>
      </c>
      <c r="M838" s="16" t="s">
        <v>12</v>
      </c>
      <c r="N838" s="16" t="s">
        <v>13</v>
      </c>
      <c r="O838" s="16" t="s">
        <v>14</v>
      </c>
      <c r="P838" s="12">
        <f t="shared" si="67"/>
        <v>1</v>
      </c>
      <c r="Q838" s="12" cm="1">
        <f t="array" ref="Q838">SUMPRODUCT(($G$2:$G$2765=G838)*(P838&gt;$P$2:$P$2765))+1</f>
        <v>1</v>
      </c>
      <c r="R838" s="12" t="e">
        <f>(Q838*100000)+#REF!</f>
        <v>#REF!</v>
      </c>
      <c r="S838" t="e" cm="1">
        <f t="array" ref="S838">SUMPRODUCT(($G$2:$G$2765=G838)*(R838&gt;$R$2:$R$2765))+1</f>
        <v>#REF!</v>
      </c>
      <c r="T838" t="str">
        <f t="shared" si="68"/>
        <v xml:space="preserve">Bangor-On-Dee </v>
      </c>
      <c r="U838">
        <v>0</v>
      </c>
      <c r="V838" t="s">
        <v>11</v>
      </c>
      <c r="W838">
        <f t="shared" si="69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65"/>
        <v>Afternoon45067</v>
      </c>
      <c r="D839" s="5" t="str">
        <f>IF('by region'!$C$2="Any","Any",'Turf only'!V839)&amp;M839&amp;IF('by region'!$I$2="Any","Any",N839)&amp;G839</f>
        <v>AnyJumpAny45067</v>
      </c>
      <c r="E839" s="5" t="e">
        <f>IF(I839=#REF!,'Turf only'!G839,"")</f>
        <v>#REF!</v>
      </c>
      <c r="F839" s="5" t="e">
        <f t="shared" si="66"/>
        <v>#REF!</v>
      </c>
      <c r="G839" s="15">
        <v>45067</v>
      </c>
      <c r="H839" s="16" t="s">
        <v>40</v>
      </c>
      <c r="I839" s="16" t="s">
        <v>66</v>
      </c>
      <c r="J839" s="16" t="s">
        <v>9</v>
      </c>
      <c r="K839" s="14" t="s">
        <v>10</v>
      </c>
      <c r="L839" s="14" t="s">
        <v>17</v>
      </c>
      <c r="M839" s="16" t="s">
        <v>12</v>
      </c>
      <c r="N839" s="16" t="s">
        <v>13</v>
      </c>
      <c r="O839" s="16" t="s">
        <v>14</v>
      </c>
      <c r="P839" s="12">
        <f t="shared" si="67"/>
        <v>1</v>
      </c>
      <c r="Q839" s="12" cm="1">
        <f t="array" ref="Q839">SUMPRODUCT(($G$2:$G$2765=G839)*(P839&gt;$P$2:$P$2765))+1</f>
        <v>1</v>
      </c>
      <c r="R839" s="12" t="e">
        <f>(Q839*100000)+#REF!</f>
        <v>#REF!</v>
      </c>
      <c r="S839" t="e" cm="1">
        <f t="array" ref="S839">SUMPRODUCT(($G$2:$G$2765=G839)*(R839&gt;$R$2:$R$2765))+1</f>
        <v>#REF!</v>
      </c>
      <c r="T839" t="str">
        <f t="shared" si="68"/>
        <v xml:space="preserve">Stratford-On-Avon </v>
      </c>
      <c r="U839">
        <v>0</v>
      </c>
      <c r="V839" t="s">
        <v>11</v>
      </c>
      <c r="W839">
        <f t="shared" si="69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65"/>
        <v>Evening45068</v>
      </c>
      <c r="D840" s="5" t="str">
        <f>IF('by region'!$C$2="Any","Any",'Turf only'!V840)&amp;M840&amp;IF('by region'!$I$2="Any","Any",N840)&amp;G840</f>
        <v>AnyJumpAny45068</v>
      </c>
      <c r="E840" s="5" t="e">
        <f>IF(I840=#REF!,'Turf only'!G840,"")</f>
        <v>#REF!</v>
      </c>
      <c r="F840" s="5" t="e">
        <f t="shared" si="66"/>
        <v>#REF!</v>
      </c>
      <c r="G840" s="15">
        <v>45068</v>
      </c>
      <c r="H840" s="16" t="s">
        <v>42</v>
      </c>
      <c r="I840" s="16" t="s">
        <v>53</v>
      </c>
      <c r="J840" s="16" t="s">
        <v>80</v>
      </c>
      <c r="K840" s="14" t="s">
        <v>16</v>
      </c>
      <c r="L840" s="14" t="s">
        <v>17</v>
      </c>
      <c r="M840" s="16" t="s">
        <v>12</v>
      </c>
      <c r="N840" s="16" t="s">
        <v>13</v>
      </c>
      <c r="O840" s="16" t="s">
        <v>21</v>
      </c>
      <c r="P840" s="12">
        <f t="shared" si="67"/>
        <v>2</v>
      </c>
      <c r="Q840" s="12" cm="1">
        <f t="array" ref="Q840">SUMPRODUCT(($G$2:$G$2765=G840)*(P840&gt;$P$2:$P$2765))+1</f>
        <v>4</v>
      </c>
      <c r="R840" s="12" t="e">
        <f>(Q840*100000)+#REF!</f>
        <v>#REF!</v>
      </c>
      <c r="S840" t="e" cm="1">
        <f t="array" ref="S840">SUMPRODUCT(($G$2:$G$2765=G840)*(R840&gt;$R$2:$R$2765))+1</f>
        <v>#REF!</v>
      </c>
      <c r="T840" t="str">
        <f t="shared" si="68"/>
        <v>Market Rasen †</v>
      </c>
      <c r="U840">
        <v>0</v>
      </c>
      <c r="V840" t="s">
        <v>30</v>
      </c>
      <c r="W840">
        <f t="shared" si="69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65"/>
        <v>Afternoon45068</v>
      </c>
      <c r="D841" s="5" t="str">
        <f>IF('by region'!$C$2="Any","Any",'Turf only'!V841)&amp;M841&amp;IF('by region'!$I$2="Any","Any",N841)&amp;G841</f>
        <v>AnyJumpAny45068</v>
      </c>
      <c r="E841" s="5" t="e">
        <f>IF(I841=#REF!,'Turf only'!G841,"")</f>
        <v>#REF!</v>
      </c>
      <c r="F841" s="5" t="e">
        <f t="shared" si="66"/>
        <v>#REF!</v>
      </c>
      <c r="G841" s="15">
        <v>45068</v>
      </c>
      <c r="H841" s="16" t="s">
        <v>42</v>
      </c>
      <c r="I841" s="16" t="s">
        <v>65</v>
      </c>
      <c r="J841" s="16" t="s">
        <v>9</v>
      </c>
      <c r="K841" s="14" t="s">
        <v>24</v>
      </c>
      <c r="L841" s="14" t="s">
        <v>19</v>
      </c>
      <c r="M841" s="16" t="s">
        <v>12</v>
      </c>
      <c r="N841" s="16" t="s">
        <v>13</v>
      </c>
      <c r="O841" s="16" t="s">
        <v>14</v>
      </c>
      <c r="P841" s="12">
        <f t="shared" si="67"/>
        <v>1</v>
      </c>
      <c r="Q841" s="12" cm="1">
        <f t="array" ref="Q841">SUMPRODUCT(($G$2:$G$2765=G841)*(P841&gt;$P$2:$P$2765))+1</f>
        <v>1</v>
      </c>
      <c r="R841" s="12" t="e">
        <f>(Q841*100000)+#REF!</f>
        <v>#REF!</v>
      </c>
      <c r="S841" t="e" cm="1">
        <f t="array" ref="S841">SUMPRODUCT(($G$2:$G$2765=G841)*(R841&gt;$R$2:$R$2765))+1</f>
        <v>#REF!</v>
      </c>
      <c r="T841" t="str">
        <f t="shared" si="68"/>
        <v xml:space="preserve">Ffos Las </v>
      </c>
      <c r="U841">
        <v>0</v>
      </c>
      <c r="V841" t="s">
        <v>19</v>
      </c>
      <c r="W841">
        <f t="shared" si="69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65"/>
        <v>Evening45069</v>
      </c>
      <c r="D842" s="5" t="str">
        <f>IF('by region'!$C$2="Any","Any",'Turf only'!V842)&amp;M842&amp;IF('by region'!$I$2="Any","Any",N842)&amp;G842</f>
        <v>AnyJumpAny45069</v>
      </c>
      <c r="E842" s="5" t="e">
        <f>IF(I842=#REF!,'Turf only'!G842,"")</f>
        <v>#REF!</v>
      </c>
      <c r="F842" s="5" t="e">
        <f t="shared" si="66"/>
        <v>#REF!</v>
      </c>
      <c r="G842" s="15">
        <v>45069</v>
      </c>
      <c r="H842" s="16" t="s">
        <v>7</v>
      </c>
      <c r="I842" s="16" t="s">
        <v>67</v>
      </c>
      <c r="J842" s="16" t="s">
        <v>80</v>
      </c>
      <c r="K842" s="14" t="s">
        <v>10</v>
      </c>
      <c r="L842" s="14" t="s">
        <v>11</v>
      </c>
      <c r="M842" s="16" t="s">
        <v>12</v>
      </c>
      <c r="N842" s="16" t="s">
        <v>13</v>
      </c>
      <c r="O842" s="16" t="s">
        <v>14</v>
      </c>
      <c r="P842" s="12">
        <f t="shared" si="67"/>
        <v>2</v>
      </c>
      <c r="Q842" s="12" cm="1">
        <f t="array" ref="Q842">SUMPRODUCT(($G$2:$G$2765=G842)*(P842&gt;$P$2:$P$2765))+1</f>
        <v>3</v>
      </c>
      <c r="R842" s="12" t="e">
        <f>(Q842*100000)+#REF!</f>
        <v>#REF!</v>
      </c>
      <c r="S842" t="e" cm="1">
        <f t="array" ref="S842">SUMPRODUCT(($G$2:$G$2765=G842)*(R842&gt;$R$2:$R$2765))+1</f>
        <v>#REF!</v>
      </c>
      <c r="T842" t="str">
        <f t="shared" si="68"/>
        <v>Hexham †</v>
      </c>
      <c r="U842">
        <v>0</v>
      </c>
      <c r="V842" t="s">
        <v>17</v>
      </c>
      <c r="W842">
        <f t="shared" si="69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65"/>
        <v>Afternoon45069</v>
      </c>
      <c r="D843" s="5" t="str">
        <f>IF('by region'!$C$2="Any","Any",'Turf only'!V843)&amp;M843&amp;IF('by region'!$I$2="Any","Any",N843)&amp;G843</f>
        <v>AnyJumpAny45069</v>
      </c>
      <c r="E843" s="5" t="e">
        <f>IF(I843=#REF!,'Turf only'!G843,"")</f>
        <v>#REF!</v>
      </c>
      <c r="F843" s="5" t="e">
        <f t="shared" si="66"/>
        <v>#REF!</v>
      </c>
      <c r="G843" s="15">
        <v>45069</v>
      </c>
      <c r="H843" s="16" t="s">
        <v>7</v>
      </c>
      <c r="I843" s="16" t="s">
        <v>45</v>
      </c>
      <c r="J843" s="16" t="s">
        <v>9</v>
      </c>
      <c r="K843" s="14" t="s">
        <v>16</v>
      </c>
      <c r="L843" s="14" t="s">
        <v>17</v>
      </c>
      <c r="M843" s="16" t="s">
        <v>12</v>
      </c>
      <c r="N843" s="16" t="s">
        <v>13</v>
      </c>
      <c r="O843" s="16" t="s">
        <v>14</v>
      </c>
      <c r="P843" s="12">
        <f t="shared" si="67"/>
        <v>1</v>
      </c>
      <c r="Q843" s="12" cm="1">
        <f t="array" ref="Q843">SUMPRODUCT(($G$2:$G$2765=G843)*(P843&gt;$P$2:$P$2765))+1</f>
        <v>1</v>
      </c>
      <c r="R843" s="12" t="e">
        <f>(Q843*100000)+#REF!</f>
        <v>#REF!</v>
      </c>
      <c r="S843" t="e" cm="1">
        <f t="array" ref="S843">SUMPRODUCT(($G$2:$G$2765=G843)*(R843&gt;$R$2:$R$2765))+1</f>
        <v>#REF!</v>
      </c>
      <c r="T843" t="str">
        <f t="shared" si="68"/>
        <v xml:space="preserve">Huntingdon </v>
      </c>
      <c r="U843">
        <v>0</v>
      </c>
      <c r="V843" t="s">
        <v>30</v>
      </c>
      <c r="W843">
        <f t="shared" si="69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65"/>
        <v>Evening45070</v>
      </c>
      <c r="D844" s="5" t="str">
        <f>IF('by region'!$C$2="Any","Any",'Turf only'!V844)&amp;M844&amp;IF('by region'!$I$2="Any","Any",N844)&amp;G844</f>
        <v>AnyJumpAny45070</v>
      </c>
      <c r="E844" s="5" t="e">
        <f>IF(I844=#REF!,'Turf only'!G844,"")</f>
        <v>#REF!</v>
      </c>
      <c r="F844" s="5" t="e">
        <f t="shared" si="66"/>
        <v>#REF!</v>
      </c>
      <c r="G844" s="15">
        <v>45070</v>
      </c>
      <c r="H844" s="16" t="s">
        <v>27</v>
      </c>
      <c r="I844" s="16" t="s">
        <v>23</v>
      </c>
      <c r="J844" s="16" t="s">
        <v>80</v>
      </c>
      <c r="K844" s="14" t="s">
        <v>24</v>
      </c>
      <c r="L844" s="14" t="s">
        <v>17</v>
      </c>
      <c r="M844" s="16" t="s">
        <v>12</v>
      </c>
      <c r="N844" s="16" t="s">
        <v>13</v>
      </c>
      <c r="O844" s="16" t="s">
        <v>14</v>
      </c>
      <c r="P844" s="12">
        <f t="shared" si="67"/>
        <v>2</v>
      </c>
      <c r="Q844" s="12" cm="1">
        <f t="array" ref="Q844">SUMPRODUCT(($G$2:$G$2765=G844)*(P844&gt;$P$2:$P$2765))+1</f>
        <v>4</v>
      </c>
      <c r="R844" s="12" t="e">
        <f>(Q844*100000)+#REF!</f>
        <v>#REF!</v>
      </c>
      <c r="S844" t="e" cm="1">
        <f t="array" ref="S844">SUMPRODUCT(($G$2:$G$2765=G844)*(R844&gt;$R$2:$R$2765))+1</f>
        <v>#REF!</v>
      </c>
      <c r="T844" t="str">
        <f t="shared" si="68"/>
        <v>Southwell †</v>
      </c>
      <c r="U844">
        <v>0</v>
      </c>
      <c r="V844" t="s">
        <v>19</v>
      </c>
      <c r="W844">
        <f t="shared" si="69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65"/>
        <v>Afternoon45070</v>
      </c>
      <c r="D845" s="5" t="str">
        <f>IF('by region'!$C$2="Any","Any",'Turf only'!V845)&amp;M845&amp;IF('by region'!$I$2="Any","Any",N845)&amp;G845</f>
        <v>AnyJumpAny45070</v>
      </c>
      <c r="E845" s="5" t="e">
        <f>IF(I845=#REF!,'Turf only'!G845,"")</f>
        <v>#REF!</v>
      </c>
      <c r="F845" s="5" t="e">
        <f t="shared" si="66"/>
        <v>#REF!</v>
      </c>
      <c r="G845" s="15">
        <v>45070</v>
      </c>
      <c r="H845" s="16" t="s">
        <v>27</v>
      </c>
      <c r="I845" s="16" t="s">
        <v>48</v>
      </c>
      <c r="J845" s="16" t="s">
        <v>9</v>
      </c>
      <c r="K845" s="14" t="s">
        <v>16</v>
      </c>
      <c r="L845" s="14" t="s">
        <v>17</v>
      </c>
      <c r="M845" s="16" t="s">
        <v>12</v>
      </c>
      <c r="N845" s="16" t="s">
        <v>13</v>
      </c>
      <c r="O845" s="16" t="s">
        <v>14</v>
      </c>
      <c r="P845" s="12">
        <f t="shared" si="67"/>
        <v>1</v>
      </c>
      <c r="Q845" s="12" cm="1">
        <f t="array" ref="Q845">SUMPRODUCT(($G$2:$G$2765=G845)*(P845&gt;$P$2:$P$2765))+1</f>
        <v>1</v>
      </c>
      <c r="R845" s="12" t="e">
        <f>(Q845*100000)+#REF!</f>
        <v>#REF!</v>
      </c>
      <c r="S845" t="e" cm="1">
        <f t="array" ref="S845">SUMPRODUCT(($G$2:$G$2765=G845)*(R845&gt;$R$2:$R$2765))+1</f>
        <v>#REF!</v>
      </c>
      <c r="T845" t="str">
        <f t="shared" si="68"/>
        <v xml:space="preserve">Warwick </v>
      </c>
      <c r="U845">
        <v>0</v>
      </c>
      <c r="V845" t="s">
        <v>17</v>
      </c>
      <c r="W845">
        <f t="shared" si="69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65"/>
        <v>Evening45072</v>
      </c>
      <c r="D846" s="5" t="str">
        <f>IF('by region'!$C$2="Any","Any",'Turf only'!V846)&amp;M846&amp;IF('by region'!$I$2="Any","Any",N846)&amp;G846</f>
        <v>AnyJumpAny45072</v>
      </c>
      <c r="E846" s="5" t="e">
        <f>IF(I846=#REF!,'Turf only'!G846,"")</f>
        <v>#REF!</v>
      </c>
      <c r="F846" s="5" t="e">
        <f t="shared" si="66"/>
        <v>#REF!</v>
      </c>
      <c r="G846" s="15">
        <v>45072</v>
      </c>
      <c r="H846" s="16" t="s">
        <v>35</v>
      </c>
      <c r="I846" s="16" t="s">
        <v>91</v>
      </c>
      <c r="J846" s="16" t="s">
        <v>80</v>
      </c>
      <c r="K846" s="14" t="s">
        <v>24</v>
      </c>
      <c r="L846" s="14" t="s">
        <v>17</v>
      </c>
      <c r="M846" s="16" t="s">
        <v>12</v>
      </c>
      <c r="N846" s="16" t="s">
        <v>13</v>
      </c>
      <c r="O846" s="16" t="s">
        <v>14</v>
      </c>
      <c r="P846" s="12">
        <f t="shared" si="67"/>
        <v>2</v>
      </c>
      <c r="Q846" s="12" cm="1">
        <f t="array" ref="Q846">SUMPRODUCT(($G$2:$G$2765=G846)*(P846&gt;$P$2:$P$2765))+1</f>
        <v>4</v>
      </c>
      <c r="R846" s="12" t="e">
        <f>(Q846*100000)+#REF!</f>
        <v>#REF!</v>
      </c>
      <c r="S846" t="e" cm="1">
        <f t="array" ref="S846">SUMPRODUCT(($G$2:$G$2765=G846)*(R846&gt;$R$2:$R$2765))+1</f>
        <v>#REF!</v>
      </c>
      <c r="T846" t="str">
        <f t="shared" si="68"/>
        <v>Worcester †</v>
      </c>
      <c r="U846">
        <v>0</v>
      </c>
      <c r="V846" t="s">
        <v>11</v>
      </c>
      <c r="W846">
        <f t="shared" si="69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65"/>
        <v>Evening45073</v>
      </c>
      <c r="D847" s="5" t="str">
        <f>IF('by region'!$C$2="Any","Any",'Turf only'!V847)&amp;M847&amp;IF('by region'!$I$2="Any","Any",N847)&amp;G847</f>
        <v>AnyJumpAny45073</v>
      </c>
      <c r="E847" s="5" t="e">
        <f>IF(I847=#REF!,'Turf only'!G847,"")</f>
        <v>#REF!</v>
      </c>
      <c r="F847" s="5" t="e">
        <f t="shared" si="66"/>
        <v>#REF!</v>
      </c>
      <c r="G847" s="15">
        <v>45073</v>
      </c>
      <c r="H847" s="16" t="s">
        <v>37</v>
      </c>
      <c r="I847" s="16" t="s">
        <v>65</v>
      </c>
      <c r="J847" s="16" t="s">
        <v>80</v>
      </c>
      <c r="K847" s="14" t="s">
        <v>24</v>
      </c>
      <c r="L847" s="14" t="s">
        <v>19</v>
      </c>
      <c r="M847" s="16" t="s">
        <v>12</v>
      </c>
      <c r="N847" s="16" t="s">
        <v>13</v>
      </c>
      <c r="O847" s="16" t="s">
        <v>14</v>
      </c>
      <c r="P847" s="12">
        <f t="shared" si="67"/>
        <v>2</v>
      </c>
      <c r="Q847" s="12" cm="1">
        <f t="array" ref="Q847">SUMPRODUCT(($G$2:$G$2765=G847)*(P847&gt;$P$2:$P$2765))+1</f>
        <v>6</v>
      </c>
      <c r="R847" s="12" t="e">
        <f>(Q847*100000)+#REF!</f>
        <v>#REF!</v>
      </c>
      <c r="S847" t="e" cm="1">
        <f t="array" ref="S847">SUMPRODUCT(($G$2:$G$2765=G847)*(R847&gt;$R$2:$R$2765))+1</f>
        <v>#REF!</v>
      </c>
      <c r="T847" t="str">
        <f t="shared" si="68"/>
        <v>Ffos Las †</v>
      </c>
      <c r="U847">
        <v>0</v>
      </c>
      <c r="V847" t="s">
        <v>30</v>
      </c>
      <c r="W847">
        <f t="shared" si="69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65"/>
        <v>Afternoon45073</v>
      </c>
      <c r="D848" s="5" t="str">
        <f>IF('by region'!$C$2="Any","Any",'Turf only'!V848)&amp;M848&amp;IF('by region'!$I$2="Any","Any",N848)&amp;G848</f>
        <v>AnyJumpAny45073</v>
      </c>
      <c r="E848" s="5" t="e">
        <f>IF(I848=#REF!,'Turf only'!G848,"")</f>
        <v>#REF!</v>
      </c>
      <c r="F848" s="5" t="e">
        <f t="shared" si="66"/>
        <v>#REF!</v>
      </c>
      <c r="G848" s="15">
        <v>45073</v>
      </c>
      <c r="H848" s="16" t="s">
        <v>37</v>
      </c>
      <c r="I848" s="16" t="s">
        <v>92</v>
      </c>
      <c r="J848" s="16" t="s">
        <v>9</v>
      </c>
      <c r="K848" s="14" t="s">
        <v>10</v>
      </c>
      <c r="L848" s="14" t="s">
        <v>11</v>
      </c>
      <c r="M848" s="16" t="s">
        <v>12</v>
      </c>
      <c r="N848" s="16" t="s">
        <v>13</v>
      </c>
      <c r="O848" s="16" t="s">
        <v>21</v>
      </c>
      <c r="P848" s="12">
        <f t="shared" si="67"/>
        <v>1</v>
      </c>
      <c r="Q848" s="12" cm="1">
        <f t="array" ref="Q848">SUMPRODUCT(($G$2:$G$2765=G848)*(P848&gt;$P$2:$P$2765))+1</f>
        <v>1</v>
      </c>
      <c r="R848" s="12" t="e">
        <f>(Q848*100000)+#REF!</f>
        <v>#REF!</v>
      </c>
      <c r="S848" t="e" cm="1">
        <f t="array" ref="S848">SUMPRODUCT(($G$2:$G$2765=G848)*(R848&gt;$R$2:$R$2765))+1</f>
        <v>#REF!</v>
      </c>
      <c r="T848" t="str">
        <f t="shared" si="68"/>
        <v xml:space="preserve">Cartmel </v>
      </c>
      <c r="U848">
        <v>0</v>
      </c>
      <c r="V848" t="s">
        <v>19</v>
      </c>
      <c r="W848">
        <f t="shared" si="69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65"/>
        <v>Afternoon45074</v>
      </c>
      <c r="D849" s="5" t="str">
        <f>IF('by region'!$C$2="Any","Any",'Turf only'!V849)&amp;M849&amp;IF('by region'!$I$2="Any","Any",N849)&amp;G849</f>
        <v>AnyJumpAny45074</v>
      </c>
      <c r="E849" s="5" t="e">
        <f>IF(I849=#REF!,'Turf only'!G849,"")</f>
        <v>#REF!</v>
      </c>
      <c r="F849" s="5" t="e">
        <f t="shared" si="66"/>
        <v>#REF!</v>
      </c>
      <c r="G849" s="15">
        <v>45074</v>
      </c>
      <c r="H849" s="16" t="s">
        <v>40</v>
      </c>
      <c r="I849" s="16" t="s">
        <v>58</v>
      </c>
      <c r="J849" s="16" t="s">
        <v>9</v>
      </c>
      <c r="K849" s="14" t="s">
        <v>24</v>
      </c>
      <c r="L849" s="14" t="s">
        <v>19</v>
      </c>
      <c r="M849" s="16" t="s">
        <v>12</v>
      </c>
      <c r="N849" s="16" t="s">
        <v>13</v>
      </c>
      <c r="O849" s="16" t="s">
        <v>14</v>
      </c>
      <c r="P849" s="12">
        <f t="shared" si="67"/>
        <v>1</v>
      </c>
      <c r="Q849" s="12" cm="1">
        <f t="array" ref="Q849">SUMPRODUCT(($G$2:$G$2765=G849)*(P849&gt;$P$2:$P$2765))+1</f>
        <v>1</v>
      </c>
      <c r="R849" s="12" t="e">
        <f>(Q849*100000)+#REF!</f>
        <v>#REF!</v>
      </c>
      <c r="S849" t="e" cm="1">
        <f t="array" ref="S849">SUMPRODUCT(($G$2:$G$2765=G849)*(R849&gt;$R$2:$R$2765))+1</f>
        <v>#REF!</v>
      </c>
      <c r="T849" t="str">
        <f t="shared" si="68"/>
        <v xml:space="preserve">Fontwell Park </v>
      </c>
      <c r="U849">
        <v>0</v>
      </c>
      <c r="V849" t="s">
        <v>11</v>
      </c>
      <c r="W849">
        <f t="shared" si="69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65"/>
        <v>Afternoon45074</v>
      </c>
      <c r="D850" s="5" t="str">
        <f>IF('by region'!$C$2="Any","Any",'Turf only'!V850)&amp;M850&amp;IF('by region'!$I$2="Any","Any",N850)&amp;G850</f>
        <v>AnyJumpAny45074</v>
      </c>
      <c r="E850" s="5" t="e">
        <f>IF(I850=#REF!,'Turf only'!G850,"")</f>
        <v>#REF!</v>
      </c>
      <c r="F850" s="5" t="e">
        <f t="shared" si="66"/>
        <v>#REF!</v>
      </c>
      <c r="G850" s="15">
        <v>45074</v>
      </c>
      <c r="H850" s="16" t="s">
        <v>40</v>
      </c>
      <c r="I850" s="16" t="s">
        <v>50</v>
      </c>
      <c r="J850" s="16" t="s">
        <v>9</v>
      </c>
      <c r="K850" s="14" t="s">
        <v>10</v>
      </c>
      <c r="L850" s="14" t="s">
        <v>11</v>
      </c>
      <c r="M850" s="16" t="s">
        <v>12</v>
      </c>
      <c r="N850" s="16" t="s">
        <v>13</v>
      </c>
      <c r="O850" s="16" t="s">
        <v>14</v>
      </c>
      <c r="P850" s="12">
        <f t="shared" si="67"/>
        <v>1</v>
      </c>
      <c r="Q850" s="12" cm="1">
        <f t="array" ref="Q850">SUMPRODUCT(($G$2:$G$2765=G850)*(P850&gt;$P$2:$P$2765))+1</f>
        <v>1</v>
      </c>
      <c r="R850" s="12" t="e">
        <f>(Q850*100000)+#REF!</f>
        <v>#REF!</v>
      </c>
      <c r="S850" t="e" cm="1">
        <f t="array" ref="S850">SUMPRODUCT(($G$2:$G$2765=G850)*(R850&gt;$R$2:$R$2765))+1</f>
        <v>#REF!</v>
      </c>
      <c r="T850" t="str">
        <f t="shared" si="68"/>
        <v xml:space="preserve">Kelso </v>
      </c>
      <c r="U850">
        <v>0</v>
      </c>
      <c r="V850" t="s">
        <v>17</v>
      </c>
      <c r="W850">
        <f t="shared" si="69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65"/>
        <v>Afternoon45074</v>
      </c>
      <c r="D851" s="5" t="str">
        <f>IF('by region'!$C$2="Any","Any",'Turf only'!V851)&amp;M851&amp;IF('by region'!$I$2="Any","Any",N851)&amp;G851</f>
        <v>AnyJumpAny45074</v>
      </c>
      <c r="E851" s="5" t="e">
        <f>IF(I851=#REF!,'Turf only'!G851,"")</f>
        <v>#REF!</v>
      </c>
      <c r="F851" s="5" t="e">
        <f t="shared" si="66"/>
        <v>#REF!</v>
      </c>
      <c r="G851" s="15">
        <v>45074</v>
      </c>
      <c r="H851" s="16" t="s">
        <v>40</v>
      </c>
      <c r="I851" s="16" t="s">
        <v>60</v>
      </c>
      <c r="J851" s="16" t="s">
        <v>9</v>
      </c>
      <c r="K851" s="14" t="s">
        <v>24</v>
      </c>
      <c r="L851" s="14" t="s">
        <v>17</v>
      </c>
      <c r="M851" s="16" t="s">
        <v>12</v>
      </c>
      <c r="N851" s="16" t="s">
        <v>13</v>
      </c>
      <c r="O851" s="16" t="s">
        <v>14</v>
      </c>
      <c r="P851" s="12">
        <f t="shared" si="67"/>
        <v>1</v>
      </c>
      <c r="Q851" s="12" cm="1">
        <f t="array" ref="Q851">SUMPRODUCT(($G$2:$G$2765=G851)*(P851&gt;$P$2:$P$2765))+1</f>
        <v>1</v>
      </c>
      <c r="R851" s="12" t="e">
        <f>(Q851*100000)+#REF!</f>
        <v>#REF!</v>
      </c>
      <c r="S851" t="e" cm="1">
        <f t="array" ref="S851">SUMPRODUCT(($G$2:$G$2765=G851)*(R851&gt;$R$2:$R$2765))+1</f>
        <v>#REF!</v>
      </c>
      <c r="T851" t="str">
        <f t="shared" si="68"/>
        <v xml:space="preserve">Uttoxeter </v>
      </c>
      <c r="U851">
        <v>0</v>
      </c>
      <c r="V851" t="s">
        <v>11</v>
      </c>
      <c r="W851">
        <f t="shared" si="69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65"/>
        <v>Afternoon45075</v>
      </c>
      <c r="D852" s="5" t="str">
        <f>IF('by region'!$C$2="Any","Any",'Turf only'!V852)&amp;M852&amp;IF('by region'!$I$2="Any","Any",N852)&amp;G852</f>
        <v>AnyJumpAny45075</v>
      </c>
      <c r="E852" s="5" t="e">
        <f>IF(I852=#REF!,'Turf only'!G852,"")</f>
        <v>#REF!</v>
      </c>
      <c r="F852" s="5" t="e">
        <f t="shared" si="66"/>
        <v>#REF!</v>
      </c>
      <c r="G852" s="15">
        <v>45075</v>
      </c>
      <c r="H852" s="16" t="s">
        <v>42</v>
      </c>
      <c r="I852" s="16" t="s">
        <v>92</v>
      </c>
      <c r="J852" s="16" t="s">
        <v>9</v>
      </c>
      <c r="K852" s="14" t="s">
        <v>10</v>
      </c>
      <c r="L852" s="14" t="s">
        <v>11</v>
      </c>
      <c r="M852" s="16" t="s">
        <v>12</v>
      </c>
      <c r="N852" s="16" t="s">
        <v>13</v>
      </c>
      <c r="O852" s="16" t="s">
        <v>14</v>
      </c>
      <c r="P852" s="12">
        <f t="shared" si="67"/>
        <v>1</v>
      </c>
      <c r="Q852" s="12" cm="1">
        <f t="array" ref="Q852">SUMPRODUCT(($G$2:$G$2765=G852)*(P852&gt;$P$2:$P$2765))+1</f>
        <v>1</v>
      </c>
      <c r="R852" s="12" t="e">
        <f>(Q852*100000)+#REF!</f>
        <v>#REF!</v>
      </c>
      <c r="S852" t="e" cm="1">
        <f t="array" ref="S852">SUMPRODUCT(($G$2:$G$2765=G852)*(R852&gt;$R$2:$R$2765))+1</f>
        <v>#REF!</v>
      </c>
      <c r="T852" t="str">
        <f t="shared" si="68"/>
        <v xml:space="preserve">Cartmel </v>
      </c>
      <c r="U852">
        <v>0</v>
      </c>
      <c r="V852" t="s">
        <v>19</v>
      </c>
      <c r="W852">
        <f t="shared" si="69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65"/>
        <v>Afternoon45075</v>
      </c>
      <c r="D853" s="5" t="str">
        <f>IF('by region'!$C$2="Any","Any",'Turf only'!V853)&amp;M853&amp;IF('by region'!$I$2="Any","Any",N853)&amp;G853</f>
        <v>AnyJumpAny45075</v>
      </c>
      <c r="E853" s="5" t="e">
        <f>IF(I853=#REF!,'Turf only'!G853,"")</f>
        <v>#REF!</v>
      </c>
      <c r="F853" s="5" t="e">
        <f t="shared" si="66"/>
        <v>#REF!</v>
      </c>
      <c r="G853" s="15">
        <v>45075</v>
      </c>
      <c r="H853" s="16" t="s">
        <v>42</v>
      </c>
      <c r="I853" s="16" t="s">
        <v>45</v>
      </c>
      <c r="J853" s="16" t="s">
        <v>9</v>
      </c>
      <c r="K853" s="14" t="s">
        <v>16</v>
      </c>
      <c r="L853" s="14" t="s">
        <v>17</v>
      </c>
      <c r="M853" s="16" t="s">
        <v>12</v>
      </c>
      <c r="N853" s="16" t="s">
        <v>13</v>
      </c>
      <c r="O853" s="16" t="s">
        <v>14</v>
      </c>
      <c r="P853" s="12">
        <f t="shared" si="67"/>
        <v>1</v>
      </c>
      <c r="Q853" s="12" cm="1">
        <f t="array" ref="Q853">SUMPRODUCT(($G$2:$G$2765=G853)*(P853&gt;$P$2:$P$2765))+1</f>
        <v>1</v>
      </c>
      <c r="R853" s="12" t="e">
        <f>(Q853*100000)+#REF!</f>
        <v>#REF!</v>
      </c>
      <c r="S853" t="e" cm="1">
        <f t="array" ref="S853">SUMPRODUCT(($G$2:$G$2765=G853)*(R853&gt;$R$2:$R$2765))+1</f>
        <v>#REF!</v>
      </c>
      <c r="T853" t="str">
        <f t="shared" si="68"/>
        <v xml:space="preserve">Huntingdon </v>
      </c>
      <c r="U853">
        <v>0</v>
      </c>
      <c r="V853" t="s">
        <v>19</v>
      </c>
      <c r="W853">
        <f t="shared" si="69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65"/>
        <v>Afternoon45077</v>
      </c>
      <c r="D854" s="5" t="str">
        <f>IF('by region'!$C$2="Any","Any",'Turf only'!V854)&amp;M854&amp;IF('by region'!$I$2="Any","Any",N854)&amp;G854</f>
        <v>AnyJumpAny45077</v>
      </c>
      <c r="E854" s="5" t="e">
        <f>IF(I854=#REF!,'Turf only'!G854,"")</f>
        <v>#REF!</v>
      </c>
      <c r="F854" s="5" t="e">
        <f t="shared" si="66"/>
        <v>#REF!</v>
      </c>
      <c r="G854" s="15">
        <v>45077</v>
      </c>
      <c r="H854" s="16" t="s">
        <v>27</v>
      </c>
      <c r="I854" s="16" t="s">
        <v>75</v>
      </c>
      <c r="J854" s="16" t="s">
        <v>9</v>
      </c>
      <c r="K854" s="14" t="s">
        <v>10</v>
      </c>
      <c r="L854" s="14" t="s">
        <v>19</v>
      </c>
      <c r="M854" s="16" t="s">
        <v>12</v>
      </c>
      <c r="N854" s="16" t="s">
        <v>13</v>
      </c>
      <c r="O854" s="16" t="s">
        <v>14</v>
      </c>
      <c r="P854" s="12">
        <f t="shared" si="67"/>
        <v>1</v>
      </c>
      <c r="Q854" s="12" cm="1">
        <f t="array" ref="Q854">SUMPRODUCT(($G$2:$G$2765=G854)*(P854&gt;$P$2:$P$2765))+1</f>
        <v>1</v>
      </c>
      <c r="R854" s="12" t="e">
        <f>(Q854*100000)+#REF!</f>
        <v>#REF!</v>
      </c>
      <c r="S854" t="e" cm="1">
        <f t="array" ref="S854">SUMPRODUCT(($G$2:$G$2765=G854)*(R854&gt;$R$2:$R$2765))+1</f>
        <v>#REF!</v>
      </c>
      <c r="T854" t="str">
        <f t="shared" si="68"/>
        <v xml:space="preserve">Newton Abbot </v>
      </c>
      <c r="U854">
        <v>0</v>
      </c>
      <c r="V854" t="s">
        <v>30</v>
      </c>
      <c r="W854">
        <f t="shared" si="69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65"/>
        <v>Evening45077</v>
      </c>
      <c r="D855" s="5" t="str">
        <f>IF('by region'!$C$2="Any","Any",'Turf only'!V855)&amp;M855&amp;IF('by region'!$I$2="Any","Any",N855)&amp;G855</f>
        <v>AnyJumpAny45077</v>
      </c>
      <c r="E855" s="5" t="e">
        <f>IF(I855=#REF!,'Turf only'!G855,"")</f>
        <v>#REF!</v>
      </c>
      <c r="F855" s="5" t="e">
        <f t="shared" si="66"/>
        <v>#REF!</v>
      </c>
      <c r="G855" s="15">
        <v>45077</v>
      </c>
      <c r="H855" s="16" t="s">
        <v>27</v>
      </c>
      <c r="I855" s="16" t="s">
        <v>48</v>
      </c>
      <c r="J855" s="16" t="s">
        <v>80</v>
      </c>
      <c r="K855" s="14" t="s">
        <v>16</v>
      </c>
      <c r="L855" s="14" t="s">
        <v>17</v>
      </c>
      <c r="M855" s="16" t="s">
        <v>12</v>
      </c>
      <c r="N855" s="16" t="s">
        <v>13</v>
      </c>
      <c r="O855" s="16" t="s">
        <v>14</v>
      </c>
      <c r="P855" s="12">
        <f t="shared" si="67"/>
        <v>2</v>
      </c>
      <c r="Q855" s="12" cm="1">
        <f t="array" ref="Q855">SUMPRODUCT(($G$2:$G$2765=G855)*(P855&gt;$P$2:$P$2765))+1</f>
        <v>4</v>
      </c>
      <c r="R855" s="12" t="e">
        <f>(Q855*100000)+#REF!</f>
        <v>#REF!</v>
      </c>
      <c r="S855" t="e" cm="1">
        <f t="array" ref="S855">SUMPRODUCT(($G$2:$G$2765=G855)*(R855&gt;$R$2:$R$2765))+1</f>
        <v>#REF!</v>
      </c>
      <c r="T855" t="str">
        <f t="shared" si="68"/>
        <v>Warwick †</v>
      </c>
      <c r="U855">
        <v>0</v>
      </c>
      <c r="V855" t="s">
        <v>11</v>
      </c>
      <c r="W855">
        <f t="shared" si="69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65"/>
        <v>Evening45077</v>
      </c>
      <c r="D856" s="5" t="str">
        <f>IF('by region'!$C$2="Any","Any",'Turf only'!V856)&amp;M856&amp;IF('by region'!$I$2="Any","Any",N856)&amp;G856</f>
        <v>AnyJumpAny45077</v>
      </c>
      <c r="E856" s="5" t="e">
        <f>IF(I856=#REF!,'Turf only'!G856,"")</f>
        <v>#REF!</v>
      </c>
      <c r="F856" s="5" t="e">
        <f t="shared" si="66"/>
        <v>#REF!</v>
      </c>
      <c r="G856" s="15">
        <v>45077</v>
      </c>
      <c r="H856" s="16" t="s">
        <v>27</v>
      </c>
      <c r="I856" s="16" t="s">
        <v>92</v>
      </c>
      <c r="J856" s="16" t="s">
        <v>80</v>
      </c>
      <c r="K856" s="14" t="s">
        <v>10</v>
      </c>
      <c r="L856" s="14" t="s">
        <v>11</v>
      </c>
      <c r="M856" s="16" t="s">
        <v>12</v>
      </c>
      <c r="N856" s="16" t="s">
        <v>13</v>
      </c>
      <c r="O856" s="16" t="s">
        <v>14</v>
      </c>
      <c r="P856" s="12">
        <f t="shared" si="67"/>
        <v>2</v>
      </c>
      <c r="Q856" s="12" cm="1">
        <f t="array" ref="Q856">SUMPRODUCT(($G$2:$G$2765=G856)*(P856&gt;$P$2:$P$2765))+1</f>
        <v>4</v>
      </c>
      <c r="R856" s="12" t="e">
        <f>(Q856*100000)+#REF!</f>
        <v>#REF!</v>
      </c>
      <c r="S856" t="e" cm="1">
        <f t="array" ref="S856">SUMPRODUCT(($G$2:$G$2765=G856)*(R856&gt;$R$2:$R$2765))+1</f>
        <v>#REF!</v>
      </c>
      <c r="T856" t="str">
        <f t="shared" si="68"/>
        <v>Cartmel †</v>
      </c>
      <c r="U856">
        <v>0</v>
      </c>
      <c r="V856" t="s">
        <v>19</v>
      </c>
      <c r="W856">
        <f t="shared" si="69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65"/>
        <v>Evening45078</v>
      </c>
      <c r="D857" s="5" t="str">
        <f>IF('by region'!$C$2="Any","Any",'Turf only'!V857)&amp;M857&amp;IF('by region'!$I$2="Any","Any",N857)&amp;G857</f>
        <v>AnyJumpAny45078</v>
      </c>
      <c r="E857" s="5" t="e">
        <f>IF(I857=#REF!,'Turf only'!G857,"")</f>
        <v>#REF!</v>
      </c>
      <c r="F857" s="5" t="e">
        <f t="shared" si="66"/>
        <v>#REF!</v>
      </c>
      <c r="G857" s="15">
        <v>45078</v>
      </c>
      <c r="H857" s="16" t="s">
        <v>34</v>
      </c>
      <c r="I857" s="16" t="s">
        <v>53</v>
      </c>
      <c r="J857" s="16" t="s">
        <v>80</v>
      </c>
      <c r="K857" s="14" t="s">
        <v>16</v>
      </c>
      <c r="L857" s="14" t="s">
        <v>17</v>
      </c>
      <c r="M857" s="16" t="s">
        <v>12</v>
      </c>
      <c r="N857" s="16" t="s">
        <v>13</v>
      </c>
      <c r="O857" s="16" t="s">
        <v>14</v>
      </c>
      <c r="P857" s="12">
        <f t="shared" si="67"/>
        <v>2</v>
      </c>
      <c r="Q857" s="12" cm="1">
        <f t="array" ref="Q857">SUMPRODUCT(($G$2:$G$2765=G857)*(P857&gt;$P$2:$P$2765))+1</f>
        <v>4</v>
      </c>
      <c r="R857" s="12" t="e">
        <f>(Q857*100000)+#REF!</f>
        <v>#REF!</v>
      </c>
      <c r="S857" t="e" cm="1">
        <f t="array" ref="S857">SUMPRODUCT(($G$2:$G$2765=G857)*(R857&gt;$R$2:$R$2765))+1</f>
        <v>#REF!</v>
      </c>
      <c r="T857" t="str">
        <f t="shared" si="68"/>
        <v>Market Rasen †</v>
      </c>
      <c r="U857">
        <v>0</v>
      </c>
      <c r="V857" t="s">
        <v>17</v>
      </c>
      <c r="W857">
        <f t="shared" si="69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65"/>
        <v>Evening45079</v>
      </c>
      <c r="D858" s="5" t="str">
        <f>IF('by region'!$C$2="Any","Any",'Turf only'!V858)&amp;M858&amp;IF('by region'!$I$2="Any","Any",N858)&amp;G858</f>
        <v>AnyJumpAny45079</v>
      </c>
      <c r="E858" s="5" t="e">
        <f>IF(I858=#REF!,'Turf only'!G858,"")</f>
        <v>#REF!</v>
      </c>
      <c r="F858" s="5" t="e">
        <f t="shared" si="66"/>
        <v>#REF!</v>
      </c>
      <c r="G858" s="15">
        <v>45079</v>
      </c>
      <c r="H858" s="16" t="s">
        <v>35</v>
      </c>
      <c r="I858" s="16" t="s">
        <v>66</v>
      </c>
      <c r="J858" s="16" t="s">
        <v>80</v>
      </c>
      <c r="K858" s="14" t="s">
        <v>10</v>
      </c>
      <c r="L858" s="14" t="s">
        <v>17</v>
      </c>
      <c r="M858" s="16" t="s">
        <v>12</v>
      </c>
      <c r="N858" s="16" t="s">
        <v>13</v>
      </c>
      <c r="O858" s="16" t="s">
        <v>14</v>
      </c>
      <c r="P858" s="12">
        <f t="shared" si="67"/>
        <v>2</v>
      </c>
      <c r="Q858" s="12" cm="1">
        <f t="array" ref="Q858">SUMPRODUCT(($G$2:$G$2765=G858)*(P858&gt;$P$2:$P$2765))+1</f>
        <v>4</v>
      </c>
      <c r="R858" s="12" t="e">
        <f>(Q858*100000)+#REF!</f>
        <v>#REF!</v>
      </c>
      <c r="S858" t="e" cm="1">
        <f t="array" ref="S858">SUMPRODUCT(($G$2:$G$2765=G858)*(R858&gt;$R$2:$R$2765))+1</f>
        <v>#REF!</v>
      </c>
      <c r="T858" t="str">
        <f t="shared" si="68"/>
        <v>Stratford-On-Avon †</v>
      </c>
      <c r="U858">
        <v>0</v>
      </c>
      <c r="V858" t="s">
        <v>30</v>
      </c>
      <c r="W858">
        <f t="shared" si="69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65"/>
        <v>Afternoon45080</v>
      </c>
      <c r="D859" s="5" t="str">
        <f>IF('by region'!$C$2="Any","Any",'Turf only'!V859)&amp;M859&amp;IF('by region'!$I$2="Any","Any",N859)&amp;G859</f>
        <v>AnyJumpAny45080</v>
      </c>
      <c r="E859" s="5" t="e">
        <f>IF(I859=#REF!,'Turf only'!G859,"")</f>
        <v>#REF!</v>
      </c>
      <c r="F859" s="5" t="e">
        <f t="shared" si="66"/>
        <v>#REF!</v>
      </c>
      <c r="G859" s="15">
        <v>45080</v>
      </c>
      <c r="H859" s="16" t="s">
        <v>37</v>
      </c>
      <c r="I859" s="16" t="s">
        <v>67</v>
      </c>
      <c r="J859" s="16" t="s">
        <v>9</v>
      </c>
      <c r="K859" s="14" t="s">
        <v>10</v>
      </c>
      <c r="L859" s="14" t="s">
        <v>11</v>
      </c>
      <c r="M859" s="16" t="s">
        <v>12</v>
      </c>
      <c r="N859" s="16" t="s">
        <v>13</v>
      </c>
      <c r="O859" s="16" t="s">
        <v>14</v>
      </c>
      <c r="P859" s="12">
        <f t="shared" si="67"/>
        <v>1</v>
      </c>
      <c r="Q859" s="12" cm="1">
        <f t="array" ref="Q859">SUMPRODUCT(($G$2:$G$2765=G859)*(P859&gt;$P$2:$P$2765))+1</f>
        <v>1</v>
      </c>
      <c r="R859" s="12" t="e">
        <f>(Q859*100000)+#REF!</f>
        <v>#REF!</v>
      </c>
      <c r="S859" t="e" cm="1">
        <f t="array" ref="S859">SUMPRODUCT(($G$2:$G$2765=G859)*(R859&gt;$R$2:$R$2765))+1</f>
        <v>#REF!</v>
      </c>
      <c r="T859" t="str">
        <f t="shared" si="68"/>
        <v xml:space="preserve">Hexham </v>
      </c>
      <c r="U859">
        <v>0</v>
      </c>
      <c r="V859" t="s">
        <v>17</v>
      </c>
      <c r="W859">
        <f t="shared" si="69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65"/>
        <v>Evening45080</v>
      </c>
      <c r="D860" s="5" t="str">
        <f>IF('by region'!$C$2="Any","Any",'Turf only'!V860)&amp;M860&amp;IF('by region'!$I$2="Any","Any",N860)&amp;G860</f>
        <v>AnyJumpAny45080</v>
      </c>
      <c r="E860" s="5" t="e">
        <f>IF(I860=#REF!,'Turf only'!G860,"")</f>
        <v>#REF!</v>
      </c>
      <c r="F860" s="5" t="e">
        <f t="shared" si="66"/>
        <v>#REF!</v>
      </c>
      <c r="G860" s="15">
        <v>45080</v>
      </c>
      <c r="H860" s="16" t="s">
        <v>37</v>
      </c>
      <c r="I860" s="16" t="s">
        <v>66</v>
      </c>
      <c r="J860" s="16" t="s">
        <v>80</v>
      </c>
      <c r="K860" s="14" t="s">
        <v>10</v>
      </c>
      <c r="L860" s="14" t="s">
        <v>17</v>
      </c>
      <c r="M860" s="16" t="s">
        <v>12</v>
      </c>
      <c r="N860" s="16" t="s">
        <v>13</v>
      </c>
      <c r="O860" s="16" t="s">
        <v>14</v>
      </c>
      <c r="P860" s="12">
        <f t="shared" si="67"/>
        <v>2</v>
      </c>
      <c r="Q860" s="12" cm="1">
        <f t="array" ref="Q860">SUMPRODUCT(($G$2:$G$2765=G860)*(P860&gt;$P$2:$P$2765))+1</f>
        <v>6</v>
      </c>
      <c r="R860" s="12" t="e">
        <f>(Q860*100000)+#REF!</f>
        <v>#REF!</v>
      </c>
      <c r="S860" t="e" cm="1">
        <f t="array" ref="S860">SUMPRODUCT(($G$2:$G$2765=G860)*(R860&gt;$R$2:$R$2765))+1</f>
        <v>#REF!</v>
      </c>
      <c r="T860" t="str">
        <f t="shared" si="68"/>
        <v>Stratford-On-Avon †</v>
      </c>
      <c r="U860">
        <v>0</v>
      </c>
      <c r="V860" t="s">
        <v>17</v>
      </c>
      <c r="W860">
        <f t="shared" si="69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65"/>
        <v>Afternoon45080</v>
      </c>
      <c r="D861" s="5" t="str">
        <f>IF('by region'!$C$2="Any","Any",'Turf only'!V861)&amp;M861&amp;IF('by region'!$I$2="Any","Any",N861)&amp;G861</f>
        <v>AnyJumpAny45080</v>
      </c>
      <c r="E861" s="5" t="e">
        <f>IF(I861=#REF!,'Turf only'!G861,"")</f>
        <v>#REF!</v>
      </c>
      <c r="F861" s="5" t="e">
        <f t="shared" si="66"/>
        <v>#REF!</v>
      </c>
      <c r="G861" s="15">
        <v>45080</v>
      </c>
      <c r="H861" s="16" t="s">
        <v>37</v>
      </c>
      <c r="I861" s="16" t="s">
        <v>91</v>
      </c>
      <c r="J861" s="16" t="s">
        <v>9</v>
      </c>
      <c r="K861" s="14" t="s">
        <v>24</v>
      </c>
      <c r="L861" s="14" t="s">
        <v>17</v>
      </c>
      <c r="M861" s="16" t="s">
        <v>12</v>
      </c>
      <c r="N861" s="16" t="s">
        <v>13</v>
      </c>
      <c r="O861" s="16" t="s">
        <v>14</v>
      </c>
      <c r="P861" s="12">
        <f t="shared" si="67"/>
        <v>1</v>
      </c>
      <c r="Q861" s="12" cm="1">
        <f t="array" ref="Q861">SUMPRODUCT(($G$2:$G$2765=G861)*(P861&gt;$P$2:$P$2765))+1</f>
        <v>1</v>
      </c>
      <c r="R861" s="12" t="e">
        <f>(Q861*100000)+#REF!</f>
        <v>#REF!</v>
      </c>
      <c r="S861" t="e" cm="1">
        <f t="array" ref="S861">SUMPRODUCT(($G$2:$G$2765=G861)*(R861&gt;$R$2:$R$2765))+1</f>
        <v>#REF!</v>
      </c>
      <c r="T861" t="str">
        <f t="shared" si="68"/>
        <v xml:space="preserve">Worcester </v>
      </c>
      <c r="U861">
        <v>0</v>
      </c>
      <c r="V861" t="s">
        <v>17</v>
      </c>
      <c r="W861">
        <f t="shared" si="69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65"/>
        <v>Afternoon45081</v>
      </c>
      <c r="D862" s="5" t="str">
        <f>IF('by region'!$C$2="Any","Any",'Turf only'!V862)&amp;M862&amp;IF('by region'!$I$2="Any","Any",N862)&amp;G862</f>
        <v>AnyJumpAny45081</v>
      </c>
      <c r="E862" s="5" t="e">
        <f>IF(I862=#REF!,'Turf only'!G862,"")</f>
        <v>#REF!</v>
      </c>
      <c r="F862" s="5" t="e">
        <f t="shared" si="66"/>
        <v>#REF!</v>
      </c>
      <c r="G862" s="15">
        <v>45081</v>
      </c>
      <c r="H862" s="16" t="s">
        <v>40</v>
      </c>
      <c r="I862" s="16" t="s">
        <v>20</v>
      </c>
      <c r="J862" s="16" t="s">
        <v>9</v>
      </c>
      <c r="K862" s="14" t="s">
        <v>10</v>
      </c>
      <c r="L862" s="14" t="s">
        <v>17</v>
      </c>
      <c r="M862" s="16" t="s">
        <v>12</v>
      </c>
      <c r="N862" s="16" t="s">
        <v>13</v>
      </c>
      <c r="O862" s="16" t="s">
        <v>14</v>
      </c>
      <c r="P862" s="12">
        <f t="shared" si="67"/>
        <v>1</v>
      </c>
      <c r="Q862" s="12" cm="1">
        <f t="array" ref="Q862">SUMPRODUCT(($G$2:$G$2765=G862)*(P862&gt;$P$2:$P$2765))+1</f>
        <v>1</v>
      </c>
      <c r="R862" s="12" t="e">
        <f>(Q862*100000)+#REF!</f>
        <v>#REF!</v>
      </c>
      <c r="S862" t="e" cm="1">
        <f t="array" ref="S862">SUMPRODUCT(($G$2:$G$2765=G862)*(R862&gt;$R$2:$R$2765))+1</f>
        <v>#REF!</v>
      </c>
      <c r="T862" t="str">
        <f t="shared" si="68"/>
        <v xml:space="preserve">Fakenham </v>
      </c>
      <c r="U862">
        <v>0</v>
      </c>
      <c r="V862" t="s">
        <v>19</v>
      </c>
      <c r="W862">
        <f t="shared" si="69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65"/>
        <v>Afternoon45083</v>
      </c>
      <c r="D863" s="5" t="str">
        <f>IF('by region'!$C$2="Any","Any",'Turf only'!V863)&amp;M863&amp;IF('by region'!$I$2="Any","Any",N863)&amp;G863</f>
        <v>AnyJumpAny45083</v>
      </c>
      <c r="E863" s="5" t="e">
        <f>IF(I863=#REF!,'Turf only'!G863,"")</f>
        <v>#REF!</v>
      </c>
      <c r="F863" s="5" t="e">
        <f t="shared" si="66"/>
        <v>#REF!</v>
      </c>
      <c r="G863" s="15">
        <v>45083</v>
      </c>
      <c r="H863" s="16" t="s">
        <v>7</v>
      </c>
      <c r="I863" s="16" t="s">
        <v>23</v>
      </c>
      <c r="J863" s="16" t="s">
        <v>9</v>
      </c>
      <c r="K863" s="14" t="s">
        <v>24</v>
      </c>
      <c r="L863" s="14" t="s">
        <v>17</v>
      </c>
      <c r="M863" s="16" t="s">
        <v>12</v>
      </c>
      <c r="N863" s="16" t="s">
        <v>13</v>
      </c>
      <c r="O863" s="16" t="s">
        <v>14</v>
      </c>
      <c r="P863" s="12">
        <f t="shared" si="67"/>
        <v>1</v>
      </c>
      <c r="Q863" s="12" cm="1">
        <f t="array" ref="Q863">SUMPRODUCT(($G$2:$G$2765=G863)*(P863&gt;$P$2:$P$2765))+1</f>
        <v>1</v>
      </c>
      <c r="R863" s="12" t="e">
        <f>(Q863*100000)+#REF!</f>
        <v>#REF!</v>
      </c>
      <c r="S863" t="e" cm="1">
        <f t="array" ref="S863">SUMPRODUCT(($G$2:$G$2765=G863)*(R863&gt;$R$2:$R$2765))+1</f>
        <v>#REF!</v>
      </c>
      <c r="T863" t="str">
        <f t="shared" si="68"/>
        <v xml:space="preserve">Southwell </v>
      </c>
      <c r="U863">
        <v>0</v>
      </c>
      <c r="V863" t="s">
        <v>30</v>
      </c>
      <c r="W863">
        <f t="shared" si="69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65"/>
        <v>Afternoon45084</v>
      </c>
      <c r="D864" s="5" t="str">
        <f>IF('by region'!$C$2="Any","Any",'Turf only'!V864)&amp;M864&amp;IF('by region'!$I$2="Any","Any",N864)&amp;G864</f>
        <v>AnyJumpAny45084</v>
      </c>
      <c r="E864" s="5" t="e">
        <f>IF(I864=#REF!,'Turf only'!G864,"")</f>
        <v>#REF!</v>
      </c>
      <c r="F864" s="5" t="e">
        <f t="shared" si="66"/>
        <v>#REF!</v>
      </c>
      <c r="G864" s="15">
        <v>45084</v>
      </c>
      <c r="H864" s="16" t="s">
        <v>27</v>
      </c>
      <c r="I864" s="16" t="s">
        <v>75</v>
      </c>
      <c r="J864" s="16" t="s">
        <v>9</v>
      </c>
      <c r="K864" s="14" t="s">
        <v>10</v>
      </c>
      <c r="L864" s="14" t="s">
        <v>19</v>
      </c>
      <c r="M864" s="16" t="s">
        <v>12</v>
      </c>
      <c r="N864" s="16" t="s">
        <v>13</v>
      </c>
      <c r="O864" s="16" t="s">
        <v>14</v>
      </c>
      <c r="P864" s="12">
        <f t="shared" si="67"/>
        <v>1</v>
      </c>
      <c r="Q864" s="12" cm="1">
        <f t="array" ref="Q864">SUMPRODUCT(($G$2:$G$2765=G864)*(P864&gt;$P$2:$P$2765))+1</f>
        <v>1</v>
      </c>
      <c r="R864" s="12" t="e">
        <f>(Q864*100000)+#REF!</f>
        <v>#REF!</v>
      </c>
      <c r="S864" t="e" cm="1">
        <f t="array" ref="S864">SUMPRODUCT(($G$2:$G$2765=G864)*(R864&gt;$R$2:$R$2765))+1</f>
        <v>#REF!</v>
      </c>
      <c r="T864" t="str">
        <f t="shared" si="68"/>
        <v xml:space="preserve">Newton Abbot </v>
      </c>
      <c r="U864">
        <v>0</v>
      </c>
      <c r="V864" t="s">
        <v>17</v>
      </c>
      <c r="W864">
        <f t="shared" si="69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65"/>
        <v>Afternoon45085</v>
      </c>
      <c r="D865" s="5" t="str">
        <f>IF('by region'!$C$2="Any","Any",'Turf only'!V865)&amp;M865&amp;IF('by region'!$I$2="Any","Any",N865)&amp;G865</f>
        <v>AnyJumpAny45085</v>
      </c>
      <c r="E865" s="5" t="e">
        <f>IF(I865=#REF!,'Turf only'!G865,"")</f>
        <v>#REF!</v>
      </c>
      <c r="F865" s="5" t="e">
        <f t="shared" si="66"/>
        <v>#REF!</v>
      </c>
      <c r="G865" s="15">
        <v>45085</v>
      </c>
      <c r="H865" s="16" t="s">
        <v>34</v>
      </c>
      <c r="I865" s="16" t="s">
        <v>65</v>
      </c>
      <c r="J865" s="16" t="s">
        <v>9</v>
      </c>
      <c r="K865" s="14" t="s">
        <v>24</v>
      </c>
      <c r="L865" s="14" t="s">
        <v>19</v>
      </c>
      <c r="M865" s="16" t="s">
        <v>12</v>
      </c>
      <c r="N865" s="16" t="s">
        <v>13</v>
      </c>
      <c r="O865" s="16" t="s">
        <v>14</v>
      </c>
      <c r="P865" s="12">
        <f t="shared" si="67"/>
        <v>1</v>
      </c>
      <c r="Q865" s="12" cm="1">
        <f t="array" ref="Q865">SUMPRODUCT(($G$2:$G$2765=G865)*(P865&gt;$P$2:$P$2765))+1</f>
        <v>1</v>
      </c>
      <c r="R865" s="12" t="e">
        <f>(Q865*100000)+#REF!</f>
        <v>#REF!</v>
      </c>
      <c r="S865" t="e" cm="1">
        <f t="array" ref="S865">SUMPRODUCT(($G$2:$G$2765=G865)*(R865&gt;$R$2:$R$2765))+1</f>
        <v>#REF!</v>
      </c>
      <c r="T865" t="str">
        <f t="shared" si="68"/>
        <v xml:space="preserve">Ffos Las </v>
      </c>
      <c r="U865">
        <v>0</v>
      </c>
      <c r="V865" t="s">
        <v>11</v>
      </c>
      <c r="W865">
        <f t="shared" si="69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65"/>
        <v>Afternoon45085</v>
      </c>
      <c r="D866" s="5" t="str">
        <f>IF('by region'!$C$2="Any","Any",'Turf only'!V866)&amp;M866&amp;IF('by region'!$I$2="Any","Any",N866)&amp;G866</f>
        <v>AnyJumpAny45085</v>
      </c>
      <c r="E866" s="5" t="e">
        <f>IF(I866=#REF!,'Turf only'!G866,"")</f>
        <v>#REF!</v>
      </c>
      <c r="F866" s="5" t="e">
        <f t="shared" si="66"/>
        <v>#REF!</v>
      </c>
      <c r="G866" s="15">
        <v>45085</v>
      </c>
      <c r="H866" s="16" t="s">
        <v>34</v>
      </c>
      <c r="I866" s="16" t="s">
        <v>60</v>
      </c>
      <c r="J866" s="16" t="s">
        <v>9</v>
      </c>
      <c r="K866" s="14" t="s">
        <v>24</v>
      </c>
      <c r="L866" s="14" t="s">
        <v>17</v>
      </c>
      <c r="M866" s="16" t="s">
        <v>12</v>
      </c>
      <c r="N866" s="16" t="s">
        <v>13</v>
      </c>
      <c r="O866" s="16" t="s">
        <v>14</v>
      </c>
      <c r="P866" s="12">
        <f t="shared" si="67"/>
        <v>1</v>
      </c>
      <c r="Q866" s="12" cm="1">
        <f t="array" ref="Q866">SUMPRODUCT(($G$2:$G$2765=G866)*(P866&gt;$P$2:$P$2765))+1</f>
        <v>1</v>
      </c>
      <c r="R866" s="12" t="e">
        <f>(Q866*100000)+#REF!</f>
        <v>#REF!</v>
      </c>
      <c r="S866" t="e" cm="1">
        <f t="array" ref="S866">SUMPRODUCT(($G$2:$G$2765=G866)*(R866&gt;$R$2:$R$2765))+1</f>
        <v>#REF!</v>
      </c>
      <c r="T866" t="str">
        <f t="shared" si="68"/>
        <v xml:space="preserve">Uttoxeter </v>
      </c>
      <c r="U866">
        <v>0</v>
      </c>
      <c r="V866" t="s">
        <v>30</v>
      </c>
      <c r="W866">
        <f t="shared" si="69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65"/>
        <v>Afternoon45086</v>
      </c>
      <c r="D867" s="5" t="str">
        <f>IF('by region'!$C$2="Any","Any",'Turf only'!V867)&amp;M867&amp;IF('by region'!$I$2="Any","Any",N867)&amp;G867</f>
        <v>AnyJumpAny45086</v>
      </c>
      <c r="E867" s="5" t="e">
        <f>IF(I867=#REF!,'Turf only'!G867,"")</f>
        <v>#REF!</v>
      </c>
      <c r="F867" s="5" t="e">
        <f t="shared" si="66"/>
        <v>#REF!</v>
      </c>
      <c r="G867" s="15">
        <v>45086</v>
      </c>
      <c r="H867" s="16" t="s">
        <v>35</v>
      </c>
      <c r="I867" s="16" t="s">
        <v>53</v>
      </c>
      <c r="J867" s="16" t="s">
        <v>9</v>
      </c>
      <c r="K867" s="14" t="s">
        <v>16</v>
      </c>
      <c r="L867" s="14" t="s">
        <v>17</v>
      </c>
      <c r="M867" s="16" t="s">
        <v>12</v>
      </c>
      <c r="N867" s="16" t="s">
        <v>13</v>
      </c>
      <c r="O867" s="16" t="s">
        <v>14</v>
      </c>
      <c r="P867" s="12">
        <f t="shared" si="67"/>
        <v>1</v>
      </c>
      <c r="Q867" s="12" cm="1">
        <f t="array" ref="Q867">SUMPRODUCT(($G$2:$G$2765=G867)*(P867&gt;$P$2:$P$2765))+1</f>
        <v>1</v>
      </c>
      <c r="R867" s="12" t="e">
        <f>(Q867*100000)+#REF!</f>
        <v>#REF!</v>
      </c>
      <c r="S867" t="e" cm="1">
        <f t="array" ref="S867">SUMPRODUCT(($G$2:$G$2765=G867)*(R867&gt;$R$2:$R$2765))+1</f>
        <v>#REF!</v>
      </c>
      <c r="T867" t="str">
        <f t="shared" si="68"/>
        <v xml:space="preserve">Market Rasen </v>
      </c>
      <c r="U867">
        <v>0</v>
      </c>
      <c r="V867" t="s">
        <v>19</v>
      </c>
      <c r="W867">
        <f t="shared" si="69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65"/>
        <v>Afternoon45087</v>
      </c>
      <c r="D868" s="5" t="str">
        <f>IF('by region'!$C$2="Any","Any",'Turf only'!V868)&amp;M868&amp;IF('by region'!$I$2="Any","Any",N868)&amp;G868</f>
        <v>AnyJumpAny45087</v>
      </c>
      <c r="E868" s="5" t="e">
        <f>IF(I868=#REF!,'Turf only'!G868,"")</f>
        <v>#REF!</v>
      </c>
      <c r="F868" s="5" t="e">
        <f t="shared" si="66"/>
        <v>#REF!</v>
      </c>
      <c r="G868" s="15">
        <v>45087</v>
      </c>
      <c r="H868" s="16" t="s">
        <v>37</v>
      </c>
      <c r="I868" s="16" t="s">
        <v>64</v>
      </c>
      <c r="J868" s="16" t="s">
        <v>9</v>
      </c>
      <c r="K868" s="14" t="s">
        <v>10</v>
      </c>
      <c r="L868" s="14" t="s">
        <v>17</v>
      </c>
      <c r="M868" s="16" t="s">
        <v>12</v>
      </c>
      <c r="N868" s="16" t="s">
        <v>13</v>
      </c>
      <c r="O868" s="16" t="s">
        <v>14</v>
      </c>
      <c r="P868" s="12">
        <f t="shared" si="67"/>
        <v>1</v>
      </c>
      <c r="Q868" s="12" cm="1">
        <f t="array" ref="Q868">SUMPRODUCT(($G$2:$G$2765=G868)*(P868&gt;$P$2:$P$2765))+1</f>
        <v>1</v>
      </c>
      <c r="R868" s="12" t="e">
        <f>(Q868*100000)+#REF!</f>
        <v>#REF!</v>
      </c>
      <c r="S868" t="e" cm="1">
        <f t="array" ref="S868">SUMPRODUCT(($G$2:$G$2765=G868)*(R868&gt;$R$2:$R$2765))+1</f>
        <v>#REF!</v>
      </c>
      <c r="T868" t="str">
        <f t="shared" si="68"/>
        <v xml:space="preserve">Bangor-On-Dee </v>
      </c>
      <c r="U868">
        <v>0</v>
      </c>
      <c r="V868" t="s">
        <v>11</v>
      </c>
      <c r="W868">
        <f t="shared" si="69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65"/>
        <v>Afternoon45088</v>
      </c>
      <c r="D869" s="5" t="str">
        <f>IF('by region'!$C$2="Any","Any",'Turf only'!V869)&amp;M869&amp;IF('by region'!$I$2="Any","Any",N869)&amp;G869</f>
        <v>AnyJumpAny45088</v>
      </c>
      <c r="E869" s="5" t="e">
        <f>IF(I869=#REF!,'Turf only'!G869,"")</f>
        <v>#REF!</v>
      </c>
      <c r="F869" s="5" t="e">
        <f t="shared" si="66"/>
        <v>#REF!</v>
      </c>
      <c r="G869" s="15">
        <v>45088</v>
      </c>
      <c r="H869" s="16" t="s">
        <v>40</v>
      </c>
      <c r="I869" s="16" t="s">
        <v>84</v>
      </c>
      <c r="J869" s="16" t="s">
        <v>9</v>
      </c>
      <c r="K869" s="14" t="s">
        <v>10</v>
      </c>
      <c r="L869" s="14" t="s">
        <v>11</v>
      </c>
      <c r="M869" s="16" t="s">
        <v>12</v>
      </c>
      <c r="N869" s="16" t="s">
        <v>13</v>
      </c>
      <c r="O869" s="16" t="s">
        <v>14</v>
      </c>
      <c r="P869" s="12">
        <f t="shared" si="67"/>
        <v>1</v>
      </c>
      <c r="Q869" s="12" cm="1">
        <f t="array" ref="Q869">SUMPRODUCT(($G$2:$G$2765=G869)*(P869&gt;$P$2:$P$2765))+1</f>
        <v>1</v>
      </c>
      <c r="R869" s="12" t="e">
        <f>(Q869*100000)+#REF!</f>
        <v>#REF!</v>
      </c>
      <c r="S869" t="e" cm="1">
        <f t="array" ref="S869">SUMPRODUCT(($G$2:$G$2765=G869)*(R869&gt;$R$2:$R$2765))+1</f>
        <v>#REF!</v>
      </c>
      <c r="T869" t="str">
        <f t="shared" si="68"/>
        <v xml:space="preserve">Perth </v>
      </c>
      <c r="U869">
        <v>0</v>
      </c>
      <c r="V869" t="s">
        <v>19</v>
      </c>
      <c r="W869">
        <f t="shared" si="69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65"/>
        <v>Afternoon45089</v>
      </c>
      <c r="D870" s="5" t="str">
        <f>IF('by region'!$C$2="Any","Any",'Turf only'!V870)&amp;M870&amp;IF('by region'!$I$2="Any","Any",N870)&amp;G870</f>
        <v>AnyJumpAny45089</v>
      </c>
      <c r="E870" s="5" t="e">
        <f>IF(I870=#REF!,'Turf only'!G870,"")</f>
        <v>#REF!</v>
      </c>
      <c r="F870" s="5" t="e">
        <f t="shared" si="66"/>
        <v>#REF!</v>
      </c>
      <c r="G870" s="15">
        <v>45089</v>
      </c>
      <c r="H870" s="16" t="s">
        <v>42</v>
      </c>
      <c r="I870" s="16" t="s">
        <v>23</v>
      </c>
      <c r="J870" s="16" t="s">
        <v>9</v>
      </c>
      <c r="K870" s="14" t="s">
        <v>24</v>
      </c>
      <c r="L870" s="14" t="s">
        <v>17</v>
      </c>
      <c r="M870" s="16" t="s">
        <v>12</v>
      </c>
      <c r="N870" s="16" t="s">
        <v>13</v>
      </c>
      <c r="O870" s="16" t="s">
        <v>14</v>
      </c>
      <c r="P870" s="12">
        <f t="shared" si="67"/>
        <v>1</v>
      </c>
      <c r="Q870" s="12" cm="1">
        <f t="array" ref="Q870">SUMPRODUCT(($G$2:$G$2765=G870)*(P870&gt;$P$2:$P$2765))+1</f>
        <v>1</v>
      </c>
      <c r="R870" s="12" t="e">
        <f>(Q870*100000)+#REF!</f>
        <v>#REF!</v>
      </c>
      <c r="S870" t="e" cm="1">
        <f t="array" ref="S870">SUMPRODUCT(($G$2:$G$2765=G870)*(R870&gt;$R$2:$R$2765))+1</f>
        <v>#REF!</v>
      </c>
      <c r="T870" t="str">
        <f t="shared" si="68"/>
        <v xml:space="preserve">Southwell </v>
      </c>
      <c r="U870">
        <v>0</v>
      </c>
      <c r="V870" t="s">
        <v>30</v>
      </c>
      <c r="W870">
        <f t="shared" si="69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65"/>
        <v>Afternoon45091</v>
      </c>
      <c r="D871" s="5" t="str">
        <f>IF('by region'!$C$2="Any","Any",'Turf only'!V871)&amp;M871&amp;IF('by region'!$I$2="Any","Any",N871)&amp;G871</f>
        <v>AnyJumpAny45091</v>
      </c>
      <c r="E871" s="5" t="e">
        <f>IF(I871=#REF!,'Turf only'!G871,"")</f>
        <v>#REF!</v>
      </c>
      <c r="F871" s="5" t="e">
        <f t="shared" si="66"/>
        <v>#REF!</v>
      </c>
      <c r="G871" s="15">
        <v>45091</v>
      </c>
      <c r="H871" s="16" t="s">
        <v>27</v>
      </c>
      <c r="I871" s="16" t="s">
        <v>75</v>
      </c>
      <c r="J871" s="16" t="s">
        <v>9</v>
      </c>
      <c r="K871" s="14" t="s">
        <v>10</v>
      </c>
      <c r="L871" s="14" t="s">
        <v>19</v>
      </c>
      <c r="M871" s="16" t="s">
        <v>12</v>
      </c>
      <c r="N871" s="16" t="s">
        <v>13</v>
      </c>
      <c r="O871" s="16" t="s">
        <v>14</v>
      </c>
      <c r="P871" s="12">
        <f t="shared" si="67"/>
        <v>1</v>
      </c>
      <c r="Q871" s="12" cm="1">
        <f t="array" ref="Q871">SUMPRODUCT(($G$2:$G$2765=G871)*(P871&gt;$P$2:$P$2765))+1</f>
        <v>1</v>
      </c>
      <c r="R871" s="12" t="e">
        <f>(Q871*100000)+#REF!</f>
        <v>#REF!</v>
      </c>
      <c r="S871" t="e" cm="1">
        <f t="array" ref="S871">SUMPRODUCT(($G$2:$G$2765=G871)*(R871&gt;$R$2:$R$2765))+1</f>
        <v>#REF!</v>
      </c>
      <c r="T871" t="str">
        <f t="shared" si="68"/>
        <v xml:space="preserve">Newton Abbot </v>
      </c>
      <c r="U871">
        <v>0</v>
      </c>
      <c r="V871" t="s">
        <v>17</v>
      </c>
      <c r="W871">
        <f t="shared" si="69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65"/>
        <v>Evening45092</v>
      </c>
      <c r="D872" s="5" t="str">
        <f>IF('by region'!$C$2="Any","Any",'Turf only'!V872)&amp;M872&amp;IF('by region'!$I$2="Any","Any",N872)&amp;G872</f>
        <v>AnyJumpAny45092</v>
      </c>
      <c r="E872" s="5" t="e">
        <f>IF(I872=#REF!,'Turf only'!G872,"")</f>
        <v>#REF!</v>
      </c>
      <c r="F872" s="5" t="e">
        <f t="shared" si="66"/>
        <v>#REF!</v>
      </c>
      <c r="G872" s="15">
        <v>45092</v>
      </c>
      <c r="H872" s="16" t="s">
        <v>34</v>
      </c>
      <c r="I872" s="16" t="s">
        <v>91</v>
      </c>
      <c r="J872" s="16" t="s">
        <v>80</v>
      </c>
      <c r="K872" s="14" t="s">
        <v>24</v>
      </c>
      <c r="L872" s="14" t="s">
        <v>17</v>
      </c>
      <c r="M872" s="16" t="s">
        <v>12</v>
      </c>
      <c r="N872" s="16" t="s">
        <v>13</v>
      </c>
      <c r="O872" s="16" t="s">
        <v>14</v>
      </c>
      <c r="P872" s="12">
        <f t="shared" si="67"/>
        <v>2</v>
      </c>
      <c r="Q872" s="12" cm="1">
        <f t="array" ref="Q872">SUMPRODUCT(($G$2:$G$2765=G872)*(P872&gt;$P$2:$P$2765))+1</f>
        <v>4</v>
      </c>
      <c r="R872" s="12" t="e">
        <f>(Q872*100000)+#REF!</f>
        <v>#REF!</v>
      </c>
      <c r="S872" t="e" cm="1">
        <f t="array" ref="S872">SUMPRODUCT(($G$2:$G$2765=G872)*(R872&gt;$R$2:$R$2765))+1</f>
        <v>#REF!</v>
      </c>
      <c r="T872" t="str">
        <f t="shared" si="68"/>
        <v>Worcester †</v>
      </c>
      <c r="U872">
        <v>0</v>
      </c>
      <c r="V872" t="s">
        <v>11</v>
      </c>
      <c r="W872">
        <f t="shared" si="69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65"/>
        <v>Evening45093</v>
      </c>
      <c r="D873" s="5" t="str">
        <f>IF('by region'!$C$2="Any","Any",'Turf only'!V873)&amp;M873&amp;IF('by region'!$I$2="Any","Any",N873)&amp;G873</f>
        <v>AnyJumpAny45093</v>
      </c>
      <c r="E873" s="5" t="e">
        <f>IF(I873=#REF!,'Turf only'!G873,"")</f>
        <v>#REF!</v>
      </c>
      <c r="F873" s="5" t="e">
        <f t="shared" si="66"/>
        <v>#REF!</v>
      </c>
      <c r="G873" s="15">
        <v>45093</v>
      </c>
      <c r="H873" s="16" t="s">
        <v>35</v>
      </c>
      <c r="I873" s="16" t="s">
        <v>68</v>
      </c>
      <c r="J873" s="16" t="s">
        <v>80</v>
      </c>
      <c r="K873" s="14" t="s">
        <v>16</v>
      </c>
      <c r="L873" s="14" t="s">
        <v>11</v>
      </c>
      <c r="M873" s="16" t="s">
        <v>12</v>
      </c>
      <c r="N873" s="16" t="s">
        <v>13</v>
      </c>
      <c r="O873" s="16" t="s">
        <v>14</v>
      </c>
      <c r="P873" s="12">
        <f t="shared" si="67"/>
        <v>2</v>
      </c>
      <c r="Q873" s="12" cm="1">
        <f t="array" ref="Q873">SUMPRODUCT(($G$2:$G$2765=G873)*(P873&gt;$P$2:$P$2765))+1</f>
        <v>4</v>
      </c>
      <c r="R873" s="12" t="e">
        <f>(Q873*100000)+#REF!</f>
        <v>#REF!</v>
      </c>
      <c r="S873" t="e" cm="1">
        <f t="array" ref="S873">SUMPRODUCT(($G$2:$G$2765=G873)*(R873&gt;$R$2:$R$2765))+1</f>
        <v>#REF!</v>
      </c>
      <c r="T873" t="str">
        <f t="shared" si="68"/>
        <v>Aintree †</v>
      </c>
      <c r="U873">
        <v>0</v>
      </c>
      <c r="V873" t="s">
        <v>11</v>
      </c>
      <c r="W873">
        <f t="shared" si="69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65"/>
        <v>Evening45093</v>
      </c>
      <c r="D874" s="5" t="str">
        <f>IF('by region'!$C$2="Any","Any",'Turf only'!V874)&amp;M874&amp;IF('by region'!$I$2="Any","Any",N874)&amp;G874</f>
        <v>AnyJumpAny45093</v>
      </c>
      <c r="E874" s="5" t="e">
        <f>IF(I874=#REF!,'Turf only'!G874,"")</f>
        <v>#REF!</v>
      </c>
      <c r="F874" s="5" t="e">
        <f t="shared" si="66"/>
        <v>#REF!</v>
      </c>
      <c r="G874" s="15">
        <v>45093</v>
      </c>
      <c r="H874" s="16" t="s">
        <v>35</v>
      </c>
      <c r="I874" s="16" t="s">
        <v>58</v>
      </c>
      <c r="J874" s="16" t="s">
        <v>80</v>
      </c>
      <c r="K874" s="14" t="s">
        <v>24</v>
      </c>
      <c r="L874" s="14" t="s">
        <v>19</v>
      </c>
      <c r="M874" s="16" t="s">
        <v>12</v>
      </c>
      <c r="N874" s="16" t="s">
        <v>13</v>
      </c>
      <c r="O874" s="16" t="s">
        <v>14</v>
      </c>
      <c r="P874" s="12">
        <f t="shared" si="67"/>
        <v>2</v>
      </c>
      <c r="Q874" s="12" cm="1">
        <f t="array" ref="Q874">SUMPRODUCT(($G$2:$G$2765=G874)*(P874&gt;$P$2:$P$2765))+1</f>
        <v>4</v>
      </c>
      <c r="R874" s="12" t="e">
        <f>(Q874*100000)+#REF!</f>
        <v>#REF!</v>
      </c>
      <c r="S874" t="e" cm="1">
        <f t="array" ref="S874">SUMPRODUCT(($G$2:$G$2765=G874)*(R874&gt;$R$2:$R$2765))+1</f>
        <v>#REF!</v>
      </c>
      <c r="T874" t="str">
        <f t="shared" si="68"/>
        <v>Fontwell Park †</v>
      </c>
      <c r="U874">
        <v>0</v>
      </c>
      <c r="V874" t="s">
        <v>17</v>
      </c>
      <c r="W874">
        <f t="shared" si="69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65"/>
        <v>Afternoon45094</v>
      </c>
      <c r="D875" s="5" t="str">
        <f>IF('by region'!$C$2="Any","Any",'Turf only'!V875)&amp;M875&amp;IF('by region'!$I$2="Any","Any",N875)&amp;G875</f>
        <v>AnyJumpAny45094</v>
      </c>
      <c r="E875" s="5" t="e">
        <f>IF(I875=#REF!,'Turf only'!G875,"")</f>
        <v>#REF!</v>
      </c>
      <c r="F875" s="5" t="e">
        <f t="shared" si="66"/>
        <v>#REF!</v>
      </c>
      <c r="G875" s="15">
        <v>45094</v>
      </c>
      <c r="H875" s="16" t="s">
        <v>37</v>
      </c>
      <c r="I875" s="16" t="s">
        <v>67</v>
      </c>
      <c r="J875" s="16" t="s">
        <v>9</v>
      </c>
      <c r="K875" s="14" t="s">
        <v>10</v>
      </c>
      <c r="L875" s="14" t="s">
        <v>11</v>
      </c>
      <c r="M875" s="16" t="s">
        <v>12</v>
      </c>
      <c r="N875" s="16" t="s">
        <v>13</v>
      </c>
      <c r="O875" s="16" t="s">
        <v>14</v>
      </c>
      <c r="P875" s="12">
        <f t="shared" si="67"/>
        <v>1</v>
      </c>
      <c r="Q875" s="12" cm="1">
        <f t="array" ref="Q875">SUMPRODUCT(($G$2:$G$2765=G875)*(P875&gt;$P$2:$P$2765))+1</f>
        <v>1</v>
      </c>
      <c r="R875" s="12" t="e">
        <f>(Q875*100000)+#REF!</f>
        <v>#REF!</v>
      </c>
      <c r="S875" t="e" cm="1">
        <f t="array" ref="S875">SUMPRODUCT(($G$2:$G$2765=G875)*(R875&gt;$R$2:$R$2765))+1</f>
        <v>#REF!</v>
      </c>
      <c r="T875" t="str">
        <f t="shared" si="68"/>
        <v xml:space="preserve">Hexham </v>
      </c>
      <c r="U875">
        <v>0</v>
      </c>
      <c r="V875" t="s">
        <v>19</v>
      </c>
      <c r="W875">
        <f t="shared" si="69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65"/>
        <v>Evening45094</v>
      </c>
      <c r="D876" s="5" t="str">
        <f>IF('by region'!$C$2="Any","Any",'Turf only'!V876)&amp;M876&amp;IF('by region'!$I$2="Any","Any",N876)&amp;G876</f>
        <v>AnyJumpAny45094</v>
      </c>
      <c r="E876" s="5" t="e">
        <f>IF(I876=#REF!,'Turf only'!G876,"")</f>
        <v>#REF!</v>
      </c>
      <c r="F876" s="5" t="e">
        <f t="shared" si="66"/>
        <v>#REF!</v>
      </c>
      <c r="G876" s="15">
        <v>45094</v>
      </c>
      <c r="H876" s="16" t="s">
        <v>37</v>
      </c>
      <c r="I876" s="16" t="s">
        <v>60</v>
      </c>
      <c r="J876" s="16" t="s">
        <v>80</v>
      </c>
      <c r="K876" s="14" t="s">
        <v>24</v>
      </c>
      <c r="L876" s="14" t="s">
        <v>17</v>
      </c>
      <c r="M876" s="16" t="s">
        <v>12</v>
      </c>
      <c r="N876" s="16" t="s">
        <v>13</v>
      </c>
      <c r="O876" s="16" t="s">
        <v>14</v>
      </c>
      <c r="P876" s="12">
        <f t="shared" si="67"/>
        <v>2</v>
      </c>
      <c r="Q876" s="12" cm="1">
        <f t="array" ref="Q876">SUMPRODUCT(($G$2:$G$2765=G876)*(P876&gt;$P$2:$P$2765))+1</f>
        <v>6</v>
      </c>
      <c r="R876" s="12" t="e">
        <f>(Q876*100000)+#REF!</f>
        <v>#REF!</v>
      </c>
      <c r="S876" t="e" cm="1">
        <f t="array" ref="S876">SUMPRODUCT(($G$2:$G$2765=G876)*(R876&gt;$R$2:$R$2765))+1</f>
        <v>#REF!</v>
      </c>
      <c r="T876" t="str">
        <f t="shared" si="68"/>
        <v>Uttoxeter †</v>
      </c>
      <c r="U876">
        <v>0</v>
      </c>
      <c r="V876" t="s">
        <v>11</v>
      </c>
      <c r="W876">
        <f t="shared" si="69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65"/>
        <v>Afternoon45097</v>
      </c>
      <c r="D877" s="5" t="str">
        <f>IF('by region'!$C$2="Any","Any",'Turf only'!V877)&amp;M877&amp;IF('by region'!$I$2="Any","Any",N877)&amp;G877</f>
        <v>AnyJumpAny45097</v>
      </c>
      <c r="E877" s="5" t="e">
        <f>IF(I877=#REF!,'Turf only'!G877,"")</f>
        <v>#REF!</v>
      </c>
      <c r="F877" s="5" t="e">
        <f t="shared" si="66"/>
        <v>#REF!</v>
      </c>
      <c r="G877" s="15">
        <v>45097</v>
      </c>
      <c r="H877" s="16" t="s">
        <v>7</v>
      </c>
      <c r="I877" s="16" t="s">
        <v>66</v>
      </c>
      <c r="J877" s="16" t="s">
        <v>9</v>
      </c>
      <c r="K877" s="14" t="s">
        <v>10</v>
      </c>
      <c r="L877" s="14" t="s">
        <v>17</v>
      </c>
      <c r="M877" s="16" t="s">
        <v>12</v>
      </c>
      <c r="N877" s="16" t="s">
        <v>13</v>
      </c>
      <c r="O877" s="16" t="s">
        <v>14</v>
      </c>
      <c r="P877" s="12">
        <f t="shared" si="67"/>
        <v>1</v>
      </c>
      <c r="Q877" s="12" cm="1">
        <f t="array" ref="Q877">SUMPRODUCT(($G$2:$G$2765=G877)*(P877&gt;$P$2:$P$2765))+1</f>
        <v>1</v>
      </c>
      <c r="R877" s="12" t="e">
        <f>(Q877*100000)+#REF!</f>
        <v>#REF!</v>
      </c>
      <c r="S877" t="e" cm="1">
        <f t="array" ref="S877">SUMPRODUCT(($G$2:$G$2765=G877)*(R877&gt;$R$2:$R$2765))+1</f>
        <v>#REF!</v>
      </c>
      <c r="T877" t="str">
        <f t="shared" si="68"/>
        <v xml:space="preserve">Stratford-On-Avon </v>
      </c>
      <c r="U877">
        <v>0</v>
      </c>
      <c r="V877" t="s">
        <v>17</v>
      </c>
      <c r="W877">
        <f t="shared" si="69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65"/>
        <v>Afternoon45098</v>
      </c>
      <c r="D878" s="5" t="str">
        <f>IF('by region'!$C$2="Any","Any",'Turf only'!V878)&amp;M878&amp;IF('by region'!$I$2="Any","Any",N878)&amp;G878</f>
        <v>AnyJumpAny45098</v>
      </c>
      <c r="E878" s="5" t="e">
        <f>IF(I878=#REF!,'Turf only'!G878,"")</f>
        <v>#REF!</v>
      </c>
      <c r="F878" s="5" t="e">
        <f t="shared" si="66"/>
        <v>#REF!</v>
      </c>
      <c r="G878" s="15">
        <v>45098</v>
      </c>
      <c r="H878" s="16" t="s">
        <v>27</v>
      </c>
      <c r="I878" s="16" t="s">
        <v>91</v>
      </c>
      <c r="J878" s="16" t="s">
        <v>9</v>
      </c>
      <c r="K878" s="14" t="s">
        <v>24</v>
      </c>
      <c r="L878" s="14" t="s">
        <v>17</v>
      </c>
      <c r="M878" s="16" t="s">
        <v>12</v>
      </c>
      <c r="N878" s="16" t="s">
        <v>13</v>
      </c>
      <c r="O878" s="16" t="s">
        <v>14</v>
      </c>
      <c r="P878" s="12">
        <f t="shared" si="67"/>
        <v>1</v>
      </c>
      <c r="Q878" s="12" cm="1">
        <f t="array" ref="Q878">SUMPRODUCT(($G$2:$G$2765=G878)*(P878&gt;$P$2:$P$2765))+1</f>
        <v>1</v>
      </c>
      <c r="R878" s="12" t="e">
        <f>(Q878*100000)+#REF!</f>
        <v>#REF!</v>
      </c>
      <c r="S878" t="e" cm="1">
        <f t="array" ref="S878">SUMPRODUCT(($G$2:$G$2765=G878)*(R878&gt;$R$2:$R$2765))+1</f>
        <v>#REF!</v>
      </c>
      <c r="T878" t="str">
        <f t="shared" si="68"/>
        <v xml:space="preserve">Worcester </v>
      </c>
      <c r="U878">
        <v>0</v>
      </c>
      <c r="V878" t="s">
        <v>19</v>
      </c>
      <c r="W878">
        <f t="shared" si="69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65"/>
        <v>Evening45099</v>
      </c>
      <c r="D879" s="5" t="str">
        <f>IF('by region'!$C$2="Any","Any",'Turf only'!V879)&amp;M879&amp;IF('by region'!$I$2="Any","Any",N879)&amp;G879</f>
        <v>AnyJumpAny45099</v>
      </c>
      <c r="E879" s="5" t="e">
        <f>IF(I879=#REF!,'Turf only'!G879,"")</f>
        <v>#REF!</v>
      </c>
      <c r="F879" s="5" t="e">
        <f t="shared" si="66"/>
        <v>#REF!</v>
      </c>
      <c r="G879" s="15">
        <v>45099</v>
      </c>
      <c r="H879" s="16" t="s">
        <v>34</v>
      </c>
      <c r="I879" s="16" t="s">
        <v>60</v>
      </c>
      <c r="J879" s="16" t="s">
        <v>80</v>
      </c>
      <c r="K879" s="14" t="s">
        <v>24</v>
      </c>
      <c r="L879" s="14" t="s">
        <v>17</v>
      </c>
      <c r="M879" s="16" t="s">
        <v>12</v>
      </c>
      <c r="N879" s="16" t="s">
        <v>13</v>
      </c>
      <c r="O879" s="16" t="s">
        <v>14</v>
      </c>
      <c r="P879" s="12">
        <f t="shared" si="67"/>
        <v>2</v>
      </c>
      <c r="Q879" s="12" cm="1">
        <f t="array" ref="Q879">SUMPRODUCT(($G$2:$G$2765=G879)*(P879&gt;$P$2:$P$2765))+1</f>
        <v>3</v>
      </c>
      <c r="R879" s="12" t="e">
        <f>(Q879*100000)+#REF!</f>
        <v>#REF!</v>
      </c>
      <c r="S879" t="e" cm="1">
        <f t="array" ref="S879">SUMPRODUCT(($G$2:$G$2765=G879)*(R879&gt;$R$2:$R$2765))+1</f>
        <v>#REF!</v>
      </c>
      <c r="T879" t="str">
        <f t="shared" si="68"/>
        <v>Uttoxeter †</v>
      </c>
      <c r="U879">
        <v>0</v>
      </c>
      <c r="V879" t="s">
        <v>17</v>
      </c>
      <c r="W879">
        <f t="shared" si="69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65"/>
        <v>Afternoon45100</v>
      </c>
      <c r="D880" s="5" t="str">
        <f>IF('by region'!$C$2="Any","Any",'Turf only'!V880)&amp;M880&amp;IF('by region'!$I$2="Any","Any",N880)&amp;G880</f>
        <v>AnyJumpAny45100</v>
      </c>
      <c r="E880" s="5" t="e">
        <f>IF(I880=#REF!,'Turf only'!G880,"")</f>
        <v>#REF!</v>
      </c>
      <c r="F880" s="5" t="e">
        <f t="shared" si="66"/>
        <v>#REF!</v>
      </c>
      <c r="G880" s="15">
        <v>45100</v>
      </c>
      <c r="H880" s="16" t="s">
        <v>35</v>
      </c>
      <c r="I880" s="16" t="s">
        <v>53</v>
      </c>
      <c r="J880" s="16" t="s">
        <v>9</v>
      </c>
      <c r="K880" s="14" t="s">
        <v>16</v>
      </c>
      <c r="L880" s="14" t="s">
        <v>17</v>
      </c>
      <c r="M880" s="16" t="s">
        <v>12</v>
      </c>
      <c r="N880" s="16" t="s">
        <v>13</v>
      </c>
      <c r="O880" s="16" t="s">
        <v>14</v>
      </c>
      <c r="P880" s="12">
        <f t="shared" si="67"/>
        <v>1</v>
      </c>
      <c r="Q880" s="12" cm="1">
        <f t="array" ref="Q880">SUMPRODUCT(($G$2:$G$2765=G880)*(P880&gt;$P$2:$P$2765))+1</f>
        <v>1</v>
      </c>
      <c r="R880" s="12" t="e">
        <f>(Q880*100000)+#REF!</f>
        <v>#REF!</v>
      </c>
      <c r="S880" t="e" cm="1">
        <f t="array" ref="S880">SUMPRODUCT(($G$2:$G$2765=G880)*(R880&gt;$R$2:$R$2765))+1</f>
        <v>#REF!</v>
      </c>
      <c r="T880" t="str">
        <f t="shared" si="68"/>
        <v xml:space="preserve">Market Rasen </v>
      </c>
      <c r="U880">
        <v>0</v>
      </c>
      <c r="V880" t="s">
        <v>17</v>
      </c>
      <c r="W880">
        <f t="shared" si="69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65"/>
        <v>Afternoon45101</v>
      </c>
      <c r="D881" s="5" t="str">
        <f>IF('by region'!$C$2="Any","Any",'Turf only'!V881)&amp;M881&amp;IF('by region'!$I$2="Any","Any",N881)&amp;G881</f>
        <v>AnyJumpAny45101</v>
      </c>
      <c r="E881" s="5" t="e">
        <f>IF(I881=#REF!,'Turf only'!G881,"")</f>
        <v>#REF!</v>
      </c>
      <c r="F881" s="5" t="e">
        <f t="shared" si="66"/>
        <v>#REF!</v>
      </c>
      <c r="G881" s="15">
        <v>45101</v>
      </c>
      <c r="H881" s="16" t="s">
        <v>37</v>
      </c>
      <c r="I881" s="16" t="s">
        <v>84</v>
      </c>
      <c r="J881" s="16" t="s">
        <v>9</v>
      </c>
      <c r="K881" s="14" t="s">
        <v>10</v>
      </c>
      <c r="L881" s="14" t="s">
        <v>11</v>
      </c>
      <c r="M881" s="16" t="s">
        <v>12</v>
      </c>
      <c r="N881" s="16" t="s">
        <v>13</v>
      </c>
      <c r="O881" s="16" t="s">
        <v>21</v>
      </c>
      <c r="P881" s="12">
        <f t="shared" si="67"/>
        <v>1</v>
      </c>
      <c r="Q881" s="12" cm="1">
        <f t="array" ref="Q881">SUMPRODUCT(($G$2:$G$2765=G881)*(P881&gt;$P$2:$P$2765))+1</f>
        <v>1</v>
      </c>
      <c r="R881" s="12" t="e">
        <f>(Q881*100000)+#REF!</f>
        <v>#REF!</v>
      </c>
      <c r="S881" t="e" cm="1">
        <f t="array" ref="S881">SUMPRODUCT(($G$2:$G$2765=G881)*(R881&gt;$R$2:$R$2765))+1</f>
        <v>#REF!</v>
      </c>
      <c r="T881" t="str">
        <f t="shared" si="68"/>
        <v xml:space="preserve">Perth </v>
      </c>
      <c r="U881">
        <v>0</v>
      </c>
      <c r="V881" t="s">
        <v>19</v>
      </c>
      <c r="W881">
        <f t="shared" si="69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65"/>
        <v>Afternoon45102</v>
      </c>
      <c r="D882" s="5" t="str">
        <f>IF('by region'!$C$2="Any","Any",'Turf only'!V882)&amp;M882&amp;IF('by region'!$I$2="Any","Any",N882)&amp;G882</f>
        <v>AnyJumpAny45102</v>
      </c>
      <c r="E882" s="5" t="e">
        <f>IF(I882=#REF!,'Turf only'!G882,"")</f>
        <v>#REF!</v>
      </c>
      <c r="F882" s="5" t="e">
        <f t="shared" si="66"/>
        <v>#REF!</v>
      </c>
      <c r="G882" s="15">
        <v>45102</v>
      </c>
      <c r="H882" s="16" t="s">
        <v>40</v>
      </c>
      <c r="I882" s="16" t="s">
        <v>67</v>
      </c>
      <c r="J882" s="16" t="s">
        <v>9</v>
      </c>
      <c r="K882" s="14" t="s">
        <v>10</v>
      </c>
      <c r="L882" s="14" t="s">
        <v>11</v>
      </c>
      <c r="M882" s="16" t="s">
        <v>12</v>
      </c>
      <c r="N882" s="16" t="s">
        <v>13</v>
      </c>
      <c r="O882" s="16" t="s">
        <v>14</v>
      </c>
      <c r="P882" s="12">
        <f t="shared" si="67"/>
        <v>1</v>
      </c>
      <c r="Q882" s="12" cm="1">
        <f t="array" ref="Q882">SUMPRODUCT(($G$2:$G$2765=G882)*(P882&gt;$P$2:$P$2765))+1</f>
        <v>1</v>
      </c>
      <c r="R882" s="12" t="e">
        <f>(Q882*100000)+#REF!</f>
        <v>#REF!</v>
      </c>
      <c r="S882" t="e" cm="1">
        <f t="array" ref="S882">SUMPRODUCT(($G$2:$G$2765=G882)*(R882&gt;$R$2:$R$2765))+1</f>
        <v>#REF!</v>
      </c>
      <c r="T882" t="str">
        <f t="shared" si="68"/>
        <v xml:space="preserve">Hexham </v>
      </c>
      <c r="U882">
        <v>0</v>
      </c>
      <c r="V882" t="s">
        <v>11</v>
      </c>
      <c r="W882">
        <f t="shared" si="69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65"/>
        <v>Afternoon45103</v>
      </c>
      <c r="D883" s="5" t="str">
        <f>IF('by region'!$C$2="Any","Any",'Turf only'!V883)&amp;M883&amp;IF('by region'!$I$2="Any","Any",N883)&amp;G883</f>
        <v>AnyJumpAny45103</v>
      </c>
      <c r="E883" s="5" t="e">
        <f>IF(I883=#REF!,'Turf only'!G883,"")</f>
        <v>#REF!</v>
      </c>
      <c r="F883" s="5" t="e">
        <f t="shared" si="66"/>
        <v>#REF!</v>
      </c>
      <c r="G883" s="15">
        <v>45103</v>
      </c>
      <c r="H883" s="16" t="s">
        <v>42</v>
      </c>
      <c r="I883" s="16" t="s">
        <v>23</v>
      </c>
      <c r="J883" s="16" t="s">
        <v>9</v>
      </c>
      <c r="K883" s="14" t="s">
        <v>24</v>
      </c>
      <c r="L883" s="14" t="s">
        <v>17</v>
      </c>
      <c r="M883" s="16" t="s">
        <v>12</v>
      </c>
      <c r="N883" s="16" t="s">
        <v>13</v>
      </c>
      <c r="O883" s="16" t="s">
        <v>14</v>
      </c>
      <c r="P883" s="12">
        <f t="shared" si="67"/>
        <v>1</v>
      </c>
      <c r="Q883" s="12" cm="1">
        <f t="array" ref="Q883">SUMPRODUCT(($G$2:$G$2765=G883)*(P883&gt;$P$2:$P$2765))+1</f>
        <v>1</v>
      </c>
      <c r="R883" s="12" t="e">
        <f>(Q883*100000)+#REF!</f>
        <v>#REF!</v>
      </c>
      <c r="S883" t="e" cm="1">
        <f t="array" ref="S883">SUMPRODUCT(($G$2:$G$2765=G883)*(R883&gt;$R$2:$R$2765))+1</f>
        <v>#REF!</v>
      </c>
      <c r="T883" t="str">
        <f t="shared" si="68"/>
        <v xml:space="preserve">Southwell </v>
      </c>
      <c r="U883">
        <v>0</v>
      </c>
      <c r="V883" t="s">
        <v>30</v>
      </c>
      <c r="W883">
        <f t="shared" si="69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65"/>
        <v>Evening45104</v>
      </c>
      <c r="D884" s="5" t="str">
        <f>IF('by region'!$C$2="Any","Any",'Turf only'!V884)&amp;M884&amp;IF('by region'!$I$2="Any","Any",N884)&amp;G884</f>
        <v>AnyJumpAny45104</v>
      </c>
      <c r="E884" s="5" t="e">
        <f>IF(I884=#REF!,'Turf only'!G884,"")</f>
        <v>#REF!</v>
      </c>
      <c r="F884" s="5" t="e">
        <f t="shared" si="66"/>
        <v>#REF!</v>
      </c>
      <c r="G884" s="15">
        <v>45104</v>
      </c>
      <c r="H884" s="16" t="s">
        <v>7</v>
      </c>
      <c r="I884" s="16" t="s">
        <v>75</v>
      </c>
      <c r="J884" s="16" t="s">
        <v>80</v>
      </c>
      <c r="K884" s="14" t="s">
        <v>10</v>
      </c>
      <c r="L884" s="14" t="s">
        <v>19</v>
      </c>
      <c r="M884" s="16" t="s">
        <v>12</v>
      </c>
      <c r="N884" s="16" t="s">
        <v>13</v>
      </c>
      <c r="O884" s="16" t="s">
        <v>14</v>
      </c>
      <c r="P884" s="12">
        <f t="shared" si="67"/>
        <v>2</v>
      </c>
      <c r="Q884" s="12" cm="1">
        <f t="array" ref="Q884">SUMPRODUCT(($G$2:$G$2765=G884)*(P884&gt;$P$2:$P$2765))+1</f>
        <v>3</v>
      </c>
      <c r="R884" s="12" t="e">
        <f>(Q884*100000)+#REF!</f>
        <v>#REF!</v>
      </c>
      <c r="S884" t="e" cm="1">
        <f t="array" ref="S884">SUMPRODUCT(($G$2:$G$2765=G884)*(R884&gt;$R$2:$R$2765))+1</f>
        <v>#REF!</v>
      </c>
      <c r="T884" t="str">
        <f t="shared" si="68"/>
        <v>Newton Abbot †</v>
      </c>
      <c r="U884">
        <v>0</v>
      </c>
      <c r="V884" t="s">
        <v>19</v>
      </c>
      <c r="W884">
        <f t="shared" si="69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65"/>
        <v>Afternoon45105</v>
      </c>
      <c r="D885" s="5" t="str">
        <f>IF('by region'!$C$2="Any","Any",'Turf only'!V885)&amp;M885&amp;IF('by region'!$I$2="Any","Any",N885)&amp;G885</f>
        <v>AnyJumpAny45105</v>
      </c>
      <c r="E885" s="5" t="e">
        <f>IF(I885=#REF!,'Turf only'!G885,"")</f>
        <v>#REF!</v>
      </c>
      <c r="F885" s="5" t="e">
        <f t="shared" si="66"/>
        <v>#REF!</v>
      </c>
      <c r="G885" s="15">
        <v>45105</v>
      </c>
      <c r="H885" s="16" t="s">
        <v>27</v>
      </c>
      <c r="I885" s="16" t="s">
        <v>91</v>
      </c>
      <c r="J885" s="16" t="s">
        <v>9</v>
      </c>
      <c r="K885" s="14" t="s">
        <v>24</v>
      </c>
      <c r="L885" s="14" t="s">
        <v>17</v>
      </c>
      <c r="M885" s="16" t="s">
        <v>12</v>
      </c>
      <c r="N885" s="16" t="s">
        <v>13</v>
      </c>
      <c r="O885" s="16" t="s">
        <v>14</v>
      </c>
      <c r="P885" s="12">
        <f t="shared" si="67"/>
        <v>1</v>
      </c>
      <c r="Q885" s="12" cm="1">
        <f t="array" ref="Q885">SUMPRODUCT(($G$2:$G$2765=G885)*(P885&gt;$P$2:$P$2765))+1</f>
        <v>1</v>
      </c>
      <c r="R885" s="12" t="e">
        <f>(Q885*100000)+#REF!</f>
        <v>#REF!</v>
      </c>
      <c r="S885" t="e" cm="1">
        <f t="array" ref="S885">SUMPRODUCT(($G$2:$G$2765=G885)*(R885&gt;$R$2:$R$2765))+1</f>
        <v>#REF!</v>
      </c>
      <c r="T885" t="str">
        <f t="shared" si="68"/>
        <v xml:space="preserve">Worcester </v>
      </c>
      <c r="U885">
        <v>0</v>
      </c>
      <c r="V885" t="s">
        <v>11</v>
      </c>
      <c r="W885">
        <f t="shared" si="69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si="65"/>
        <v>Afternoon45107</v>
      </c>
      <c r="D886" s="5" t="str">
        <f>IF('by region'!$C$2="Any","Any",'Turf only'!V886)&amp;M886&amp;IF('by region'!$I$2="Any","Any",N886)&amp;G886</f>
        <v>AnyJumpAny45107</v>
      </c>
      <c r="E886" s="5" t="e">
        <f>IF(I886=#REF!,'Turf only'!G886,"")</f>
        <v>#REF!</v>
      </c>
      <c r="F886" s="5" t="e">
        <f t="shared" si="66"/>
        <v>#REF!</v>
      </c>
      <c r="G886" s="15">
        <v>45107</v>
      </c>
      <c r="H886" s="16" t="s">
        <v>35</v>
      </c>
      <c r="I886" s="16" t="s">
        <v>92</v>
      </c>
      <c r="J886" s="16" t="s">
        <v>9</v>
      </c>
      <c r="K886" s="14" t="s">
        <v>10</v>
      </c>
      <c r="L886" s="14" t="s">
        <v>11</v>
      </c>
      <c r="M886" s="16" t="s">
        <v>12</v>
      </c>
      <c r="N886" s="16" t="s">
        <v>13</v>
      </c>
      <c r="O886" s="16" t="s">
        <v>21</v>
      </c>
      <c r="P886" s="12">
        <f t="shared" si="67"/>
        <v>1</v>
      </c>
      <c r="Q886" s="12" cm="1">
        <f t="array" ref="Q886">SUMPRODUCT(($G$2:$G$2765=G886)*(P886&gt;$P$2:$P$2765))+1</f>
        <v>1</v>
      </c>
      <c r="R886" s="12" t="e">
        <f>(Q886*100000)+#REF!</f>
        <v>#REF!</v>
      </c>
      <c r="S886" t="e" cm="1">
        <f t="array" ref="S886">SUMPRODUCT(($G$2:$G$2765=G886)*(R886&gt;$R$2:$R$2765))+1</f>
        <v>#REF!</v>
      </c>
      <c r="T886" t="str">
        <f t="shared" si="68"/>
        <v xml:space="preserve">Cartmel </v>
      </c>
      <c r="U886">
        <v>0</v>
      </c>
      <c r="V886" t="s">
        <v>19</v>
      </c>
      <c r="W886">
        <f t="shared" si="69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65"/>
        <v>Afternoon45109</v>
      </c>
      <c r="D887" s="5" t="str">
        <f>IF('by region'!$C$2="Any","Any",'Turf only'!V887)&amp;M887&amp;IF('by region'!$I$2="Any","Any",N887)&amp;G887</f>
        <v>AnyJumpAny45109</v>
      </c>
      <c r="E887" s="5" t="e">
        <f>IF(I887=#REF!,'Turf only'!G887,"")</f>
        <v>#REF!</v>
      </c>
      <c r="F887" s="5" t="e">
        <f t="shared" si="66"/>
        <v>#REF!</v>
      </c>
      <c r="G887" s="15">
        <v>45109</v>
      </c>
      <c r="H887" s="16" t="s">
        <v>40</v>
      </c>
      <c r="I887" s="16" t="s">
        <v>92</v>
      </c>
      <c r="J887" s="16" t="s">
        <v>9</v>
      </c>
      <c r="K887" s="14" t="s">
        <v>10</v>
      </c>
      <c r="L887" s="14" t="s">
        <v>11</v>
      </c>
      <c r="M887" s="16" t="s">
        <v>12</v>
      </c>
      <c r="N887" s="16" t="s">
        <v>13</v>
      </c>
      <c r="O887" s="16" t="s">
        <v>14</v>
      </c>
      <c r="P887" s="12">
        <f t="shared" si="67"/>
        <v>1</v>
      </c>
      <c r="Q887" s="12" cm="1">
        <f t="array" ref="Q887">SUMPRODUCT(($G$2:$G$2765=G887)*(P887&gt;$P$2:$P$2765))+1</f>
        <v>1</v>
      </c>
      <c r="R887" s="12" t="e">
        <f>(Q887*100000)+#REF!</f>
        <v>#REF!</v>
      </c>
      <c r="S887" t="e" cm="1">
        <f t="array" ref="S887">SUMPRODUCT(($G$2:$G$2765=G887)*(R887&gt;$R$2:$R$2765))+1</f>
        <v>#REF!</v>
      </c>
      <c r="T887" t="str">
        <f t="shared" si="68"/>
        <v xml:space="preserve">Cartmel </v>
      </c>
      <c r="U887">
        <v>0</v>
      </c>
      <c r="V887" t="s">
        <v>30</v>
      </c>
      <c r="W887">
        <f t="shared" si="69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65"/>
        <v>Afternoon45109</v>
      </c>
      <c r="D888" s="5" t="str">
        <f>IF('by region'!$C$2="Any","Any",'Turf only'!V888)&amp;M888&amp;IF('by region'!$I$2="Any","Any",N888)&amp;G888</f>
        <v>AnyJumpAny45109</v>
      </c>
      <c r="E888" s="5" t="e">
        <f>IF(I888=#REF!,'Turf only'!G888,"")</f>
        <v>#REF!</v>
      </c>
      <c r="F888" s="5" t="e">
        <f t="shared" si="66"/>
        <v>#REF!</v>
      </c>
      <c r="G888" s="15">
        <v>45109</v>
      </c>
      <c r="H888" s="16" t="s">
        <v>40</v>
      </c>
      <c r="I888" s="16" t="s">
        <v>60</v>
      </c>
      <c r="J888" s="16" t="s">
        <v>9</v>
      </c>
      <c r="K888" s="14" t="s">
        <v>24</v>
      </c>
      <c r="L888" s="14" t="s">
        <v>17</v>
      </c>
      <c r="M888" s="16" t="s">
        <v>12</v>
      </c>
      <c r="N888" s="16" t="s">
        <v>13</v>
      </c>
      <c r="O888" s="16" t="s">
        <v>14</v>
      </c>
      <c r="P888" s="12">
        <f t="shared" si="67"/>
        <v>1</v>
      </c>
      <c r="Q888" s="12" cm="1">
        <f t="array" ref="Q888">SUMPRODUCT(($G$2:$G$2765=G888)*(P888&gt;$P$2:$P$2765))+1</f>
        <v>1</v>
      </c>
      <c r="R888" s="12" t="e">
        <f>(Q888*100000)+#REF!</f>
        <v>#REF!</v>
      </c>
      <c r="S888" t="e" cm="1">
        <f t="array" ref="S888">SUMPRODUCT(($G$2:$G$2765=G888)*(R888&gt;$R$2:$R$2765))+1</f>
        <v>#REF!</v>
      </c>
      <c r="T888" t="str">
        <f t="shared" si="68"/>
        <v xml:space="preserve">Uttoxeter </v>
      </c>
      <c r="U888">
        <v>0</v>
      </c>
      <c r="V888" t="s">
        <v>19</v>
      </c>
      <c r="W888">
        <f t="shared" si="69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ref="C889:C952" si="70">J889&amp;G889</f>
        <v>Afternoon45110</v>
      </c>
      <c r="D889" s="5" t="str">
        <f>IF('by region'!$C$2="Any","Any",'Turf only'!V889)&amp;M889&amp;IF('by region'!$I$2="Any","Any",N889)&amp;G889</f>
        <v>AnyJumpAny45110</v>
      </c>
      <c r="E889" s="5" t="e">
        <f>IF(I889=#REF!,'Turf only'!G889,"")</f>
        <v>#REF!</v>
      </c>
      <c r="F889" s="5" t="e">
        <f t="shared" ref="F889:F952" si="71">G889&amp;S889</f>
        <v>#REF!</v>
      </c>
      <c r="G889" s="15">
        <v>45110</v>
      </c>
      <c r="H889" s="16" t="s">
        <v>42</v>
      </c>
      <c r="I889" s="16" t="s">
        <v>23</v>
      </c>
      <c r="J889" s="16" t="s">
        <v>9</v>
      </c>
      <c r="K889" s="14" t="s">
        <v>24</v>
      </c>
      <c r="L889" s="14" t="s">
        <v>17</v>
      </c>
      <c r="M889" s="16" t="s">
        <v>12</v>
      </c>
      <c r="N889" s="16" t="s">
        <v>13</v>
      </c>
      <c r="O889" s="16" t="s">
        <v>14</v>
      </c>
      <c r="P889" s="12">
        <f t="shared" ref="P889:P952" si="72">IF(J889="Afternoon",1,IF(J889="Evening",2,IF(J889="Floodlit",3,4)))</f>
        <v>1</v>
      </c>
      <c r="Q889" s="12" cm="1">
        <f t="array" ref="Q889">SUMPRODUCT(($G$2:$G$2765=G889)*(P889&gt;$P$2:$P$2765))+1</f>
        <v>1</v>
      </c>
      <c r="R889" s="12" t="e">
        <f>(Q889*100000)+#REF!</f>
        <v>#REF!</v>
      </c>
      <c r="S889" t="e" cm="1">
        <f t="array" ref="S889">SUMPRODUCT(($G$2:$G$2765=G889)*(R889&gt;$R$2:$R$2765))+1</f>
        <v>#REF!</v>
      </c>
      <c r="T889" t="str">
        <f t="shared" ref="T889:T952" si="73">_xlfn.CONCAT(IF(M889="Flat",UPPER(I889),I889)," ",IF(J889="Evening","†",IF(J889="Floodlit","#","")))</f>
        <v xml:space="preserve">Southwell </v>
      </c>
      <c r="U889">
        <v>0</v>
      </c>
      <c r="V889" t="s">
        <v>11</v>
      </c>
      <c r="W889">
        <f t="shared" ref="W889:W952" si="74">YEAR(G889)</f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70"/>
        <v>Evening45111</v>
      </c>
      <c r="D890" s="5" t="str">
        <f>IF('by region'!$C$2="Any","Any",'Turf only'!V890)&amp;M890&amp;IF('by region'!$I$2="Any","Any",N890)&amp;G890</f>
        <v>AnyJumpAny45111</v>
      </c>
      <c r="E890" s="5" t="e">
        <f>IF(I890=#REF!,'Turf only'!G890,"")</f>
        <v>#REF!</v>
      </c>
      <c r="F890" s="5" t="e">
        <f t="shared" si="71"/>
        <v>#REF!</v>
      </c>
      <c r="G890" s="15">
        <v>45111</v>
      </c>
      <c r="H890" s="16" t="s">
        <v>7</v>
      </c>
      <c r="I890" s="16" t="s">
        <v>66</v>
      </c>
      <c r="J890" s="16" t="s">
        <v>80</v>
      </c>
      <c r="K890" s="14" t="s">
        <v>10</v>
      </c>
      <c r="L890" s="14" t="s">
        <v>17</v>
      </c>
      <c r="M890" s="16" t="s">
        <v>12</v>
      </c>
      <c r="N890" s="16" t="s">
        <v>13</v>
      </c>
      <c r="O890" s="16" t="s">
        <v>14</v>
      </c>
      <c r="P890" s="12">
        <f t="shared" si="72"/>
        <v>2</v>
      </c>
      <c r="Q890" s="12" cm="1">
        <f t="array" ref="Q890">SUMPRODUCT(($G$2:$G$2765=G890)*(P890&gt;$P$2:$P$2765))+1</f>
        <v>3</v>
      </c>
      <c r="R890" s="12" t="e">
        <f>(Q890*100000)+#REF!</f>
        <v>#REF!</v>
      </c>
      <c r="S890" t="e" cm="1">
        <f t="array" ref="S890">SUMPRODUCT(($G$2:$G$2765=G890)*(R890&gt;$R$2:$R$2765))+1</f>
        <v>#REF!</v>
      </c>
      <c r="T890" t="str">
        <f t="shared" si="73"/>
        <v>Stratford-On-Avon †</v>
      </c>
      <c r="U890">
        <v>0</v>
      </c>
      <c r="V890" t="s">
        <v>17</v>
      </c>
      <c r="W890">
        <f t="shared" si="74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70"/>
        <v>Afternoon45112</v>
      </c>
      <c r="D891" s="5" t="str">
        <f>IF('by region'!$C$2="Any","Any",'Turf only'!V891)&amp;M891&amp;IF('by region'!$I$2="Any","Any",N891)&amp;G891</f>
        <v>AnyJumpAny45112</v>
      </c>
      <c r="E891" s="5" t="e">
        <f>IF(I891=#REF!,'Turf only'!G891,"")</f>
        <v>#REF!</v>
      </c>
      <c r="F891" s="5" t="e">
        <f t="shared" si="71"/>
        <v>#REF!</v>
      </c>
      <c r="G891" s="15">
        <v>45112</v>
      </c>
      <c r="H891" s="16" t="s">
        <v>27</v>
      </c>
      <c r="I891" s="16" t="s">
        <v>91</v>
      </c>
      <c r="J891" s="16" t="s">
        <v>9</v>
      </c>
      <c r="K891" s="14" t="s">
        <v>24</v>
      </c>
      <c r="L891" s="14" t="s">
        <v>17</v>
      </c>
      <c r="M891" s="16" t="s">
        <v>12</v>
      </c>
      <c r="N891" s="16" t="s">
        <v>13</v>
      </c>
      <c r="O891" s="16" t="s">
        <v>14</v>
      </c>
      <c r="P891" s="12">
        <f t="shared" si="72"/>
        <v>1</v>
      </c>
      <c r="Q891" s="12" cm="1">
        <f t="array" ref="Q891">SUMPRODUCT(($G$2:$G$2765=G891)*(P891&gt;$P$2:$P$2765))+1</f>
        <v>1</v>
      </c>
      <c r="R891" s="12" t="e">
        <f>(Q891*100000)+#REF!</f>
        <v>#REF!</v>
      </c>
      <c r="S891" t="e" cm="1">
        <f t="array" ref="S891">SUMPRODUCT(($G$2:$G$2765=G891)*(R891&gt;$R$2:$R$2765))+1</f>
        <v>#REF!</v>
      </c>
      <c r="T891" t="str">
        <f t="shared" si="73"/>
        <v xml:space="preserve">Worcester </v>
      </c>
      <c r="U891">
        <v>0</v>
      </c>
      <c r="V891" t="s">
        <v>30</v>
      </c>
      <c r="W891">
        <f t="shared" si="74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70"/>
        <v>Afternoon45113</v>
      </c>
      <c r="D892" s="5" t="str">
        <f>IF('by region'!$C$2="Any","Any",'Turf only'!V892)&amp;M892&amp;IF('by region'!$I$2="Any","Any",N892)&amp;G892</f>
        <v>AnyJumpAny45113</v>
      </c>
      <c r="E892" s="5" t="e">
        <f>IF(I892=#REF!,'Turf only'!G892,"")</f>
        <v>#REF!</v>
      </c>
      <c r="F892" s="5" t="e">
        <f t="shared" si="71"/>
        <v>#REF!</v>
      </c>
      <c r="G892" s="15">
        <v>45113</v>
      </c>
      <c r="H892" s="16" t="s">
        <v>34</v>
      </c>
      <c r="I892" s="16" t="s">
        <v>84</v>
      </c>
      <c r="J892" s="16" t="s">
        <v>9</v>
      </c>
      <c r="K892" s="14" t="s">
        <v>10</v>
      </c>
      <c r="L892" s="14" t="s">
        <v>11</v>
      </c>
      <c r="M892" s="16" t="s">
        <v>12</v>
      </c>
      <c r="N892" s="16" t="s">
        <v>13</v>
      </c>
      <c r="O892" s="16" t="s">
        <v>14</v>
      </c>
      <c r="P892" s="12">
        <f t="shared" si="72"/>
        <v>1</v>
      </c>
      <c r="Q892" s="12" cm="1">
        <f t="array" ref="Q892">SUMPRODUCT(($G$2:$G$2765=G892)*(P892&gt;$P$2:$P$2765))+1</f>
        <v>1</v>
      </c>
      <c r="R892" s="12" t="e">
        <f>(Q892*100000)+#REF!</f>
        <v>#REF!</v>
      </c>
      <c r="S892" t="e" cm="1">
        <f t="array" ref="S892">SUMPRODUCT(($G$2:$G$2765=G892)*(R892&gt;$R$2:$R$2765))+1</f>
        <v>#REF!</v>
      </c>
      <c r="T892" t="str">
        <f t="shared" si="73"/>
        <v xml:space="preserve">Perth </v>
      </c>
      <c r="U892">
        <v>0</v>
      </c>
      <c r="V892" t="s">
        <v>19</v>
      </c>
      <c r="W892">
        <f t="shared" si="74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70"/>
        <v>Afternoon45114</v>
      </c>
      <c r="D893" s="5" t="str">
        <f>IF('by region'!$C$2="Any","Any",'Turf only'!V893)&amp;M893&amp;IF('by region'!$I$2="Any","Any",N893)&amp;G893</f>
        <v>AnyJumpAny45114</v>
      </c>
      <c r="E893" s="5" t="e">
        <f>IF(I893=#REF!,'Turf only'!G893,"")</f>
        <v>#REF!</v>
      </c>
      <c r="F893" s="5" t="e">
        <f t="shared" si="71"/>
        <v>#REF!</v>
      </c>
      <c r="G893" s="15">
        <v>45114</v>
      </c>
      <c r="H893" s="16" t="s">
        <v>35</v>
      </c>
      <c r="I893" s="16" t="s">
        <v>75</v>
      </c>
      <c r="J893" s="16" t="s">
        <v>9</v>
      </c>
      <c r="K893" s="14" t="s">
        <v>10</v>
      </c>
      <c r="L893" s="14" t="s">
        <v>19</v>
      </c>
      <c r="M893" s="16" t="s">
        <v>12</v>
      </c>
      <c r="N893" s="16" t="s">
        <v>13</v>
      </c>
      <c r="O893" s="16" t="s">
        <v>14</v>
      </c>
      <c r="P893" s="12">
        <f t="shared" si="72"/>
        <v>1</v>
      </c>
      <c r="Q893" s="12" cm="1">
        <f t="array" ref="Q893">SUMPRODUCT(($G$2:$G$2765=G893)*(P893&gt;$P$2:$P$2765))+1</f>
        <v>1</v>
      </c>
      <c r="R893" s="12" t="e">
        <f>(Q893*100000)+#REF!</f>
        <v>#REF!</v>
      </c>
      <c r="S893" t="e" cm="1">
        <f t="array" ref="S893">SUMPRODUCT(($G$2:$G$2765=G893)*(R893&gt;$R$2:$R$2765))+1</f>
        <v>#REF!</v>
      </c>
      <c r="T893" t="str">
        <f t="shared" si="73"/>
        <v xml:space="preserve">Newton Abbot </v>
      </c>
      <c r="U893">
        <v>0</v>
      </c>
      <c r="V893" t="s">
        <v>17</v>
      </c>
      <c r="W893">
        <f t="shared" si="74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70"/>
        <v>Afternoon45116</v>
      </c>
      <c r="D894" s="5" t="str">
        <f>IF('by region'!$C$2="Any","Any",'Turf only'!V894)&amp;M894&amp;IF('by region'!$I$2="Any","Any",N894)&amp;G894</f>
        <v>AnyJumpAny45116</v>
      </c>
      <c r="E894" s="5" t="e">
        <f>IF(I894=#REF!,'Turf only'!G894,"")</f>
        <v>#REF!</v>
      </c>
      <c r="F894" s="5" t="e">
        <f t="shared" si="71"/>
        <v>#REF!</v>
      </c>
      <c r="G894" s="15">
        <v>45116</v>
      </c>
      <c r="H894" s="16" t="s">
        <v>40</v>
      </c>
      <c r="I894" s="16" t="s">
        <v>53</v>
      </c>
      <c r="J894" s="16" t="s">
        <v>9</v>
      </c>
      <c r="K894" s="14" t="s">
        <v>16</v>
      </c>
      <c r="L894" s="14" t="s">
        <v>17</v>
      </c>
      <c r="M894" s="16" t="s">
        <v>12</v>
      </c>
      <c r="N894" s="16" t="s">
        <v>13</v>
      </c>
      <c r="O894" s="16" t="s">
        <v>14</v>
      </c>
      <c r="P894" s="12">
        <f t="shared" si="72"/>
        <v>1</v>
      </c>
      <c r="Q894" s="12" cm="1">
        <f t="array" ref="Q894">SUMPRODUCT(($G$2:$G$2765=G894)*(P894&gt;$P$2:$P$2765))+1</f>
        <v>1</v>
      </c>
      <c r="R894" s="12" t="e">
        <f>(Q894*100000)+#REF!</f>
        <v>#REF!</v>
      </c>
      <c r="S894" t="e" cm="1">
        <f t="array" ref="S894">SUMPRODUCT(($G$2:$G$2765=G894)*(R894&gt;$R$2:$R$2765))+1</f>
        <v>#REF!</v>
      </c>
      <c r="T894" t="str">
        <f t="shared" si="73"/>
        <v xml:space="preserve">Market Rasen </v>
      </c>
      <c r="U894">
        <v>0</v>
      </c>
      <c r="V894" t="s">
        <v>17</v>
      </c>
      <c r="W894">
        <f t="shared" si="74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70"/>
        <v>Afternoon45117</v>
      </c>
      <c r="D895" s="5" t="str">
        <f>IF('by region'!$C$2="Any","Any",'Turf only'!V895)&amp;M895&amp;IF('by region'!$I$2="Any","Any",N895)&amp;G895</f>
        <v>AnyJumpAny45117</v>
      </c>
      <c r="E895" s="5" t="e">
        <f>IF(I895=#REF!,'Turf only'!G895,"")</f>
        <v>#REF!</v>
      </c>
      <c r="F895" s="5" t="e">
        <f t="shared" si="71"/>
        <v>#REF!</v>
      </c>
      <c r="G895" s="15">
        <v>45117</v>
      </c>
      <c r="H895" s="16" t="s">
        <v>42</v>
      </c>
      <c r="I895" s="16" t="s">
        <v>91</v>
      </c>
      <c r="J895" s="16" t="s">
        <v>9</v>
      </c>
      <c r="K895" s="14" t="s">
        <v>24</v>
      </c>
      <c r="L895" s="14" t="s">
        <v>17</v>
      </c>
      <c r="M895" s="16" t="s">
        <v>12</v>
      </c>
      <c r="N895" s="16" t="s">
        <v>13</v>
      </c>
      <c r="O895" s="16" t="s">
        <v>14</v>
      </c>
      <c r="P895" s="12">
        <f t="shared" si="72"/>
        <v>1</v>
      </c>
      <c r="Q895" s="12" cm="1">
        <f t="array" ref="Q895">SUMPRODUCT(($G$2:$G$2765=G895)*(P895&gt;$P$2:$P$2765))+1</f>
        <v>1</v>
      </c>
      <c r="R895" s="12" t="e">
        <f>(Q895*100000)+#REF!</f>
        <v>#REF!</v>
      </c>
      <c r="S895" t="e" cm="1">
        <f t="array" ref="S895">SUMPRODUCT(($G$2:$G$2765=G895)*(R895&gt;$R$2:$R$2765))+1</f>
        <v>#REF!</v>
      </c>
      <c r="T895" t="str">
        <f t="shared" si="73"/>
        <v xml:space="preserve">Worcester </v>
      </c>
      <c r="U895">
        <v>0</v>
      </c>
      <c r="V895" t="s">
        <v>30</v>
      </c>
      <c r="W895">
        <f t="shared" si="74"/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70"/>
        <v>Evening45118</v>
      </c>
      <c r="D896" s="5" t="str">
        <f>IF('by region'!$C$2="Any","Any",'Turf only'!V896)&amp;M896&amp;IF('by region'!$I$2="Any","Any",N896)&amp;G896</f>
        <v>AnyJumpAny45118</v>
      </c>
      <c r="E896" s="5" t="e">
        <f>IF(I896=#REF!,'Turf only'!G896,"")</f>
        <v>#REF!</v>
      </c>
      <c r="F896" s="5" t="e">
        <f t="shared" si="71"/>
        <v>#REF!</v>
      </c>
      <c r="G896" s="15">
        <v>45118</v>
      </c>
      <c r="H896" s="16" t="s">
        <v>7</v>
      </c>
      <c r="I896" s="16" t="s">
        <v>60</v>
      </c>
      <c r="J896" s="16" t="s">
        <v>80</v>
      </c>
      <c r="K896" s="14" t="s">
        <v>24</v>
      </c>
      <c r="L896" s="14" t="s">
        <v>17</v>
      </c>
      <c r="M896" s="16" t="s">
        <v>12</v>
      </c>
      <c r="N896" s="16" t="s">
        <v>13</v>
      </c>
      <c r="O896" s="16" t="s">
        <v>14</v>
      </c>
      <c r="P896" s="12">
        <f t="shared" si="72"/>
        <v>2</v>
      </c>
      <c r="Q896" s="12" cm="1">
        <f t="array" ref="Q896">SUMPRODUCT(($G$2:$G$2765=G896)*(P896&gt;$P$2:$P$2765))+1</f>
        <v>2</v>
      </c>
      <c r="R896" s="12" t="e">
        <f>(Q896*100000)+#REF!</f>
        <v>#REF!</v>
      </c>
      <c r="S896" t="e" cm="1">
        <f t="array" ref="S896">SUMPRODUCT(($G$2:$G$2765=G896)*(R896&gt;$R$2:$R$2765))+1</f>
        <v>#REF!</v>
      </c>
      <c r="T896" t="str">
        <f t="shared" si="73"/>
        <v>Uttoxeter †</v>
      </c>
      <c r="U896">
        <v>0</v>
      </c>
      <c r="V896" t="s">
        <v>11</v>
      </c>
      <c r="W896">
        <f t="shared" si="74"/>
        <v>2023</v>
      </c>
    </row>
    <row r="897" spans="1:23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70"/>
        <v>Afternoon45123</v>
      </c>
      <c r="D897" s="5" t="str">
        <f>IF('by region'!$C$2="Any","Any",'Turf only'!V897)&amp;M897&amp;IF('by region'!$I$2="Any","Any",N897)&amp;G897</f>
        <v>AnyJumpAny45123</v>
      </c>
      <c r="E897" s="5" t="e">
        <f>IF(I897=#REF!,'Turf only'!G897,"")</f>
        <v>#REF!</v>
      </c>
      <c r="F897" s="5" t="e">
        <f t="shared" si="71"/>
        <v>#REF!</v>
      </c>
      <c r="G897" s="15">
        <v>45123</v>
      </c>
      <c r="H897" s="16" t="s">
        <v>40</v>
      </c>
      <c r="I897" s="16" t="s">
        <v>84</v>
      </c>
      <c r="J897" s="16" t="s">
        <v>9</v>
      </c>
      <c r="K897" s="14" t="s">
        <v>10</v>
      </c>
      <c r="L897" s="14" t="s">
        <v>11</v>
      </c>
      <c r="M897" s="16" t="s">
        <v>12</v>
      </c>
      <c r="N897" s="16" t="s">
        <v>13</v>
      </c>
      <c r="O897" s="16" t="s">
        <v>14</v>
      </c>
      <c r="P897" s="12">
        <f t="shared" si="72"/>
        <v>1</v>
      </c>
      <c r="Q897" s="12" cm="1">
        <f t="array" ref="Q897">SUMPRODUCT(($G$2:$G$2765=G897)*(P897&gt;$P$2:$P$2765))+1</f>
        <v>1</v>
      </c>
      <c r="R897" s="12" t="e">
        <f>(Q897*100000)+#REF!</f>
        <v>#REF!</v>
      </c>
      <c r="S897" t="e" cm="1">
        <f t="array" ref="S897">SUMPRODUCT(($G$2:$G$2765=G897)*(R897&gt;$R$2:$R$2765))+1</f>
        <v>#REF!</v>
      </c>
      <c r="T897" t="str">
        <f t="shared" si="73"/>
        <v xml:space="preserve">Perth </v>
      </c>
      <c r="U897">
        <v>0</v>
      </c>
      <c r="V897" t="s">
        <v>17</v>
      </c>
      <c r="W897">
        <f t="shared" si="74"/>
        <v>2023</v>
      </c>
    </row>
    <row r="898" spans="1:23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si="70"/>
        <v>Afternoon45123</v>
      </c>
      <c r="D898" s="5" t="str">
        <f>IF('by region'!$C$2="Any","Any",'Turf only'!V898)&amp;M898&amp;IF('by region'!$I$2="Any","Any",N898)&amp;G898</f>
        <v>AnyJumpAny45123</v>
      </c>
      <c r="E898" s="5" t="e">
        <f>IF(I898=#REF!,'Turf only'!G898,"")</f>
        <v>#REF!</v>
      </c>
      <c r="F898" s="5" t="e">
        <f t="shared" si="71"/>
        <v>#REF!</v>
      </c>
      <c r="G898" s="15">
        <v>45123</v>
      </c>
      <c r="H898" s="16" t="s">
        <v>40</v>
      </c>
      <c r="I898" s="16" t="s">
        <v>66</v>
      </c>
      <c r="J898" s="16" t="s">
        <v>9</v>
      </c>
      <c r="K898" s="14" t="s">
        <v>10</v>
      </c>
      <c r="L898" s="14" t="s">
        <v>17</v>
      </c>
      <c r="M898" s="16" t="s">
        <v>12</v>
      </c>
      <c r="N898" s="16" t="s">
        <v>13</v>
      </c>
      <c r="O898" s="16" t="s">
        <v>14</v>
      </c>
      <c r="P898" s="12">
        <f t="shared" si="72"/>
        <v>1</v>
      </c>
      <c r="Q898" s="12" cm="1">
        <f t="array" ref="Q898">SUMPRODUCT(($G$2:$G$2765=G898)*(P898&gt;$P$2:$P$2765))+1</f>
        <v>1</v>
      </c>
      <c r="R898" s="12" t="e">
        <f>(Q898*100000)+#REF!</f>
        <v>#REF!</v>
      </c>
      <c r="S898" t="e" cm="1">
        <f t="array" ref="S898">SUMPRODUCT(($G$2:$G$2765=G898)*(R898&gt;$R$2:$R$2765))+1</f>
        <v>#REF!</v>
      </c>
      <c r="T898" t="str">
        <f t="shared" si="73"/>
        <v xml:space="preserve">Stratford-On-Avon </v>
      </c>
      <c r="U898">
        <v>0</v>
      </c>
      <c r="V898" t="s">
        <v>17</v>
      </c>
      <c r="W898">
        <f t="shared" si="74"/>
        <v>2023</v>
      </c>
    </row>
    <row r="899" spans="1:23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70"/>
        <v>Afternoon45124</v>
      </c>
      <c r="D899" s="5" t="str">
        <f>IF('by region'!$C$2="Any","Any",'Turf only'!V899)&amp;M899&amp;IF('by region'!$I$2="Any","Any",N899)&amp;G899</f>
        <v>AnyJumpAny45124</v>
      </c>
      <c r="E899" s="5" t="e">
        <f>IF(I899=#REF!,'Turf only'!G899,"")</f>
        <v>#REF!</v>
      </c>
      <c r="F899" s="5" t="e">
        <f t="shared" si="71"/>
        <v>#REF!</v>
      </c>
      <c r="G899" s="15">
        <v>45124</v>
      </c>
      <c r="H899" s="16" t="s">
        <v>42</v>
      </c>
      <c r="I899" s="16" t="s">
        <v>75</v>
      </c>
      <c r="J899" s="16" t="s">
        <v>9</v>
      </c>
      <c r="K899" s="14" t="s">
        <v>10</v>
      </c>
      <c r="L899" s="14" t="s">
        <v>19</v>
      </c>
      <c r="M899" s="16" t="s">
        <v>12</v>
      </c>
      <c r="N899" s="16" t="s">
        <v>13</v>
      </c>
      <c r="O899" s="16" t="s">
        <v>14</v>
      </c>
      <c r="P899" s="12">
        <f t="shared" si="72"/>
        <v>1</v>
      </c>
      <c r="Q899" s="12" cm="1">
        <f t="array" ref="Q899">SUMPRODUCT(($G$2:$G$2765=G899)*(P899&gt;$P$2:$P$2765))+1</f>
        <v>1</v>
      </c>
      <c r="R899" s="12" t="e">
        <f>(Q899*100000)+#REF!</f>
        <v>#REF!</v>
      </c>
      <c r="S899" t="e" cm="1">
        <f t="array" ref="S899">SUMPRODUCT(($G$2:$G$2765=G899)*(R899&gt;$R$2:$R$2765))+1</f>
        <v>#REF!</v>
      </c>
      <c r="T899" t="str">
        <f t="shared" si="73"/>
        <v xml:space="preserve">Newton Abbot </v>
      </c>
      <c r="U899">
        <v>0</v>
      </c>
      <c r="V899" t="s">
        <v>30</v>
      </c>
      <c r="W899">
        <f t="shared" si="74"/>
        <v>2023</v>
      </c>
    </row>
    <row r="900" spans="1:23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70"/>
        <v>Evening45125</v>
      </c>
      <c r="D900" s="5" t="str">
        <f>IF('by region'!$C$2="Any","Any",'Turf only'!V900)&amp;M900&amp;IF('by region'!$I$2="Any","Any",N900)&amp;G900</f>
        <v>AnyJumpAny45125</v>
      </c>
      <c r="E900" s="5" t="e">
        <f>IF(I900=#REF!,'Turf only'!G900,"")</f>
        <v>#REF!</v>
      </c>
      <c r="F900" s="5" t="e">
        <f t="shared" si="71"/>
        <v>#REF!</v>
      </c>
      <c r="G900" s="15">
        <v>45125</v>
      </c>
      <c r="H900" s="16" t="s">
        <v>7</v>
      </c>
      <c r="I900" s="16" t="s">
        <v>23</v>
      </c>
      <c r="J900" s="16" t="s">
        <v>80</v>
      </c>
      <c r="K900" s="14" t="s">
        <v>24</v>
      </c>
      <c r="L900" s="14" t="s">
        <v>17</v>
      </c>
      <c r="M900" s="16" t="s">
        <v>12</v>
      </c>
      <c r="N900" s="16" t="s">
        <v>13</v>
      </c>
      <c r="O900" s="16" t="s">
        <v>14</v>
      </c>
      <c r="P900" s="12">
        <f t="shared" si="72"/>
        <v>2</v>
      </c>
      <c r="Q900" s="12" cm="1">
        <f t="array" ref="Q900">SUMPRODUCT(($G$2:$G$2765=G900)*(P900&gt;$P$2:$P$2765))+1</f>
        <v>3</v>
      </c>
      <c r="R900" s="12" t="e">
        <f>(Q900*100000)+#REF!</f>
        <v>#REF!</v>
      </c>
      <c r="S900" t="e" cm="1">
        <f t="array" ref="S900">SUMPRODUCT(($G$2:$G$2765=G900)*(R900&gt;$R$2:$R$2765))+1</f>
        <v>#REF!</v>
      </c>
      <c r="T900" t="str">
        <f t="shared" si="73"/>
        <v>Southwell †</v>
      </c>
      <c r="U900">
        <v>0</v>
      </c>
      <c r="V900" t="s">
        <v>17</v>
      </c>
      <c r="W900">
        <f t="shared" si="74"/>
        <v>2023</v>
      </c>
    </row>
    <row r="901" spans="1:23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70"/>
        <v>Afternoon45126</v>
      </c>
      <c r="D901" s="5" t="str">
        <f>IF('by region'!$C$2="Any","Any",'Turf only'!V901)&amp;M901&amp;IF('by region'!$I$2="Any","Any",N901)&amp;G901</f>
        <v>AnyJumpAny45126</v>
      </c>
      <c r="E901" s="5" t="e">
        <f>IF(I901=#REF!,'Turf only'!G901,"")</f>
        <v>#REF!</v>
      </c>
      <c r="F901" s="5" t="e">
        <f t="shared" si="71"/>
        <v>#REF!</v>
      </c>
      <c r="G901" s="15">
        <v>45126</v>
      </c>
      <c r="H901" s="16" t="s">
        <v>27</v>
      </c>
      <c r="I901" s="16" t="s">
        <v>60</v>
      </c>
      <c r="J901" s="16" t="s">
        <v>9</v>
      </c>
      <c r="K901" s="14" t="s">
        <v>24</v>
      </c>
      <c r="L901" s="14" t="s">
        <v>17</v>
      </c>
      <c r="M901" s="16" t="s">
        <v>12</v>
      </c>
      <c r="N901" s="16" t="s">
        <v>13</v>
      </c>
      <c r="O901" s="16" t="s">
        <v>14</v>
      </c>
      <c r="P901" s="12">
        <f t="shared" si="72"/>
        <v>1</v>
      </c>
      <c r="Q901" s="12" cm="1">
        <f t="array" ref="Q901">SUMPRODUCT(($G$2:$G$2765=G901)*(P901&gt;$P$2:$P$2765))+1</f>
        <v>1</v>
      </c>
      <c r="R901" s="12" t="e">
        <f>(Q901*100000)+#REF!</f>
        <v>#REF!</v>
      </c>
      <c r="S901" t="e" cm="1">
        <f t="array" ref="S901">SUMPRODUCT(($G$2:$G$2765=G901)*(R901&gt;$R$2:$R$2765))+1</f>
        <v>#REF!</v>
      </c>
      <c r="T901" t="str">
        <f t="shared" si="73"/>
        <v xml:space="preserve">Uttoxeter </v>
      </c>
      <c r="U901">
        <v>0</v>
      </c>
      <c r="V901" t="s">
        <v>11</v>
      </c>
      <c r="W901">
        <f t="shared" si="74"/>
        <v>2023</v>
      </c>
    </row>
    <row r="902" spans="1:23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70"/>
        <v>Evening45127</v>
      </c>
      <c r="D902" s="5" t="str">
        <f>IF('by region'!$C$2="Any","Any",'Turf only'!V902)&amp;M902&amp;IF('by region'!$I$2="Any","Any",N902)&amp;G902</f>
        <v>AnyJumpAny45127</v>
      </c>
      <c r="E902" s="5" t="e">
        <f>IF(I902=#REF!,'Turf only'!G902,"")</f>
        <v>#REF!</v>
      </c>
      <c r="F902" s="5" t="e">
        <f t="shared" si="71"/>
        <v>#REF!</v>
      </c>
      <c r="G902" s="15">
        <v>45127</v>
      </c>
      <c r="H902" s="16" t="s">
        <v>34</v>
      </c>
      <c r="I902" s="16" t="s">
        <v>91</v>
      </c>
      <c r="J902" s="16" t="s">
        <v>80</v>
      </c>
      <c r="K902" s="14" t="s">
        <v>24</v>
      </c>
      <c r="L902" s="14" t="s">
        <v>17</v>
      </c>
      <c r="M902" s="16" t="s">
        <v>12</v>
      </c>
      <c r="N902" s="16" t="s">
        <v>13</v>
      </c>
      <c r="O902" s="16" t="s">
        <v>14</v>
      </c>
      <c r="P902" s="12">
        <f t="shared" si="72"/>
        <v>2</v>
      </c>
      <c r="Q902" s="12" cm="1">
        <f t="array" ref="Q902">SUMPRODUCT(($G$2:$G$2765=G902)*(P902&gt;$P$2:$P$2765))+1</f>
        <v>4</v>
      </c>
      <c r="R902" s="12" t="e">
        <f>(Q902*100000)+#REF!</f>
        <v>#REF!</v>
      </c>
      <c r="S902" t="e" cm="1">
        <f t="array" ref="S902">SUMPRODUCT(($G$2:$G$2765=G902)*(R902&gt;$R$2:$R$2765))+1</f>
        <v>#REF!</v>
      </c>
      <c r="T902" t="str">
        <f t="shared" si="73"/>
        <v>Worcester †</v>
      </c>
      <c r="U902">
        <v>0</v>
      </c>
      <c r="V902" t="s">
        <v>19</v>
      </c>
      <c r="W902">
        <f t="shared" si="74"/>
        <v>2023</v>
      </c>
    </row>
    <row r="903" spans="1:23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70"/>
        <v>Afternoon45129</v>
      </c>
      <c r="D903" s="5" t="str">
        <f>IF('by region'!$C$2="Any","Any",'Turf only'!V903)&amp;M903&amp;IF('by region'!$I$2="Any","Any",N903)&amp;G903</f>
        <v>AnyJumpAny45129</v>
      </c>
      <c r="E903" s="5" t="e">
        <f>IF(I903=#REF!,'Turf only'!G903,"")</f>
        <v>#REF!</v>
      </c>
      <c r="F903" s="5" t="e">
        <f t="shared" si="71"/>
        <v>#REF!</v>
      </c>
      <c r="G903" s="15">
        <v>45129</v>
      </c>
      <c r="H903" s="16" t="s">
        <v>37</v>
      </c>
      <c r="I903" s="16" t="s">
        <v>53</v>
      </c>
      <c r="J903" s="16" t="s">
        <v>9</v>
      </c>
      <c r="K903" s="14" t="s">
        <v>16</v>
      </c>
      <c r="L903" s="14" t="s">
        <v>17</v>
      </c>
      <c r="M903" s="16" t="s">
        <v>12</v>
      </c>
      <c r="N903" s="16" t="s">
        <v>13</v>
      </c>
      <c r="O903" s="16" t="s">
        <v>14</v>
      </c>
      <c r="P903" s="12">
        <f t="shared" si="72"/>
        <v>1</v>
      </c>
      <c r="Q903" s="12" cm="1">
        <f t="array" ref="Q903">SUMPRODUCT(($G$2:$G$2765=G903)*(P903&gt;$P$2:$P$2765))+1</f>
        <v>1</v>
      </c>
      <c r="R903" s="12" t="e">
        <f>(Q903*100000)+#REF!</f>
        <v>#REF!</v>
      </c>
      <c r="S903" t="e" cm="1">
        <f t="array" ref="S903">SUMPRODUCT(($G$2:$G$2765=G903)*(R903&gt;$R$2:$R$2765))+1</f>
        <v>#REF!</v>
      </c>
      <c r="T903" t="str">
        <f t="shared" si="73"/>
        <v xml:space="preserve">Market Rasen </v>
      </c>
      <c r="U903">
        <v>0</v>
      </c>
      <c r="V903" t="s">
        <v>30</v>
      </c>
      <c r="W903">
        <f t="shared" si="74"/>
        <v>2023</v>
      </c>
    </row>
    <row r="904" spans="1:23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70"/>
        <v>Afternoon45129</v>
      </c>
      <c r="D904" s="5" t="str">
        <f>IF('by region'!$C$2="Any","Any",'Turf only'!V904)&amp;M904&amp;IF('by region'!$I$2="Any","Any",N904)&amp;G904</f>
        <v>AnyJumpAny45129</v>
      </c>
      <c r="E904" s="5" t="e">
        <f>IF(I904=#REF!,'Turf only'!G904,"")</f>
        <v>#REF!</v>
      </c>
      <c r="F904" s="5" t="e">
        <f t="shared" si="71"/>
        <v>#REF!</v>
      </c>
      <c r="G904" s="15">
        <v>45129</v>
      </c>
      <c r="H904" s="16" t="s">
        <v>37</v>
      </c>
      <c r="I904" s="16" t="s">
        <v>92</v>
      </c>
      <c r="J904" s="16" t="s">
        <v>9</v>
      </c>
      <c r="K904" s="14" t="s">
        <v>10</v>
      </c>
      <c r="L904" s="14" t="s">
        <v>11</v>
      </c>
      <c r="M904" s="16" t="s">
        <v>12</v>
      </c>
      <c r="N904" s="16" t="s">
        <v>13</v>
      </c>
      <c r="O904" s="16" t="s">
        <v>21</v>
      </c>
      <c r="P904" s="12">
        <f t="shared" si="72"/>
        <v>1</v>
      </c>
      <c r="Q904" s="12" cm="1">
        <f t="array" ref="Q904">SUMPRODUCT(($G$2:$G$2765=G904)*(P904&gt;$P$2:$P$2765))+1</f>
        <v>1</v>
      </c>
      <c r="R904" s="12" t="e">
        <f>(Q904*100000)+#REF!</f>
        <v>#REF!</v>
      </c>
      <c r="S904" t="e" cm="1">
        <f t="array" ref="S904">SUMPRODUCT(($G$2:$G$2765=G904)*(R904&gt;$R$2:$R$2765))+1</f>
        <v>#REF!</v>
      </c>
      <c r="T904" t="str">
        <f t="shared" si="73"/>
        <v xml:space="preserve">Cartmel </v>
      </c>
      <c r="U904">
        <v>0</v>
      </c>
      <c r="V904" t="s">
        <v>17</v>
      </c>
      <c r="W904">
        <f t="shared" si="74"/>
        <v>2023</v>
      </c>
    </row>
    <row r="905" spans="1:23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70"/>
        <v>Afternoon45130</v>
      </c>
      <c r="D905" s="5" t="str">
        <f>IF('by region'!$C$2="Any","Any",'Turf only'!V905)&amp;M905&amp;IF('by region'!$I$2="Any","Any",N905)&amp;G905</f>
        <v>AnyJumpAny45130</v>
      </c>
      <c r="E905" s="5" t="e">
        <f>IF(I905=#REF!,'Turf only'!G905,"")</f>
        <v>#REF!</v>
      </c>
      <c r="F905" s="5" t="e">
        <f t="shared" si="71"/>
        <v>#REF!</v>
      </c>
      <c r="G905" s="15">
        <v>45130</v>
      </c>
      <c r="H905" s="16" t="s">
        <v>40</v>
      </c>
      <c r="I905" s="16" t="s">
        <v>75</v>
      </c>
      <c r="J905" s="16" t="s">
        <v>9</v>
      </c>
      <c r="K905" s="14" t="s">
        <v>10</v>
      </c>
      <c r="L905" s="14" t="s">
        <v>19</v>
      </c>
      <c r="M905" s="16" t="s">
        <v>12</v>
      </c>
      <c r="N905" s="16" t="s">
        <v>13</v>
      </c>
      <c r="O905" s="16" t="s">
        <v>14</v>
      </c>
      <c r="P905" s="12">
        <f t="shared" si="72"/>
        <v>1</v>
      </c>
      <c r="Q905" s="12" cm="1">
        <f t="array" ref="Q905">SUMPRODUCT(($G$2:$G$2765=G905)*(P905&gt;$P$2:$P$2765))+1</f>
        <v>1</v>
      </c>
      <c r="R905" s="12" t="e">
        <f>(Q905*100000)+#REF!</f>
        <v>#REF!</v>
      </c>
      <c r="S905" t="e" cm="1">
        <f t="array" ref="S905">SUMPRODUCT(($G$2:$G$2765=G905)*(R905&gt;$R$2:$R$2765))+1</f>
        <v>#REF!</v>
      </c>
      <c r="T905" t="str">
        <f t="shared" si="73"/>
        <v xml:space="preserve">Newton Abbot </v>
      </c>
      <c r="U905">
        <v>0</v>
      </c>
      <c r="V905" t="s">
        <v>11</v>
      </c>
      <c r="W905">
        <f t="shared" si="74"/>
        <v>2023</v>
      </c>
    </row>
    <row r="906" spans="1:23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70"/>
        <v>Afternoon45130</v>
      </c>
      <c r="D906" s="5" t="str">
        <f>IF('by region'!$C$2="Any","Any",'Turf only'!V906)&amp;M906&amp;IF('by region'!$I$2="Any","Any",N906)&amp;G906</f>
        <v>AnyJumpAny45130</v>
      </c>
      <c r="E906" s="5" t="e">
        <f>IF(I906=#REF!,'Turf only'!G906,"")</f>
        <v>#REF!</v>
      </c>
      <c r="F906" s="5" t="e">
        <f t="shared" si="71"/>
        <v>#REF!</v>
      </c>
      <c r="G906" s="15">
        <v>45130</v>
      </c>
      <c r="H906" s="16" t="s">
        <v>40</v>
      </c>
      <c r="I906" s="16" t="s">
        <v>66</v>
      </c>
      <c r="J906" s="16" t="s">
        <v>9</v>
      </c>
      <c r="K906" s="14" t="s">
        <v>10</v>
      </c>
      <c r="L906" s="14" t="s">
        <v>17</v>
      </c>
      <c r="M906" s="16" t="s">
        <v>12</v>
      </c>
      <c r="N906" s="16" t="s">
        <v>13</v>
      </c>
      <c r="O906" s="16" t="s">
        <v>14</v>
      </c>
      <c r="P906" s="12">
        <f t="shared" si="72"/>
        <v>1</v>
      </c>
      <c r="Q906" s="12" cm="1">
        <f t="array" ref="Q906">SUMPRODUCT(($G$2:$G$2765=G906)*(P906&gt;$P$2:$P$2765))+1</f>
        <v>1</v>
      </c>
      <c r="R906" s="12" t="e">
        <f>(Q906*100000)+#REF!</f>
        <v>#REF!</v>
      </c>
      <c r="S906" t="e" cm="1">
        <f t="array" ref="S906">SUMPRODUCT(($G$2:$G$2765=G906)*(R906&gt;$R$2:$R$2765))+1</f>
        <v>#REF!</v>
      </c>
      <c r="T906" t="str">
        <f t="shared" si="73"/>
        <v xml:space="preserve">Stratford-On-Avon </v>
      </c>
      <c r="U906">
        <v>0</v>
      </c>
      <c r="V906" t="s">
        <v>11</v>
      </c>
      <c r="W906">
        <f t="shared" si="74"/>
        <v>2023</v>
      </c>
    </row>
    <row r="907" spans="1:23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70"/>
        <v>Afternoon45131</v>
      </c>
      <c r="D907" s="5" t="str">
        <f>IF('by region'!$C$2="Any","Any",'Turf only'!V907)&amp;M907&amp;IF('by region'!$I$2="Any","Any",N907)&amp;G907</f>
        <v>AnyJumpAny45131</v>
      </c>
      <c r="E907" s="5" t="e">
        <f>IF(I907=#REF!,'Turf only'!G907,"")</f>
        <v>#REF!</v>
      </c>
      <c r="F907" s="5" t="e">
        <f t="shared" si="71"/>
        <v>#REF!</v>
      </c>
      <c r="G907" s="15">
        <v>45131</v>
      </c>
      <c r="H907" s="16" t="s">
        <v>42</v>
      </c>
      <c r="I907" s="16" t="s">
        <v>92</v>
      </c>
      <c r="J907" s="16" t="s">
        <v>9</v>
      </c>
      <c r="K907" s="14" t="s">
        <v>10</v>
      </c>
      <c r="L907" s="14" t="s">
        <v>11</v>
      </c>
      <c r="M907" s="16" t="s">
        <v>12</v>
      </c>
      <c r="N907" s="16" t="s">
        <v>13</v>
      </c>
      <c r="O907" s="16" t="s">
        <v>21</v>
      </c>
      <c r="P907" s="12">
        <f t="shared" si="72"/>
        <v>1</v>
      </c>
      <c r="Q907" s="12" cm="1">
        <f t="array" ref="Q907">SUMPRODUCT(($G$2:$G$2765=G907)*(P907&gt;$P$2:$P$2765))+1</f>
        <v>1</v>
      </c>
      <c r="R907" s="12" t="e">
        <f>(Q907*100000)+#REF!</f>
        <v>#REF!</v>
      </c>
      <c r="S907" t="e" cm="1">
        <f t="array" ref="S907">SUMPRODUCT(($G$2:$G$2765=G907)*(R907&gt;$R$2:$R$2765))+1</f>
        <v>#REF!</v>
      </c>
      <c r="T907" t="str">
        <f t="shared" si="73"/>
        <v xml:space="preserve">Cartmel </v>
      </c>
      <c r="U907">
        <v>0</v>
      </c>
      <c r="V907" t="s">
        <v>19</v>
      </c>
      <c r="W907">
        <f t="shared" si="74"/>
        <v>2023</v>
      </c>
    </row>
    <row r="908" spans="1:23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70"/>
        <v>Afternoon45132</v>
      </c>
      <c r="D908" s="5" t="str">
        <f>IF('by region'!$C$2="Any","Any",'Turf only'!V908)&amp;M908&amp;IF('by region'!$I$2="Any","Any",N908)&amp;G908</f>
        <v>AnyJumpAny45132</v>
      </c>
      <c r="E908" s="5" t="e">
        <f>IF(I908=#REF!,'Turf only'!G908,"")</f>
        <v>#REF!</v>
      </c>
      <c r="F908" s="5" t="e">
        <f t="shared" si="71"/>
        <v>#REF!</v>
      </c>
      <c r="G908" s="15">
        <v>45132</v>
      </c>
      <c r="H908" s="16" t="s">
        <v>7</v>
      </c>
      <c r="I908" s="16" t="s">
        <v>23</v>
      </c>
      <c r="J908" s="16" t="s">
        <v>9</v>
      </c>
      <c r="K908" s="14" t="s">
        <v>24</v>
      </c>
      <c r="L908" s="14" t="s">
        <v>17</v>
      </c>
      <c r="M908" s="16" t="s">
        <v>12</v>
      </c>
      <c r="N908" s="16" t="s">
        <v>13</v>
      </c>
      <c r="O908" s="16" t="s">
        <v>14</v>
      </c>
      <c r="P908" s="12">
        <f t="shared" si="72"/>
        <v>1</v>
      </c>
      <c r="Q908" s="12" cm="1">
        <f t="array" ref="Q908">SUMPRODUCT(($G$2:$G$2765=G908)*(P908&gt;$P$2:$P$2765))+1</f>
        <v>1</v>
      </c>
      <c r="R908" s="12" t="e">
        <f>(Q908*100000)+#REF!</f>
        <v>#REF!</v>
      </c>
      <c r="S908" t="e" cm="1">
        <f t="array" ref="S908">SUMPRODUCT(($G$2:$G$2765=G908)*(R908&gt;$R$2:$R$2765))+1</f>
        <v>#REF!</v>
      </c>
      <c r="T908" t="str">
        <f t="shared" si="73"/>
        <v xml:space="preserve">Southwell </v>
      </c>
      <c r="U908">
        <v>0</v>
      </c>
      <c r="V908" t="s">
        <v>11</v>
      </c>
      <c r="W908">
        <f t="shared" si="74"/>
        <v>2023</v>
      </c>
    </row>
    <row r="909" spans="1:23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70"/>
        <v>Afternoon45134</v>
      </c>
      <c r="D909" s="5" t="str">
        <f>IF('by region'!$C$2="Any","Any",'Turf only'!V909)&amp;M909&amp;IF('by region'!$I$2="Any","Any",N909)&amp;G909</f>
        <v>AnyJumpAny45134</v>
      </c>
      <c r="E909" s="5" t="e">
        <f>IF(I909=#REF!,'Turf only'!G909,"")</f>
        <v>#REF!</v>
      </c>
      <c r="F909" s="5" t="e">
        <f t="shared" si="71"/>
        <v>#REF!</v>
      </c>
      <c r="G909" s="15">
        <v>45134</v>
      </c>
      <c r="H909" s="16" t="s">
        <v>34</v>
      </c>
      <c r="I909" s="16" t="s">
        <v>91</v>
      </c>
      <c r="J909" s="16" t="s">
        <v>9</v>
      </c>
      <c r="K909" s="14" t="s">
        <v>24</v>
      </c>
      <c r="L909" s="14" t="s">
        <v>17</v>
      </c>
      <c r="M909" s="16" t="s">
        <v>12</v>
      </c>
      <c r="N909" s="16" t="s">
        <v>13</v>
      </c>
      <c r="O909" s="16" t="s">
        <v>14</v>
      </c>
      <c r="P909" s="12">
        <f t="shared" si="72"/>
        <v>1</v>
      </c>
      <c r="Q909" s="12" cm="1">
        <f t="array" ref="Q909">SUMPRODUCT(($G$2:$G$2765=G909)*(P909&gt;$P$2:$P$2765))+1</f>
        <v>1</v>
      </c>
      <c r="R909" s="12" t="e">
        <f>(Q909*100000)+#REF!</f>
        <v>#REF!</v>
      </c>
      <c r="S909" t="e" cm="1">
        <f t="array" ref="S909">SUMPRODUCT(($G$2:$G$2765=G909)*(R909&gt;$R$2:$R$2765))+1</f>
        <v>#REF!</v>
      </c>
      <c r="T909" t="str">
        <f t="shared" si="73"/>
        <v xml:space="preserve">Worcester </v>
      </c>
      <c r="U909">
        <v>0</v>
      </c>
      <c r="V909" t="s">
        <v>19</v>
      </c>
      <c r="W909">
        <f t="shared" si="74"/>
        <v>2023</v>
      </c>
    </row>
    <row r="910" spans="1:23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70"/>
        <v>Afternoon45135</v>
      </c>
      <c r="D910" s="5" t="str">
        <f>IF('by region'!$C$2="Any","Any",'Turf only'!V910)&amp;M910&amp;IF('by region'!$I$2="Any","Any",N910)&amp;G910</f>
        <v>AnyJumpAny45135</v>
      </c>
      <c r="E910" s="5" t="e">
        <f>IF(I910=#REF!,'Turf only'!G910,"")</f>
        <v>#REF!</v>
      </c>
      <c r="F910" s="5" t="e">
        <f t="shared" si="71"/>
        <v>#REF!</v>
      </c>
      <c r="G910" s="15">
        <v>45135</v>
      </c>
      <c r="H910" s="16" t="s">
        <v>35</v>
      </c>
      <c r="I910" s="16" t="s">
        <v>60</v>
      </c>
      <c r="J910" s="16" t="s">
        <v>9</v>
      </c>
      <c r="K910" s="14" t="s">
        <v>24</v>
      </c>
      <c r="L910" s="14" t="s">
        <v>17</v>
      </c>
      <c r="M910" s="16" t="s">
        <v>12</v>
      </c>
      <c r="N910" s="16" t="s">
        <v>13</v>
      </c>
      <c r="O910" s="16" t="s">
        <v>14</v>
      </c>
      <c r="P910" s="12">
        <f t="shared" si="72"/>
        <v>1</v>
      </c>
      <c r="Q910" s="12" cm="1">
        <f t="array" ref="Q910">SUMPRODUCT(($G$2:$G$2765=G910)*(P910&gt;$P$2:$P$2765))+1</f>
        <v>1</v>
      </c>
      <c r="R910" s="12" t="e">
        <f>(Q910*100000)+#REF!</f>
        <v>#REF!</v>
      </c>
      <c r="S910" t="e" cm="1">
        <f t="array" ref="S910">SUMPRODUCT(($G$2:$G$2765=G910)*(R910&gt;$R$2:$R$2765))+1</f>
        <v>#REF!</v>
      </c>
      <c r="T910" t="str">
        <f t="shared" si="73"/>
        <v xml:space="preserve">Uttoxeter </v>
      </c>
      <c r="U910">
        <v>0</v>
      </c>
      <c r="V910" t="s">
        <v>11</v>
      </c>
      <c r="W910">
        <f t="shared" si="74"/>
        <v>2023</v>
      </c>
    </row>
    <row r="911" spans="1:23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70"/>
        <v>Afternoon45137</v>
      </c>
      <c r="D911" s="5" t="str">
        <f>IF('by region'!$C$2="Any","Any",'Turf only'!V911)&amp;M911&amp;IF('by region'!$I$2="Any","Any",N911)&amp;G911</f>
        <v>AnyJumpAny45137</v>
      </c>
      <c r="E911" s="5" t="e">
        <f>IF(I911=#REF!,'Turf only'!G911,"")</f>
        <v>#REF!</v>
      </c>
      <c r="F911" s="5" t="e">
        <f t="shared" si="71"/>
        <v>#REF!</v>
      </c>
      <c r="G911" s="15">
        <v>45137</v>
      </c>
      <c r="H911" s="16" t="s">
        <v>40</v>
      </c>
      <c r="I911" s="16" t="s">
        <v>60</v>
      </c>
      <c r="J911" s="16" t="s">
        <v>9</v>
      </c>
      <c r="K911" s="14" t="s">
        <v>24</v>
      </c>
      <c r="L911" s="14" t="s">
        <v>17</v>
      </c>
      <c r="M911" s="16" t="s">
        <v>12</v>
      </c>
      <c r="N911" s="16" t="s">
        <v>13</v>
      </c>
      <c r="O911" s="16" t="s">
        <v>14</v>
      </c>
      <c r="P911" s="12">
        <f t="shared" si="72"/>
        <v>1</v>
      </c>
      <c r="Q911" s="12" cm="1">
        <f t="array" ref="Q911">SUMPRODUCT(($G$2:$G$2765=G911)*(P911&gt;$P$2:$P$2765))+1</f>
        <v>1</v>
      </c>
      <c r="R911" s="12" t="e">
        <f>(Q911*100000)+#REF!</f>
        <v>#REF!</v>
      </c>
      <c r="S911" t="e" cm="1">
        <f t="array" ref="S911">SUMPRODUCT(($G$2:$G$2765=G911)*(R911&gt;$R$2:$R$2765))+1</f>
        <v>#REF!</v>
      </c>
      <c r="T911" t="str">
        <f t="shared" si="73"/>
        <v xml:space="preserve">Uttoxeter </v>
      </c>
      <c r="U911">
        <v>0</v>
      </c>
      <c r="V911" t="s">
        <v>30</v>
      </c>
      <c r="W911">
        <f t="shared" si="74"/>
        <v>2023</v>
      </c>
    </row>
    <row r="912" spans="1:23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70"/>
        <v>Afternoon45138</v>
      </c>
      <c r="D912" s="5" t="str">
        <f>IF('by region'!$C$2="Any","Any",'Turf only'!V912)&amp;M912&amp;IF('by region'!$I$2="Any","Any",N912)&amp;G912</f>
        <v>AnyJumpAny45138</v>
      </c>
      <c r="E912" s="5" t="e">
        <f>IF(I912=#REF!,'Turf only'!G912,"")</f>
        <v>#REF!</v>
      </c>
      <c r="F912" s="5" t="e">
        <f t="shared" si="71"/>
        <v>#REF!</v>
      </c>
      <c r="G912" s="15">
        <v>45138</v>
      </c>
      <c r="H912" s="16" t="s">
        <v>42</v>
      </c>
      <c r="I912" s="16" t="s">
        <v>75</v>
      </c>
      <c r="J912" s="16" t="s">
        <v>9</v>
      </c>
      <c r="K912" s="14" t="s">
        <v>10</v>
      </c>
      <c r="L912" s="14" t="s">
        <v>19</v>
      </c>
      <c r="M912" s="16" t="s">
        <v>12</v>
      </c>
      <c r="N912" s="16" t="s">
        <v>13</v>
      </c>
      <c r="O912" s="16" t="s">
        <v>14</v>
      </c>
      <c r="P912" s="12">
        <f t="shared" si="72"/>
        <v>1</v>
      </c>
      <c r="Q912" s="12" cm="1">
        <f t="array" ref="Q912">SUMPRODUCT(($G$2:$G$2765=G912)*(P912&gt;$P$2:$P$2765))+1</f>
        <v>1</v>
      </c>
      <c r="R912" s="12" t="e">
        <f>(Q912*100000)+#REF!</f>
        <v>#REF!</v>
      </c>
      <c r="S912" t="e" cm="1">
        <f t="array" ref="S912">SUMPRODUCT(($G$2:$G$2765=G912)*(R912&gt;$R$2:$R$2765))+1</f>
        <v>#REF!</v>
      </c>
      <c r="T912" t="str">
        <f t="shared" si="73"/>
        <v xml:space="preserve">Newton Abbot </v>
      </c>
      <c r="U912">
        <v>0</v>
      </c>
      <c r="V912" t="s">
        <v>17</v>
      </c>
      <c r="W912">
        <f t="shared" si="74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70"/>
        <v>Evening45139</v>
      </c>
      <c r="D913" s="5" t="str">
        <f>IF('by region'!$C$2="Any","Any",'Turf only'!V913)&amp;M913&amp;IF('by region'!$I$2="Any","Any",N913)&amp;G913</f>
        <v>AnyJumpAny45139</v>
      </c>
      <c r="E913" s="5" t="e">
        <f>IF(I913=#REF!,'Turf only'!G913,"")</f>
        <v>#REF!</v>
      </c>
      <c r="F913" s="5" t="e">
        <f t="shared" si="71"/>
        <v>#REF!</v>
      </c>
      <c r="G913" s="15">
        <v>45139</v>
      </c>
      <c r="H913" s="16" t="s">
        <v>7</v>
      </c>
      <c r="I913" s="16" t="s">
        <v>84</v>
      </c>
      <c r="J913" s="16" t="s">
        <v>80</v>
      </c>
      <c r="K913" s="14" t="s">
        <v>10</v>
      </c>
      <c r="L913" s="14" t="s">
        <v>11</v>
      </c>
      <c r="M913" s="16" t="s">
        <v>12</v>
      </c>
      <c r="N913" s="16" t="s">
        <v>13</v>
      </c>
      <c r="O913" s="16" t="s">
        <v>21</v>
      </c>
      <c r="P913" s="12">
        <f t="shared" si="72"/>
        <v>2</v>
      </c>
      <c r="Q913" s="12" cm="1">
        <f t="array" ref="Q913">SUMPRODUCT(($G$2:$G$2765=G913)*(P913&gt;$P$2:$P$2765))+1</f>
        <v>4</v>
      </c>
      <c r="R913" s="12" t="e">
        <f>(Q913*100000)+#REF!</f>
        <v>#REF!</v>
      </c>
      <c r="S913" t="e" cm="1">
        <f t="array" ref="S913">SUMPRODUCT(($G$2:$G$2765=G913)*(R913&gt;$R$2:$R$2765))+1</f>
        <v>#REF!</v>
      </c>
      <c r="T913" t="str">
        <f t="shared" si="73"/>
        <v>Perth †</v>
      </c>
      <c r="U913">
        <v>0</v>
      </c>
      <c r="V913" t="s">
        <v>11</v>
      </c>
      <c r="W913">
        <f t="shared" si="74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70"/>
        <v>Evening45139</v>
      </c>
      <c r="D914" s="5" t="str">
        <f>IF('by region'!$C$2="Any","Any",'Turf only'!V914)&amp;M914&amp;IF('by region'!$I$2="Any","Any",N914)&amp;G914</f>
        <v>AnyJumpAny45139</v>
      </c>
      <c r="E914" s="5" t="e">
        <f>IF(I914=#REF!,'Turf only'!G914,"")</f>
        <v>#REF!</v>
      </c>
      <c r="F914" s="5" t="e">
        <f t="shared" si="71"/>
        <v>#REF!</v>
      </c>
      <c r="G914" s="15">
        <v>45139</v>
      </c>
      <c r="H914" s="16" t="s">
        <v>7</v>
      </c>
      <c r="I914" s="16" t="s">
        <v>91</v>
      </c>
      <c r="J914" s="16" t="s">
        <v>80</v>
      </c>
      <c r="K914" s="14" t="s">
        <v>24</v>
      </c>
      <c r="L914" s="14" t="s">
        <v>17</v>
      </c>
      <c r="M914" s="16" t="s">
        <v>12</v>
      </c>
      <c r="N914" s="16" t="s">
        <v>13</v>
      </c>
      <c r="O914" s="16" t="s">
        <v>14</v>
      </c>
      <c r="P914" s="12">
        <f t="shared" si="72"/>
        <v>2</v>
      </c>
      <c r="Q914" s="12" cm="1">
        <f t="array" ref="Q914">SUMPRODUCT(($G$2:$G$2765=G914)*(P914&gt;$P$2:$P$2765))+1</f>
        <v>4</v>
      </c>
      <c r="R914" s="12" t="e">
        <f>(Q914*100000)+#REF!</f>
        <v>#REF!</v>
      </c>
      <c r="S914" t="e" cm="1">
        <f t="array" ref="S914">SUMPRODUCT(($G$2:$G$2765=G914)*(R914&gt;$R$2:$R$2765))+1</f>
        <v>#REF!</v>
      </c>
      <c r="T914" t="str">
        <f t="shared" si="73"/>
        <v>Worcester †</v>
      </c>
      <c r="U914">
        <v>0</v>
      </c>
      <c r="V914" t="s">
        <v>17</v>
      </c>
      <c r="W914">
        <f t="shared" si="74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70"/>
        <v>Afternoon45140</v>
      </c>
      <c r="D915" s="5" t="str">
        <f>IF('by region'!$C$2="Any","Any",'Turf only'!V915)&amp;M915&amp;IF('by region'!$I$2="Any","Any",N915)&amp;G915</f>
        <v>AnyJumpAny45140</v>
      </c>
      <c r="E915" s="5" t="e">
        <f>IF(I915=#REF!,'Turf only'!G915,"")</f>
        <v>#REF!</v>
      </c>
      <c r="F915" s="5" t="e">
        <f t="shared" si="71"/>
        <v>#REF!</v>
      </c>
      <c r="G915" s="15">
        <v>45140</v>
      </c>
      <c r="H915" s="16" t="s">
        <v>27</v>
      </c>
      <c r="I915" s="16" t="s">
        <v>84</v>
      </c>
      <c r="J915" s="16" t="s">
        <v>9</v>
      </c>
      <c r="K915" s="14" t="s">
        <v>10</v>
      </c>
      <c r="L915" s="14" t="s">
        <v>11</v>
      </c>
      <c r="M915" s="16" t="s">
        <v>12</v>
      </c>
      <c r="N915" s="16" t="s">
        <v>13</v>
      </c>
      <c r="O915" s="16" t="s">
        <v>21</v>
      </c>
      <c r="P915" s="12">
        <f t="shared" si="72"/>
        <v>1</v>
      </c>
      <c r="Q915" s="12" cm="1">
        <f t="array" ref="Q915">SUMPRODUCT(($G$2:$G$2765=G915)*(P915&gt;$P$2:$P$2765))+1</f>
        <v>1</v>
      </c>
      <c r="R915" s="12" t="e">
        <f>(Q915*100000)+#REF!</f>
        <v>#REF!</v>
      </c>
      <c r="S915" t="e" cm="1">
        <f t="array" ref="S915">SUMPRODUCT(($G$2:$G$2765=G915)*(R915&gt;$R$2:$R$2765))+1</f>
        <v>#REF!</v>
      </c>
      <c r="T915" t="str">
        <f t="shared" si="73"/>
        <v xml:space="preserve">Perth </v>
      </c>
      <c r="U915">
        <v>0</v>
      </c>
      <c r="V915" t="s">
        <v>30</v>
      </c>
      <c r="W915">
        <f t="shared" si="74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70"/>
        <v>Afternoon45141</v>
      </c>
      <c r="D916" s="5" t="str">
        <f>IF('by region'!$C$2="Any","Any",'Turf only'!V916)&amp;M916&amp;IF('by region'!$I$2="Any","Any",N916)&amp;G916</f>
        <v>AnyJumpAny45141</v>
      </c>
      <c r="E916" s="5" t="e">
        <f>IF(I916=#REF!,'Turf only'!G916,"")</f>
        <v>#REF!</v>
      </c>
      <c r="F916" s="5" t="e">
        <f t="shared" si="71"/>
        <v>#REF!</v>
      </c>
      <c r="G916" s="15">
        <v>45141</v>
      </c>
      <c r="H916" s="16" t="s">
        <v>34</v>
      </c>
      <c r="I916" s="16" t="s">
        <v>66</v>
      </c>
      <c r="J916" s="16" t="s">
        <v>9</v>
      </c>
      <c r="K916" s="14" t="s">
        <v>10</v>
      </c>
      <c r="L916" s="14" t="s">
        <v>17</v>
      </c>
      <c r="M916" s="16" t="s">
        <v>12</v>
      </c>
      <c r="N916" s="16" t="s">
        <v>13</v>
      </c>
      <c r="O916" s="16" t="s">
        <v>14</v>
      </c>
      <c r="P916" s="12">
        <f t="shared" si="72"/>
        <v>1</v>
      </c>
      <c r="Q916" s="12" cm="1">
        <f t="array" ref="Q916">SUMPRODUCT(($G$2:$G$2765=G916)*(P916&gt;$P$2:$P$2765))+1</f>
        <v>1</v>
      </c>
      <c r="R916" s="12" t="e">
        <f>(Q916*100000)+#REF!</f>
        <v>#REF!</v>
      </c>
      <c r="S916" t="e" cm="1">
        <f t="array" ref="S916">SUMPRODUCT(($G$2:$G$2765=G916)*(R916&gt;$R$2:$R$2765))+1</f>
        <v>#REF!</v>
      </c>
      <c r="T916" t="str">
        <f t="shared" si="73"/>
        <v xml:space="preserve">Stratford-On-Avon </v>
      </c>
      <c r="U916">
        <v>0</v>
      </c>
      <c r="V916" t="s">
        <v>11</v>
      </c>
      <c r="W916">
        <f t="shared" si="74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70"/>
        <v>Afternoon45142</v>
      </c>
      <c r="D917" s="5" t="str">
        <f>IF('by region'!$C$2="Any","Any",'Turf only'!V917)&amp;M917&amp;IF('by region'!$I$2="Any","Any",N917)&amp;G917</f>
        <v>AnyJumpAny45142</v>
      </c>
      <c r="E917" s="5" t="e">
        <f>IF(I917=#REF!,'Turf only'!G917,"")</f>
        <v>#REF!</v>
      </c>
      <c r="F917" s="5" t="e">
        <f t="shared" si="71"/>
        <v>#REF!</v>
      </c>
      <c r="G917" s="15">
        <v>45142</v>
      </c>
      <c r="H917" s="16" t="s">
        <v>35</v>
      </c>
      <c r="I917" s="16" t="s">
        <v>64</v>
      </c>
      <c r="J917" s="16" t="s">
        <v>9</v>
      </c>
      <c r="K917" s="14" t="s">
        <v>10</v>
      </c>
      <c r="L917" s="14" t="s">
        <v>17</v>
      </c>
      <c r="M917" s="16" t="s">
        <v>12</v>
      </c>
      <c r="N917" s="16" t="s">
        <v>13</v>
      </c>
      <c r="O917" s="16" t="s">
        <v>14</v>
      </c>
      <c r="P917" s="12">
        <f t="shared" si="72"/>
        <v>1</v>
      </c>
      <c r="Q917" s="12" cm="1">
        <f t="array" ref="Q917">SUMPRODUCT(($G$2:$G$2765=G917)*(P917&gt;$P$2:$P$2765))+1</f>
        <v>1</v>
      </c>
      <c r="R917" s="12" t="e">
        <f>(Q917*100000)+#REF!</f>
        <v>#REF!</v>
      </c>
      <c r="S917" t="e" cm="1">
        <f t="array" ref="S917">SUMPRODUCT(($G$2:$G$2765=G917)*(R917&gt;$R$2:$R$2765))+1</f>
        <v>#REF!</v>
      </c>
      <c r="T917" t="str">
        <f t="shared" si="73"/>
        <v xml:space="preserve">Bangor-On-Dee </v>
      </c>
      <c r="U917">
        <v>0</v>
      </c>
      <c r="V917" t="s">
        <v>19</v>
      </c>
      <c r="W917">
        <f t="shared" si="74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70"/>
        <v>Afternoon45144</v>
      </c>
      <c r="D918" s="5" t="str">
        <f>IF('by region'!$C$2="Any","Any",'Turf only'!V918)&amp;M918&amp;IF('by region'!$I$2="Any","Any",N918)&amp;G918</f>
        <v>AnyJumpAny45144</v>
      </c>
      <c r="E918" s="5" t="e">
        <f>IF(I918=#REF!,'Turf only'!G918,"")</f>
        <v>#REF!</v>
      </c>
      <c r="F918" s="5" t="e">
        <f t="shared" si="71"/>
        <v>#REF!</v>
      </c>
      <c r="G918" s="15">
        <v>45144</v>
      </c>
      <c r="H918" s="16" t="s">
        <v>40</v>
      </c>
      <c r="I918" s="16" t="s">
        <v>53</v>
      </c>
      <c r="J918" s="16" t="s">
        <v>9</v>
      </c>
      <c r="K918" s="14" t="s">
        <v>16</v>
      </c>
      <c r="L918" s="14" t="s">
        <v>17</v>
      </c>
      <c r="M918" s="16" t="s">
        <v>12</v>
      </c>
      <c r="N918" s="16" t="s">
        <v>13</v>
      </c>
      <c r="O918" s="16" t="s">
        <v>14</v>
      </c>
      <c r="P918" s="12">
        <f t="shared" si="72"/>
        <v>1</v>
      </c>
      <c r="Q918" s="12" cm="1">
        <f t="array" ref="Q918">SUMPRODUCT(($G$2:$G$2765=G918)*(P918&gt;$P$2:$P$2765))+1</f>
        <v>1</v>
      </c>
      <c r="R918" s="12" t="e">
        <f>(Q918*100000)+#REF!</f>
        <v>#REF!</v>
      </c>
      <c r="S918" t="e" cm="1">
        <f t="array" ref="S918">SUMPRODUCT(($G$2:$G$2765=G918)*(R918&gt;$R$2:$R$2765))+1</f>
        <v>#REF!</v>
      </c>
      <c r="T918" t="str">
        <f t="shared" si="73"/>
        <v xml:space="preserve">Market Rasen </v>
      </c>
      <c r="U918">
        <v>0</v>
      </c>
      <c r="V918" t="s">
        <v>30</v>
      </c>
      <c r="W918">
        <f t="shared" si="74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70"/>
        <v>Evening45157</v>
      </c>
      <c r="D919" s="5" t="str">
        <f>IF('by region'!$C$2="Any","Any",'Turf only'!V919)&amp;M919&amp;IF('by region'!$I$2="Any","Any",N919)&amp;G919</f>
        <v>AnyJumpAny45157</v>
      </c>
      <c r="E919" s="5" t="e">
        <f>IF(I919=#REF!,'Turf only'!G919,"")</f>
        <v>#REF!</v>
      </c>
      <c r="F919" s="5" t="e">
        <f t="shared" si="71"/>
        <v>#REF!</v>
      </c>
      <c r="G919" s="15">
        <v>45157</v>
      </c>
      <c r="H919" s="16" t="s">
        <v>37</v>
      </c>
      <c r="I919" s="16" t="s">
        <v>53</v>
      </c>
      <c r="J919" s="16" t="s">
        <v>80</v>
      </c>
      <c r="K919" s="14" t="s">
        <v>16</v>
      </c>
      <c r="L919" s="14" t="s">
        <v>17</v>
      </c>
      <c r="M919" s="16" t="s">
        <v>12</v>
      </c>
      <c r="N919" s="16" t="s">
        <v>13</v>
      </c>
      <c r="O919" s="16" t="s">
        <v>14</v>
      </c>
      <c r="P919" s="12">
        <f t="shared" si="72"/>
        <v>2</v>
      </c>
      <c r="Q919" s="12" cm="1">
        <f t="array" ref="Q919">SUMPRODUCT(($G$2:$G$2765=G919)*(P919&gt;$P$2:$P$2765))+1</f>
        <v>6</v>
      </c>
      <c r="R919" s="12" t="e">
        <f>(Q919*100000)+#REF!</f>
        <v>#REF!</v>
      </c>
      <c r="S919" t="e" cm="1">
        <f t="array" ref="S919">SUMPRODUCT(($G$2:$G$2765=G919)*(R919&gt;$R$2:$R$2765))+1</f>
        <v>#REF!</v>
      </c>
      <c r="T919" t="str">
        <f t="shared" si="73"/>
        <v>Market Rasen †</v>
      </c>
      <c r="U919">
        <v>0</v>
      </c>
      <c r="V919" t="s">
        <v>17</v>
      </c>
      <c r="W919">
        <f t="shared" si="74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70"/>
        <v>Afternoon45157</v>
      </c>
      <c r="D920" s="5" t="str">
        <f>IF('by region'!$C$2="Any","Any",'Turf only'!V920)&amp;M920&amp;IF('by region'!$I$2="Any","Any",N920)&amp;G920</f>
        <v>AnyJumpAny45157</v>
      </c>
      <c r="E920" s="5" t="e">
        <f>IF(I920=#REF!,'Turf only'!G920,"")</f>
        <v>#REF!</v>
      </c>
      <c r="F920" s="5" t="e">
        <f t="shared" si="71"/>
        <v>#REF!</v>
      </c>
      <c r="G920" s="15">
        <v>45157</v>
      </c>
      <c r="H920" s="16" t="s">
        <v>37</v>
      </c>
      <c r="I920" s="16" t="s">
        <v>84</v>
      </c>
      <c r="J920" s="16" t="s">
        <v>9</v>
      </c>
      <c r="K920" s="14" t="s">
        <v>10</v>
      </c>
      <c r="L920" s="14" t="s">
        <v>11</v>
      </c>
      <c r="M920" s="16" t="s">
        <v>12</v>
      </c>
      <c r="N920" s="16" t="s">
        <v>13</v>
      </c>
      <c r="O920" s="16" t="s">
        <v>21</v>
      </c>
      <c r="P920" s="12">
        <f t="shared" si="72"/>
        <v>1</v>
      </c>
      <c r="Q920" s="12" cm="1">
        <f t="array" ref="Q920">SUMPRODUCT(($G$2:$G$2765=G920)*(P920&gt;$P$2:$P$2765))+1</f>
        <v>1</v>
      </c>
      <c r="R920" s="12" t="e">
        <f>(Q920*100000)+#REF!</f>
        <v>#REF!</v>
      </c>
      <c r="S920" t="e" cm="1">
        <f t="array" ref="S920">SUMPRODUCT(($G$2:$G$2765=G920)*(R920&gt;$R$2:$R$2765))+1</f>
        <v>#REF!</v>
      </c>
      <c r="T920" t="str">
        <f t="shared" si="73"/>
        <v xml:space="preserve">Perth </v>
      </c>
      <c r="U920">
        <v>0</v>
      </c>
      <c r="V920" t="s">
        <v>17</v>
      </c>
      <c r="W920">
        <f t="shared" si="74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70"/>
        <v>Evening45159</v>
      </c>
      <c r="D921" s="5" t="str">
        <f>IF('by region'!$C$2="Any","Any",'Turf only'!V921)&amp;M921&amp;IF('by region'!$I$2="Any","Any",N921)&amp;G921</f>
        <v>AnyJumpAny45159</v>
      </c>
      <c r="E921" s="5" t="e">
        <f>IF(I921=#REF!,'Turf only'!G921,"")</f>
        <v>#REF!</v>
      </c>
      <c r="F921" s="5" t="e">
        <f t="shared" si="71"/>
        <v>#REF!</v>
      </c>
      <c r="G921" s="15">
        <v>45159</v>
      </c>
      <c r="H921" s="16" t="s">
        <v>42</v>
      </c>
      <c r="I921" s="16" t="s">
        <v>64</v>
      </c>
      <c r="J921" s="16" t="s">
        <v>80</v>
      </c>
      <c r="K921" s="14" t="s">
        <v>10</v>
      </c>
      <c r="L921" s="14" t="s">
        <v>17</v>
      </c>
      <c r="M921" s="16" t="s">
        <v>12</v>
      </c>
      <c r="N921" s="16" t="s">
        <v>13</v>
      </c>
      <c r="O921" s="16" t="s">
        <v>14</v>
      </c>
      <c r="P921" s="12">
        <f t="shared" si="72"/>
        <v>2</v>
      </c>
      <c r="Q921" s="12" cm="1">
        <f t="array" ref="Q921">SUMPRODUCT(($G$2:$G$2765=G921)*(P921&gt;$P$2:$P$2765))+1</f>
        <v>3</v>
      </c>
      <c r="R921" s="12" t="e">
        <f>(Q921*100000)+#REF!</f>
        <v>#REF!</v>
      </c>
      <c r="S921" t="e" cm="1">
        <f t="array" ref="S921">SUMPRODUCT(($G$2:$G$2765=G921)*(R921&gt;$R$2:$R$2765))+1</f>
        <v>#REF!</v>
      </c>
      <c r="T921" t="str">
        <f t="shared" si="73"/>
        <v>Bangor-On-Dee †</v>
      </c>
      <c r="U921">
        <v>0</v>
      </c>
      <c r="V921" t="s">
        <v>19</v>
      </c>
      <c r="W921">
        <f t="shared" si="74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70"/>
        <v>Evening45160</v>
      </c>
      <c r="D922" s="5" t="str">
        <f>IF('by region'!$C$2="Any","Any",'Turf only'!V922)&amp;M922&amp;IF('by region'!$I$2="Any","Any",N922)&amp;G922</f>
        <v>AnyJumpAny45160</v>
      </c>
      <c r="E922" s="5" t="e">
        <f>IF(I922=#REF!,'Turf only'!G922,"")</f>
        <v>#REF!</v>
      </c>
      <c r="F922" s="5" t="e">
        <f t="shared" si="71"/>
        <v>#REF!</v>
      </c>
      <c r="G922" s="15">
        <v>45160</v>
      </c>
      <c r="H922" s="16" t="s">
        <v>7</v>
      </c>
      <c r="I922" s="16" t="s">
        <v>91</v>
      </c>
      <c r="J922" s="16" t="s">
        <v>80</v>
      </c>
      <c r="K922" s="14" t="s">
        <v>24</v>
      </c>
      <c r="L922" s="14" t="s">
        <v>17</v>
      </c>
      <c r="M922" s="16" t="s">
        <v>12</v>
      </c>
      <c r="N922" s="16" t="s">
        <v>13</v>
      </c>
      <c r="O922" s="16" t="s">
        <v>21</v>
      </c>
      <c r="P922" s="12">
        <f t="shared" si="72"/>
        <v>2</v>
      </c>
      <c r="Q922" s="12" cm="1">
        <f t="array" ref="Q922">SUMPRODUCT(($G$2:$G$2765=G922)*(P922&gt;$P$2:$P$2765))+1</f>
        <v>2</v>
      </c>
      <c r="R922" s="12" t="e">
        <f>(Q922*100000)+#REF!</f>
        <v>#REF!</v>
      </c>
      <c r="S922" t="e" cm="1">
        <f t="array" ref="S922">SUMPRODUCT(($G$2:$G$2765=G922)*(R922&gt;$R$2:$R$2765))+1</f>
        <v>#REF!</v>
      </c>
      <c r="T922" t="str">
        <f t="shared" si="73"/>
        <v>Worcester †</v>
      </c>
      <c r="U922">
        <v>0</v>
      </c>
      <c r="V922" t="s">
        <v>30</v>
      </c>
      <c r="W922">
        <f t="shared" si="74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70"/>
        <v>Afternoon45160</v>
      </c>
      <c r="D923" s="5" t="str">
        <f>IF('by region'!$C$2="Any","Any",'Turf only'!V923)&amp;M923&amp;IF('by region'!$I$2="Any","Any",N923)&amp;G923</f>
        <v>AnyJumpAny45160</v>
      </c>
      <c r="E923" s="5" t="e">
        <f>IF(I923=#REF!,'Turf only'!G923,"")</f>
        <v>#REF!</v>
      </c>
      <c r="F923" s="5" t="e">
        <f t="shared" si="71"/>
        <v>#REF!</v>
      </c>
      <c r="G923" s="15">
        <v>45160</v>
      </c>
      <c r="H923" s="16" t="s">
        <v>7</v>
      </c>
      <c r="I923" s="16" t="s">
        <v>75</v>
      </c>
      <c r="J923" s="16" t="s">
        <v>9</v>
      </c>
      <c r="K923" s="14" t="s">
        <v>10</v>
      </c>
      <c r="L923" s="14" t="s">
        <v>19</v>
      </c>
      <c r="M923" s="16" t="s">
        <v>12</v>
      </c>
      <c r="N923" s="16" t="s">
        <v>13</v>
      </c>
      <c r="O923" s="16" t="s">
        <v>14</v>
      </c>
      <c r="P923" s="12">
        <f t="shared" si="72"/>
        <v>1</v>
      </c>
      <c r="Q923" s="12" cm="1">
        <f t="array" ref="Q923">SUMPRODUCT(($G$2:$G$2765=G923)*(P923&gt;$P$2:$P$2765))+1</f>
        <v>1</v>
      </c>
      <c r="R923" s="12" t="e">
        <f>(Q923*100000)+#REF!</f>
        <v>#REF!</v>
      </c>
      <c r="S923" t="e" cm="1">
        <f t="array" ref="S923">SUMPRODUCT(($G$2:$G$2765=G923)*(R923&gt;$R$2:$R$2765))+1</f>
        <v>#REF!</v>
      </c>
      <c r="T923" t="str">
        <f t="shared" si="73"/>
        <v xml:space="preserve">Newton Abbot </v>
      </c>
      <c r="U923">
        <v>0</v>
      </c>
      <c r="V923" t="s">
        <v>19</v>
      </c>
      <c r="W923">
        <f t="shared" si="74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70"/>
        <v>Evening45162</v>
      </c>
      <c r="D924" s="5" t="str">
        <f>IF('by region'!$C$2="Any","Any",'Turf only'!V924)&amp;M924&amp;IF('by region'!$I$2="Any","Any",N924)&amp;G924</f>
        <v>AnyJumpAny45162</v>
      </c>
      <c r="E924" s="5" t="e">
        <f>IF(I924=#REF!,'Turf only'!G924,"")</f>
        <v>#REF!</v>
      </c>
      <c r="F924" s="5" t="e">
        <f t="shared" si="71"/>
        <v>#REF!</v>
      </c>
      <c r="G924" s="15">
        <v>45162</v>
      </c>
      <c r="H924" s="16" t="s">
        <v>34</v>
      </c>
      <c r="I924" s="16" t="s">
        <v>58</v>
      </c>
      <c r="J924" s="16" t="s">
        <v>80</v>
      </c>
      <c r="K924" s="14" t="s">
        <v>24</v>
      </c>
      <c r="L924" s="14" t="s">
        <v>19</v>
      </c>
      <c r="M924" s="16" t="s">
        <v>12</v>
      </c>
      <c r="N924" s="16" t="s">
        <v>13</v>
      </c>
      <c r="O924" s="16" t="s">
        <v>14</v>
      </c>
      <c r="P924" s="12">
        <f t="shared" si="72"/>
        <v>2</v>
      </c>
      <c r="Q924" s="12" cm="1">
        <f t="array" ref="Q924">SUMPRODUCT(($G$2:$G$2765=G924)*(P924&gt;$P$2:$P$2765))+1</f>
        <v>4</v>
      </c>
      <c r="R924" s="12" t="e">
        <f>(Q924*100000)+#REF!</f>
        <v>#REF!</v>
      </c>
      <c r="S924" t="e" cm="1">
        <f t="array" ref="S924">SUMPRODUCT(($G$2:$G$2765=G924)*(R924&gt;$R$2:$R$2765))+1</f>
        <v>#REF!</v>
      </c>
      <c r="T924" t="str">
        <f t="shared" si="73"/>
        <v>Fontwell Park †</v>
      </c>
      <c r="U924">
        <v>1</v>
      </c>
      <c r="V924" t="s">
        <v>17</v>
      </c>
      <c r="W924">
        <f t="shared" si="74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70"/>
        <v>Afternoon45162</v>
      </c>
      <c r="D925" s="5" t="str">
        <f>IF('by region'!$C$2="Any","Any",'Turf only'!V925)&amp;M925&amp;IF('by region'!$I$2="Any","Any",N925)&amp;G925</f>
        <v>AnyJumpAny45162</v>
      </c>
      <c r="E925" s="5" t="e">
        <f>IF(I925=#REF!,'Turf only'!G925,"")</f>
        <v>#REF!</v>
      </c>
      <c r="F925" s="5" t="e">
        <f t="shared" si="71"/>
        <v>#REF!</v>
      </c>
      <c r="G925" s="15">
        <v>45162</v>
      </c>
      <c r="H925" s="16" t="s">
        <v>34</v>
      </c>
      <c r="I925" s="16" t="s">
        <v>66</v>
      </c>
      <c r="J925" s="16" t="s">
        <v>9</v>
      </c>
      <c r="K925" s="14" t="s">
        <v>10</v>
      </c>
      <c r="L925" s="14" t="s">
        <v>17</v>
      </c>
      <c r="M925" s="16" t="s">
        <v>12</v>
      </c>
      <c r="N925" s="16" t="s">
        <v>13</v>
      </c>
      <c r="O925" s="16" t="s">
        <v>14</v>
      </c>
      <c r="P925" s="12">
        <f t="shared" si="72"/>
        <v>1</v>
      </c>
      <c r="Q925" s="12" cm="1">
        <f t="array" ref="Q925">SUMPRODUCT(($G$2:$G$2765=G925)*(P925&gt;$P$2:$P$2765))+1</f>
        <v>1</v>
      </c>
      <c r="R925" s="12" t="e">
        <f>(Q925*100000)+#REF!</f>
        <v>#REF!</v>
      </c>
      <c r="S925" t="e" cm="1">
        <f t="array" ref="S925">SUMPRODUCT(($G$2:$G$2765=G925)*(R925&gt;$R$2:$R$2765))+1</f>
        <v>#REF!</v>
      </c>
      <c r="T925" t="str">
        <f t="shared" si="73"/>
        <v xml:space="preserve">Stratford-On-Avon </v>
      </c>
      <c r="U925">
        <v>1</v>
      </c>
      <c r="V925" t="s">
        <v>17</v>
      </c>
      <c r="W925">
        <f t="shared" si="74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70"/>
        <v>Afternoon45164</v>
      </c>
      <c r="D926" s="5" t="str">
        <f>IF('by region'!$C$2="Any","Any",'Turf only'!V926)&amp;M926&amp;IF('by region'!$I$2="Any","Any",N926)&amp;G926</f>
        <v>AnyJumpAny45164</v>
      </c>
      <c r="E926" s="5" t="e">
        <f>IF(I926=#REF!,'Turf only'!G926,"")</f>
        <v>#REF!</v>
      </c>
      <c r="F926" s="5" t="e">
        <f t="shared" si="71"/>
        <v>#REF!</v>
      </c>
      <c r="G926" s="15">
        <v>45164</v>
      </c>
      <c r="H926" s="16" t="s">
        <v>37</v>
      </c>
      <c r="I926" s="16" t="s">
        <v>92</v>
      </c>
      <c r="J926" s="16" t="s">
        <v>9</v>
      </c>
      <c r="K926" s="14" t="s">
        <v>10</v>
      </c>
      <c r="L926" s="14" t="s">
        <v>11</v>
      </c>
      <c r="M926" s="16" t="s">
        <v>12</v>
      </c>
      <c r="N926" s="16" t="s">
        <v>13</v>
      </c>
      <c r="O926" s="16" t="s">
        <v>14</v>
      </c>
      <c r="P926" s="12">
        <f t="shared" si="72"/>
        <v>1</v>
      </c>
      <c r="Q926" s="12" cm="1">
        <f t="array" ref="Q926">SUMPRODUCT(($G$2:$G$2765=G926)*(P926&gt;$P$2:$P$2765))+1</f>
        <v>1</v>
      </c>
      <c r="R926" s="12" t="e">
        <f>(Q926*100000)+#REF!</f>
        <v>#REF!</v>
      </c>
      <c r="S926" t="e" cm="1">
        <f t="array" ref="S926">SUMPRODUCT(($G$2:$G$2765=G926)*(R926&gt;$R$2:$R$2765))+1</f>
        <v>#REF!</v>
      </c>
      <c r="T926" t="str">
        <f t="shared" si="73"/>
        <v xml:space="preserve">Cartmel </v>
      </c>
      <c r="U926">
        <v>0</v>
      </c>
      <c r="V926" t="s">
        <v>30</v>
      </c>
      <c r="W926">
        <f t="shared" si="74"/>
        <v>2023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70"/>
        <v>Afternoon45166</v>
      </c>
      <c r="D927" s="5" t="str">
        <f>IF('by region'!$C$2="Any","Any",'Turf only'!V927)&amp;M927&amp;IF('by region'!$I$2="Any","Any",N927)&amp;G927</f>
        <v>AnyJumpAny45166</v>
      </c>
      <c r="E927" s="5" t="e">
        <f>IF(I927=#REF!,'Turf only'!G927,"")</f>
        <v>#REF!</v>
      </c>
      <c r="F927" s="5" t="e">
        <f t="shared" si="71"/>
        <v>#REF!</v>
      </c>
      <c r="G927" s="15">
        <v>45166</v>
      </c>
      <c r="H927" s="16" t="s">
        <v>42</v>
      </c>
      <c r="I927" s="16" t="s">
        <v>92</v>
      </c>
      <c r="J927" s="16" t="s">
        <v>9</v>
      </c>
      <c r="K927" s="14" t="s">
        <v>10</v>
      </c>
      <c r="L927" s="14" t="s">
        <v>11</v>
      </c>
      <c r="M927" s="16" t="s">
        <v>12</v>
      </c>
      <c r="N927" s="16" t="s">
        <v>13</v>
      </c>
      <c r="O927" s="16" t="s">
        <v>14</v>
      </c>
      <c r="P927" s="12">
        <f t="shared" si="72"/>
        <v>1</v>
      </c>
      <c r="Q927" s="12" cm="1">
        <f t="array" ref="Q927">SUMPRODUCT(($G$2:$G$2765=G927)*(P927&gt;$P$2:$P$2765))+1</f>
        <v>1</v>
      </c>
      <c r="R927" s="12" t="e">
        <f>(Q927*100000)+#REF!</f>
        <v>#REF!</v>
      </c>
      <c r="S927" t="e" cm="1">
        <f t="array" ref="S927">SUMPRODUCT(($G$2:$G$2765=G927)*(R927&gt;$R$2:$R$2765))+1</f>
        <v>#REF!</v>
      </c>
      <c r="T927" t="str">
        <f t="shared" si="73"/>
        <v xml:space="preserve">Cartmel </v>
      </c>
      <c r="U927">
        <v>0</v>
      </c>
      <c r="V927" t="s">
        <v>17</v>
      </c>
      <c r="W927">
        <f t="shared" si="74"/>
        <v>2023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70"/>
        <v>Evening45167</v>
      </c>
      <c r="D928" s="5" t="str">
        <f>IF('by region'!$C$2="Any","Any",'Turf only'!V928)&amp;M928&amp;IF('by region'!$I$2="Any","Any",N928)&amp;G928</f>
        <v>AnyJumpAny45167</v>
      </c>
      <c r="E928" s="5" t="e">
        <f>IF(I928=#REF!,'Turf only'!G928,"")</f>
        <v>#REF!</v>
      </c>
      <c r="F928" s="5" t="e">
        <f t="shared" si="71"/>
        <v>#REF!</v>
      </c>
      <c r="G928" s="15">
        <v>45167</v>
      </c>
      <c r="H928" s="16" t="s">
        <v>7</v>
      </c>
      <c r="I928" s="16" t="s">
        <v>91</v>
      </c>
      <c r="J928" s="16" t="s">
        <v>80</v>
      </c>
      <c r="K928" s="14" t="s">
        <v>24</v>
      </c>
      <c r="L928" s="14" t="s">
        <v>17</v>
      </c>
      <c r="M928" s="16" t="s">
        <v>12</v>
      </c>
      <c r="N928" s="16" t="s">
        <v>13</v>
      </c>
      <c r="O928" s="16" t="s">
        <v>14</v>
      </c>
      <c r="P928" s="12">
        <f t="shared" si="72"/>
        <v>2</v>
      </c>
      <c r="Q928" s="12" cm="1">
        <f t="array" ref="Q928">SUMPRODUCT(($G$2:$G$2765=G928)*(P928&gt;$P$2:$P$2765))+1</f>
        <v>3</v>
      </c>
      <c r="R928" s="12" t="e">
        <f>(Q928*100000)+#REF!</f>
        <v>#REF!</v>
      </c>
      <c r="S928" t="e" cm="1">
        <f t="array" ref="S928">SUMPRODUCT(($G$2:$G$2765=G928)*(R928&gt;$R$2:$R$2765))+1</f>
        <v>#REF!</v>
      </c>
      <c r="T928" t="str">
        <f t="shared" si="73"/>
        <v>Worcester †</v>
      </c>
      <c r="U928">
        <v>0</v>
      </c>
      <c r="V928" t="s">
        <v>17</v>
      </c>
      <c r="W928">
        <f t="shared" si="74"/>
        <v>2023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70"/>
        <v>Evening45168</v>
      </c>
      <c r="D929" s="5" t="str">
        <f>IF('by region'!$C$2="Any","Any",'Turf only'!V929)&amp;M929&amp;IF('by region'!$I$2="Any","Any",N929)&amp;G929</f>
        <v>AnyJumpAny45168</v>
      </c>
      <c r="E929" s="5" t="e">
        <f>IF(I929=#REF!,'Turf only'!G929,"")</f>
        <v>#REF!</v>
      </c>
      <c r="F929" s="5" t="e">
        <f t="shared" si="71"/>
        <v>#REF!</v>
      </c>
      <c r="G929" s="15">
        <v>45168</v>
      </c>
      <c r="H929" s="16" t="s">
        <v>27</v>
      </c>
      <c r="I929" s="16" t="s">
        <v>46</v>
      </c>
      <c r="J929" s="16" t="s">
        <v>80</v>
      </c>
      <c r="K929" s="14" t="s">
        <v>24</v>
      </c>
      <c r="L929" s="14" t="s">
        <v>11</v>
      </c>
      <c r="M929" s="16" t="s">
        <v>12</v>
      </c>
      <c r="N929" s="16" t="s">
        <v>13</v>
      </c>
      <c r="O929" s="16" t="s">
        <v>14</v>
      </c>
      <c r="P929" s="12">
        <f t="shared" si="72"/>
        <v>2</v>
      </c>
      <c r="Q929" s="12" cm="1">
        <f t="array" ref="Q929">SUMPRODUCT(($G$2:$G$2765=G929)*(P929&gt;$P$2:$P$2765))+1</f>
        <v>4</v>
      </c>
      <c r="R929" s="12" t="e">
        <f>(Q929*100000)+#REF!</f>
        <v>#REF!</v>
      </c>
      <c r="S929" t="e" cm="1">
        <f t="array" ref="S929">SUMPRODUCT(($G$2:$G$2765=G929)*(R929&gt;$R$2:$R$2765))+1</f>
        <v>#REF!</v>
      </c>
      <c r="T929" t="str">
        <f t="shared" si="73"/>
        <v>Sedgefield †</v>
      </c>
      <c r="U929">
        <v>0</v>
      </c>
      <c r="V929" t="s">
        <v>19</v>
      </c>
      <c r="W929">
        <f t="shared" si="74"/>
        <v>2023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70"/>
        <v>Evening45169</v>
      </c>
      <c r="D930" s="5" t="str">
        <f>IF('by region'!$C$2="Any","Any",'Turf only'!V930)&amp;M930&amp;IF('by region'!$I$2="Any","Any",N930)&amp;G930</f>
        <v>AnyJumpAny45169</v>
      </c>
      <c r="E930" s="5" t="e">
        <f>IF(I930=#REF!,'Turf only'!G930,"")</f>
        <v>#REF!</v>
      </c>
      <c r="F930" s="5" t="e">
        <f t="shared" si="71"/>
        <v>#REF!</v>
      </c>
      <c r="G930" s="15">
        <v>45169</v>
      </c>
      <c r="H930" s="16" t="s">
        <v>34</v>
      </c>
      <c r="I930" s="16" t="s">
        <v>66</v>
      </c>
      <c r="J930" s="16" t="s">
        <v>80</v>
      </c>
      <c r="K930" s="14" t="s">
        <v>10</v>
      </c>
      <c r="L930" s="14" t="s">
        <v>17</v>
      </c>
      <c r="M930" s="16" t="s">
        <v>12</v>
      </c>
      <c r="N930" s="16" t="s">
        <v>13</v>
      </c>
      <c r="O930" s="16" t="s">
        <v>21</v>
      </c>
      <c r="P930" s="12">
        <f t="shared" si="72"/>
        <v>2</v>
      </c>
      <c r="Q930" s="12" cm="1">
        <f t="array" ref="Q930">SUMPRODUCT(($G$2:$G$2765=G930)*(P930&gt;$P$2:$P$2765))+1</f>
        <v>3</v>
      </c>
      <c r="R930" s="12" t="e">
        <f>(Q930*100000)+#REF!</f>
        <v>#REF!</v>
      </c>
      <c r="S930" t="e" cm="1">
        <f t="array" ref="S930">SUMPRODUCT(($G$2:$G$2765=G930)*(R930&gt;$R$2:$R$2765))+1</f>
        <v>#REF!</v>
      </c>
      <c r="T930" t="str">
        <f t="shared" si="73"/>
        <v>Stratford-On-Avon †</v>
      </c>
      <c r="U930">
        <v>1</v>
      </c>
      <c r="V930" t="s">
        <v>11</v>
      </c>
      <c r="W930">
        <f t="shared" si="74"/>
        <v>2023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70"/>
        <v>Afternoon45170</v>
      </c>
      <c r="D931" s="5" t="str">
        <f>IF('by region'!$C$2="Any","Any",'Turf only'!V931)&amp;M931&amp;IF('by region'!$I$2="Any","Any",N931)&amp;G931</f>
        <v>AnyJumpAny45170</v>
      </c>
      <c r="E931" s="5" t="e">
        <f>IF(I931=#REF!,'Turf only'!G931,"")</f>
        <v>#REF!</v>
      </c>
      <c r="F931" s="5" t="e">
        <f t="shared" si="71"/>
        <v>#REF!</v>
      </c>
      <c r="G931" s="15">
        <v>45170</v>
      </c>
      <c r="H931" s="16" t="s">
        <v>35</v>
      </c>
      <c r="I931" s="16" t="s">
        <v>58</v>
      </c>
      <c r="J931" s="16" t="s">
        <v>9</v>
      </c>
      <c r="K931" s="14" t="s">
        <v>24</v>
      </c>
      <c r="L931" s="14" t="s">
        <v>19</v>
      </c>
      <c r="M931" s="16" t="s">
        <v>12</v>
      </c>
      <c r="N931" s="16" t="s">
        <v>13</v>
      </c>
      <c r="O931" s="16" t="s">
        <v>14</v>
      </c>
      <c r="P931" s="12">
        <f t="shared" si="72"/>
        <v>1</v>
      </c>
      <c r="Q931" s="12" cm="1">
        <f t="array" ref="Q931">SUMPRODUCT(($G$2:$G$2765=G931)*(P931&gt;$P$2:$P$2765))+1</f>
        <v>1</v>
      </c>
      <c r="R931" s="12" t="e">
        <f>(Q931*100000)+#REF!</f>
        <v>#REF!</v>
      </c>
      <c r="S931" t="e" cm="1">
        <f t="array" ref="S931">SUMPRODUCT(($G$2:$G$2765=G931)*(R931&gt;$R$2:$R$2765))+1</f>
        <v>#REF!</v>
      </c>
      <c r="T931" t="str">
        <f t="shared" si="73"/>
        <v xml:space="preserve">Fontwell Park </v>
      </c>
      <c r="U931">
        <v>0</v>
      </c>
      <c r="V931" t="s">
        <v>30</v>
      </c>
      <c r="W931">
        <f t="shared" si="74"/>
        <v>2023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70"/>
        <v>Afternoon45171</v>
      </c>
      <c r="D932" s="5" t="str">
        <f>IF('by region'!$C$2="Any","Any",'Turf only'!V932)&amp;M932&amp;IF('by region'!$I$2="Any","Any",N932)&amp;G932</f>
        <v>AnyJumpAny45171</v>
      </c>
      <c r="E932" s="5" t="e">
        <f>IF(I932=#REF!,'Turf only'!G932,"")</f>
        <v>#REF!</v>
      </c>
      <c r="F932" s="5" t="e">
        <f t="shared" si="71"/>
        <v>#REF!</v>
      </c>
      <c r="G932" s="15">
        <v>45171</v>
      </c>
      <c r="H932" s="16" t="s">
        <v>37</v>
      </c>
      <c r="I932" s="16" t="s">
        <v>75</v>
      </c>
      <c r="J932" s="16" t="s">
        <v>9</v>
      </c>
      <c r="K932" s="14" t="s">
        <v>10</v>
      </c>
      <c r="L932" s="14" t="s">
        <v>19</v>
      </c>
      <c r="M932" s="16" t="s">
        <v>12</v>
      </c>
      <c r="N932" s="16" t="s">
        <v>13</v>
      </c>
      <c r="O932" s="16" t="s">
        <v>14</v>
      </c>
      <c r="P932" s="12">
        <f t="shared" si="72"/>
        <v>1</v>
      </c>
      <c r="Q932" s="12" cm="1">
        <f t="array" ref="Q932">SUMPRODUCT(($G$2:$G$2765=G932)*(P932&gt;$P$2:$P$2765))+1</f>
        <v>1</v>
      </c>
      <c r="R932" s="12" t="e">
        <f>(Q932*100000)+#REF!</f>
        <v>#REF!</v>
      </c>
      <c r="S932" t="e" cm="1">
        <f t="array" ref="S932">SUMPRODUCT(($G$2:$G$2765=G932)*(R932&gt;$R$2:$R$2765))+1</f>
        <v>#REF!</v>
      </c>
      <c r="T932" t="str">
        <f t="shared" si="73"/>
        <v xml:space="preserve">Newton Abbot </v>
      </c>
      <c r="U932">
        <v>0</v>
      </c>
      <c r="V932" t="s">
        <v>17</v>
      </c>
      <c r="W932">
        <f t="shared" si="74"/>
        <v>2023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70"/>
        <v>Afternoon45172</v>
      </c>
      <c r="D933" s="5" t="str">
        <f>IF('by region'!$C$2="Any","Any",'Turf only'!V933)&amp;M933&amp;IF('by region'!$I$2="Any","Any",N933)&amp;G933</f>
        <v>AnyJumpAny45172</v>
      </c>
      <c r="E933" s="5" t="e">
        <f>IF(I933=#REF!,'Turf only'!G933,"")</f>
        <v>#REF!</v>
      </c>
      <c r="F933" s="5" t="e">
        <f t="shared" si="71"/>
        <v>#REF!</v>
      </c>
      <c r="G933" s="15">
        <v>45172</v>
      </c>
      <c r="H933" s="16" t="s">
        <v>40</v>
      </c>
      <c r="I933" s="16" t="s">
        <v>91</v>
      </c>
      <c r="J933" s="16" t="s">
        <v>9</v>
      </c>
      <c r="K933" s="14" t="s">
        <v>24</v>
      </c>
      <c r="L933" s="14" t="s">
        <v>17</v>
      </c>
      <c r="M933" s="16" t="s">
        <v>12</v>
      </c>
      <c r="N933" s="16" t="s">
        <v>13</v>
      </c>
      <c r="O933" s="16" t="s">
        <v>14</v>
      </c>
      <c r="P933" s="12">
        <f t="shared" si="72"/>
        <v>1</v>
      </c>
      <c r="Q933" s="12" cm="1">
        <f t="array" ref="Q933">SUMPRODUCT(($G$2:$G$2765=G933)*(P933&gt;$P$2:$P$2765))+1</f>
        <v>1</v>
      </c>
      <c r="R933" s="12" t="e">
        <f>(Q933*100000)+#REF!</f>
        <v>#REF!</v>
      </c>
      <c r="S933" t="e" cm="1">
        <f t="array" ref="S933">SUMPRODUCT(($G$2:$G$2765=G933)*(R933&gt;$R$2:$R$2765))+1</f>
        <v>#REF!</v>
      </c>
      <c r="T933" t="str">
        <f t="shared" si="73"/>
        <v xml:space="preserve">Worcester </v>
      </c>
      <c r="U933">
        <v>1</v>
      </c>
      <c r="V933" t="s">
        <v>11</v>
      </c>
      <c r="W933">
        <f t="shared" si="74"/>
        <v>2023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70"/>
        <v>Afternoon45174</v>
      </c>
      <c r="D934" s="5" t="str">
        <f>IF('by region'!$C$2="Any","Any",'Turf only'!V934)&amp;M934&amp;IF('by region'!$I$2="Any","Any",N934)&amp;G934</f>
        <v>AnyJumpAny45174</v>
      </c>
      <c r="E934" s="5" t="e">
        <f>IF(I934=#REF!,'Turf only'!G934,"")</f>
        <v>#REF!</v>
      </c>
      <c r="F934" s="5" t="e">
        <f t="shared" si="71"/>
        <v>#REF!</v>
      </c>
      <c r="G934" s="15">
        <v>45174</v>
      </c>
      <c r="H934" s="16" t="s">
        <v>7</v>
      </c>
      <c r="I934" s="16" t="s">
        <v>64</v>
      </c>
      <c r="J934" s="16" t="s">
        <v>9</v>
      </c>
      <c r="K934" s="14" t="s">
        <v>10</v>
      </c>
      <c r="L934" s="14" t="s">
        <v>17</v>
      </c>
      <c r="M934" s="16" t="s">
        <v>12</v>
      </c>
      <c r="N934" s="16" t="s">
        <v>13</v>
      </c>
      <c r="O934" s="16" t="s">
        <v>14</v>
      </c>
      <c r="P934" s="12">
        <f t="shared" si="72"/>
        <v>1</v>
      </c>
      <c r="Q934" s="12" cm="1">
        <f t="array" ref="Q934">SUMPRODUCT(($G$2:$G$2765=G934)*(P934&gt;$P$2:$P$2765))+1</f>
        <v>1</v>
      </c>
      <c r="R934" s="12" t="e">
        <f>(Q934*100000)+#REF!</f>
        <v>#REF!</v>
      </c>
      <c r="S934" t="e" cm="1">
        <f t="array" ref="S934">SUMPRODUCT(($G$2:$G$2765=G934)*(R934&gt;$R$2:$R$2765))+1</f>
        <v>#REF!</v>
      </c>
      <c r="T934" t="str">
        <f t="shared" si="73"/>
        <v xml:space="preserve">Bangor-On-Dee </v>
      </c>
      <c r="U934">
        <v>0</v>
      </c>
      <c r="V934" t="s">
        <v>11</v>
      </c>
      <c r="W934">
        <f t="shared" si="74"/>
        <v>2023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70"/>
        <v>Evening45175</v>
      </c>
      <c r="D935" s="5" t="str">
        <f>IF('by region'!$C$2="Any","Any",'Turf only'!V935)&amp;M935&amp;IF('by region'!$I$2="Any","Any",N935)&amp;G935</f>
        <v>AnyJumpAny45175</v>
      </c>
      <c r="E935" s="5" t="e">
        <f>IF(I935=#REF!,'Turf only'!G935,"")</f>
        <v>#REF!</v>
      </c>
      <c r="F935" s="5" t="e">
        <f t="shared" si="71"/>
        <v>#REF!</v>
      </c>
      <c r="G935" s="15">
        <v>45175</v>
      </c>
      <c r="H935" s="16" t="s">
        <v>27</v>
      </c>
      <c r="I935" s="16" t="s">
        <v>67</v>
      </c>
      <c r="J935" s="16" t="s">
        <v>80</v>
      </c>
      <c r="K935" s="14" t="s">
        <v>10</v>
      </c>
      <c r="L935" s="14" t="s">
        <v>11</v>
      </c>
      <c r="M935" s="16" t="s">
        <v>12</v>
      </c>
      <c r="N935" s="16" t="s">
        <v>13</v>
      </c>
      <c r="O935" s="16" t="s">
        <v>21</v>
      </c>
      <c r="P935" s="12">
        <f t="shared" si="72"/>
        <v>2</v>
      </c>
      <c r="Q935" s="12" cm="1">
        <f t="array" ref="Q935">SUMPRODUCT(($G$2:$G$2765=G935)*(P935&gt;$P$2:$P$2765))+1</f>
        <v>3</v>
      </c>
      <c r="R935" s="12" t="e">
        <f>(Q935*100000)+#REF!</f>
        <v>#REF!</v>
      </c>
      <c r="S935" t="e" cm="1">
        <f t="array" ref="S935">SUMPRODUCT(($G$2:$G$2765=G935)*(R935&gt;$R$2:$R$2765))+1</f>
        <v>#REF!</v>
      </c>
      <c r="T935" t="str">
        <f t="shared" si="73"/>
        <v>Hexham †</v>
      </c>
      <c r="U935">
        <v>0</v>
      </c>
      <c r="V935" t="s">
        <v>17</v>
      </c>
      <c r="W935">
        <f t="shared" si="74"/>
        <v>2023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70"/>
        <v>Afternoon45176</v>
      </c>
      <c r="D936" s="5" t="str">
        <f>IF('by region'!$C$2="Any","Any",'Turf only'!V936)&amp;M936&amp;IF('by region'!$I$2="Any","Any",N936)&amp;G936</f>
        <v>AnyJumpAny45176</v>
      </c>
      <c r="E936" s="5" t="e">
        <f>IF(I936=#REF!,'Turf only'!G936,"")</f>
        <v>#REF!</v>
      </c>
      <c r="F936" s="5" t="e">
        <f t="shared" si="71"/>
        <v>#REF!</v>
      </c>
      <c r="G936" s="15">
        <v>45176</v>
      </c>
      <c r="H936" s="16" t="s">
        <v>34</v>
      </c>
      <c r="I936" s="16" t="s">
        <v>46</v>
      </c>
      <c r="J936" s="16" t="s">
        <v>9</v>
      </c>
      <c r="K936" s="14" t="s">
        <v>24</v>
      </c>
      <c r="L936" s="14" t="s">
        <v>11</v>
      </c>
      <c r="M936" s="16" t="s">
        <v>12</v>
      </c>
      <c r="N936" s="16" t="s">
        <v>13</v>
      </c>
      <c r="O936" s="16" t="s">
        <v>14</v>
      </c>
      <c r="P936" s="12">
        <f t="shared" si="72"/>
        <v>1</v>
      </c>
      <c r="Q936" s="12" cm="1">
        <f t="array" ref="Q936">SUMPRODUCT(($G$2:$G$2765=G936)*(P936&gt;$P$2:$P$2765))+1</f>
        <v>1</v>
      </c>
      <c r="R936" s="12" t="e">
        <f>(Q936*100000)+#REF!</f>
        <v>#REF!</v>
      </c>
      <c r="S936" t="e" cm="1">
        <f t="array" ref="S936">SUMPRODUCT(($G$2:$G$2765=G936)*(R936&gt;$R$2:$R$2765))+1</f>
        <v>#REF!</v>
      </c>
      <c r="T936" t="str">
        <f t="shared" si="73"/>
        <v xml:space="preserve">Sedgefield </v>
      </c>
      <c r="U936">
        <v>0</v>
      </c>
      <c r="V936" t="s">
        <v>30</v>
      </c>
      <c r="W936">
        <f t="shared" si="74"/>
        <v>2023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70"/>
        <v>Afternoon45178</v>
      </c>
      <c r="D937" s="5" t="str">
        <f>IF('by region'!$C$2="Any","Any",'Turf only'!V937)&amp;M937&amp;IF('by region'!$I$2="Any","Any",N937)&amp;G937</f>
        <v>AnyJumpAny45178</v>
      </c>
      <c r="E937" s="5" t="e">
        <f>IF(I937=#REF!,'Turf only'!G937,"")</f>
        <v>#REF!</v>
      </c>
      <c r="F937" s="5" t="e">
        <f t="shared" si="71"/>
        <v>#REF!</v>
      </c>
      <c r="G937" s="15">
        <v>45178</v>
      </c>
      <c r="H937" s="16" t="s">
        <v>37</v>
      </c>
      <c r="I937" s="16" t="s">
        <v>66</v>
      </c>
      <c r="J937" s="16" t="s">
        <v>9</v>
      </c>
      <c r="K937" s="14" t="s">
        <v>10</v>
      </c>
      <c r="L937" s="14" t="s">
        <v>17</v>
      </c>
      <c r="M937" s="16" t="s">
        <v>12</v>
      </c>
      <c r="N937" s="16" t="s">
        <v>13</v>
      </c>
      <c r="O937" s="16" t="s">
        <v>14</v>
      </c>
      <c r="P937" s="12">
        <f t="shared" si="72"/>
        <v>1</v>
      </c>
      <c r="Q937" s="12" cm="1">
        <f t="array" ref="Q937">SUMPRODUCT(($G$2:$G$2765=G937)*(P937&gt;$P$2:$P$2765))+1</f>
        <v>1</v>
      </c>
      <c r="R937" s="12" t="e">
        <f>(Q937*100000)+#REF!</f>
        <v>#REF!</v>
      </c>
      <c r="S937" t="e" cm="1">
        <f t="array" ref="S937">SUMPRODUCT(($G$2:$G$2765=G937)*(R937&gt;$R$2:$R$2765))+1</f>
        <v>#REF!</v>
      </c>
      <c r="T937" t="str">
        <f t="shared" si="73"/>
        <v xml:space="preserve">Stratford-On-Avon </v>
      </c>
      <c r="U937">
        <v>0</v>
      </c>
      <c r="V937" t="s">
        <v>17</v>
      </c>
      <c r="W937">
        <f t="shared" si="74"/>
        <v>2023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70"/>
        <v>Afternoon45179</v>
      </c>
      <c r="D938" s="5" t="str">
        <f>IF('by region'!$C$2="Any","Any",'Turf only'!V938)&amp;M938&amp;IF('by region'!$I$2="Any","Any",N938)&amp;G938</f>
        <v>AnyJumpAny45179</v>
      </c>
      <c r="E938" s="5" t="e">
        <f>IF(I938=#REF!,'Turf only'!G938,"")</f>
        <v>#REF!</v>
      </c>
      <c r="F938" s="5" t="e">
        <f t="shared" si="71"/>
        <v>#REF!</v>
      </c>
      <c r="G938" s="15">
        <v>45179</v>
      </c>
      <c r="H938" s="16" t="s">
        <v>40</v>
      </c>
      <c r="I938" s="16" t="s">
        <v>58</v>
      </c>
      <c r="J938" s="16" t="s">
        <v>9</v>
      </c>
      <c r="K938" s="14" t="s">
        <v>24</v>
      </c>
      <c r="L938" s="14" t="s">
        <v>19</v>
      </c>
      <c r="M938" s="16" t="s">
        <v>12</v>
      </c>
      <c r="N938" s="16" t="s">
        <v>13</v>
      </c>
      <c r="O938" s="16" t="s">
        <v>14</v>
      </c>
      <c r="P938" s="12">
        <f t="shared" si="72"/>
        <v>1</v>
      </c>
      <c r="Q938" s="12" cm="1">
        <f t="array" ref="Q938">SUMPRODUCT(($G$2:$G$2765=G938)*(P938&gt;$P$2:$P$2765))+1</f>
        <v>1</v>
      </c>
      <c r="R938" s="12" t="e">
        <f>(Q938*100000)+#REF!</f>
        <v>#REF!</v>
      </c>
      <c r="S938" t="e" cm="1">
        <f t="array" ref="S938">SUMPRODUCT(($G$2:$G$2765=G938)*(R938&gt;$R$2:$R$2765))+1</f>
        <v>#REF!</v>
      </c>
      <c r="T938" t="str">
        <f t="shared" si="73"/>
        <v xml:space="preserve">Fontwell Park </v>
      </c>
      <c r="U938">
        <v>0</v>
      </c>
      <c r="V938" t="s">
        <v>19</v>
      </c>
      <c r="W938">
        <f t="shared" si="74"/>
        <v>2023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70"/>
        <v>Afternoon45180</v>
      </c>
      <c r="D939" s="5" t="str">
        <f>IF('by region'!$C$2="Any","Any",'Turf only'!V939)&amp;M939&amp;IF('by region'!$I$2="Any","Any",N939)&amp;G939</f>
        <v>AnyJumpAny45180</v>
      </c>
      <c r="E939" s="5" t="e">
        <f>IF(I939=#REF!,'Turf only'!G939,"")</f>
        <v>#REF!</v>
      </c>
      <c r="F939" s="5" t="e">
        <f t="shared" si="71"/>
        <v>#REF!</v>
      </c>
      <c r="G939" s="15">
        <v>45180</v>
      </c>
      <c r="H939" s="16" t="s">
        <v>42</v>
      </c>
      <c r="I939" s="16" t="s">
        <v>75</v>
      </c>
      <c r="J939" s="16" t="s">
        <v>9</v>
      </c>
      <c r="K939" s="14" t="s">
        <v>10</v>
      </c>
      <c r="L939" s="14" t="s">
        <v>19</v>
      </c>
      <c r="M939" s="16" t="s">
        <v>12</v>
      </c>
      <c r="N939" s="16" t="s">
        <v>13</v>
      </c>
      <c r="O939" s="16" t="s">
        <v>14</v>
      </c>
      <c r="P939" s="12">
        <f t="shared" si="72"/>
        <v>1</v>
      </c>
      <c r="Q939" s="12" cm="1">
        <f t="array" ref="Q939">SUMPRODUCT(($G$2:$G$2765=G939)*(P939&gt;$P$2:$P$2765))+1</f>
        <v>1</v>
      </c>
      <c r="R939" s="12" t="e">
        <f>(Q939*100000)+#REF!</f>
        <v>#REF!</v>
      </c>
      <c r="S939" t="e" cm="1">
        <f t="array" ref="S939">SUMPRODUCT(($G$2:$G$2765=G939)*(R939&gt;$R$2:$R$2765))+1</f>
        <v>#REF!</v>
      </c>
      <c r="T939" t="str">
        <f t="shared" si="73"/>
        <v xml:space="preserve">Newton Abbot </v>
      </c>
      <c r="U939">
        <v>0</v>
      </c>
      <c r="V939" t="s">
        <v>19</v>
      </c>
      <c r="W939">
        <f t="shared" si="74"/>
        <v>2023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70"/>
        <v>Afternoon45180</v>
      </c>
      <c r="D940" s="5" t="str">
        <f>IF('by region'!$C$2="Any","Any",'Turf only'!V940)&amp;M940&amp;IF('by region'!$I$2="Any","Any",N940)&amp;G940</f>
        <v>AnyJumpAny45180</v>
      </c>
      <c r="E940" s="5" t="e">
        <f>IF(I940=#REF!,'Turf only'!G940,"")</f>
        <v>#REF!</v>
      </c>
      <c r="F940" s="5" t="e">
        <f t="shared" si="71"/>
        <v>#REF!</v>
      </c>
      <c r="G940" s="15">
        <v>45180</v>
      </c>
      <c r="H940" s="16" t="s">
        <v>42</v>
      </c>
      <c r="I940" s="16" t="s">
        <v>84</v>
      </c>
      <c r="J940" s="16" t="s">
        <v>9</v>
      </c>
      <c r="K940" s="14" t="s">
        <v>10</v>
      </c>
      <c r="L940" s="14" t="s">
        <v>11</v>
      </c>
      <c r="M940" s="16" t="s">
        <v>12</v>
      </c>
      <c r="N940" s="16" t="s">
        <v>13</v>
      </c>
      <c r="O940" s="16" t="s">
        <v>14</v>
      </c>
      <c r="P940" s="12">
        <f t="shared" si="72"/>
        <v>1</v>
      </c>
      <c r="Q940" s="12" cm="1">
        <f t="array" ref="Q940">SUMPRODUCT(($G$2:$G$2765=G940)*(P940&gt;$P$2:$P$2765))+1</f>
        <v>1</v>
      </c>
      <c r="R940" s="12" t="e">
        <f>(Q940*100000)+#REF!</f>
        <v>#REF!</v>
      </c>
      <c r="S940" t="e" cm="1">
        <f t="array" ref="S940">SUMPRODUCT(($G$2:$G$2765=G940)*(R940&gt;$R$2:$R$2765))+1</f>
        <v>#REF!</v>
      </c>
      <c r="T940" t="str">
        <f t="shared" si="73"/>
        <v xml:space="preserve">Perth </v>
      </c>
      <c r="U940">
        <v>0</v>
      </c>
      <c r="V940" t="s">
        <v>30</v>
      </c>
      <c r="W940">
        <f t="shared" si="74"/>
        <v>2023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70"/>
        <v>Evening45181</v>
      </c>
      <c r="D941" s="5" t="str">
        <f>IF('by region'!$C$2="Any","Any",'Turf only'!V941)&amp;M941&amp;IF('by region'!$I$2="Any","Any",N941)&amp;G941</f>
        <v>AnyJumpAny45181</v>
      </c>
      <c r="E941" s="5" t="e">
        <f>IF(I941=#REF!,'Turf only'!G941,"")</f>
        <v>#REF!</v>
      </c>
      <c r="F941" s="5" t="e">
        <f t="shared" si="71"/>
        <v>#REF!</v>
      </c>
      <c r="G941" s="15">
        <v>45181</v>
      </c>
      <c r="H941" s="16" t="s">
        <v>7</v>
      </c>
      <c r="I941" s="16" t="s">
        <v>50</v>
      </c>
      <c r="J941" s="16" t="s">
        <v>80</v>
      </c>
      <c r="K941" s="14" t="s">
        <v>10</v>
      </c>
      <c r="L941" s="14" t="s">
        <v>11</v>
      </c>
      <c r="M941" s="16" t="s">
        <v>12</v>
      </c>
      <c r="N941" s="16" t="s">
        <v>13</v>
      </c>
      <c r="O941" s="16" t="s">
        <v>21</v>
      </c>
      <c r="P941" s="12">
        <f t="shared" si="72"/>
        <v>2</v>
      </c>
      <c r="Q941" s="12" cm="1">
        <f t="array" ref="Q941">SUMPRODUCT(($G$2:$G$2765=G941)*(P941&gt;$P$2:$P$2765))+1</f>
        <v>4</v>
      </c>
      <c r="R941" s="12" t="e">
        <f>(Q941*100000)+#REF!</f>
        <v>#REF!</v>
      </c>
      <c r="S941" t="e" cm="1">
        <f t="array" ref="S941">SUMPRODUCT(($G$2:$G$2765=G941)*(R941&gt;$R$2:$R$2765))+1</f>
        <v>#REF!</v>
      </c>
      <c r="T941" t="str">
        <f t="shared" si="73"/>
        <v>Kelso †</v>
      </c>
      <c r="U941">
        <v>0</v>
      </c>
      <c r="V941" t="s">
        <v>11</v>
      </c>
      <c r="W941">
        <f t="shared" si="74"/>
        <v>2023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70"/>
        <v>Afternoon45181</v>
      </c>
      <c r="D942" s="5" t="str">
        <f>IF('by region'!$C$2="Any","Any",'Turf only'!V942)&amp;M942&amp;IF('by region'!$I$2="Any","Any",N942)&amp;G942</f>
        <v>AnyJumpAny45181</v>
      </c>
      <c r="E942" s="5" t="e">
        <f>IF(I942=#REF!,'Turf only'!G942,"")</f>
        <v>#REF!</v>
      </c>
      <c r="F942" s="5" t="e">
        <f t="shared" si="71"/>
        <v>#REF!</v>
      </c>
      <c r="G942" s="15">
        <v>45181</v>
      </c>
      <c r="H942" s="16" t="s">
        <v>7</v>
      </c>
      <c r="I942" s="16" t="s">
        <v>91</v>
      </c>
      <c r="J942" s="16" t="s">
        <v>9</v>
      </c>
      <c r="K942" s="14" t="s">
        <v>24</v>
      </c>
      <c r="L942" s="14" t="s">
        <v>17</v>
      </c>
      <c r="M942" s="16" t="s">
        <v>12</v>
      </c>
      <c r="N942" s="16" t="s">
        <v>13</v>
      </c>
      <c r="O942" s="16" t="s">
        <v>14</v>
      </c>
      <c r="P942" s="12">
        <f t="shared" si="72"/>
        <v>1</v>
      </c>
      <c r="Q942" s="12" cm="1">
        <f t="array" ref="Q942">SUMPRODUCT(($G$2:$G$2765=G942)*(P942&gt;$P$2:$P$2765))+1</f>
        <v>1</v>
      </c>
      <c r="R942" s="12" t="e">
        <f>(Q942*100000)+#REF!</f>
        <v>#REF!</v>
      </c>
      <c r="S942" t="e" cm="1">
        <f t="array" ref="S942">SUMPRODUCT(($G$2:$G$2765=G942)*(R942&gt;$R$2:$R$2765))+1</f>
        <v>#REF!</v>
      </c>
      <c r="T942" t="str">
        <f t="shared" si="73"/>
        <v xml:space="preserve">Worcester </v>
      </c>
      <c r="U942">
        <v>0</v>
      </c>
      <c r="V942" t="s">
        <v>17</v>
      </c>
      <c r="W942">
        <f t="shared" si="74"/>
        <v>2023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70"/>
        <v>Afternoon45182</v>
      </c>
      <c r="D943" s="5" t="str">
        <f>IF('by region'!$C$2="Any","Any",'Turf only'!V943)&amp;M943&amp;IF('by region'!$I$2="Any","Any",N943)&amp;G943</f>
        <v>AnyJumpAny45182</v>
      </c>
      <c r="E943" s="5" t="e">
        <f>IF(I943=#REF!,'Turf only'!G943,"")</f>
        <v>#REF!</v>
      </c>
      <c r="F943" s="5" t="e">
        <f t="shared" si="71"/>
        <v>#REF!</v>
      </c>
      <c r="G943" s="15">
        <v>45182</v>
      </c>
      <c r="H943" s="16" t="s">
        <v>27</v>
      </c>
      <c r="I943" s="16" t="s">
        <v>60</v>
      </c>
      <c r="J943" s="16" t="s">
        <v>9</v>
      </c>
      <c r="K943" s="14" t="s">
        <v>24</v>
      </c>
      <c r="L943" s="14" t="s">
        <v>17</v>
      </c>
      <c r="M943" s="16" t="s">
        <v>12</v>
      </c>
      <c r="N943" s="16" t="s">
        <v>13</v>
      </c>
      <c r="O943" s="16" t="s">
        <v>14</v>
      </c>
      <c r="P943" s="12">
        <f t="shared" si="72"/>
        <v>1</v>
      </c>
      <c r="Q943" s="12" cm="1">
        <f t="array" ref="Q943">SUMPRODUCT(($G$2:$G$2765=G943)*(P943&gt;$P$2:$P$2765))+1</f>
        <v>1</v>
      </c>
      <c r="R943" s="12" t="e">
        <f>(Q943*100000)+#REF!</f>
        <v>#REF!</v>
      </c>
      <c r="S943" t="e" cm="1">
        <f t="array" ref="S943">SUMPRODUCT(($G$2:$G$2765=G943)*(R943&gt;$R$2:$R$2765))+1</f>
        <v>#REF!</v>
      </c>
      <c r="T943" t="str">
        <f t="shared" si="73"/>
        <v xml:space="preserve">Uttoxeter </v>
      </c>
      <c r="U943">
        <v>0</v>
      </c>
      <c r="V943" t="s">
        <v>17</v>
      </c>
      <c r="W943">
        <f t="shared" si="74"/>
        <v>2023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70"/>
        <v>Afternoon45187</v>
      </c>
      <c r="D944" s="5" t="str">
        <f>IF('by region'!$C$2="Any","Any",'Turf only'!V944)&amp;M944&amp;IF('by region'!$I$2="Any","Any",N944)&amp;G944</f>
        <v>AnyJumpAny45187</v>
      </c>
      <c r="E944" s="5" t="e">
        <f>IF(I944=#REF!,'Turf only'!G944,"")</f>
        <v>#REF!</v>
      </c>
      <c r="F944" s="5" t="e">
        <f t="shared" si="71"/>
        <v>#REF!</v>
      </c>
      <c r="G944" s="15">
        <v>45187</v>
      </c>
      <c r="H944" s="16" t="s">
        <v>42</v>
      </c>
      <c r="I944" s="16" t="s">
        <v>91</v>
      </c>
      <c r="J944" s="16" t="s">
        <v>9</v>
      </c>
      <c r="K944" s="14" t="s">
        <v>24</v>
      </c>
      <c r="L944" s="14" t="s">
        <v>17</v>
      </c>
      <c r="M944" s="16" t="s">
        <v>12</v>
      </c>
      <c r="N944" s="16" t="s">
        <v>13</v>
      </c>
      <c r="O944" s="16" t="s">
        <v>14</v>
      </c>
      <c r="P944" s="12">
        <f t="shared" si="72"/>
        <v>1</v>
      </c>
      <c r="Q944" s="12" cm="1">
        <f t="array" ref="Q944">SUMPRODUCT(($G$2:$G$2765=G944)*(P944&gt;$P$2:$P$2765))+1</f>
        <v>1</v>
      </c>
      <c r="R944" s="12" t="e">
        <f>(Q944*100000)+#REF!</f>
        <v>#REF!</v>
      </c>
      <c r="S944" t="e" cm="1">
        <f t="array" ref="S944">SUMPRODUCT(($G$2:$G$2765=G944)*(R944&gt;$R$2:$R$2765))+1</f>
        <v>#REF!</v>
      </c>
      <c r="T944" t="str">
        <f t="shared" si="73"/>
        <v xml:space="preserve">Worcester </v>
      </c>
      <c r="U944">
        <v>0</v>
      </c>
      <c r="V944" t="s">
        <v>30</v>
      </c>
      <c r="W944">
        <f t="shared" si="74"/>
        <v>2023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70"/>
        <v>Afternoon45188</v>
      </c>
      <c r="D945" s="5" t="str">
        <f>IF('by region'!$C$2="Any","Any",'Turf only'!V945)&amp;M945&amp;IF('by region'!$I$2="Any","Any",N945)&amp;G945</f>
        <v>AnyJumpAny45188</v>
      </c>
      <c r="E945" s="5" t="e">
        <f>IF(I945=#REF!,'Turf only'!G945,"")</f>
        <v>#REF!</v>
      </c>
      <c r="F945" s="5" t="e">
        <f t="shared" si="71"/>
        <v>#REF!</v>
      </c>
      <c r="G945" s="15">
        <v>45188</v>
      </c>
      <c r="H945" s="16" t="s">
        <v>7</v>
      </c>
      <c r="I945" s="16" t="s">
        <v>60</v>
      </c>
      <c r="J945" s="16" t="s">
        <v>9</v>
      </c>
      <c r="K945" s="14" t="s">
        <v>24</v>
      </c>
      <c r="L945" s="14" t="s">
        <v>17</v>
      </c>
      <c r="M945" s="16" t="s">
        <v>12</v>
      </c>
      <c r="N945" s="16" t="s">
        <v>13</v>
      </c>
      <c r="O945" s="16" t="s">
        <v>14</v>
      </c>
      <c r="P945" s="12">
        <f t="shared" si="72"/>
        <v>1</v>
      </c>
      <c r="Q945" s="12" cm="1">
        <f t="array" ref="Q945">SUMPRODUCT(($G$2:$G$2765=G945)*(P945&gt;$P$2:$P$2765))+1</f>
        <v>1</v>
      </c>
      <c r="R945" s="12" t="e">
        <f>(Q945*100000)+#REF!</f>
        <v>#REF!</v>
      </c>
      <c r="S945" t="e" cm="1">
        <f t="array" ref="S945">SUMPRODUCT(($G$2:$G$2765=G945)*(R945&gt;$R$2:$R$2765))+1</f>
        <v>#REF!</v>
      </c>
      <c r="T945" t="str">
        <f t="shared" si="73"/>
        <v xml:space="preserve">Uttoxeter </v>
      </c>
      <c r="U945">
        <v>0</v>
      </c>
      <c r="V945" t="s">
        <v>19</v>
      </c>
      <c r="W945">
        <f t="shared" si="74"/>
        <v>2023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70"/>
        <v>Evening45189</v>
      </c>
      <c r="D946" s="5" t="str">
        <f>IF('by region'!$C$2="Any","Any",'Turf only'!V946)&amp;M946&amp;IF('by region'!$I$2="Any","Any",N946)&amp;G946</f>
        <v>AnyJumpAny45189</v>
      </c>
      <c r="E946" s="5" t="e">
        <f>IF(I946=#REF!,'Turf only'!G946,"")</f>
        <v>#REF!</v>
      </c>
      <c r="F946" s="5" t="e">
        <f t="shared" si="71"/>
        <v>#REF!</v>
      </c>
      <c r="G946" s="15">
        <v>45189</v>
      </c>
      <c r="H946" s="16" t="s">
        <v>27</v>
      </c>
      <c r="I946" s="16" t="s">
        <v>50</v>
      </c>
      <c r="J946" s="16" t="s">
        <v>80</v>
      </c>
      <c r="K946" s="14" t="s">
        <v>10</v>
      </c>
      <c r="L946" s="14" t="s">
        <v>11</v>
      </c>
      <c r="M946" s="16" t="s">
        <v>12</v>
      </c>
      <c r="N946" s="16" t="s">
        <v>13</v>
      </c>
      <c r="O946" s="16" t="s">
        <v>14</v>
      </c>
      <c r="P946" s="12">
        <f t="shared" si="72"/>
        <v>2</v>
      </c>
      <c r="Q946" s="12" cm="1">
        <f t="array" ref="Q946">SUMPRODUCT(($G$2:$G$2765=G946)*(P946&gt;$P$2:$P$2765))+1</f>
        <v>4</v>
      </c>
      <c r="R946" s="12" t="e">
        <f>(Q946*100000)+#REF!</f>
        <v>#REF!</v>
      </c>
      <c r="S946" t="e" cm="1">
        <f t="array" ref="S946">SUMPRODUCT(($G$2:$G$2765=G946)*(R946&gt;$R$2:$R$2765))+1</f>
        <v>#REF!</v>
      </c>
      <c r="T946" t="str">
        <f t="shared" si="73"/>
        <v>Kelso †</v>
      </c>
      <c r="U946">
        <v>0</v>
      </c>
      <c r="V946" t="s">
        <v>11</v>
      </c>
      <c r="W946">
        <f t="shared" si="74"/>
        <v>2023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70"/>
        <v>Afternoon45191</v>
      </c>
      <c r="D947" s="5" t="str">
        <f>IF('by region'!$C$2="Any","Any",'Turf only'!V947)&amp;M947&amp;IF('by region'!$I$2="Any","Any",N947)&amp;G947</f>
        <v>AnyJumpAny45191</v>
      </c>
      <c r="E947" s="5" t="e">
        <f>IF(I947=#REF!,'Turf only'!G947,"")</f>
        <v>#REF!</v>
      </c>
      <c r="F947" s="5" t="e">
        <f t="shared" si="71"/>
        <v>#REF!</v>
      </c>
      <c r="G947" s="15">
        <v>45191</v>
      </c>
      <c r="H947" s="16" t="s">
        <v>35</v>
      </c>
      <c r="I947" s="16" t="s">
        <v>75</v>
      </c>
      <c r="J947" s="16" t="s">
        <v>9</v>
      </c>
      <c r="K947" s="14" t="s">
        <v>10</v>
      </c>
      <c r="L947" s="14" t="s">
        <v>19</v>
      </c>
      <c r="M947" s="16" t="s">
        <v>12</v>
      </c>
      <c r="N947" s="16" t="s">
        <v>13</v>
      </c>
      <c r="O947" s="16" t="s">
        <v>14</v>
      </c>
      <c r="P947" s="12">
        <f t="shared" si="72"/>
        <v>1</v>
      </c>
      <c r="Q947" s="12" cm="1">
        <f t="array" ref="Q947">SUMPRODUCT(($G$2:$G$2765=G947)*(P947&gt;$P$2:$P$2765))+1</f>
        <v>1</v>
      </c>
      <c r="R947" s="12" t="e">
        <f>(Q947*100000)+#REF!</f>
        <v>#REF!</v>
      </c>
      <c r="S947" t="e" cm="1">
        <f t="array" ref="S947">SUMPRODUCT(($G$2:$G$2765=G947)*(R947&gt;$R$2:$R$2765))+1</f>
        <v>#REF!</v>
      </c>
      <c r="T947" t="str">
        <f t="shared" si="73"/>
        <v xml:space="preserve">Newton Abbot </v>
      </c>
      <c r="U947">
        <v>0</v>
      </c>
      <c r="V947" t="s">
        <v>17</v>
      </c>
      <c r="W947">
        <f t="shared" si="74"/>
        <v>2023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70"/>
        <v>Afternoon45193</v>
      </c>
      <c r="D948" s="5" t="str">
        <f>IF('by region'!$C$2="Any","Any",'Turf only'!V948)&amp;M948&amp;IF('by region'!$I$2="Any","Any",N948)&amp;G948</f>
        <v>AnyJumpAny45193</v>
      </c>
      <c r="E948" s="5" t="e">
        <f>IF(I948=#REF!,'Turf only'!G948,"")</f>
        <v>#REF!</v>
      </c>
      <c r="F948" s="5" t="e">
        <f t="shared" si="71"/>
        <v>#REF!</v>
      </c>
      <c r="G948" s="15">
        <v>45193</v>
      </c>
      <c r="H948" s="16" t="s">
        <v>40</v>
      </c>
      <c r="I948" s="16" t="s">
        <v>41</v>
      </c>
      <c r="J948" s="16" t="s">
        <v>9</v>
      </c>
      <c r="K948" s="14" t="s">
        <v>10</v>
      </c>
      <c r="L948" s="14" t="s">
        <v>19</v>
      </c>
      <c r="M948" s="16" t="s">
        <v>12</v>
      </c>
      <c r="N948" s="16" t="s">
        <v>13</v>
      </c>
      <c r="O948" s="16" t="s">
        <v>14</v>
      </c>
      <c r="P948" s="12">
        <f t="shared" si="72"/>
        <v>1</v>
      </c>
      <c r="Q948" s="12" cm="1">
        <f t="array" ref="Q948">SUMPRODUCT(($G$2:$G$2765=G948)*(P948&gt;$P$2:$P$2765))+1</f>
        <v>1</v>
      </c>
      <c r="R948" s="12" t="e">
        <f>(Q948*100000)+#REF!</f>
        <v>#REF!</v>
      </c>
      <c r="S948" t="e" cm="1">
        <f t="array" ref="S948">SUMPRODUCT(($G$2:$G$2765=G948)*(R948&gt;$R$2:$R$2765))+1</f>
        <v>#REF!</v>
      </c>
      <c r="T948" t="str">
        <f t="shared" si="73"/>
        <v xml:space="preserve">Plumpton </v>
      </c>
      <c r="U948">
        <v>0</v>
      </c>
      <c r="V948" t="s">
        <v>30</v>
      </c>
      <c r="W948">
        <f t="shared" si="74"/>
        <v>2023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70"/>
        <v>Afternoon45194</v>
      </c>
      <c r="D949" s="5" t="str">
        <f>IF('by region'!$C$2="Any","Any",'Turf only'!V949)&amp;M949&amp;IF('by region'!$I$2="Any","Any",N949)&amp;G949</f>
        <v>AnyJumpAny45194</v>
      </c>
      <c r="E949" s="5" t="e">
        <f>IF(I949=#REF!,'Turf only'!G949,"")</f>
        <v>#REF!</v>
      </c>
      <c r="F949" s="5" t="e">
        <f t="shared" si="71"/>
        <v>#REF!</v>
      </c>
      <c r="G949" s="15">
        <v>45194</v>
      </c>
      <c r="H949" s="16" t="s">
        <v>42</v>
      </c>
      <c r="I949" s="16" t="s">
        <v>48</v>
      </c>
      <c r="J949" s="16" t="s">
        <v>9</v>
      </c>
      <c r="K949" s="14" t="s">
        <v>16</v>
      </c>
      <c r="L949" s="14" t="s">
        <v>17</v>
      </c>
      <c r="M949" s="16" t="s">
        <v>12</v>
      </c>
      <c r="N949" s="16" t="s">
        <v>13</v>
      </c>
      <c r="O949" s="16" t="s">
        <v>14</v>
      </c>
      <c r="P949" s="12">
        <f t="shared" si="72"/>
        <v>1</v>
      </c>
      <c r="Q949" s="12" cm="1">
        <f t="array" ref="Q949">SUMPRODUCT(($G$2:$G$2765=G949)*(P949&gt;$P$2:$P$2765))+1</f>
        <v>1</v>
      </c>
      <c r="R949" s="12" t="e">
        <f>(Q949*100000)+#REF!</f>
        <v>#REF!</v>
      </c>
      <c r="S949" t="e" cm="1">
        <f t="array" ref="S949">SUMPRODUCT(($G$2:$G$2765=G949)*(R949&gt;$R$2:$R$2765))+1</f>
        <v>#REF!</v>
      </c>
      <c r="T949" t="str">
        <f t="shared" si="73"/>
        <v xml:space="preserve">Warwick </v>
      </c>
      <c r="U949">
        <v>0</v>
      </c>
      <c r="V949" t="s">
        <v>17</v>
      </c>
      <c r="W949">
        <f t="shared" si="74"/>
        <v>2023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si="70"/>
        <v>Afternoon45196</v>
      </c>
      <c r="D950" s="5" t="str">
        <f>IF('by region'!$C$2="Any","Any",'Turf only'!V950)&amp;M950&amp;IF('by region'!$I$2="Any","Any",N950)&amp;G950</f>
        <v>AnyJumpAny45196</v>
      </c>
      <c r="E950" s="5" t="e">
        <f>IF(I950=#REF!,'Turf only'!G950,"")</f>
        <v>#REF!</v>
      </c>
      <c r="F950" s="5" t="e">
        <f t="shared" si="71"/>
        <v>#REF!</v>
      </c>
      <c r="G950" s="15">
        <v>45196</v>
      </c>
      <c r="H950" s="16" t="s">
        <v>27</v>
      </c>
      <c r="I950" s="16" t="s">
        <v>84</v>
      </c>
      <c r="J950" s="16" t="s">
        <v>9</v>
      </c>
      <c r="K950" s="14" t="s">
        <v>10</v>
      </c>
      <c r="L950" s="14" t="s">
        <v>11</v>
      </c>
      <c r="M950" s="16" t="s">
        <v>12</v>
      </c>
      <c r="N950" s="16" t="s">
        <v>13</v>
      </c>
      <c r="O950" s="16" t="s">
        <v>14</v>
      </c>
      <c r="P950" s="12">
        <f t="shared" si="72"/>
        <v>1</v>
      </c>
      <c r="Q950" s="12" cm="1">
        <f t="array" ref="Q950">SUMPRODUCT(($G$2:$G$2765=G950)*(P950&gt;$P$2:$P$2765))+1</f>
        <v>1</v>
      </c>
      <c r="R950" s="12" t="e">
        <f>(Q950*100000)+#REF!</f>
        <v>#REF!</v>
      </c>
      <c r="S950" t="e" cm="1">
        <f t="array" ref="S950">SUMPRODUCT(($G$2:$G$2765=G950)*(R950&gt;$R$2:$R$2765))+1</f>
        <v>#REF!</v>
      </c>
      <c r="T950" t="str">
        <f t="shared" si="73"/>
        <v xml:space="preserve">Perth </v>
      </c>
      <c r="U950">
        <v>0</v>
      </c>
      <c r="V950" t="s">
        <v>19</v>
      </c>
      <c r="W950">
        <f t="shared" si="74"/>
        <v>2023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70"/>
        <v>Afternoon45197</v>
      </c>
      <c r="D951" s="5" t="str">
        <f>IF('by region'!$C$2="Any","Any",'Turf only'!V951)&amp;M951&amp;IF('by region'!$I$2="Any","Any",N951)&amp;G951</f>
        <v>AnyJumpAny45197</v>
      </c>
      <c r="E951" s="5" t="e">
        <f>IF(I951=#REF!,'Turf only'!G951,"")</f>
        <v>#REF!</v>
      </c>
      <c r="F951" s="5" t="e">
        <f t="shared" si="71"/>
        <v>#REF!</v>
      </c>
      <c r="G951" s="15">
        <v>45197</v>
      </c>
      <c r="H951" s="16" t="s">
        <v>34</v>
      </c>
      <c r="I951" s="16" t="s">
        <v>84</v>
      </c>
      <c r="J951" s="16" t="s">
        <v>9</v>
      </c>
      <c r="K951" s="14" t="s">
        <v>10</v>
      </c>
      <c r="L951" s="14" t="s">
        <v>11</v>
      </c>
      <c r="M951" s="16" t="s">
        <v>12</v>
      </c>
      <c r="N951" s="16" t="s">
        <v>13</v>
      </c>
      <c r="O951" s="16" t="s">
        <v>14</v>
      </c>
      <c r="P951" s="12">
        <f t="shared" si="72"/>
        <v>1</v>
      </c>
      <c r="Q951" s="12" cm="1">
        <f t="array" ref="Q951">SUMPRODUCT(($G$2:$G$2765=G951)*(P951&gt;$P$2:$P$2765))+1</f>
        <v>1</v>
      </c>
      <c r="R951" s="12" t="e">
        <f>(Q951*100000)+#REF!</f>
        <v>#REF!</v>
      </c>
      <c r="S951" t="e" cm="1">
        <f t="array" ref="S951">SUMPRODUCT(($G$2:$G$2765=G951)*(R951&gt;$R$2:$R$2765))+1</f>
        <v>#REF!</v>
      </c>
      <c r="T951" t="str">
        <f t="shared" si="73"/>
        <v xml:space="preserve">Perth </v>
      </c>
      <c r="U951">
        <v>0</v>
      </c>
      <c r="V951" t="s">
        <v>11</v>
      </c>
      <c r="W951">
        <f t="shared" si="74"/>
        <v>2023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70"/>
        <v>Afternoon45198</v>
      </c>
      <c r="D952" s="5" t="str">
        <f>IF('by region'!$C$2="Any","Any",'Turf only'!V952)&amp;M952&amp;IF('by region'!$I$2="Any","Any",N952)&amp;G952</f>
        <v>AnyJumpAny45198</v>
      </c>
      <c r="E952" s="5" t="e">
        <f>IF(I952=#REF!,'Turf only'!G952,"")</f>
        <v>#REF!</v>
      </c>
      <c r="F952" s="5" t="e">
        <f t="shared" si="71"/>
        <v>#REF!</v>
      </c>
      <c r="G952" s="15">
        <v>45198</v>
      </c>
      <c r="H952" s="16" t="s">
        <v>35</v>
      </c>
      <c r="I952" s="16" t="s">
        <v>91</v>
      </c>
      <c r="J952" s="16" t="s">
        <v>9</v>
      </c>
      <c r="K952" s="14" t="s">
        <v>24</v>
      </c>
      <c r="L952" s="14" t="s">
        <v>17</v>
      </c>
      <c r="M952" s="16" t="s">
        <v>12</v>
      </c>
      <c r="N952" s="16" t="s">
        <v>13</v>
      </c>
      <c r="O952" s="16" t="s">
        <v>14</v>
      </c>
      <c r="P952" s="12">
        <f t="shared" si="72"/>
        <v>1</v>
      </c>
      <c r="Q952" s="12" cm="1">
        <f t="array" ref="Q952">SUMPRODUCT(($G$2:$G$2765=G952)*(P952&gt;$P$2:$P$2765))+1</f>
        <v>1</v>
      </c>
      <c r="R952" s="12" t="e">
        <f>(Q952*100000)+#REF!</f>
        <v>#REF!</v>
      </c>
      <c r="S952" t="e" cm="1">
        <f t="array" ref="S952">SUMPRODUCT(($G$2:$G$2765=G952)*(R952&gt;$R$2:$R$2765))+1</f>
        <v>#REF!</v>
      </c>
      <c r="T952" t="str">
        <f t="shared" si="73"/>
        <v xml:space="preserve">Worcester </v>
      </c>
      <c r="U952">
        <v>0</v>
      </c>
      <c r="V952" t="s">
        <v>30</v>
      </c>
      <c r="W952">
        <f t="shared" si="74"/>
        <v>2023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ref="C953:C1016" si="75">J953&amp;G953</f>
        <v>Afternoon45199</v>
      </c>
      <c r="D953" s="5" t="str">
        <f>IF('by region'!$C$2="Any","Any",'Turf only'!V953)&amp;M953&amp;IF('by region'!$I$2="Any","Any",N953)&amp;G953</f>
        <v>AnyJumpAny45199</v>
      </c>
      <c r="E953" s="5" t="e">
        <f>IF(I953=#REF!,'Turf only'!G953,"")</f>
        <v>#REF!</v>
      </c>
      <c r="F953" s="5" t="e">
        <f t="shared" ref="F953:F1016" si="76">G953&amp;S953</f>
        <v>#REF!</v>
      </c>
      <c r="G953" s="15">
        <v>45199</v>
      </c>
      <c r="H953" s="16" t="s">
        <v>37</v>
      </c>
      <c r="I953" s="16" t="s">
        <v>53</v>
      </c>
      <c r="J953" s="16" t="s">
        <v>9</v>
      </c>
      <c r="K953" s="14" t="s">
        <v>16</v>
      </c>
      <c r="L953" s="14" t="s">
        <v>17</v>
      </c>
      <c r="M953" s="16" t="s">
        <v>12</v>
      </c>
      <c r="N953" s="16" t="s">
        <v>13</v>
      </c>
      <c r="O953" s="16" t="s">
        <v>14</v>
      </c>
      <c r="P953" s="12">
        <f t="shared" ref="P953:P1016" si="77">IF(J953="Afternoon",1,IF(J953="Evening",2,IF(J953="Floodlit",3,4)))</f>
        <v>1</v>
      </c>
      <c r="Q953" s="12" cm="1">
        <f t="array" ref="Q953">SUMPRODUCT(($G$2:$G$2765=G953)*(P953&gt;$P$2:$P$2765))+1</f>
        <v>1</v>
      </c>
      <c r="R953" s="12" t="e">
        <f>(Q953*100000)+#REF!</f>
        <v>#REF!</v>
      </c>
      <c r="S953" t="e" cm="1">
        <f t="array" ref="S953">SUMPRODUCT(($G$2:$G$2765=G953)*(R953&gt;$R$2:$R$2765))+1</f>
        <v>#REF!</v>
      </c>
      <c r="T953" t="str">
        <f t="shared" ref="T953:T1016" si="78">_xlfn.CONCAT(IF(M953="Flat",UPPER(I953),I953)," ",IF(J953="Evening","†",IF(J953="Floodlit","#","")))</f>
        <v xml:space="preserve">Market Rasen </v>
      </c>
      <c r="U953">
        <v>0</v>
      </c>
      <c r="V953" t="s">
        <v>19</v>
      </c>
      <c r="W953">
        <f t="shared" ref="W953:W1016" si="79">YEAR(G953)</f>
        <v>2023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75"/>
        <v>Afternoon45201</v>
      </c>
      <c r="D954" s="5" t="str">
        <f>IF('by region'!$C$2="Any","Any",'Turf only'!V954)&amp;M954&amp;IF('by region'!$I$2="Any","Any",N954)&amp;G954</f>
        <v>AnyJumpAny45201</v>
      </c>
      <c r="E954" s="5" t="e">
        <f>IF(I954=#REF!,'Turf only'!G954,"")</f>
        <v>#REF!</v>
      </c>
      <c r="F954" s="5" t="e">
        <f t="shared" si="76"/>
        <v>#REF!</v>
      </c>
      <c r="G954" s="15">
        <v>45201</v>
      </c>
      <c r="H954" s="16" t="s">
        <v>42</v>
      </c>
      <c r="I954" s="16" t="s">
        <v>75</v>
      </c>
      <c r="J954" s="16" t="s">
        <v>9</v>
      </c>
      <c r="K954" s="14" t="s">
        <v>10</v>
      </c>
      <c r="L954" s="14" t="s">
        <v>19</v>
      </c>
      <c r="M954" s="16" t="s">
        <v>12</v>
      </c>
      <c r="N954" s="16" t="s">
        <v>13</v>
      </c>
      <c r="O954" s="16" t="s">
        <v>14</v>
      </c>
      <c r="P954" s="12">
        <f t="shared" si="77"/>
        <v>1</v>
      </c>
      <c r="Q954" s="12" cm="1">
        <f t="array" ref="Q954">SUMPRODUCT(($G$2:$G$2765=G954)*(P954&gt;$P$2:$P$2765))+1</f>
        <v>1</v>
      </c>
      <c r="R954" s="12" t="e">
        <f>(Q954*100000)+#REF!</f>
        <v>#REF!</v>
      </c>
      <c r="S954" t="e" cm="1">
        <f t="array" ref="S954">SUMPRODUCT(($G$2:$G$2765=G954)*(R954&gt;$R$2:$R$2765))+1</f>
        <v>#REF!</v>
      </c>
      <c r="T954" t="str">
        <f t="shared" si="78"/>
        <v xml:space="preserve">Newton Abbot </v>
      </c>
      <c r="U954">
        <v>0</v>
      </c>
      <c r="V954" t="s">
        <v>19</v>
      </c>
      <c r="W954">
        <f t="shared" si="79"/>
        <v>2023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75"/>
        <v>Afternoon45202</v>
      </c>
      <c r="D955" s="5" t="str">
        <f>IF('by region'!$C$2="Any","Any",'Turf only'!V955)&amp;M955&amp;IF('by region'!$I$2="Any","Any",N955)&amp;G955</f>
        <v>AnyJumpAny45202</v>
      </c>
      <c r="E955" s="5" t="e">
        <f>IF(I955=#REF!,'Turf only'!G955,"")</f>
        <v>#REF!</v>
      </c>
      <c r="F955" s="5" t="e">
        <f t="shared" si="76"/>
        <v>#REF!</v>
      </c>
      <c r="G955" s="15">
        <v>45202</v>
      </c>
      <c r="H955" s="16" t="s">
        <v>7</v>
      </c>
      <c r="I955" s="16" t="s">
        <v>46</v>
      </c>
      <c r="J955" s="16" t="s">
        <v>9</v>
      </c>
      <c r="K955" s="14" t="s">
        <v>24</v>
      </c>
      <c r="L955" s="14" t="s">
        <v>11</v>
      </c>
      <c r="M955" s="16" t="s">
        <v>12</v>
      </c>
      <c r="N955" s="16" t="s">
        <v>13</v>
      </c>
      <c r="O955" s="16" t="s">
        <v>14</v>
      </c>
      <c r="P955" s="12">
        <f t="shared" si="77"/>
        <v>1</v>
      </c>
      <c r="Q955" s="12" cm="1">
        <f t="array" ref="Q955">SUMPRODUCT(($G$2:$G$2765=G955)*(P955&gt;$P$2:$P$2765))+1</f>
        <v>1</v>
      </c>
      <c r="R955" s="12" t="e">
        <f>(Q955*100000)+#REF!</f>
        <v>#REF!</v>
      </c>
      <c r="S955" t="e" cm="1">
        <f t="array" ref="S955">SUMPRODUCT(($G$2:$G$2765=G955)*(R955&gt;$R$2:$R$2765))+1</f>
        <v>#REF!</v>
      </c>
      <c r="T955" t="str">
        <f t="shared" si="78"/>
        <v xml:space="preserve">Sedgefield </v>
      </c>
      <c r="U955">
        <v>0</v>
      </c>
      <c r="V955" t="s">
        <v>11</v>
      </c>
      <c r="W955">
        <f t="shared" si="79"/>
        <v>2023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75"/>
        <v>Afternoon45202</v>
      </c>
      <c r="D956" s="5" t="str">
        <f>IF('by region'!$C$2="Any","Any",'Turf only'!V956)&amp;M956&amp;IF('by region'!$I$2="Any","Any",N956)&amp;G956</f>
        <v>AnyJumpAny45202</v>
      </c>
      <c r="E956" s="5" t="e">
        <f>IF(I956=#REF!,'Turf only'!G956,"")</f>
        <v>#REF!</v>
      </c>
      <c r="F956" s="5" t="e">
        <f t="shared" si="76"/>
        <v>#REF!</v>
      </c>
      <c r="G956" s="15">
        <v>45202</v>
      </c>
      <c r="H956" s="16" t="s">
        <v>7</v>
      </c>
      <c r="I956" s="16" t="s">
        <v>23</v>
      </c>
      <c r="J956" s="16" t="s">
        <v>9</v>
      </c>
      <c r="K956" s="14" t="s">
        <v>24</v>
      </c>
      <c r="L956" s="14" t="s">
        <v>17</v>
      </c>
      <c r="M956" s="16" t="s">
        <v>12</v>
      </c>
      <c r="N956" s="16" t="s">
        <v>13</v>
      </c>
      <c r="O956" s="16" t="s">
        <v>14</v>
      </c>
      <c r="P956" s="12">
        <f t="shared" si="77"/>
        <v>1</v>
      </c>
      <c r="Q956" s="12" cm="1">
        <f t="array" ref="Q956">SUMPRODUCT(($G$2:$G$2765=G956)*(P956&gt;$P$2:$P$2765))+1</f>
        <v>1</v>
      </c>
      <c r="R956" s="12" t="e">
        <f>(Q956*100000)+#REF!</f>
        <v>#REF!</v>
      </c>
      <c r="S956" t="e" cm="1">
        <f t="array" ref="S956">SUMPRODUCT(($G$2:$G$2765=G956)*(R956&gt;$R$2:$R$2765))+1</f>
        <v>#REF!</v>
      </c>
      <c r="T956" t="str">
        <f t="shared" si="78"/>
        <v xml:space="preserve">Southwell </v>
      </c>
      <c r="U956">
        <v>0</v>
      </c>
      <c r="V956" t="s">
        <v>11</v>
      </c>
      <c r="W956">
        <f t="shared" si="79"/>
        <v>2023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75"/>
        <v>Afternoon45203</v>
      </c>
      <c r="D957" s="5" t="str">
        <f>IF('by region'!$C$2="Any","Any",'Turf only'!V957)&amp;M957&amp;IF('by region'!$I$2="Any","Any",N957)&amp;G957</f>
        <v>AnyJumpAny45203</v>
      </c>
      <c r="E957" s="5" t="e">
        <f>IF(I957=#REF!,'Turf only'!G957,"")</f>
        <v>#REF!</v>
      </c>
      <c r="F957" s="5" t="e">
        <f t="shared" si="76"/>
        <v>#REF!</v>
      </c>
      <c r="G957" s="15">
        <v>45203</v>
      </c>
      <c r="H957" s="16" t="s">
        <v>27</v>
      </c>
      <c r="I957" s="16" t="s">
        <v>64</v>
      </c>
      <c r="J957" s="16" t="s">
        <v>9</v>
      </c>
      <c r="K957" s="14" t="s">
        <v>10</v>
      </c>
      <c r="L957" s="14" t="s">
        <v>17</v>
      </c>
      <c r="M957" s="16" t="s">
        <v>12</v>
      </c>
      <c r="N957" s="16" t="s">
        <v>13</v>
      </c>
      <c r="O957" s="16" t="s">
        <v>14</v>
      </c>
      <c r="P957" s="12">
        <f t="shared" si="77"/>
        <v>1</v>
      </c>
      <c r="Q957" s="12" cm="1">
        <f t="array" ref="Q957">SUMPRODUCT(($G$2:$G$2765=G957)*(P957&gt;$P$2:$P$2765))+1</f>
        <v>1</v>
      </c>
      <c r="R957" s="12" t="e">
        <f>(Q957*100000)+#REF!</f>
        <v>#REF!</v>
      </c>
      <c r="S957" t="e" cm="1">
        <f t="array" ref="S957">SUMPRODUCT(($G$2:$G$2765=G957)*(R957&gt;$R$2:$R$2765))+1</f>
        <v>#REF!</v>
      </c>
      <c r="T957" t="str">
        <f t="shared" si="78"/>
        <v xml:space="preserve">Bangor-On-Dee </v>
      </c>
      <c r="U957">
        <v>0</v>
      </c>
      <c r="V957" t="s">
        <v>30</v>
      </c>
      <c r="W957">
        <f t="shared" si="79"/>
        <v>2023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75"/>
        <v>Afternoon45204</v>
      </c>
      <c r="D958" s="5" t="str">
        <f>IF('by region'!$C$2="Any","Any",'Turf only'!V958)&amp;M958&amp;IF('by region'!$I$2="Any","Any",N958)&amp;G958</f>
        <v>AnyJumpAny45204</v>
      </c>
      <c r="E958" s="5" t="e">
        <f>IF(I958=#REF!,'Turf only'!G958,"")</f>
        <v>#REF!</v>
      </c>
      <c r="F958" s="5" t="e">
        <f t="shared" si="76"/>
        <v>#REF!</v>
      </c>
      <c r="G958" s="15">
        <v>45204</v>
      </c>
      <c r="H958" s="16" t="s">
        <v>34</v>
      </c>
      <c r="I958" s="16" t="s">
        <v>48</v>
      </c>
      <c r="J958" s="16" t="s">
        <v>9</v>
      </c>
      <c r="K958" s="14" t="s">
        <v>16</v>
      </c>
      <c r="L958" s="14" t="s">
        <v>17</v>
      </c>
      <c r="M958" s="16" t="s">
        <v>12</v>
      </c>
      <c r="N958" s="16" t="s">
        <v>13</v>
      </c>
      <c r="O958" s="16" t="s">
        <v>14</v>
      </c>
      <c r="P958" s="12">
        <f t="shared" si="77"/>
        <v>1</v>
      </c>
      <c r="Q958" s="12" cm="1">
        <f t="array" ref="Q958">SUMPRODUCT(($G$2:$G$2765=G958)*(P958&gt;$P$2:$P$2765))+1</f>
        <v>1</v>
      </c>
      <c r="R958" s="12" t="e">
        <f>(Q958*100000)+#REF!</f>
        <v>#REF!</v>
      </c>
      <c r="S958" t="e" cm="1">
        <f t="array" ref="S958">SUMPRODUCT(($G$2:$G$2765=G958)*(R958&gt;$R$2:$R$2765))+1</f>
        <v>#REF!</v>
      </c>
      <c r="T958" t="str">
        <f t="shared" si="78"/>
        <v xml:space="preserve">Warwick </v>
      </c>
      <c r="U958">
        <v>0</v>
      </c>
      <c r="V958" t="s">
        <v>11</v>
      </c>
      <c r="W958">
        <f t="shared" si="79"/>
        <v>2023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75"/>
        <v>Afternoon45205</v>
      </c>
      <c r="D959" s="5" t="str">
        <f>IF('by region'!$C$2="Any","Any",'Turf only'!V959)&amp;M959&amp;IF('by region'!$I$2="Any","Any",N959)&amp;G959</f>
        <v>AnyJumpAny45205</v>
      </c>
      <c r="E959" s="5" t="e">
        <f>IF(I959=#REF!,'Turf only'!G959,"")</f>
        <v>#REF!</v>
      </c>
      <c r="F959" s="5" t="e">
        <f t="shared" si="76"/>
        <v>#REF!</v>
      </c>
      <c r="G959" s="15">
        <v>45205</v>
      </c>
      <c r="H959" s="16" t="s">
        <v>35</v>
      </c>
      <c r="I959" s="16" t="s">
        <v>58</v>
      </c>
      <c r="J959" s="16" t="s">
        <v>9</v>
      </c>
      <c r="K959" s="14" t="s">
        <v>24</v>
      </c>
      <c r="L959" s="14" t="s">
        <v>19</v>
      </c>
      <c r="M959" s="16" t="s">
        <v>12</v>
      </c>
      <c r="N959" s="16" t="s">
        <v>13</v>
      </c>
      <c r="O959" s="16" t="s">
        <v>14</v>
      </c>
      <c r="P959" s="12">
        <f t="shared" si="77"/>
        <v>1</v>
      </c>
      <c r="Q959" s="12" cm="1">
        <f t="array" ref="Q959">SUMPRODUCT(($G$2:$G$2765=G959)*(P959&gt;$P$2:$P$2765))+1</f>
        <v>1</v>
      </c>
      <c r="R959" s="12" t="e">
        <f>(Q959*100000)+#REF!</f>
        <v>#REF!</v>
      </c>
      <c r="S959" t="e" cm="1">
        <f t="array" ref="S959">SUMPRODUCT(($G$2:$G$2765=G959)*(R959&gt;$R$2:$R$2765))+1</f>
        <v>#REF!</v>
      </c>
      <c r="T959" t="str">
        <f t="shared" si="78"/>
        <v xml:space="preserve">Fontwell Park </v>
      </c>
      <c r="U959">
        <v>0</v>
      </c>
      <c r="V959" t="s">
        <v>11</v>
      </c>
      <c r="W959">
        <f t="shared" si="79"/>
        <v>2023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75"/>
        <v>Afternoon45205</v>
      </c>
      <c r="D960" s="5" t="str">
        <f>IF('by region'!$C$2="Any","Any",'Turf only'!V960)&amp;M960&amp;IF('by region'!$I$2="Any","Any",N960)&amp;G960</f>
        <v>AnyJumpAny45205</v>
      </c>
      <c r="E960" s="5" t="e">
        <f>IF(I960=#REF!,'Turf only'!G960,"")</f>
        <v>#REF!</v>
      </c>
      <c r="F960" s="5" t="e">
        <f t="shared" si="76"/>
        <v>#REF!</v>
      </c>
      <c r="G960" s="15">
        <v>45205</v>
      </c>
      <c r="H960" s="16" t="s">
        <v>35</v>
      </c>
      <c r="I960" s="16" t="s">
        <v>67</v>
      </c>
      <c r="J960" s="16" t="s">
        <v>9</v>
      </c>
      <c r="K960" s="14" t="s">
        <v>10</v>
      </c>
      <c r="L960" s="14" t="s">
        <v>11</v>
      </c>
      <c r="M960" s="16" t="s">
        <v>12</v>
      </c>
      <c r="N960" s="16" t="s">
        <v>13</v>
      </c>
      <c r="O960" s="16" t="s">
        <v>14</v>
      </c>
      <c r="P960" s="12">
        <f t="shared" si="77"/>
        <v>1</v>
      </c>
      <c r="Q960" s="12" cm="1">
        <f t="array" ref="Q960">SUMPRODUCT(($G$2:$G$2765=G960)*(P960&gt;$P$2:$P$2765))+1</f>
        <v>1</v>
      </c>
      <c r="R960" s="12" t="e">
        <f>(Q960*100000)+#REF!</f>
        <v>#REF!</v>
      </c>
      <c r="S960" t="e" cm="1">
        <f t="array" ref="S960">SUMPRODUCT(($G$2:$G$2765=G960)*(R960&gt;$R$2:$R$2765))+1</f>
        <v>#REF!</v>
      </c>
      <c r="T960" t="str">
        <f t="shared" si="78"/>
        <v xml:space="preserve">Hexham </v>
      </c>
      <c r="U960">
        <v>0</v>
      </c>
      <c r="V960" t="s">
        <v>19</v>
      </c>
      <c r="W960">
        <f t="shared" si="79"/>
        <v>2023</v>
      </c>
    </row>
    <row r="961" spans="1:23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75"/>
        <v>Afternoon45206</v>
      </c>
      <c r="D961" s="5" t="str">
        <f>IF('by region'!$C$2="Any","Any",'Turf only'!V961)&amp;M961&amp;IF('by region'!$I$2="Any","Any",N961)&amp;G961</f>
        <v>AnyJumpAny45206</v>
      </c>
      <c r="E961" s="5" t="e">
        <f>IF(I961=#REF!,'Turf only'!G961,"")</f>
        <v>#REF!</v>
      </c>
      <c r="F961" s="5" t="e">
        <f t="shared" si="76"/>
        <v>#REF!</v>
      </c>
      <c r="G961" s="15">
        <v>45206</v>
      </c>
      <c r="H961" s="16" t="s">
        <v>37</v>
      </c>
      <c r="I961" s="16" t="s">
        <v>58</v>
      </c>
      <c r="J961" s="16" t="s">
        <v>9</v>
      </c>
      <c r="K961" s="14" t="s">
        <v>24</v>
      </c>
      <c r="L961" s="14" t="s">
        <v>19</v>
      </c>
      <c r="M961" s="16" t="s">
        <v>12</v>
      </c>
      <c r="N961" s="16" t="s">
        <v>13</v>
      </c>
      <c r="O961" s="16" t="s">
        <v>14</v>
      </c>
      <c r="P961" s="12">
        <f t="shared" si="77"/>
        <v>1</v>
      </c>
      <c r="Q961" s="12" cm="1">
        <f t="array" ref="Q961">SUMPRODUCT(($G$2:$G$2765=G961)*(P961&gt;$P$2:$P$2765))+1</f>
        <v>1</v>
      </c>
      <c r="R961" s="12" t="e">
        <f>(Q961*100000)+#REF!</f>
        <v>#REF!</v>
      </c>
      <c r="S961" t="e" cm="1">
        <f t="array" ref="S961">SUMPRODUCT(($G$2:$G$2765=G961)*(R961&gt;$R$2:$R$2765))+1</f>
        <v>#REF!</v>
      </c>
      <c r="T961" t="str">
        <f t="shared" si="78"/>
        <v xml:space="preserve">Fontwell Park </v>
      </c>
      <c r="U961">
        <v>0</v>
      </c>
      <c r="V961" t="s">
        <v>19</v>
      </c>
      <c r="W961">
        <f t="shared" si="79"/>
        <v>2023</v>
      </c>
    </row>
    <row r="962" spans="1:23" x14ac:dyDescent="0.25">
      <c r="A962" s="10" t="str">
        <f>IF(YEAR(G962)=2024,#REF!,"")</f>
        <v/>
      </c>
      <c r="B962" s="10" t="str">
        <f>IF(YEAR(G962)=2025,#REF!,"")</f>
        <v/>
      </c>
      <c r="C962" s="10" t="str">
        <f t="shared" si="75"/>
        <v>Afternoon45207</v>
      </c>
      <c r="D962" s="5" t="str">
        <f>IF('by region'!$C$2="Any","Any",'Turf only'!V962)&amp;M962&amp;IF('by region'!$I$2="Any","Any",N962)&amp;G962</f>
        <v>AnyJumpAny45207</v>
      </c>
      <c r="E962" s="5" t="e">
        <f>IF(I962=#REF!,'Turf only'!G962,"")</f>
        <v>#REF!</v>
      </c>
      <c r="F962" s="5" t="e">
        <f t="shared" si="76"/>
        <v>#REF!</v>
      </c>
      <c r="G962" s="15">
        <v>45207</v>
      </c>
      <c r="H962" s="16" t="s">
        <v>40</v>
      </c>
      <c r="I962" s="16" t="s">
        <v>50</v>
      </c>
      <c r="J962" s="16" t="s">
        <v>9</v>
      </c>
      <c r="K962" s="14" t="s">
        <v>10</v>
      </c>
      <c r="L962" s="14" t="s">
        <v>11</v>
      </c>
      <c r="M962" s="16" t="s">
        <v>12</v>
      </c>
      <c r="N962" s="16" t="s">
        <v>13</v>
      </c>
      <c r="O962" s="16" t="s">
        <v>14</v>
      </c>
      <c r="P962" s="12">
        <f t="shared" si="77"/>
        <v>1</v>
      </c>
      <c r="Q962" s="12" cm="1">
        <f t="array" ref="Q962">SUMPRODUCT(($G$2:$G$2765=G962)*(P962&gt;$P$2:$P$2765))+1</f>
        <v>1</v>
      </c>
      <c r="R962" s="12" t="e">
        <f>(Q962*100000)+#REF!</f>
        <v>#REF!</v>
      </c>
      <c r="S962" t="e" cm="1">
        <f t="array" ref="S962">SUMPRODUCT(($G$2:$G$2765=G962)*(R962&gt;$R$2:$R$2765))+1</f>
        <v>#REF!</v>
      </c>
      <c r="T962" t="str">
        <f t="shared" si="78"/>
        <v xml:space="preserve">Kelso </v>
      </c>
      <c r="U962">
        <v>0</v>
      </c>
      <c r="V962" t="s">
        <v>19</v>
      </c>
      <c r="W962">
        <f t="shared" si="79"/>
        <v>2023</v>
      </c>
    </row>
    <row r="963" spans="1:23" x14ac:dyDescent="0.25">
      <c r="A963" s="10" t="str">
        <f>IF(YEAR(G963)=2024,#REF!,"")</f>
        <v/>
      </c>
      <c r="B963" s="10" t="str">
        <f>IF(YEAR(G963)=2025,#REF!,"")</f>
        <v/>
      </c>
      <c r="C963" s="10" t="str">
        <f t="shared" si="75"/>
        <v>Afternoon45207</v>
      </c>
      <c r="D963" s="5" t="str">
        <f>IF('by region'!$C$2="Any","Any",'Turf only'!V963)&amp;M963&amp;IF('by region'!$I$2="Any","Any",N963)&amp;G963</f>
        <v>AnyJumpAny45207</v>
      </c>
      <c r="E963" s="5" t="e">
        <f>IF(I963=#REF!,'Turf only'!G963,"")</f>
        <v>#REF!</v>
      </c>
      <c r="F963" s="5" t="e">
        <f t="shared" si="76"/>
        <v>#REF!</v>
      </c>
      <c r="G963" s="15">
        <v>45207</v>
      </c>
      <c r="H963" s="16" t="s">
        <v>40</v>
      </c>
      <c r="I963" s="16" t="s">
        <v>60</v>
      </c>
      <c r="J963" s="16" t="s">
        <v>9</v>
      </c>
      <c r="K963" s="14" t="s">
        <v>24</v>
      </c>
      <c r="L963" s="14" t="s">
        <v>17</v>
      </c>
      <c r="M963" s="16" t="s">
        <v>12</v>
      </c>
      <c r="N963" s="16" t="s">
        <v>13</v>
      </c>
      <c r="O963" s="16" t="s">
        <v>14</v>
      </c>
      <c r="P963" s="12">
        <f t="shared" si="77"/>
        <v>1</v>
      </c>
      <c r="Q963" s="12" cm="1">
        <f t="array" ref="Q963">SUMPRODUCT(($G$2:$G$2765=G963)*(P963&gt;$P$2:$P$2765))+1</f>
        <v>1</v>
      </c>
      <c r="R963" s="12" t="e">
        <f>(Q963*100000)+#REF!</f>
        <v>#REF!</v>
      </c>
      <c r="S963" t="e" cm="1">
        <f t="array" ref="S963">SUMPRODUCT(($G$2:$G$2765=G963)*(R963&gt;$R$2:$R$2765))+1</f>
        <v>#REF!</v>
      </c>
      <c r="T963" t="str">
        <f t="shared" si="78"/>
        <v xml:space="preserve">Uttoxeter </v>
      </c>
      <c r="U963">
        <v>0</v>
      </c>
      <c r="V963" t="s">
        <v>11</v>
      </c>
      <c r="W963">
        <f t="shared" si="79"/>
        <v>2023</v>
      </c>
    </row>
    <row r="964" spans="1:23" x14ac:dyDescent="0.25">
      <c r="A964" s="10" t="str">
        <f>IF(YEAR(G964)=2024,#REF!,"")</f>
        <v/>
      </c>
      <c r="B964" s="10" t="str">
        <f>IF(YEAR(G964)=2025,#REF!,"")</f>
        <v/>
      </c>
      <c r="C964" s="10" t="str">
        <f t="shared" si="75"/>
        <v>Afternoon45208</v>
      </c>
      <c r="D964" s="5" t="str">
        <f>IF('by region'!$C$2="Any","Any",'Turf only'!V964)&amp;M964&amp;IF('by region'!$I$2="Any","Any",N964)&amp;G964</f>
        <v>AnyJumpAny45208</v>
      </c>
      <c r="E964" s="5" t="e">
        <f>IF(I964=#REF!,'Turf only'!G964,"")</f>
        <v>#REF!</v>
      </c>
      <c r="F964" s="5" t="e">
        <f t="shared" si="76"/>
        <v>#REF!</v>
      </c>
      <c r="G964" s="15">
        <v>45208</v>
      </c>
      <c r="H964" s="16" t="s">
        <v>42</v>
      </c>
      <c r="I964" s="16" t="s">
        <v>66</v>
      </c>
      <c r="J964" s="16" t="s">
        <v>9</v>
      </c>
      <c r="K964" s="14" t="s">
        <v>10</v>
      </c>
      <c r="L964" s="14" t="s">
        <v>17</v>
      </c>
      <c r="M964" s="16" t="s">
        <v>12</v>
      </c>
      <c r="N964" s="16" t="s">
        <v>13</v>
      </c>
      <c r="O964" s="16" t="s">
        <v>14</v>
      </c>
      <c r="P964" s="12">
        <f t="shared" si="77"/>
        <v>1</v>
      </c>
      <c r="Q964" s="12" cm="1">
        <f t="array" ref="Q964">SUMPRODUCT(($G$2:$G$2765=G964)*(P964&gt;$P$2:$P$2765))+1</f>
        <v>1</v>
      </c>
      <c r="R964" s="12" t="e">
        <f>(Q964*100000)+#REF!</f>
        <v>#REF!</v>
      </c>
      <c r="S964" t="e" cm="1">
        <f t="array" ref="S964">SUMPRODUCT(($G$2:$G$2765=G964)*(R964&gt;$R$2:$R$2765))+1</f>
        <v>#REF!</v>
      </c>
      <c r="T964" t="str">
        <f t="shared" si="78"/>
        <v xml:space="preserve">Stratford-On-Avon </v>
      </c>
      <c r="U964">
        <v>0</v>
      </c>
      <c r="V964" t="s">
        <v>19</v>
      </c>
      <c r="W964">
        <f t="shared" si="79"/>
        <v>2023</v>
      </c>
    </row>
    <row r="965" spans="1:23" x14ac:dyDescent="0.25">
      <c r="A965" s="10" t="str">
        <f>IF(YEAR(G965)=2024,#REF!,"")</f>
        <v/>
      </c>
      <c r="B965" s="10" t="str">
        <f>IF(YEAR(G965)=2025,#REF!,"")</f>
        <v/>
      </c>
      <c r="C965" s="10" t="str">
        <f t="shared" si="75"/>
        <v>Afternoon45209</v>
      </c>
      <c r="D965" s="5" t="str">
        <f>IF('by region'!$C$2="Any","Any",'Turf only'!V965)&amp;M965&amp;IF('by region'!$I$2="Any","Any",N965)&amp;G965</f>
        <v>AnyJumpAny45209</v>
      </c>
      <c r="E965" s="5" t="e">
        <f>IF(I965=#REF!,'Turf only'!G965,"")</f>
        <v>#REF!</v>
      </c>
      <c r="F965" s="5" t="e">
        <f t="shared" si="76"/>
        <v>#REF!</v>
      </c>
      <c r="G965" s="15">
        <v>45209</v>
      </c>
      <c r="H965" s="16" t="s">
        <v>7</v>
      </c>
      <c r="I965" s="16" t="s">
        <v>45</v>
      </c>
      <c r="J965" s="16" t="s">
        <v>9</v>
      </c>
      <c r="K965" s="14" t="s">
        <v>16</v>
      </c>
      <c r="L965" s="14" t="s">
        <v>17</v>
      </c>
      <c r="M965" s="16" t="s">
        <v>12</v>
      </c>
      <c r="N965" s="16" t="s">
        <v>13</v>
      </c>
      <c r="O965" s="16" t="s">
        <v>14</v>
      </c>
      <c r="P965" s="12">
        <f t="shared" si="77"/>
        <v>1</v>
      </c>
      <c r="Q965" s="12" cm="1">
        <f t="array" ref="Q965">SUMPRODUCT(($G$2:$G$2765=G965)*(P965&gt;$P$2:$P$2765))+1</f>
        <v>1</v>
      </c>
      <c r="R965" s="12" t="e">
        <f>(Q965*100000)+#REF!</f>
        <v>#REF!</v>
      </c>
      <c r="S965" t="e" cm="1">
        <f t="array" ref="S965">SUMPRODUCT(($G$2:$G$2765=G965)*(R965&gt;$R$2:$R$2765))+1</f>
        <v>#REF!</v>
      </c>
      <c r="T965" t="str">
        <f t="shared" si="78"/>
        <v xml:space="preserve">Huntingdon </v>
      </c>
      <c r="U965">
        <v>0</v>
      </c>
      <c r="V965" t="s">
        <v>17</v>
      </c>
      <c r="W965">
        <f t="shared" si="79"/>
        <v>2023</v>
      </c>
    </row>
    <row r="966" spans="1:23" x14ac:dyDescent="0.25">
      <c r="A966" s="10" t="str">
        <f>IF(YEAR(G966)=2024,#REF!,"")</f>
        <v/>
      </c>
      <c r="B966" s="10" t="str">
        <f>IF(YEAR(G966)=2025,#REF!,"")</f>
        <v/>
      </c>
      <c r="C966" s="10" t="str">
        <f t="shared" si="75"/>
        <v>Afternoon45210</v>
      </c>
      <c r="D966" s="5" t="str">
        <f>IF('by region'!$C$2="Any","Any",'Turf only'!V966)&amp;M966&amp;IF('by region'!$I$2="Any","Any",N966)&amp;G966</f>
        <v>AnyJumpAny45210</v>
      </c>
      <c r="E966" s="5" t="e">
        <f>IF(I966=#REF!,'Turf only'!G966,"")</f>
        <v>#REF!</v>
      </c>
      <c r="F966" s="5" t="e">
        <f t="shared" si="76"/>
        <v>#REF!</v>
      </c>
      <c r="G966" s="15">
        <v>45210</v>
      </c>
      <c r="H966" s="16" t="s">
        <v>27</v>
      </c>
      <c r="I966" s="16" t="s">
        <v>52</v>
      </c>
      <c r="J966" s="16" t="s">
        <v>9</v>
      </c>
      <c r="K966" s="14" t="s">
        <v>10</v>
      </c>
      <c r="L966" s="14" t="s">
        <v>17</v>
      </c>
      <c r="M966" s="16" t="s">
        <v>12</v>
      </c>
      <c r="N966" s="16" t="s">
        <v>13</v>
      </c>
      <c r="O966" s="16" t="s">
        <v>14</v>
      </c>
      <c r="P966" s="12">
        <f t="shared" si="77"/>
        <v>1</v>
      </c>
      <c r="Q966" s="12" cm="1">
        <f t="array" ref="Q966">SUMPRODUCT(($G$2:$G$2765=G966)*(P966&gt;$P$2:$P$2765))+1</f>
        <v>1</v>
      </c>
      <c r="R966" s="12" t="e">
        <f>(Q966*100000)+#REF!</f>
        <v>#REF!</v>
      </c>
      <c r="S966" t="e" cm="1">
        <f t="array" ref="S966">SUMPRODUCT(($G$2:$G$2765=G966)*(R966&gt;$R$2:$R$2765))+1</f>
        <v>#REF!</v>
      </c>
      <c r="T966" t="str">
        <f t="shared" si="78"/>
        <v xml:space="preserve">Ludlow </v>
      </c>
      <c r="U966">
        <v>0</v>
      </c>
      <c r="V966" t="s">
        <v>30</v>
      </c>
      <c r="W966">
        <f t="shared" si="79"/>
        <v>2023</v>
      </c>
    </row>
    <row r="967" spans="1:23" x14ac:dyDescent="0.25">
      <c r="A967" s="10" t="str">
        <f>IF(YEAR(G967)=2024,#REF!,"")</f>
        <v/>
      </c>
      <c r="B967" s="10" t="str">
        <f>IF(YEAR(G967)=2025,#REF!,"")</f>
        <v/>
      </c>
      <c r="C967" s="10" t="str">
        <f t="shared" si="75"/>
        <v>Afternoon45210</v>
      </c>
      <c r="D967" s="5" t="str">
        <f>IF('by region'!$C$2="Any","Any",'Turf only'!V967)&amp;M967&amp;IF('by region'!$I$2="Any","Any",N967)&amp;G967</f>
        <v>AnyJumpAny45210</v>
      </c>
      <c r="E967" s="5" t="e">
        <f>IF(I967=#REF!,'Turf only'!G967,"")</f>
        <v>#REF!</v>
      </c>
      <c r="F967" s="5" t="e">
        <f t="shared" si="76"/>
        <v>#REF!</v>
      </c>
      <c r="G967" s="15">
        <v>45210</v>
      </c>
      <c r="H967" s="16" t="s">
        <v>27</v>
      </c>
      <c r="I967" s="16" t="s">
        <v>46</v>
      </c>
      <c r="J967" s="16" t="s">
        <v>9</v>
      </c>
      <c r="K967" s="14" t="s">
        <v>24</v>
      </c>
      <c r="L967" s="14" t="s">
        <v>11</v>
      </c>
      <c r="M967" s="16" t="s">
        <v>12</v>
      </c>
      <c r="N967" s="16" t="s">
        <v>13</v>
      </c>
      <c r="O967" s="16" t="s">
        <v>14</v>
      </c>
      <c r="P967" s="12">
        <f t="shared" si="77"/>
        <v>1</v>
      </c>
      <c r="Q967" s="12" cm="1">
        <f t="array" ref="Q967">SUMPRODUCT(($G$2:$G$2765=G967)*(P967&gt;$P$2:$P$2765))+1</f>
        <v>1</v>
      </c>
      <c r="R967" s="12" t="e">
        <f>(Q967*100000)+#REF!</f>
        <v>#REF!</v>
      </c>
      <c r="S967" t="e" cm="1">
        <f t="array" ref="S967">SUMPRODUCT(($G$2:$G$2765=G967)*(R967&gt;$R$2:$R$2765))+1</f>
        <v>#REF!</v>
      </c>
      <c r="T967" t="str">
        <f t="shared" si="78"/>
        <v xml:space="preserve">Sedgefield </v>
      </c>
      <c r="U967">
        <v>0</v>
      </c>
      <c r="V967" t="s">
        <v>17</v>
      </c>
      <c r="W967">
        <f t="shared" si="79"/>
        <v>2023</v>
      </c>
    </row>
    <row r="968" spans="1:23" x14ac:dyDescent="0.25">
      <c r="A968" s="10" t="str">
        <f>IF(YEAR(G968)=2024,#REF!,"")</f>
        <v/>
      </c>
      <c r="B968" s="10" t="str">
        <f>IF(YEAR(G968)=2025,#REF!,"")</f>
        <v/>
      </c>
      <c r="C968" s="10" t="str">
        <f t="shared" si="75"/>
        <v>Afternoon45211</v>
      </c>
      <c r="D968" s="5" t="str">
        <f>IF('by region'!$C$2="Any","Any",'Turf only'!V968)&amp;M968&amp;IF('by region'!$I$2="Any","Any",N968)&amp;G968</f>
        <v>AnyJumpAny45211</v>
      </c>
      <c r="E968" s="5" t="e">
        <f>IF(I968=#REF!,'Turf only'!G968,"")</f>
        <v>#REF!</v>
      </c>
      <c r="F968" s="5" t="e">
        <f t="shared" si="76"/>
        <v>#REF!</v>
      </c>
      <c r="G968" s="15">
        <v>45211</v>
      </c>
      <c r="H968" s="16" t="s">
        <v>34</v>
      </c>
      <c r="I968" s="16" t="s">
        <v>18</v>
      </c>
      <c r="J968" s="16" t="s">
        <v>9</v>
      </c>
      <c r="K968" s="14" t="s">
        <v>16</v>
      </c>
      <c r="L968" s="14" t="s">
        <v>19</v>
      </c>
      <c r="M968" s="16" t="s">
        <v>12</v>
      </c>
      <c r="N968" s="16" t="s">
        <v>13</v>
      </c>
      <c r="O968" s="16" t="s">
        <v>14</v>
      </c>
      <c r="P968" s="12">
        <f t="shared" si="77"/>
        <v>1</v>
      </c>
      <c r="Q968" s="12" cm="1">
        <f t="array" ref="Q968">SUMPRODUCT(($G$2:$G$2765=G968)*(P968&gt;$P$2:$P$2765))+1</f>
        <v>1</v>
      </c>
      <c r="R968" s="12" t="e">
        <f>(Q968*100000)+#REF!</f>
        <v>#REF!</v>
      </c>
      <c r="S968" t="e" cm="1">
        <f t="array" ref="S968">SUMPRODUCT(($G$2:$G$2765=G968)*(R968&gt;$R$2:$R$2765))+1</f>
        <v>#REF!</v>
      </c>
      <c r="T968" t="str">
        <f t="shared" si="78"/>
        <v xml:space="preserve">Exeter </v>
      </c>
      <c r="U968">
        <v>0</v>
      </c>
      <c r="V968" t="s">
        <v>17</v>
      </c>
      <c r="W968">
        <f t="shared" si="79"/>
        <v>2023</v>
      </c>
    </row>
    <row r="969" spans="1:23" x14ac:dyDescent="0.25">
      <c r="A969" s="10" t="str">
        <f>IF(YEAR(G969)=2024,#REF!,"")</f>
        <v/>
      </c>
      <c r="B969" s="10" t="str">
        <f>IF(YEAR(G969)=2025,#REF!,"")</f>
        <v/>
      </c>
      <c r="C969" s="10" t="str">
        <f t="shared" si="75"/>
        <v>Afternoon45211</v>
      </c>
      <c r="D969" s="5" t="str">
        <f>IF('by region'!$C$2="Any","Any",'Turf only'!V969)&amp;M969&amp;IF('by region'!$I$2="Any","Any",N969)&amp;G969</f>
        <v>AnyJumpAny45211</v>
      </c>
      <c r="E969" s="5" t="e">
        <f>IF(I969=#REF!,'Turf only'!G969,"")</f>
        <v>#REF!</v>
      </c>
      <c r="F969" s="5" t="e">
        <f t="shared" si="76"/>
        <v>#REF!</v>
      </c>
      <c r="G969" s="15">
        <v>45211</v>
      </c>
      <c r="H969" s="16" t="s">
        <v>34</v>
      </c>
      <c r="I969" s="16" t="s">
        <v>91</v>
      </c>
      <c r="J969" s="16" t="s">
        <v>9</v>
      </c>
      <c r="K969" s="14" t="s">
        <v>24</v>
      </c>
      <c r="L969" s="14" t="s">
        <v>17</v>
      </c>
      <c r="M969" s="16" t="s">
        <v>12</v>
      </c>
      <c r="N969" s="16" t="s">
        <v>13</v>
      </c>
      <c r="O969" s="16" t="s">
        <v>14</v>
      </c>
      <c r="P969" s="12">
        <f t="shared" si="77"/>
        <v>1</v>
      </c>
      <c r="Q969" s="12" cm="1">
        <f t="array" ref="Q969">SUMPRODUCT(($G$2:$G$2765=G969)*(P969&gt;$P$2:$P$2765))+1</f>
        <v>1</v>
      </c>
      <c r="R969" s="12" t="e">
        <f>(Q969*100000)+#REF!</f>
        <v>#REF!</v>
      </c>
      <c r="S969" t="e" cm="1">
        <f t="array" ref="S969">SUMPRODUCT(($G$2:$G$2765=G969)*(R969&gt;$R$2:$R$2765))+1</f>
        <v>#REF!</v>
      </c>
      <c r="T969" t="str">
        <f t="shared" si="78"/>
        <v xml:space="preserve">Worcester </v>
      </c>
      <c r="U969">
        <v>0</v>
      </c>
      <c r="V969" t="s">
        <v>19</v>
      </c>
      <c r="W969">
        <f t="shared" si="79"/>
        <v>2023</v>
      </c>
    </row>
    <row r="970" spans="1:23" x14ac:dyDescent="0.25">
      <c r="A970" s="10" t="str">
        <f>IF(YEAR(G970)=2024,#REF!,"")</f>
        <v/>
      </c>
      <c r="B970" s="10" t="str">
        <f>IF(YEAR(G970)=2025,#REF!,"")</f>
        <v/>
      </c>
      <c r="C970" s="10" t="str">
        <f t="shared" si="75"/>
        <v>Afternoon45212</v>
      </c>
      <c r="D970" s="5" t="str">
        <f>IF('by region'!$C$2="Any","Any",'Turf only'!V970)&amp;M970&amp;IF('by region'!$I$2="Any","Any",N970)&amp;G970</f>
        <v>AnyJumpAny45212</v>
      </c>
      <c r="E970" s="5" t="e">
        <f>IF(I970=#REF!,'Turf only'!G970,"")</f>
        <v>#REF!</v>
      </c>
      <c r="F970" s="5" t="e">
        <f t="shared" si="76"/>
        <v>#REF!</v>
      </c>
      <c r="G970" s="15">
        <v>45212</v>
      </c>
      <c r="H970" s="16" t="s">
        <v>35</v>
      </c>
      <c r="I970" s="16" t="s">
        <v>54</v>
      </c>
      <c r="J970" s="16" t="s">
        <v>9</v>
      </c>
      <c r="K970" s="14" t="s">
        <v>24</v>
      </c>
      <c r="L970" s="14" t="s">
        <v>19</v>
      </c>
      <c r="M970" s="16" t="s">
        <v>12</v>
      </c>
      <c r="N970" s="16" t="s">
        <v>13</v>
      </c>
      <c r="O970" s="16" t="s">
        <v>14</v>
      </c>
      <c r="P970" s="12">
        <f t="shared" si="77"/>
        <v>1</v>
      </c>
      <c r="Q970" s="12" cm="1">
        <f t="array" ref="Q970">SUMPRODUCT(($G$2:$G$2765=G970)*(P970&gt;$P$2:$P$2765))+1</f>
        <v>1</v>
      </c>
      <c r="R970" s="12" t="e">
        <f>(Q970*100000)+#REF!</f>
        <v>#REF!</v>
      </c>
      <c r="S970" t="e" cm="1">
        <f t="array" ref="S970">SUMPRODUCT(($G$2:$G$2765=G970)*(R970&gt;$R$2:$R$2765))+1</f>
        <v>#REF!</v>
      </c>
      <c r="T970" t="str">
        <f t="shared" si="78"/>
        <v xml:space="preserve">Chepstow </v>
      </c>
      <c r="U970">
        <v>0</v>
      </c>
      <c r="V970" t="s">
        <v>11</v>
      </c>
      <c r="W970">
        <f t="shared" si="79"/>
        <v>2023</v>
      </c>
    </row>
    <row r="971" spans="1:23" x14ac:dyDescent="0.25">
      <c r="A971" s="10" t="str">
        <f>IF(YEAR(G971)=2024,#REF!,"")</f>
        <v/>
      </c>
      <c r="B971" s="10" t="str">
        <f>IF(YEAR(G971)=2025,#REF!,"")</f>
        <v/>
      </c>
      <c r="C971" s="10" t="str">
        <f t="shared" si="75"/>
        <v>Afternoon45213</v>
      </c>
      <c r="D971" s="5" t="str">
        <f>IF('by region'!$C$2="Any","Any",'Turf only'!V971)&amp;M971&amp;IF('by region'!$I$2="Any","Any",N971)&amp;G971</f>
        <v>AnyJumpAny45213</v>
      </c>
      <c r="E971" s="5" t="e">
        <f>IF(I971=#REF!,'Turf only'!G971,"")</f>
        <v>#REF!</v>
      </c>
      <c r="F971" s="5" t="e">
        <f t="shared" si="76"/>
        <v>#REF!</v>
      </c>
      <c r="G971" s="15">
        <v>45213</v>
      </c>
      <c r="H971" s="16" t="s">
        <v>37</v>
      </c>
      <c r="I971" s="16" t="s">
        <v>54</v>
      </c>
      <c r="J971" s="16" t="s">
        <v>9</v>
      </c>
      <c r="K971" s="14" t="s">
        <v>24</v>
      </c>
      <c r="L971" s="14" t="s">
        <v>19</v>
      </c>
      <c r="M971" s="16" t="s">
        <v>12</v>
      </c>
      <c r="N971" s="16" t="s">
        <v>13</v>
      </c>
      <c r="O971" s="16" t="s">
        <v>14</v>
      </c>
      <c r="P971" s="12">
        <f t="shared" si="77"/>
        <v>1</v>
      </c>
      <c r="Q971" s="12" cm="1">
        <f t="array" ref="Q971">SUMPRODUCT(($G$2:$G$2765=G971)*(P971&gt;$P$2:$P$2765))+1</f>
        <v>1</v>
      </c>
      <c r="R971" s="12" t="e">
        <f>(Q971*100000)+#REF!</f>
        <v>#REF!</v>
      </c>
      <c r="S971" t="e" cm="1">
        <f t="array" ref="S971">SUMPRODUCT(($G$2:$G$2765=G971)*(R971&gt;$R$2:$R$2765))+1</f>
        <v>#REF!</v>
      </c>
      <c r="T971" t="str">
        <f t="shared" si="78"/>
        <v xml:space="preserve">Chepstow </v>
      </c>
      <c r="U971">
        <v>0</v>
      </c>
      <c r="V971" t="s">
        <v>17</v>
      </c>
      <c r="W971">
        <f t="shared" si="79"/>
        <v>2023</v>
      </c>
    </row>
    <row r="972" spans="1:23" x14ac:dyDescent="0.25">
      <c r="A972" s="10" t="str">
        <f>IF(YEAR(G972)=2024,#REF!,"")</f>
        <v/>
      </c>
      <c r="B972" s="10" t="str">
        <f>IF(YEAR(G972)=2025,#REF!,"")</f>
        <v/>
      </c>
      <c r="C972" s="10" t="str">
        <f t="shared" si="75"/>
        <v>Afternoon45213</v>
      </c>
      <c r="D972" s="5" t="str">
        <f>IF('by region'!$C$2="Any","Any",'Turf only'!V972)&amp;M972&amp;IF('by region'!$I$2="Any","Any",N972)&amp;G972</f>
        <v>AnyJumpAny45213</v>
      </c>
      <c r="E972" s="5" t="e">
        <f>IF(I972=#REF!,'Turf only'!G972,"")</f>
        <v>#REF!</v>
      </c>
      <c r="F972" s="5" t="e">
        <f t="shared" si="76"/>
        <v>#REF!</v>
      </c>
      <c r="G972" s="15">
        <v>45213</v>
      </c>
      <c r="H972" s="16" t="s">
        <v>37</v>
      </c>
      <c r="I972" s="16" t="s">
        <v>67</v>
      </c>
      <c r="J972" s="16" t="s">
        <v>9</v>
      </c>
      <c r="K972" s="14" t="s">
        <v>10</v>
      </c>
      <c r="L972" s="14" t="s">
        <v>11</v>
      </c>
      <c r="M972" s="16" t="s">
        <v>12</v>
      </c>
      <c r="N972" s="16" t="s">
        <v>13</v>
      </c>
      <c r="O972" s="16" t="s">
        <v>14</v>
      </c>
      <c r="P972" s="12">
        <f t="shared" si="77"/>
        <v>1</v>
      </c>
      <c r="Q972" s="12" cm="1">
        <f t="array" ref="Q972">SUMPRODUCT(($G$2:$G$2765=G972)*(P972&gt;$P$2:$P$2765))+1</f>
        <v>1</v>
      </c>
      <c r="R972" s="12" t="e">
        <f>(Q972*100000)+#REF!</f>
        <v>#REF!</v>
      </c>
      <c r="S972" t="e" cm="1">
        <f t="array" ref="S972">SUMPRODUCT(($G$2:$G$2765=G972)*(R972&gt;$R$2:$R$2765))+1</f>
        <v>#REF!</v>
      </c>
      <c r="T972" t="str">
        <f t="shared" si="78"/>
        <v xml:space="preserve">Hexham </v>
      </c>
      <c r="U972">
        <v>0</v>
      </c>
      <c r="V972" t="s">
        <v>30</v>
      </c>
      <c r="W972">
        <f t="shared" si="79"/>
        <v>2023</v>
      </c>
    </row>
    <row r="973" spans="1:23" x14ac:dyDescent="0.25">
      <c r="A973" s="10" t="str">
        <f>IF(YEAR(G973)=2024,#REF!,"")</f>
        <v/>
      </c>
      <c r="B973" s="10" t="str">
        <f>IF(YEAR(G973)=2025,#REF!,"")</f>
        <v/>
      </c>
      <c r="C973" s="10" t="str">
        <f t="shared" si="75"/>
        <v>Afternoon45214</v>
      </c>
      <c r="D973" s="5" t="str">
        <f>IF('by region'!$C$2="Any","Any",'Turf only'!V973)&amp;M973&amp;IF('by region'!$I$2="Any","Any",N973)&amp;G973</f>
        <v>AnyJumpAny45214</v>
      </c>
      <c r="E973" s="5" t="e">
        <f>IF(I973=#REF!,'Turf only'!G973,"")</f>
        <v>#REF!</v>
      </c>
      <c r="F973" s="5" t="e">
        <f t="shared" si="76"/>
        <v>#REF!</v>
      </c>
      <c r="G973" s="15">
        <v>45214</v>
      </c>
      <c r="H973" s="16" t="s">
        <v>40</v>
      </c>
      <c r="I973" s="16" t="s">
        <v>65</v>
      </c>
      <c r="J973" s="16" t="s">
        <v>9</v>
      </c>
      <c r="K973" s="14" t="s">
        <v>24</v>
      </c>
      <c r="L973" s="14" t="s">
        <v>19</v>
      </c>
      <c r="M973" s="16" t="s">
        <v>12</v>
      </c>
      <c r="N973" s="16" t="s">
        <v>13</v>
      </c>
      <c r="O973" s="16" t="s">
        <v>14</v>
      </c>
      <c r="P973" s="12">
        <f t="shared" si="77"/>
        <v>1</v>
      </c>
      <c r="Q973" s="12" cm="1">
        <f t="array" ref="Q973">SUMPRODUCT(($G$2:$G$2765=G973)*(P973&gt;$P$2:$P$2765))+1</f>
        <v>1</v>
      </c>
      <c r="R973" s="12" t="e">
        <f>(Q973*100000)+#REF!</f>
        <v>#REF!</v>
      </c>
      <c r="S973" t="e" cm="1">
        <f t="array" ref="S973">SUMPRODUCT(($G$2:$G$2765=G973)*(R973&gt;$R$2:$R$2765))+1</f>
        <v>#REF!</v>
      </c>
      <c r="T973" t="str">
        <f t="shared" si="78"/>
        <v xml:space="preserve">Ffos Las </v>
      </c>
      <c r="U973">
        <v>0</v>
      </c>
      <c r="V973" t="s">
        <v>19</v>
      </c>
      <c r="W973">
        <f t="shared" si="79"/>
        <v>2023</v>
      </c>
    </row>
    <row r="974" spans="1:23" x14ac:dyDescent="0.25">
      <c r="A974" s="10" t="str">
        <f>IF(YEAR(G974)=2024,#REF!,"")</f>
        <v/>
      </c>
      <c r="B974" s="10" t="str">
        <f>IF(YEAR(G974)=2025,#REF!,"")</f>
        <v/>
      </c>
      <c r="C974" s="10" t="str">
        <f t="shared" si="75"/>
        <v>Afternoon45216</v>
      </c>
      <c r="D974" s="5" t="str">
        <f>IF('by region'!$C$2="Any","Any",'Turf only'!V974)&amp;M974&amp;IF('by region'!$I$2="Any","Any",N974)&amp;G974</f>
        <v>AnyJumpAny45216</v>
      </c>
      <c r="E974" s="5" t="e">
        <f>IF(I974=#REF!,'Turf only'!G974,"")</f>
        <v>#REF!</v>
      </c>
      <c r="F974" s="5" t="e">
        <f t="shared" si="76"/>
        <v>#REF!</v>
      </c>
      <c r="G974" s="15">
        <v>45216</v>
      </c>
      <c r="H974" s="16" t="s">
        <v>7</v>
      </c>
      <c r="I974" s="16" t="s">
        <v>61</v>
      </c>
      <c r="J974" s="16" t="s">
        <v>9</v>
      </c>
      <c r="K974" s="14" t="s">
        <v>24</v>
      </c>
      <c r="L974" s="14" t="s">
        <v>17</v>
      </c>
      <c r="M974" s="16" t="s">
        <v>12</v>
      </c>
      <c r="N974" s="16" t="s">
        <v>13</v>
      </c>
      <c r="O974" s="16" t="s">
        <v>14</v>
      </c>
      <c r="P974" s="12">
        <f t="shared" si="77"/>
        <v>1</v>
      </c>
      <c r="Q974" s="12" cm="1">
        <f t="array" ref="Q974">SUMPRODUCT(($G$2:$G$2765=G974)*(P974&gt;$P$2:$P$2765))+1</f>
        <v>1</v>
      </c>
      <c r="R974" s="12" t="e">
        <f>(Q974*100000)+#REF!</f>
        <v>#REF!</v>
      </c>
      <c r="S974" t="e" cm="1">
        <f t="array" ref="S974">SUMPRODUCT(($G$2:$G$2765=G974)*(R974&gt;$R$2:$R$2765))+1</f>
        <v>#REF!</v>
      </c>
      <c r="T974" t="str">
        <f t="shared" si="78"/>
        <v xml:space="preserve">Hereford </v>
      </c>
      <c r="U974">
        <v>0</v>
      </c>
      <c r="V974" t="s">
        <v>30</v>
      </c>
      <c r="W974">
        <f t="shared" si="79"/>
        <v>2023</v>
      </c>
    </row>
    <row r="975" spans="1:23" x14ac:dyDescent="0.25">
      <c r="A975" s="10" t="str">
        <f>IF(YEAR(G975)=2024,#REF!,"")</f>
        <v/>
      </c>
      <c r="B975" s="10" t="str">
        <f>IF(YEAR(G975)=2025,#REF!,"")</f>
        <v/>
      </c>
      <c r="C975" s="10" t="str">
        <f t="shared" si="75"/>
        <v>Afternoon45216</v>
      </c>
      <c r="D975" s="5" t="str">
        <f>IF('by region'!$C$2="Any","Any",'Turf only'!V975)&amp;M975&amp;IF('by region'!$I$2="Any","Any",N975)&amp;G975</f>
        <v>AnyJumpAny45216</v>
      </c>
      <c r="E975" s="5" t="e">
        <f>IF(I975=#REF!,'Turf only'!G975,"")</f>
        <v>#REF!</v>
      </c>
      <c r="F975" s="5" t="e">
        <f t="shared" si="76"/>
        <v>#REF!</v>
      </c>
      <c r="G975" s="15">
        <v>45216</v>
      </c>
      <c r="H975" s="16" t="s">
        <v>7</v>
      </c>
      <c r="I975" s="16" t="s">
        <v>45</v>
      </c>
      <c r="J975" s="16" t="s">
        <v>9</v>
      </c>
      <c r="K975" s="14" t="s">
        <v>16</v>
      </c>
      <c r="L975" s="14" t="s">
        <v>17</v>
      </c>
      <c r="M975" s="16" t="s">
        <v>12</v>
      </c>
      <c r="N975" s="16" t="s">
        <v>13</v>
      </c>
      <c r="O975" s="16" t="s">
        <v>14</v>
      </c>
      <c r="P975" s="12">
        <f t="shared" si="77"/>
        <v>1</v>
      </c>
      <c r="Q975" s="12" cm="1">
        <f t="array" ref="Q975">SUMPRODUCT(($G$2:$G$2765=G975)*(P975&gt;$P$2:$P$2765))+1</f>
        <v>1</v>
      </c>
      <c r="R975" s="12" t="e">
        <f>(Q975*100000)+#REF!</f>
        <v>#REF!</v>
      </c>
      <c r="S975" t="e" cm="1">
        <f t="array" ref="S975">SUMPRODUCT(($G$2:$G$2765=G975)*(R975&gt;$R$2:$R$2765))+1</f>
        <v>#REF!</v>
      </c>
      <c r="T975" t="str">
        <f t="shared" si="78"/>
        <v xml:space="preserve">Huntingdon </v>
      </c>
      <c r="U975">
        <v>0</v>
      </c>
      <c r="V975" t="s">
        <v>17</v>
      </c>
      <c r="W975">
        <f t="shared" si="79"/>
        <v>2023</v>
      </c>
    </row>
    <row r="976" spans="1:23" x14ac:dyDescent="0.25">
      <c r="A976" s="10" t="str">
        <f>IF(YEAR(G976)=2024,#REF!,"")</f>
        <v/>
      </c>
      <c r="B976" s="10" t="str">
        <f>IF(YEAR(G976)=2025,#REF!,"")</f>
        <v/>
      </c>
      <c r="C976" s="10" t="str">
        <f t="shared" si="75"/>
        <v>Afternoon45217</v>
      </c>
      <c r="D976" s="5" t="str">
        <f>IF('by region'!$C$2="Any","Any",'Turf only'!V976)&amp;M976&amp;IF('by region'!$I$2="Any","Any",N976)&amp;G976</f>
        <v>AnyJumpAny45217</v>
      </c>
      <c r="E976" s="5" t="e">
        <f>IF(I976=#REF!,'Turf only'!G976,"")</f>
        <v>#REF!</v>
      </c>
      <c r="F976" s="5" t="e">
        <f t="shared" si="76"/>
        <v>#REF!</v>
      </c>
      <c r="G976" s="15">
        <v>45217</v>
      </c>
      <c r="H976" s="16" t="s">
        <v>27</v>
      </c>
      <c r="I976" s="16" t="s">
        <v>49</v>
      </c>
      <c r="J976" s="16" t="s">
        <v>9</v>
      </c>
      <c r="K976" s="14" t="s">
        <v>10</v>
      </c>
      <c r="L976" s="14" t="s">
        <v>11</v>
      </c>
      <c r="M976" s="16" t="s">
        <v>12</v>
      </c>
      <c r="N976" s="16" t="s">
        <v>13</v>
      </c>
      <c r="O976" s="16" t="s">
        <v>14</v>
      </c>
      <c r="P976" s="12">
        <f t="shared" si="77"/>
        <v>1</v>
      </c>
      <c r="Q976" s="12" cm="1">
        <f t="array" ref="Q976">SUMPRODUCT(($G$2:$G$2765=G976)*(P976&gt;$P$2:$P$2765))+1</f>
        <v>1</v>
      </c>
      <c r="R976" s="12" t="e">
        <f>(Q976*100000)+#REF!</f>
        <v>#REF!</v>
      </c>
      <c r="S976" t="e" cm="1">
        <f t="array" ref="S976">SUMPRODUCT(($G$2:$G$2765=G976)*(R976&gt;$R$2:$R$2765))+1</f>
        <v>#REF!</v>
      </c>
      <c r="T976" t="str">
        <f t="shared" si="78"/>
        <v xml:space="preserve">Wetherby </v>
      </c>
      <c r="U976">
        <v>0</v>
      </c>
      <c r="V976" t="s">
        <v>11</v>
      </c>
      <c r="W976">
        <f t="shared" si="79"/>
        <v>2023</v>
      </c>
    </row>
    <row r="977" spans="1:23" x14ac:dyDescent="0.25">
      <c r="A977" s="10" t="str">
        <f>IF(YEAR(G977)=2024,#REF!,"")</f>
        <v/>
      </c>
      <c r="B977" s="10" t="str">
        <f>IF(YEAR(G977)=2025,#REF!,"")</f>
        <v/>
      </c>
      <c r="C977" s="10" t="str">
        <f t="shared" si="75"/>
        <v>Afternoon45218</v>
      </c>
      <c r="D977" s="5" t="str">
        <f>IF('by region'!$C$2="Any","Any",'Turf only'!V977)&amp;M977&amp;IF('by region'!$I$2="Any","Any",N977)&amp;G977</f>
        <v>AnyJumpAny45218</v>
      </c>
      <c r="E977" s="5" t="e">
        <f>IF(I977=#REF!,'Turf only'!G977,"")</f>
        <v>#REF!</v>
      </c>
      <c r="F977" s="5" t="e">
        <f t="shared" si="76"/>
        <v>#REF!</v>
      </c>
      <c r="G977" s="15">
        <v>45218</v>
      </c>
      <c r="H977" s="16" t="s">
        <v>34</v>
      </c>
      <c r="I977" s="16" t="s">
        <v>63</v>
      </c>
      <c r="J977" s="16" t="s">
        <v>9</v>
      </c>
      <c r="K977" s="14" t="s">
        <v>16</v>
      </c>
      <c r="L977" s="14" t="s">
        <v>11</v>
      </c>
      <c r="M977" s="16" t="s">
        <v>12</v>
      </c>
      <c r="N977" s="16" t="s">
        <v>13</v>
      </c>
      <c r="O977" s="16" t="s">
        <v>14</v>
      </c>
      <c r="P977" s="12">
        <f t="shared" si="77"/>
        <v>1</v>
      </c>
      <c r="Q977" s="12" cm="1">
        <f t="array" ref="Q977">SUMPRODUCT(($G$2:$G$2765=G977)*(P977&gt;$P$2:$P$2765))+1</f>
        <v>1</v>
      </c>
      <c r="R977" s="12" t="e">
        <f>(Q977*100000)+#REF!</f>
        <v>#REF!</v>
      </c>
      <c r="S977" t="e" cm="1">
        <f t="array" ref="S977">SUMPRODUCT(($G$2:$G$2765=G977)*(R977&gt;$R$2:$R$2765))+1</f>
        <v>#REF!</v>
      </c>
      <c r="T977" t="str">
        <f t="shared" si="78"/>
        <v xml:space="preserve">Carlisle </v>
      </c>
      <c r="U977">
        <v>0</v>
      </c>
      <c r="V977" t="s">
        <v>19</v>
      </c>
      <c r="W977">
        <f t="shared" si="79"/>
        <v>2023</v>
      </c>
    </row>
    <row r="978" spans="1:23" x14ac:dyDescent="0.25">
      <c r="A978" s="10" t="str">
        <f>IF(YEAR(G978)=2024,#REF!,"")</f>
        <v/>
      </c>
      <c r="B978" s="10" t="str">
        <f>IF(YEAR(G978)=2025,#REF!,"")</f>
        <v/>
      </c>
      <c r="C978" s="10" t="str">
        <f t="shared" si="75"/>
        <v>Afternoon45218</v>
      </c>
      <c r="D978" s="5" t="str">
        <f>IF('by region'!$C$2="Any","Any",'Turf only'!V978)&amp;M978&amp;IF('by region'!$I$2="Any","Any",N978)&amp;G978</f>
        <v>AnyJumpAny45218</v>
      </c>
      <c r="E978" s="5" t="e">
        <f>IF(I978=#REF!,'Turf only'!G978,"")</f>
        <v>#REF!</v>
      </c>
      <c r="F978" s="5" t="e">
        <f t="shared" si="76"/>
        <v>#REF!</v>
      </c>
      <c r="G978" s="15">
        <v>45218</v>
      </c>
      <c r="H978" s="16" t="s">
        <v>34</v>
      </c>
      <c r="I978" s="16" t="s">
        <v>39</v>
      </c>
      <c r="J978" s="16" t="s">
        <v>9</v>
      </c>
      <c r="K978" s="14" t="s">
        <v>16</v>
      </c>
      <c r="L978" s="14" t="s">
        <v>19</v>
      </c>
      <c r="M978" s="16" t="s">
        <v>12</v>
      </c>
      <c r="N978" s="16" t="s">
        <v>13</v>
      </c>
      <c r="O978" s="16" t="s">
        <v>14</v>
      </c>
      <c r="P978" s="12">
        <f t="shared" si="77"/>
        <v>1</v>
      </c>
      <c r="Q978" s="12" cm="1">
        <f t="array" ref="Q978">SUMPRODUCT(($G$2:$G$2765=G978)*(P978&gt;$P$2:$P$2765))+1</f>
        <v>1</v>
      </c>
      <c r="R978" s="12" t="e">
        <f>(Q978*100000)+#REF!</f>
        <v>#REF!</v>
      </c>
      <c r="S978" t="e" cm="1">
        <f t="array" ref="S978">SUMPRODUCT(($G$2:$G$2765=G978)*(R978&gt;$R$2:$R$2765))+1</f>
        <v>#REF!</v>
      </c>
      <c r="T978" t="str">
        <f t="shared" si="78"/>
        <v xml:space="preserve">Wincanton </v>
      </c>
      <c r="U978">
        <v>0</v>
      </c>
      <c r="V978" t="s">
        <v>30</v>
      </c>
      <c r="W978">
        <f t="shared" si="79"/>
        <v>2023</v>
      </c>
    </row>
    <row r="979" spans="1:23" x14ac:dyDescent="0.25">
      <c r="A979" s="10" t="str">
        <f>IF(YEAR(G979)=2024,#REF!,"")</f>
        <v/>
      </c>
      <c r="B979" s="10" t="str">
        <f>IF(YEAR(G979)=2025,#REF!,"")</f>
        <v/>
      </c>
      <c r="C979" s="10" t="str">
        <f t="shared" si="75"/>
        <v>Afternoon45219</v>
      </c>
      <c r="D979" s="5" t="str">
        <f>IF('by region'!$C$2="Any","Any",'Turf only'!V979)&amp;M979&amp;IF('by region'!$I$2="Any","Any",N979)&amp;G979</f>
        <v>AnyJumpAny45219</v>
      </c>
      <c r="E979" s="5" t="e">
        <f>IF(I979=#REF!,'Turf only'!G979,"")</f>
        <v>#REF!</v>
      </c>
      <c r="F979" s="5" t="e">
        <f t="shared" si="76"/>
        <v>#REF!</v>
      </c>
      <c r="G979" s="15">
        <v>45219</v>
      </c>
      <c r="H979" s="16" t="s">
        <v>35</v>
      </c>
      <c r="I979" s="16" t="s">
        <v>20</v>
      </c>
      <c r="J979" s="16" t="s">
        <v>9</v>
      </c>
      <c r="K979" s="14" t="s">
        <v>10</v>
      </c>
      <c r="L979" s="14" t="s">
        <v>17</v>
      </c>
      <c r="M979" s="16" t="s">
        <v>12</v>
      </c>
      <c r="N979" s="16" t="s">
        <v>13</v>
      </c>
      <c r="O979" s="16" t="s">
        <v>14</v>
      </c>
      <c r="P979" s="12">
        <f t="shared" si="77"/>
        <v>1</v>
      </c>
      <c r="Q979" s="12" cm="1">
        <f t="array" ref="Q979">SUMPRODUCT(($G$2:$G$2765=G979)*(P979&gt;$P$2:$P$2765))+1</f>
        <v>1</v>
      </c>
      <c r="R979" s="12" t="e">
        <f>(Q979*100000)+#REF!</f>
        <v>#REF!</v>
      </c>
      <c r="S979" t="e" cm="1">
        <f t="array" ref="S979">SUMPRODUCT(($G$2:$G$2765=G979)*(R979&gt;$R$2:$R$2765))+1</f>
        <v>#REF!</v>
      </c>
      <c r="T979" t="str">
        <f t="shared" si="78"/>
        <v xml:space="preserve">Fakenham </v>
      </c>
      <c r="U979">
        <v>0</v>
      </c>
      <c r="V979" t="s">
        <v>17</v>
      </c>
      <c r="W979">
        <f t="shared" si="79"/>
        <v>2023</v>
      </c>
    </row>
    <row r="980" spans="1:23" x14ac:dyDescent="0.25">
      <c r="A980" s="10" t="str">
        <f>IF(YEAR(G980)=2024,#REF!,"")</f>
        <v/>
      </c>
      <c r="B980" s="10" t="str">
        <f>IF(YEAR(G980)=2025,#REF!,"")</f>
        <v/>
      </c>
      <c r="C980" s="10" t="str">
        <f t="shared" si="75"/>
        <v>Afternoon45219</v>
      </c>
      <c r="D980" s="5" t="str">
        <f>IF('by region'!$C$2="Any","Any",'Turf only'!V980)&amp;M980&amp;IF('by region'!$I$2="Any","Any",N980)&amp;G980</f>
        <v>AnyJumpAny45219</v>
      </c>
      <c r="E980" s="5" t="e">
        <f>IF(I980=#REF!,'Turf only'!G980,"")</f>
        <v>#REF!</v>
      </c>
      <c r="F980" s="5" t="e">
        <f t="shared" si="76"/>
        <v>#REF!</v>
      </c>
      <c r="G980" s="15">
        <v>45219</v>
      </c>
      <c r="H980" s="16" t="s">
        <v>35</v>
      </c>
      <c r="I980" s="16" t="s">
        <v>60</v>
      </c>
      <c r="J980" s="16" t="s">
        <v>9</v>
      </c>
      <c r="K980" s="14" t="s">
        <v>24</v>
      </c>
      <c r="L980" s="14" t="s">
        <v>17</v>
      </c>
      <c r="M980" s="16" t="s">
        <v>12</v>
      </c>
      <c r="N980" s="16" t="s">
        <v>13</v>
      </c>
      <c r="O980" s="16" t="s">
        <v>14</v>
      </c>
      <c r="P980" s="12">
        <f t="shared" si="77"/>
        <v>1</v>
      </c>
      <c r="Q980" s="12" cm="1">
        <f t="array" ref="Q980">SUMPRODUCT(($G$2:$G$2765=G980)*(P980&gt;$P$2:$P$2765))+1</f>
        <v>1</v>
      </c>
      <c r="R980" s="12" t="e">
        <f>(Q980*100000)+#REF!</f>
        <v>#REF!</v>
      </c>
      <c r="S980" t="e" cm="1">
        <f t="array" ref="S980">SUMPRODUCT(($G$2:$G$2765=G980)*(R980&gt;$R$2:$R$2765))+1</f>
        <v>#REF!</v>
      </c>
      <c r="T980" t="str">
        <f t="shared" si="78"/>
        <v xml:space="preserve">Uttoxeter </v>
      </c>
      <c r="U980">
        <v>0</v>
      </c>
      <c r="V980" t="s">
        <v>11</v>
      </c>
      <c r="W980">
        <f t="shared" si="79"/>
        <v>2023</v>
      </c>
    </row>
    <row r="981" spans="1:23" x14ac:dyDescent="0.25">
      <c r="A981" s="10" t="str">
        <f>IF(YEAR(G981)=2024,#REF!,"")</f>
        <v/>
      </c>
      <c r="B981" s="10" t="str">
        <f>IF(YEAR(G981)=2025,#REF!,"")</f>
        <v/>
      </c>
      <c r="C981" s="10" t="str">
        <f t="shared" si="75"/>
        <v>Afternoon45220</v>
      </c>
      <c r="D981" s="5" t="str">
        <f>IF('by region'!$C$2="Any","Any",'Turf only'!V981)&amp;M981&amp;IF('by region'!$I$2="Any","Any",N981)&amp;G981</f>
        <v>AnyJumpAny45220</v>
      </c>
      <c r="E981" s="5" t="e">
        <f>IF(I981=#REF!,'Turf only'!G981,"")</f>
        <v>#REF!</v>
      </c>
      <c r="F981" s="5" t="e">
        <f t="shared" si="76"/>
        <v>#REF!</v>
      </c>
      <c r="G981" s="15">
        <v>45220</v>
      </c>
      <c r="H981" s="16" t="s">
        <v>37</v>
      </c>
      <c r="I981" s="16" t="s">
        <v>53</v>
      </c>
      <c r="J981" s="16" t="s">
        <v>9</v>
      </c>
      <c r="K981" s="14" t="s">
        <v>16</v>
      </c>
      <c r="L981" s="14" t="s">
        <v>17</v>
      </c>
      <c r="M981" s="16" t="s">
        <v>12</v>
      </c>
      <c r="N981" s="16" t="s">
        <v>13</v>
      </c>
      <c r="O981" s="16" t="s">
        <v>14</v>
      </c>
      <c r="P981" s="12">
        <f t="shared" si="77"/>
        <v>1</v>
      </c>
      <c r="Q981" s="12" cm="1">
        <f t="array" ref="Q981">SUMPRODUCT(($G$2:$G$2765=G981)*(P981&gt;$P$2:$P$2765))+1</f>
        <v>1</v>
      </c>
      <c r="R981" s="12" t="e">
        <f>(Q981*100000)+#REF!</f>
        <v>#REF!</v>
      </c>
      <c r="S981" t="e" cm="1">
        <f t="array" ref="S981">SUMPRODUCT(($G$2:$G$2765=G981)*(R981&gt;$R$2:$R$2765))+1</f>
        <v>#REF!</v>
      </c>
      <c r="T981" t="str">
        <f t="shared" si="78"/>
        <v xml:space="preserve">Market Rasen </v>
      </c>
      <c r="U981">
        <v>0</v>
      </c>
      <c r="V981" t="s">
        <v>17</v>
      </c>
      <c r="W981">
        <f t="shared" si="79"/>
        <v>2023</v>
      </c>
    </row>
    <row r="982" spans="1:23" x14ac:dyDescent="0.25">
      <c r="A982" s="10" t="str">
        <f>IF(YEAR(G982)=2024,#REF!,"")</f>
        <v/>
      </c>
      <c r="B982" s="10" t="str">
        <f>IF(YEAR(G982)=2025,#REF!,"")</f>
        <v/>
      </c>
      <c r="C982" s="10" t="str">
        <f t="shared" si="75"/>
        <v>Afternoon45220</v>
      </c>
      <c r="D982" s="5" t="str">
        <f>IF('by region'!$C$2="Any","Any",'Turf only'!V982)&amp;M982&amp;IF('by region'!$I$2="Any","Any",N982)&amp;G982</f>
        <v>AnyJumpAny45220</v>
      </c>
      <c r="E982" s="5" t="e">
        <f>IF(I982=#REF!,'Turf only'!G982,"")</f>
        <v>#REF!</v>
      </c>
      <c r="F982" s="5" t="e">
        <f t="shared" si="76"/>
        <v>#REF!</v>
      </c>
      <c r="G982" s="15">
        <v>45220</v>
      </c>
      <c r="H982" s="16" t="s">
        <v>37</v>
      </c>
      <c r="I982" s="16" t="s">
        <v>75</v>
      </c>
      <c r="J982" s="16" t="s">
        <v>9</v>
      </c>
      <c r="K982" s="14" t="s">
        <v>10</v>
      </c>
      <c r="L982" s="14" t="s">
        <v>19</v>
      </c>
      <c r="M982" s="16" t="s">
        <v>12</v>
      </c>
      <c r="N982" s="16" t="s">
        <v>13</v>
      </c>
      <c r="O982" s="16" t="s">
        <v>14</v>
      </c>
      <c r="P982" s="12">
        <f t="shared" si="77"/>
        <v>1</v>
      </c>
      <c r="Q982" s="12" cm="1">
        <f t="array" ref="Q982">SUMPRODUCT(($G$2:$G$2765=G982)*(P982&gt;$P$2:$P$2765))+1</f>
        <v>1</v>
      </c>
      <c r="R982" s="12" t="e">
        <f>(Q982*100000)+#REF!</f>
        <v>#REF!</v>
      </c>
      <c r="S982" t="e" cm="1">
        <f t="array" ref="S982">SUMPRODUCT(($G$2:$G$2765=G982)*(R982&gt;$R$2:$R$2765))+1</f>
        <v>#REF!</v>
      </c>
      <c r="T982" t="str">
        <f t="shared" si="78"/>
        <v xml:space="preserve">Newton Abbot </v>
      </c>
      <c r="U982">
        <v>0</v>
      </c>
      <c r="V982" t="s">
        <v>17</v>
      </c>
      <c r="W982">
        <f t="shared" si="79"/>
        <v>2023</v>
      </c>
    </row>
    <row r="983" spans="1:23" x14ac:dyDescent="0.25">
      <c r="A983" s="10" t="str">
        <f>IF(YEAR(G983)=2024,#REF!,"")</f>
        <v/>
      </c>
      <c r="B983" s="10" t="str">
        <f>IF(YEAR(G983)=2025,#REF!,"")</f>
        <v/>
      </c>
      <c r="C983" s="10" t="str">
        <f t="shared" si="75"/>
        <v>Afternoon45220</v>
      </c>
      <c r="D983" s="5" t="str">
        <f>IF('by region'!$C$2="Any","Any",'Turf only'!V983)&amp;M983&amp;IF('by region'!$I$2="Any","Any",N983)&amp;G983</f>
        <v>AnyJumpAny45220</v>
      </c>
      <c r="E983" s="5" t="e">
        <f>IF(I983=#REF!,'Turf only'!G983,"")</f>
        <v>#REF!</v>
      </c>
      <c r="F983" s="5" t="e">
        <f t="shared" si="76"/>
        <v>#REF!</v>
      </c>
      <c r="G983" s="15">
        <v>45220</v>
      </c>
      <c r="H983" s="16" t="s">
        <v>37</v>
      </c>
      <c r="I983" s="16" t="s">
        <v>66</v>
      </c>
      <c r="J983" s="16" t="s">
        <v>9</v>
      </c>
      <c r="K983" s="14" t="s">
        <v>10</v>
      </c>
      <c r="L983" s="14" t="s">
        <v>17</v>
      </c>
      <c r="M983" s="16" t="s">
        <v>12</v>
      </c>
      <c r="N983" s="16" t="s">
        <v>13</v>
      </c>
      <c r="O983" s="16" t="s">
        <v>14</v>
      </c>
      <c r="P983" s="12">
        <f t="shared" si="77"/>
        <v>1</v>
      </c>
      <c r="Q983" s="12" cm="1">
        <f t="array" ref="Q983">SUMPRODUCT(($G$2:$G$2765=G983)*(P983&gt;$P$2:$P$2765))+1</f>
        <v>1</v>
      </c>
      <c r="R983" s="12" t="e">
        <f>(Q983*100000)+#REF!</f>
        <v>#REF!</v>
      </c>
      <c r="S983" t="e" cm="1">
        <f t="array" ref="S983">SUMPRODUCT(($G$2:$G$2765=G983)*(R983&gt;$R$2:$R$2765))+1</f>
        <v>#REF!</v>
      </c>
      <c r="T983" t="str">
        <f t="shared" si="78"/>
        <v xml:space="preserve">Stratford-On-Avon </v>
      </c>
      <c r="U983">
        <v>0</v>
      </c>
      <c r="V983" t="s">
        <v>19</v>
      </c>
      <c r="W983">
        <f t="shared" si="79"/>
        <v>2023</v>
      </c>
    </row>
    <row r="984" spans="1:23" x14ac:dyDescent="0.25">
      <c r="A984" s="10" t="str">
        <f>IF(YEAR(G984)=2024,#REF!,"")</f>
        <v/>
      </c>
      <c r="B984" s="10" t="str">
        <f>IF(YEAR(G984)=2025,#REF!,"")</f>
        <v/>
      </c>
      <c r="C984" s="10" t="str">
        <f t="shared" si="75"/>
        <v>Afternoon45221</v>
      </c>
      <c r="D984" s="5" t="str">
        <f>IF('by region'!$C$2="Any","Any",'Turf only'!V984)&amp;M984&amp;IF('by region'!$I$2="Any","Any",N984)&amp;G984</f>
        <v>AnyJumpAny45221</v>
      </c>
      <c r="E984" s="5" t="e">
        <f>IF(I984=#REF!,'Turf only'!G984,"")</f>
        <v>#REF!</v>
      </c>
      <c r="F984" s="5" t="e">
        <f t="shared" si="76"/>
        <v>#REF!</v>
      </c>
      <c r="G984" s="15">
        <v>45221</v>
      </c>
      <c r="H984" s="16" t="s">
        <v>40</v>
      </c>
      <c r="I984" s="16" t="s">
        <v>47</v>
      </c>
      <c r="J984" s="16" t="s">
        <v>9</v>
      </c>
      <c r="K984" s="14" t="s">
        <v>16</v>
      </c>
      <c r="L984" s="14" t="s">
        <v>19</v>
      </c>
      <c r="M984" s="16" t="s">
        <v>12</v>
      </c>
      <c r="N984" s="16" t="s">
        <v>13</v>
      </c>
      <c r="O984" s="16" t="s">
        <v>14</v>
      </c>
      <c r="P984" s="12">
        <f t="shared" si="77"/>
        <v>1</v>
      </c>
      <c r="Q984" s="12" cm="1">
        <f t="array" ref="Q984">SUMPRODUCT(($G$2:$G$2765=G984)*(P984&gt;$P$2:$P$2765))+1</f>
        <v>1</v>
      </c>
      <c r="R984" s="12" t="e">
        <f>(Q984*100000)+#REF!</f>
        <v>#REF!</v>
      </c>
      <c r="S984" t="e" cm="1">
        <f t="array" ref="S984">SUMPRODUCT(($G$2:$G$2765=G984)*(R984&gt;$R$2:$R$2765))+1</f>
        <v>#REF!</v>
      </c>
      <c r="T984" t="str">
        <f t="shared" si="78"/>
        <v xml:space="preserve">Kempton Park </v>
      </c>
      <c r="U984">
        <v>0</v>
      </c>
      <c r="V984" t="s">
        <v>17</v>
      </c>
      <c r="W984">
        <f t="shared" si="79"/>
        <v>2023</v>
      </c>
    </row>
    <row r="985" spans="1:23" x14ac:dyDescent="0.25">
      <c r="A985" s="10" t="str">
        <f>IF(YEAR(G985)=2024,#REF!,"")</f>
        <v/>
      </c>
      <c r="B985" s="10" t="str">
        <f>IF(YEAR(G985)=2025,#REF!,"")</f>
        <v/>
      </c>
      <c r="C985" s="10" t="str">
        <f t="shared" si="75"/>
        <v>Afternoon45221</v>
      </c>
      <c r="D985" s="5" t="str">
        <f>IF('by region'!$C$2="Any","Any",'Turf only'!V985)&amp;M985&amp;IF('by region'!$I$2="Any","Any",N985)&amp;G985</f>
        <v>AnyJumpAny45221</v>
      </c>
      <c r="E985" s="5" t="e">
        <f>IF(I985=#REF!,'Turf only'!G985,"")</f>
        <v>#REF!</v>
      </c>
      <c r="F985" s="5" t="e">
        <f t="shared" si="76"/>
        <v>#REF!</v>
      </c>
      <c r="G985" s="15">
        <v>45221</v>
      </c>
      <c r="H985" s="16" t="s">
        <v>40</v>
      </c>
      <c r="I985" s="16" t="s">
        <v>46</v>
      </c>
      <c r="J985" s="16" t="s">
        <v>9</v>
      </c>
      <c r="K985" s="14" t="s">
        <v>24</v>
      </c>
      <c r="L985" s="14" t="s">
        <v>11</v>
      </c>
      <c r="M985" s="16" t="s">
        <v>12</v>
      </c>
      <c r="N985" s="16" t="s">
        <v>13</v>
      </c>
      <c r="O985" s="16" t="s">
        <v>14</v>
      </c>
      <c r="P985" s="12">
        <f t="shared" si="77"/>
        <v>1</v>
      </c>
      <c r="Q985" s="12" cm="1">
        <f t="array" ref="Q985">SUMPRODUCT(($G$2:$G$2765=G985)*(P985&gt;$P$2:$P$2765))+1</f>
        <v>1</v>
      </c>
      <c r="R985" s="12" t="e">
        <f>(Q985*100000)+#REF!</f>
        <v>#REF!</v>
      </c>
      <c r="S985" t="e" cm="1">
        <f t="array" ref="S985">SUMPRODUCT(($G$2:$G$2765=G985)*(R985&gt;$R$2:$R$2765))+1</f>
        <v>#REF!</v>
      </c>
      <c r="T985" t="str">
        <f t="shared" si="78"/>
        <v xml:space="preserve">Sedgefield </v>
      </c>
      <c r="U985">
        <v>0</v>
      </c>
      <c r="V985" t="s">
        <v>11</v>
      </c>
      <c r="W985">
        <f t="shared" si="79"/>
        <v>2023</v>
      </c>
    </row>
    <row r="986" spans="1:23" x14ac:dyDescent="0.25">
      <c r="A986" s="10" t="str">
        <f>IF(YEAR(G986)=2024,#REF!,"")</f>
        <v/>
      </c>
      <c r="B986" s="10" t="str">
        <f>IF(YEAR(G986)=2025,#REF!,"")</f>
        <v/>
      </c>
      <c r="C986" s="10" t="str">
        <f t="shared" si="75"/>
        <v>Afternoon45222</v>
      </c>
      <c r="D986" s="5" t="str">
        <f>IF('by region'!$C$2="Any","Any",'Turf only'!V986)&amp;M986&amp;IF('by region'!$I$2="Any","Any",N986)&amp;G986</f>
        <v>AnyJumpAny45222</v>
      </c>
      <c r="E986" s="5" t="e">
        <f>IF(I986=#REF!,'Turf only'!G986,"")</f>
        <v>#REF!</v>
      </c>
      <c r="F986" s="5" t="e">
        <f t="shared" si="76"/>
        <v>#REF!</v>
      </c>
      <c r="G986" s="15">
        <v>45222</v>
      </c>
      <c r="H986" s="16" t="s">
        <v>42</v>
      </c>
      <c r="I986" s="16" t="s">
        <v>41</v>
      </c>
      <c r="J986" s="16" t="s">
        <v>9</v>
      </c>
      <c r="K986" s="14" t="s">
        <v>10</v>
      </c>
      <c r="L986" s="14" t="s">
        <v>19</v>
      </c>
      <c r="M986" s="16" t="s">
        <v>12</v>
      </c>
      <c r="N986" s="16" t="s">
        <v>13</v>
      </c>
      <c r="O986" s="16" t="s">
        <v>14</v>
      </c>
      <c r="P986" s="12">
        <f t="shared" si="77"/>
        <v>1</v>
      </c>
      <c r="Q986" s="12" cm="1">
        <f t="array" ref="Q986">SUMPRODUCT(($G$2:$G$2765=G986)*(P986&gt;$P$2:$P$2765))+1</f>
        <v>1</v>
      </c>
      <c r="R986" s="12" t="e">
        <f>(Q986*100000)+#REF!</f>
        <v>#REF!</v>
      </c>
      <c r="S986" t="e" cm="1">
        <f t="array" ref="S986">SUMPRODUCT(($G$2:$G$2765=G986)*(R986&gt;$R$2:$R$2765))+1</f>
        <v>#REF!</v>
      </c>
      <c r="T986" t="str">
        <f t="shared" si="78"/>
        <v xml:space="preserve">Plumpton </v>
      </c>
      <c r="U986">
        <v>0</v>
      </c>
      <c r="V986" t="s">
        <v>17</v>
      </c>
      <c r="W986">
        <f t="shared" si="79"/>
        <v>2023</v>
      </c>
    </row>
    <row r="987" spans="1:23" x14ac:dyDescent="0.25">
      <c r="A987" s="10" t="str">
        <f>IF(YEAR(G987)=2024,#REF!,"")</f>
        <v/>
      </c>
      <c r="B987" s="10" t="str">
        <f>IF(YEAR(G987)=2025,#REF!,"")</f>
        <v/>
      </c>
      <c r="C987" s="10" t="str">
        <f t="shared" si="75"/>
        <v>Afternoon45223</v>
      </c>
      <c r="D987" s="5" t="str">
        <f>IF('by region'!$C$2="Any","Any",'Turf only'!V987)&amp;M987&amp;IF('by region'!$I$2="Any","Any",N987)&amp;G987</f>
        <v>AnyJumpAny45223</v>
      </c>
      <c r="E987" s="5" t="e">
        <f>IF(I987=#REF!,'Turf only'!G987,"")</f>
        <v>#REF!</v>
      </c>
      <c r="F987" s="5" t="e">
        <f t="shared" si="76"/>
        <v>#REF!</v>
      </c>
      <c r="G987" s="15">
        <v>45223</v>
      </c>
      <c r="H987" s="16" t="s">
        <v>7</v>
      </c>
      <c r="I987" s="16" t="s">
        <v>18</v>
      </c>
      <c r="J987" s="16" t="s">
        <v>9</v>
      </c>
      <c r="K987" s="14" t="s">
        <v>16</v>
      </c>
      <c r="L987" s="14" t="s">
        <v>19</v>
      </c>
      <c r="M987" s="16" t="s">
        <v>12</v>
      </c>
      <c r="N987" s="16" t="s">
        <v>13</v>
      </c>
      <c r="O987" s="16" t="s">
        <v>14</v>
      </c>
      <c r="P987" s="12">
        <f t="shared" si="77"/>
        <v>1</v>
      </c>
      <c r="Q987" s="12" cm="1">
        <f t="array" ref="Q987">SUMPRODUCT(($G$2:$G$2765=G987)*(P987&gt;$P$2:$P$2765))+1</f>
        <v>1</v>
      </c>
      <c r="R987" s="12" t="e">
        <f>(Q987*100000)+#REF!</f>
        <v>#REF!</v>
      </c>
      <c r="S987" t="e" cm="1">
        <f t="array" ref="S987">SUMPRODUCT(($G$2:$G$2765=G987)*(R987&gt;$R$2:$R$2765))+1</f>
        <v>#REF!</v>
      </c>
      <c r="T987" t="str">
        <f t="shared" si="78"/>
        <v xml:space="preserve">Exeter </v>
      </c>
      <c r="U987">
        <v>0</v>
      </c>
      <c r="V987" t="s">
        <v>17</v>
      </c>
      <c r="W987">
        <f t="shared" si="79"/>
        <v>2023</v>
      </c>
    </row>
    <row r="988" spans="1:23" x14ac:dyDescent="0.25">
      <c r="A988" s="10" t="str">
        <f>IF(YEAR(G988)=2024,#REF!,"")</f>
        <v/>
      </c>
      <c r="B988" s="10" t="str">
        <f>IF(YEAR(G988)=2025,#REF!,"")</f>
        <v/>
      </c>
      <c r="C988" s="10" t="str">
        <f t="shared" si="75"/>
        <v>Afternoon45223</v>
      </c>
      <c r="D988" s="5" t="str">
        <f>IF('by region'!$C$2="Any","Any",'Turf only'!V988)&amp;M988&amp;IF('by region'!$I$2="Any","Any",N988)&amp;G988</f>
        <v>AnyJumpAny45223</v>
      </c>
      <c r="E988" s="5" t="e">
        <f>IF(I988=#REF!,'Turf only'!G988,"")</f>
        <v>#REF!</v>
      </c>
      <c r="F988" s="5" t="e">
        <f t="shared" si="76"/>
        <v>#REF!</v>
      </c>
      <c r="G988" s="15">
        <v>45223</v>
      </c>
      <c r="H988" s="16" t="s">
        <v>7</v>
      </c>
      <c r="I988" s="16" t="s">
        <v>61</v>
      </c>
      <c r="J988" s="16" t="s">
        <v>9</v>
      </c>
      <c r="K988" s="14" t="s">
        <v>24</v>
      </c>
      <c r="L988" s="14" t="s">
        <v>17</v>
      </c>
      <c r="M988" s="16" t="s">
        <v>12</v>
      </c>
      <c r="N988" s="16" t="s">
        <v>13</v>
      </c>
      <c r="O988" s="16" t="s">
        <v>14</v>
      </c>
      <c r="P988" s="12">
        <f t="shared" si="77"/>
        <v>1</v>
      </c>
      <c r="Q988" s="12" cm="1">
        <f t="array" ref="Q988">SUMPRODUCT(($G$2:$G$2765=G988)*(P988&gt;$P$2:$P$2765))+1</f>
        <v>1</v>
      </c>
      <c r="R988" s="12" t="e">
        <f>(Q988*100000)+#REF!</f>
        <v>#REF!</v>
      </c>
      <c r="S988" t="e" cm="1">
        <f t="array" ref="S988">SUMPRODUCT(($G$2:$G$2765=G988)*(R988&gt;$R$2:$R$2765))+1</f>
        <v>#REF!</v>
      </c>
      <c r="T988" t="str">
        <f t="shared" si="78"/>
        <v xml:space="preserve">Hereford </v>
      </c>
      <c r="U988">
        <v>0</v>
      </c>
      <c r="V988" t="s">
        <v>19</v>
      </c>
      <c r="W988">
        <f t="shared" si="79"/>
        <v>2023</v>
      </c>
    </row>
    <row r="989" spans="1:23" x14ac:dyDescent="0.25">
      <c r="A989" s="10" t="str">
        <f>IF(YEAR(G989)=2024,#REF!,"")</f>
        <v/>
      </c>
      <c r="B989" s="10" t="str">
        <f>IF(YEAR(G989)=2025,#REF!,"")</f>
        <v/>
      </c>
      <c r="C989" s="10" t="str">
        <f t="shared" si="75"/>
        <v>Afternoon45224</v>
      </c>
      <c r="D989" s="5" t="str">
        <f>IF('by region'!$C$2="Any","Any",'Turf only'!V989)&amp;M989&amp;IF('by region'!$I$2="Any","Any",N989)&amp;G989</f>
        <v>AnyJumpAny45224</v>
      </c>
      <c r="E989" s="5" t="e">
        <f>IF(I989=#REF!,'Turf only'!G989,"")</f>
        <v>#REF!</v>
      </c>
      <c r="F989" s="5" t="e">
        <f t="shared" si="76"/>
        <v>#REF!</v>
      </c>
      <c r="G989" s="15">
        <v>45224</v>
      </c>
      <c r="H989" s="16" t="s">
        <v>27</v>
      </c>
      <c r="I989" s="16" t="s">
        <v>58</v>
      </c>
      <c r="J989" s="16" t="s">
        <v>9</v>
      </c>
      <c r="K989" s="14" t="s">
        <v>24</v>
      </c>
      <c r="L989" s="14" t="s">
        <v>19</v>
      </c>
      <c r="M989" s="16" t="s">
        <v>12</v>
      </c>
      <c r="N989" s="16" t="s">
        <v>13</v>
      </c>
      <c r="O989" s="16" t="s">
        <v>14</v>
      </c>
      <c r="P989" s="12">
        <f t="shared" si="77"/>
        <v>1</v>
      </c>
      <c r="Q989" s="12" cm="1">
        <f t="array" ref="Q989">SUMPRODUCT(($G$2:$G$2765=G989)*(P989&gt;$P$2:$P$2765))+1</f>
        <v>1</v>
      </c>
      <c r="R989" s="12" t="e">
        <f>(Q989*100000)+#REF!</f>
        <v>#REF!</v>
      </c>
      <c r="S989" t="e" cm="1">
        <f t="array" ref="S989">SUMPRODUCT(($G$2:$G$2765=G989)*(R989&gt;$R$2:$R$2765))+1</f>
        <v>#REF!</v>
      </c>
      <c r="T989" t="str">
        <f t="shared" si="78"/>
        <v xml:space="preserve">Fontwell Park </v>
      </c>
      <c r="U989">
        <v>0</v>
      </c>
      <c r="V989" t="s">
        <v>30</v>
      </c>
      <c r="W989">
        <f t="shared" si="79"/>
        <v>2023</v>
      </c>
    </row>
    <row r="990" spans="1:23" x14ac:dyDescent="0.25">
      <c r="A990" s="10" t="str">
        <f>IF(YEAR(G990)=2024,#REF!,"")</f>
        <v/>
      </c>
      <c r="B990" s="10" t="str">
        <f>IF(YEAR(G990)=2025,#REF!,"")</f>
        <v/>
      </c>
      <c r="C990" s="10" t="str">
        <f t="shared" si="75"/>
        <v>Afternoon45224</v>
      </c>
      <c r="D990" s="5" t="str">
        <f>IF('by region'!$C$2="Any","Any",'Turf only'!V990)&amp;M990&amp;IF('by region'!$I$2="Any","Any",N990)&amp;G990</f>
        <v>AnyJumpAny45224</v>
      </c>
      <c r="E990" s="5" t="e">
        <f>IF(I990=#REF!,'Turf only'!G990,"")</f>
        <v>#REF!</v>
      </c>
      <c r="F990" s="5" t="e">
        <f t="shared" si="76"/>
        <v>#REF!</v>
      </c>
      <c r="G990" s="15">
        <v>45224</v>
      </c>
      <c r="H990" s="16" t="s">
        <v>27</v>
      </c>
      <c r="I990" s="16" t="s">
        <v>91</v>
      </c>
      <c r="J990" s="16" t="s">
        <v>9</v>
      </c>
      <c r="K990" s="14" t="s">
        <v>24</v>
      </c>
      <c r="L990" s="14" t="s">
        <v>17</v>
      </c>
      <c r="M990" s="16" t="s">
        <v>12</v>
      </c>
      <c r="N990" s="16" t="s">
        <v>13</v>
      </c>
      <c r="O990" s="16" t="s">
        <v>14</v>
      </c>
      <c r="P990" s="12">
        <f t="shared" si="77"/>
        <v>1</v>
      </c>
      <c r="Q990" s="12" cm="1">
        <f t="array" ref="Q990">SUMPRODUCT(($G$2:$G$2765=G990)*(P990&gt;$P$2:$P$2765))+1</f>
        <v>1</v>
      </c>
      <c r="R990" s="12" t="e">
        <f>(Q990*100000)+#REF!</f>
        <v>#REF!</v>
      </c>
      <c r="S990" t="e" cm="1">
        <f t="array" ref="S990">SUMPRODUCT(($G$2:$G$2765=G990)*(R990&gt;$R$2:$R$2765))+1</f>
        <v>#REF!</v>
      </c>
      <c r="T990" t="str">
        <f t="shared" si="78"/>
        <v xml:space="preserve">Worcester </v>
      </c>
      <c r="U990">
        <v>0</v>
      </c>
      <c r="V990" t="s">
        <v>17</v>
      </c>
      <c r="W990">
        <f t="shared" si="79"/>
        <v>2023</v>
      </c>
    </row>
    <row r="991" spans="1:23" x14ac:dyDescent="0.25">
      <c r="A991" s="10" t="str">
        <f>IF(YEAR(G991)=2024,#REF!,"")</f>
        <v/>
      </c>
      <c r="B991" s="10" t="str">
        <f>IF(YEAR(G991)=2025,#REF!,"")</f>
        <v/>
      </c>
      <c r="C991" s="10" t="str">
        <f t="shared" si="75"/>
        <v>Afternoon45225</v>
      </c>
      <c r="D991" s="5" t="str">
        <f>IF('by region'!$C$2="Any","Any",'Turf only'!V991)&amp;M991&amp;IF('by region'!$I$2="Any","Any",N991)&amp;G991</f>
        <v>AnyJumpAny45225</v>
      </c>
      <c r="E991" s="5" t="e">
        <f>IF(I991=#REF!,'Turf only'!G991,"")</f>
        <v>#REF!</v>
      </c>
      <c r="F991" s="5" t="e">
        <f t="shared" si="76"/>
        <v>#REF!</v>
      </c>
      <c r="G991" s="15">
        <v>45225</v>
      </c>
      <c r="H991" s="16" t="s">
        <v>34</v>
      </c>
      <c r="I991" s="16" t="s">
        <v>63</v>
      </c>
      <c r="J991" s="16" t="s">
        <v>9</v>
      </c>
      <c r="K991" s="14" t="s">
        <v>16</v>
      </c>
      <c r="L991" s="14" t="s">
        <v>11</v>
      </c>
      <c r="M991" s="16" t="s">
        <v>12</v>
      </c>
      <c r="N991" s="16" t="s">
        <v>13</v>
      </c>
      <c r="O991" s="16" t="s">
        <v>14</v>
      </c>
      <c r="P991" s="12">
        <f t="shared" si="77"/>
        <v>1</v>
      </c>
      <c r="Q991" s="12" cm="1">
        <f t="array" ref="Q991">SUMPRODUCT(($G$2:$G$2765=G991)*(P991&gt;$P$2:$P$2765))+1</f>
        <v>1</v>
      </c>
      <c r="R991" s="12" t="e">
        <f>(Q991*100000)+#REF!</f>
        <v>#REF!</v>
      </c>
      <c r="S991" t="e" cm="1">
        <f t="array" ref="S991">SUMPRODUCT(($G$2:$G$2765=G991)*(R991&gt;$R$2:$R$2765))+1</f>
        <v>#REF!</v>
      </c>
      <c r="T991" t="str">
        <f t="shared" si="78"/>
        <v xml:space="preserve">Carlisle </v>
      </c>
      <c r="U991">
        <v>0</v>
      </c>
      <c r="V991" t="s">
        <v>19</v>
      </c>
      <c r="W991">
        <f t="shared" si="79"/>
        <v>2023</v>
      </c>
    </row>
    <row r="992" spans="1:23" x14ac:dyDescent="0.25">
      <c r="A992" s="10" t="str">
        <f>IF(YEAR(G992)=2024,#REF!,"")</f>
        <v/>
      </c>
      <c r="B992" s="10" t="str">
        <f>IF(YEAR(G992)=2025,#REF!,"")</f>
        <v/>
      </c>
      <c r="C992" s="10" t="str">
        <f t="shared" si="75"/>
        <v>Afternoon45225</v>
      </c>
      <c r="D992" s="5" t="str">
        <f>IF('by region'!$C$2="Any","Any",'Turf only'!V992)&amp;M992&amp;IF('by region'!$I$2="Any","Any",N992)&amp;G992</f>
        <v>AnyJumpAny45225</v>
      </c>
      <c r="E992" s="5" t="e">
        <f>IF(I992=#REF!,'Turf only'!G992,"")</f>
        <v>#REF!</v>
      </c>
      <c r="F992" s="5" t="e">
        <f t="shared" si="76"/>
        <v>#REF!</v>
      </c>
      <c r="G992" s="15">
        <v>45225</v>
      </c>
      <c r="H992" s="16" t="s">
        <v>34</v>
      </c>
      <c r="I992" s="16" t="s">
        <v>52</v>
      </c>
      <c r="J992" s="16" t="s">
        <v>9</v>
      </c>
      <c r="K992" s="14" t="s">
        <v>10</v>
      </c>
      <c r="L992" s="14" t="s">
        <v>17</v>
      </c>
      <c r="M992" s="16" t="s">
        <v>12</v>
      </c>
      <c r="N992" s="16" t="s">
        <v>13</v>
      </c>
      <c r="O992" s="16" t="s">
        <v>14</v>
      </c>
      <c r="P992" s="12">
        <f t="shared" si="77"/>
        <v>1</v>
      </c>
      <c r="Q992" s="12" cm="1">
        <f t="array" ref="Q992">SUMPRODUCT(($G$2:$G$2765=G992)*(P992&gt;$P$2:$P$2765))+1</f>
        <v>1</v>
      </c>
      <c r="R992" s="12" t="e">
        <f>(Q992*100000)+#REF!</f>
        <v>#REF!</v>
      </c>
      <c r="S992" t="e" cm="1">
        <f t="array" ref="S992">SUMPRODUCT(($G$2:$G$2765=G992)*(R992&gt;$R$2:$R$2765))+1</f>
        <v>#REF!</v>
      </c>
      <c r="T992" t="str">
        <f t="shared" si="78"/>
        <v xml:space="preserve">Ludlow </v>
      </c>
      <c r="U992">
        <v>0</v>
      </c>
      <c r="V992" t="s">
        <v>17</v>
      </c>
      <c r="W992">
        <f t="shared" si="79"/>
        <v>2023</v>
      </c>
    </row>
    <row r="993" spans="1:23" x14ac:dyDescent="0.25">
      <c r="A993" s="10" t="str">
        <f>IF(YEAR(G993)=2024,#REF!,"")</f>
        <v/>
      </c>
      <c r="B993" s="10" t="str">
        <f>IF(YEAR(G993)=2025,#REF!,"")</f>
        <v/>
      </c>
      <c r="C993" s="10" t="str">
        <f t="shared" si="75"/>
        <v>Afternoon45226</v>
      </c>
      <c r="D993" s="5" t="str">
        <f>IF('by region'!$C$2="Any","Any",'Turf only'!V993)&amp;M993&amp;IF('by region'!$I$2="Any","Any",N993)&amp;G993</f>
        <v>AnyJumpAny45226</v>
      </c>
      <c r="E993" s="5" t="e">
        <f>IF(I993=#REF!,'Turf only'!G993,"")</f>
        <v>#REF!</v>
      </c>
      <c r="F993" s="5" t="e">
        <f t="shared" si="76"/>
        <v>#REF!</v>
      </c>
      <c r="G993" s="15">
        <v>45226</v>
      </c>
      <c r="H993" s="16" t="s">
        <v>35</v>
      </c>
      <c r="I993" s="16" t="s">
        <v>15</v>
      </c>
      <c r="J993" s="16" t="s">
        <v>9</v>
      </c>
      <c r="K993" s="14" t="s">
        <v>16</v>
      </c>
      <c r="L993" s="14" t="s">
        <v>17</v>
      </c>
      <c r="M993" s="16" t="s">
        <v>12</v>
      </c>
      <c r="N993" s="16" t="s">
        <v>13</v>
      </c>
      <c r="O993" s="16" t="s">
        <v>14</v>
      </c>
      <c r="P993" s="12">
        <f t="shared" si="77"/>
        <v>1</v>
      </c>
      <c r="Q993" s="12" cm="1">
        <f t="array" ref="Q993">SUMPRODUCT(($G$2:$G$2765=G993)*(P993&gt;$P$2:$P$2765))+1</f>
        <v>1</v>
      </c>
      <c r="R993" s="12" t="e">
        <f>(Q993*100000)+#REF!</f>
        <v>#REF!</v>
      </c>
      <c r="S993" t="e" cm="1">
        <f t="array" ref="S993">SUMPRODUCT(($G$2:$G$2765=G993)*(R993&gt;$R$2:$R$2765))+1</f>
        <v>#REF!</v>
      </c>
      <c r="T993" t="str">
        <f t="shared" si="78"/>
        <v xml:space="preserve">Cheltenham </v>
      </c>
      <c r="U993">
        <v>0</v>
      </c>
      <c r="V993" t="s">
        <v>17</v>
      </c>
      <c r="W993">
        <f t="shared" si="79"/>
        <v>2023</v>
      </c>
    </row>
    <row r="994" spans="1:23" x14ac:dyDescent="0.25">
      <c r="A994" s="10" t="str">
        <f>IF(YEAR(G994)=2024,#REF!,"")</f>
        <v/>
      </c>
      <c r="B994" s="10" t="str">
        <f>IF(YEAR(G994)=2025,#REF!,"")</f>
        <v/>
      </c>
      <c r="C994" s="10" t="str">
        <f t="shared" si="75"/>
        <v>Afternoon45227</v>
      </c>
      <c r="D994" s="5" t="str">
        <f>IF('by region'!$C$2="Any","Any",'Turf only'!V994)&amp;M994&amp;IF('by region'!$I$2="Any","Any",N994)&amp;G994</f>
        <v>AnyJumpAny45227</v>
      </c>
      <c r="E994" s="5" t="e">
        <f>IF(I994=#REF!,'Turf only'!G994,"")</f>
        <v>#REF!</v>
      </c>
      <c r="F994" s="5" t="e">
        <f t="shared" si="76"/>
        <v>#REF!</v>
      </c>
      <c r="G994" s="15">
        <v>45227</v>
      </c>
      <c r="H994" s="16" t="s">
        <v>37</v>
      </c>
      <c r="I994" s="16" t="s">
        <v>15</v>
      </c>
      <c r="J994" s="16" t="s">
        <v>9</v>
      </c>
      <c r="K994" s="14" t="s">
        <v>16</v>
      </c>
      <c r="L994" s="14" t="s">
        <v>17</v>
      </c>
      <c r="M994" s="16" t="s">
        <v>12</v>
      </c>
      <c r="N994" s="16" t="s">
        <v>13</v>
      </c>
      <c r="O994" s="16" t="s">
        <v>14</v>
      </c>
      <c r="P994" s="12">
        <f t="shared" si="77"/>
        <v>1</v>
      </c>
      <c r="Q994" s="12" cm="1">
        <f t="array" ref="Q994">SUMPRODUCT(($G$2:$G$2765=G994)*(P994&gt;$P$2:$P$2765))+1</f>
        <v>1</v>
      </c>
      <c r="R994" s="12" t="e">
        <f>(Q994*100000)+#REF!</f>
        <v>#REF!</v>
      </c>
      <c r="S994" t="e" cm="1">
        <f t="array" ref="S994">SUMPRODUCT(($G$2:$G$2765=G994)*(R994&gt;$R$2:$R$2765))+1</f>
        <v>#REF!</v>
      </c>
      <c r="T994" t="str">
        <f t="shared" si="78"/>
        <v xml:space="preserve">Cheltenham </v>
      </c>
      <c r="U994">
        <v>0</v>
      </c>
      <c r="V994" t="s">
        <v>19</v>
      </c>
      <c r="W994">
        <f t="shared" si="79"/>
        <v>2023</v>
      </c>
    </row>
    <row r="995" spans="1:23" x14ac:dyDescent="0.25">
      <c r="A995" s="10" t="str">
        <f>IF(YEAR(G995)=2024,#REF!,"")</f>
        <v/>
      </c>
      <c r="B995" s="10" t="str">
        <f>IF(YEAR(G995)=2025,#REF!,"")</f>
        <v/>
      </c>
      <c r="C995" s="10" t="str">
        <f t="shared" si="75"/>
        <v>Afternoon45227</v>
      </c>
      <c r="D995" s="5" t="str">
        <f>IF('by region'!$C$2="Any","Any",'Turf only'!V995)&amp;M995&amp;IF('by region'!$I$2="Any","Any",N995)&amp;G995</f>
        <v>AnyJumpAny45227</v>
      </c>
      <c r="E995" s="5" t="e">
        <f>IF(I995=#REF!,'Turf only'!G995,"")</f>
        <v>#REF!</v>
      </c>
      <c r="F995" s="5" t="e">
        <f t="shared" si="76"/>
        <v>#REF!</v>
      </c>
      <c r="G995" s="15">
        <v>45227</v>
      </c>
      <c r="H995" s="16" t="s">
        <v>37</v>
      </c>
      <c r="I995" s="16" t="s">
        <v>50</v>
      </c>
      <c r="J995" s="16" t="s">
        <v>9</v>
      </c>
      <c r="K995" s="14" t="s">
        <v>10</v>
      </c>
      <c r="L995" s="14" t="s">
        <v>11</v>
      </c>
      <c r="M995" s="16" t="s">
        <v>12</v>
      </c>
      <c r="N995" s="16" t="s">
        <v>13</v>
      </c>
      <c r="O995" s="16" t="s">
        <v>14</v>
      </c>
      <c r="P995" s="12">
        <f t="shared" si="77"/>
        <v>1</v>
      </c>
      <c r="Q995" s="12" cm="1">
        <f t="array" ref="Q995">SUMPRODUCT(($G$2:$G$2765=G995)*(P995&gt;$P$2:$P$2765))+1</f>
        <v>1</v>
      </c>
      <c r="R995" s="12" t="e">
        <f>(Q995*100000)+#REF!</f>
        <v>#REF!</v>
      </c>
      <c r="S995" t="e" cm="1">
        <f t="array" ref="S995">SUMPRODUCT(($G$2:$G$2765=G995)*(R995&gt;$R$2:$R$2765))+1</f>
        <v>#REF!</v>
      </c>
      <c r="T995" t="str">
        <f t="shared" si="78"/>
        <v xml:space="preserve">Kelso </v>
      </c>
      <c r="U995">
        <v>0</v>
      </c>
      <c r="V995" t="s">
        <v>17</v>
      </c>
      <c r="W995">
        <f t="shared" si="79"/>
        <v>2023</v>
      </c>
    </row>
    <row r="996" spans="1:23" x14ac:dyDescent="0.25">
      <c r="A996" s="10" t="str">
        <f>IF(YEAR(G996)=2024,#REF!,"")</f>
        <v/>
      </c>
      <c r="B996" s="10" t="str">
        <f>IF(YEAR(G996)=2025,#REF!,"")</f>
        <v/>
      </c>
      <c r="C996" s="10" t="str">
        <f t="shared" si="75"/>
        <v>Afternoon45228</v>
      </c>
      <c r="D996" s="5" t="str">
        <f>IF('by region'!$C$2="Any","Any",'Turf only'!V996)&amp;M996&amp;IF('by region'!$I$2="Any","Any",N996)&amp;G996</f>
        <v>AnyJumpAny45228</v>
      </c>
      <c r="E996" s="5" t="e">
        <f>IF(I996=#REF!,'Turf only'!G996,"")</f>
        <v>#REF!</v>
      </c>
      <c r="F996" s="5" t="e">
        <f t="shared" si="76"/>
        <v>#REF!</v>
      </c>
      <c r="G996" s="15">
        <v>45228</v>
      </c>
      <c r="H996" s="16" t="s">
        <v>40</v>
      </c>
      <c r="I996" s="16" t="s">
        <v>68</v>
      </c>
      <c r="J996" s="16" t="s">
        <v>9</v>
      </c>
      <c r="K996" s="14" t="s">
        <v>16</v>
      </c>
      <c r="L996" s="14" t="s">
        <v>11</v>
      </c>
      <c r="M996" s="16" t="s">
        <v>12</v>
      </c>
      <c r="N996" s="16" t="s">
        <v>13</v>
      </c>
      <c r="O996" s="16" t="s">
        <v>14</v>
      </c>
      <c r="P996" s="12">
        <f t="shared" si="77"/>
        <v>1</v>
      </c>
      <c r="Q996" s="12" cm="1">
        <f t="array" ref="Q996">SUMPRODUCT(($G$2:$G$2765=G996)*(P996&gt;$P$2:$P$2765))+1</f>
        <v>1</v>
      </c>
      <c r="R996" s="12" t="e">
        <f>(Q996*100000)+#REF!</f>
        <v>#REF!</v>
      </c>
      <c r="S996" t="e" cm="1">
        <f t="array" ref="S996">SUMPRODUCT(($G$2:$G$2765=G996)*(R996&gt;$R$2:$R$2765))+1</f>
        <v>#REF!</v>
      </c>
      <c r="T996" t="str">
        <f t="shared" si="78"/>
        <v xml:space="preserve">Aintree </v>
      </c>
      <c r="U996">
        <v>0</v>
      </c>
      <c r="V996" t="s">
        <v>19</v>
      </c>
      <c r="W996">
        <f t="shared" si="79"/>
        <v>2023</v>
      </c>
    </row>
    <row r="997" spans="1:23" x14ac:dyDescent="0.25">
      <c r="A997" s="10" t="str">
        <f>IF(YEAR(G997)=2024,#REF!,"")</f>
        <v/>
      </c>
      <c r="B997" s="10" t="str">
        <f>IF(YEAR(G997)=2025,#REF!,"")</f>
        <v/>
      </c>
      <c r="C997" s="10" t="str">
        <f t="shared" si="75"/>
        <v>Afternoon45228</v>
      </c>
      <c r="D997" s="5" t="str">
        <f>IF('by region'!$C$2="Any","Any",'Turf only'!V997)&amp;M997&amp;IF('by region'!$I$2="Any","Any",N997)&amp;G997</f>
        <v>AnyJumpAny45228</v>
      </c>
      <c r="E997" s="5" t="e">
        <f>IF(I997=#REF!,'Turf only'!G997,"")</f>
        <v>#REF!</v>
      </c>
      <c r="F997" s="5" t="e">
        <f t="shared" si="76"/>
        <v>#REF!</v>
      </c>
      <c r="G997" s="15">
        <v>45228</v>
      </c>
      <c r="H997" s="16" t="s">
        <v>40</v>
      </c>
      <c r="I997" s="16" t="s">
        <v>39</v>
      </c>
      <c r="J997" s="16" t="s">
        <v>9</v>
      </c>
      <c r="K997" s="14" t="s">
        <v>16</v>
      </c>
      <c r="L997" s="14" t="s">
        <v>19</v>
      </c>
      <c r="M997" s="16" t="s">
        <v>12</v>
      </c>
      <c r="N997" s="16" t="s">
        <v>13</v>
      </c>
      <c r="O997" s="16" t="s">
        <v>14</v>
      </c>
      <c r="P997" s="12">
        <f t="shared" si="77"/>
        <v>1</v>
      </c>
      <c r="Q997" s="12" cm="1">
        <f t="array" ref="Q997">SUMPRODUCT(($G$2:$G$2765=G997)*(P997&gt;$P$2:$P$2765))+1</f>
        <v>1</v>
      </c>
      <c r="R997" s="12" t="e">
        <f>(Q997*100000)+#REF!</f>
        <v>#REF!</v>
      </c>
      <c r="S997" t="e" cm="1">
        <f t="array" ref="S997">SUMPRODUCT(($G$2:$G$2765=G997)*(R997&gt;$R$2:$R$2765))+1</f>
        <v>#REF!</v>
      </c>
      <c r="T997" t="str">
        <f t="shared" si="78"/>
        <v xml:space="preserve">Wincanton </v>
      </c>
      <c r="U997">
        <v>0</v>
      </c>
      <c r="V997" t="s">
        <v>11</v>
      </c>
      <c r="W997">
        <f t="shared" si="79"/>
        <v>2023</v>
      </c>
    </row>
    <row r="998" spans="1:23" x14ac:dyDescent="0.25">
      <c r="A998" s="10" t="str">
        <f>IF(YEAR(G998)=2024,#REF!,"")</f>
        <v/>
      </c>
      <c r="B998" s="10" t="str">
        <f>IF(YEAR(G998)=2025,#REF!,"")</f>
        <v/>
      </c>
      <c r="C998" s="10" t="str">
        <f t="shared" si="75"/>
        <v>Afternoon45229</v>
      </c>
      <c r="D998" s="5" t="str">
        <f>IF('by region'!$C$2="Any","Any",'Turf only'!V998)&amp;M998&amp;IF('by region'!$I$2="Any","Any",N998)&amp;G998</f>
        <v>AnyJumpAny45229</v>
      </c>
      <c r="E998" s="5" t="e">
        <f>IF(I998=#REF!,'Turf only'!G998,"")</f>
        <v>#REF!</v>
      </c>
      <c r="F998" s="5" t="e">
        <f t="shared" si="76"/>
        <v>#REF!</v>
      </c>
      <c r="G998" s="15">
        <v>45229</v>
      </c>
      <c r="H998" s="16" t="s">
        <v>42</v>
      </c>
      <c r="I998" s="16" t="s">
        <v>45</v>
      </c>
      <c r="J998" s="16" t="s">
        <v>9</v>
      </c>
      <c r="K998" s="14" t="s">
        <v>16</v>
      </c>
      <c r="L998" s="14" t="s">
        <v>17</v>
      </c>
      <c r="M998" s="16" t="s">
        <v>12</v>
      </c>
      <c r="N998" s="16" t="s">
        <v>13</v>
      </c>
      <c r="O998" s="16" t="s">
        <v>14</v>
      </c>
      <c r="P998" s="12">
        <f t="shared" si="77"/>
        <v>1</v>
      </c>
      <c r="Q998" s="12" cm="1">
        <f t="array" ref="Q998">SUMPRODUCT(($G$2:$G$2765=G998)*(P998&gt;$P$2:$P$2765))+1</f>
        <v>1</v>
      </c>
      <c r="R998" s="12" t="e">
        <f>(Q998*100000)+#REF!</f>
        <v>#REF!</v>
      </c>
      <c r="S998" t="e" cm="1">
        <f t="array" ref="S998">SUMPRODUCT(($G$2:$G$2765=G998)*(R998&gt;$R$2:$R$2765))+1</f>
        <v>#REF!</v>
      </c>
      <c r="T998" t="str">
        <f t="shared" si="78"/>
        <v xml:space="preserve">Huntingdon </v>
      </c>
      <c r="U998">
        <v>0</v>
      </c>
      <c r="V998" t="s">
        <v>17</v>
      </c>
      <c r="W998">
        <f t="shared" si="79"/>
        <v>2023</v>
      </c>
    </row>
    <row r="999" spans="1:23" x14ac:dyDescent="0.25">
      <c r="A999" s="10" t="str">
        <f>IF(YEAR(G999)=2024,#REF!,"")</f>
        <v/>
      </c>
      <c r="B999" s="10" t="str">
        <f>IF(YEAR(G999)=2025,#REF!,"")</f>
        <v/>
      </c>
      <c r="C999" s="10" t="str">
        <f t="shared" si="75"/>
        <v>Afternoon45230</v>
      </c>
      <c r="D999" s="5" t="str">
        <f>IF('by region'!$C$2="Any","Any",'Turf only'!V999)&amp;M999&amp;IF('by region'!$I$2="Any","Any",N999)&amp;G999</f>
        <v>AnyJumpAny45230</v>
      </c>
      <c r="E999" s="5" t="e">
        <f>IF(I999=#REF!,'Turf only'!G999,"")</f>
        <v>#REF!</v>
      </c>
      <c r="F999" s="5" t="e">
        <f t="shared" si="76"/>
        <v>#REF!</v>
      </c>
      <c r="G999" s="15">
        <v>45230</v>
      </c>
      <c r="H999" s="16" t="s">
        <v>7</v>
      </c>
      <c r="I999" s="16" t="s">
        <v>64</v>
      </c>
      <c r="J999" s="16" t="s">
        <v>9</v>
      </c>
      <c r="K999" s="14" t="s">
        <v>10</v>
      </c>
      <c r="L999" s="14" t="s">
        <v>17</v>
      </c>
      <c r="M999" s="16" t="s">
        <v>12</v>
      </c>
      <c r="N999" s="16" t="s">
        <v>13</v>
      </c>
      <c r="O999" s="16" t="s">
        <v>14</v>
      </c>
      <c r="P999" s="12">
        <f t="shared" si="77"/>
        <v>1</v>
      </c>
      <c r="Q999" s="12" cm="1">
        <f t="array" ref="Q999">SUMPRODUCT(($G$2:$G$2765=G999)*(P999&gt;$P$2:$P$2765))+1</f>
        <v>1</v>
      </c>
      <c r="R999" s="12" t="e">
        <f>(Q999*100000)+#REF!</f>
        <v>#REF!</v>
      </c>
      <c r="S999" t="e" cm="1">
        <f t="array" ref="S999">SUMPRODUCT(($G$2:$G$2765=G999)*(R999&gt;$R$2:$R$2765))+1</f>
        <v>#REF!</v>
      </c>
      <c r="T999" t="str">
        <f t="shared" si="78"/>
        <v xml:space="preserve">Bangor-On-Dee </v>
      </c>
      <c r="U999">
        <v>0</v>
      </c>
      <c r="V999" t="s">
        <v>17</v>
      </c>
      <c r="W999">
        <f t="shared" si="79"/>
        <v>2023</v>
      </c>
    </row>
    <row r="1000" spans="1:23" x14ac:dyDescent="0.25">
      <c r="A1000" s="10" t="str">
        <f>IF(YEAR(G1000)=2024,#REF!,"")</f>
        <v/>
      </c>
      <c r="B1000" s="10" t="str">
        <f>IF(YEAR(G1000)=2025,#REF!,"")</f>
        <v/>
      </c>
      <c r="C1000" s="10" t="str">
        <f t="shared" si="75"/>
        <v>Afternoon45230</v>
      </c>
      <c r="D1000" s="5" t="str">
        <f>IF('by region'!$C$2="Any","Any",'Turf only'!V1000)&amp;M1000&amp;IF('by region'!$I$2="Any","Any",N1000)&amp;G1000</f>
        <v>AnyJumpAny45230</v>
      </c>
      <c r="E1000" s="5" t="e">
        <f>IF(I1000=#REF!,'Turf only'!G1000,"")</f>
        <v>#REF!</v>
      </c>
      <c r="F1000" s="5" t="e">
        <f t="shared" si="76"/>
        <v>#REF!</v>
      </c>
      <c r="G1000" s="15">
        <v>45230</v>
      </c>
      <c r="H1000" s="16" t="s">
        <v>7</v>
      </c>
      <c r="I1000" s="16" t="s">
        <v>54</v>
      </c>
      <c r="J1000" s="16" t="s">
        <v>9</v>
      </c>
      <c r="K1000" s="14" t="s">
        <v>24</v>
      </c>
      <c r="L1000" s="14" t="s">
        <v>19</v>
      </c>
      <c r="M1000" s="16" t="s">
        <v>12</v>
      </c>
      <c r="N1000" s="16" t="s">
        <v>13</v>
      </c>
      <c r="O1000" s="16" t="s">
        <v>14</v>
      </c>
      <c r="P1000" s="12">
        <f t="shared" si="77"/>
        <v>1</v>
      </c>
      <c r="Q1000" s="12" cm="1">
        <f t="array" ref="Q1000">SUMPRODUCT(($G$2:$G$2765=G1000)*(P1000&gt;$P$2:$P$2765))+1</f>
        <v>1</v>
      </c>
      <c r="R1000" s="12" t="e">
        <f>(Q1000*100000)+#REF!</f>
        <v>#REF!</v>
      </c>
      <c r="S1000" t="e" cm="1">
        <f t="array" ref="S1000">SUMPRODUCT(($G$2:$G$2765=G1000)*(R1000&gt;$R$2:$R$2765))+1</f>
        <v>#REF!</v>
      </c>
      <c r="T1000" t="str">
        <f t="shared" si="78"/>
        <v xml:space="preserve">Chepstow </v>
      </c>
      <c r="U1000">
        <v>0</v>
      </c>
      <c r="V1000" t="s">
        <v>17</v>
      </c>
      <c r="W1000">
        <f t="shared" si="79"/>
        <v>2023</v>
      </c>
    </row>
    <row r="1001" spans="1:23" x14ac:dyDescent="0.25">
      <c r="A1001" s="10" t="str">
        <f>IF(YEAR(G1001)=2024,#REF!,"")</f>
        <v/>
      </c>
      <c r="B1001" s="10" t="str">
        <f>IF(YEAR(G1001)=2025,#REF!,"")</f>
        <v/>
      </c>
      <c r="C1001" s="10" t="str">
        <f t="shared" si="75"/>
        <v>Afternoon45231</v>
      </c>
      <c r="D1001" s="5" t="str">
        <f>IF('by region'!$C$2="Any","Any",'Turf only'!V1001)&amp;M1001&amp;IF('by region'!$I$2="Any","Any",N1001)&amp;G1001</f>
        <v>AnyJumpAny45231</v>
      </c>
      <c r="E1001" s="5" t="e">
        <f>IF(I1001=#REF!,'Turf only'!G1001,"")</f>
        <v>#REF!</v>
      </c>
      <c r="F1001" s="5" t="e">
        <f t="shared" si="76"/>
        <v>#REF!</v>
      </c>
      <c r="G1001" s="15">
        <v>45231</v>
      </c>
      <c r="H1001" s="16" t="s">
        <v>27</v>
      </c>
      <c r="I1001" s="16" t="s">
        <v>36</v>
      </c>
      <c r="J1001" s="16" t="s">
        <v>9</v>
      </c>
      <c r="K1001" s="14" t="s">
        <v>24</v>
      </c>
      <c r="L1001" s="14" t="s">
        <v>19</v>
      </c>
      <c r="M1001" s="16" t="s">
        <v>12</v>
      </c>
      <c r="N1001" s="16" t="s">
        <v>13</v>
      </c>
      <c r="O1001" s="16" t="s">
        <v>21</v>
      </c>
      <c r="P1001" s="12">
        <f t="shared" si="77"/>
        <v>1</v>
      </c>
      <c r="Q1001" s="12" cm="1">
        <f t="array" ref="Q1001">SUMPRODUCT(($G$2:$G$2765=G1001)*(P1001&gt;$P$2:$P$2765))+1</f>
        <v>1</v>
      </c>
      <c r="R1001" s="12" t="e">
        <f>(Q1001*100000)+#REF!</f>
        <v>#REF!</v>
      </c>
      <c r="S1001" t="e" cm="1">
        <f t="array" ref="S1001">SUMPRODUCT(($G$2:$G$2765=G1001)*(R1001&gt;$R$2:$R$2765))+1</f>
        <v>#REF!</v>
      </c>
      <c r="T1001" t="str">
        <f t="shared" si="78"/>
        <v xml:space="preserve">Lingfield Park </v>
      </c>
      <c r="U1001">
        <v>0</v>
      </c>
      <c r="V1001" t="s">
        <v>11</v>
      </c>
      <c r="W1001">
        <f t="shared" si="79"/>
        <v>2023</v>
      </c>
    </row>
    <row r="1002" spans="1:23" x14ac:dyDescent="0.25">
      <c r="A1002" s="10" t="str">
        <f>IF(YEAR(G1002)=2024,#REF!,"")</f>
        <v/>
      </c>
      <c r="B1002" s="10" t="str">
        <f>IF(YEAR(G1002)=2025,#REF!,"")</f>
        <v/>
      </c>
      <c r="C1002" s="10" t="str">
        <f t="shared" si="75"/>
        <v>Afternoon45231</v>
      </c>
      <c r="D1002" s="5" t="str">
        <f>IF('by region'!$C$2="Any","Any",'Turf only'!V1002)&amp;M1002&amp;IF('by region'!$I$2="Any","Any",N1002)&amp;G1002</f>
        <v>AnyJumpAny45231</v>
      </c>
      <c r="E1002" s="5" t="e">
        <f>IF(I1002=#REF!,'Turf only'!G1002,"")</f>
        <v>#REF!</v>
      </c>
      <c r="F1002" s="5" t="e">
        <f t="shared" si="76"/>
        <v>#REF!</v>
      </c>
      <c r="G1002" s="15">
        <v>45231</v>
      </c>
      <c r="H1002" s="16" t="s">
        <v>27</v>
      </c>
      <c r="I1002" s="16" t="s">
        <v>20</v>
      </c>
      <c r="J1002" s="16" t="s">
        <v>9</v>
      </c>
      <c r="K1002" s="14" t="s">
        <v>10</v>
      </c>
      <c r="L1002" s="14" t="s">
        <v>17</v>
      </c>
      <c r="M1002" s="16" t="s">
        <v>12</v>
      </c>
      <c r="N1002" s="16" t="s">
        <v>13</v>
      </c>
      <c r="O1002" s="16" t="s">
        <v>21</v>
      </c>
      <c r="P1002" s="12">
        <f t="shared" si="77"/>
        <v>1</v>
      </c>
      <c r="Q1002" s="12" cm="1">
        <f t="array" ref="Q1002">SUMPRODUCT(($G$2:$G$2765=G1002)*(P1002&gt;$P$2:$P$2765))+1</f>
        <v>1</v>
      </c>
      <c r="R1002" s="12" t="e">
        <f>(Q1002*100000)+#REF!</f>
        <v>#REF!</v>
      </c>
      <c r="S1002" t="e" cm="1">
        <f t="array" ref="S1002">SUMPRODUCT(($G$2:$G$2765=G1002)*(R1002&gt;$R$2:$R$2765))+1</f>
        <v>#REF!</v>
      </c>
      <c r="T1002" t="str">
        <f t="shared" si="78"/>
        <v xml:space="preserve">Fakenham </v>
      </c>
      <c r="U1002">
        <v>0</v>
      </c>
      <c r="V1002" t="s">
        <v>19</v>
      </c>
      <c r="W1002">
        <f t="shared" si="79"/>
        <v>2023</v>
      </c>
    </row>
    <row r="1003" spans="1:23" x14ac:dyDescent="0.25">
      <c r="A1003" s="10" t="str">
        <f>IF(YEAR(G1003)=2024,#REF!,"")</f>
        <v/>
      </c>
      <c r="B1003" s="10" t="str">
        <f>IF(YEAR(G1003)=2025,#REF!,"")</f>
        <v/>
      </c>
      <c r="C1003" s="10" t="str">
        <f t="shared" si="75"/>
        <v>Afternoon45232</v>
      </c>
      <c r="D1003" s="5" t="str">
        <f>IF('by region'!$C$2="Any","Any",'Turf only'!V1003)&amp;M1003&amp;IF('by region'!$I$2="Any","Any",N1003)&amp;G1003</f>
        <v>AnyJumpAny45232</v>
      </c>
      <c r="E1003" s="5" t="e">
        <f>IF(I1003=#REF!,'Turf only'!G1003,"")</f>
        <v>#REF!</v>
      </c>
      <c r="F1003" s="5" t="e">
        <f t="shared" si="76"/>
        <v>#REF!</v>
      </c>
      <c r="G1003" s="15">
        <v>45232</v>
      </c>
      <c r="H1003" s="16" t="s">
        <v>34</v>
      </c>
      <c r="I1003" s="16" t="s">
        <v>66</v>
      </c>
      <c r="J1003" s="16" t="s">
        <v>9</v>
      </c>
      <c r="K1003" s="14" t="s">
        <v>10</v>
      </c>
      <c r="L1003" s="14" t="s">
        <v>17</v>
      </c>
      <c r="M1003" s="16" t="s">
        <v>12</v>
      </c>
      <c r="N1003" s="16" t="s">
        <v>13</v>
      </c>
      <c r="O1003" s="16" t="s">
        <v>14</v>
      </c>
      <c r="P1003" s="12">
        <f t="shared" si="77"/>
        <v>1</v>
      </c>
      <c r="Q1003" s="12" cm="1">
        <f t="array" ref="Q1003">SUMPRODUCT(($G$2:$G$2765=G1003)*(P1003&gt;$P$2:$P$2765))+1</f>
        <v>1</v>
      </c>
      <c r="R1003" s="12" t="e">
        <f>(Q1003*100000)+#REF!</f>
        <v>#REF!</v>
      </c>
      <c r="S1003" t="e" cm="1">
        <f t="array" ref="S1003">SUMPRODUCT(($G$2:$G$2765=G1003)*(R1003&gt;$R$2:$R$2765))+1</f>
        <v>#REF!</v>
      </c>
      <c r="T1003" t="str">
        <f t="shared" si="78"/>
        <v xml:space="preserve">Stratford-On-Avon </v>
      </c>
      <c r="U1003">
        <v>0</v>
      </c>
      <c r="V1003" t="s">
        <v>17</v>
      </c>
      <c r="W1003">
        <f t="shared" si="79"/>
        <v>2023</v>
      </c>
    </row>
    <row r="1004" spans="1:23" x14ac:dyDescent="0.25">
      <c r="A1004" s="10" t="str">
        <f>IF(YEAR(G1004)=2024,#REF!,"")</f>
        <v/>
      </c>
      <c r="B1004" s="10" t="str">
        <f>IF(YEAR(G1004)=2025,#REF!,"")</f>
        <v/>
      </c>
      <c r="C1004" s="10" t="str">
        <f t="shared" si="75"/>
        <v>Afternoon45232</v>
      </c>
      <c r="D1004" s="5" t="str">
        <f>IF('by region'!$C$2="Any","Any",'Turf only'!V1004)&amp;M1004&amp;IF('by region'!$I$2="Any","Any",N1004)&amp;G1004</f>
        <v>AnyJumpAny45232</v>
      </c>
      <c r="E1004" s="5" t="e">
        <f>IF(I1004=#REF!,'Turf only'!G1004,"")</f>
        <v>#REF!</v>
      </c>
      <c r="F1004" s="5" t="e">
        <f t="shared" si="76"/>
        <v>#REF!</v>
      </c>
      <c r="G1004" s="15">
        <v>45232</v>
      </c>
      <c r="H1004" s="16" t="s">
        <v>34</v>
      </c>
      <c r="I1004" s="16" t="s">
        <v>91</v>
      </c>
      <c r="J1004" s="16" t="s">
        <v>9</v>
      </c>
      <c r="K1004" s="14" t="s">
        <v>24</v>
      </c>
      <c r="L1004" s="14" t="s">
        <v>17</v>
      </c>
      <c r="M1004" s="16" t="s">
        <v>12</v>
      </c>
      <c r="N1004" s="16" t="s">
        <v>13</v>
      </c>
      <c r="O1004" s="16" t="s">
        <v>14</v>
      </c>
      <c r="P1004" s="12">
        <f t="shared" si="77"/>
        <v>1</v>
      </c>
      <c r="Q1004" s="12" cm="1">
        <f t="array" ref="Q1004">SUMPRODUCT(($G$2:$G$2765=G1004)*(P1004&gt;$P$2:$P$2765))+1</f>
        <v>1</v>
      </c>
      <c r="R1004" s="12" t="e">
        <f>(Q1004*100000)+#REF!</f>
        <v>#REF!</v>
      </c>
      <c r="S1004" t="e" cm="1">
        <f t="array" ref="S1004">SUMPRODUCT(($G$2:$G$2765=G1004)*(R1004&gt;$R$2:$R$2765))+1</f>
        <v>#REF!</v>
      </c>
      <c r="T1004" t="str">
        <f t="shared" si="78"/>
        <v xml:space="preserve">Worcester </v>
      </c>
      <c r="U1004">
        <v>0</v>
      </c>
      <c r="V1004" t="s">
        <v>19</v>
      </c>
      <c r="W1004">
        <f t="shared" si="79"/>
        <v>2023</v>
      </c>
    </row>
    <row r="1005" spans="1:23" x14ac:dyDescent="0.25">
      <c r="A1005" s="10" t="str">
        <f>IF(YEAR(G1005)=2024,#REF!,"")</f>
        <v/>
      </c>
      <c r="B1005" s="10" t="str">
        <f>IF(YEAR(G1005)=2025,#REF!,"")</f>
        <v/>
      </c>
      <c r="C1005" s="10" t="str">
        <f t="shared" si="75"/>
        <v>Afternoon45233</v>
      </c>
      <c r="D1005" s="5" t="str">
        <f>IF('by region'!$C$2="Any","Any",'Turf only'!V1005)&amp;M1005&amp;IF('by region'!$I$2="Any","Any",N1005)&amp;G1005</f>
        <v>AnyJumpAny45233</v>
      </c>
      <c r="E1005" s="5" t="e">
        <f>IF(I1005=#REF!,'Turf only'!G1005,"")</f>
        <v>#REF!</v>
      </c>
      <c r="F1005" s="5" t="e">
        <f t="shared" si="76"/>
        <v>#REF!</v>
      </c>
      <c r="G1005" s="15">
        <v>45233</v>
      </c>
      <c r="H1005" s="16" t="s">
        <v>35</v>
      </c>
      <c r="I1005" s="16" t="s">
        <v>60</v>
      </c>
      <c r="J1005" s="16" t="s">
        <v>9</v>
      </c>
      <c r="K1005" s="14" t="s">
        <v>24</v>
      </c>
      <c r="L1005" s="14" t="s">
        <v>17</v>
      </c>
      <c r="M1005" s="16" t="s">
        <v>12</v>
      </c>
      <c r="N1005" s="16" t="s">
        <v>13</v>
      </c>
      <c r="O1005" s="16" t="s">
        <v>14</v>
      </c>
      <c r="P1005" s="12">
        <f t="shared" si="77"/>
        <v>1</v>
      </c>
      <c r="Q1005" s="12" cm="1">
        <f t="array" ref="Q1005">SUMPRODUCT(($G$2:$G$2765=G1005)*(P1005&gt;$P$2:$P$2765))+1</f>
        <v>1</v>
      </c>
      <c r="R1005" s="12" t="e">
        <f>(Q1005*100000)+#REF!</f>
        <v>#REF!</v>
      </c>
      <c r="S1005" t="e" cm="1">
        <f t="array" ref="S1005">SUMPRODUCT(($G$2:$G$2765=G1005)*(R1005&gt;$R$2:$R$2765))+1</f>
        <v>#REF!</v>
      </c>
      <c r="T1005" t="str">
        <f t="shared" si="78"/>
        <v xml:space="preserve">Uttoxeter </v>
      </c>
      <c r="U1005">
        <v>0</v>
      </c>
      <c r="V1005" t="s">
        <v>11</v>
      </c>
      <c r="W1005">
        <f t="shared" si="79"/>
        <v>2023</v>
      </c>
    </row>
    <row r="1006" spans="1:23" x14ac:dyDescent="0.25">
      <c r="A1006" s="10" t="str">
        <f>IF(YEAR(G1006)=2024,#REF!,"")</f>
        <v/>
      </c>
      <c r="B1006" s="10" t="str">
        <f>IF(YEAR(G1006)=2025,#REF!,"")</f>
        <v/>
      </c>
      <c r="C1006" s="10" t="str">
        <f t="shared" si="75"/>
        <v>Afternoon45233</v>
      </c>
      <c r="D1006" s="5" t="str">
        <f>IF('by region'!$C$2="Any","Any",'Turf only'!V1006)&amp;M1006&amp;IF('by region'!$I$2="Any","Any",N1006)&amp;G1006</f>
        <v>AnyJumpAny45233</v>
      </c>
      <c r="E1006" s="5" t="e">
        <f>IF(I1006=#REF!,'Turf only'!G1006,"")</f>
        <v>#REF!</v>
      </c>
      <c r="F1006" s="5" t="e">
        <f t="shared" si="76"/>
        <v>#REF!</v>
      </c>
      <c r="G1006" s="15">
        <v>45233</v>
      </c>
      <c r="H1006" s="16" t="s">
        <v>35</v>
      </c>
      <c r="I1006" s="16" t="s">
        <v>49</v>
      </c>
      <c r="J1006" s="16" t="s">
        <v>9</v>
      </c>
      <c r="K1006" s="14" t="s">
        <v>10</v>
      </c>
      <c r="L1006" s="14" t="s">
        <v>11</v>
      </c>
      <c r="M1006" s="16" t="s">
        <v>12</v>
      </c>
      <c r="N1006" s="16" t="s">
        <v>13</v>
      </c>
      <c r="O1006" s="16" t="s">
        <v>14</v>
      </c>
      <c r="P1006" s="12">
        <f t="shared" si="77"/>
        <v>1</v>
      </c>
      <c r="Q1006" s="12" cm="1">
        <f t="array" ref="Q1006">SUMPRODUCT(($G$2:$G$2765=G1006)*(P1006&gt;$P$2:$P$2765))+1</f>
        <v>1</v>
      </c>
      <c r="R1006" s="12" t="e">
        <f>(Q1006*100000)+#REF!</f>
        <v>#REF!</v>
      </c>
      <c r="S1006" t="e" cm="1">
        <f t="array" ref="S1006">SUMPRODUCT(($G$2:$G$2765=G1006)*(R1006&gt;$R$2:$R$2765))+1</f>
        <v>#REF!</v>
      </c>
      <c r="T1006" t="str">
        <f t="shared" si="78"/>
        <v xml:space="preserve">Wetherby </v>
      </c>
      <c r="U1006">
        <v>0</v>
      </c>
      <c r="V1006" t="s">
        <v>19</v>
      </c>
      <c r="W1006">
        <f t="shared" si="79"/>
        <v>2023</v>
      </c>
    </row>
    <row r="1007" spans="1:23" x14ac:dyDescent="0.25">
      <c r="A1007" s="10" t="str">
        <f>IF(YEAR(G1007)=2024,#REF!,"")</f>
        <v/>
      </c>
      <c r="B1007" s="10" t="str">
        <f>IF(YEAR(G1007)=2025,#REF!,"")</f>
        <v/>
      </c>
      <c r="C1007" s="10" t="str">
        <f t="shared" si="75"/>
        <v>Afternoon45234</v>
      </c>
      <c r="D1007" s="5" t="str">
        <f>IF('by region'!$C$2="Any","Any",'Turf only'!V1007)&amp;M1007&amp;IF('by region'!$I$2="Any","Any",N1007)&amp;G1007</f>
        <v>AnyJumpAny45234</v>
      </c>
      <c r="E1007" s="5" t="e">
        <f>IF(I1007=#REF!,'Turf only'!G1007,"")</f>
        <v>#REF!</v>
      </c>
      <c r="F1007" s="5" t="e">
        <f t="shared" si="76"/>
        <v>#REF!</v>
      </c>
      <c r="G1007" s="15">
        <v>45234</v>
      </c>
      <c r="H1007" s="16" t="s">
        <v>37</v>
      </c>
      <c r="I1007" s="16" t="s">
        <v>55</v>
      </c>
      <c r="J1007" s="16" t="s">
        <v>9</v>
      </c>
      <c r="K1007" s="14" t="s">
        <v>10</v>
      </c>
      <c r="L1007" s="14" t="s">
        <v>19</v>
      </c>
      <c r="M1007" s="16" t="s">
        <v>12</v>
      </c>
      <c r="N1007" s="16" t="s">
        <v>13</v>
      </c>
      <c r="O1007" s="16" t="s">
        <v>14</v>
      </c>
      <c r="P1007" s="12">
        <f t="shared" si="77"/>
        <v>1</v>
      </c>
      <c r="Q1007" s="12" cm="1">
        <f t="array" ref="Q1007">SUMPRODUCT(($G$2:$G$2765=G1007)*(P1007&gt;$P$2:$P$2765))+1</f>
        <v>1</v>
      </c>
      <c r="R1007" s="12" t="e">
        <f>(Q1007*100000)+#REF!</f>
        <v>#REF!</v>
      </c>
      <c r="S1007" t="e" cm="1">
        <f t="array" ref="S1007">SUMPRODUCT(($G$2:$G$2765=G1007)*(R1007&gt;$R$2:$R$2765))+1</f>
        <v>#REF!</v>
      </c>
      <c r="T1007" t="str">
        <f t="shared" si="78"/>
        <v xml:space="preserve">Ascot </v>
      </c>
      <c r="U1007">
        <v>0</v>
      </c>
      <c r="V1007" t="s">
        <v>17</v>
      </c>
      <c r="W1007">
        <f t="shared" si="79"/>
        <v>2023</v>
      </c>
    </row>
    <row r="1008" spans="1:23" x14ac:dyDescent="0.25">
      <c r="A1008" s="10" t="str">
        <f>IF(YEAR(G1008)=2024,#REF!,"")</f>
        <v/>
      </c>
      <c r="B1008" s="10" t="str">
        <f>IF(YEAR(G1008)=2025,#REF!,"")</f>
        <v/>
      </c>
      <c r="C1008" s="10" t="str">
        <f t="shared" si="75"/>
        <v>Afternoon45234</v>
      </c>
      <c r="D1008" s="5" t="str">
        <f>IF('by region'!$C$2="Any","Any",'Turf only'!V1008)&amp;M1008&amp;IF('by region'!$I$2="Any","Any",N1008)&amp;G1008</f>
        <v>AnyJumpAny45234</v>
      </c>
      <c r="E1008" s="5" t="e">
        <f>IF(I1008=#REF!,'Turf only'!G1008,"")</f>
        <v>#REF!</v>
      </c>
      <c r="F1008" s="5" t="e">
        <f t="shared" si="76"/>
        <v>#REF!</v>
      </c>
      <c r="G1008" s="15">
        <v>45234</v>
      </c>
      <c r="H1008" s="16" t="s">
        <v>37</v>
      </c>
      <c r="I1008" s="16" t="s">
        <v>28</v>
      </c>
      <c r="J1008" s="16" t="s">
        <v>9</v>
      </c>
      <c r="K1008" s="14" t="s">
        <v>10</v>
      </c>
      <c r="L1008" s="14" t="s">
        <v>11</v>
      </c>
      <c r="M1008" s="16" t="s">
        <v>12</v>
      </c>
      <c r="N1008" s="16" t="s">
        <v>13</v>
      </c>
      <c r="O1008" s="16" t="s">
        <v>14</v>
      </c>
      <c r="P1008" s="12">
        <f t="shared" si="77"/>
        <v>1</v>
      </c>
      <c r="Q1008" s="12" cm="1">
        <f t="array" ref="Q1008">SUMPRODUCT(($G$2:$G$2765=G1008)*(P1008&gt;$P$2:$P$2765))+1</f>
        <v>1</v>
      </c>
      <c r="R1008" s="12" t="e">
        <f>(Q1008*100000)+#REF!</f>
        <v>#REF!</v>
      </c>
      <c r="S1008" t="e" cm="1">
        <f t="array" ref="S1008">SUMPRODUCT(($G$2:$G$2765=G1008)*(R1008&gt;$R$2:$R$2765))+1</f>
        <v>#REF!</v>
      </c>
      <c r="T1008" t="str">
        <f t="shared" si="78"/>
        <v xml:space="preserve">Ayr </v>
      </c>
      <c r="U1008">
        <v>0</v>
      </c>
      <c r="V1008" t="s">
        <v>19</v>
      </c>
      <c r="W1008">
        <f t="shared" si="79"/>
        <v>2023</v>
      </c>
    </row>
    <row r="1009" spans="1:23" x14ac:dyDescent="0.25">
      <c r="A1009" s="10" t="str">
        <f>IF(YEAR(G1009)=2024,#REF!,"")</f>
        <v/>
      </c>
      <c r="B1009" s="10" t="str">
        <f>IF(YEAR(G1009)=2025,#REF!,"")</f>
        <v/>
      </c>
      <c r="C1009" s="10" t="str">
        <f t="shared" si="75"/>
        <v>Afternoon45234</v>
      </c>
      <c r="D1009" s="5" t="str">
        <f>IF('by region'!$C$2="Any","Any",'Turf only'!V1009)&amp;M1009&amp;IF('by region'!$I$2="Any","Any",N1009)&amp;G1009</f>
        <v>AnyJumpAny45234</v>
      </c>
      <c r="E1009" s="5" t="e">
        <f>IF(I1009=#REF!,'Turf only'!G1009,"")</f>
        <v>#REF!</v>
      </c>
      <c r="F1009" s="5" t="e">
        <f t="shared" si="76"/>
        <v>#REF!</v>
      </c>
      <c r="G1009" s="15">
        <v>45234</v>
      </c>
      <c r="H1009" s="16" t="s">
        <v>37</v>
      </c>
      <c r="I1009" s="16" t="s">
        <v>49</v>
      </c>
      <c r="J1009" s="16" t="s">
        <v>9</v>
      </c>
      <c r="K1009" s="14" t="s">
        <v>10</v>
      </c>
      <c r="L1009" s="14" t="s">
        <v>11</v>
      </c>
      <c r="M1009" s="16" t="s">
        <v>12</v>
      </c>
      <c r="N1009" s="16" t="s">
        <v>13</v>
      </c>
      <c r="O1009" s="16" t="s">
        <v>14</v>
      </c>
      <c r="P1009" s="12">
        <f t="shared" si="77"/>
        <v>1</v>
      </c>
      <c r="Q1009" s="12" cm="1">
        <f t="array" ref="Q1009">SUMPRODUCT(($G$2:$G$2765=G1009)*(P1009&gt;$P$2:$P$2765))+1</f>
        <v>1</v>
      </c>
      <c r="R1009" s="12" t="e">
        <f>(Q1009*100000)+#REF!</f>
        <v>#REF!</v>
      </c>
      <c r="S1009" t="e" cm="1">
        <f t="array" ref="S1009">SUMPRODUCT(($G$2:$G$2765=G1009)*(R1009&gt;$R$2:$R$2765))+1</f>
        <v>#REF!</v>
      </c>
      <c r="T1009" t="str">
        <f t="shared" si="78"/>
        <v xml:space="preserve">Wetherby </v>
      </c>
      <c r="U1009">
        <v>0</v>
      </c>
      <c r="V1009" t="s">
        <v>11</v>
      </c>
      <c r="W1009">
        <f t="shared" si="79"/>
        <v>2023</v>
      </c>
    </row>
    <row r="1010" spans="1:23" x14ac:dyDescent="0.25">
      <c r="A1010" s="10" t="str">
        <f>IF(YEAR(G1010)=2024,#REF!,"")</f>
        <v/>
      </c>
      <c r="B1010" s="10" t="str">
        <f>IF(YEAR(G1010)=2025,#REF!,"")</f>
        <v/>
      </c>
      <c r="C1010" s="10" t="str">
        <f t="shared" si="75"/>
        <v>Afternoon45235</v>
      </c>
      <c r="D1010" s="5" t="str">
        <f>IF('by region'!$C$2="Any","Any",'Turf only'!V1010)&amp;M1010&amp;IF('by region'!$I$2="Any","Any",N1010)&amp;G1010</f>
        <v>AnyJumpAny45235</v>
      </c>
      <c r="E1010" s="5" t="e">
        <f>IF(I1010=#REF!,'Turf only'!G1010,"")</f>
        <v>#REF!</v>
      </c>
      <c r="F1010" s="5" t="e">
        <f t="shared" si="76"/>
        <v>#REF!</v>
      </c>
      <c r="G1010" s="15">
        <v>45235</v>
      </c>
      <c r="H1010" s="16" t="s">
        <v>40</v>
      </c>
      <c r="I1010" s="16" t="s">
        <v>63</v>
      </c>
      <c r="J1010" s="16" t="s">
        <v>9</v>
      </c>
      <c r="K1010" s="14" t="s">
        <v>16</v>
      </c>
      <c r="L1010" s="14" t="s">
        <v>11</v>
      </c>
      <c r="M1010" s="16" t="s">
        <v>12</v>
      </c>
      <c r="N1010" s="16" t="s">
        <v>13</v>
      </c>
      <c r="O1010" s="16" t="s">
        <v>14</v>
      </c>
      <c r="P1010" s="12">
        <f t="shared" si="77"/>
        <v>1</v>
      </c>
      <c r="Q1010" s="12" cm="1">
        <f t="array" ref="Q1010">SUMPRODUCT(($G$2:$G$2765=G1010)*(P1010&gt;$P$2:$P$2765))+1</f>
        <v>1</v>
      </c>
      <c r="R1010" s="12" t="e">
        <f>(Q1010*100000)+#REF!</f>
        <v>#REF!</v>
      </c>
      <c r="S1010" t="e" cm="1">
        <f t="array" ref="S1010">SUMPRODUCT(($G$2:$G$2765=G1010)*(R1010&gt;$R$2:$R$2765))+1</f>
        <v>#REF!</v>
      </c>
      <c r="T1010" t="str">
        <f t="shared" si="78"/>
        <v xml:space="preserve">Carlisle </v>
      </c>
      <c r="U1010">
        <v>0</v>
      </c>
      <c r="V1010" t="s">
        <v>17</v>
      </c>
      <c r="W1010">
        <f t="shared" si="79"/>
        <v>2023</v>
      </c>
    </row>
    <row r="1011" spans="1:23" x14ac:dyDescent="0.25">
      <c r="A1011" s="10" t="str">
        <f>IF(YEAR(G1011)=2024,#REF!,"")</f>
        <v/>
      </c>
      <c r="B1011" s="10" t="str">
        <f>IF(YEAR(G1011)=2025,#REF!,"")</f>
        <v/>
      </c>
      <c r="C1011" s="10" t="str">
        <f t="shared" si="75"/>
        <v>Afternoon45235</v>
      </c>
      <c r="D1011" s="5" t="str">
        <f>IF('by region'!$C$2="Any","Any",'Turf only'!V1011)&amp;M1011&amp;IF('by region'!$I$2="Any","Any",N1011)&amp;G1011</f>
        <v>AnyJumpAny45235</v>
      </c>
      <c r="E1011" s="5" t="e">
        <f>IF(I1011=#REF!,'Turf only'!G1011,"")</f>
        <v>#REF!</v>
      </c>
      <c r="F1011" s="5" t="e">
        <f t="shared" si="76"/>
        <v>#REF!</v>
      </c>
      <c r="G1011" s="15">
        <v>45235</v>
      </c>
      <c r="H1011" s="16" t="s">
        <v>40</v>
      </c>
      <c r="I1011" s="16" t="s">
        <v>45</v>
      </c>
      <c r="J1011" s="16" t="s">
        <v>9</v>
      </c>
      <c r="K1011" s="14" t="s">
        <v>16</v>
      </c>
      <c r="L1011" s="14" t="s">
        <v>17</v>
      </c>
      <c r="M1011" s="16" t="s">
        <v>12</v>
      </c>
      <c r="N1011" s="16" t="s">
        <v>13</v>
      </c>
      <c r="O1011" s="16" t="s">
        <v>14</v>
      </c>
      <c r="P1011" s="12">
        <f t="shared" si="77"/>
        <v>1</v>
      </c>
      <c r="Q1011" s="12" cm="1">
        <f t="array" ref="Q1011">SUMPRODUCT(($G$2:$G$2765=G1011)*(P1011&gt;$P$2:$P$2765))+1</f>
        <v>1</v>
      </c>
      <c r="R1011" s="12" t="e">
        <f>(Q1011*100000)+#REF!</f>
        <v>#REF!</v>
      </c>
      <c r="S1011" t="e" cm="1">
        <f t="array" ref="S1011">SUMPRODUCT(($G$2:$G$2765=G1011)*(R1011&gt;$R$2:$R$2765))+1</f>
        <v>#REF!</v>
      </c>
      <c r="T1011" t="str">
        <f t="shared" si="78"/>
        <v xml:space="preserve">Huntingdon </v>
      </c>
      <c r="U1011">
        <v>0</v>
      </c>
      <c r="V1011" t="s">
        <v>19</v>
      </c>
      <c r="W1011">
        <f t="shared" si="79"/>
        <v>2023</v>
      </c>
    </row>
    <row r="1012" spans="1:23" x14ac:dyDescent="0.25">
      <c r="A1012" s="10" t="str">
        <f>IF(YEAR(G1012)=2024,#REF!,"")</f>
        <v/>
      </c>
      <c r="B1012" s="10" t="str">
        <f>IF(YEAR(G1012)=2025,#REF!,"")</f>
        <v/>
      </c>
      <c r="C1012" s="10" t="str">
        <f t="shared" si="75"/>
        <v>Afternoon45236</v>
      </c>
      <c r="D1012" s="5" t="str">
        <f>IF('by region'!$C$2="Any","Any",'Turf only'!V1012)&amp;M1012&amp;IF('by region'!$I$2="Any","Any",N1012)&amp;G1012</f>
        <v>AnyJumpAny45236</v>
      </c>
      <c r="E1012" s="5" t="e">
        <f>IF(I1012=#REF!,'Turf only'!G1012,"")</f>
        <v>#REF!</v>
      </c>
      <c r="F1012" s="5" t="e">
        <f t="shared" si="76"/>
        <v>#REF!</v>
      </c>
      <c r="G1012" s="15">
        <v>45236</v>
      </c>
      <c r="H1012" s="16" t="s">
        <v>42</v>
      </c>
      <c r="I1012" s="16" t="s">
        <v>61</v>
      </c>
      <c r="J1012" s="16" t="s">
        <v>9</v>
      </c>
      <c r="K1012" s="14" t="s">
        <v>24</v>
      </c>
      <c r="L1012" s="14" t="s">
        <v>17</v>
      </c>
      <c r="M1012" s="16" t="s">
        <v>12</v>
      </c>
      <c r="N1012" s="16" t="s">
        <v>13</v>
      </c>
      <c r="O1012" s="16" t="s">
        <v>14</v>
      </c>
      <c r="P1012" s="12">
        <f t="shared" si="77"/>
        <v>1</v>
      </c>
      <c r="Q1012" s="12" cm="1">
        <f t="array" ref="Q1012">SUMPRODUCT(($G$2:$G$2765=G1012)*(P1012&gt;$P$2:$P$2765))+1</f>
        <v>1</v>
      </c>
      <c r="R1012" s="12" t="e">
        <f>(Q1012*100000)+#REF!</f>
        <v>#REF!</v>
      </c>
      <c r="S1012" t="e" cm="1">
        <f t="array" ref="S1012">SUMPRODUCT(($G$2:$G$2765=G1012)*(R1012&gt;$R$2:$R$2765))+1</f>
        <v>#REF!</v>
      </c>
      <c r="T1012" t="str">
        <f t="shared" si="78"/>
        <v xml:space="preserve">Hereford </v>
      </c>
      <c r="U1012">
        <v>0</v>
      </c>
      <c r="V1012" t="s">
        <v>17</v>
      </c>
      <c r="W1012">
        <f t="shared" si="79"/>
        <v>2023</v>
      </c>
    </row>
    <row r="1013" spans="1:23" x14ac:dyDescent="0.25">
      <c r="A1013" s="10" t="str">
        <f>IF(YEAR(G1013)=2024,#REF!,"")</f>
        <v/>
      </c>
      <c r="B1013" s="10" t="str">
        <f>IF(YEAR(G1013)=2025,#REF!,"")</f>
        <v/>
      </c>
      <c r="C1013" s="10" t="str">
        <f t="shared" si="75"/>
        <v>Afternoon45236</v>
      </c>
      <c r="D1013" s="5" t="str">
        <f>IF('by region'!$C$2="Any","Any",'Turf only'!V1013)&amp;M1013&amp;IF('by region'!$I$2="Any","Any",N1013)&amp;G1013</f>
        <v>AnyJumpAny45236</v>
      </c>
      <c r="E1013" s="5" t="e">
        <f>IF(I1013=#REF!,'Turf only'!G1013,"")</f>
        <v>#REF!</v>
      </c>
      <c r="F1013" s="5" t="e">
        <f t="shared" si="76"/>
        <v>#REF!</v>
      </c>
      <c r="G1013" s="15">
        <v>45236</v>
      </c>
      <c r="H1013" s="16" t="s">
        <v>42</v>
      </c>
      <c r="I1013" s="16" t="s">
        <v>41</v>
      </c>
      <c r="J1013" s="16" t="s">
        <v>9</v>
      </c>
      <c r="K1013" s="14" t="s">
        <v>10</v>
      </c>
      <c r="L1013" s="14" t="s">
        <v>19</v>
      </c>
      <c r="M1013" s="16" t="s">
        <v>12</v>
      </c>
      <c r="N1013" s="16" t="s">
        <v>13</v>
      </c>
      <c r="O1013" s="16" t="s">
        <v>14</v>
      </c>
      <c r="P1013" s="12">
        <f t="shared" si="77"/>
        <v>1</v>
      </c>
      <c r="Q1013" s="12" cm="1">
        <f t="array" ref="Q1013">SUMPRODUCT(($G$2:$G$2765=G1013)*(P1013&gt;$P$2:$P$2765))+1</f>
        <v>1</v>
      </c>
      <c r="R1013" s="12" t="e">
        <f>(Q1013*100000)+#REF!</f>
        <v>#REF!</v>
      </c>
      <c r="S1013" t="e" cm="1">
        <f t="array" ref="S1013">SUMPRODUCT(($G$2:$G$2765=G1013)*(R1013&gt;$R$2:$R$2765))+1</f>
        <v>#REF!</v>
      </c>
      <c r="T1013" t="str">
        <f t="shared" si="78"/>
        <v xml:space="preserve">Plumpton </v>
      </c>
      <c r="U1013">
        <v>0</v>
      </c>
      <c r="V1013" t="s">
        <v>19</v>
      </c>
      <c r="W1013">
        <f t="shared" si="79"/>
        <v>2023</v>
      </c>
    </row>
    <row r="1014" spans="1:23" x14ac:dyDescent="0.25">
      <c r="A1014" s="10" t="str">
        <f>IF(YEAR(G1014)=2024,#REF!,"")</f>
        <v/>
      </c>
      <c r="B1014" s="10" t="str">
        <f>IF(YEAR(G1014)=2025,#REF!,"")</f>
        <v/>
      </c>
      <c r="C1014" s="10" t="str">
        <f t="shared" si="75"/>
        <v>Afternoon45237</v>
      </c>
      <c r="D1014" s="5" t="str">
        <f>IF('by region'!$C$2="Any","Any",'Turf only'!V1014)&amp;M1014&amp;IF('by region'!$I$2="Any","Any",N1014)&amp;G1014</f>
        <v>AnyJumpAny45237</v>
      </c>
      <c r="E1014" s="5" t="e">
        <f>IF(I1014=#REF!,'Turf only'!G1014,"")</f>
        <v>#REF!</v>
      </c>
      <c r="F1014" s="5" t="e">
        <f t="shared" si="76"/>
        <v>#REF!</v>
      </c>
      <c r="G1014" s="15">
        <v>45237</v>
      </c>
      <c r="H1014" s="16" t="s">
        <v>7</v>
      </c>
      <c r="I1014" s="16" t="s">
        <v>48</v>
      </c>
      <c r="J1014" s="16" t="s">
        <v>9</v>
      </c>
      <c r="K1014" s="14" t="s">
        <v>16</v>
      </c>
      <c r="L1014" s="14" t="s">
        <v>17</v>
      </c>
      <c r="M1014" s="16" t="s">
        <v>12</v>
      </c>
      <c r="N1014" s="16" t="s">
        <v>13</v>
      </c>
      <c r="O1014" s="16" t="s">
        <v>14</v>
      </c>
      <c r="P1014" s="12">
        <f t="shared" si="77"/>
        <v>1</v>
      </c>
      <c r="Q1014" s="12" cm="1">
        <f t="array" ref="Q1014">SUMPRODUCT(($G$2:$G$2765=G1014)*(P1014&gt;$P$2:$P$2765))+1</f>
        <v>1</v>
      </c>
      <c r="R1014" s="12" t="e">
        <f>(Q1014*100000)+#REF!</f>
        <v>#REF!</v>
      </c>
      <c r="S1014" t="e" cm="1">
        <f t="array" ref="S1014">SUMPRODUCT(($G$2:$G$2765=G1014)*(R1014&gt;$R$2:$R$2765))+1</f>
        <v>#REF!</v>
      </c>
      <c r="T1014" t="str">
        <f t="shared" si="78"/>
        <v xml:space="preserve">Warwick </v>
      </c>
      <c r="U1014">
        <v>0</v>
      </c>
      <c r="V1014" t="s">
        <v>17</v>
      </c>
      <c r="W1014">
        <f t="shared" si="79"/>
        <v>2023</v>
      </c>
    </row>
    <row r="1015" spans="1:23" x14ac:dyDescent="0.25">
      <c r="A1015" s="10" t="str">
        <f>IF(YEAR(G1015)=2024,#REF!,"")</f>
        <v/>
      </c>
      <c r="B1015" s="10" t="str">
        <f>IF(YEAR(G1015)=2025,#REF!,"")</f>
        <v/>
      </c>
      <c r="C1015" s="10" t="str">
        <f t="shared" si="75"/>
        <v>Afternoon45238</v>
      </c>
      <c r="D1015" s="5" t="str">
        <f>IF('by region'!$C$2="Any","Any",'Turf only'!V1015)&amp;M1015&amp;IF('by region'!$I$2="Any","Any",N1015)&amp;G1015</f>
        <v>AnyJumpAny45238</v>
      </c>
      <c r="E1015" s="5" t="e">
        <f>IF(I1015=#REF!,'Turf only'!G1015,"")</f>
        <v>#REF!</v>
      </c>
      <c r="F1015" s="5" t="e">
        <f t="shared" si="76"/>
        <v>#REF!</v>
      </c>
      <c r="G1015" s="15">
        <v>45238</v>
      </c>
      <c r="H1015" s="16" t="s">
        <v>27</v>
      </c>
      <c r="I1015" s="16" t="s">
        <v>54</v>
      </c>
      <c r="J1015" s="16" t="s">
        <v>9</v>
      </c>
      <c r="K1015" s="14" t="s">
        <v>24</v>
      </c>
      <c r="L1015" s="14" t="s">
        <v>19</v>
      </c>
      <c r="M1015" s="16" t="s">
        <v>12</v>
      </c>
      <c r="N1015" s="16" t="s">
        <v>13</v>
      </c>
      <c r="O1015" s="16" t="s">
        <v>14</v>
      </c>
      <c r="P1015" s="12">
        <f t="shared" si="77"/>
        <v>1</v>
      </c>
      <c r="Q1015" s="12" cm="1">
        <f t="array" ref="Q1015">SUMPRODUCT(($G$2:$G$2765=G1015)*(P1015&gt;$P$2:$P$2765))+1</f>
        <v>1</v>
      </c>
      <c r="R1015" s="12" t="e">
        <f>(Q1015*100000)+#REF!</f>
        <v>#REF!</v>
      </c>
      <c r="S1015" t="e" cm="1">
        <f t="array" ref="S1015">SUMPRODUCT(($G$2:$G$2765=G1015)*(R1015&gt;$R$2:$R$2765))+1</f>
        <v>#REF!</v>
      </c>
      <c r="T1015" t="str">
        <f t="shared" si="78"/>
        <v xml:space="preserve">Chepstow </v>
      </c>
      <c r="U1015">
        <v>0</v>
      </c>
      <c r="V1015" t="s">
        <v>19</v>
      </c>
      <c r="W1015">
        <f t="shared" si="79"/>
        <v>2023</v>
      </c>
    </row>
    <row r="1016" spans="1:23" x14ac:dyDescent="0.25">
      <c r="A1016" s="10" t="str">
        <f>IF(YEAR(G1016)=2024,#REF!,"")</f>
        <v/>
      </c>
      <c r="B1016" s="10" t="str">
        <f>IF(YEAR(G1016)=2025,#REF!,"")</f>
        <v/>
      </c>
      <c r="C1016" s="10" t="str">
        <f t="shared" si="75"/>
        <v>Afternoon45238</v>
      </c>
      <c r="D1016" s="5" t="str">
        <f>IF('by region'!$C$2="Any","Any",'Turf only'!V1016)&amp;M1016&amp;IF('by region'!$I$2="Any","Any",N1016)&amp;G1016</f>
        <v>AnyJumpAny45238</v>
      </c>
      <c r="E1016" s="5" t="e">
        <f>IF(I1016=#REF!,'Turf only'!G1016,"")</f>
        <v>#REF!</v>
      </c>
      <c r="F1016" s="5" t="e">
        <f t="shared" si="76"/>
        <v>#REF!</v>
      </c>
      <c r="G1016" s="15">
        <v>45238</v>
      </c>
      <c r="H1016" s="16" t="s">
        <v>27</v>
      </c>
      <c r="I1016" s="16" t="s">
        <v>22</v>
      </c>
      <c r="J1016" s="16" t="s">
        <v>9</v>
      </c>
      <c r="K1016" s="14" t="s">
        <v>10</v>
      </c>
      <c r="L1016" s="14" t="s">
        <v>11</v>
      </c>
      <c r="M1016" s="16" t="s">
        <v>12</v>
      </c>
      <c r="N1016" s="16" t="s">
        <v>13</v>
      </c>
      <c r="O1016" s="16" t="s">
        <v>14</v>
      </c>
      <c r="P1016" s="12">
        <f t="shared" si="77"/>
        <v>1</v>
      </c>
      <c r="Q1016" s="12" cm="1">
        <f t="array" ref="Q1016">SUMPRODUCT(($G$2:$G$2765=G1016)*(P1016&gt;$P$2:$P$2765))+1</f>
        <v>1</v>
      </c>
      <c r="R1016" s="12" t="e">
        <f>(Q1016*100000)+#REF!</f>
        <v>#REF!</v>
      </c>
      <c r="S1016" t="e" cm="1">
        <f t="array" ref="S1016">SUMPRODUCT(($G$2:$G$2765=G1016)*(R1016&gt;$R$2:$R$2765))+1</f>
        <v>#REF!</v>
      </c>
      <c r="T1016" t="str">
        <f t="shared" si="78"/>
        <v xml:space="preserve">Musselburgh </v>
      </c>
      <c r="U1016">
        <v>0</v>
      </c>
      <c r="V1016" t="s">
        <v>17</v>
      </c>
      <c r="W1016">
        <f t="shared" si="79"/>
        <v>2023</v>
      </c>
    </row>
    <row r="1017" spans="1:23" x14ac:dyDescent="0.25">
      <c r="A1017" s="10" t="str">
        <f>IF(YEAR(G1017)=2024,#REF!,"")</f>
        <v/>
      </c>
      <c r="B1017" s="10" t="str">
        <f>IF(YEAR(G1017)=2025,#REF!,"")</f>
        <v/>
      </c>
      <c r="C1017" s="10" t="str">
        <f t="shared" ref="C1017:C1080" si="80">J1017&amp;G1017</f>
        <v>Afternoon45238</v>
      </c>
      <c r="D1017" s="5" t="str">
        <f>IF('by region'!$C$2="Any","Any",'Turf only'!V1017)&amp;M1017&amp;IF('by region'!$I$2="Any","Any",N1017)&amp;G1017</f>
        <v>AnyJumpAny45238</v>
      </c>
      <c r="E1017" s="5" t="e">
        <f>IF(I1017=#REF!,'Turf only'!G1017,"")</f>
        <v>#REF!</v>
      </c>
      <c r="F1017" s="5" t="e">
        <f t="shared" ref="F1017:F1080" si="81">G1017&amp;S1017</f>
        <v>#REF!</v>
      </c>
      <c r="G1017" s="15">
        <v>45238</v>
      </c>
      <c r="H1017" s="16" t="s">
        <v>27</v>
      </c>
      <c r="I1017" s="16" t="s">
        <v>48</v>
      </c>
      <c r="J1017" s="16" t="s">
        <v>9</v>
      </c>
      <c r="K1017" s="14" t="s">
        <v>16</v>
      </c>
      <c r="L1017" s="14" t="s">
        <v>17</v>
      </c>
      <c r="M1017" s="16" t="s">
        <v>12</v>
      </c>
      <c r="N1017" s="16" t="s">
        <v>13</v>
      </c>
      <c r="O1017" s="16" t="s">
        <v>14</v>
      </c>
      <c r="P1017" s="12">
        <f t="shared" ref="P1017:P1080" si="82">IF(J1017="Afternoon",1,IF(J1017="Evening",2,IF(J1017="Floodlit",3,4)))</f>
        <v>1</v>
      </c>
      <c r="Q1017" s="12" cm="1">
        <f t="array" ref="Q1017">SUMPRODUCT(($G$2:$G$2765=G1017)*(P1017&gt;$P$2:$P$2765))+1</f>
        <v>1</v>
      </c>
      <c r="R1017" s="12" t="e">
        <f>(Q1017*100000)+#REF!</f>
        <v>#REF!</v>
      </c>
      <c r="S1017" t="e" cm="1">
        <f t="array" ref="S1017">SUMPRODUCT(($G$2:$G$2765=G1017)*(R1017&gt;$R$2:$R$2765))+1</f>
        <v>#REF!</v>
      </c>
      <c r="T1017" t="str">
        <f t="shared" ref="T1017:T1080" si="83">_xlfn.CONCAT(IF(M1017="Flat",UPPER(I1017),I1017)," ",IF(J1017="Evening","†",IF(J1017="Floodlit","#","")))</f>
        <v xml:space="preserve">Warwick </v>
      </c>
      <c r="U1017">
        <v>0</v>
      </c>
      <c r="V1017" t="s">
        <v>11</v>
      </c>
      <c r="W1017">
        <f t="shared" ref="W1017:W1080" si="84">YEAR(G1017)</f>
        <v>2023</v>
      </c>
    </row>
    <row r="1018" spans="1:23" x14ac:dyDescent="0.25">
      <c r="A1018" s="10" t="str">
        <f>IF(YEAR(G1018)=2024,#REF!,"")</f>
        <v/>
      </c>
      <c r="B1018" s="10" t="str">
        <f>IF(YEAR(G1018)=2025,#REF!,"")</f>
        <v/>
      </c>
      <c r="C1018" s="10" t="str">
        <f t="shared" si="80"/>
        <v>Afternoon45239</v>
      </c>
      <c r="D1018" s="5" t="str">
        <f>IF('by region'!$C$2="Any","Any",'Turf only'!V1018)&amp;M1018&amp;IF('by region'!$I$2="Any","Any",N1018)&amp;G1018</f>
        <v>AnyJumpAny45239</v>
      </c>
      <c r="E1018" s="5" t="e">
        <f>IF(I1018=#REF!,'Turf only'!G1018,"")</f>
        <v>#REF!</v>
      </c>
      <c r="F1018" s="5" t="e">
        <f t="shared" si="81"/>
        <v>#REF!</v>
      </c>
      <c r="G1018" s="15">
        <v>45239</v>
      </c>
      <c r="H1018" s="16" t="s">
        <v>34</v>
      </c>
      <c r="I1018" s="16" t="s">
        <v>52</v>
      </c>
      <c r="J1018" s="16" t="s">
        <v>9</v>
      </c>
      <c r="K1018" s="14" t="s">
        <v>10</v>
      </c>
      <c r="L1018" s="14" t="s">
        <v>17</v>
      </c>
      <c r="M1018" s="16" t="s">
        <v>12</v>
      </c>
      <c r="N1018" s="16" t="s">
        <v>13</v>
      </c>
      <c r="O1018" s="16" t="s">
        <v>14</v>
      </c>
      <c r="P1018" s="12">
        <f t="shared" si="82"/>
        <v>1</v>
      </c>
      <c r="Q1018" s="12" cm="1">
        <f t="array" ref="Q1018">SUMPRODUCT(($G$2:$G$2765=G1018)*(P1018&gt;$P$2:$P$2765))+1</f>
        <v>1</v>
      </c>
      <c r="R1018" s="12" t="e">
        <f>(Q1018*100000)+#REF!</f>
        <v>#REF!</v>
      </c>
      <c r="S1018" t="e" cm="1">
        <f t="array" ref="S1018">SUMPRODUCT(($G$2:$G$2765=G1018)*(R1018&gt;$R$2:$R$2765))+1</f>
        <v>#REF!</v>
      </c>
      <c r="T1018" t="str">
        <f t="shared" si="83"/>
        <v xml:space="preserve">Ludlow </v>
      </c>
      <c r="U1018">
        <v>0</v>
      </c>
      <c r="V1018" t="s">
        <v>30</v>
      </c>
      <c r="W1018">
        <f t="shared" si="84"/>
        <v>2023</v>
      </c>
    </row>
    <row r="1019" spans="1:23" x14ac:dyDescent="0.25">
      <c r="A1019" s="10" t="str">
        <f>IF(YEAR(G1019)=2024,#REF!,"")</f>
        <v/>
      </c>
      <c r="B1019" s="10" t="str">
        <f>IF(YEAR(G1019)=2025,#REF!,"")</f>
        <v/>
      </c>
      <c r="C1019" s="10" t="str">
        <f t="shared" si="80"/>
        <v>Afternoon45239</v>
      </c>
      <c r="D1019" s="5" t="str">
        <f>IF('by region'!$C$2="Any","Any",'Turf only'!V1019)&amp;M1019&amp;IF('by region'!$I$2="Any","Any",N1019)&amp;G1019</f>
        <v>AnyJumpAny45239</v>
      </c>
      <c r="E1019" s="5" t="e">
        <f>IF(I1019=#REF!,'Turf only'!G1019,"")</f>
        <v>#REF!</v>
      </c>
      <c r="F1019" s="5" t="e">
        <f t="shared" si="81"/>
        <v>#REF!</v>
      </c>
      <c r="G1019" s="15">
        <v>45239</v>
      </c>
      <c r="H1019" s="16" t="s">
        <v>34</v>
      </c>
      <c r="I1019" s="16" t="s">
        <v>51</v>
      </c>
      <c r="J1019" s="16" t="s">
        <v>9</v>
      </c>
      <c r="K1019" s="14" t="s">
        <v>10</v>
      </c>
      <c r="L1019" s="14" t="s">
        <v>19</v>
      </c>
      <c r="M1019" s="16" t="s">
        <v>12</v>
      </c>
      <c r="N1019" s="16" t="s">
        <v>13</v>
      </c>
      <c r="O1019" s="16" t="s">
        <v>14</v>
      </c>
      <c r="P1019" s="12">
        <f t="shared" si="82"/>
        <v>1</v>
      </c>
      <c r="Q1019" s="12" cm="1">
        <f t="array" ref="Q1019">SUMPRODUCT(($G$2:$G$2765=G1019)*(P1019&gt;$P$2:$P$2765))+1</f>
        <v>1</v>
      </c>
      <c r="R1019" s="12" t="e">
        <f>(Q1019*100000)+#REF!</f>
        <v>#REF!</v>
      </c>
      <c r="S1019" t="e" cm="1">
        <f t="array" ref="S1019">SUMPRODUCT(($G$2:$G$2765=G1019)*(R1019&gt;$R$2:$R$2765))+1</f>
        <v>#REF!</v>
      </c>
      <c r="T1019" t="str">
        <f t="shared" si="83"/>
        <v xml:space="preserve">Newbury </v>
      </c>
      <c r="U1019">
        <v>0</v>
      </c>
      <c r="V1019" t="s">
        <v>11</v>
      </c>
      <c r="W1019">
        <f t="shared" si="84"/>
        <v>2023</v>
      </c>
    </row>
    <row r="1020" spans="1:23" x14ac:dyDescent="0.25">
      <c r="A1020" s="10" t="str">
        <f>IF(YEAR(G1020)=2024,#REF!,"")</f>
        <v/>
      </c>
      <c r="B1020" s="10" t="str">
        <f>IF(YEAR(G1020)=2025,#REF!,"")</f>
        <v/>
      </c>
      <c r="C1020" s="10" t="str">
        <f t="shared" si="80"/>
        <v>Afternoon45239</v>
      </c>
      <c r="D1020" s="5" t="str">
        <f>IF('by region'!$C$2="Any","Any",'Turf only'!V1020)&amp;M1020&amp;IF('by region'!$I$2="Any","Any",N1020)&amp;G1020</f>
        <v>AnyJumpAny45239</v>
      </c>
      <c r="E1020" s="5" t="e">
        <f>IF(I1020=#REF!,'Turf only'!G1020,"")</f>
        <v>#REF!</v>
      </c>
      <c r="F1020" s="5" t="e">
        <f t="shared" si="81"/>
        <v>#REF!</v>
      </c>
      <c r="G1020" s="15">
        <v>45239</v>
      </c>
      <c r="H1020" s="16" t="s">
        <v>34</v>
      </c>
      <c r="I1020" s="16" t="s">
        <v>46</v>
      </c>
      <c r="J1020" s="16" t="s">
        <v>9</v>
      </c>
      <c r="K1020" s="14" t="s">
        <v>24</v>
      </c>
      <c r="L1020" s="14" t="s">
        <v>11</v>
      </c>
      <c r="M1020" s="16" t="s">
        <v>12</v>
      </c>
      <c r="N1020" s="16" t="s">
        <v>13</v>
      </c>
      <c r="O1020" s="16" t="s">
        <v>14</v>
      </c>
      <c r="P1020" s="12">
        <f t="shared" si="82"/>
        <v>1</v>
      </c>
      <c r="Q1020" s="12" cm="1">
        <f t="array" ref="Q1020">SUMPRODUCT(($G$2:$G$2765=G1020)*(P1020&gt;$P$2:$P$2765))+1</f>
        <v>1</v>
      </c>
      <c r="R1020" s="12" t="e">
        <f>(Q1020*100000)+#REF!</f>
        <v>#REF!</v>
      </c>
      <c r="S1020" t="e" cm="1">
        <f t="array" ref="S1020">SUMPRODUCT(($G$2:$G$2765=G1020)*(R1020&gt;$R$2:$R$2765))+1</f>
        <v>#REF!</v>
      </c>
      <c r="T1020" t="str">
        <f t="shared" si="83"/>
        <v xml:space="preserve">Sedgefield </v>
      </c>
      <c r="U1020">
        <v>0</v>
      </c>
      <c r="V1020" t="s">
        <v>17</v>
      </c>
      <c r="W1020">
        <f t="shared" si="84"/>
        <v>2023</v>
      </c>
    </row>
    <row r="1021" spans="1:23" x14ac:dyDescent="0.25">
      <c r="A1021" s="10" t="str">
        <f>IF(YEAR(G1021)=2024,#REF!,"")</f>
        <v/>
      </c>
      <c r="B1021" s="10" t="str">
        <f>IF(YEAR(G1021)=2025,#REF!,"")</f>
        <v/>
      </c>
      <c r="C1021" s="10" t="str">
        <f t="shared" si="80"/>
        <v>Afternoon45240</v>
      </c>
      <c r="D1021" s="5" t="str">
        <f>IF('by region'!$C$2="Any","Any",'Turf only'!V1021)&amp;M1021&amp;IF('by region'!$I$2="Any","Any",N1021)&amp;G1021</f>
        <v>AnyJumpAny45240</v>
      </c>
      <c r="E1021" s="5" t="e">
        <f>IF(I1021=#REF!,'Turf only'!G1021,"")</f>
        <v>#REF!</v>
      </c>
      <c r="F1021" s="5" t="e">
        <f t="shared" si="81"/>
        <v>#REF!</v>
      </c>
      <c r="G1021" s="15">
        <v>45240</v>
      </c>
      <c r="H1021" s="16" t="s">
        <v>35</v>
      </c>
      <c r="I1021" s="16" t="s">
        <v>18</v>
      </c>
      <c r="J1021" s="16" t="s">
        <v>9</v>
      </c>
      <c r="K1021" s="14" t="s">
        <v>16</v>
      </c>
      <c r="L1021" s="14" t="s">
        <v>19</v>
      </c>
      <c r="M1021" s="16" t="s">
        <v>12</v>
      </c>
      <c r="N1021" s="16" t="s">
        <v>13</v>
      </c>
      <c r="O1021" s="16" t="s">
        <v>14</v>
      </c>
      <c r="P1021" s="12">
        <f t="shared" si="82"/>
        <v>1</v>
      </c>
      <c r="Q1021" s="12" cm="1">
        <f t="array" ref="Q1021">SUMPRODUCT(($G$2:$G$2765=G1021)*(P1021&gt;$P$2:$P$2765))+1</f>
        <v>1</v>
      </c>
      <c r="R1021" s="12" t="e">
        <f>(Q1021*100000)+#REF!</f>
        <v>#REF!</v>
      </c>
      <c r="S1021" t="e" cm="1">
        <f t="array" ref="S1021">SUMPRODUCT(($G$2:$G$2765=G1021)*(R1021&gt;$R$2:$R$2765))+1</f>
        <v>#REF!</v>
      </c>
      <c r="T1021" t="str">
        <f t="shared" si="83"/>
        <v xml:space="preserve">Exeter </v>
      </c>
      <c r="U1021">
        <v>0</v>
      </c>
      <c r="V1021" t="s">
        <v>30</v>
      </c>
      <c r="W1021">
        <f t="shared" si="84"/>
        <v>2023</v>
      </c>
    </row>
    <row r="1022" spans="1:23" x14ac:dyDescent="0.25">
      <c r="A1022" s="10" t="str">
        <f>IF(YEAR(G1022)=2024,#REF!,"")</f>
        <v/>
      </c>
      <c r="B1022" s="10" t="str">
        <f>IF(YEAR(G1022)=2025,#REF!,"")</f>
        <v/>
      </c>
      <c r="C1022" s="10" t="str">
        <f t="shared" si="80"/>
        <v>Afternoon45240</v>
      </c>
      <c r="D1022" s="5" t="str">
        <f>IF('by region'!$C$2="Any","Any",'Turf only'!V1022)&amp;M1022&amp;IF('by region'!$I$2="Any","Any",N1022)&amp;G1022</f>
        <v>AnyJumpAny45240</v>
      </c>
      <c r="E1022" s="5" t="e">
        <f>IF(I1022=#REF!,'Turf only'!G1022,"")</f>
        <v>#REF!</v>
      </c>
      <c r="F1022" s="5" t="e">
        <f t="shared" si="81"/>
        <v>#REF!</v>
      </c>
      <c r="G1022" s="15">
        <v>45240</v>
      </c>
      <c r="H1022" s="16" t="s">
        <v>35</v>
      </c>
      <c r="I1022" s="16" t="s">
        <v>58</v>
      </c>
      <c r="J1022" s="16" t="s">
        <v>9</v>
      </c>
      <c r="K1022" s="14" t="s">
        <v>24</v>
      </c>
      <c r="L1022" s="14" t="s">
        <v>19</v>
      </c>
      <c r="M1022" s="16" t="s">
        <v>12</v>
      </c>
      <c r="N1022" s="16" t="s">
        <v>13</v>
      </c>
      <c r="O1022" s="16" t="s">
        <v>14</v>
      </c>
      <c r="P1022" s="12">
        <f t="shared" si="82"/>
        <v>1</v>
      </c>
      <c r="Q1022" s="12" cm="1">
        <f t="array" ref="Q1022">SUMPRODUCT(($G$2:$G$2765=G1022)*(P1022&gt;$P$2:$P$2765))+1</f>
        <v>1</v>
      </c>
      <c r="R1022" s="12" t="e">
        <f>(Q1022*100000)+#REF!</f>
        <v>#REF!</v>
      </c>
      <c r="S1022" t="e" cm="1">
        <f t="array" ref="S1022">SUMPRODUCT(($G$2:$G$2765=G1022)*(R1022&gt;$R$2:$R$2765))+1</f>
        <v>#REF!</v>
      </c>
      <c r="T1022" t="str">
        <f t="shared" si="83"/>
        <v xml:space="preserve">Fontwell Park </v>
      </c>
      <c r="U1022">
        <v>0</v>
      </c>
      <c r="V1022" t="s">
        <v>17</v>
      </c>
      <c r="W1022">
        <f t="shared" si="84"/>
        <v>2023</v>
      </c>
    </row>
    <row r="1023" spans="1:23" x14ac:dyDescent="0.25">
      <c r="A1023" s="10" t="str">
        <f>IF(YEAR(G1023)=2024,#REF!,"")</f>
        <v/>
      </c>
      <c r="B1023" s="10" t="str">
        <f>IF(YEAR(G1023)=2025,#REF!,"")</f>
        <v/>
      </c>
      <c r="C1023" s="10" t="str">
        <f t="shared" si="80"/>
        <v>Afternoon45240</v>
      </c>
      <c r="D1023" s="5" t="str">
        <f>IF('by region'!$C$2="Any","Any",'Turf only'!V1023)&amp;M1023&amp;IF('by region'!$I$2="Any","Any",N1023)&amp;G1023</f>
        <v>AnyJumpAny45240</v>
      </c>
      <c r="E1023" s="5" t="e">
        <f>IF(I1023=#REF!,'Turf only'!G1023,"")</f>
        <v>#REF!</v>
      </c>
      <c r="F1023" s="5" t="e">
        <f t="shared" si="81"/>
        <v>#REF!</v>
      </c>
      <c r="G1023" s="15">
        <v>45240</v>
      </c>
      <c r="H1023" s="16" t="s">
        <v>35</v>
      </c>
      <c r="I1023" s="16" t="s">
        <v>67</v>
      </c>
      <c r="J1023" s="16" t="s">
        <v>9</v>
      </c>
      <c r="K1023" s="14" t="s">
        <v>10</v>
      </c>
      <c r="L1023" s="14" t="s">
        <v>11</v>
      </c>
      <c r="M1023" s="16" t="s">
        <v>12</v>
      </c>
      <c r="N1023" s="16" t="s">
        <v>13</v>
      </c>
      <c r="O1023" s="16" t="s">
        <v>14</v>
      </c>
      <c r="P1023" s="12">
        <f t="shared" si="82"/>
        <v>1</v>
      </c>
      <c r="Q1023" s="12" cm="1">
        <f t="array" ref="Q1023">SUMPRODUCT(($G$2:$G$2765=G1023)*(P1023&gt;$P$2:$P$2765))+1</f>
        <v>1</v>
      </c>
      <c r="R1023" s="12" t="e">
        <f>(Q1023*100000)+#REF!</f>
        <v>#REF!</v>
      </c>
      <c r="S1023" t="e" cm="1">
        <f t="array" ref="S1023">SUMPRODUCT(($G$2:$G$2765=G1023)*(R1023&gt;$R$2:$R$2765))+1</f>
        <v>#REF!</v>
      </c>
      <c r="T1023" t="str">
        <f t="shared" si="83"/>
        <v xml:space="preserve">Hexham </v>
      </c>
      <c r="U1023">
        <v>0</v>
      </c>
      <c r="V1023" t="s">
        <v>11</v>
      </c>
      <c r="W1023">
        <f t="shared" si="84"/>
        <v>2023</v>
      </c>
    </row>
    <row r="1024" spans="1:23" x14ac:dyDescent="0.25">
      <c r="A1024" s="10" t="str">
        <f>IF(YEAR(G1024)=2024,#REF!,"")</f>
        <v/>
      </c>
      <c r="B1024" s="10" t="str">
        <f>IF(YEAR(G1024)=2025,#REF!,"")</f>
        <v/>
      </c>
      <c r="C1024" s="10" t="str">
        <f t="shared" si="80"/>
        <v>Afternoon45241</v>
      </c>
      <c r="D1024" s="5" t="str">
        <f>IF('by region'!$C$2="Any","Any",'Turf only'!V1024)&amp;M1024&amp;IF('by region'!$I$2="Any","Any",N1024)&amp;G1024</f>
        <v>AnyJumpAny45241</v>
      </c>
      <c r="E1024" s="5" t="e">
        <f>IF(I1024=#REF!,'Turf only'!G1024,"")</f>
        <v>#REF!</v>
      </c>
      <c r="F1024" s="5" t="e">
        <f t="shared" si="81"/>
        <v>#REF!</v>
      </c>
      <c r="G1024" s="15">
        <v>45241</v>
      </c>
      <c r="H1024" s="16" t="s">
        <v>37</v>
      </c>
      <c r="I1024" s="16" t="s">
        <v>68</v>
      </c>
      <c r="J1024" s="16" t="s">
        <v>9</v>
      </c>
      <c r="K1024" s="14" t="s">
        <v>16</v>
      </c>
      <c r="L1024" s="14" t="s">
        <v>11</v>
      </c>
      <c r="M1024" s="16" t="s">
        <v>12</v>
      </c>
      <c r="N1024" s="16" t="s">
        <v>13</v>
      </c>
      <c r="O1024" s="16" t="s">
        <v>14</v>
      </c>
      <c r="P1024" s="12">
        <f t="shared" si="82"/>
        <v>1</v>
      </c>
      <c r="Q1024" s="12" cm="1">
        <f t="array" ref="Q1024">SUMPRODUCT(($G$2:$G$2765=G1024)*(P1024&gt;$P$2:$P$2765))+1</f>
        <v>1</v>
      </c>
      <c r="R1024" s="12" t="e">
        <f>(Q1024*100000)+#REF!</f>
        <v>#REF!</v>
      </c>
      <c r="S1024" t="e" cm="1">
        <f t="array" ref="S1024">SUMPRODUCT(($G$2:$G$2765=G1024)*(R1024&gt;$R$2:$R$2765))+1</f>
        <v>#REF!</v>
      </c>
      <c r="T1024" t="str">
        <f t="shared" si="83"/>
        <v xml:space="preserve">Aintree </v>
      </c>
      <c r="U1024">
        <v>0</v>
      </c>
      <c r="V1024" t="s">
        <v>30</v>
      </c>
      <c r="W1024">
        <f t="shared" si="84"/>
        <v>2023</v>
      </c>
    </row>
    <row r="1025" spans="1:23" x14ac:dyDescent="0.25">
      <c r="A1025" s="10" t="str">
        <f>IF(YEAR(G1025)=2024,#REF!,"")</f>
        <v/>
      </c>
      <c r="B1025" s="10" t="str">
        <f>IF(YEAR(G1025)=2025,#REF!,"")</f>
        <v/>
      </c>
      <c r="C1025" s="10" t="str">
        <f t="shared" si="80"/>
        <v>Afternoon45241</v>
      </c>
      <c r="D1025" s="5" t="str">
        <f>IF('by region'!$C$2="Any","Any",'Turf only'!V1025)&amp;M1025&amp;IF('by region'!$I$2="Any","Any",N1025)&amp;G1025</f>
        <v>AnyJumpAny45241</v>
      </c>
      <c r="E1025" s="5" t="e">
        <f>IF(I1025=#REF!,'Turf only'!G1025,"")</f>
        <v>#REF!</v>
      </c>
      <c r="F1025" s="5" t="e">
        <f t="shared" si="81"/>
        <v>#REF!</v>
      </c>
      <c r="G1025" s="15">
        <v>45241</v>
      </c>
      <c r="H1025" s="16" t="s">
        <v>37</v>
      </c>
      <c r="I1025" s="16" t="s">
        <v>50</v>
      </c>
      <c r="J1025" s="16" t="s">
        <v>9</v>
      </c>
      <c r="K1025" s="14" t="s">
        <v>10</v>
      </c>
      <c r="L1025" s="14" t="s">
        <v>11</v>
      </c>
      <c r="M1025" s="16" t="s">
        <v>12</v>
      </c>
      <c r="N1025" s="16" t="s">
        <v>13</v>
      </c>
      <c r="O1025" s="16" t="s">
        <v>14</v>
      </c>
      <c r="P1025" s="12">
        <f t="shared" si="82"/>
        <v>1</v>
      </c>
      <c r="Q1025" s="12" cm="1">
        <f t="array" ref="Q1025">SUMPRODUCT(($G$2:$G$2765=G1025)*(P1025&gt;$P$2:$P$2765))+1</f>
        <v>1</v>
      </c>
      <c r="R1025" s="12" t="e">
        <f>(Q1025*100000)+#REF!</f>
        <v>#REF!</v>
      </c>
      <c r="S1025" t="e" cm="1">
        <f t="array" ref="S1025">SUMPRODUCT(($G$2:$G$2765=G1025)*(R1025&gt;$R$2:$R$2765))+1</f>
        <v>#REF!</v>
      </c>
      <c r="T1025" t="str">
        <f t="shared" si="83"/>
        <v xml:space="preserve">Kelso </v>
      </c>
      <c r="U1025">
        <v>0</v>
      </c>
      <c r="V1025" t="s">
        <v>19</v>
      </c>
      <c r="W1025">
        <f t="shared" si="84"/>
        <v>2023</v>
      </c>
    </row>
    <row r="1026" spans="1:23" x14ac:dyDescent="0.25">
      <c r="A1026" s="10" t="str">
        <f>IF(YEAR(G1026)=2024,#REF!,"")</f>
        <v/>
      </c>
      <c r="B1026" s="10" t="str">
        <f>IF(YEAR(G1026)=2025,#REF!,"")</f>
        <v/>
      </c>
      <c r="C1026" s="10" t="str">
        <f t="shared" si="80"/>
        <v>Afternoon45241</v>
      </c>
      <c r="D1026" s="5" t="str">
        <f>IF('by region'!$C$2="Any","Any",'Turf only'!V1026)&amp;M1026&amp;IF('by region'!$I$2="Any","Any",N1026)&amp;G1026</f>
        <v>AnyJumpAny45241</v>
      </c>
      <c r="E1026" s="5" t="e">
        <f>IF(I1026=#REF!,'Turf only'!G1026,"")</f>
        <v>#REF!</v>
      </c>
      <c r="F1026" s="5" t="e">
        <f t="shared" si="81"/>
        <v>#REF!</v>
      </c>
      <c r="G1026" s="15">
        <v>45241</v>
      </c>
      <c r="H1026" s="16" t="s">
        <v>37</v>
      </c>
      <c r="I1026" s="16" t="s">
        <v>39</v>
      </c>
      <c r="J1026" s="16" t="s">
        <v>9</v>
      </c>
      <c r="K1026" s="14" t="s">
        <v>16</v>
      </c>
      <c r="L1026" s="14" t="s">
        <v>19</v>
      </c>
      <c r="M1026" s="16" t="s">
        <v>12</v>
      </c>
      <c r="N1026" s="16" t="s">
        <v>13</v>
      </c>
      <c r="O1026" s="16" t="s">
        <v>14</v>
      </c>
      <c r="P1026" s="12">
        <f t="shared" si="82"/>
        <v>1</v>
      </c>
      <c r="Q1026" s="12" cm="1">
        <f t="array" ref="Q1026">SUMPRODUCT(($G$2:$G$2765=G1026)*(P1026&gt;$P$2:$P$2765))+1</f>
        <v>1</v>
      </c>
      <c r="R1026" s="12" t="e">
        <f>(Q1026*100000)+#REF!</f>
        <v>#REF!</v>
      </c>
      <c r="S1026" t="e" cm="1">
        <f t="array" ref="S1026">SUMPRODUCT(($G$2:$G$2765=G1026)*(R1026&gt;$R$2:$R$2765))+1</f>
        <v>#REF!</v>
      </c>
      <c r="T1026" t="str">
        <f t="shared" si="83"/>
        <v xml:space="preserve">Wincanton </v>
      </c>
      <c r="U1026">
        <v>0</v>
      </c>
      <c r="V1026" t="s">
        <v>19</v>
      </c>
      <c r="W1026">
        <f t="shared" si="84"/>
        <v>2023</v>
      </c>
    </row>
    <row r="1027" spans="1:23" x14ac:dyDescent="0.25">
      <c r="A1027" s="10" t="str">
        <f>IF(YEAR(G1027)=2024,#REF!,"")</f>
        <v/>
      </c>
      <c r="B1027" s="10" t="str">
        <f>IF(YEAR(G1027)=2025,#REF!,"")</f>
        <v/>
      </c>
      <c r="C1027" s="10" t="str">
        <f t="shared" si="80"/>
        <v>Afternoon45242</v>
      </c>
      <c r="D1027" s="5" t="str">
        <f>IF('by region'!$C$2="Any","Any",'Turf only'!V1027)&amp;M1027&amp;IF('by region'!$I$2="Any","Any",N1027)&amp;G1027</f>
        <v>AnyJumpAny45242</v>
      </c>
      <c r="E1027" s="5" t="e">
        <f>IF(I1027=#REF!,'Turf only'!G1027,"")</f>
        <v>#REF!</v>
      </c>
      <c r="F1027" s="5" t="e">
        <f t="shared" si="81"/>
        <v>#REF!</v>
      </c>
      <c r="G1027" s="15">
        <v>45242</v>
      </c>
      <c r="H1027" s="16" t="s">
        <v>40</v>
      </c>
      <c r="I1027" s="16" t="s">
        <v>65</v>
      </c>
      <c r="J1027" s="16" t="s">
        <v>9</v>
      </c>
      <c r="K1027" s="14" t="s">
        <v>24</v>
      </c>
      <c r="L1027" s="14" t="s">
        <v>19</v>
      </c>
      <c r="M1027" s="16" t="s">
        <v>12</v>
      </c>
      <c r="N1027" s="16" t="s">
        <v>13</v>
      </c>
      <c r="O1027" s="16" t="s">
        <v>14</v>
      </c>
      <c r="P1027" s="12">
        <f t="shared" si="82"/>
        <v>1</v>
      </c>
      <c r="Q1027" s="12" cm="1">
        <f t="array" ref="Q1027">SUMPRODUCT(($G$2:$G$2765=G1027)*(P1027&gt;$P$2:$P$2765))+1</f>
        <v>1</v>
      </c>
      <c r="R1027" s="12" t="e">
        <f>(Q1027*100000)+#REF!</f>
        <v>#REF!</v>
      </c>
      <c r="S1027" t="e" cm="1">
        <f t="array" ref="S1027">SUMPRODUCT(($G$2:$G$2765=G1027)*(R1027&gt;$R$2:$R$2765))+1</f>
        <v>#REF!</v>
      </c>
      <c r="T1027" t="str">
        <f t="shared" si="83"/>
        <v xml:space="preserve">Ffos Las </v>
      </c>
      <c r="U1027">
        <v>0</v>
      </c>
      <c r="V1027" t="s">
        <v>11</v>
      </c>
      <c r="W1027">
        <f t="shared" si="84"/>
        <v>2023</v>
      </c>
    </row>
    <row r="1028" spans="1:23" x14ac:dyDescent="0.25">
      <c r="A1028" s="10" t="str">
        <f>IF(YEAR(G1028)=2024,#REF!,"")</f>
        <v/>
      </c>
      <c r="B1028" s="10" t="str">
        <f>IF(YEAR(G1028)=2025,#REF!,"")</f>
        <v/>
      </c>
      <c r="C1028" s="10" t="str">
        <f t="shared" si="80"/>
        <v>Afternoon45242</v>
      </c>
      <c r="D1028" s="5" t="str">
        <f>IF('by region'!$C$2="Any","Any",'Turf only'!V1028)&amp;M1028&amp;IF('by region'!$I$2="Any","Any",N1028)&amp;G1028</f>
        <v>AnyJumpAny45242</v>
      </c>
      <c r="E1028" s="5" t="e">
        <f>IF(I1028=#REF!,'Turf only'!G1028,"")</f>
        <v>#REF!</v>
      </c>
      <c r="F1028" s="5" t="e">
        <f t="shared" si="81"/>
        <v>#REF!</v>
      </c>
      <c r="G1028" s="15">
        <v>45242</v>
      </c>
      <c r="H1028" s="16" t="s">
        <v>40</v>
      </c>
      <c r="I1028" s="16" t="s">
        <v>38</v>
      </c>
      <c r="J1028" s="16" t="s">
        <v>9</v>
      </c>
      <c r="K1028" s="14" t="s">
        <v>16</v>
      </c>
      <c r="L1028" s="14" t="s">
        <v>19</v>
      </c>
      <c r="M1028" s="16" t="s">
        <v>12</v>
      </c>
      <c r="N1028" s="16" t="s">
        <v>13</v>
      </c>
      <c r="O1028" s="16" t="s">
        <v>14</v>
      </c>
      <c r="P1028" s="12">
        <f t="shared" si="82"/>
        <v>1</v>
      </c>
      <c r="Q1028" s="12" cm="1">
        <f t="array" ref="Q1028">SUMPRODUCT(($G$2:$G$2765=G1028)*(P1028&gt;$P$2:$P$2765))+1</f>
        <v>1</v>
      </c>
      <c r="R1028" s="12" t="e">
        <f>(Q1028*100000)+#REF!</f>
        <v>#REF!</v>
      </c>
      <c r="S1028" t="e" cm="1">
        <f t="array" ref="S1028">SUMPRODUCT(($G$2:$G$2765=G1028)*(R1028&gt;$R$2:$R$2765))+1</f>
        <v>#REF!</v>
      </c>
      <c r="T1028" t="str">
        <f t="shared" si="83"/>
        <v xml:space="preserve">Sandown Park </v>
      </c>
      <c r="U1028">
        <v>1</v>
      </c>
      <c r="V1028" t="s">
        <v>11</v>
      </c>
      <c r="W1028">
        <f t="shared" si="84"/>
        <v>2023</v>
      </c>
    </row>
    <row r="1029" spans="1:23" x14ac:dyDescent="0.25">
      <c r="A1029" s="10" t="str">
        <f>IF(YEAR(G1029)=2024,#REF!,"")</f>
        <v/>
      </c>
      <c r="B1029" s="10" t="str">
        <f>IF(YEAR(G1029)=2025,#REF!,"")</f>
        <v/>
      </c>
      <c r="C1029" s="10" t="str">
        <f t="shared" si="80"/>
        <v>Afternoon45243</v>
      </c>
      <c r="D1029" s="5" t="str">
        <f>IF('by region'!$C$2="Any","Any",'Turf only'!V1029)&amp;M1029&amp;IF('by region'!$I$2="Any","Any",N1029)&amp;G1029</f>
        <v>AnyJumpAny45243</v>
      </c>
      <c r="E1029" s="5" t="e">
        <f>IF(I1029=#REF!,'Turf only'!G1029,"")</f>
        <v>#REF!</v>
      </c>
      <c r="F1029" s="5" t="e">
        <f t="shared" si="81"/>
        <v>#REF!</v>
      </c>
      <c r="G1029" s="15">
        <v>45243</v>
      </c>
      <c r="H1029" s="16" t="s">
        <v>42</v>
      </c>
      <c r="I1029" s="16" t="s">
        <v>63</v>
      </c>
      <c r="J1029" s="16" t="s">
        <v>9</v>
      </c>
      <c r="K1029" s="14" t="s">
        <v>16</v>
      </c>
      <c r="L1029" s="14" t="s">
        <v>11</v>
      </c>
      <c r="M1029" s="16" t="s">
        <v>12</v>
      </c>
      <c r="N1029" s="16" t="s">
        <v>13</v>
      </c>
      <c r="O1029" s="16" t="s">
        <v>14</v>
      </c>
      <c r="P1029" s="12">
        <f t="shared" si="82"/>
        <v>1</v>
      </c>
      <c r="Q1029" s="12" cm="1">
        <f t="array" ref="Q1029">SUMPRODUCT(($G$2:$G$2765=G1029)*(P1029&gt;$P$2:$P$2765))+1</f>
        <v>1</v>
      </c>
      <c r="R1029" s="12" t="e">
        <f>(Q1029*100000)+#REF!</f>
        <v>#REF!</v>
      </c>
      <c r="S1029" t="e" cm="1">
        <f t="array" ref="S1029">SUMPRODUCT(($G$2:$G$2765=G1029)*(R1029&gt;$R$2:$R$2765))+1</f>
        <v>#REF!</v>
      </c>
      <c r="T1029" t="str">
        <f t="shared" si="83"/>
        <v xml:space="preserve">Carlisle </v>
      </c>
      <c r="U1029">
        <v>0</v>
      </c>
      <c r="V1029" t="s">
        <v>19</v>
      </c>
      <c r="W1029">
        <f t="shared" si="84"/>
        <v>2023</v>
      </c>
    </row>
    <row r="1030" spans="1:23" x14ac:dyDescent="0.25">
      <c r="A1030" s="10" t="str">
        <f>IF(YEAR(G1030)=2024,#REF!,"")</f>
        <v/>
      </c>
      <c r="B1030" s="10" t="str">
        <f>IF(YEAR(G1030)=2025,#REF!,"")</f>
        <v/>
      </c>
      <c r="C1030" s="10" t="str">
        <f t="shared" si="80"/>
        <v>Afternoon45243</v>
      </c>
      <c r="D1030" s="5" t="str">
        <f>IF('by region'!$C$2="Any","Any",'Turf only'!V1030)&amp;M1030&amp;IF('by region'!$I$2="Any","Any",N1030)&amp;G1030</f>
        <v>AnyJumpAny45243</v>
      </c>
      <c r="E1030" s="5" t="e">
        <f>IF(I1030=#REF!,'Turf only'!G1030,"")</f>
        <v>#REF!</v>
      </c>
      <c r="F1030" s="5" t="e">
        <f t="shared" si="81"/>
        <v>#REF!</v>
      </c>
      <c r="G1030" s="15">
        <v>45243</v>
      </c>
      <c r="H1030" s="16" t="s">
        <v>42</v>
      </c>
      <c r="I1030" s="16" t="s">
        <v>47</v>
      </c>
      <c r="J1030" s="16" t="s">
        <v>9</v>
      </c>
      <c r="K1030" s="14" t="s">
        <v>16</v>
      </c>
      <c r="L1030" s="14" t="s">
        <v>19</v>
      </c>
      <c r="M1030" s="16" t="s">
        <v>12</v>
      </c>
      <c r="N1030" s="16" t="s">
        <v>13</v>
      </c>
      <c r="O1030" s="16" t="s">
        <v>14</v>
      </c>
      <c r="P1030" s="12">
        <f t="shared" si="82"/>
        <v>1</v>
      </c>
      <c r="Q1030" s="12" cm="1">
        <f t="array" ref="Q1030">SUMPRODUCT(($G$2:$G$2765=G1030)*(P1030&gt;$P$2:$P$2765))+1</f>
        <v>1</v>
      </c>
      <c r="R1030" s="12" t="e">
        <f>(Q1030*100000)+#REF!</f>
        <v>#REF!</v>
      </c>
      <c r="S1030" t="e" cm="1">
        <f t="array" ref="S1030">SUMPRODUCT(($G$2:$G$2765=G1030)*(R1030&gt;$R$2:$R$2765))+1</f>
        <v>#REF!</v>
      </c>
      <c r="T1030" t="str">
        <f t="shared" si="83"/>
        <v xml:space="preserve">Kempton Park </v>
      </c>
      <c r="U1030">
        <v>0</v>
      </c>
      <c r="V1030" t="s">
        <v>17</v>
      </c>
      <c r="W1030">
        <f t="shared" si="84"/>
        <v>2023</v>
      </c>
    </row>
    <row r="1031" spans="1:23" x14ac:dyDescent="0.25">
      <c r="A1031" s="10" t="str">
        <f>IF(YEAR(G1031)=2024,#REF!,"")</f>
        <v/>
      </c>
      <c r="B1031" s="10" t="str">
        <f>IF(YEAR(G1031)=2025,#REF!,"")</f>
        <v/>
      </c>
      <c r="C1031" s="10" t="str">
        <f t="shared" si="80"/>
        <v>Afternoon45244</v>
      </c>
      <c r="D1031" s="5" t="str">
        <f>IF('by region'!$C$2="Any","Any",'Turf only'!V1031)&amp;M1031&amp;IF('by region'!$I$2="Any","Any",N1031)&amp;G1031</f>
        <v>AnyJumpAny45244</v>
      </c>
      <c r="E1031" s="5" t="e">
        <f>IF(I1031=#REF!,'Turf only'!G1031,"")</f>
        <v>#REF!</v>
      </c>
      <c r="F1031" s="5" t="e">
        <f t="shared" si="81"/>
        <v>#REF!</v>
      </c>
      <c r="G1031" s="15">
        <v>45244</v>
      </c>
      <c r="H1031" s="16" t="s">
        <v>7</v>
      </c>
      <c r="I1031" s="16" t="s">
        <v>45</v>
      </c>
      <c r="J1031" s="16" t="s">
        <v>9</v>
      </c>
      <c r="K1031" s="14" t="s">
        <v>16</v>
      </c>
      <c r="L1031" s="14" t="s">
        <v>17</v>
      </c>
      <c r="M1031" s="16" t="s">
        <v>12</v>
      </c>
      <c r="N1031" s="16" t="s">
        <v>13</v>
      </c>
      <c r="O1031" s="16" t="s">
        <v>14</v>
      </c>
      <c r="P1031" s="12">
        <f t="shared" si="82"/>
        <v>1</v>
      </c>
      <c r="Q1031" s="12" cm="1">
        <f t="array" ref="Q1031">SUMPRODUCT(($G$2:$G$2765=G1031)*(P1031&gt;$P$2:$P$2765))+1</f>
        <v>1</v>
      </c>
      <c r="R1031" s="12" t="e">
        <f>(Q1031*100000)+#REF!</f>
        <v>#REF!</v>
      </c>
      <c r="S1031" t="e" cm="1">
        <f t="array" ref="S1031">SUMPRODUCT(($G$2:$G$2765=G1031)*(R1031&gt;$R$2:$R$2765))+1</f>
        <v>#REF!</v>
      </c>
      <c r="T1031" t="str">
        <f t="shared" si="83"/>
        <v xml:space="preserve">Huntingdon </v>
      </c>
      <c r="U1031">
        <v>0</v>
      </c>
      <c r="V1031" t="s">
        <v>11</v>
      </c>
      <c r="W1031">
        <f t="shared" si="84"/>
        <v>2023</v>
      </c>
    </row>
    <row r="1032" spans="1:23" x14ac:dyDescent="0.25">
      <c r="A1032" s="10" t="str">
        <f>IF(YEAR(G1032)=2024,#REF!,"")</f>
        <v/>
      </c>
      <c r="B1032" s="10" t="str">
        <f>IF(YEAR(G1032)=2025,#REF!,"")</f>
        <v/>
      </c>
      <c r="C1032" s="10" t="str">
        <f t="shared" si="80"/>
        <v>Afternoon45244</v>
      </c>
      <c r="D1032" s="5" t="str">
        <f>IF('by region'!$C$2="Any","Any",'Turf only'!V1032)&amp;M1032&amp;IF('by region'!$I$2="Any","Any",N1032)&amp;G1032</f>
        <v>AnyJumpAny45244</v>
      </c>
      <c r="E1032" s="5" t="e">
        <f>IF(I1032=#REF!,'Turf only'!G1032,"")</f>
        <v>#REF!</v>
      </c>
      <c r="F1032" s="5" t="e">
        <f t="shared" si="81"/>
        <v>#REF!</v>
      </c>
      <c r="G1032" s="15">
        <v>45244</v>
      </c>
      <c r="H1032" s="16" t="s">
        <v>7</v>
      </c>
      <c r="I1032" s="16" t="s">
        <v>36</v>
      </c>
      <c r="J1032" s="16" t="s">
        <v>9</v>
      </c>
      <c r="K1032" s="14" t="s">
        <v>24</v>
      </c>
      <c r="L1032" s="14" t="s">
        <v>19</v>
      </c>
      <c r="M1032" s="16" t="s">
        <v>12</v>
      </c>
      <c r="N1032" s="16" t="s">
        <v>13</v>
      </c>
      <c r="O1032" s="16" t="s">
        <v>14</v>
      </c>
      <c r="P1032" s="12">
        <f t="shared" si="82"/>
        <v>1</v>
      </c>
      <c r="Q1032" s="12" cm="1">
        <f t="array" ref="Q1032">SUMPRODUCT(($G$2:$G$2765=G1032)*(P1032&gt;$P$2:$P$2765))+1</f>
        <v>1</v>
      </c>
      <c r="R1032" s="12" t="e">
        <f>(Q1032*100000)+#REF!</f>
        <v>#REF!</v>
      </c>
      <c r="S1032" t="e" cm="1">
        <f t="array" ref="S1032">SUMPRODUCT(($G$2:$G$2765=G1032)*(R1032&gt;$R$2:$R$2765))+1</f>
        <v>#REF!</v>
      </c>
      <c r="T1032" t="str">
        <f t="shared" si="83"/>
        <v xml:space="preserve">Lingfield Park </v>
      </c>
      <c r="U1032">
        <v>0</v>
      </c>
      <c r="V1032" t="s">
        <v>17</v>
      </c>
      <c r="W1032">
        <f t="shared" si="84"/>
        <v>2023</v>
      </c>
    </row>
    <row r="1033" spans="1:23" x14ac:dyDescent="0.25">
      <c r="A1033" s="10" t="str">
        <f>IF(YEAR(G1033)=2024,#REF!,"")</f>
        <v/>
      </c>
      <c r="B1033" s="10" t="str">
        <f>IF(YEAR(G1033)=2025,#REF!,"")</f>
        <v/>
      </c>
      <c r="C1033" s="10" t="str">
        <f t="shared" si="80"/>
        <v>Afternoon45245</v>
      </c>
      <c r="D1033" s="5" t="str">
        <f>IF('by region'!$C$2="Any","Any",'Turf only'!V1033)&amp;M1033&amp;IF('by region'!$I$2="Any","Any",N1033)&amp;G1033</f>
        <v>AnyJumpAny45245</v>
      </c>
      <c r="E1033" s="5" t="e">
        <f>IF(I1033=#REF!,'Turf only'!G1033,"")</f>
        <v>#REF!</v>
      </c>
      <c r="F1033" s="5" t="e">
        <f t="shared" si="81"/>
        <v>#REF!</v>
      </c>
      <c r="G1033" s="15">
        <v>45245</v>
      </c>
      <c r="H1033" s="16" t="s">
        <v>27</v>
      </c>
      <c r="I1033" s="16" t="s">
        <v>28</v>
      </c>
      <c r="J1033" s="16" t="s">
        <v>9</v>
      </c>
      <c r="K1033" s="14" t="s">
        <v>10</v>
      </c>
      <c r="L1033" s="14" t="s">
        <v>11</v>
      </c>
      <c r="M1033" s="16" t="s">
        <v>12</v>
      </c>
      <c r="N1033" s="16" t="s">
        <v>13</v>
      </c>
      <c r="O1033" s="16" t="s">
        <v>14</v>
      </c>
      <c r="P1033" s="12">
        <f t="shared" si="82"/>
        <v>1</v>
      </c>
      <c r="Q1033" s="12" cm="1">
        <f t="array" ref="Q1033">SUMPRODUCT(($G$2:$G$2765=G1033)*(P1033&gt;$P$2:$P$2765))+1</f>
        <v>1</v>
      </c>
      <c r="R1033" s="12" t="e">
        <f>(Q1033*100000)+#REF!</f>
        <v>#REF!</v>
      </c>
      <c r="S1033" t="e" cm="1">
        <f t="array" ref="S1033">SUMPRODUCT(($G$2:$G$2765=G1033)*(R1033&gt;$R$2:$R$2765))+1</f>
        <v>#REF!</v>
      </c>
      <c r="T1033" t="str">
        <f t="shared" si="83"/>
        <v xml:space="preserve">Ayr </v>
      </c>
      <c r="U1033">
        <v>0</v>
      </c>
      <c r="V1033" t="s">
        <v>30</v>
      </c>
      <c r="W1033">
        <f t="shared" si="84"/>
        <v>2023</v>
      </c>
    </row>
    <row r="1034" spans="1:23" x14ac:dyDescent="0.25">
      <c r="A1034" s="10" t="str">
        <f>IF(YEAR(G1034)=2024,#REF!,"")</f>
        <v/>
      </c>
      <c r="B1034" s="10" t="str">
        <f>IF(YEAR(G1034)=2025,#REF!,"")</f>
        <v/>
      </c>
      <c r="C1034" s="10" t="str">
        <f t="shared" si="80"/>
        <v>Afternoon45245</v>
      </c>
      <c r="D1034" s="5" t="str">
        <f>IF('by region'!$C$2="Any","Any",'Turf only'!V1034)&amp;M1034&amp;IF('by region'!$I$2="Any","Any",N1034)&amp;G1034</f>
        <v>AnyJumpAny45245</v>
      </c>
      <c r="E1034" s="5" t="e">
        <f>IF(I1034=#REF!,'Turf only'!G1034,"")</f>
        <v>#REF!</v>
      </c>
      <c r="F1034" s="5" t="e">
        <f t="shared" si="81"/>
        <v>#REF!</v>
      </c>
      <c r="G1034" s="15">
        <v>45245</v>
      </c>
      <c r="H1034" s="16" t="s">
        <v>27</v>
      </c>
      <c r="I1034" s="16" t="s">
        <v>64</v>
      </c>
      <c r="J1034" s="16" t="s">
        <v>9</v>
      </c>
      <c r="K1034" s="14" t="s">
        <v>10</v>
      </c>
      <c r="L1034" s="14" t="s">
        <v>17</v>
      </c>
      <c r="M1034" s="16" t="s">
        <v>12</v>
      </c>
      <c r="N1034" s="16" t="s">
        <v>13</v>
      </c>
      <c r="O1034" s="16" t="s">
        <v>14</v>
      </c>
      <c r="P1034" s="12">
        <f t="shared" si="82"/>
        <v>1</v>
      </c>
      <c r="Q1034" s="12" cm="1">
        <f t="array" ref="Q1034">SUMPRODUCT(($G$2:$G$2765=G1034)*(P1034&gt;$P$2:$P$2765))+1</f>
        <v>1</v>
      </c>
      <c r="R1034" s="12" t="e">
        <f>(Q1034*100000)+#REF!</f>
        <v>#REF!</v>
      </c>
      <c r="S1034" t="e" cm="1">
        <f t="array" ref="S1034">SUMPRODUCT(($G$2:$G$2765=G1034)*(R1034&gt;$R$2:$R$2765))+1</f>
        <v>#REF!</v>
      </c>
      <c r="T1034" t="str">
        <f t="shared" si="83"/>
        <v xml:space="preserve">Bangor-On-Dee </v>
      </c>
      <c r="U1034">
        <v>0</v>
      </c>
      <c r="V1034" t="s">
        <v>19</v>
      </c>
      <c r="W1034">
        <f t="shared" si="84"/>
        <v>2023</v>
      </c>
    </row>
    <row r="1035" spans="1:23" x14ac:dyDescent="0.25">
      <c r="A1035" s="10" t="str">
        <f>IF(YEAR(G1035)=2024,#REF!,"")</f>
        <v/>
      </c>
      <c r="B1035" s="10" t="str">
        <f>IF(YEAR(G1035)=2025,#REF!,"")</f>
        <v/>
      </c>
      <c r="C1035" s="10" t="str">
        <f t="shared" si="80"/>
        <v>Afternoon45246</v>
      </c>
      <c r="D1035" s="5" t="str">
        <f>IF('by region'!$C$2="Any","Any",'Turf only'!V1035)&amp;M1035&amp;IF('by region'!$I$2="Any","Any",N1035)&amp;G1035</f>
        <v>AnyJumpAny45246</v>
      </c>
      <c r="E1035" s="5" t="e">
        <f>IF(I1035=#REF!,'Turf only'!G1035,"")</f>
        <v>#REF!</v>
      </c>
      <c r="F1035" s="5" t="e">
        <f t="shared" si="81"/>
        <v>#REF!</v>
      </c>
      <c r="G1035" s="15">
        <v>45246</v>
      </c>
      <c r="H1035" s="16" t="s">
        <v>34</v>
      </c>
      <c r="I1035" s="16" t="s">
        <v>53</v>
      </c>
      <c r="J1035" s="16" t="s">
        <v>9</v>
      </c>
      <c r="K1035" s="14" t="s">
        <v>16</v>
      </c>
      <c r="L1035" s="14" t="s">
        <v>17</v>
      </c>
      <c r="M1035" s="16" t="s">
        <v>12</v>
      </c>
      <c r="N1035" s="16" t="s">
        <v>13</v>
      </c>
      <c r="O1035" s="16" t="s">
        <v>14</v>
      </c>
      <c r="P1035" s="12">
        <f t="shared" si="82"/>
        <v>1</v>
      </c>
      <c r="Q1035" s="12" cm="1">
        <f t="array" ref="Q1035">SUMPRODUCT(($G$2:$G$2765=G1035)*(P1035&gt;$P$2:$P$2765))+1</f>
        <v>1</v>
      </c>
      <c r="R1035" s="12" t="e">
        <f>(Q1035*100000)+#REF!</f>
        <v>#REF!</v>
      </c>
      <c r="S1035" t="e" cm="1">
        <f t="array" ref="S1035">SUMPRODUCT(($G$2:$G$2765=G1035)*(R1035&gt;$R$2:$R$2765))+1</f>
        <v>#REF!</v>
      </c>
      <c r="T1035" t="str">
        <f t="shared" si="83"/>
        <v xml:space="preserve">Market Rasen </v>
      </c>
      <c r="U1035">
        <v>0</v>
      </c>
      <c r="V1035" t="s">
        <v>17</v>
      </c>
      <c r="W1035">
        <f t="shared" si="84"/>
        <v>2023</v>
      </c>
    </row>
    <row r="1036" spans="1:23" x14ac:dyDescent="0.25">
      <c r="A1036" s="10" t="str">
        <f>IF(YEAR(G1036)=2024,#REF!,"")</f>
        <v/>
      </c>
      <c r="B1036" s="10" t="str">
        <f>IF(YEAR(G1036)=2025,#REF!,"")</f>
        <v/>
      </c>
      <c r="C1036" s="10" t="str">
        <f t="shared" si="80"/>
        <v>Afternoon45246</v>
      </c>
      <c r="D1036" s="5" t="str">
        <f>IF('by region'!$C$2="Any","Any",'Turf only'!V1036)&amp;M1036&amp;IF('by region'!$I$2="Any","Any",N1036)&amp;G1036</f>
        <v>AnyJumpAny45246</v>
      </c>
      <c r="E1036" s="5" t="e">
        <f>IF(I1036=#REF!,'Turf only'!G1036,"")</f>
        <v>#REF!</v>
      </c>
      <c r="F1036" s="5" t="e">
        <f t="shared" si="81"/>
        <v>#REF!</v>
      </c>
      <c r="G1036" s="15">
        <v>45246</v>
      </c>
      <c r="H1036" s="16" t="s">
        <v>34</v>
      </c>
      <c r="I1036" s="16" t="s">
        <v>46</v>
      </c>
      <c r="J1036" s="16" t="s">
        <v>9</v>
      </c>
      <c r="K1036" s="14" t="s">
        <v>24</v>
      </c>
      <c r="L1036" s="14" t="s">
        <v>11</v>
      </c>
      <c r="M1036" s="16" t="s">
        <v>12</v>
      </c>
      <c r="N1036" s="16" t="s">
        <v>13</v>
      </c>
      <c r="O1036" s="16" t="s">
        <v>14</v>
      </c>
      <c r="P1036" s="12">
        <f t="shared" si="82"/>
        <v>1</v>
      </c>
      <c r="Q1036" s="12" cm="1">
        <f t="array" ref="Q1036">SUMPRODUCT(($G$2:$G$2765=G1036)*(P1036&gt;$P$2:$P$2765))+1</f>
        <v>1</v>
      </c>
      <c r="R1036" s="12" t="e">
        <f>(Q1036*100000)+#REF!</f>
        <v>#REF!</v>
      </c>
      <c r="S1036" t="e" cm="1">
        <f t="array" ref="S1036">SUMPRODUCT(($G$2:$G$2765=G1036)*(R1036&gt;$R$2:$R$2765))+1</f>
        <v>#REF!</v>
      </c>
      <c r="T1036" t="str">
        <f t="shared" si="83"/>
        <v xml:space="preserve">Sedgefield </v>
      </c>
      <c r="U1036">
        <v>0</v>
      </c>
      <c r="V1036" t="s">
        <v>19</v>
      </c>
      <c r="W1036">
        <f t="shared" si="84"/>
        <v>2023</v>
      </c>
    </row>
    <row r="1037" spans="1:23" x14ac:dyDescent="0.25">
      <c r="A1037" s="10" t="str">
        <f>IF(YEAR(G1037)=2024,#REF!,"")</f>
        <v/>
      </c>
      <c r="B1037" s="10" t="str">
        <f>IF(YEAR(G1037)=2025,#REF!,"")</f>
        <v/>
      </c>
      <c r="C1037" s="10" t="str">
        <f t="shared" si="80"/>
        <v>Afternoon45246</v>
      </c>
      <c r="D1037" s="5" t="str">
        <f>IF('by region'!$C$2="Any","Any",'Turf only'!V1037)&amp;M1037&amp;IF('by region'!$I$2="Any","Any",N1037)&amp;G1037</f>
        <v>AnyJumpAny45246</v>
      </c>
      <c r="E1037" s="5" t="e">
        <f>IF(I1037=#REF!,'Turf only'!G1037,"")</f>
        <v>#REF!</v>
      </c>
      <c r="F1037" s="5" t="e">
        <f t="shared" si="81"/>
        <v>#REF!</v>
      </c>
      <c r="G1037" s="15">
        <v>45246</v>
      </c>
      <c r="H1037" s="16" t="s">
        <v>34</v>
      </c>
      <c r="I1037" s="16" t="s">
        <v>57</v>
      </c>
      <c r="J1037" s="16" t="s">
        <v>9</v>
      </c>
      <c r="K1037" s="14" t="s">
        <v>10</v>
      </c>
      <c r="L1037" s="14" t="s">
        <v>19</v>
      </c>
      <c r="M1037" s="16" t="s">
        <v>12</v>
      </c>
      <c r="N1037" s="16" t="s">
        <v>13</v>
      </c>
      <c r="O1037" s="16" t="s">
        <v>14</v>
      </c>
      <c r="P1037" s="12">
        <f t="shared" si="82"/>
        <v>1</v>
      </c>
      <c r="Q1037" s="12" cm="1">
        <f t="array" ref="Q1037">SUMPRODUCT(($G$2:$G$2765=G1037)*(P1037&gt;$P$2:$P$2765))+1</f>
        <v>1</v>
      </c>
      <c r="R1037" s="12" t="e">
        <f>(Q1037*100000)+#REF!</f>
        <v>#REF!</v>
      </c>
      <c r="S1037" t="e" cm="1">
        <f t="array" ref="S1037">SUMPRODUCT(($G$2:$G$2765=G1037)*(R1037&gt;$R$2:$R$2765))+1</f>
        <v>#REF!</v>
      </c>
      <c r="T1037" t="str">
        <f t="shared" si="83"/>
        <v xml:space="preserve">Taunton </v>
      </c>
      <c r="U1037">
        <v>0</v>
      </c>
      <c r="V1037" t="s">
        <v>17</v>
      </c>
      <c r="W1037">
        <f t="shared" si="84"/>
        <v>2023</v>
      </c>
    </row>
    <row r="1038" spans="1:23" x14ac:dyDescent="0.25">
      <c r="A1038" s="10" t="str">
        <f>IF(YEAR(G1038)=2024,#REF!,"")</f>
        <v/>
      </c>
      <c r="B1038" s="10" t="str">
        <f>IF(YEAR(G1038)=2025,#REF!,"")</f>
        <v/>
      </c>
      <c r="C1038" s="10" t="str">
        <f t="shared" si="80"/>
        <v>Afternoon45247</v>
      </c>
      <c r="D1038" s="5" t="str">
        <f>IF('by region'!$C$2="Any","Any",'Turf only'!V1038)&amp;M1038&amp;IF('by region'!$I$2="Any","Any",N1038)&amp;G1038</f>
        <v>AnyJumpAny45247</v>
      </c>
      <c r="E1038" s="5" t="e">
        <f>IF(I1038=#REF!,'Turf only'!G1038,"")</f>
        <v>#REF!</v>
      </c>
      <c r="F1038" s="5" t="e">
        <f t="shared" si="81"/>
        <v>#REF!</v>
      </c>
      <c r="G1038" s="15">
        <v>45247</v>
      </c>
      <c r="H1038" s="16" t="s">
        <v>35</v>
      </c>
      <c r="I1038" s="16" t="s">
        <v>15</v>
      </c>
      <c r="J1038" s="16" t="s">
        <v>9</v>
      </c>
      <c r="K1038" s="14" t="s">
        <v>16</v>
      </c>
      <c r="L1038" s="14" t="s">
        <v>17</v>
      </c>
      <c r="M1038" s="16" t="s">
        <v>12</v>
      </c>
      <c r="N1038" s="16" t="s">
        <v>13</v>
      </c>
      <c r="O1038" s="16" t="s">
        <v>14</v>
      </c>
      <c r="P1038" s="12">
        <f t="shared" si="82"/>
        <v>1</v>
      </c>
      <c r="Q1038" s="12" cm="1">
        <f t="array" ref="Q1038">SUMPRODUCT(($G$2:$G$2765=G1038)*(P1038&gt;$P$2:$P$2765))+1</f>
        <v>1</v>
      </c>
      <c r="R1038" s="12" t="e">
        <f>(Q1038*100000)+#REF!</f>
        <v>#REF!</v>
      </c>
      <c r="S1038" t="e" cm="1">
        <f t="array" ref="S1038">SUMPRODUCT(($G$2:$G$2765=G1038)*(R1038&gt;$R$2:$R$2765))+1</f>
        <v>#REF!</v>
      </c>
      <c r="T1038" t="str">
        <f t="shared" si="83"/>
        <v xml:space="preserve">Cheltenham </v>
      </c>
      <c r="U1038">
        <v>0</v>
      </c>
      <c r="V1038" t="s">
        <v>17</v>
      </c>
      <c r="W1038">
        <f t="shared" si="84"/>
        <v>2023</v>
      </c>
    </row>
    <row r="1039" spans="1:23" x14ac:dyDescent="0.25">
      <c r="A1039" s="10" t="str">
        <f>IF(YEAR(G1039)=2024,#REF!,"")</f>
        <v/>
      </c>
      <c r="B1039" s="10" t="str">
        <f>IF(YEAR(G1039)=2025,#REF!,"")</f>
        <v/>
      </c>
      <c r="C1039" s="10" t="str">
        <f t="shared" si="80"/>
        <v>Afternoon45247</v>
      </c>
      <c r="D1039" s="5" t="str">
        <f>IF('by region'!$C$2="Any","Any",'Turf only'!V1039)&amp;M1039&amp;IF('by region'!$I$2="Any","Any",N1039)&amp;G1039</f>
        <v>AnyJumpAny45247</v>
      </c>
      <c r="E1039" s="5" t="e">
        <f>IF(I1039=#REF!,'Turf only'!G1039,"")</f>
        <v>#REF!</v>
      </c>
      <c r="F1039" s="5" t="e">
        <f t="shared" si="81"/>
        <v>#REF!</v>
      </c>
      <c r="G1039" s="15">
        <v>45247</v>
      </c>
      <c r="H1039" s="16" t="s">
        <v>35</v>
      </c>
      <c r="I1039" s="16" t="s">
        <v>23</v>
      </c>
      <c r="J1039" s="16" t="s">
        <v>9</v>
      </c>
      <c r="K1039" s="14" t="s">
        <v>24</v>
      </c>
      <c r="L1039" s="14" t="s">
        <v>17</v>
      </c>
      <c r="M1039" s="16" t="s">
        <v>12</v>
      </c>
      <c r="N1039" s="16" t="s">
        <v>13</v>
      </c>
      <c r="O1039" s="16" t="s">
        <v>14</v>
      </c>
      <c r="P1039" s="12">
        <f t="shared" si="82"/>
        <v>1</v>
      </c>
      <c r="Q1039" s="12" cm="1">
        <f t="array" ref="Q1039">SUMPRODUCT(($G$2:$G$2765=G1039)*(P1039&gt;$P$2:$P$2765))+1</f>
        <v>1</v>
      </c>
      <c r="R1039" s="12" t="e">
        <f>(Q1039*100000)+#REF!</f>
        <v>#REF!</v>
      </c>
      <c r="S1039" t="e" cm="1">
        <f t="array" ref="S1039">SUMPRODUCT(($G$2:$G$2765=G1039)*(R1039&gt;$R$2:$R$2765))+1</f>
        <v>#REF!</v>
      </c>
      <c r="T1039" t="str">
        <f t="shared" si="83"/>
        <v xml:space="preserve">Southwell </v>
      </c>
      <c r="U1039">
        <v>0</v>
      </c>
      <c r="V1039" t="s">
        <v>30</v>
      </c>
      <c r="W1039">
        <f t="shared" si="84"/>
        <v>2023</v>
      </c>
    </row>
    <row r="1040" spans="1:23" x14ac:dyDescent="0.25">
      <c r="A1040" s="10" t="str">
        <f>IF(YEAR(G1040)=2024,#REF!,"")</f>
        <v/>
      </c>
      <c r="B1040" s="10" t="str">
        <f>IF(YEAR(G1040)=2025,#REF!,"")</f>
        <v/>
      </c>
      <c r="C1040" s="10" t="str">
        <f t="shared" si="80"/>
        <v>Afternoon45248</v>
      </c>
      <c r="D1040" s="5" t="str">
        <f>IF('by region'!$C$2="Any","Any",'Turf only'!V1040)&amp;M1040&amp;IF('by region'!$I$2="Any","Any",N1040)&amp;G1040</f>
        <v>AnyJumpAny45248</v>
      </c>
      <c r="E1040" s="5" t="e">
        <f>IF(I1040=#REF!,'Turf only'!G1040,"")</f>
        <v>#REF!</v>
      </c>
      <c r="F1040" s="5" t="e">
        <f t="shared" si="81"/>
        <v>#REF!</v>
      </c>
      <c r="G1040" s="15">
        <v>45248</v>
      </c>
      <c r="H1040" s="16" t="s">
        <v>37</v>
      </c>
      <c r="I1040" s="16" t="s">
        <v>15</v>
      </c>
      <c r="J1040" s="16" t="s">
        <v>9</v>
      </c>
      <c r="K1040" s="14" t="s">
        <v>16</v>
      </c>
      <c r="L1040" s="14" t="s">
        <v>17</v>
      </c>
      <c r="M1040" s="16" t="s">
        <v>12</v>
      </c>
      <c r="N1040" s="16" t="s">
        <v>13</v>
      </c>
      <c r="O1040" s="16" t="s">
        <v>14</v>
      </c>
      <c r="P1040" s="12">
        <f t="shared" si="82"/>
        <v>1</v>
      </c>
      <c r="Q1040" s="12" cm="1">
        <f t="array" ref="Q1040">SUMPRODUCT(($G$2:$G$2765=G1040)*(P1040&gt;$P$2:$P$2765))+1</f>
        <v>1</v>
      </c>
      <c r="R1040" s="12" t="e">
        <f>(Q1040*100000)+#REF!</f>
        <v>#REF!</v>
      </c>
      <c r="S1040" t="e" cm="1">
        <f t="array" ref="S1040">SUMPRODUCT(($G$2:$G$2765=G1040)*(R1040&gt;$R$2:$R$2765))+1</f>
        <v>#REF!</v>
      </c>
      <c r="T1040" t="str">
        <f t="shared" si="83"/>
        <v xml:space="preserve">Cheltenham </v>
      </c>
      <c r="U1040">
        <v>0</v>
      </c>
      <c r="V1040" t="s">
        <v>11</v>
      </c>
      <c r="W1040">
        <f t="shared" si="84"/>
        <v>2023</v>
      </c>
    </row>
    <row r="1041" spans="1:23" x14ac:dyDescent="0.25">
      <c r="A1041" s="10" t="str">
        <f>IF(YEAR(G1041)=2024,#REF!,"")</f>
        <v/>
      </c>
      <c r="B1041" s="10" t="str">
        <f>IF(YEAR(G1041)=2025,#REF!,"")</f>
        <v/>
      </c>
      <c r="C1041" s="10" t="str">
        <f t="shared" si="80"/>
        <v>Afternoon45248</v>
      </c>
      <c r="D1041" s="5" t="str">
        <f>IF('by region'!$C$2="Any","Any",'Turf only'!V1041)&amp;M1041&amp;IF('by region'!$I$2="Any","Any",N1041)&amp;G1041</f>
        <v>AnyJumpAny45248</v>
      </c>
      <c r="E1041" s="5" t="e">
        <f>IF(I1041=#REF!,'Turf only'!G1041,"")</f>
        <v>#REF!</v>
      </c>
      <c r="F1041" s="5" t="e">
        <f t="shared" si="81"/>
        <v>#REF!</v>
      </c>
      <c r="G1041" s="15">
        <v>45248</v>
      </c>
      <c r="H1041" s="16" t="s">
        <v>37</v>
      </c>
      <c r="I1041" s="16" t="s">
        <v>60</v>
      </c>
      <c r="J1041" s="16" t="s">
        <v>9</v>
      </c>
      <c r="K1041" s="14" t="s">
        <v>24</v>
      </c>
      <c r="L1041" s="14" t="s">
        <v>17</v>
      </c>
      <c r="M1041" s="16" t="s">
        <v>12</v>
      </c>
      <c r="N1041" s="16" t="s">
        <v>13</v>
      </c>
      <c r="O1041" s="16" t="s">
        <v>14</v>
      </c>
      <c r="P1041" s="12">
        <f t="shared" si="82"/>
        <v>1</v>
      </c>
      <c r="Q1041" s="12" cm="1">
        <f t="array" ref="Q1041">SUMPRODUCT(($G$2:$G$2765=G1041)*(P1041&gt;$P$2:$P$2765))+1</f>
        <v>1</v>
      </c>
      <c r="R1041" s="12" t="e">
        <f>(Q1041*100000)+#REF!</f>
        <v>#REF!</v>
      </c>
      <c r="S1041" t="e" cm="1">
        <f t="array" ref="S1041">SUMPRODUCT(($G$2:$G$2765=G1041)*(R1041&gt;$R$2:$R$2765))+1</f>
        <v>#REF!</v>
      </c>
      <c r="T1041" t="str">
        <f t="shared" si="83"/>
        <v xml:space="preserve">Uttoxeter </v>
      </c>
      <c r="U1041">
        <v>0</v>
      </c>
      <c r="V1041" t="s">
        <v>19</v>
      </c>
      <c r="W1041">
        <f t="shared" si="84"/>
        <v>2023</v>
      </c>
    </row>
    <row r="1042" spans="1:23" x14ac:dyDescent="0.25">
      <c r="A1042" s="10" t="str">
        <f>IF(YEAR(G1042)=2024,#REF!,"")</f>
        <v/>
      </c>
      <c r="B1042" s="10" t="str">
        <f>IF(YEAR(G1042)=2025,#REF!,"")</f>
        <v/>
      </c>
      <c r="C1042" s="10" t="str">
        <f t="shared" si="80"/>
        <v>Afternoon45248</v>
      </c>
      <c r="D1042" s="5" t="str">
        <f>IF('by region'!$C$2="Any","Any",'Turf only'!V1042)&amp;M1042&amp;IF('by region'!$I$2="Any","Any",N1042)&amp;G1042</f>
        <v>AnyJumpAny45248</v>
      </c>
      <c r="E1042" s="5" t="e">
        <f>IF(I1042=#REF!,'Turf only'!G1042,"")</f>
        <v>#REF!</v>
      </c>
      <c r="F1042" s="5" t="e">
        <f t="shared" si="81"/>
        <v>#REF!</v>
      </c>
      <c r="G1042" s="15">
        <v>45248</v>
      </c>
      <c r="H1042" s="16" t="s">
        <v>37</v>
      </c>
      <c r="I1042" s="16" t="s">
        <v>49</v>
      </c>
      <c r="J1042" s="16" t="s">
        <v>9</v>
      </c>
      <c r="K1042" s="14" t="s">
        <v>10</v>
      </c>
      <c r="L1042" s="14" t="s">
        <v>11</v>
      </c>
      <c r="M1042" s="16" t="s">
        <v>12</v>
      </c>
      <c r="N1042" s="16" t="s">
        <v>13</v>
      </c>
      <c r="O1042" s="16" t="s">
        <v>14</v>
      </c>
      <c r="P1042" s="12">
        <f t="shared" si="82"/>
        <v>1</v>
      </c>
      <c r="Q1042" s="12" cm="1">
        <f t="array" ref="Q1042">SUMPRODUCT(($G$2:$G$2765=G1042)*(P1042&gt;$P$2:$P$2765))+1</f>
        <v>1</v>
      </c>
      <c r="R1042" s="12" t="e">
        <f>(Q1042*100000)+#REF!</f>
        <v>#REF!</v>
      </c>
      <c r="S1042" t="e" cm="1">
        <f t="array" ref="S1042">SUMPRODUCT(($G$2:$G$2765=G1042)*(R1042&gt;$R$2:$R$2765))+1</f>
        <v>#REF!</v>
      </c>
      <c r="T1042" t="str">
        <f t="shared" si="83"/>
        <v xml:space="preserve">Wetherby </v>
      </c>
      <c r="U1042">
        <v>0</v>
      </c>
      <c r="V1042" t="s">
        <v>17</v>
      </c>
      <c r="W1042">
        <f t="shared" si="84"/>
        <v>2023</v>
      </c>
    </row>
    <row r="1043" spans="1:23" x14ac:dyDescent="0.25">
      <c r="A1043" s="10" t="str">
        <f>IF(YEAR(G1043)=2024,#REF!,"")</f>
        <v/>
      </c>
      <c r="B1043" s="10" t="str">
        <f>IF(YEAR(G1043)=2025,#REF!,"")</f>
        <v/>
      </c>
      <c r="C1043" s="10" t="str">
        <f t="shared" si="80"/>
        <v>Afternoon45249</v>
      </c>
      <c r="D1043" s="5" t="str">
        <f>IF('by region'!$C$2="Any","Any",'Turf only'!V1043)&amp;M1043&amp;IF('by region'!$I$2="Any","Any",N1043)&amp;G1043</f>
        <v>AnyJumpAny45249</v>
      </c>
      <c r="E1043" s="5" t="e">
        <f>IF(I1043=#REF!,'Turf only'!G1043,"")</f>
        <v>#REF!</v>
      </c>
      <c r="F1043" s="5" t="e">
        <f t="shared" si="81"/>
        <v>#REF!</v>
      </c>
      <c r="G1043" s="15">
        <v>45249</v>
      </c>
      <c r="H1043" s="16" t="s">
        <v>40</v>
      </c>
      <c r="I1043" s="16" t="s">
        <v>15</v>
      </c>
      <c r="J1043" s="16" t="s">
        <v>9</v>
      </c>
      <c r="K1043" s="14" t="s">
        <v>16</v>
      </c>
      <c r="L1043" s="14" t="s">
        <v>17</v>
      </c>
      <c r="M1043" s="16" t="s">
        <v>12</v>
      </c>
      <c r="N1043" s="16" t="s">
        <v>13</v>
      </c>
      <c r="O1043" s="16" t="s">
        <v>14</v>
      </c>
      <c r="P1043" s="12">
        <f t="shared" si="82"/>
        <v>1</v>
      </c>
      <c r="Q1043" s="12" cm="1">
        <f t="array" ref="Q1043">SUMPRODUCT(($G$2:$G$2765=G1043)*(P1043&gt;$P$2:$P$2765))+1</f>
        <v>1</v>
      </c>
      <c r="R1043" s="12" t="e">
        <f>(Q1043*100000)+#REF!</f>
        <v>#REF!</v>
      </c>
      <c r="S1043" t="e" cm="1">
        <f t="array" ref="S1043">SUMPRODUCT(($G$2:$G$2765=G1043)*(R1043&gt;$R$2:$R$2765))+1</f>
        <v>#REF!</v>
      </c>
      <c r="T1043" t="str">
        <f t="shared" si="83"/>
        <v xml:space="preserve">Cheltenham </v>
      </c>
      <c r="U1043">
        <v>0</v>
      </c>
      <c r="V1043" t="s">
        <v>30</v>
      </c>
      <c r="W1043">
        <f t="shared" si="84"/>
        <v>2023</v>
      </c>
    </row>
    <row r="1044" spans="1:23" x14ac:dyDescent="0.25">
      <c r="A1044" s="10" t="str">
        <f>IF(YEAR(G1044)=2024,#REF!,"")</f>
        <v/>
      </c>
      <c r="B1044" s="10" t="str">
        <f>IF(YEAR(G1044)=2025,#REF!,"")</f>
        <v/>
      </c>
      <c r="C1044" s="10" t="str">
        <f t="shared" si="80"/>
        <v>Afternoon45249</v>
      </c>
      <c r="D1044" s="5" t="str">
        <f>IF('by region'!$C$2="Any","Any",'Turf only'!V1044)&amp;M1044&amp;IF('by region'!$I$2="Any","Any",N1044)&amp;G1044</f>
        <v>AnyJumpAny45249</v>
      </c>
      <c r="E1044" s="5" t="e">
        <f>IF(I1044=#REF!,'Turf only'!G1044,"")</f>
        <v>#REF!</v>
      </c>
      <c r="F1044" s="5" t="e">
        <f t="shared" si="81"/>
        <v>#REF!</v>
      </c>
      <c r="G1044" s="15">
        <v>45249</v>
      </c>
      <c r="H1044" s="16" t="s">
        <v>40</v>
      </c>
      <c r="I1044" s="16" t="s">
        <v>58</v>
      </c>
      <c r="J1044" s="16" t="s">
        <v>9</v>
      </c>
      <c r="K1044" s="14" t="s">
        <v>24</v>
      </c>
      <c r="L1044" s="14" t="s">
        <v>19</v>
      </c>
      <c r="M1044" s="16" t="s">
        <v>12</v>
      </c>
      <c r="N1044" s="16" t="s">
        <v>13</v>
      </c>
      <c r="O1044" s="16" t="s">
        <v>14</v>
      </c>
      <c r="P1044" s="12">
        <f t="shared" si="82"/>
        <v>1</v>
      </c>
      <c r="Q1044" s="12" cm="1">
        <f t="array" ref="Q1044">SUMPRODUCT(($G$2:$G$2765=G1044)*(P1044&gt;$P$2:$P$2765))+1</f>
        <v>1</v>
      </c>
      <c r="R1044" s="12" t="e">
        <f>(Q1044*100000)+#REF!</f>
        <v>#REF!</v>
      </c>
      <c r="S1044" t="e" cm="1">
        <f t="array" ref="S1044">SUMPRODUCT(($G$2:$G$2765=G1044)*(R1044&gt;$R$2:$R$2765))+1</f>
        <v>#REF!</v>
      </c>
      <c r="T1044" t="str">
        <f t="shared" si="83"/>
        <v xml:space="preserve">Fontwell Park </v>
      </c>
      <c r="U1044">
        <v>0</v>
      </c>
      <c r="V1044" t="s">
        <v>17</v>
      </c>
      <c r="W1044">
        <f t="shared" si="84"/>
        <v>2023</v>
      </c>
    </row>
    <row r="1045" spans="1:23" x14ac:dyDescent="0.25">
      <c r="A1045" s="10" t="str">
        <f>IF(YEAR(G1045)=2024,#REF!,"")</f>
        <v/>
      </c>
      <c r="B1045" s="10" t="str">
        <f>IF(YEAR(G1045)=2025,#REF!,"")</f>
        <v/>
      </c>
      <c r="C1045" s="10" t="str">
        <f t="shared" si="80"/>
        <v>Afternoon45250</v>
      </c>
      <c r="D1045" s="5" t="str">
        <f>IF('by region'!$C$2="Any","Any",'Turf only'!V1045)&amp;M1045&amp;IF('by region'!$I$2="Any","Any",N1045)&amp;G1045</f>
        <v>AnyJumpAny45250</v>
      </c>
      <c r="E1045" s="5" t="e">
        <f>IF(I1045=#REF!,'Turf only'!G1045,"")</f>
        <v>#REF!</v>
      </c>
      <c r="F1045" s="5" t="e">
        <f t="shared" si="81"/>
        <v>#REF!</v>
      </c>
      <c r="G1045" s="15">
        <v>45250</v>
      </c>
      <c r="H1045" s="16" t="s">
        <v>42</v>
      </c>
      <c r="I1045" s="16" t="s">
        <v>18</v>
      </c>
      <c r="J1045" s="16" t="s">
        <v>9</v>
      </c>
      <c r="K1045" s="14" t="s">
        <v>16</v>
      </c>
      <c r="L1045" s="14" t="s">
        <v>19</v>
      </c>
      <c r="M1045" s="16" t="s">
        <v>12</v>
      </c>
      <c r="N1045" s="16" t="s">
        <v>13</v>
      </c>
      <c r="O1045" s="16" t="s">
        <v>14</v>
      </c>
      <c r="P1045" s="12">
        <f t="shared" si="82"/>
        <v>1</v>
      </c>
      <c r="Q1045" s="12" cm="1">
        <f t="array" ref="Q1045">SUMPRODUCT(($G$2:$G$2765=G1045)*(P1045&gt;$P$2:$P$2765))+1</f>
        <v>1</v>
      </c>
      <c r="R1045" s="12" t="e">
        <f>(Q1045*100000)+#REF!</f>
        <v>#REF!</v>
      </c>
      <c r="S1045" t="e" cm="1">
        <f t="array" ref="S1045">SUMPRODUCT(($G$2:$G$2765=G1045)*(R1045&gt;$R$2:$R$2765))+1</f>
        <v>#REF!</v>
      </c>
      <c r="T1045" t="str">
        <f t="shared" si="83"/>
        <v xml:space="preserve">Exeter </v>
      </c>
      <c r="U1045">
        <v>0</v>
      </c>
      <c r="V1045" t="s">
        <v>17</v>
      </c>
      <c r="W1045">
        <f t="shared" si="84"/>
        <v>2023</v>
      </c>
    </row>
    <row r="1046" spans="1:23" x14ac:dyDescent="0.25">
      <c r="A1046" s="10" t="str">
        <f>IF(YEAR(G1046)=2024,#REF!,"")</f>
        <v/>
      </c>
      <c r="B1046" s="10" t="str">
        <f>IF(YEAR(G1046)=2025,#REF!,"")</f>
        <v/>
      </c>
      <c r="C1046" s="10" t="str">
        <f t="shared" si="80"/>
        <v>Afternoon45250</v>
      </c>
      <c r="D1046" s="5" t="str">
        <f>IF('by region'!$C$2="Any","Any",'Turf only'!V1046)&amp;M1046&amp;IF('by region'!$I$2="Any","Any",N1046)&amp;G1046</f>
        <v>AnyJumpAny45250</v>
      </c>
      <c r="E1046" s="5" t="e">
        <f>IF(I1046=#REF!,'Turf only'!G1046,"")</f>
        <v>#REF!</v>
      </c>
      <c r="F1046" s="5" t="e">
        <f t="shared" si="81"/>
        <v>#REF!</v>
      </c>
      <c r="G1046" s="15">
        <v>45250</v>
      </c>
      <c r="H1046" s="16" t="s">
        <v>42</v>
      </c>
      <c r="I1046" s="16" t="s">
        <v>44</v>
      </c>
      <c r="J1046" s="16" t="s">
        <v>9</v>
      </c>
      <c r="K1046" s="14" t="s">
        <v>10</v>
      </c>
      <c r="L1046" s="14" t="s">
        <v>17</v>
      </c>
      <c r="M1046" s="16" t="s">
        <v>12</v>
      </c>
      <c r="N1046" s="16" t="s">
        <v>13</v>
      </c>
      <c r="O1046" s="16" t="s">
        <v>14</v>
      </c>
      <c r="P1046" s="12">
        <f t="shared" si="82"/>
        <v>1</v>
      </c>
      <c r="Q1046" s="12" cm="1">
        <f t="array" ref="Q1046">SUMPRODUCT(($G$2:$G$2765=G1046)*(P1046&gt;$P$2:$P$2765))+1</f>
        <v>1</v>
      </c>
      <c r="R1046" s="12" t="e">
        <f>(Q1046*100000)+#REF!</f>
        <v>#REF!</v>
      </c>
      <c r="S1046" t="e" cm="1">
        <f t="array" ref="S1046">SUMPRODUCT(($G$2:$G$2765=G1046)*(R1046&gt;$R$2:$R$2765))+1</f>
        <v>#REF!</v>
      </c>
      <c r="T1046" t="str">
        <f t="shared" si="83"/>
        <v xml:space="preserve">Leicester </v>
      </c>
      <c r="U1046">
        <v>0</v>
      </c>
      <c r="V1046" t="s">
        <v>19</v>
      </c>
      <c r="W1046">
        <f t="shared" si="84"/>
        <v>2023</v>
      </c>
    </row>
    <row r="1047" spans="1:23" x14ac:dyDescent="0.25">
      <c r="A1047" s="10" t="str">
        <f>IF(YEAR(G1047)=2024,#REF!,"")</f>
        <v/>
      </c>
      <c r="B1047" s="10" t="str">
        <f>IF(YEAR(G1047)=2025,#REF!,"")</f>
        <v/>
      </c>
      <c r="C1047" s="10" t="str">
        <f t="shared" si="80"/>
        <v>Afternoon45250</v>
      </c>
      <c r="D1047" s="5" t="str">
        <f>IF('by region'!$C$2="Any","Any",'Turf only'!V1047)&amp;M1047&amp;IF('by region'!$I$2="Any","Any",N1047)&amp;G1047</f>
        <v>AnyJumpAny45250</v>
      </c>
      <c r="E1047" s="5" t="e">
        <f>IF(I1047=#REF!,'Turf only'!G1047,"")</f>
        <v>#REF!</v>
      </c>
      <c r="F1047" s="5" t="e">
        <f t="shared" si="81"/>
        <v>#REF!</v>
      </c>
      <c r="G1047" s="15">
        <v>45250</v>
      </c>
      <c r="H1047" s="16" t="s">
        <v>42</v>
      </c>
      <c r="I1047" s="16" t="s">
        <v>41</v>
      </c>
      <c r="J1047" s="16" t="s">
        <v>9</v>
      </c>
      <c r="K1047" s="14" t="s">
        <v>10</v>
      </c>
      <c r="L1047" s="14" t="s">
        <v>19</v>
      </c>
      <c r="M1047" s="16" t="s">
        <v>12</v>
      </c>
      <c r="N1047" s="16" t="s">
        <v>13</v>
      </c>
      <c r="O1047" s="16" t="s">
        <v>14</v>
      </c>
      <c r="P1047" s="12">
        <f t="shared" si="82"/>
        <v>1</v>
      </c>
      <c r="Q1047" s="12" cm="1">
        <f t="array" ref="Q1047">SUMPRODUCT(($G$2:$G$2765=G1047)*(P1047&gt;$P$2:$P$2765))+1</f>
        <v>1</v>
      </c>
      <c r="R1047" s="12" t="e">
        <f>(Q1047*100000)+#REF!</f>
        <v>#REF!</v>
      </c>
      <c r="S1047" t="e" cm="1">
        <f t="array" ref="S1047">SUMPRODUCT(($G$2:$G$2765=G1047)*(R1047&gt;$R$2:$R$2765))+1</f>
        <v>#REF!</v>
      </c>
      <c r="T1047" t="str">
        <f t="shared" si="83"/>
        <v xml:space="preserve">Plumpton </v>
      </c>
      <c r="U1047">
        <v>0</v>
      </c>
      <c r="V1047" t="s">
        <v>30</v>
      </c>
      <c r="W1047">
        <f t="shared" si="84"/>
        <v>2023</v>
      </c>
    </row>
    <row r="1048" spans="1:23" x14ac:dyDescent="0.25">
      <c r="A1048" s="10" t="str">
        <f>IF(YEAR(G1048)=2024,#REF!,"")</f>
        <v/>
      </c>
      <c r="B1048" s="10" t="str">
        <f>IF(YEAR(G1048)=2025,#REF!,"")</f>
        <v/>
      </c>
      <c r="C1048" s="10" t="str">
        <f t="shared" si="80"/>
        <v>Afternoon45251</v>
      </c>
      <c r="D1048" s="5" t="str">
        <f>IF('by region'!$C$2="Any","Any",'Turf only'!V1048)&amp;M1048&amp;IF('by region'!$I$2="Any","Any",N1048)&amp;G1048</f>
        <v>AnyJumpAny45251</v>
      </c>
      <c r="E1048" s="5" t="e">
        <f>IF(I1048=#REF!,'Turf only'!G1048,"")</f>
        <v>#REF!</v>
      </c>
      <c r="F1048" s="5" t="e">
        <f t="shared" si="81"/>
        <v>#REF!</v>
      </c>
      <c r="G1048" s="15">
        <v>45251</v>
      </c>
      <c r="H1048" s="16" t="s">
        <v>7</v>
      </c>
      <c r="I1048" s="16" t="s">
        <v>20</v>
      </c>
      <c r="J1048" s="16" t="s">
        <v>9</v>
      </c>
      <c r="K1048" s="14" t="s">
        <v>10</v>
      </c>
      <c r="L1048" s="14" t="s">
        <v>17</v>
      </c>
      <c r="M1048" s="16" t="s">
        <v>12</v>
      </c>
      <c r="N1048" s="16" t="s">
        <v>13</v>
      </c>
      <c r="O1048" s="16" t="s">
        <v>14</v>
      </c>
      <c r="P1048" s="12">
        <f t="shared" si="82"/>
        <v>1</v>
      </c>
      <c r="Q1048" s="12" cm="1">
        <f t="array" ref="Q1048">SUMPRODUCT(($G$2:$G$2765=G1048)*(P1048&gt;$P$2:$P$2765))+1</f>
        <v>1</v>
      </c>
      <c r="R1048" s="12" t="e">
        <f>(Q1048*100000)+#REF!</f>
        <v>#REF!</v>
      </c>
      <c r="S1048" t="e" cm="1">
        <f t="array" ref="S1048">SUMPRODUCT(($G$2:$G$2765=G1048)*(R1048&gt;$R$2:$R$2765))+1</f>
        <v>#REF!</v>
      </c>
      <c r="T1048" t="str">
        <f t="shared" si="83"/>
        <v xml:space="preserve">Fakenham </v>
      </c>
      <c r="U1048">
        <v>0</v>
      </c>
      <c r="V1048" t="s">
        <v>19</v>
      </c>
      <c r="W1048">
        <f t="shared" si="84"/>
        <v>2023</v>
      </c>
    </row>
    <row r="1049" spans="1:23" x14ac:dyDescent="0.25">
      <c r="A1049" s="10" t="str">
        <f>IF(YEAR(G1049)=2024,#REF!,"")</f>
        <v/>
      </c>
      <c r="B1049" s="10" t="str">
        <f>IF(YEAR(G1049)=2025,#REF!,"")</f>
        <v/>
      </c>
      <c r="C1049" s="10" t="str">
        <f t="shared" si="80"/>
        <v>Afternoon45251</v>
      </c>
      <c r="D1049" s="5" t="str">
        <f>IF('by region'!$C$2="Any","Any",'Turf only'!V1049)&amp;M1049&amp;IF('by region'!$I$2="Any","Any",N1049)&amp;G1049</f>
        <v>AnyJumpAny45251</v>
      </c>
      <c r="E1049" s="5" t="e">
        <f>IF(I1049=#REF!,'Turf only'!G1049,"")</f>
        <v>#REF!</v>
      </c>
      <c r="F1049" s="5" t="e">
        <f t="shared" si="81"/>
        <v>#REF!</v>
      </c>
      <c r="G1049" s="15">
        <v>45251</v>
      </c>
      <c r="H1049" s="16" t="s">
        <v>7</v>
      </c>
      <c r="I1049" s="16" t="s">
        <v>61</v>
      </c>
      <c r="J1049" s="16" t="s">
        <v>9</v>
      </c>
      <c r="K1049" s="14" t="s">
        <v>24</v>
      </c>
      <c r="L1049" s="14" t="s">
        <v>17</v>
      </c>
      <c r="M1049" s="16" t="s">
        <v>12</v>
      </c>
      <c r="N1049" s="16" t="s">
        <v>13</v>
      </c>
      <c r="O1049" s="16" t="s">
        <v>14</v>
      </c>
      <c r="P1049" s="12">
        <f t="shared" si="82"/>
        <v>1</v>
      </c>
      <c r="Q1049" s="12" cm="1">
        <f t="array" ref="Q1049">SUMPRODUCT(($G$2:$G$2765=G1049)*(P1049&gt;$P$2:$P$2765))+1</f>
        <v>1</v>
      </c>
      <c r="R1049" s="12" t="e">
        <f>(Q1049*100000)+#REF!</f>
        <v>#REF!</v>
      </c>
      <c r="S1049" t="e" cm="1">
        <f t="array" ref="S1049">SUMPRODUCT(($G$2:$G$2765=G1049)*(R1049&gt;$R$2:$R$2765))+1</f>
        <v>#REF!</v>
      </c>
      <c r="T1049" t="str">
        <f t="shared" si="83"/>
        <v xml:space="preserve">Hereford </v>
      </c>
      <c r="U1049">
        <v>0</v>
      </c>
      <c r="V1049" t="s">
        <v>19</v>
      </c>
      <c r="W1049">
        <f t="shared" si="84"/>
        <v>2023</v>
      </c>
    </row>
    <row r="1050" spans="1:23" x14ac:dyDescent="0.25">
      <c r="A1050" s="10" t="str">
        <f>IF(YEAR(G1050)=2024,#REF!,"")</f>
        <v/>
      </c>
      <c r="B1050" s="10" t="str">
        <f>IF(YEAR(G1050)=2025,#REF!,"")</f>
        <v/>
      </c>
      <c r="C1050" s="10" t="str">
        <f t="shared" si="80"/>
        <v>Afternoon45251</v>
      </c>
      <c r="D1050" s="5" t="str">
        <f>IF('by region'!$C$2="Any","Any",'Turf only'!V1050)&amp;M1050&amp;IF('by region'!$I$2="Any","Any",N1050)&amp;G1050</f>
        <v>AnyJumpAny45251</v>
      </c>
      <c r="E1050" s="5" t="e">
        <f>IF(I1050=#REF!,'Turf only'!G1050,"")</f>
        <v>#REF!</v>
      </c>
      <c r="F1050" s="5" t="e">
        <f t="shared" si="81"/>
        <v>#REF!</v>
      </c>
      <c r="G1050" s="15">
        <v>45251</v>
      </c>
      <c r="H1050" s="16" t="s">
        <v>7</v>
      </c>
      <c r="I1050" s="16" t="s">
        <v>36</v>
      </c>
      <c r="J1050" s="16" t="s">
        <v>9</v>
      </c>
      <c r="K1050" s="14" t="s">
        <v>24</v>
      </c>
      <c r="L1050" s="14" t="s">
        <v>19</v>
      </c>
      <c r="M1050" s="16" t="s">
        <v>12</v>
      </c>
      <c r="N1050" s="16" t="s">
        <v>13</v>
      </c>
      <c r="O1050" s="16" t="s">
        <v>14</v>
      </c>
      <c r="P1050" s="12">
        <f t="shared" si="82"/>
        <v>1</v>
      </c>
      <c r="Q1050" s="12" cm="1">
        <f t="array" ref="Q1050">SUMPRODUCT(($G$2:$G$2765=G1050)*(P1050&gt;$P$2:$P$2765))+1</f>
        <v>1</v>
      </c>
      <c r="R1050" s="12" t="e">
        <f>(Q1050*100000)+#REF!</f>
        <v>#REF!</v>
      </c>
      <c r="S1050" t="e" cm="1">
        <f t="array" ref="S1050">SUMPRODUCT(($G$2:$G$2765=G1050)*(R1050&gt;$R$2:$R$2765))+1</f>
        <v>#REF!</v>
      </c>
      <c r="T1050" t="str">
        <f t="shared" si="83"/>
        <v xml:space="preserve">Lingfield Park </v>
      </c>
      <c r="U1050">
        <v>0</v>
      </c>
      <c r="V1050" t="s">
        <v>11</v>
      </c>
      <c r="W1050">
        <f t="shared" si="84"/>
        <v>2023</v>
      </c>
    </row>
    <row r="1051" spans="1:23" x14ac:dyDescent="0.25">
      <c r="A1051" s="10" t="str">
        <f>IF(YEAR(G1051)=2024,#REF!,"")</f>
        <v/>
      </c>
      <c r="B1051" s="10" t="str">
        <f>IF(YEAR(G1051)=2025,#REF!,"")</f>
        <v/>
      </c>
      <c r="C1051" s="10" t="str">
        <f t="shared" si="80"/>
        <v>Afternoon45252</v>
      </c>
      <c r="D1051" s="5" t="str">
        <f>IF('by region'!$C$2="Any","Any",'Turf only'!V1051)&amp;M1051&amp;IF('by region'!$I$2="Any","Any",N1051)&amp;G1051</f>
        <v>AnyJumpAny45252</v>
      </c>
      <c r="E1051" s="5" t="e">
        <f>IF(I1051=#REF!,'Turf only'!G1051,"")</f>
        <v>#REF!</v>
      </c>
      <c r="F1051" s="5" t="e">
        <f t="shared" si="81"/>
        <v>#REF!</v>
      </c>
      <c r="G1051" s="15">
        <v>45252</v>
      </c>
      <c r="H1051" s="16" t="s">
        <v>27</v>
      </c>
      <c r="I1051" s="16" t="s">
        <v>65</v>
      </c>
      <c r="J1051" s="16" t="s">
        <v>9</v>
      </c>
      <c r="K1051" s="14" t="s">
        <v>24</v>
      </c>
      <c r="L1051" s="14" t="s">
        <v>19</v>
      </c>
      <c r="M1051" s="16" t="s">
        <v>12</v>
      </c>
      <c r="N1051" s="16" t="s">
        <v>13</v>
      </c>
      <c r="O1051" s="16" t="s">
        <v>14</v>
      </c>
      <c r="P1051" s="12">
        <f t="shared" si="82"/>
        <v>1</v>
      </c>
      <c r="Q1051" s="12" cm="1">
        <f t="array" ref="Q1051">SUMPRODUCT(($G$2:$G$2765=G1051)*(P1051&gt;$P$2:$P$2765))+1</f>
        <v>1</v>
      </c>
      <c r="R1051" s="12" t="e">
        <f>(Q1051*100000)+#REF!</f>
        <v>#REF!</v>
      </c>
      <c r="S1051" t="e" cm="1">
        <f t="array" ref="S1051">SUMPRODUCT(($G$2:$G$2765=G1051)*(R1051&gt;$R$2:$R$2765))+1</f>
        <v>#REF!</v>
      </c>
      <c r="T1051" t="str">
        <f t="shared" si="83"/>
        <v xml:space="preserve">Ffos Las </v>
      </c>
      <c r="U1051">
        <v>0</v>
      </c>
      <c r="V1051" t="s">
        <v>11</v>
      </c>
      <c r="W1051">
        <f t="shared" si="84"/>
        <v>2023</v>
      </c>
    </row>
    <row r="1052" spans="1:23" x14ac:dyDescent="0.25">
      <c r="A1052" s="10" t="str">
        <f>IF(YEAR(G1052)=2024,#REF!,"")</f>
        <v/>
      </c>
      <c r="B1052" s="10" t="str">
        <f>IF(YEAR(G1052)=2025,#REF!,"")</f>
        <v/>
      </c>
      <c r="C1052" s="10" t="str">
        <f t="shared" si="80"/>
        <v>Afternoon45252</v>
      </c>
      <c r="D1052" s="5" t="str">
        <f>IF('by region'!$C$2="Any","Any",'Turf only'!V1052)&amp;M1052&amp;IF('by region'!$I$2="Any","Any",N1052)&amp;G1052</f>
        <v>AnyJumpAny45252</v>
      </c>
      <c r="E1052" s="5" t="e">
        <f>IF(I1052=#REF!,'Turf only'!G1052,"")</f>
        <v>#REF!</v>
      </c>
      <c r="F1052" s="5" t="e">
        <f t="shared" si="81"/>
        <v>#REF!</v>
      </c>
      <c r="G1052" s="15">
        <v>45252</v>
      </c>
      <c r="H1052" s="16" t="s">
        <v>27</v>
      </c>
      <c r="I1052" s="16" t="s">
        <v>67</v>
      </c>
      <c r="J1052" s="16" t="s">
        <v>9</v>
      </c>
      <c r="K1052" s="14" t="s">
        <v>10</v>
      </c>
      <c r="L1052" s="14" t="s">
        <v>11</v>
      </c>
      <c r="M1052" s="16" t="s">
        <v>12</v>
      </c>
      <c r="N1052" s="16" t="s">
        <v>13</v>
      </c>
      <c r="O1052" s="16" t="s">
        <v>14</v>
      </c>
      <c r="P1052" s="12">
        <f t="shared" si="82"/>
        <v>1</v>
      </c>
      <c r="Q1052" s="12" cm="1">
        <f t="array" ref="Q1052">SUMPRODUCT(($G$2:$G$2765=G1052)*(P1052&gt;$P$2:$P$2765))+1</f>
        <v>1</v>
      </c>
      <c r="R1052" s="12" t="e">
        <f>(Q1052*100000)+#REF!</f>
        <v>#REF!</v>
      </c>
      <c r="S1052" t="e" cm="1">
        <f t="array" ref="S1052">SUMPRODUCT(($G$2:$G$2765=G1052)*(R1052&gt;$R$2:$R$2765))+1</f>
        <v>#REF!</v>
      </c>
      <c r="T1052" t="str">
        <f t="shared" si="83"/>
        <v xml:space="preserve">Hexham </v>
      </c>
      <c r="U1052">
        <v>0</v>
      </c>
      <c r="V1052" t="s">
        <v>19</v>
      </c>
      <c r="W1052">
        <f t="shared" si="84"/>
        <v>2023</v>
      </c>
    </row>
    <row r="1053" spans="1:23" x14ac:dyDescent="0.25">
      <c r="A1053" s="10" t="str">
        <f>IF(YEAR(G1053)=2024,#REF!,"")</f>
        <v/>
      </c>
      <c r="B1053" s="10" t="str">
        <f>IF(YEAR(G1053)=2025,#REF!,"")</f>
        <v/>
      </c>
      <c r="C1053" s="10" t="str">
        <f t="shared" si="80"/>
        <v>Afternoon45252</v>
      </c>
      <c r="D1053" s="5" t="str">
        <f>IF('by region'!$C$2="Any","Any",'Turf only'!V1053)&amp;M1053&amp;IF('by region'!$I$2="Any","Any",N1053)&amp;G1053</f>
        <v>AnyJumpAny45252</v>
      </c>
      <c r="E1053" s="5" t="e">
        <f>IF(I1053=#REF!,'Turf only'!G1053,"")</f>
        <v>#REF!</v>
      </c>
      <c r="F1053" s="5" t="e">
        <f t="shared" si="81"/>
        <v>#REF!</v>
      </c>
      <c r="G1053" s="15">
        <v>45252</v>
      </c>
      <c r="H1053" s="16" t="s">
        <v>27</v>
      </c>
      <c r="I1053" s="16" t="s">
        <v>48</v>
      </c>
      <c r="J1053" s="16" t="s">
        <v>9</v>
      </c>
      <c r="K1053" s="14" t="s">
        <v>16</v>
      </c>
      <c r="L1053" s="14" t="s">
        <v>17</v>
      </c>
      <c r="M1053" s="16" t="s">
        <v>12</v>
      </c>
      <c r="N1053" s="16" t="s">
        <v>13</v>
      </c>
      <c r="O1053" s="16" t="s">
        <v>14</v>
      </c>
      <c r="P1053" s="12">
        <f t="shared" si="82"/>
        <v>1</v>
      </c>
      <c r="Q1053" s="12" cm="1">
        <f t="array" ref="Q1053">SUMPRODUCT(($G$2:$G$2765=G1053)*(P1053&gt;$P$2:$P$2765))+1</f>
        <v>1</v>
      </c>
      <c r="R1053" s="12" t="e">
        <f>(Q1053*100000)+#REF!</f>
        <v>#REF!</v>
      </c>
      <c r="S1053" t="e" cm="1">
        <f t="array" ref="S1053">SUMPRODUCT(($G$2:$G$2765=G1053)*(R1053&gt;$R$2:$R$2765))+1</f>
        <v>#REF!</v>
      </c>
      <c r="T1053" t="str">
        <f t="shared" si="83"/>
        <v xml:space="preserve">Warwick </v>
      </c>
      <c r="U1053">
        <v>0</v>
      </c>
      <c r="V1053" t="s">
        <v>19</v>
      </c>
      <c r="W1053">
        <f t="shared" si="84"/>
        <v>2023</v>
      </c>
    </row>
    <row r="1054" spans="1:23" x14ac:dyDescent="0.25">
      <c r="A1054" s="10" t="str">
        <f>IF(YEAR(G1054)=2024,#REF!,"")</f>
        <v/>
      </c>
      <c r="B1054" s="10" t="str">
        <f>IF(YEAR(G1054)=2025,#REF!,"")</f>
        <v/>
      </c>
      <c r="C1054" s="10" t="str">
        <f t="shared" si="80"/>
        <v>Afternoon45253</v>
      </c>
      <c r="D1054" s="5" t="str">
        <f>IF('by region'!$C$2="Any","Any",'Turf only'!V1054)&amp;M1054&amp;IF('by region'!$I$2="Any","Any",N1054)&amp;G1054</f>
        <v>AnyJumpAny45253</v>
      </c>
      <c r="E1054" s="5" t="e">
        <f>IF(I1054=#REF!,'Turf only'!G1054,"")</f>
        <v>#REF!</v>
      </c>
      <c r="F1054" s="5" t="e">
        <f t="shared" si="81"/>
        <v>#REF!</v>
      </c>
      <c r="G1054" s="15">
        <v>45253</v>
      </c>
      <c r="H1054" s="16" t="s">
        <v>34</v>
      </c>
      <c r="I1054" s="16" t="s">
        <v>53</v>
      </c>
      <c r="J1054" s="16" t="s">
        <v>9</v>
      </c>
      <c r="K1054" s="14" t="s">
        <v>16</v>
      </c>
      <c r="L1054" s="14" t="s">
        <v>17</v>
      </c>
      <c r="M1054" s="16" t="s">
        <v>12</v>
      </c>
      <c r="N1054" s="16" t="s">
        <v>13</v>
      </c>
      <c r="O1054" s="16" t="s">
        <v>14</v>
      </c>
      <c r="P1054" s="12">
        <f t="shared" si="82"/>
        <v>1</v>
      </c>
      <c r="Q1054" s="12" cm="1">
        <f t="array" ref="Q1054">SUMPRODUCT(($G$2:$G$2765=G1054)*(P1054&gt;$P$2:$P$2765))+1</f>
        <v>1</v>
      </c>
      <c r="R1054" s="12" t="e">
        <f>(Q1054*100000)+#REF!</f>
        <v>#REF!</v>
      </c>
      <c r="S1054" t="e" cm="1">
        <f t="array" ref="S1054">SUMPRODUCT(($G$2:$G$2765=G1054)*(R1054&gt;$R$2:$R$2765))+1</f>
        <v>#REF!</v>
      </c>
      <c r="T1054" t="str">
        <f t="shared" si="83"/>
        <v xml:space="preserve">Market Rasen </v>
      </c>
      <c r="U1054">
        <v>0</v>
      </c>
      <c r="V1054" t="s">
        <v>11</v>
      </c>
      <c r="W1054">
        <f t="shared" si="84"/>
        <v>2023</v>
      </c>
    </row>
    <row r="1055" spans="1:23" x14ac:dyDescent="0.25">
      <c r="A1055" s="10" t="str">
        <f>IF(YEAR(G1055)=2024,#REF!,"")</f>
        <v/>
      </c>
      <c r="B1055" s="10" t="str">
        <f>IF(YEAR(G1055)=2025,#REF!,"")</f>
        <v/>
      </c>
      <c r="C1055" s="10" t="str">
        <f t="shared" si="80"/>
        <v>Afternoon45253</v>
      </c>
      <c r="D1055" s="5" t="str">
        <f>IF('by region'!$C$2="Any","Any",'Turf only'!V1055)&amp;M1055&amp;IF('by region'!$I$2="Any","Any",N1055)&amp;G1055</f>
        <v>AnyJumpAny45253</v>
      </c>
      <c r="E1055" s="5" t="e">
        <f>IF(I1055=#REF!,'Turf only'!G1055,"")</f>
        <v>#REF!</v>
      </c>
      <c r="F1055" s="5" t="e">
        <f t="shared" si="81"/>
        <v>#REF!</v>
      </c>
      <c r="G1055" s="15">
        <v>45253</v>
      </c>
      <c r="H1055" s="16" t="s">
        <v>34</v>
      </c>
      <c r="I1055" s="16" t="s">
        <v>31</v>
      </c>
      <c r="J1055" s="16" t="s">
        <v>9</v>
      </c>
      <c r="K1055" s="14" t="s">
        <v>24</v>
      </c>
      <c r="L1055" s="14" t="s">
        <v>11</v>
      </c>
      <c r="M1055" s="16" t="s">
        <v>12</v>
      </c>
      <c r="N1055" s="16" t="s">
        <v>13</v>
      </c>
      <c r="O1055" s="16" t="s">
        <v>14</v>
      </c>
      <c r="P1055" s="12">
        <f t="shared" si="82"/>
        <v>1</v>
      </c>
      <c r="Q1055" s="12" cm="1">
        <f t="array" ref="Q1055">SUMPRODUCT(($G$2:$G$2765=G1055)*(P1055&gt;$P$2:$P$2765))+1</f>
        <v>1</v>
      </c>
      <c r="R1055" s="12" t="e">
        <f>(Q1055*100000)+#REF!</f>
        <v>#REF!</v>
      </c>
      <c r="S1055" t="e" cm="1">
        <f t="array" ref="S1055">SUMPRODUCT(($G$2:$G$2765=G1055)*(R1055&gt;$R$2:$R$2765))+1</f>
        <v>#REF!</v>
      </c>
      <c r="T1055" t="str">
        <f t="shared" si="83"/>
        <v xml:space="preserve">Newcastle </v>
      </c>
      <c r="U1055">
        <v>0</v>
      </c>
      <c r="V1055" t="s">
        <v>17</v>
      </c>
      <c r="W1055">
        <f t="shared" si="84"/>
        <v>2023</v>
      </c>
    </row>
    <row r="1056" spans="1:23" x14ac:dyDescent="0.25">
      <c r="A1056" s="10" t="str">
        <f>IF(YEAR(G1056)=2024,#REF!,"")</f>
        <v/>
      </c>
      <c r="B1056" s="10" t="str">
        <f>IF(YEAR(G1056)=2025,#REF!,"")</f>
        <v/>
      </c>
      <c r="C1056" s="10" t="str">
        <f t="shared" si="80"/>
        <v>Afternoon45253</v>
      </c>
      <c r="D1056" s="5" t="str">
        <f>IF('by region'!$C$2="Any","Any",'Turf only'!V1056)&amp;M1056&amp;IF('by region'!$I$2="Any","Any",N1056)&amp;G1056</f>
        <v>AnyJumpAny45253</v>
      </c>
      <c r="E1056" s="5" t="e">
        <f>IF(I1056=#REF!,'Turf only'!G1056,"")</f>
        <v>#REF!</v>
      </c>
      <c r="F1056" s="5" t="e">
        <f t="shared" si="81"/>
        <v>#REF!</v>
      </c>
      <c r="G1056" s="15">
        <v>45253</v>
      </c>
      <c r="H1056" s="16" t="s">
        <v>34</v>
      </c>
      <c r="I1056" s="16" t="s">
        <v>39</v>
      </c>
      <c r="J1056" s="16" t="s">
        <v>9</v>
      </c>
      <c r="K1056" s="14" t="s">
        <v>16</v>
      </c>
      <c r="L1056" s="14" t="s">
        <v>19</v>
      </c>
      <c r="M1056" s="16" t="s">
        <v>12</v>
      </c>
      <c r="N1056" s="16" t="s">
        <v>13</v>
      </c>
      <c r="O1056" s="16" t="s">
        <v>14</v>
      </c>
      <c r="P1056" s="12">
        <f t="shared" si="82"/>
        <v>1</v>
      </c>
      <c r="Q1056" s="12" cm="1">
        <f t="array" ref="Q1056">SUMPRODUCT(($G$2:$G$2765=G1056)*(P1056&gt;$P$2:$P$2765))+1</f>
        <v>1</v>
      </c>
      <c r="R1056" s="12" t="e">
        <f>(Q1056*100000)+#REF!</f>
        <v>#REF!</v>
      </c>
      <c r="S1056" t="e" cm="1">
        <f t="array" ref="S1056">SUMPRODUCT(($G$2:$G$2765=G1056)*(R1056&gt;$R$2:$R$2765))+1</f>
        <v>#REF!</v>
      </c>
      <c r="T1056" t="str">
        <f t="shared" si="83"/>
        <v xml:space="preserve">Wincanton </v>
      </c>
      <c r="U1056">
        <v>0</v>
      </c>
      <c r="V1056" t="s">
        <v>17</v>
      </c>
      <c r="W1056">
        <f t="shared" si="84"/>
        <v>2023</v>
      </c>
    </row>
    <row r="1057" spans="1:23" x14ac:dyDescent="0.25">
      <c r="A1057" s="10" t="str">
        <f>IF(YEAR(G1057)=2024,#REF!,"")</f>
        <v/>
      </c>
      <c r="B1057" s="10" t="str">
        <f>IF(YEAR(G1057)=2025,#REF!,"")</f>
        <v/>
      </c>
      <c r="C1057" s="10" t="str">
        <f t="shared" si="80"/>
        <v>Afternoon45254</v>
      </c>
      <c r="D1057" s="5" t="str">
        <f>IF('by region'!$C$2="Any","Any",'Turf only'!V1057)&amp;M1057&amp;IF('by region'!$I$2="Any","Any",N1057)&amp;G1057</f>
        <v>AnyJumpAny45254</v>
      </c>
      <c r="E1057" s="5" t="e">
        <f>IF(I1057=#REF!,'Turf only'!G1057,"")</f>
        <v>#REF!</v>
      </c>
      <c r="F1057" s="5" t="e">
        <f t="shared" si="81"/>
        <v>#REF!</v>
      </c>
      <c r="G1057" s="15">
        <v>45254</v>
      </c>
      <c r="H1057" s="16" t="s">
        <v>35</v>
      </c>
      <c r="I1057" s="16" t="s">
        <v>55</v>
      </c>
      <c r="J1057" s="16" t="s">
        <v>9</v>
      </c>
      <c r="K1057" s="14" t="s">
        <v>10</v>
      </c>
      <c r="L1057" s="14" t="s">
        <v>19</v>
      </c>
      <c r="M1057" s="16" t="s">
        <v>12</v>
      </c>
      <c r="N1057" s="16" t="s">
        <v>13</v>
      </c>
      <c r="O1057" s="16" t="s">
        <v>14</v>
      </c>
      <c r="P1057" s="12">
        <f t="shared" si="82"/>
        <v>1</v>
      </c>
      <c r="Q1057" s="12" cm="1">
        <f t="array" ref="Q1057">SUMPRODUCT(($G$2:$G$2765=G1057)*(P1057&gt;$P$2:$P$2765))+1</f>
        <v>1</v>
      </c>
      <c r="R1057" s="12" t="e">
        <f>(Q1057*100000)+#REF!</f>
        <v>#REF!</v>
      </c>
      <c r="S1057" t="e" cm="1">
        <f t="array" ref="S1057">SUMPRODUCT(($G$2:$G$2765=G1057)*(R1057&gt;$R$2:$R$2765))+1</f>
        <v>#REF!</v>
      </c>
      <c r="T1057" t="str">
        <f t="shared" si="83"/>
        <v xml:space="preserve">Ascot </v>
      </c>
      <c r="U1057">
        <v>0</v>
      </c>
      <c r="V1057" t="s">
        <v>11</v>
      </c>
      <c r="W1057">
        <f t="shared" si="84"/>
        <v>2023</v>
      </c>
    </row>
    <row r="1058" spans="1:23" x14ac:dyDescent="0.25">
      <c r="A1058" s="10" t="str">
        <f>IF(YEAR(G1058)=2024,#REF!,"")</f>
        <v/>
      </c>
      <c r="B1058" s="10" t="str">
        <f>IF(YEAR(G1058)=2025,#REF!,"")</f>
        <v/>
      </c>
      <c r="C1058" s="10" t="str">
        <f t="shared" si="80"/>
        <v>Afternoon45254</v>
      </c>
      <c r="D1058" s="5" t="str">
        <f>IF('by region'!$C$2="Any","Any",'Turf only'!V1058)&amp;M1058&amp;IF('by region'!$I$2="Any","Any",N1058)&amp;G1058</f>
        <v>AnyJumpAny45254</v>
      </c>
      <c r="E1058" s="5" t="e">
        <f>IF(I1058=#REF!,'Turf only'!G1058,"")</f>
        <v>#REF!</v>
      </c>
      <c r="F1058" s="5" t="e">
        <f t="shared" si="81"/>
        <v>#REF!</v>
      </c>
      <c r="G1058" s="15">
        <v>45254</v>
      </c>
      <c r="H1058" s="16" t="s">
        <v>35</v>
      </c>
      <c r="I1058" s="16" t="s">
        <v>8</v>
      </c>
      <c r="J1058" s="16" t="s">
        <v>9</v>
      </c>
      <c r="K1058" s="14" t="s">
        <v>10</v>
      </c>
      <c r="L1058" s="14" t="s">
        <v>11</v>
      </c>
      <c r="M1058" s="16" t="s">
        <v>12</v>
      </c>
      <c r="N1058" s="16" t="s">
        <v>13</v>
      </c>
      <c r="O1058" s="16" t="s">
        <v>14</v>
      </c>
      <c r="P1058" s="12">
        <f t="shared" si="82"/>
        <v>1</v>
      </c>
      <c r="Q1058" s="12" cm="1">
        <f t="array" ref="Q1058">SUMPRODUCT(($G$2:$G$2765=G1058)*(P1058&gt;$P$2:$P$2765))+1</f>
        <v>1</v>
      </c>
      <c r="R1058" s="12" t="e">
        <f>(Q1058*100000)+#REF!</f>
        <v>#REF!</v>
      </c>
      <c r="S1058" t="e" cm="1">
        <f t="array" ref="S1058">SUMPRODUCT(($G$2:$G$2765=G1058)*(R1058&gt;$R$2:$R$2765))+1</f>
        <v>#REF!</v>
      </c>
      <c r="T1058" t="str">
        <f t="shared" si="83"/>
        <v xml:space="preserve">Catterick Bridge </v>
      </c>
      <c r="U1058">
        <v>0</v>
      </c>
      <c r="V1058" t="s">
        <v>30</v>
      </c>
      <c r="W1058">
        <f t="shared" si="84"/>
        <v>2023</v>
      </c>
    </row>
    <row r="1059" spans="1:23" x14ac:dyDescent="0.25">
      <c r="A1059" s="10" t="str">
        <f>IF(YEAR(G1059)=2024,#REF!,"")</f>
        <v/>
      </c>
      <c r="B1059" s="10" t="str">
        <f>IF(YEAR(G1059)=2025,#REF!,"")</f>
        <v/>
      </c>
      <c r="C1059" s="10" t="str">
        <f t="shared" si="80"/>
        <v>Afternoon45254</v>
      </c>
      <c r="D1059" s="5" t="str">
        <f>IF('by region'!$C$2="Any","Any",'Turf only'!V1059)&amp;M1059&amp;IF('by region'!$I$2="Any","Any",N1059)&amp;G1059</f>
        <v>AnyJumpAny45254</v>
      </c>
      <c r="E1059" s="5" t="e">
        <f>IF(I1059=#REF!,'Turf only'!G1059,"")</f>
        <v>#REF!</v>
      </c>
      <c r="F1059" s="5" t="e">
        <f t="shared" si="81"/>
        <v>#REF!</v>
      </c>
      <c r="G1059" s="15">
        <v>45254</v>
      </c>
      <c r="H1059" s="16" t="s">
        <v>35</v>
      </c>
      <c r="I1059" s="16" t="s">
        <v>54</v>
      </c>
      <c r="J1059" s="16" t="s">
        <v>9</v>
      </c>
      <c r="K1059" s="14" t="s">
        <v>24</v>
      </c>
      <c r="L1059" s="14" t="s">
        <v>19</v>
      </c>
      <c r="M1059" s="16" t="s">
        <v>12</v>
      </c>
      <c r="N1059" s="16" t="s">
        <v>13</v>
      </c>
      <c r="O1059" s="16" t="s">
        <v>14</v>
      </c>
      <c r="P1059" s="12">
        <f t="shared" si="82"/>
        <v>1</v>
      </c>
      <c r="Q1059" s="12" cm="1">
        <f t="array" ref="Q1059">SUMPRODUCT(($G$2:$G$2765=G1059)*(P1059&gt;$P$2:$P$2765))+1</f>
        <v>1</v>
      </c>
      <c r="R1059" s="12" t="e">
        <f>(Q1059*100000)+#REF!</f>
        <v>#REF!</v>
      </c>
      <c r="S1059" t="e" cm="1">
        <f t="array" ref="S1059">SUMPRODUCT(($G$2:$G$2765=G1059)*(R1059&gt;$R$2:$R$2765))+1</f>
        <v>#REF!</v>
      </c>
      <c r="T1059" t="str">
        <f t="shared" si="83"/>
        <v xml:space="preserve">Chepstow </v>
      </c>
      <c r="U1059">
        <v>0</v>
      </c>
      <c r="V1059" t="s">
        <v>19</v>
      </c>
      <c r="W1059">
        <f t="shared" si="84"/>
        <v>2023</v>
      </c>
    </row>
    <row r="1060" spans="1:23" x14ac:dyDescent="0.25">
      <c r="A1060" s="10" t="str">
        <f>IF(YEAR(G1060)=2024,#REF!,"")</f>
        <v/>
      </c>
      <c r="B1060" s="10" t="str">
        <f>IF(YEAR(G1060)=2025,#REF!,"")</f>
        <v/>
      </c>
      <c r="C1060" s="10" t="str">
        <f t="shared" si="80"/>
        <v>Afternoon45255</v>
      </c>
      <c r="D1060" s="5" t="str">
        <f>IF('by region'!$C$2="Any","Any",'Turf only'!V1060)&amp;M1060&amp;IF('by region'!$I$2="Any","Any",N1060)&amp;G1060</f>
        <v>AnyJumpAny45255</v>
      </c>
      <c r="E1060" s="5" t="e">
        <f>IF(I1060=#REF!,'Turf only'!G1060,"")</f>
        <v>#REF!</v>
      </c>
      <c r="F1060" s="5" t="e">
        <f t="shared" si="81"/>
        <v>#REF!</v>
      </c>
      <c r="G1060" s="15">
        <v>45255</v>
      </c>
      <c r="H1060" s="16" t="s">
        <v>37</v>
      </c>
      <c r="I1060" s="16" t="s">
        <v>55</v>
      </c>
      <c r="J1060" s="16" t="s">
        <v>9</v>
      </c>
      <c r="K1060" s="14" t="s">
        <v>10</v>
      </c>
      <c r="L1060" s="14" t="s">
        <v>19</v>
      </c>
      <c r="M1060" s="16" t="s">
        <v>12</v>
      </c>
      <c r="N1060" s="16" t="s">
        <v>13</v>
      </c>
      <c r="O1060" s="16" t="s">
        <v>14</v>
      </c>
      <c r="P1060" s="12">
        <f t="shared" si="82"/>
        <v>1</v>
      </c>
      <c r="Q1060" s="12" cm="1">
        <f t="array" ref="Q1060">SUMPRODUCT(($G$2:$G$2765=G1060)*(P1060&gt;$P$2:$P$2765))+1</f>
        <v>1</v>
      </c>
      <c r="R1060" s="12" t="e">
        <f>(Q1060*100000)+#REF!</f>
        <v>#REF!</v>
      </c>
      <c r="S1060" t="e" cm="1">
        <f t="array" ref="S1060">SUMPRODUCT(($G$2:$G$2765=G1060)*(R1060&gt;$R$2:$R$2765))+1</f>
        <v>#REF!</v>
      </c>
      <c r="T1060" t="str">
        <f t="shared" si="83"/>
        <v xml:space="preserve">Ascot </v>
      </c>
      <c r="U1060">
        <v>0</v>
      </c>
      <c r="V1060" t="s">
        <v>11</v>
      </c>
      <c r="W1060">
        <f t="shared" si="84"/>
        <v>2023</v>
      </c>
    </row>
    <row r="1061" spans="1:23" x14ac:dyDescent="0.25">
      <c r="A1061" s="10" t="str">
        <f>IF(YEAR(G1061)=2024,#REF!,"")</f>
        <v/>
      </c>
      <c r="B1061" s="10" t="str">
        <f>IF(YEAR(G1061)=2025,#REF!,"")</f>
        <v/>
      </c>
      <c r="C1061" s="10" t="str">
        <f t="shared" si="80"/>
        <v>Afternoon45255</v>
      </c>
      <c r="D1061" s="5" t="str">
        <f>IF('by region'!$C$2="Any","Any",'Turf only'!V1061)&amp;M1061&amp;IF('by region'!$I$2="Any","Any",N1061)&amp;G1061</f>
        <v>AnyJumpAny45255</v>
      </c>
      <c r="E1061" s="5" t="e">
        <f>IF(I1061=#REF!,'Turf only'!G1061,"")</f>
        <v>#REF!</v>
      </c>
      <c r="F1061" s="5" t="e">
        <f t="shared" si="81"/>
        <v>#REF!</v>
      </c>
      <c r="G1061" s="15">
        <v>45255</v>
      </c>
      <c r="H1061" s="16" t="s">
        <v>37</v>
      </c>
      <c r="I1061" s="16" t="s">
        <v>56</v>
      </c>
      <c r="J1061" s="16" t="s">
        <v>9</v>
      </c>
      <c r="K1061" s="14" t="s">
        <v>16</v>
      </c>
      <c r="L1061" s="14" t="s">
        <v>11</v>
      </c>
      <c r="M1061" s="16" t="s">
        <v>12</v>
      </c>
      <c r="N1061" s="16" t="s">
        <v>13</v>
      </c>
      <c r="O1061" s="16" t="s">
        <v>14</v>
      </c>
      <c r="P1061" s="12">
        <f t="shared" si="82"/>
        <v>1</v>
      </c>
      <c r="Q1061" s="12" cm="1">
        <f t="array" ref="Q1061">SUMPRODUCT(($G$2:$G$2765=G1061)*(P1061&gt;$P$2:$P$2765))+1</f>
        <v>1</v>
      </c>
      <c r="R1061" s="12" t="e">
        <f>(Q1061*100000)+#REF!</f>
        <v>#REF!</v>
      </c>
      <c r="S1061" t="e" cm="1">
        <f t="array" ref="S1061">SUMPRODUCT(($G$2:$G$2765=G1061)*(R1061&gt;$R$2:$R$2765))+1</f>
        <v>#REF!</v>
      </c>
      <c r="T1061" t="str">
        <f t="shared" si="83"/>
        <v xml:space="preserve">Haydock Park </v>
      </c>
      <c r="U1061">
        <v>0</v>
      </c>
      <c r="V1061" t="s">
        <v>19</v>
      </c>
      <c r="W1061">
        <f t="shared" si="84"/>
        <v>2023</v>
      </c>
    </row>
    <row r="1062" spans="1:23" x14ac:dyDescent="0.25">
      <c r="A1062" s="10" t="str">
        <f>IF(YEAR(G1062)=2024,#REF!,"")</f>
        <v/>
      </c>
      <c r="B1062" s="10" t="str">
        <f>IF(YEAR(G1062)=2025,#REF!,"")</f>
        <v/>
      </c>
      <c r="C1062" s="10" t="str">
        <f t="shared" si="80"/>
        <v>Afternoon45255</v>
      </c>
      <c r="D1062" s="5" t="str">
        <f>IF('by region'!$C$2="Any","Any",'Turf only'!V1062)&amp;M1062&amp;IF('by region'!$I$2="Any","Any",N1062)&amp;G1062</f>
        <v>AnyJumpAny45255</v>
      </c>
      <c r="E1062" s="5" t="e">
        <f>IF(I1062=#REF!,'Turf only'!G1062,"")</f>
        <v>#REF!</v>
      </c>
      <c r="F1062" s="5" t="e">
        <f t="shared" si="81"/>
        <v>#REF!</v>
      </c>
      <c r="G1062" s="15">
        <v>45255</v>
      </c>
      <c r="H1062" s="16" t="s">
        <v>37</v>
      </c>
      <c r="I1062" s="16" t="s">
        <v>45</v>
      </c>
      <c r="J1062" s="16" t="s">
        <v>9</v>
      </c>
      <c r="K1062" s="14" t="s">
        <v>16</v>
      </c>
      <c r="L1062" s="14" t="s">
        <v>17</v>
      </c>
      <c r="M1062" s="16" t="s">
        <v>12</v>
      </c>
      <c r="N1062" s="16" t="s">
        <v>13</v>
      </c>
      <c r="O1062" s="16" t="s">
        <v>14</v>
      </c>
      <c r="P1062" s="12">
        <f t="shared" si="82"/>
        <v>1</v>
      </c>
      <c r="Q1062" s="12" cm="1">
        <f t="array" ref="Q1062">SUMPRODUCT(($G$2:$G$2765=G1062)*(P1062&gt;$P$2:$P$2765))+1</f>
        <v>1</v>
      </c>
      <c r="R1062" s="12" t="e">
        <f>(Q1062*100000)+#REF!</f>
        <v>#REF!</v>
      </c>
      <c r="S1062" t="e" cm="1">
        <f t="array" ref="S1062">SUMPRODUCT(($G$2:$G$2765=G1062)*(R1062&gt;$R$2:$R$2765))+1</f>
        <v>#REF!</v>
      </c>
      <c r="T1062" t="str">
        <f t="shared" si="83"/>
        <v xml:space="preserve">Huntingdon </v>
      </c>
      <c r="U1062">
        <v>0</v>
      </c>
      <c r="V1062" t="s">
        <v>17</v>
      </c>
      <c r="W1062">
        <f t="shared" si="84"/>
        <v>2023</v>
      </c>
    </row>
    <row r="1063" spans="1:23" x14ac:dyDescent="0.25">
      <c r="A1063" s="10" t="str">
        <f>IF(YEAR(G1063)=2024,#REF!,"")</f>
        <v/>
      </c>
      <c r="B1063" s="10" t="str">
        <f>IF(YEAR(G1063)=2025,#REF!,"")</f>
        <v/>
      </c>
      <c r="C1063" s="10" t="str">
        <f t="shared" si="80"/>
        <v>Afternoon45256</v>
      </c>
      <c r="D1063" s="5" t="str">
        <f>IF('by region'!$C$2="Any","Any",'Turf only'!V1063)&amp;M1063&amp;IF('by region'!$I$2="Any","Any",N1063)&amp;G1063</f>
        <v>AnyJumpAny45256</v>
      </c>
      <c r="E1063" s="5" t="e">
        <f>IF(I1063=#REF!,'Turf only'!G1063,"")</f>
        <v>#REF!</v>
      </c>
      <c r="F1063" s="5" t="e">
        <f t="shared" si="81"/>
        <v>#REF!</v>
      </c>
      <c r="G1063" s="15">
        <v>45256</v>
      </c>
      <c r="H1063" s="16" t="s">
        <v>40</v>
      </c>
      <c r="I1063" s="16" t="s">
        <v>18</v>
      </c>
      <c r="J1063" s="16" t="s">
        <v>9</v>
      </c>
      <c r="K1063" s="14" t="s">
        <v>16</v>
      </c>
      <c r="L1063" s="14" t="s">
        <v>19</v>
      </c>
      <c r="M1063" s="16" t="s">
        <v>12</v>
      </c>
      <c r="N1063" s="16" t="s">
        <v>13</v>
      </c>
      <c r="O1063" s="16" t="s">
        <v>14</v>
      </c>
      <c r="P1063" s="12">
        <f t="shared" si="82"/>
        <v>1</v>
      </c>
      <c r="Q1063" s="12" cm="1">
        <f t="array" ref="Q1063">SUMPRODUCT(($G$2:$G$2765=G1063)*(P1063&gt;$P$2:$P$2765))+1</f>
        <v>1</v>
      </c>
      <c r="R1063" s="12" t="e">
        <f>(Q1063*100000)+#REF!</f>
        <v>#REF!</v>
      </c>
      <c r="S1063" t="e" cm="1">
        <f t="array" ref="S1063">SUMPRODUCT(($G$2:$G$2765=G1063)*(R1063&gt;$R$2:$R$2765))+1</f>
        <v>#REF!</v>
      </c>
      <c r="T1063" t="str">
        <f t="shared" si="83"/>
        <v xml:space="preserve">Exeter </v>
      </c>
      <c r="U1063">
        <v>0</v>
      </c>
      <c r="V1063" t="s">
        <v>17</v>
      </c>
      <c r="W1063">
        <f t="shared" si="84"/>
        <v>2023</v>
      </c>
    </row>
    <row r="1064" spans="1:23" x14ac:dyDescent="0.25">
      <c r="A1064" s="10" t="str">
        <f>IF(YEAR(G1064)=2024,#REF!,"")</f>
        <v/>
      </c>
      <c r="B1064" s="10" t="str">
        <f>IF(YEAR(G1064)=2025,#REF!,"")</f>
        <v/>
      </c>
      <c r="C1064" s="10" t="str">
        <f t="shared" si="80"/>
        <v>Afternoon45256</v>
      </c>
      <c r="D1064" s="5" t="str">
        <f>IF('by region'!$C$2="Any","Any",'Turf only'!V1064)&amp;M1064&amp;IF('by region'!$I$2="Any","Any",N1064)&amp;G1064</f>
        <v>AnyJumpAny45256</v>
      </c>
      <c r="E1064" s="5" t="e">
        <f>IF(I1064=#REF!,'Turf only'!G1064,"")</f>
        <v>#REF!</v>
      </c>
      <c r="F1064" s="5" t="e">
        <f t="shared" si="81"/>
        <v>#REF!</v>
      </c>
      <c r="G1064" s="15">
        <v>45256</v>
      </c>
      <c r="H1064" s="16" t="s">
        <v>40</v>
      </c>
      <c r="I1064" s="16" t="s">
        <v>60</v>
      </c>
      <c r="J1064" s="16" t="s">
        <v>9</v>
      </c>
      <c r="K1064" s="14" t="s">
        <v>24</v>
      </c>
      <c r="L1064" s="14" t="s">
        <v>17</v>
      </c>
      <c r="M1064" s="16" t="s">
        <v>12</v>
      </c>
      <c r="N1064" s="16" t="s">
        <v>13</v>
      </c>
      <c r="O1064" s="16" t="s">
        <v>14</v>
      </c>
      <c r="P1064" s="12">
        <f t="shared" si="82"/>
        <v>1</v>
      </c>
      <c r="Q1064" s="12" cm="1">
        <f t="array" ref="Q1064">SUMPRODUCT(($G$2:$G$2765=G1064)*(P1064&gt;$P$2:$P$2765))+1</f>
        <v>1</v>
      </c>
      <c r="R1064" s="12" t="e">
        <f>(Q1064*100000)+#REF!</f>
        <v>#REF!</v>
      </c>
      <c r="S1064" t="e" cm="1">
        <f t="array" ref="S1064">SUMPRODUCT(($G$2:$G$2765=G1064)*(R1064&gt;$R$2:$R$2765))+1</f>
        <v>#REF!</v>
      </c>
      <c r="T1064" t="str">
        <f t="shared" si="83"/>
        <v xml:space="preserve">Uttoxeter </v>
      </c>
      <c r="U1064">
        <v>0</v>
      </c>
      <c r="V1064" t="s">
        <v>30</v>
      </c>
      <c r="W1064">
        <f t="shared" si="84"/>
        <v>2023</v>
      </c>
    </row>
    <row r="1065" spans="1:23" x14ac:dyDescent="0.25">
      <c r="A1065" s="10" t="str">
        <f>IF(YEAR(G1065)=2024,#REF!,"")</f>
        <v/>
      </c>
      <c r="B1065" s="10" t="str">
        <f>IF(YEAR(G1065)=2025,#REF!,"")</f>
        <v/>
      </c>
      <c r="C1065" s="10" t="str">
        <f t="shared" si="80"/>
        <v>Afternoon45257</v>
      </c>
      <c r="D1065" s="5" t="str">
        <f>IF('by region'!$C$2="Any","Any",'Turf only'!V1065)&amp;M1065&amp;IF('by region'!$I$2="Any","Any",N1065)&amp;G1065</f>
        <v>AnyJumpAny45257</v>
      </c>
      <c r="E1065" s="5" t="e">
        <f>IF(I1065=#REF!,'Turf only'!G1065,"")</f>
        <v>#REF!</v>
      </c>
      <c r="F1065" s="5" t="e">
        <f t="shared" si="81"/>
        <v>#REF!</v>
      </c>
      <c r="G1065" s="15">
        <v>45257</v>
      </c>
      <c r="H1065" s="16" t="s">
        <v>42</v>
      </c>
      <c r="I1065" s="16" t="s">
        <v>47</v>
      </c>
      <c r="J1065" s="16" t="s">
        <v>9</v>
      </c>
      <c r="K1065" s="14" t="s">
        <v>16</v>
      </c>
      <c r="L1065" s="14" t="s">
        <v>19</v>
      </c>
      <c r="M1065" s="16" t="s">
        <v>12</v>
      </c>
      <c r="N1065" s="16" t="s">
        <v>13</v>
      </c>
      <c r="O1065" s="16" t="s">
        <v>14</v>
      </c>
      <c r="P1065" s="12">
        <f t="shared" si="82"/>
        <v>1</v>
      </c>
      <c r="Q1065" s="12" cm="1">
        <f t="array" ref="Q1065">SUMPRODUCT(($G$2:$G$2765=G1065)*(P1065&gt;$P$2:$P$2765))+1</f>
        <v>1</v>
      </c>
      <c r="R1065" s="12" t="e">
        <f>(Q1065*100000)+#REF!</f>
        <v>#REF!</v>
      </c>
      <c r="S1065" t="e" cm="1">
        <f t="array" ref="S1065">SUMPRODUCT(($G$2:$G$2765=G1065)*(R1065&gt;$R$2:$R$2765))+1</f>
        <v>#REF!</v>
      </c>
      <c r="T1065" t="str">
        <f t="shared" si="83"/>
        <v xml:space="preserve">Kempton Park </v>
      </c>
      <c r="U1065">
        <v>0</v>
      </c>
      <c r="V1065" t="s">
        <v>11</v>
      </c>
      <c r="W1065">
        <f t="shared" si="84"/>
        <v>2023</v>
      </c>
    </row>
    <row r="1066" spans="1:23" x14ac:dyDescent="0.25">
      <c r="A1066" s="10" t="str">
        <f>IF(YEAR(G1066)=2024,#REF!,"")</f>
        <v/>
      </c>
      <c r="B1066" s="10" t="str">
        <f>IF(YEAR(G1066)=2025,#REF!,"")</f>
        <v/>
      </c>
      <c r="C1066" s="10" t="str">
        <f t="shared" si="80"/>
        <v>Afternoon45257</v>
      </c>
      <c r="D1066" s="5" t="str">
        <f>IF('by region'!$C$2="Any","Any",'Turf only'!V1066)&amp;M1066&amp;IF('by region'!$I$2="Any","Any",N1066)&amp;G1066</f>
        <v>AnyJumpAny45257</v>
      </c>
      <c r="E1066" s="5" t="e">
        <f>IF(I1066=#REF!,'Turf only'!G1066,"")</f>
        <v>#REF!</v>
      </c>
      <c r="F1066" s="5" t="e">
        <f t="shared" si="81"/>
        <v>#REF!</v>
      </c>
      <c r="G1066" s="15">
        <v>45257</v>
      </c>
      <c r="H1066" s="16" t="s">
        <v>42</v>
      </c>
      <c r="I1066" s="16" t="s">
        <v>52</v>
      </c>
      <c r="J1066" s="16" t="s">
        <v>9</v>
      </c>
      <c r="K1066" s="14" t="s">
        <v>10</v>
      </c>
      <c r="L1066" s="14" t="s">
        <v>17</v>
      </c>
      <c r="M1066" s="16" t="s">
        <v>12</v>
      </c>
      <c r="N1066" s="16" t="s">
        <v>13</v>
      </c>
      <c r="O1066" s="16" t="s">
        <v>14</v>
      </c>
      <c r="P1066" s="12">
        <f t="shared" si="82"/>
        <v>1</v>
      </c>
      <c r="Q1066" s="12" cm="1">
        <f t="array" ref="Q1066">SUMPRODUCT(($G$2:$G$2765=G1066)*(P1066&gt;$P$2:$P$2765))+1</f>
        <v>1</v>
      </c>
      <c r="R1066" s="12" t="e">
        <f>(Q1066*100000)+#REF!</f>
        <v>#REF!</v>
      </c>
      <c r="S1066" t="e" cm="1">
        <f t="array" ref="S1066">SUMPRODUCT(($G$2:$G$2765=G1066)*(R1066&gt;$R$2:$R$2765))+1</f>
        <v>#REF!</v>
      </c>
      <c r="T1066" t="str">
        <f t="shared" si="83"/>
        <v xml:space="preserve">Ludlow </v>
      </c>
      <c r="U1066">
        <v>0</v>
      </c>
      <c r="V1066" t="s">
        <v>17</v>
      </c>
      <c r="W1066">
        <f t="shared" si="84"/>
        <v>2023</v>
      </c>
    </row>
    <row r="1067" spans="1:23" x14ac:dyDescent="0.25">
      <c r="A1067" s="10" t="str">
        <f>IF(YEAR(G1067)=2024,#REF!,"")</f>
        <v/>
      </c>
      <c r="B1067" s="10" t="str">
        <f>IF(YEAR(G1067)=2025,#REF!,"")</f>
        <v/>
      </c>
      <c r="C1067" s="10" t="str">
        <f t="shared" si="80"/>
        <v>Afternoon45258</v>
      </c>
      <c r="D1067" s="5" t="str">
        <f>IF('by region'!$C$2="Any","Any",'Turf only'!V1067)&amp;M1067&amp;IF('by region'!$I$2="Any","Any",N1067)&amp;G1067</f>
        <v>AnyJumpAny45258</v>
      </c>
      <c r="E1067" s="5" t="e">
        <f>IF(I1067=#REF!,'Turf only'!G1067,"")</f>
        <v>#REF!</v>
      </c>
      <c r="F1067" s="5" t="e">
        <f t="shared" si="81"/>
        <v>#REF!</v>
      </c>
      <c r="G1067" s="15">
        <v>45258</v>
      </c>
      <c r="H1067" s="16" t="s">
        <v>7</v>
      </c>
      <c r="I1067" s="16" t="s">
        <v>46</v>
      </c>
      <c r="J1067" s="16" t="s">
        <v>9</v>
      </c>
      <c r="K1067" s="14" t="s">
        <v>24</v>
      </c>
      <c r="L1067" s="14" t="s">
        <v>11</v>
      </c>
      <c r="M1067" s="16" t="s">
        <v>12</v>
      </c>
      <c r="N1067" s="16" t="s">
        <v>13</v>
      </c>
      <c r="O1067" s="16" t="s">
        <v>14</v>
      </c>
      <c r="P1067" s="12">
        <f t="shared" si="82"/>
        <v>1</v>
      </c>
      <c r="Q1067" s="12" cm="1">
        <f t="array" ref="Q1067">SUMPRODUCT(($G$2:$G$2765=G1067)*(P1067&gt;$P$2:$P$2765))+1</f>
        <v>1</v>
      </c>
      <c r="R1067" s="12" t="e">
        <f>(Q1067*100000)+#REF!</f>
        <v>#REF!</v>
      </c>
      <c r="S1067" t="e" cm="1">
        <f t="array" ref="S1067">SUMPRODUCT(($G$2:$G$2765=G1067)*(R1067&gt;$R$2:$R$2765))+1</f>
        <v>#REF!</v>
      </c>
      <c r="T1067" t="str">
        <f t="shared" si="83"/>
        <v xml:space="preserve">Sedgefield </v>
      </c>
      <c r="U1067">
        <v>0</v>
      </c>
      <c r="V1067" t="s">
        <v>19</v>
      </c>
      <c r="W1067">
        <f t="shared" si="84"/>
        <v>2023</v>
      </c>
    </row>
    <row r="1068" spans="1:23" x14ac:dyDescent="0.25">
      <c r="A1068" s="10" t="str">
        <f>IF(YEAR(G1068)=2024,#REF!,"")</f>
        <v/>
      </c>
      <c r="B1068" s="10" t="str">
        <f>IF(YEAR(G1068)=2025,#REF!,"")</f>
        <v/>
      </c>
      <c r="C1068" s="10" t="str">
        <f t="shared" si="80"/>
        <v>Afternoon45258</v>
      </c>
      <c r="D1068" s="5" t="str">
        <f>IF('by region'!$C$2="Any","Any",'Turf only'!V1068)&amp;M1068&amp;IF('by region'!$I$2="Any","Any",N1068)&amp;G1068</f>
        <v>AnyJumpAny45258</v>
      </c>
      <c r="E1068" s="5" t="e">
        <f>IF(I1068=#REF!,'Turf only'!G1068,"")</f>
        <v>#REF!</v>
      </c>
      <c r="F1068" s="5" t="e">
        <f t="shared" si="81"/>
        <v>#REF!</v>
      </c>
      <c r="G1068" s="15">
        <v>45258</v>
      </c>
      <c r="H1068" s="16" t="s">
        <v>7</v>
      </c>
      <c r="I1068" s="16" t="s">
        <v>23</v>
      </c>
      <c r="J1068" s="16" t="s">
        <v>9</v>
      </c>
      <c r="K1068" s="14" t="s">
        <v>24</v>
      </c>
      <c r="L1068" s="14" t="s">
        <v>17</v>
      </c>
      <c r="M1068" s="16" t="s">
        <v>12</v>
      </c>
      <c r="N1068" s="16" t="s">
        <v>13</v>
      </c>
      <c r="O1068" s="16" t="s">
        <v>14</v>
      </c>
      <c r="P1068" s="12">
        <f t="shared" si="82"/>
        <v>1</v>
      </c>
      <c r="Q1068" s="12" cm="1">
        <f t="array" ref="Q1068">SUMPRODUCT(($G$2:$G$2765=G1068)*(P1068&gt;$P$2:$P$2765))+1</f>
        <v>1</v>
      </c>
      <c r="R1068" s="12" t="e">
        <f>(Q1068*100000)+#REF!</f>
        <v>#REF!</v>
      </c>
      <c r="S1068" t="e" cm="1">
        <f t="array" ref="S1068">SUMPRODUCT(($G$2:$G$2765=G1068)*(R1068&gt;$R$2:$R$2765))+1</f>
        <v>#REF!</v>
      </c>
      <c r="T1068" t="str">
        <f t="shared" si="83"/>
        <v xml:space="preserve">Southwell </v>
      </c>
      <c r="U1068">
        <v>0</v>
      </c>
      <c r="V1068" t="s">
        <v>30</v>
      </c>
      <c r="W1068">
        <f t="shared" si="84"/>
        <v>2023</v>
      </c>
    </row>
    <row r="1069" spans="1:23" x14ac:dyDescent="0.25">
      <c r="A1069" s="10" t="str">
        <f>IF(YEAR(G1069)=2024,#REF!,"")</f>
        <v/>
      </c>
      <c r="B1069" s="10" t="str">
        <f>IF(YEAR(G1069)=2025,#REF!,"")</f>
        <v/>
      </c>
      <c r="C1069" s="10" t="str">
        <f t="shared" si="80"/>
        <v>Afternoon45259</v>
      </c>
      <c r="D1069" s="5" t="str">
        <f>IF('by region'!$C$2="Any","Any",'Turf only'!V1069)&amp;M1069&amp;IF('by region'!$I$2="Any","Any",N1069)&amp;G1069</f>
        <v>AnyJumpAny45259</v>
      </c>
      <c r="E1069" s="5" t="e">
        <f>IF(I1069=#REF!,'Turf only'!G1069,"")</f>
        <v>#REF!</v>
      </c>
      <c r="F1069" s="5" t="e">
        <f t="shared" si="81"/>
        <v>#REF!</v>
      </c>
      <c r="G1069" s="15">
        <v>45259</v>
      </c>
      <c r="H1069" s="16" t="s">
        <v>27</v>
      </c>
      <c r="I1069" s="16" t="s">
        <v>50</v>
      </c>
      <c r="J1069" s="16" t="s">
        <v>9</v>
      </c>
      <c r="K1069" s="14" t="s">
        <v>10</v>
      </c>
      <c r="L1069" s="14" t="s">
        <v>11</v>
      </c>
      <c r="M1069" s="16" t="s">
        <v>12</v>
      </c>
      <c r="N1069" s="16" t="s">
        <v>13</v>
      </c>
      <c r="O1069" s="16" t="s">
        <v>21</v>
      </c>
      <c r="P1069" s="12">
        <f t="shared" si="82"/>
        <v>1</v>
      </c>
      <c r="Q1069" s="12" cm="1">
        <f t="array" ref="Q1069">SUMPRODUCT(($G$2:$G$2765=G1069)*(P1069&gt;$P$2:$P$2765))+1</f>
        <v>1</v>
      </c>
      <c r="R1069" s="12" t="e">
        <f>(Q1069*100000)+#REF!</f>
        <v>#REF!</v>
      </c>
      <c r="S1069" t="e" cm="1">
        <f t="array" ref="S1069">SUMPRODUCT(($G$2:$G$2765=G1069)*(R1069&gt;$R$2:$R$2765))+1</f>
        <v>#REF!</v>
      </c>
      <c r="T1069" t="str">
        <f t="shared" si="83"/>
        <v xml:space="preserve">Kelso </v>
      </c>
      <c r="U1069">
        <v>0</v>
      </c>
      <c r="V1069" t="s">
        <v>11</v>
      </c>
      <c r="W1069">
        <f t="shared" si="84"/>
        <v>2023</v>
      </c>
    </row>
    <row r="1070" spans="1:23" x14ac:dyDescent="0.25">
      <c r="A1070" s="10" t="str">
        <f>IF(YEAR(G1070)=2024,#REF!,"")</f>
        <v/>
      </c>
      <c r="B1070" s="10" t="str">
        <f>IF(YEAR(G1070)=2025,#REF!,"")</f>
        <v/>
      </c>
      <c r="C1070" s="10" t="str">
        <f t="shared" si="80"/>
        <v>Afternoon45259</v>
      </c>
      <c r="D1070" s="5" t="str">
        <f>IF('by region'!$C$2="Any","Any",'Turf only'!V1070)&amp;M1070&amp;IF('by region'!$I$2="Any","Any",N1070)&amp;G1070</f>
        <v>AnyJumpAny45259</v>
      </c>
      <c r="E1070" s="5" t="e">
        <f>IF(I1070=#REF!,'Turf only'!G1070,"")</f>
        <v>#REF!</v>
      </c>
      <c r="F1070" s="5" t="e">
        <f t="shared" si="81"/>
        <v>#REF!</v>
      </c>
      <c r="G1070" s="15">
        <v>45259</v>
      </c>
      <c r="H1070" s="16" t="s">
        <v>27</v>
      </c>
      <c r="I1070" s="16" t="s">
        <v>61</v>
      </c>
      <c r="J1070" s="16" t="s">
        <v>9</v>
      </c>
      <c r="K1070" s="14" t="s">
        <v>24</v>
      </c>
      <c r="L1070" s="14" t="s">
        <v>17</v>
      </c>
      <c r="M1070" s="16" t="s">
        <v>12</v>
      </c>
      <c r="N1070" s="16" t="s">
        <v>13</v>
      </c>
      <c r="O1070" s="16" t="s">
        <v>14</v>
      </c>
      <c r="P1070" s="12">
        <f t="shared" si="82"/>
        <v>1</v>
      </c>
      <c r="Q1070" s="12" cm="1">
        <f t="array" ref="Q1070">SUMPRODUCT(($G$2:$G$2765=G1070)*(P1070&gt;$P$2:$P$2765))+1</f>
        <v>1</v>
      </c>
      <c r="R1070" s="12" t="e">
        <f>(Q1070*100000)+#REF!</f>
        <v>#REF!</v>
      </c>
      <c r="S1070" t="e" cm="1">
        <f t="array" ref="S1070">SUMPRODUCT(($G$2:$G$2765=G1070)*(R1070&gt;$R$2:$R$2765))+1</f>
        <v>#REF!</v>
      </c>
      <c r="T1070" t="str">
        <f t="shared" si="83"/>
        <v xml:space="preserve">Hereford </v>
      </c>
      <c r="U1070">
        <v>0</v>
      </c>
      <c r="V1070" t="s">
        <v>19</v>
      </c>
      <c r="W1070">
        <f t="shared" si="84"/>
        <v>2023</v>
      </c>
    </row>
    <row r="1071" spans="1:23" x14ac:dyDescent="0.25">
      <c r="A1071" s="10" t="str">
        <f>IF(YEAR(G1071)=2024,#REF!,"")</f>
        <v/>
      </c>
      <c r="B1071" s="10" t="str">
        <f>IF(YEAR(G1071)=2025,#REF!,"")</f>
        <v/>
      </c>
      <c r="C1071" s="10" t="str">
        <f t="shared" si="80"/>
        <v>Afternoon45259</v>
      </c>
      <c r="D1071" s="5" t="str">
        <f>IF('by region'!$C$2="Any","Any",'Turf only'!V1071)&amp;M1071&amp;IF('by region'!$I$2="Any","Any",N1071)&amp;G1071</f>
        <v>AnyJumpAny45259</v>
      </c>
      <c r="E1071" s="5" t="e">
        <f>IF(I1071=#REF!,'Turf only'!G1071,"")</f>
        <v>#REF!</v>
      </c>
      <c r="F1071" s="5" t="e">
        <f t="shared" si="81"/>
        <v>#REF!</v>
      </c>
      <c r="G1071" s="15">
        <v>45259</v>
      </c>
      <c r="H1071" s="16" t="s">
        <v>27</v>
      </c>
      <c r="I1071" s="16" t="s">
        <v>49</v>
      </c>
      <c r="J1071" s="16" t="s">
        <v>9</v>
      </c>
      <c r="K1071" s="14" t="s">
        <v>10</v>
      </c>
      <c r="L1071" s="14" t="s">
        <v>11</v>
      </c>
      <c r="M1071" s="16" t="s">
        <v>12</v>
      </c>
      <c r="N1071" s="16" t="s">
        <v>13</v>
      </c>
      <c r="O1071" s="16" t="s">
        <v>14</v>
      </c>
      <c r="P1071" s="12">
        <f t="shared" si="82"/>
        <v>1</v>
      </c>
      <c r="Q1071" s="12" cm="1">
        <f t="array" ref="Q1071">SUMPRODUCT(($G$2:$G$2765=G1071)*(P1071&gt;$P$2:$P$2765))+1</f>
        <v>1</v>
      </c>
      <c r="R1071" s="12" t="e">
        <f>(Q1071*100000)+#REF!</f>
        <v>#REF!</v>
      </c>
      <c r="S1071" t="e" cm="1">
        <f t="array" ref="S1071">SUMPRODUCT(($G$2:$G$2765=G1071)*(R1071&gt;$R$2:$R$2765))+1</f>
        <v>#REF!</v>
      </c>
      <c r="T1071" t="str">
        <f t="shared" si="83"/>
        <v xml:space="preserve">Wetherby </v>
      </c>
      <c r="U1071">
        <v>0</v>
      </c>
      <c r="V1071" t="s">
        <v>17</v>
      </c>
      <c r="W1071">
        <f t="shared" si="84"/>
        <v>2023</v>
      </c>
    </row>
    <row r="1072" spans="1:23" x14ac:dyDescent="0.25">
      <c r="A1072" s="10" t="str">
        <f>IF(YEAR(G1072)=2024,#REF!,"")</f>
        <v/>
      </c>
      <c r="B1072" s="10" t="str">
        <f>IF(YEAR(G1072)=2025,#REF!,"")</f>
        <v/>
      </c>
      <c r="C1072" s="10" t="str">
        <f t="shared" si="80"/>
        <v>Afternoon45260</v>
      </c>
      <c r="D1072" s="5" t="str">
        <f>IF('by region'!$C$2="Any","Any",'Turf only'!V1072)&amp;M1072&amp;IF('by region'!$I$2="Any","Any",N1072)&amp;G1072</f>
        <v>AnyJumpAny45260</v>
      </c>
      <c r="E1072" s="5" t="e">
        <f>IF(I1072=#REF!,'Turf only'!G1072,"")</f>
        <v>#REF!</v>
      </c>
      <c r="F1072" s="5" t="e">
        <f t="shared" si="81"/>
        <v>#REF!</v>
      </c>
      <c r="G1072" s="15">
        <v>45260</v>
      </c>
      <c r="H1072" s="16" t="s">
        <v>34</v>
      </c>
      <c r="I1072" s="16" t="s">
        <v>22</v>
      </c>
      <c r="J1072" s="16" t="s">
        <v>9</v>
      </c>
      <c r="K1072" s="14" t="s">
        <v>10</v>
      </c>
      <c r="L1072" s="14" t="s">
        <v>11</v>
      </c>
      <c r="M1072" s="16" t="s">
        <v>12</v>
      </c>
      <c r="N1072" s="16" t="s">
        <v>13</v>
      </c>
      <c r="O1072" s="16" t="s">
        <v>14</v>
      </c>
      <c r="P1072" s="12">
        <f t="shared" si="82"/>
        <v>1</v>
      </c>
      <c r="Q1072" s="12" cm="1">
        <f t="array" ref="Q1072">SUMPRODUCT(($G$2:$G$2765=G1072)*(P1072&gt;$P$2:$P$2765))+1</f>
        <v>1</v>
      </c>
      <c r="R1072" s="12" t="e">
        <f>(Q1072*100000)+#REF!</f>
        <v>#REF!</v>
      </c>
      <c r="S1072" t="e" cm="1">
        <f t="array" ref="S1072">SUMPRODUCT(($G$2:$G$2765=G1072)*(R1072&gt;$R$2:$R$2765))+1</f>
        <v>#REF!</v>
      </c>
      <c r="T1072" t="str">
        <f t="shared" si="83"/>
        <v xml:space="preserve">Musselburgh </v>
      </c>
      <c r="U1072">
        <v>0</v>
      </c>
      <c r="V1072" t="s">
        <v>17</v>
      </c>
      <c r="W1072">
        <f t="shared" si="84"/>
        <v>2023</v>
      </c>
    </row>
    <row r="1073" spans="1:23" x14ac:dyDescent="0.25">
      <c r="A1073" s="10" t="str">
        <f>IF(YEAR(G1073)=2024,#REF!,"")</f>
        <v/>
      </c>
      <c r="B1073" s="10" t="str">
        <f>IF(YEAR(G1073)=2025,#REF!,"")</f>
        <v/>
      </c>
      <c r="C1073" s="10" t="str">
        <f t="shared" si="80"/>
        <v>Afternoon45260</v>
      </c>
      <c r="D1073" s="5" t="str">
        <f>IF('by region'!$C$2="Any","Any",'Turf only'!V1073)&amp;M1073&amp;IF('by region'!$I$2="Any","Any",N1073)&amp;G1073</f>
        <v>AnyJumpAny45260</v>
      </c>
      <c r="E1073" s="5" t="e">
        <f>IF(I1073=#REF!,'Turf only'!G1073,"")</f>
        <v>#REF!</v>
      </c>
      <c r="F1073" s="5" t="e">
        <f t="shared" si="81"/>
        <v>#REF!</v>
      </c>
      <c r="G1073" s="15">
        <v>45260</v>
      </c>
      <c r="H1073" s="16" t="s">
        <v>34</v>
      </c>
      <c r="I1073" s="16" t="s">
        <v>36</v>
      </c>
      <c r="J1073" s="16" t="s">
        <v>9</v>
      </c>
      <c r="K1073" s="14" t="s">
        <v>24</v>
      </c>
      <c r="L1073" s="14" t="s">
        <v>19</v>
      </c>
      <c r="M1073" s="16" t="s">
        <v>12</v>
      </c>
      <c r="N1073" s="16" t="s">
        <v>13</v>
      </c>
      <c r="O1073" s="16" t="s">
        <v>14</v>
      </c>
      <c r="P1073" s="12">
        <f t="shared" si="82"/>
        <v>1</v>
      </c>
      <c r="Q1073" s="12" cm="1">
        <f t="array" ref="Q1073">SUMPRODUCT(($G$2:$G$2765=G1073)*(P1073&gt;$P$2:$P$2765))+1</f>
        <v>1</v>
      </c>
      <c r="R1073" s="12" t="e">
        <f>(Q1073*100000)+#REF!</f>
        <v>#REF!</v>
      </c>
      <c r="S1073" t="e" cm="1">
        <f t="array" ref="S1073">SUMPRODUCT(($G$2:$G$2765=G1073)*(R1073&gt;$R$2:$R$2765))+1</f>
        <v>#REF!</v>
      </c>
      <c r="T1073" t="str">
        <f t="shared" si="83"/>
        <v xml:space="preserve">Lingfield Park </v>
      </c>
      <c r="U1073">
        <v>0</v>
      </c>
      <c r="V1073" t="s">
        <v>30</v>
      </c>
      <c r="W1073">
        <f t="shared" si="84"/>
        <v>2023</v>
      </c>
    </row>
    <row r="1074" spans="1:23" x14ac:dyDescent="0.25">
      <c r="A1074" s="10" t="str">
        <f>IF(YEAR(G1074)=2024,#REF!,"")</f>
        <v/>
      </c>
      <c r="B1074" s="10" t="str">
        <f>IF(YEAR(G1074)=2025,#REF!,"")</f>
        <v/>
      </c>
      <c r="C1074" s="10" t="str">
        <f t="shared" si="80"/>
        <v>Afternoon45260</v>
      </c>
      <c r="D1074" s="5" t="str">
        <f>IF('by region'!$C$2="Any","Any",'Turf only'!V1074)&amp;M1074&amp;IF('by region'!$I$2="Any","Any",N1074)&amp;G1074</f>
        <v>AnyJumpAny45260</v>
      </c>
      <c r="E1074" s="5" t="e">
        <f>IF(I1074=#REF!,'Turf only'!G1074,"")</f>
        <v>#REF!</v>
      </c>
      <c r="F1074" s="5" t="e">
        <f t="shared" si="81"/>
        <v>#REF!</v>
      </c>
      <c r="G1074" s="15">
        <v>45260</v>
      </c>
      <c r="H1074" s="16" t="s">
        <v>34</v>
      </c>
      <c r="I1074" s="16" t="s">
        <v>57</v>
      </c>
      <c r="J1074" s="16" t="s">
        <v>9</v>
      </c>
      <c r="K1074" s="14" t="s">
        <v>10</v>
      </c>
      <c r="L1074" s="14" t="s">
        <v>19</v>
      </c>
      <c r="M1074" s="16" t="s">
        <v>12</v>
      </c>
      <c r="N1074" s="16" t="s">
        <v>13</v>
      </c>
      <c r="O1074" s="16" t="s">
        <v>14</v>
      </c>
      <c r="P1074" s="12">
        <f t="shared" si="82"/>
        <v>1</v>
      </c>
      <c r="Q1074" s="12" cm="1">
        <f t="array" ref="Q1074">SUMPRODUCT(($G$2:$G$2765=G1074)*(P1074&gt;$P$2:$P$2765))+1</f>
        <v>1</v>
      </c>
      <c r="R1074" s="12" t="e">
        <f>(Q1074*100000)+#REF!</f>
        <v>#REF!</v>
      </c>
      <c r="S1074" t="e" cm="1">
        <f t="array" ref="S1074">SUMPRODUCT(($G$2:$G$2765=G1074)*(R1074&gt;$R$2:$R$2765))+1</f>
        <v>#REF!</v>
      </c>
      <c r="T1074" t="str">
        <f t="shared" si="83"/>
        <v xml:space="preserve">Taunton </v>
      </c>
      <c r="U1074">
        <v>0</v>
      </c>
      <c r="V1074" t="s">
        <v>17</v>
      </c>
      <c r="W1074">
        <f t="shared" si="84"/>
        <v>2023</v>
      </c>
    </row>
    <row r="1075" spans="1:23" x14ac:dyDescent="0.25">
      <c r="A1075" s="10" t="str">
        <f>IF(YEAR(G1075)=2024,#REF!,"")</f>
        <v/>
      </c>
      <c r="B1075" s="10" t="str">
        <f>IF(YEAR(G1075)=2025,#REF!,"")</f>
        <v/>
      </c>
      <c r="C1075" s="10" t="str">
        <f t="shared" si="80"/>
        <v>Afternoon45261</v>
      </c>
      <c r="D1075" s="5" t="str">
        <f>IF('by region'!$C$2="Any","Any",'Turf only'!V1075)&amp;M1075&amp;IF('by region'!$I$2="Any","Any",N1075)&amp;G1075</f>
        <v>AnyJumpAny45261</v>
      </c>
      <c r="E1075" s="5" t="e">
        <f>IF(I1075=#REF!,'Turf only'!G1075,"")</f>
        <v>#REF!</v>
      </c>
      <c r="F1075" s="5" t="e">
        <f t="shared" si="81"/>
        <v>#REF!</v>
      </c>
      <c r="G1075" s="15">
        <v>45261</v>
      </c>
      <c r="H1075" s="16" t="s">
        <v>35</v>
      </c>
      <c r="I1075" s="16" t="s">
        <v>59</v>
      </c>
      <c r="J1075" s="16" t="s">
        <v>9</v>
      </c>
      <c r="K1075" s="14" t="s">
        <v>24</v>
      </c>
      <c r="L1075" s="14" t="s">
        <v>11</v>
      </c>
      <c r="M1075" s="16" t="s">
        <v>12</v>
      </c>
      <c r="N1075" s="16" t="s">
        <v>13</v>
      </c>
      <c r="O1075" s="16" t="s">
        <v>14</v>
      </c>
      <c r="P1075" s="12">
        <f t="shared" si="82"/>
        <v>1</v>
      </c>
      <c r="Q1075" s="12" cm="1">
        <f t="array" ref="Q1075">SUMPRODUCT(($G$2:$G$2765=G1075)*(P1075&gt;$P$2:$P$2765))+1</f>
        <v>1</v>
      </c>
      <c r="R1075" s="12" t="e">
        <f>(Q1075*100000)+#REF!</f>
        <v>#REF!</v>
      </c>
      <c r="S1075" t="e" cm="1">
        <f t="array" ref="S1075">SUMPRODUCT(($G$2:$G$2765=G1075)*(R1075&gt;$R$2:$R$2765))+1</f>
        <v>#REF!</v>
      </c>
      <c r="T1075" t="str">
        <f t="shared" si="83"/>
        <v xml:space="preserve">Doncaster </v>
      </c>
      <c r="U1075">
        <v>0</v>
      </c>
      <c r="V1075" t="s">
        <v>11</v>
      </c>
      <c r="W1075">
        <f t="shared" si="84"/>
        <v>2023</v>
      </c>
    </row>
    <row r="1076" spans="1:23" x14ac:dyDescent="0.25">
      <c r="A1076" s="10" t="str">
        <f>IF(YEAR(G1076)=2024,#REF!,"")</f>
        <v/>
      </c>
      <c r="B1076" s="10" t="str">
        <f>IF(YEAR(G1076)=2025,#REF!,"")</f>
        <v/>
      </c>
      <c r="C1076" s="10" t="str">
        <f t="shared" si="80"/>
        <v>Afternoon45261</v>
      </c>
      <c r="D1076" s="5" t="str">
        <f>IF('by region'!$C$2="Any","Any",'Turf only'!V1076)&amp;M1076&amp;IF('by region'!$I$2="Any","Any",N1076)&amp;G1076</f>
        <v>AnyJumpAny45261</v>
      </c>
      <c r="E1076" s="5" t="e">
        <f>IF(I1076=#REF!,'Turf only'!G1076,"")</f>
        <v>#REF!</v>
      </c>
      <c r="F1076" s="5" t="e">
        <f t="shared" si="81"/>
        <v>#REF!</v>
      </c>
      <c r="G1076" s="15">
        <v>45261</v>
      </c>
      <c r="H1076" s="16" t="s">
        <v>35</v>
      </c>
      <c r="I1076" s="16" t="s">
        <v>51</v>
      </c>
      <c r="J1076" s="16" t="s">
        <v>9</v>
      </c>
      <c r="K1076" s="14" t="s">
        <v>10</v>
      </c>
      <c r="L1076" s="14" t="s">
        <v>19</v>
      </c>
      <c r="M1076" s="16" t="s">
        <v>12</v>
      </c>
      <c r="N1076" s="16" t="s">
        <v>13</v>
      </c>
      <c r="O1076" s="16" t="s">
        <v>14</v>
      </c>
      <c r="P1076" s="12">
        <f t="shared" si="82"/>
        <v>1</v>
      </c>
      <c r="Q1076" s="12" cm="1">
        <f t="array" ref="Q1076">SUMPRODUCT(($G$2:$G$2765=G1076)*(P1076&gt;$P$2:$P$2765))+1</f>
        <v>1</v>
      </c>
      <c r="R1076" s="12" t="e">
        <f>(Q1076*100000)+#REF!</f>
        <v>#REF!</v>
      </c>
      <c r="S1076" t="e" cm="1">
        <f t="array" ref="S1076">SUMPRODUCT(($G$2:$G$2765=G1076)*(R1076&gt;$R$2:$R$2765))+1</f>
        <v>#REF!</v>
      </c>
      <c r="T1076" t="str">
        <f t="shared" si="83"/>
        <v xml:space="preserve">Newbury </v>
      </c>
      <c r="U1076">
        <v>0</v>
      </c>
      <c r="V1076" t="s">
        <v>17</v>
      </c>
      <c r="W1076">
        <f t="shared" si="84"/>
        <v>2023</v>
      </c>
    </row>
    <row r="1077" spans="1:23" x14ac:dyDescent="0.25">
      <c r="A1077" s="10" t="str">
        <f>IF(YEAR(G1077)=2024,#REF!,"")</f>
        <v/>
      </c>
      <c r="B1077" s="10" t="str">
        <f>IF(YEAR(G1077)=2025,#REF!,"")</f>
        <v/>
      </c>
      <c r="C1077" s="10" t="str">
        <f t="shared" si="80"/>
        <v>Afternoon45261</v>
      </c>
      <c r="D1077" s="5" t="str">
        <f>IF('by region'!$C$2="Any","Any",'Turf only'!V1077)&amp;M1077&amp;IF('by region'!$I$2="Any","Any",N1077)&amp;G1077</f>
        <v>AnyJumpAny45261</v>
      </c>
      <c r="E1077" s="5" t="e">
        <f>IF(I1077=#REF!,'Turf only'!G1077,"")</f>
        <v>#REF!</v>
      </c>
      <c r="F1077" s="5" t="e">
        <f t="shared" si="81"/>
        <v>#REF!</v>
      </c>
      <c r="G1077" s="15">
        <v>45261</v>
      </c>
      <c r="H1077" s="16" t="s">
        <v>35</v>
      </c>
      <c r="I1077" s="16" t="s">
        <v>22</v>
      </c>
      <c r="J1077" s="16" t="s">
        <v>9</v>
      </c>
      <c r="K1077" s="14" t="s">
        <v>10</v>
      </c>
      <c r="L1077" s="14" t="s">
        <v>11</v>
      </c>
      <c r="M1077" s="16" t="s">
        <v>12</v>
      </c>
      <c r="N1077" s="16" t="s">
        <v>13</v>
      </c>
      <c r="O1077" s="16" t="s">
        <v>14</v>
      </c>
      <c r="P1077" s="12">
        <f t="shared" si="82"/>
        <v>1</v>
      </c>
      <c r="Q1077" s="12" cm="1">
        <f t="array" ref="Q1077">SUMPRODUCT(($G$2:$G$2765=G1077)*(P1077&gt;$P$2:$P$2765))+1</f>
        <v>1</v>
      </c>
      <c r="R1077" s="12" t="e">
        <f>(Q1077*100000)+#REF!</f>
        <v>#REF!</v>
      </c>
      <c r="S1077" t="e" cm="1">
        <f t="array" ref="S1077">SUMPRODUCT(($G$2:$G$2765=G1077)*(R1077&gt;$R$2:$R$2765))+1</f>
        <v>#REF!</v>
      </c>
      <c r="T1077" t="str">
        <f t="shared" si="83"/>
        <v xml:space="preserve">Musselburgh </v>
      </c>
      <c r="U1077">
        <v>0</v>
      </c>
      <c r="V1077" t="s">
        <v>11</v>
      </c>
      <c r="W1077">
        <f t="shared" si="84"/>
        <v>2023</v>
      </c>
    </row>
    <row r="1078" spans="1:23" x14ac:dyDescent="0.25">
      <c r="A1078" s="10" t="str">
        <f>IF(YEAR(G1078)=2024,#REF!,"")</f>
        <v/>
      </c>
      <c r="B1078" s="10" t="str">
        <f>IF(YEAR(G1078)=2025,#REF!,"")</f>
        <v/>
      </c>
      <c r="C1078" s="10" t="str">
        <f t="shared" si="80"/>
        <v>Afternoon45262</v>
      </c>
      <c r="D1078" s="5" t="str">
        <f>IF('by region'!$C$2="Any","Any",'Turf only'!V1078)&amp;M1078&amp;IF('by region'!$I$2="Any","Any",N1078)&amp;G1078</f>
        <v>AnyJumpAny45262</v>
      </c>
      <c r="E1078" s="5" t="e">
        <f>IF(I1078=#REF!,'Turf only'!G1078,"")</f>
        <v>#REF!</v>
      </c>
      <c r="F1078" s="5" t="e">
        <f t="shared" si="81"/>
        <v>#REF!</v>
      </c>
      <c r="G1078" s="15">
        <v>45262</v>
      </c>
      <c r="H1078" s="16" t="s">
        <v>37</v>
      </c>
      <c r="I1078" s="16" t="s">
        <v>64</v>
      </c>
      <c r="J1078" s="16" t="s">
        <v>9</v>
      </c>
      <c r="K1078" s="14" t="s">
        <v>10</v>
      </c>
      <c r="L1078" s="14" t="s">
        <v>17</v>
      </c>
      <c r="M1078" s="16" t="s">
        <v>12</v>
      </c>
      <c r="N1078" s="16" t="s">
        <v>13</v>
      </c>
      <c r="O1078" s="16" t="s">
        <v>14</v>
      </c>
      <c r="P1078" s="12">
        <f t="shared" si="82"/>
        <v>1</v>
      </c>
      <c r="Q1078" s="12" cm="1">
        <f t="array" ref="Q1078">SUMPRODUCT(($G$2:$G$2765=G1078)*(P1078&gt;$P$2:$P$2765))+1</f>
        <v>1</v>
      </c>
      <c r="R1078" s="12" t="e">
        <f>(Q1078*100000)+#REF!</f>
        <v>#REF!</v>
      </c>
      <c r="S1078" t="e" cm="1">
        <f t="array" ref="S1078">SUMPRODUCT(($G$2:$G$2765=G1078)*(R1078&gt;$R$2:$R$2765))+1</f>
        <v>#REF!</v>
      </c>
      <c r="T1078" t="str">
        <f t="shared" si="83"/>
        <v xml:space="preserve">Bangor-On-Dee </v>
      </c>
      <c r="U1078">
        <v>0</v>
      </c>
      <c r="V1078" t="s">
        <v>17</v>
      </c>
      <c r="W1078">
        <f t="shared" si="84"/>
        <v>2023</v>
      </c>
    </row>
    <row r="1079" spans="1:23" x14ac:dyDescent="0.25">
      <c r="A1079" s="10" t="str">
        <f>IF(YEAR(G1079)=2024,#REF!,"")</f>
        <v/>
      </c>
      <c r="B1079" s="10" t="str">
        <f>IF(YEAR(G1079)=2025,#REF!,"")</f>
        <v/>
      </c>
      <c r="C1079" s="10" t="str">
        <f t="shared" si="80"/>
        <v>Afternoon45262</v>
      </c>
      <c r="D1079" s="5" t="str">
        <f>IF('by region'!$C$2="Any","Any",'Turf only'!V1079)&amp;M1079&amp;IF('by region'!$I$2="Any","Any",N1079)&amp;G1079</f>
        <v>AnyJumpAny45262</v>
      </c>
      <c r="E1079" s="5" t="e">
        <f>IF(I1079=#REF!,'Turf only'!G1079,"")</f>
        <v>#REF!</v>
      </c>
      <c r="F1079" s="5" t="e">
        <f t="shared" si="81"/>
        <v>#REF!</v>
      </c>
      <c r="G1079" s="15">
        <v>45262</v>
      </c>
      <c r="H1079" s="16" t="s">
        <v>37</v>
      </c>
      <c r="I1079" s="16" t="s">
        <v>59</v>
      </c>
      <c r="J1079" s="16" t="s">
        <v>9</v>
      </c>
      <c r="K1079" s="14" t="s">
        <v>24</v>
      </c>
      <c r="L1079" s="14" t="s">
        <v>11</v>
      </c>
      <c r="M1079" s="16" t="s">
        <v>12</v>
      </c>
      <c r="N1079" s="16" t="s">
        <v>13</v>
      </c>
      <c r="O1079" s="16" t="s">
        <v>14</v>
      </c>
      <c r="P1079" s="12">
        <f t="shared" si="82"/>
        <v>1</v>
      </c>
      <c r="Q1079" s="12" cm="1">
        <f t="array" ref="Q1079">SUMPRODUCT(($G$2:$G$2765=G1079)*(P1079&gt;$P$2:$P$2765))+1</f>
        <v>1</v>
      </c>
      <c r="R1079" s="12" t="e">
        <f>(Q1079*100000)+#REF!</f>
        <v>#REF!</v>
      </c>
      <c r="S1079" t="e" cm="1">
        <f t="array" ref="S1079">SUMPRODUCT(($G$2:$G$2765=G1079)*(R1079&gt;$R$2:$R$2765))+1</f>
        <v>#REF!</v>
      </c>
      <c r="T1079" t="str">
        <f t="shared" si="83"/>
        <v xml:space="preserve">Doncaster </v>
      </c>
      <c r="U1079">
        <v>0</v>
      </c>
      <c r="V1079" t="s">
        <v>11</v>
      </c>
      <c r="W1079">
        <f t="shared" si="84"/>
        <v>2023</v>
      </c>
    </row>
    <row r="1080" spans="1:23" x14ac:dyDescent="0.25">
      <c r="A1080" s="10" t="str">
        <f>IF(YEAR(G1080)=2024,#REF!,"")</f>
        <v/>
      </c>
      <c r="B1080" s="10" t="str">
        <f>IF(YEAR(G1080)=2025,#REF!,"")</f>
        <v/>
      </c>
      <c r="C1080" s="10" t="str">
        <f t="shared" si="80"/>
        <v>Afternoon45262</v>
      </c>
      <c r="D1080" s="5" t="str">
        <f>IF('by region'!$C$2="Any","Any",'Turf only'!V1080)&amp;M1080&amp;IF('by region'!$I$2="Any","Any",N1080)&amp;G1080</f>
        <v>AnyJumpAny45262</v>
      </c>
      <c r="E1080" s="5" t="e">
        <f>IF(I1080=#REF!,'Turf only'!G1080,"")</f>
        <v>#REF!</v>
      </c>
      <c r="F1080" s="5" t="e">
        <f t="shared" si="81"/>
        <v>#REF!</v>
      </c>
      <c r="G1080" s="15">
        <v>45262</v>
      </c>
      <c r="H1080" s="16" t="s">
        <v>37</v>
      </c>
      <c r="I1080" s="16" t="s">
        <v>51</v>
      </c>
      <c r="J1080" s="16" t="s">
        <v>9</v>
      </c>
      <c r="K1080" s="14" t="s">
        <v>10</v>
      </c>
      <c r="L1080" s="14" t="s">
        <v>19</v>
      </c>
      <c r="M1080" s="16" t="s">
        <v>12</v>
      </c>
      <c r="N1080" s="16" t="s">
        <v>13</v>
      </c>
      <c r="O1080" s="16" t="s">
        <v>14</v>
      </c>
      <c r="P1080" s="12">
        <f t="shared" si="82"/>
        <v>1</v>
      </c>
      <c r="Q1080" s="12" cm="1">
        <f t="array" ref="Q1080">SUMPRODUCT(($G$2:$G$2765=G1080)*(P1080&gt;$P$2:$P$2765))+1</f>
        <v>1</v>
      </c>
      <c r="R1080" s="12" t="e">
        <f>(Q1080*100000)+#REF!</f>
        <v>#REF!</v>
      </c>
      <c r="S1080" t="e" cm="1">
        <f t="array" ref="S1080">SUMPRODUCT(($G$2:$G$2765=G1080)*(R1080&gt;$R$2:$R$2765))+1</f>
        <v>#REF!</v>
      </c>
      <c r="T1080" t="str">
        <f t="shared" si="83"/>
        <v xml:space="preserve">Newbury </v>
      </c>
      <c r="U1080">
        <v>0</v>
      </c>
      <c r="V1080" t="s">
        <v>17</v>
      </c>
      <c r="W1080">
        <f t="shared" si="84"/>
        <v>2023</v>
      </c>
    </row>
    <row r="1081" spans="1:23" x14ac:dyDescent="0.25">
      <c r="A1081" s="10" t="str">
        <f>IF(YEAR(G1081)=2024,#REF!,"")</f>
        <v/>
      </c>
      <c r="B1081" s="10" t="str">
        <f>IF(YEAR(G1081)=2025,#REF!,"")</f>
        <v/>
      </c>
      <c r="C1081" s="10" t="str">
        <f t="shared" ref="C1081:C1144" si="85">J1081&amp;G1081</f>
        <v>Afternoon45262</v>
      </c>
      <c r="D1081" s="5" t="str">
        <f>IF('by region'!$C$2="Any","Any",'Turf only'!V1081)&amp;M1081&amp;IF('by region'!$I$2="Any","Any",N1081)&amp;G1081</f>
        <v>AnyJumpAny45262</v>
      </c>
      <c r="E1081" s="5" t="e">
        <f>IF(I1081=#REF!,'Turf only'!G1081,"")</f>
        <v>#REF!</v>
      </c>
      <c r="F1081" s="5" t="e">
        <f t="shared" ref="F1081:F1144" si="86">G1081&amp;S1081</f>
        <v>#REF!</v>
      </c>
      <c r="G1081" s="15">
        <v>45262</v>
      </c>
      <c r="H1081" s="16" t="s">
        <v>37</v>
      </c>
      <c r="I1081" s="16" t="s">
        <v>31</v>
      </c>
      <c r="J1081" s="16" t="s">
        <v>9</v>
      </c>
      <c r="K1081" s="14" t="s">
        <v>24</v>
      </c>
      <c r="L1081" s="14" t="s">
        <v>11</v>
      </c>
      <c r="M1081" s="16" t="s">
        <v>12</v>
      </c>
      <c r="N1081" s="16" t="s">
        <v>13</v>
      </c>
      <c r="O1081" s="16" t="s">
        <v>14</v>
      </c>
      <c r="P1081" s="12">
        <f t="shared" ref="P1081:P1144" si="87">IF(J1081="Afternoon",1,IF(J1081="Evening",2,IF(J1081="Floodlit",3,4)))</f>
        <v>1</v>
      </c>
      <c r="Q1081" s="12" cm="1">
        <f t="array" ref="Q1081">SUMPRODUCT(($G$2:$G$2765=G1081)*(P1081&gt;$P$2:$P$2765))+1</f>
        <v>1</v>
      </c>
      <c r="R1081" s="12" t="e">
        <f>(Q1081*100000)+#REF!</f>
        <v>#REF!</v>
      </c>
      <c r="S1081" t="e" cm="1">
        <f t="array" ref="S1081">SUMPRODUCT(($G$2:$G$2765=G1081)*(R1081&gt;$R$2:$R$2765))+1</f>
        <v>#REF!</v>
      </c>
      <c r="T1081" t="str">
        <f t="shared" ref="T1081:T1144" si="88">_xlfn.CONCAT(IF(M1081="Flat",UPPER(I1081),I1081)," ",IF(J1081="Evening","†",IF(J1081="Floodlit","#","")))</f>
        <v xml:space="preserve">Newcastle </v>
      </c>
      <c r="U1081">
        <v>0</v>
      </c>
      <c r="V1081" t="s">
        <v>11</v>
      </c>
      <c r="W1081">
        <f t="shared" ref="W1081:W1144" si="89">YEAR(G1081)</f>
        <v>2023</v>
      </c>
    </row>
    <row r="1082" spans="1:23" x14ac:dyDescent="0.25">
      <c r="A1082" s="10" t="str">
        <f>IF(YEAR(G1082)=2024,#REF!,"")</f>
        <v/>
      </c>
      <c r="B1082" s="10" t="str">
        <f>IF(YEAR(G1082)=2025,#REF!,"")</f>
        <v/>
      </c>
      <c r="C1082" s="10" t="str">
        <f t="shared" si="85"/>
        <v>Afternoon45263</v>
      </c>
      <c r="D1082" s="5" t="str">
        <f>IF('by region'!$C$2="Any","Any",'Turf only'!V1082)&amp;M1082&amp;IF('by region'!$I$2="Any","Any",N1082)&amp;G1082</f>
        <v>AnyJumpAny45263</v>
      </c>
      <c r="E1082" s="5" t="e">
        <f>IF(I1082=#REF!,'Turf only'!G1082,"")</f>
        <v>#REF!</v>
      </c>
      <c r="F1082" s="5" t="e">
        <f t="shared" si="86"/>
        <v>#REF!</v>
      </c>
      <c r="G1082" s="15">
        <v>45263</v>
      </c>
      <c r="H1082" s="16" t="s">
        <v>40</v>
      </c>
      <c r="I1082" s="16" t="s">
        <v>63</v>
      </c>
      <c r="J1082" s="16" t="s">
        <v>9</v>
      </c>
      <c r="K1082" s="14" t="s">
        <v>16</v>
      </c>
      <c r="L1082" s="14" t="s">
        <v>11</v>
      </c>
      <c r="M1082" s="16" t="s">
        <v>12</v>
      </c>
      <c r="N1082" s="16" t="s">
        <v>13</v>
      </c>
      <c r="O1082" s="16" t="s">
        <v>14</v>
      </c>
      <c r="P1082" s="12">
        <f t="shared" si="87"/>
        <v>1</v>
      </c>
      <c r="Q1082" s="12" cm="1">
        <f t="array" ref="Q1082">SUMPRODUCT(($G$2:$G$2765=G1082)*(P1082&gt;$P$2:$P$2765))+1</f>
        <v>1</v>
      </c>
      <c r="R1082" s="12" t="e">
        <f>(Q1082*100000)+#REF!</f>
        <v>#REF!</v>
      </c>
      <c r="S1082" t="e" cm="1">
        <f t="array" ref="S1082">SUMPRODUCT(($G$2:$G$2765=G1082)*(R1082&gt;$R$2:$R$2765))+1</f>
        <v>#REF!</v>
      </c>
      <c r="T1082" t="str">
        <f t="shared" si="88"/>
        <v xml:space="preserve">Carlisle </v>
      </c>
      <c r="U1082">
        <v>0</v>
      </c>
      <c r="V1082" t="s">
        <v>17</v>
      </c>
      <c r="W1082">
        <f t="shared" si="89"/>
        <v>2023</v>
      </c>
    </row>
    <row r="1083" spans="1:23" x14ac:dyDescent="0.25">
      <c r="A1083" s="10" t="str">
        <f>IF(YEAR(G1083)=2024,#REF!,"")</f>
        <v/>
      </c>
      <c r="B1083" s="10" t="str">
        <f>IF(YEAR(G1083)=2025,#REF!,"")</f>
        <v/>
      </c>
      <c r="C1083" s="10" t="str">
        <f t="shared" si="85"/>
        <v>Afternoon45263</v>
      </c>
      <c r="D1083" s="5" t="str">
        <f>IF('by region'!$C$2="Any","Any",'Turf only'!V1083)&amp;M1083&amp;IF('by region'!$I$2="Any","Any",N1083)&amp;G1083</f>
        <v>AnyJumpAny45263</v>
      </c>
      <c r="E1083" s="5" t="e">
        <f>IF(I1083=#REF!,'Turf only'!G1083,"")</f>
        <v>#REF!</v>
      </c>
      <c r="F1083" s="5" t="e">
        <f t="shared" si="86"/>
        <v>#REF!</v>
      </c>
      <c r="G1083" s="15">
        <v>45263</v>
      </c>
      <c r="H1083" s="16" t="s">
        <v>40</v>
      </c>
      <c r="I1083" s="16" t="s">
        <v>44</v>
      </c>
      <c r="J1083" s="16" t="s">
        <v>9</v>
      </c>
      <c r="K1083" s="14" t="s">
        <v>10</v>
      </c>
      <c r="L1083" s="14" t="s">
        <v>17</v>
      </c>
      <c r="M1083" s="16" t="s">
        <v>12</v>
      </c>
      <c r="N1083" s="16" t="s">
        <v>13</v>
      </c>
      <c r="O1083" s="16" t="s">
        <v>14</v>
      </c>
      <c r="P1083" s="12">
        <f t="shared" si="87"/>
        <v>1</v>
      </c>
      <c r="Q1083" s="12" cm="1">
        <f t="array" ref="Q1083">SUMPRODUCT(($G$2:$G$2765=G1083)*(P1083&gt;$P$2:$P$2765))+1</f>
        <v>1</v>
      </c>
      <c r="R1083" s="12" t="e">
        <f>(Q1083*100000)+#REF!</f>
        <v>#REF!</v>
      </c>
      <c r="S1083" t="e" cm="1">
        <f t="array" ref="S1083">SUMPRODUCT(($G$2:$G$2765=G1083)*(R1083&gt;$R$2:$R$2765))+1</f>
        <v>#REF!</v>
      </c>
      <c r="T1083" t="str">
        <f t="shared" si="88"/>
        <v xml:space="preserve">Leicester </v>
      </c>
      <c r="U1083">
        <v>0</v>
      </c>
      <c r="V1083" t="s">
        <v>30</v>
      </c>
      <c r="W1083">
        <f t="shared" si="89"/>
        <v>2023</v>
      </c>
    </row>
    <row r="1084" spans="1:23" x14ac:dyDescent="0.25">
      <c r="A1084" s="10" t="str">
        <f>IF(YEAR(G1084)=2024,#REF!,"")</f>
        <v/>
      </c>
      <c r="B1084" s="10" t="str">
        <f>IF(YEAR(G1084)=2025,#REF!,"")</f>
        <v/>
      </c>
      <c r="C1084" s="10" t="str">
        <f t="shared" si="85"/>
        <v>Afternoon45264</v>
      </c>
      <c r="D1084" s="5" t="str">
        <f>IF('by region'!$C$2="Any","Any",'Turf only'!V1084)&amp;M1084&amp;IF('by region'!$I$2="Any","Any",N1084)&amp;G1084</f>
        <v>AnyJumpAny45264</v>
      </c>
      <c r="E1084" s="5" t="e">
        <f>IF(I1084=#REF!,'Turf only'!G1084,"")</f>
        <v>#REF!</v>
      </c>
      <c r="F1084" s="5" t="e">
        <f t="shared" si="86"/>
        <v>#REF!</v>
      </c>
      <c r="G1084" s="15">
        <v>45264</v>
      </c>
      <c r="H1084" s="16" t="s">
        <v>42</v>
      </c>
      <c r="I1084" s="16" t="s">
        <v>28</v>
      </c>
      <c r="J1084" s="16" t="s">
        <v>9</v>
      </c>
      <c r="K1084" s="14" t="s">
        <v>10</v>
      </c>
      <c r="L1084" s="14" t="s">
        <v>11</v>
      </c>
      <c r="M1084" s="16" t="s">
        <v>12</v>
      </c>
      <c r="N1084" s="16" t="s">
        <v>13</v>
      </c>
      <c r="O1084" s="16" t="s">
        <v>14</v>
      </c>
      <c r="P1084" s="12">
        <f t="shared" si="87"/>
        <v>1</v>
      </c>
      <c r="Q1084" s="12" cm="1">
        <f t="array" ref="Q1084">SUMPRODUCT(($G$2:$G$2765=G1084)*(P1084&gt;$P$2:$P$2765))+1</f>
        <v>1</v>
      </c>
      <c r="R1084" s="12" t="e">
        <f>(Q1084*100000)+#REF!</f>
        <v>#REF!</v>
      </c>
      <c r="S1084" t="e" cm="1">
        <f t="array" ref="S1084">SUMPRODUCT(($G$2:$G$2765=G1084)*(R1084&gt;$R$2:$R$2765))+1</f>
        <v>#REF!</v>
      </c>
      <c r="T1084" t="str">
        <f t="shared" si="88"/>
        <v xml:space="preserve">Ayr </v>
      </c>
      <c r="U1084">
        <v>0</v>
      </c>
      <c r="V1084" t="s">
        <v>19</v>
      </c>
      <c r="W1084">
        <f t="shared" si="89"/>
        <v>2023</v>
      </c>
    </row>
    <row r="1085" spans="1:23" x14ac:dyDescent="0.25">
      <c r="A1085" s="10" t="str">
        <f>IF(YEAR(G1085)=2024,#REF!,"")</f>
        <v/>
      </c>
      <c r="B1085" s="10" t="str">
        <f>IF(YEAR(G1085)=2025,#REF!,"")</f>
        <v/>
      </c>
      <c r="C1085" s="10" t="str">
        <f t="shared" si="85"/>
        <v>Afternoon45264</v>
      </c>
      <c r="D1085" s="5" t="str">
        <f>IF('by region'!$C$2="Any","Any",'Turf only'!V1085)&amp;M1085&amp;IF('by region'!$I$2="Any","Any",N1085)&amp;G1085</f>
        <v>AnyJumpAny45264</v>
      </c>
      <c r="E1085" s="5" t="e">
        <f>IF(I1085=#REF!,'Turf only'!G1085,"")</f>
        <v>#REF!</v>
      </c>
      <c r="F1085" s="5" t="e">
        <f t="shared" si="86"/>
        <v>#REF!</v>
      </c>
      <c r="G1085" s="15">
        <v>45264</v>
      </c>
      <c r="H1085" s="16" t="s">
        <v>42</v>
      </c>
      <c r="I1085" s="16" t="s">
        <v>41</v>
      </c>
      <c r="J1085" s="16" t="s">
        <v>9</v>
      </c>
      <c r="K1085" s="14" t="s">
        <v>10</v>
      </c>
      <c r="L1085" s="14" t="s">
        <v>19</v>
      </c>
      <c r="M1085" s="16" t="s">
        <v>12</v>
      </c>
      <c r="N1085" s="16" t="s">
        <v>13</v>
      </c>
      <c r="O1085" s="16" t="s">
        <v>14</v>
      </c>
      <c r="P1085" s="12">
        <f t="shared" si="87"/>
        <v>1</v>
      </c>
      <c r="Q1085" s="12" cm="1">
        <f t="array" ref="Q1085">SUMPRODUCT(($G$2:$G$2765=G1085)*(P1085&gt;$P$2:$P$2765))+1</f>
        <v>1</v>
      </c>
      <c r="R1085" s="12" t="e">
        <f>(Q1085*100000)+#REF!</f>
        <v>#REF!</v>
      </c>
      <c r="S1085" t="e" cm="1">
        <f t="array" ref="S1085">SUMPRODUCT(($G$2:$G$2765=G1085)*(R1085&gt;$R$2:$R$2765))+1</f>
        <v>#REF!</v>
      </c>
      <c r="T1085" t="str">
        <f t="shared" si="88"/>
        <v xml:space="preserve">Plumpton </v>
      </c>
      <c r="U1085">
        <v>0</v>
      </c>
      <c r="V1085" t="s">
        <v>17</v>
      </c>
      <c r="W1085">
        <f t="shared" si="89"/>
        <v>2023</v>
      </c>
    </row>
    <row r="1086" spans="1:23" x14ac:dyDescent="0.25">
      <c r="A1086" s="10" t="str">
        <f>IF(YEAR(G1086)=2024,#REF!,"")</f>
        <v/>
      </c>
      <c r="B1086" s="10" t="str">
        <f>IF(YEAR(G1086)=2025,#REF!,"")</f>
        <v/>
      </c>
      <c r="C1086" s="10" t="str">
        <f t="shared" si="85"/>
        <v>Afternoon45265</v>
      </c>
      <c r="D1086" s="5" t="str">
        <f>IF('by region'!$C$2="Any","Any",'Turf only'!V1086)&amp;M1086&amp;IF('by region'!$I$2="Any","Any",N1086)&amp;G1086</f>
        <v>AnyJumpAny45265</v>
      </c>
      <c r="E1086" s="5" t="e">
        <f>IF(I1086=#REF!,'Turf only'!G1086,"")</f>
        <v>#REF!</v>
      </c>
      <c r="F1086" s="5" t="e">
        <f t="shared" si="86"/>
        <v>#REF!</v>
      </c>
      <c r="G1086" s="15">
        <v>45265</v>
      </c>
      <c r="H1086" s="16" t="s">
        <v>7</v>
      </c>
      <c r="I1086" s="16" t="s">
        <v>23</v>
      </c>
      <c r="J1086" s="16" t="s">
        <v>9</v>
      </c>
      <c r="K1086" s="14" t="s">
        <v>24</v>
      </c>
      <c r="L1086" s="14" t="s">
        <v>17</v>
      </c>
      <c r="M1086" s="16" t="s">
        <v>12</v>
      </c>
      <c r="N1086" s="16" t="s">
        <v>13</v>
      </c>
      <c r="O1086" s="16" t="s">
        <v>14</v>
      </c>
      <c r="P1086" s="12">
        <f t="shared" si="87"/>
        <v>1</v>
      </c>
      <c r="Q1086" s="12" cm="1">
        <f t="array" ref="Q1086">SUMPRODUCT(($G$2:$G$2765=G1086)*(P1086&gt;$P$2:$P$2765))+1</f>
        <v>1</v>
      </c>
      <c r="R1086" s="12" t="e">
        <f>(Q1086*100000)+#REF!</f>
        <v>#REF!</v>
      </c>
      <c r="S1086" t="e" cm="1">
        <f t="array" ref="S1086">SUMPRODUCT(($G$2:$G$2765=G1086)*(R1086&gt;$R$2:$R$2765))+1</f>
        <v>#REF!</v>
      </c>
      <c r="T1086" t="str">
        <f t="shared" si="88"/>
        <v xml:space="preserve">Southwell </v>
      </c>
      <c r="U1086">
        <v>0</v>
      </c>
      <c r="V1086" t="s">
        <v>11</v>
      </c>
      <c r="W1086">
        <f t="shared" si="89"/>
        <v>2023</v>
      </c>
    </row>
    <row r="1087" spans="1:23" x14ac:dyDescent="0.25">
      <c r="A1087" s="10" t="str">
        <f>IF(YEAR(G1087)=2024,#REF!,"")</f>
        <v/>
      </c>
      <c r="B1087" s="10" t="str">
        <f>IF(YEAR(G1087)=2025,#REF!,"")</f>
        <v/>
      </c>
      <c r="C1087" s="10" t="str">
        <f t="shared" si="85"/>
        <v>Afternoon45266</v>
      </c>
      <c r="D1087" s="5" t="str">
        <f>IF('by region'!$C$2="Any","Any",'Turf only'!V1087)&amp;M1087&amp;IF('by region'!$I$2="Any","Any",N1087)&amp;G1087</f>
        <v>AnyJumpAny45266</v>
      </c>
      <c r="E1087" s="5" t="e">
        <f>IF(I1087=#REF!,'Turf only'!G1087,"")</f>
        <v>#REF!</v>
      </c>
      <c r="F1087" s="5" t="e">
        <f t="shared" si="86"/>
        <v>#REF!</v>
      </c>
      <c r="G1087" s="15">
        <v>45266</v>
      </c>
      <c r="H1087" s="16" t="s">
        <v>27</v>
      </c>
      <c r="I1087" s="16" t="s">
        <v>56</v>
      </c>
      <c r="J1087" s="16" t="s">
        <v>9</v>
      </c>
      <c r="K1087" s="14" t="s">
        <v>16</v>
      </c>
      <c r="L1087" s="14" t="s">
        <v>11</v>
      </c>
      <c r="M1087" s="16" t="s">
        <v>12</v>
      </c>
      <c r="N1087" s="16" t="s">
        <v>13</v>
      </c>
      <c r="O1087" s="16" t="s">
        <v>14</v>
      </c>
      <c r="P1087" s="12">
        <f t="shared" si="87"/>
        <v>1</v>
      </c>
      <c r="Q1087" s="12" cm="1">
        <f t="array" ref="Q1087">SUMPRODUCT(($G$2:$G$2765=G1087)*(P1087&gt;$P$2:$P$2765))+1</f>
        <v>1</v>
      </c>
      <c r="R1087" s="12" t="e">
        <f>(Q1087*100000)+#REF!</f>
        <v>#REF!</v>
      </c>
      <c r="S1087" t="e" cm="1">
        <f t="array" ref="S1087">SUMPRODUCT(($G$2:$G$2765=G1087)*(R1087&gt;$R$2:$R$2765))+1</f>
        <v>#REF!</v>
      </c>
      <c r="T1087" t="str">
        <f t="shared" si="88"/>
        <v xml:space="preserve">Haydock Park </v>
      </c>
      <c r="U1087">
        <v>0</v>
      </c>
      <c r="V1087" t="s">
        <v>17</v>
      </c>
      <c r="W1087">
        <f t="shared" si="89"/>
        <v>2023</v>
      </c>
    </row>
    <row r="1088" spans="1:23" x14ac:dyDescent="0.25">
      <c r="A1088" s="10" t="str">
        <f>IF(YEAR(G1088)=2024,#REF!,"")</f>
        <v/>
      </c>
      <c r="B1088" s="10" t="str">
        <f>IF(YEAR(G1088)=2025,#REF!,"")</f>
        <v/>
      </c>
      <c r="C1088" s="10" t="str">
        <f t="shared" si="85"/>
        <v>Afternoon45266</v>
      </c>
      <c r="D1088" s="5" t="str">
        <f>IF('by region'!$C$2="Any","Any",'Turf only'!V1088)&amp;M1088&amp;IF('by region'!$I$2="Any","Any",N1088)&amp;G1088</f>
        <v>AnyJumpAny45266</v>
      </c>
      <c r="E1088" s="5" t="e">
        <f>IF(I1088=#REF!,'Turf only'!G1088,"")</f>
        <v>#REF!</v>
      </c>
      <c r="F1088" s="5" t="e">
        <f t="shared" si="86"/>
        <v>#REF!</v>
      </c>
      <c r="G1088" s="15">
        <v>45266</v>
      </c>
      <c r="H1088" s="16" t="s">
        <v>27</v>
      </c>
      <c r="I1088" s="16" t="s">
        <v>52</v>
      </c>
      <c r="J1088" s="16" t="s">
        <v>9</v>
      </c>
      <c r="K1088" s="14" t="s">
        <v>10</v>
      </c>
      <c r="L1088" s="14" t="s">
        <v>17</v>
      </c>
      <c r="M1088" s="16" t="s">
        <v>12</v>
      </c>
      <c r="N1088" s="16" t="s">
        <v>13</v>
      </c>
      <c r="O1088" s="16" t="s">
        <v>14</v>
      </c>
      <c r="P1088" s="12">
        <f t="shared" si="87"/>
        <v>1</v>
      </c>
      <c r="Q1088" s="12" cm="1">
        <f t="array" ref="Q1088">SUMPRODUCT(($G$2:$G$2765=G1088)*(P1088&gt;$P$2:$P$2765))+1</f>
        <v>1</v>
      </c>
      <c r="R1088" s="12" t="e">
        <f>(Q1088*100000)+#REF!</f>
        <v>#REF!</v>
      </c>
      <c r="S1088" t="e" cm="1">
        <f t="array" ref="S1088">SUMPRODUCT(($G$2:$G$2765=G1088)*(R1088&gt;$R$2:$R$2765))+1</f>
        <v>#REF!</v>
      </c>
      <c r="T1088" t="str">
        <f t="shared" si="88"/>
        <v xml:space="preserve">Ludlow </v>
      </c>
      <c r="U1088">
        <v>0</v>
      </c>
      <c r="V1088" t="s">
        <v>19</v>
      </c>
      <c r="W1088">
        <f t="shared" si="89"/>
        <v>2023</v>
      </c>
    </row>
    <row r="1089" spans="1:23" x14ac:dyDescent="0.25">
      <c r="A1089" s="10" t="str">
        <f>IF(YEAR(G1089)=2024,#REF!,"")</f>
        <v/>
      </c>
      <c r="B1089" s="10" t="str">
        <f>IF(YEAR(G1089)=2025,#REF!,"")</f>
        <v/>
      </c>
      <c r="C1089" s="10" t="str">
        <f t="shared" si="85"/>
        <v>Afternoon45267</v>
      </c>
      <c r="D1089" s="5" t="str">
        <f>IF('by region'!$C$2="Any","Any",'Turf only'!V1089)&amp;M1089&amp;IF('by region'!$I$2="Any","Any",N1089)&amp;G1089</f>
        <v>AnyJumpAny45267</v>
      </c>
      <c r="E1089" s="5" t="e">
        <f>IF(I1089=#REF!,'Turf only'!G1089,"")</f>
        <v>#REF!</v>
      </c>
      <c r="F1089" s="5" t="e">
        <f t="shared" si="86"/>
        <v>#REF!</v>
      </c>
      <c r="G1089" s="15">
        <v>45267</v>
      </c>
      <c r="H1089" s="16" t="s">
        <v>34</v>
      </c>
      <c r="I1089" s="16" t="s">
        <v>44</v>
      </c>
      <c r="J1089" s="16" t="s">
        <v>9</v>
      </c>
      <c r="K1089" s="14" t="s">
        <v>10</v>
      </c>
      <c r="L1089" s="14" t="s">
        <v>17</v>
      </c>
      <c r="M1089" s="16" t="s">
        <v>12</v>
      </c>
      <c r="N1089" s="16" t="s">
        <v>13</v>
      </c>
      <c r="O1089" s="16" t="s">
        <v>14</v>
      </c>
      <c r="P1089" s="12">
        <f t="shared" si="87"/>
        <v>1</v>
      </c>
      <c r="Q1089" s="12" cm="1">
        <f t="array" ref="Q1089">SUMPRODUCT(($G$2:$G$2765=G1089)*(P1089&gt;$P$2:$P$2765))+1</f>
        <v>1</v>
      </c>
      <c r="R1089" s="12" t="e">
        <f>(Q1089*100000)+#REF!</f>
        <v>#REF!</v>
      </c>
      <c r="S1089" t="e" cm="1">
        <f t="array" ref="S1089">SUMPRODUCT(($G$2:$G$2765=G1089)*(R1089&gt;$R$2:$R$2765))+1</f>
        <v>#REF!</v>
      </c>
      <c r="T1089" t="str">
        <f t="shared" si="88"/>
        <v xml:space="preserve">Leicester </v>
      </c>
      <c r="U1089">
        <v>0</v>
      </c>
      <c r="V1089" t="s">
        <v>17</v>
      </c>
      <c r="W1089">
        <f t="shared" si="89"/>
        <v>2023</v>
      </c>
    </row>
    <row r="1090" spans="1:23" x14ac:dyDescent="0.25">
      <c r="A1090" s="10" t="str">
        <f>IF(YEAR(G1090)=2024,#REF!,"")</f>
        <v/>
      </c>
      <c r="B1090" s="10" t="str">
        <f>IF(YEAR(G1090)=2025,#REF!,"")</f>
        <v/>
      </c>
      <c r="C1090" s="10" t="str">
        <f t="shared" si="85"/>
        <v>Afternoon45267</v>
      </c>
      <c r="D1090" s="5" t="str">
        <f>IF('by region'!$C$2="Any","Any",'Turf only'!V1090)&amp;M1090&amp;IF('by region'!$I$2="Any","Any",N1090)&amp;G1090</f>
        <v>AnyJumpAny45267</v>
      </c>
      <c r="E1090" s="5" t="e">
        <f>IF(I1090=#REF!,'Turf only'!G1090,"")</f>
        <v>#REF!</v>
      </c>
      <c r="F1090" s="5" t="e">
        <f t="shared" si="86"/>
        <v>#REF!</v>
      </c>
      <c r="G1090" s="15">
        <v>45267</v>
      </c>
      <c r="H1090" s="16" t="s">
        <v>34</v>
      </c>
      <c r="I1090" s="16" t="s">
        <v>53</v>
      </c>
      <c r="J1090" s="16" t="s">
        <v>9</v>
      </c>
      <c r="K1090" s="14" t="s">
        <v>16</v>
      </c>
      <c r="L1090" s="14" t="s">
        <v>17</v>
      </c>
      <c r="M1090" s="16" t="s">
        <v>12</v>
      </c>
      <c r="N1090" s="16" t="s">
        <v>13</v>
      </c>
      <c r="O1090" s="16" t="s">
        <v>14</v>
      </c>
      <c r="P1090" s="12">
        <f t="shared" si="87"/>
        <v>1</v>
      </c>
      <c r="Q1090" s="12" cm="1">
        <f t="array" ref="Q1090">SUMPRODUCT(($G$2:$G$2765=G1090)*(P1090&gt;$P$2:$P$2765))+1</f>
        <v>1</v>
      </c>
      <c r="R1090" s="12" t="e">
        <f>(Q1090*100000)+#REF!</f>
        <v>#REF!</v>
      </c>
      <c r="S1090" t="e" cm="1">
        <f t="array" ref="S1090">SUMPRODUCT(($G$2:$G$2765=G1090)*(R1090&gt;$R$2:$R$2765))+1</f>
        <v>#REF!</v>
      </c>
      <c r="T1090" t="str">
        <f t="shared" si="88"/>
        <v xml:space="preserve">Market Rasen </v>
      </c>
      <c r="U1090">
        <v>0</v>
      </c>
      <c r="V1090" t="s">
        <v>30</v>
      </c>
      <c r="W1090">
        <f t="shared" si="89"/>
        <v>2023</v>
      </c>
    </row>
    <row r="1091" spans="1:23" x14ac:dyDescent="0.25">
      <c r="A1091" s="10" t="str">
        <f>IF(YEAR(G1091)=2024,#REF!,"")</f>
        <v/>
      </c>
      <c r="B1091" s="10" t="str">
        <f>IF(YEAR(G1091)=2025,#REF!,"")</f>
        <v/>
      </c>
      <c r="C1091" s="10" t="str">
        <f t="shared" si="85"/>
        <v>Afternoon45267</v>
      </c>
      <c r="D1091" s="5" t="str">
        <f>IF('by region'!$C$2="Any","Any",'Turf only'!V1091)&amp;M1091&amp;IF('by region'!$I$2="Any","Any",N1091)&amp;G1091</f>
        <v>AnyJumpAny45267</v>
      </c>
      <c r="E1091" s="5" t="e">
        <f>IF(I1091=#REF!,'Turf only'!G1091,"")</f>
        <v>#REF!</v>
      </c>
      <c r="F1091" s="5" t="e">
        <f t="shared" si="86"/>
        <v>#REF!</v>
      </c>
      <c r="G1091" s="15">
        <v>45267</v>
      </c>
      <c r="H1091" s="16" t="s">
        <v>34</v>
      </c>
      <c r="I1091" s="16" t="s">
        <v>39</v>
      </c>
      <c r="J1091" s="16" t="s">
        <v>9</v>
      </c>
      <c r="K1091" s="14" t="s">
        <v>16</v>
      </c>
      <c r="L1091" s="14" t="s">
        <v>19</v>
      </c>
      <c r="M1091" s="16" t="s">
        <v>12</v>
      </c>
      <c r="N1091" s="16" t="s">
        <v>13</v>
      </c>
      <c r="O1091" s="16" t="s">
        <v>14</v>
      </c>
      <c r="P1091" s="12">
        <f t="shared" si="87"/>
        <v>1</v>
      </c>
      <c r="Q1091" s="12" cm="1">
        <f t="array" ref="Q1091">SUMPRODUCT(($G$2:$G$2765=G1091)*(P1091&gt;$P$2:$P$2765))+1</f>
        <v>1</v>
      </c>
      <c r="R1091" s="12" t="e">
        <f>(Q1091*100000)+#REF!</f>
        <v>#REF!</v>
      </c>
      <c r="S1091" t="e" cm="1">
        <f t="array" ref="S1091">SUMPRODUCT(($G$2:$G$2765=G1091)*(R1091&gt;$R$2:$R$2765))+1</f>
        <v>#REF!</v>
      </c>
      <c r="T1091" t="str">
        <f t="shared" si="88"/>
        <v xml:space="preserve">Wincanton </v>
      </c>
      <c r="U1091">
        <v>0</v>
      </c>
      <c r="V1091" t="s">
        <v>19</v>
      </c>
      <c r="W1091">
        <f t="shared" si="89"/>
        <v>2023</v>
      </c>
    </row>
    <row r="1092" spans="1:23" x14ac:dyDescent="0.25">
      <c r="A1092" s="10" t="str">
        <f>IF(YEAR(G1092)=2024,#REF!,"")</f>
        <v/>
      </c>
      <c r="B1092" s="10" t="str">
        <f>IF(YEAR(G1092)=2025,#REF!,"")</f>
        <v/>
      </c>
      <c r="C1092" s="10" t="str">
        <f t="shared" si="85"/>
        <v>Afternoon45268</v>
      </c>
      <c r="D1092" s="5" t="str">
        <f>IF('by region'!$C$2="Any","Any",'Turf only'!V1092)&amp;M1092&amp;IF('by region'!$I$2="Any","Any",N1092)&amp;G1092</f>
        <v>AnyJumpAny45268</v>
      </c>
      <c r="E1092" s="5" t="e">
        <f>IF(I1092=#REF!,'Turf only'!G1092,"")</f>
        <v>#REF!</v>
      </c>
      <c r="F1092" s="5" t="e">
        <f t="shared" si="86"/>
        <v>#REF!</v>
      </c>
      <c r="G1092" s="15">
        <v>45268</v>
      </c>
      <c r="H1092" s="16" t="s">
        <v>35</v>
      </c>
      <c r="I1092" s="16" t="s">
        <v>18</v>
      </c>
      <c r="J1092" s="16" t="s">
        <v>9</v>
      </c>
      <c r="K1092" s="14" t="s">
        <v>16</v>
      </c>
      <c r="L1092" s="14" t="s">
        <v>19</v>
      </c>
      <c r="M1092" s="16" t="s">
        <v>12</v>
      </c>
      <c r="N1092" s="16" t="s">
        <v>13</v>
      </c>
      <c r="O1092" s="16" t="s">
        <v>14</v>
      </c>
      <c r="P1092" s="12">
        <f t="shared" si="87"/>
        <v>1</v>
      </c>
      <c r="Q1092" s="12" cm="1">
        <f t="array" ref="Q1092">SUMPRODUCT(($G$2:$G$2765=G1092)*(P1092&gt;$P$2:$P$2765))+1</f>
        <v>1</v>
      </c>
      <c r="R1092" s="12" t="e">
        <f>(Q1092*100000)+#REF!</f>
        <v>#REF!</v>
      </c>
      <c r="S1092" t="e" cm="1">
        <f t="array" ref="S1092">SUMPRODUCT(($G$2:$G$2765=G1092)*(R1092&gt;$R$2:$R$2765))+1</f>
        <v>#REF!</v>
      </c>
      <c r="T1092" t="str">
        <f t="shared" si="88"/>
        <v xml:space="preserve">Exeter </v>
      </c>
      <c r="U1092">
        <v>0</v>
      </c>
      <c r="V1092" t="s">
        <v>17</v>
      </c>
      <c r="W1092">
        <f t="shared" si="89"/>
        <v>2023</v>
      </c>
    </row>
    <row r="1093" spans="1:23" x14ac:dyDescent="0.25">
      <c r="A1093" s="10" t="str">
        <f>IF(YEAR(G1093)=2024,#REF!,"")</f>
        <v/>
      </c>
      <c r="B1093" s="10" t="str">
        <f>IF(YEAR(G1093)=2025,#REF!,"")</f>
        <v/>
      </c>
      <c r="C1093" s="10" t="str">
        <f t="shared" si="85"/>
        <v>Afternoon45268</v>
      </c>
      <c r="D1093" s="5" t="str">
        <f>IF('by region'!$C$2="Any","Any",'Turf only'!V1093)&amp;M1093&amp;IF('by region'!$I$2="Any","Any",N1093)&amp;G1093</f>
        <v>AnyJumpAny45268</v>
      </c>
      <c r="E1093" s="5" t="e">
        <f>IF(I1093=#REF!,'Turf only'!G1093,"")</f>
        <v>#REF!</v>
      </c>
      <c r="F1093" s="5" t="e">
        <f t="shared" si="86"/>
        <v>#REF!</v>
      </c>
      <c r="G1093" s="15">
        <v>45268</v>
      </c>
      <c r="H1093" s="16" t="s">
        <v>35</v>
      </c>
      <c r="I1093" s="16" t="s">
        <v>38</v>
      </c>
      <c r="J1093" s="16" t="s">
        <v>9</v>
      </c>
      <c r="K1093" s="14" t="s">
        <v>16</v>
      </c>
      <c r="L1093" s="14" t="s">
        <v>19</v>
      </c>
      <c r="M1093" s="16" t="s">
        <v>12</v>
      </c>
      <c r="N1093" s="16" t="s">
        <v>13</v>
      </c>
      <c r="O1093" s="16" t="s">
        <v>14</v>
      </c>
      <c r="P1093" s="12">
        <f t="shared" si="87"/>
        <v>1</v>
      </c>
      <c r="Q1093" s="12" cm="1">
        <f t="array" ref="Q1093">SUMPRODUCT(($G$2:$G$2765=G1093)*(P1093&gt;$P$2:$P$2765))+1</f>
        <v>1</v>
      </c>
      <c r="R1093" s="12" t="e">
        <f>(Q1093*100000)+#REF!</f>
        <v>#REF!</v>
      </c>
      <c r="S1093" t="e" cm="1">
        <f t="array" ref="S1093">SUMPRODUCT(($G$2:$G$2765=G1093)*(R1093&gt;$R$2:$R$2765))+1</f>
        <v>#REF!</v>
      </c>
      <c r="T1093" t="str">
        <f t="shared" si="88"/>
        <v xml:space="preserve">Sandown Park </v>
      </c>
      <c r="U1093">
        <v>0</v>
      </c>
      <c r="V1093" t="s">
        <v>19</v>
      </c>
      <c r="W1093">
        <f t="shared" si="89"/>
        <v>2023</v>
      </c>
    </row>
    <row r="1094" spans="1:23" x14ac:dyDescent="0.25">
      <c r="A1094" s="10" t="str">
        <f>IF(YEAR(G1094)=2024,#REF!,"")</f>
        <v/>
      </c>
      <c r="B1094" s="10" t="str">
        <f>IF(YEAR(G1094)=2025,#REF!,"")</f>
        <v/>
      </c>
      <c r="C1094" s="10" t="str">
        <f t="shared" si="85"/>
        <v>Afternoon45268</v>
      </c>
      <c r="D1094" s="5" t="str">
        <f>IF('by region'!$C$2="Any","Any",'Turf only'!V1094)&amp;M1094&amp;IF('by region'!$I$2="Any","Any",N1094)&amp;G1094</f>
        <v>AnyJumpAny45268</v>
      </c>
      <c r="E1094" s="5" t="e">
        <f>IF(I1094=#REF!,'Turf only'!G1094,"")</f>
        <v>#REF!</v>
      </c>
      <c r="F1094" s="5" t="e">
        <f t="shared" si="86"/>
        <v>#REF!</v>
      </c>
      <c r="G1094" s="15">
        <v>45268</v>
      </c>
      <c r="H1094" s="16" t="s">
        <v>35</v>
      </c>
      <c r="I1094" s="16" t="s">
        <v>46</v>
      </c>
      <c r="J1094" s="16" t="s">
        <v>9</v>
      </c>
      <c r="K1094" s="14" t="s">
        <v>24</v>
      </c>
      <c r="L1094" s="14" t="s">
        <v>11</v>
      </c>
      <c r="M1094" s="16" t="s">
        <v>12</v>
      </c>
      <c r="N1094" s="16" t="s">
        <v>13</v>
      </c>
      <c r="O1094" s="16" t="s">
        <v>14</v>
      </c>
      <c r="P1094" s="12">
        <f t="shared" si="87"/>
        <v>1</v>
      </c>
      <c r="Q1094" s="12" cm="1">
        <f t="array" ref="Q1094">SUMPRODUCT(($G$2:$G$2765=G1094)*(P1094&gt;$P$2:$P$2765))+1</f>
        <v>1</v>
      </c>
      <c r="R1094" s="12" t="e">
        <f>(Q1094*100000)+#REF!</f>
        <v>#REF!</v>
      </c>
      <c r="S1094" t="e" cm="1">
        <f t="array" ref="S1094">SUMPRODUCT(($G$2:$G$2765=G1094)*(R1094&gt;$R$2:$R$2765))+1</f>
        <v>#REF!</v>
      </c>
      <c r="T1094" t="str">
        <f t="shared" si="88"/>
        <v xml:space="preserve">Sedgefield </v>
      </c>
      <c r="U1094">
        <v>0</v>
      </c>
      <c r="V1094" t="s">
        <v>30</v>
      </c>
      <c r="W1094">
        <f t="shared" si="89"/>
        <v>2023</v>
      </c>
    </row>
    <row r="1095" spans="1:23" x14ac:dyDescent="0.25">
      <c r="A1095" s="10" t="str">
        <f>IF(YEAR(G1095)=2024,#REF!,"")</f>
        <v/>
      </c>
      <c r="B1095" s="10" t="str">
        <f>IF(YEAR(G1095)=2025,#REF!,"")</f>
        <v/>
      </c>
      <c r="C1095" s="10" t="str">
        <f t="shared" si="85"/>
        <v>Afternoon45269</v>
      </c>
      <c r="D1095" s="5" t="str">
        <f>IF('by region'!$C$2="Any","Any",'Turf only'!V1095)&amp;M1095&amp;IF('by region'!$I$2="Any","Any",N1095)&amp;G1095</f>
        <v>AnyJumpAny45269</v>
      </c>
      <c r="E1095" s="5" t="e">
        <f>IF(I1095=#REF!,'Turf only'!G1095,"")</f>
        <v>#REF!</v>
      </c>
      <c r="F1095" s="5" t="e">
        <f t="shared" si="86"/>
        <v>#REF!</v>
      </c>
      <c r="G1095" s="15">
        <v>45269</v>
      </c>
      <c r="H1095" s="16" t="s">
        <v>37</v>
      </c>
      <c r="I1095" s="16" t="s">
        <v>68</v>
      </c>
      <c r="J1095" s="16" t="s">
        <v>9</v>
      </c>
      <c r="K1095" s="14" t="s">
        <v>16</v>
      </c>
      <c r="L1095" s="14" t="s">
        <v>11</v>
      </c>
      <c r="M1095" s="16" t="s">
        <v>12</v>
      </c>
      <c r="N1095" s="16" t="s">
        <v>13</v>
      </c>
      <c r="O1095" s="16" t="s">
        <v>14</v>
      </c>
      <c r="P1095" s="12">
        <f t="shared" si="87"/>
        <v>1</v>
      </c>
      <c r="Q1095" s="12" cm="1">
        <f t="array" ref="Q1095">SUMPRODUCT(($G$2:$G$2765=G1095)*(P1095&gt;$P$2:$P$2765))+1</f>
        <v>1</v>
      </c>
      <c r="R1095" s="12" t="e">
        <f>(Q1095*100000)+#REF!</f>
        <v>#REF!</v>
      </c>
      <c r="S1095" t="e" cm="1">
        <f t="array" ref="S1095">SUMPRODUCT(($G$2:$G$2765=G1095)*(R1095&gt;$R$2:$R$2765))+1</f>
        <v>#REF!</v>
      </c>
      <c r="T1095" t="str">
        <f t="shared" si="88"/>
        <v xml:space="preserve">Aintree </v>
      </c>
      <c r="U1095">
        <v>0</v>
      </c>
      <c r="V1095" t="s">
        <v>19</v>
      </c>
      <c r="W1095">
        <f t="shared" si="89"/>
        <v>2023</v>
      </c>
    </row>
    <row r="1096" spans="1:23" x14ac:dyDescent="0.25">
      <c r="A1096" s="10" t="str">
        <f>IF(YEAR(G1096)=2024,#REF!,"")</f>
        <v/>
      </c>
      <c r="B1096" s="10" t="str">
        <f>IF(YEAR(G1096)=2025,#REF!,"")</f>
        <v/>
      </c>
      <c r="C1096" s="10" t="str">
        <f t="shared" si="85"/>
        <v>Afternoon45269</v>
      </c>
      <c r="D1096" s="5" t="str">
        <f>IF('by region'!$C$2="Any","Any",'Turf only'!V1096)&amp;M1096&amp;IF('by region'!$I$2="Any","Any",N1096)&amp;G1096</f>
        <v>AnyJumpAny45269</v>
      </c>
      <c r="E1096" s="5" t="e">
        <f>IF(I1096=#REF!,'Turf only'!G1096,"")</f>
        <v>#REF!</v>
      </c>
      <c r="F1096" s="5" t="e">
        <f t="shared" si="86"/>
        <v>#REF!</v>
      </c>
      <c r="G1096" s="15">
        <v>45269</v>
      </c>
      <c r="H1096" s="16" t="s">
        <v>37</v>
      </c>
      <c r="I1096" s="16" t="s">
        <v>54</v>
      </c>
      <c r="J1096" s="16" t="s">
        <v>9</v>
      </c>
      <c r="K1096" s="14" t="s">
        <v>24</v>
      </c>
      <c r="L1096" s="14" t="s">
        <v>19</v>
      </c>
      <c r="M1096" s="16" t="s">
        <v>12</v>
      </c>
      <c r="N1096" s="16" t="s">
        <v>13</v>
      </c>
      <c r="O1096" s="16" t="s">
        <v>14</v>
      </c>
      <c r="P1096" s="12">
        <f t="shared" si="87"/>
        <v>1</v>
      </c>
      <c r="Q1096" s="12" cm="1">
        <f t="array" ref="Q1096">SUMPRODUCT(($G$2:$G$2765=G1096)*(P1096&gt;$P$2:$P$2765))+1</f>
        <v>1</v>
      </c>
      <c r="R1096" s="12" t="e">
        <f>(Q1096*100000)+#REF!</f>
        <v>#REF!</v>
      </c>
      <c r="S1096" t="e" cm="1">
        <f t="array" ref="S1096">SUMPRODUCT(($G$2:$G$2765=G1096)*(R1096&gt;$R$2:$R$2765))+1</f>
        <v>#REF!</v>
      </c>
      <c r="T1096" t="str">
        <f t="shared" si="88"/>
        <v xml:space="preserve">Chepstow </v>
      </c>
      <c r="U1096">
        <v>0</v>
      </c>
      <c r="V1096" t="s">
        <v>19</v>
      </c>
      <c r="W1096">
        <f t="shared" si="89"/>
        <v>2023</v>
      </c>
    </row>
    <row r="1097" spans="1:23" x14ac:dyDescent="0.25">
      <c r="A1097" s="10" t="str">
        <f>IF(YEAR(G1097)=2024,#REF!,"")</f>
        <v/>
      </c>
      <c r="B1097" s="10" t="str">
        <f>IF(YEAR(G1097)=2025,#REF!,"")</f>
        <v/>
      </c>
      <c r="C1097" s="10" t="str">
        <f t="shared" si="85"/>
        <v>Afternoon45269</v>
      </c>
      <c r="D1097" s="5" t="str">
        <f>IF('by region'!$C$2="Any","Any",'Turf only'!V1097)&amp;M1097&amp;IF('by region'!$I$2="Any","Any",N1097)&amp;G1097</f>
        <v>AnyJumpAny45269</v>
      </c>
      <c r="E1097" s="5" t="e">
        <f>IF(I1097=#REF!,'Turf only'!G1097,"")</f>
        <v>#REF!</v>
      </c>
      <c r="F1097" s="5" t="e">
        <f t="shared" si="86"/>
        <v>#REF!</v>
      </c>
      <c r="G1097" s="15">
        <v>45269</v>
      </c>
      <c r="H1097" s="16" t="s">
        <v>37</v>
      </c>
      <c r="I1097" s="16" t="s">
        <v>38</v>
      </c>
      <c r="J1097" s="16" t="s">
        <v>9</v>
      </c>
      <c r="K1097" s="14" t="s">
        <v>16</v>
      </c>
      <c r="L1097" s="14" t="s">
        <v>19</v>
      </c>
      <c r="M1097" s="16" t="s">
        <v>12</v>
      </c>
      <c r="N1097" s="16" t="s">
        <v>13</v>
      </c>
      <c r="O1097" s="16" t="s">
        <v>14</v>
      </c>
      <c r="P1097" s="12">
        <f t="shared" si="87"/>
        <v>1</v>
      </c>
      <c r="Q1097" s="12" cm="1">
        <f t="array" ref="Q1097">SUMPRODUCT(($G$2:$G$2765=G1097)*(P1097&gt;$P$2:$P$2765))+1</f>
        <v>1</v>
      </c>
      <c r="R1097" s="12" t="e">
        <f>(Q1097*100000)+#REF!</f>
        <v>#REF!</v>
      </c>
      <c r="S1097" t="e" cm="1">
        <f t="array" ref="S1097">SUMPRODUCT(($G$2:$G$2765=G1097)*(R1097&gt;$R$2:$R$2765))+1</f>
        <v>#REF!</v>
      </c>
      <c r="T1097" t="str">
        <f t="shared" si="88"/>
        <v xml:space="preserve">Sandown Park </v>
      </c>
      <c r="U1097">
        <v>0</v>
      </c>
      <c r="V1097" t="s">
        <v>17</v>
      </c>
      <c r="W1097">
        <f t="shared" si="89"/>
        <v>2023</v>
      </c>
    </row>
    <row r="1098" spans="1:23" x14ac:dyDescent="0.25">
      <c r="A1098" s="10" t="str">
        <f>IF(YEAR(G1098)=2024,#REF!,"")</f>
        <v/>
      </c>
      <c r="B1098" s="10" t="str">
        <f>IF(YEAR(G1098)=2025,#REF!,"")</f>
        <v/>
      </c>
      <c r="C1098" s="10" t="str">
        <f t="shared" si="85"/>
        <v>Afternoon45269</v>
      </c>
      <c r="D1098" s="5" t="str">
        <f>IF('by region'!$C$2="Any","Any",'Turf only'!V1098)&amp;M1098&amp;IF('by region'!$I$2="Any","Any",N1098)&amp;G1098</f>
        <v>AnyJumpAny45269</v>
      </c>
      <c r="E1098" s="5" t="e">
        <f>IF(I1098=#REF!,'Turf only'!G1098,"")</f>
        <v>#REF!</v>
      </c>
      <c r="F1098" s="5" t="e">
        <f t="shared" si="86"/>
        <v>#REF!</v>
      </c>
      <c r="G1098" s="15">
        <v>45269</v>
      </c>
      <c r="H1098" s="16" t="s">
        <v>37</v>
      </c>
      <c r="I1098" s="16" t="s">
        <v>49</v>
      </c>
      <c r="J1098" s="16" t="s">
        <v>9</v>
      </c>
      <c r="K1098" s="14" t="s">
        <v>10</v>
      </c>
      <c r="L1098" s="14" t="s">
        <v>11</v>
      </c>
      <c r="M1098" s="16" t="s">
        <v>12</v>
      </c>
      <c r="N1098" s="16" t="s">
        <v>13</v>
      </c>
      <c r="O1098" s="16" t="s">
        <v>14</v>
      </c>
      <c r="P1098" s="12">
        <f t="shared" si="87"/>
        <v>1</v>
      </c>
      <c r="Q1098" s="12" cm="1">
        <f t="array" ref="Q1098">SUMPRODUCT(($G$2:$G$2765=G1098)*(P1098&gt;$P$2:$P$2765))+1</f>
        <v>1</v>
      </c>
      <c r="R1098" s="12" t="e">
        <f>(Q1098*100000)+#REF!</f>
        <v>#REF!</v>
      </c>
      <c r="S1098" t="e" cm="1">
        <f t="array" ref="S1098">SUMPRODUCT(($G$2:$G$2765=G1098)*(R1098&gt;$R$2:$R$2765))+1</f>
        <v>#REF!</v>
      </c>
      <c r="T1098" t="str">
        <f t="shared" si="88"/>
        <v xml:space="preserve">Wetherby </v>
      </c>
      <c r="U1098">
        <v>0</v>
      </c>
      <c r="V1098" t="s">
        <v>19</v>
      </c>
      <c r="W1098">
        <f t="shared" si="89"/>
        <v>2023</v>
      </c>
    </row>
    <row r="1099" spans="1:23" x14ac:dyDescent="0.25">
      <c r="A1099" s="10" t="str">
        <f>IF(YEAR(G1099)=2024,#REF!,"")</f>
        <v/>
      </c>
      <c r="B1099" s="10" t="str">
        <f>IF(YEAR(G1099)=2025,#REF!,"")</f>
        <v/>
      </c>
      <c r="C1099" s="10" t="str">
        <f t="shared" si="85"/>
        <v>Afternoon45270</v>
      </c>
      <c r="D1099" s="5" t="str">
        <f>IF('by region'!$C$2="Any","Any",'Turf only'!V1099)&amp;M1099&amp;IF('by region'!$I$2="Any","Any",N1099)&amp;G1099</f>
        <v>AnyJumpAny45270</v>
      </c>
      <c r="E1099" s="5" t="e">
        <f>IF(I1099=#REF!,'Turf only'!G1099,"")</f>
        <v>#REF!</v>
      </c>
      <c r="F1099" s="5" t="e">
        <f t="shared" si="86"/>
        <v>#REF!</v>
      </c>
      <c r="G1099" s="15">
        <v>45270</v>
      </c>
      <c r="H1099" s="16" t="s">
        <v>40</v>
      </c>
      <c r="I1099" s="16" t="s">
        <v>45</v>
      </c>
      <c r="J1099" s="16" t="s">
        <v>9</v>
      </c>
      <c r="K1099" s="14" t="s">
        <v>16</v>
      </c>
      <c r="L1099" s="14" t="s">
        <v>17</v>
      </c>
      <c r="M1099" s="16" t="s">
        <v>12</v>
      </c>
      <c r="N1099" s="16" t="s">
        <v>13</v>
      </c>
      <c r="O1099" s="16" t="s">
        <v>14</v>
      </c>
      <c r="P1099" s="12">
        <f t="shared" si="87"/>
        <v>1</v>
      </c>
      <c r="Q1099" s="12" cm="1">
        <f t="array" ref="Q1099">SUMPRODUCT(($G$2:$G$2765=G1099)*(P1099&gt;$P$2:$P$2765))+1</f>
        <v>1</v>
      </c>
      <c r="R1099" s="12" t="e">
        <f>(Q1099*100000)+#REF!</f>
        <v>#REF!</v>
      </c>
      <c r="S1099" t="e" cm="1">
        <f t="array" ref="S1099">SUMPRODUCT(($G$2:$G$2765=G1099)*(R1099&gt;$R$2:$R$2765))+1</f>
        <v>#REF!</v>
      </c>
      <c r="T1099" t="str">
        <f t="shared" si="88"/>
        <v xml:space="preserve">Huntingdon </v>
      </c>
      <c r="U1099">
        <v>0</v>
      </c>
      <c r="V1099" t="s">
        <v>30</v>
      </c>
      <c r="W1099">
        <f t="shared" si="89"/>
        <v>2023</v>
      </c>
    </row>
    <row r="1100" spans="1:23" x14ac:dyDescent="0.25">
      <c r="A1100" s="10" t="str">
        <f>IF(YEAR(G1100)=2024,#REF!,"")</f>
        <v/>
      </c>
      <c r="B1100" s="10" t="str">
        <f>IF(YEAR(G1100)=2025,#REF!,"")</f>
        <v/>
      </c>
      <c r="C1100" s="10" t="str">
        <f t="shared" si="85"/>
        <v>Afternoon45270</v>
      </c>
      <c r="D1100" s="5" t="str">
        <f>IF('by region'!$C$2="Any","Any",'Turf only'!V1100)&amp;M1100&amp;IF('by region'!$I$2="Any","Any",N1100)&amp;G1100</f>
        <v>AnyJumpAny45270</v>
      </c>
      <c r="E1100" s="5" t="e">
        <f>IF(I1100=#REF!,'Turf only'!G1100,"")</f>
        <v>#REF!</v>
      </c>
      <c r="F1100" s="5" t="e">
        <f t="shared" si="86"/>
        <v>#REF!</v>
      </c>
      <c r="G1100" s="15">
        <v>45270</v>
      </c>
      <c r="H1100" s="16" t="s">
        <v>40</v>
      </c>
      <c r="I1100" s="16" t="s">
        <v>50</v>
      </c>
      <c r="J1100" s="16" t="s">
        <v>9</v>
      </c>
      <c r="K1100" s="14" t="s">
        <v>10</v>
      </c>
      <c r="L1100" s="14" t="s">
        <v>11</v>
      </c>
      <c r="M1100" s="16" t="s">
        <v>12</v>
      </c>
      <c r="N1100" s="16" t="s">
        <v>13</v>
      </c>
      <c r="O1100" s="16" t="s">
        <v>14</v>
      </c>
      <c r="P1100" s="12">
        <f t="shared" si="87"/>
        <v>1</v>
      </c>
      <c r="Q1100" s="12" cm="1">
        <f t="array" ref="Q1100">SUMPRODUCT(($G$2:$G$2765=G1100)*(P1100&gt;$P$2:$P$2765))+1</f>
        <v>1</v>
      </c>
      <c r="R1100" s="12" t="e">
        <f>(Q1100*100000)+#REF!</f>
        <v>#REF!</v>
      </c>
      <c r="S1100" t="e" cm="1">
        <f t="array" ref="S1100">SUMPRODUCT(($G$2:$G$2765=G1100)*(R1100&gt;$R$2:$R$2765))+1</f>
        <v>#REF!</v>
      </c>
      <c r="T1100" t="str">
        <f t="shared" si="88"/>
        <v xml:space="preserve">Kelso </v>
      </c>
      <c r="U1100">
        <v>0</v>
      </c>
      <c r="V1100" t="s">
        <v>17</v>
      </c>
      <c r="W1100">
        <f t="shared" si="89"/>
        <v>2023</v>
      </c>
    </row>
    <row r="1101" spans="1:23" x14ac:dyDescent="0.25">
      <c r="A1101" s="10" t="str">
        <f>IF(YEAR(G1101)=2024,#REF!,"")</f>
        <v/>
      </c>
      <c r="B1101" s="10" t="str">
        <f>IF(YEAR(G1101)=2025,#REF!,"")</f>
        <v/>
      </c>
      <c r="C1101" s="10" t="str">
        <f t="shared" si="85"/>
        <v>Afternoon45271</v>
      </c>
      <c r="D1101" s="5" t="str">
        <f>IF('by region'!$C$2="Any","Any",'Turf only'!V1101)&amp;M1101&amp;IF('by region'!$I$2="Any","Any",N1101)&amp;G1101</f>
        <v>AnyJumpAny45271</v>
      </c>
      <c r="E1101" s="5" t="e">
        <f>IF(I1101=#REF!,'Turf only'!G1101,"")</f>
        <v>#REF!</v>
      </c>
      <c r="F1101" s="5" t="e">
        <f t="shared" si="86"/>
        <v>#REF!</v>
      </c>
      <c r="G1101" s="15">
        <v>45271</v>
      </c>
      <c r="H1101" s="16" t="s">
        <v>42</v>
      </c>
      <c r="I1101" s="16" t="s">
        <v>28</v>
      </c>
      <c r="J1101" s="16" t="s">
        <v>9</v>
      </c>
      <c r="K1101" s="14" t="s">
        <v>10</v>
      </c>
      <c r="L1101" s="14" t="s">
        <v>11</v>
      </c>
      <c r="M1101" s="16" t="s">
        <v>12</v>
      </c>
      <c r="N1101" s="16" t="s">
        <v>13</v>
      </c>
      <c r="O1101" s="16" t="s">
        <v>21</v>
      </c>
      <c r="P1101" s="12">
        <f t="shared" si="87"/>
        <v>1</v>
      </c>
      <c r="Q1101" s="12" cm="1">
        <f t="array" ref="Q1101">SUMPRODUCT(($G$2:$G$2765=G1101)*(P1101&gt;$P$2:$P$2765))+1</f>
        <v>1</v>
      </c>
      <c r="R1101" s="12" t="e">
        <f>(Q1101*100000)+#REF!</f>
        <v>#REF!</v>
      </c>
      <c r="S1101" t="e" cm="1">
        <f t="array" ref="S1101">SUMPRODUCT(($G$2:$G$2765=G1101)*(R1101&gt;$R$2:$R$2765))+1</f>
        <v>#REF!</v>
      </c>
      <c r="T1101" t="str">
        <f t="shared" si="88"/>
        <v xml:space="preserve">Ayr </v>
      </c>
      <c r="U1101">
        <v>0</v>
      </c>
      <c r="V1101" t="s">
        <v>17</v>
      </c>
      <c r="W1101">
        <f t="shared" si="89"/>
        <v>2023</v>
      </c>
    </row>
    <row r="1102" spans="1:23" x14ac:dyDescent="0.25">
      <c r="A1102" s="10" t="str">
        <f>IF(YEAR(G1102)=2024,#REF!,"")</f>
        <v/>
      </c>
      <c r="B1102" s="10" t="str">
        <f>IF(YEAR(G1102)=2025,#REF!,"")</f>
        <v/>
      </c>
      <c r="C1102" s="10" t="str">
        <f t="shared" si="85"/>
        <v>Afternoon45271</v>
      </c>
      <c r="D1102" s="5" t="str">
        <f>IF('by region'!$C$2="Any","Any",'Turf only'!V1102)&amp;M1102&amp;IF('by region'!$I$2="Any","Any",N1102)&amp;G1102</f>
        <v>AnyJumpAny45271</v>
      </c>
      <c r="E1102" s="5" t="e">
        <f>IF(I1102=#REF!,'Turf only'!G1102,"")</f>
        <v>#REF!</v>
      </c>
      <c r="F1102" s="5" t="e">
        <f t="shared" si="86"/>
        <v>#REF!</v>
      </c>
      <c r="G1102" s="15">
        <v>45271</v>
      </c>
      <c r="H1102" s="16" t="s">
        <v>42</v>
      </c>
      <c r="I1102" s="16" t="s">
        <v>36</v>
      </c>
      <c r="J1102" s="16" t="s">
        <v>9</v>
      </c>
      <c r="K1102" s="14" t="s">
        <v>24</v>
      </c>
      <c r="L1102" s="14" t="s">
        <v>19</v>
      </c>
      <c r="M1102" s="16" t="s">
        <v>12</v>
      </c>
      <c r="N1102" s="16" t="s">
        <v>13</v>
      </c>
      <c r="O1102" s="16" t="s">
        <v>14</v>
      </c>
      <c r="P1102" s="12">
        <f t="shared" si="87"/>
        <v>1</v>
      </c>
      <c r="Q1102" s="12" cm="1">
        <f t="array" ref="Q1102">SUMPRODUCT(($G$2:$G$2765=G1102)*(P1102&gt;$P$2:$P$2765))+1</f>
        <v>1</v>
      </c>
      <c r="R1102" s="12" t="e">
        <f>(Q1102*100000)+#REF!</f>
        <v>#REF!</v>
      </c>
      <c r="S1102" t="e" cm="1">
        <f t="array" ref="S1102">SUMPRODUCT(($G$2:$G$2765=G1102)*(R1102&gt;$R$2:$R$2765))+1</f>
        <v>#REF!</v>
      </c>
      <c r="T1102" t="str">
        <f t="shared" si="88"/>
        <v xml:space="preserve">Lingfield Park </v>
      </c>
      <c r="U1102">
        <v>0</v>
      </c>
      <c r="V1102" t="s">
        <v>19</v>
      </c>
      <c r="W1102">
        <f t="shared" si="89"/>
        <v>2023</v>
      </c>
    </row>
    <row r="1103" spans="1:23" x14ac:dyDescent="0.25">
      <c r="A1103" s="10" t="str">
        <f>IF(YEAR(G1103)=2024,#REF!,"")</f>
        <v/>
      </c>
      <c r="B1103" s="10" t="str">
        <f>IF(YEAR(G1103)=2025,#REF!,"")</f>
        <v/>
      </c>
      <c r="C1103" s="10" t="str">
        <f t="shared" si="85"/>
        <v>Afternoon45272</v>
      </c>
      <c r="D1103" s="5" t="str">
        <f>IF('by region'!$C$2="Any","Any",'Turf only'!V1103)&amp;M1103&amp;IF('by region'!$I$2="Any","Any",N1103)&amp;G1103</f>
        <v>AnyJumpAny45272</v>
      </c>
      <c r="E1103" s="5" t="e">
        <f>IF(I1103=#REF!,'Turf only'!G1103,"")</f>
        <v>#REF!</v>
      </c>
      <c r="F1103" s="5" t="e">
        <f t="shared" si="86"/>
        <v>#REF!</v>
      </c>
      <c r="G1103" s="15">
        <v>45272</v>
      </c>
      <c r="H1103" s="16" t="s">
        <v>7</v>
      </c>
      <c r="I1103" s="16" t="s">
        <v>58</v>
      </c>
      <c r="J1103" s="16" t="s">
        <v>9</v>
      </c>
      <c r="K1103" s="14" t="s">
        <v>24</v>
      </c>
      <c r="L1103" s="14" t="s">
        <v>19</v>
      </c>
      <c r="M1103" s="16" t="s">
        <v>12</v>
      </c>
      <c r="N1103" s="16" t="s">
        <v>13</v>
      </c>
      <c r="O1103" s="16" t="s">
        <v>14</v>
      </c>
      <c r="P1103" s="12">
        <f t="shared" si="87"/>
        <v>1</v>
      </c>
      <c r="Q1103" s="12" cm="1">
        <f t="array" ref="Q1103">SUMPRODUCT(($G$2:$G$2765=G1103)*(P1103&gt;$P$2:$P$2765))+1</f>
        <v>1</v>
      </c>
      <c r="R1103" s="12" t="e">
        <f>(Q1103*100000)+#REF!</f>
        <v>#REF!</v>
      </c>
      <c r="S1103" t="e" cm="1">
        <f t="array" ref="S1103">SUMPRODUCT(($G$2:$G$2765=G1103)*(R1103&gt;$R$2:$R$2765))+1</f>
        <v>#REF!</v>
      </c>
      <c r="T1103" t="str">
        <f t="shared" si="88"/>
        <v xml:space="preserve">Fontwell Park </v>
      </c>
      <c r="U1103">
        <v>1</v>
      </c>
      <c r="V1103" t="s">
        <v>11</v>
      </c>
      <c r="W1103">
        <f t="shared" si="89"/>
        <v>2023</v>
      </c>
    </row>
    <row r="1104" spans="1:23" x14ac:dyDescent="0.25">
      <c r="A1104" s="10" t="str">
        <f>IF(YEAR(G1104)=2024,#REF!,"")</f>
        <v/>
      </c>
      <c r="B1104" s="10" t="str">
        <f>IF(YEAR(G1104)=2025,#REF!,"")</f>
        <v/>
      </c>
      <c r="C1104" s="10" t="str">
        <f t="shared" si="85"/>
        <v>Afternoon45272</v>
      </c>
      <c r="D1104" s="5" t="str">
        <f>IF('by region'!$C$2="Any","Any",'Turf only'!V1104)&amp;M1104&amp;IF('by region'!$I$2="Any","Any",N1104)&amp;G1104</f>
        <v>AnyJumpAny45272</v>
      </c>
      <c r="E1104" s="5" t="e">
        <f>IF(I1104=#REF!,'Turf only'!G1104,"")</f>
        <v>#REF!</v>
      </c>
      <c r="F1104" s="5" t="e">
        <f t="shared" si="86"/>
        <v>#REF!</v>
      </c>
      <c r="G1104" s="15">
        <v>45272</v>
      </c>
      <c r="H1104" s="16" t="s">
        <v>7</v>
      </c>
      <c r="I1104" s="16" t="s">
        <v>60</v>
      </c>
      <c r="J1104" s="16" t="s">
        <v>9</v>
      </c>
      <c r="K1104" s="14" t="s">
        <v>24</v>
      </c>
      <c r="L1104" s="14" t="s">
        <v>17</v>
      </c>
      <c r="M1104" s="16" t="s">
        <v>12</v>
      </c>
      <c r="N1104" s="16" t="s">
        <v>13</v>
      </c>
      <c r="O1104" s="16" t="s">
        <v>14</v>
      </c>
      <c r="P1104" s="12">
        <f t="shared" si="87"/>
        <v>1</v>
      </c>
      <c r="Q1104" s="12" cm="1">
        <f t="array" ref="Q1104">SUMPRODUCT(($G$2:$G$2765=G1104)*(P1104&gt;$P$2:$P$2765))+1</f>
        <v>1</v>
      </c>
      <c r="R1104" s="12" t="e">
        <f>(Q1104*100000)+#REF!</f>
        <v>#REF!</v>
      </c>
      <c r="S1104" t="e" cm="1">
        <f t="array" ref="S1104">SUMPRODUCT(($G$2:$G$2765=G1104)*(R1104&gt;$R$2:$R$2765))+1</f>
        <v>#REF!</v>
      </c>
      <c r="T1104" t="str">
        <f t="shared" si="88"/>
        <v xml:space="preserve">Uttoxeter </v>
      </c>
      <c r="U1104">
        <v>0</v>
      </c>
      <c r="V1104" t="s">
        <v>19</v>
      </c>
      <c r="W1104">
        <f t="shared" si="89"/>
        <v>2023</v>
      </c>
    </row>
    <row r="1105" spans="1:24" x14ac:dyDescent="0.25">
      <c r="A1105" s="10" t="str">
        <f>IF(YEAR(G1105)=2024,#REF!,"")</f>
        <v/>
      </c>
      <c r="B1105" s="10" t="str">
        <f>IF(YEAR(G1105)=2025,#REF!,"")</f>
        <v/>
      </c>
      <c r="C1105" s="10" t="str">
        <f t="shared" si="85"/>
        <v>Afternoon45273</v>
      </c>
      <c r="D1105" s="5" t="str">
        <f>IF('by region'!$C$2="Any","Any",'Turf only'!V1105)&amp;M1105&amp;IF('by region'!$I$2="Any","Any",N1105)&amp;G1105</f>
        <v>AnyJumpAny45273</v>
      </c>
      <c r="E1105" s="5" t="e">
        <f>IF(I1105=#REF!,'Turf only'!G1105,"")</f>
        <v>#REF!</v>
      </c>
      <c r="F1105" s="5" t="e">
        <f t="shared" si="86"/>
        <v>#REF!</v>
      </c>
      <c r="G1105" s="15">
        <v>45273</v>
      </c>
      <c r="H1105" s="16" t="s">
        <v>27</v>
      </c>
      <c r="I1105" s="16" t="s">
        <v>67</v>
      </c>
      <c r="J1105" s="16" t="s">
        <v>9</v>
      </c>
      <c r="K1105" s="14" t="s">
        <v>10</v>
      </c>
      <c r="L1105" s="14" t="s">
        <v>11</v>
      </c>
      <c r="M1105" s="16" t="s">
        <v>12</v>
      </c>
      <c r="N1105" s="16" t="s">
        <v>13</v>
      </c>
      <c r="O1105" s="16" t="s">
        <v>14</v>
      </c>
      <c r="P1105" s="12">
        <f t="shared" si="87"/>
        <v>1</v>
      </c>
      <c r="Q1105" s="12" cm="1">
        <f t="array" ref="Q1105">SUMPRODUCT(($G$2:$G$2765=G1105)*(P1105&gt;$P$2:$P$2765))+1</f>
        <v>1</v>
      </c>
      <c r="R1105" s="12" t="e">
        <f>(Q1105*100000)+#REF!</f>
        <v>#REF!</v>
      </c>
      <c r="S1105" t="e" cm="1">
        <f t="array" ref="S1105">SUMPRODUCT(($G$2:$G$2765=G1105)*(R1105&gt;$R$2:$R$2765))+1</f>
        <v>#REF!</v>
      </c>
      <c r="T1105" t="str">
        <f t="shared" si="88"/>
        <v xml:space="preserve">Hexham </v>
      </c>
      <c r="U1105">
        <v>1</v>
      </c>
      <c r="V1105" t="s">
        <v>11</v>
      </c>
      <c r="W1105">
        <f t="shared" si="89"/>
        <v>2023</v>
      </c>
    </row>
    <row r="1106" spans="1:24" x14ac:dyDescent="0.25">
      <c r="A1106" s="10" t="str">
        <f>IF(YEAR(G1106)=2024,#REF!,"")</f>
        <v/>
      </c>
      <c r="B1106" s="10" t="str">
        <f>IF(YEAR(G1106)=2025,#REF!,"")</f>
        <v/>
      </c>
      <c r="C1106" s="10" t="str">
        <f t="shared" si="85"/>
        <v>Afternoon45273</v>
      </c>
      <c r="D1106" s="5" t="str">
        <f>IF('by region'!$C$2="Any","Any",'Turf only'!V1106)&amp;M1106&amp;IF('by region'!$I$2="Any","Any",N1106)&amp;G1106</f>
        <v>AnyJumpAny45273</v>
      </c>
      <c r="E1106" s="5" t="e">
        <f>IF(I1106=#REF!,'Turf only'!G1106,"")</f>
        <v>#REF!</v>
      </c>
      <c r="F1106" s="5" t="e">
        <f t="shared" si="86"/>
        <v>#REF!</v>
      </c>
      <c r="G1106" s="15">
        <v>45273</v>
      </c>
      <c r="H1106" s="16" t="s">
        <v>27</v>
      </c>
      <c r="I1106" s="16" t="s">
        <v>44</v>
      </c>
      <c r="J1106" s="16" t="s">
        <v>9</v>
      </c>
      <c r="K1106" s="14" t="s">
        <v>10</v>
      </c>
      <c r="L1106" s="14" t="s">
        <v>17</v>
      </c>
      <c r="M1106" s="16" t="s">
        <v>12</v>
      </c>
      <c r="N1106" s="16" t="s">
        <v>13</v>
      </c>
      <c r="O1106" s="16" t="s">
        <v>14</v>
      </c>
      <c r="P1106" s="12">
        <f t="shared" si="87"/>
        <v>1</v>
      </c>
      <c r="Q1106" s="12" cm="1">
        <f t="array" ref="Q1106">SUMPRODUCT(($G$2:$G$2765=G1106)*(P1106&gt;$P$2:$P$2765))+1</f>
        <v>1</v>
      </c>
      <c r="R1106" s="12" t="e">
        <f>(Q1106*100000)+#REF!</f>
        <v>#REF!</v>
      </c>
      <c r="S1106" t="e" cm="1">
        <f t="array" ref="S1106">SUMPRODUCT(($G$2:$G$2765=G1106)*(R1106&gt;$R$2:$R$2765))+1</f>
        <v>#REF!</v>
      </c>
      <c r="T1106" t="str">
        <f t="shared" si="88"/>
        <v xml:space="preserve">Leicester </v>
      </c>
      <c r="U1106">
        <v>0</v>
      </c>
      <c r="V1106" t="s">
        <v>19</v>
      </c>
      <c r="W1106">
        <f t="shared" si="89"/>
        <v>2023</v>
      </c>
    </row>
    <row r="1107" spans="1:24" x14ac:dyDescent="0.25">
      <c r="A1107" s="10" t="str">
        <f>IF(YEAR(G1107)=2024,#REF!,"")</f>
        <v/>
      </c>
      <c r="B1107" s="10" t="str">
        <f>IF(YEAR(G1107)=2025,#REF!,"")</f>
        <v/>
      </c>
      <c r="C1107" s="10" t="str">
        <f t="shared" si="85"/>
        <v>Afternoon45274</v>
      </c>
      <c r="D1107" s="5" t="str">
        <f>IF('by region'!$C$2="Any","Any",'Turf only'!V1107)&amp;M1107&amp;IF('by region'!$I$2="Any","Any",N1107)&amp;G1107</f>
        <v>AnyJumpAny45274</v>
      </c>
      <c r="E1107" s="5" t="e">
        <f>IF(I1107=#REF!,'Turf only'!G1107,"")</f>
        <v>#REF!</v>
      </c>
      <c r="F1107" s="5" t="e">
        <f t="shared" si="86"/>
        <v>#REF!</v>
      </c>
      <c r="G1107" s="15">
        <v>45274</v>
      </c>
      <c r="H1107" s="16" t="s">
        <v>34</v>
      </c>
      <c r="I1107" s="16" t="s">
        <v>31</v>
      </c>
      <c r="J1107" s="16" t="s">
        <v>9</v>
      </c>
      <c r="K1107" s="14" t="s">
        <v>24</v>
      </c>
      <c r="L1107" s="14" t="s">
        <v>11</v>
      </c>
      <c r="M1107" s="16" t="s">
        <v>12</v>
      </c>
      <c r="N1107" s="16" t="s">
        <v>13</v>
      </c>
      <c r="O1107" s="16" t="s">
        <v>14</v>
      </c>
      <c r="P1107" s="12">
        <f t="shared" si="87"/>
        <v>1</v>
      </c>
      <c r="Q1107" s="12" cm="1">
        <f t="array" ref="Q1107">SUMPRODUCT(($G$2:$G$2765=G1107)*(P1107&gt;$P$2:$P$2765))+1</f>
        <v>1</v>
      </c>
      <c r="R1107" s="12" t="e">
        <f>(Q1107*100000)+#REF!</f>
        <v>#REF!</v>
      </c>
      <c r="S1107" t="e" cm="1">
        <f t="array" ref="S1107">SUMPRODUCT(($G$2:$G$2765=G1107)*(R1107&gt;$R$2:$R$2765))+1</f>
        <v>#REF!</v>
      </c>
      <c r="T1107" t="str">
        <f t="shared" si="88"/>
        <v xml:space="preserve">Newcastle </v>
      </c>
      <c r="U1107">
        <v>0</v>
      </c>
      <c r="V1107" t="s">
        <v>17</v>
      </c>
      <c r="W1107">
        <f t="shared" si="89"/>
        <v>2023</v>
      </c>
    </row>
    <row r="1108" spans="1:24" x14ac:dyDescent="0.25">
      <c r="A1108" s="10" t="str">
        <f>IF(YEAR(G1108)=2024,#REF!,"")</f>
        <v/>
      </c>
      <c r="B1108" s="10" t="str">
        <f>IF(YEAR(G1108)=2025,#REF!,"")</f>
        <v/>
      </c>
      <c r="C1108" s="10" t="str">
        <f t="shared" si="85"/>
        <v>Afternoon45274</v>
      </c>
      <c r="D1108" s="5" t="str">
        <f>IF('by region'!$C$2="Any","Any",'Turf only'!V1108)&amp;M1108&amp;IF('by region'!$I$2="Any","Any",N1108)&amp;G1108</f>
        <v>AnyJumpAny45274</v>
      </c>
      <c r="E1108" s="5" t="e">
        <f>IF(I1108=#REF!,'Turf only'!G1108,"")</f>
        <v>#REF!</v>
      </c>
      <c r="F1108" s="5" t="e">
        <f t="shared" si="86"/>
        <v>#REF!</v>
      </c>
      <c r="G1108" s="15">
        <v>45274</v>
      </c>
      <c r="H1108" s="16" t="s">
        <v>34</v>
      </c>
      <c r="I1108" s="16" t="s">
        <v>57</v>
      </c>
      <c r="J1108" s="16" t="s">
        <v>9</v>
      </c>
      <c r="K1108" s="14" t="s">
        <v>10</v>
      </c>
      <c r="L1108" s="14" t="s">
        <v>19</v>
      </c>
      <c r="M1108" s="16" t="s">
        <v>12</v>
      </c>
      <c r="N1108" s="16" t="s">
        <v>13</v>
      </c>
      <c r="O1108" s="16" t="s">
        <v>14</v>
      </c>
      <c r="P1108" s="12">
        <f t="shared" si="87"/>
        <v>1</v>
      </c>
      <c r="Q1108" s="12" cm="1">
        <f t="array" ref="Q1108">SUMPRODUCT(($G$2:$G$2765=G1108)*(P1108&gt;$P$2:$P$2765))+1</f>
        <v>1</v>
      </c>
      <c r="R1108" s="12" t="e">
        <f>(Q1108*100000)+#REF!</f>
        <v>#REF!</v>
      </c>
      <c r="S1108" t="e" cm="1">
        <f t="array" ref="S1108">SUMPRODUCT(($G$2:$G$2765=G1108)*(R1108&gt;$R$2:$R$2765))+1</f>
        <v>#REF!</v>
      </c>
      <c r="T1108" t="str">
        <f t="shared" si="88"/>
        <v xml:space="preserve">Taunton </v>
      </c>
      <c r="U1108">
        <v>0</v>
      </c>
      <c r="V1108" t="s">
        <v>19</v>
      </c>
      <c r="W1108">
        <f t="shared" si="89"/>
        <v>2023</v>
      </c>
    </row>
    <row r="1109" spans="1:24" x14ac:dyDescent="0.25">
      <c r="A1109" s="10" t="str">
        <f>IF(YEAR(G1109)=2024,#REF!,"")</f>
        <v/>
      </c>
      <c r="B1109" s="10" t="str">
        <f>IF(YEAR(G1109)=2025,#REF!,"")</f>
        <v/>
      </c>
      <c r="C1109" s="10" t="str">
        <f t="shared" si="85"/>
        <v>Afternoon45274</v>
      </c>
      <c r="D1109" s="5" t="str">
        <f>IF('by region'!$C$2="Any","Any",'Turf only'!V1109)&amp;M1109&amp;IF('by region'!$I$2="Any","Any",N1109)&amp;G1109</f>
        <v>AnyJumpAny45274</v>
      </c>
      <c r="E1109" s="5" t="e">
        <f>IF(I1109=#REF!,'Turf only'!G1109,"")</f>
        <v>#REF!</v>
      </c>
      <c r="F1109" s="5" t="e">
        <f t="shared" si="86"/>
        <v>#REF!</v>
      </c>
      <c r="G1109" s="15">
        <v>45274</v>
      </c>
      <c r="H1109" s="16" t="s">
        <v>34</v>
      </c>
      <c r="I1109" s="16" t="s">
        <v>48</v>
      </c>
      <c r="J1109" s="16" t="s">
        <v>9</v>
      </c>
      <c r="K1109" s="14" t="s">
        <v>16</v>
      </c>
      <c r="L1109" s="14" t="s">
        <v>17</v>
      </c>
      <c r="M1109" s="16" t="s">
        <v>12</v>
      </c>
      <c r="N1109" s="16" t="s">
        <v>13</v>
      </c>
      <c r="O1109" s="16" t="s">
        <v>14</v>
      </c>
      <c r="P1109" s="12">
        <f t="shared" si="87"/>
        <v>1</v>
      </c>
      <c r="Q1109" s="12" cm="1">
        <f t="array" ref="Q1109">SUMPRODUCT(($G$2:$G$2765=G1109)*(P1109&gt;$P$2:$P$2765))+1</f>
        <v>1</v>
      </c>
      <c r="R1109" s="12" t="e">
        <f>(Q1109*100000)+#REF!</f>
        <v>#REF!</v>
      </c>
      <c r="S1109" t="e" cm="1">
        <f t="array" ref="S1109">SUMPRODUCT(($G$2:$G$2765=G1109)*(R1109&gt;$R$2:$R$2765))+1</f>
        <v>#REF!</v>
      </c>
      <c r="T1109" t="str">
        <f t="shared" si="88"/>
        <v xml:space="preserve">Warwick </v>
      </c>
      <c r="U1109">
        <v>0</v>
      </c>
      <c r="V1109" t="s">
        <v>17</v>
      </c>
      <c r="W1109">
        <f t="shared" si="89"/>
        <v>2023</v>
      </c>
    </row>
    <row r="1110" spans="1:24" x14ac:dyDescent="0.25">
      <c r="A1110" s="10" t="str">
        <f>IF(YEAR(G1110)=2024,#REF!,"")</f>
        <v/>
      </c>
      <c r="B1110" s="10" t="str">
        <f>IF(YEAR(G1110)=2025,#REF!,"")</f>
        <v/>
      </c>
      <c r="C1110" s="10" t="str">
        <f t="shared" si="85"/>
        <v>Afternoon45275</v>
      </c>
      <c r="D1110" s="5" t="str">
        <f>IF('by region'!$C$2="Any","Any",'Turf only'!V1110)&amp;M1110&amp;IF('by region'!$I$2="Any","Any",N1110)&amp;G1110</f>
        <v>AnyJumpAny45275</v>
      </c>
      <c r="E1110" s="5" t="e">
        <f>IF(I1110=#REF!,'Turf only'!G1110,"")</f>
        <v>#REF!</v>
      </c>
      <c r="F1110" s="5" t="e">
        <f t="shared" si="86"/>
        <v>#REF!</v>
      </c>
      <c r="G1110" s="15">
        <v>45275</v>
      </c>
      <c r="H1110" s="16" t="s">
        <v>35</v>
      </c>
      <c r="I1110" s="16" t="s">
        <v>64</v>
      </c>
      <c r="J1110" s="16" t="s">
        <v>9</v>
      </c>
      <c r="K1110" s="14" t="s">
        <v>10</v>
      </c>
      <c r="L1110" s="14" t="s">
        <v>17</v>
      </c>
      <c r="M1110" s="16" t="s">
        <v>12</v>
      </c>
      <c r="N1110" s="16" t="s">
        <v>13</v>
      </c>
      <c r="O1110" s="16" t="s">
        <v>14</v>
      </c>
      <c r="P1110" s="12">
        <f t="shared" si="87"/>
        <v>1</v>
      </c>
      <c r="Q1110" s="12" cm="1">
        <f t="array" ref="Q1110">SUMPRODUCT(($G$2:$G$2765=G1110)*(P1110&gt;$P$2:$P$2765))+1</f>
        <v>1</v>
      </c>
      <c r="R1110" s="12" t="e">
        <f>(Q1110*100000)+#REF!</f>
        <v>#REF!</v>
      </c>
      <c r="S1110" t="e" cm="1">
        <f t="array" ref="S1110">SUMPRODUCT(($G$2:$G$2765=G1110)*(R1110&gt;$R$2:$R$2765))+1</f>
        <v>#REF!</v>
      </c>
      <c r="T1110" t="str">
        <f t="shared" si="88"/>
        <v xml:space="preserve">Bangor-On-Dee </v>
      </c>
      <c r="U1110">
        <v>1</v>
      </c>
      <c r="V1110" t="s">
        <v>11</v>
      </c>
      <c r="W1110">
        <f t="shared" si="89"/>
        <v>2023</v>
      </c>
    </row>
    <row r="1111" spans="1:24" x14ac:dyDescent="0.25">
      <c r="A1111" s="10" t="str">
        <f>IF(YEAR(G1111)=2024,#REF!,"")</f>
        <v/>
      </c>
      <c r="B1111" s="10" t="str">
        <f>IF(YEAR(G1111)=2025,#REF!,"")</f>
        <v/>
      </c>
      <c r="C1111" s="10" t="str">
        <f t="shared" si="85"/>
        <v>Afternoon45275</v>
      </c>
      <c r="D1111" s="5" t="str">
        <f>IF('by region'!$C$2="Any","Any",'Turf only'!V1111)&amp;M1111&amp;IF('by region'!$I$2="Any","Any",N1111)&amp;G1111</f>
        <v>AnyJumpAny45275</v>
      </c>
      <c r="E1111" s="5" t="e">
        <f>IF(I1111=#REF!,'Turf only'!G1111,"")</f>
        <v>#REF!</v>
      </c>
      <c r="F1111" s="5" t="e">
        <f t="shared" si="86"/>
        <v>#REF!</v>
      </c>
      <c r="G1111" s="15">
        <v>45275</v>
      </c>
      <c r="H1111" s="16" t="s">
        <v>35</v>
      </c>
      <c r="I1111" s="16" t="s">
        <v>15</v>
      </c>
      <c r="J1111" s="16" t="s">
        <v>9</v>
      </c>
      <c r="K1111" s="14" t="s">
        <v>16</v>
      </c>
      <c r="L1111" s="14" t="s">
        <v>17</v>
      </c>
      <c r="M1111" s="16" t="s">
        <v>12</v>
      </c>
      <c r="N1111" s="16" t="s">
        <v>13</v>
      </c>
      <c r="O1111" s="16" t="s">
        <v>14</v>
      </c>
      <c r="P1111" s="12">
        <f t="shared" si="87"/>
        <v>1</v>
      </c>
      <c r="Q1111" s="12" cm="1">
        <f t="array" ref="Q1111">SUMPRODUCT(($G$2:$G$2765=G1111)*(P1111&gt;$P$2:$P$2765))+1</f>
        <v>1</v>
      </c>
      <c r="R1111" s="12" t="e">
        <f>(Q1111*100000)+#REF!</f>
        <v>#REF!</v>
      </c>
      <c r="S1111" t="e" cm="1">
        <f t="array" ref="S1111">SUMPRODUCT(($G$2:$G$2765=G1111)*(R1111&gt;$R$2:$R$2765))+1</f>
        <v>#REF!</v>
      </c>
      <c r="T1111" t="str">
        <f t="shared" si="88"/>
        <v xml:space="preserve">Cheltenham </v>
      </c>
      <c r="U1111">
        <v>1</v>
      </c>
      <c r="V1111" t="s">
        <v>11</v>
      </c>
      <c r="W1111">
        <f t="shared" si="89"/>
        <v>2023</v>
      </c>
    </row>
    <row r="1112" spans="1:24" x14ac:dyDescent="0.25">
      <c r="A1112" s="10" t="str">
        <f>IF(YEAR(G1112)=2024,#REF!,"")</f>
        <v/>
      </c>
      <c r="B1112" s="10" t="str">
        <f>IF(YEAR(G1112)=2025,#REF!,"")</f>
        <v/>
      </c>
      <c r="C1112" s="10" t="str">
        <f t="shared" si="85"/>
        <v>Afternoon45275</v>
      </c>
      <c r="D1112" s="5" t="str">
        <f>IF('by region'!$C$2="Any","Any",'Turf only'!V1112)&amp;M1112&amp;IF('by region'!$I$2="Any","Any",N1112)&amp;G1112</f>
        <v>AnyJumpAny45275</v>
      </c>
      <c r="E1112" s="5" t="e">
        <f>IF(I1112=#REF!,'Turf only'!G1112,"")</f>
        <v>#REF!</v>
      </c>
      <c r="F1112" s="5" t="e">
        <f t="shared" si="86"/>
        <v>#REF!</v>
      </c>
      <c r="G1112" s="15">
        <v>45275</v>
      </c>
      <c r="H1112" s="16" t="s">
        <v>35</v>
      </c>
      <c r="I1112" s="16" t="s">
        <v>59</v>
      </c>
      <c r="J1112" s="16" t="s">
        <v>9</v>
      </c>
      <c r="K1112" s="14" t="s">
        <v>24</v>
      </c>
      <c r="L1112" s="14" t="s">
        <v>11</v>
      </c>
      <c r="M1112" s="16" t="s">
        <v>12</v>
      </c>
      <c r="N1112" s="16" t="s">
        <v>13</v>
      </c>
      <c r="O1112" s="16" t="s">
        <v>14</v>
      </c>
      <c r="P1112" s="12">
        <f t="shared" si="87"/>
        <v>1</v>
      </c>
      <c r="Q1112" s="12" cm="1">
        <f t="array" ref="Q1112">SUMPRODUCT(($G$2:$G$2765=G1112)*(P1112&gt;$P$2:$P$2765))+1</f>
        <v>1</v>
      </c>
      <c r="R1112" s="12" t="e">
        <f>(Q1112*100000)+#REF!</f>
        <v>#REF!</v>
      </c>
      <c r="S1112" t="e" cm="1">
        <f t="array" ref="S1112">SUMPRODUCT(($G$2:$G$2765=G1112)*(R1112&gt;$R$2:$R$2765))+1</f>
        <v>#REF!</v>
      </c>
      <c r="T1112" t="str">
        <f t="shared" si="88"/>
        <v xml:space="preserve">Doncaster </v>
      </c>
      <c r="U1112">
        <v>0</v>
      </c>
      <c r="V1112" t="s">
        <v>19</v>
      </c>
      <c r="W1112">
        <f t="shared" si="89"/>
        <v>2023</v>
      </c>
    </row>
    <row r="1113" spans="1:24" x14ac:dyDescent="0.25">
      <c r="A1113" s="10" t="str">
        <f>IF(YEAR(G1113)=2024,#REF!,"")</f>
        <v/>
      </c>
      <c r="B1113" s="10" t="str">
        <f>IF(YEAR(G1113)=2025,#REF!,"")</f>
        <v/>
      </c>
      <c r="C1113" s="10" t="str">
        <f t="shared" si="85"/>
        <v>Afternoon45276</v>
      </c>
      <c r="D1113" s="5" t="str">
        <f>IF('by region'!$C$2="Any","Any",'Turf only'!V1113)&amp;M1113&amp;IF('by region'!$I$2="Any","Any",N1113)&amp;G1113</f>
        <v>AnyJumpAny45276</v>
      </c>
      <c r="E1113" s="5" t="e">
        <f>IF(I1113=#REF!,'Turf only'!G1113,"")</f>
        <v>#REF!</v>
      </c>
      <c r="F1113" s="5" t="e">
        <f t="shared" si="86"/>
        <v>#REF!</v>
      </c>
      <c r="G1113" s="15">
        <v>45276</v>
      </c>
      <c r="H1113" s="16" t="s">
        <v>37</v>
      </c>
      <c r="I1113" s="16" t="s">
        <v>15</v>
      </c>
      <c r="J1113" s="16" t="s">
        <v>9</v>
      </c>
      <c r="K1113" s="14" t="s">
        <v>16</v>
      </c>
      <c r="L1113" s="14" t="s">
        <v>17</v>
      </c>
      <c r="M1113" s="16" t="s">
        <v>12</v>
      </c>
      <c r="N1113" s="16" t="s">
        <v>13</v>
      </c>
      <c r="O1113" s="16" t="s">
        <v>14</v>
      </c>
      <c r="P1113" s="12">
        <f t="shared" si="87"/>
        <v>1</v>
      </c>
      <c r="Q1113" s="12" cm="1">
        <f t="array" ref="Q1113">SUMPRODUCT(($G$2:$G$2765=G1113)*(P1113&gt;$P$2:$P$2765))+1</f>
        <v>1</v>
      </c>
      <c r="R1113" s="12" t="e">
        <f>(Q1113*100000)+#REF!</f>
        <v>#REF!</v>
      </c>
      <c r="S1113" t="e" cm="1">
        <f t="array" ref="S1113">SUMPRODUCT(($G$2:$G$2765=G1113)*(R1113&gt;$R$2:$R$2765))+1</f>
        <v>#REF!</v>
      </c>
      <c r="T1113" t="str">
        <f t="shared" si="88"/>
        <v xml:space="preserve">Cheltenham </v>
      </c>
      <c r="U1113">
        <v>0</v>
      </c>
      <c r="V1113" t="s">
        <v>17</v>
      </c>
      <c r="W1113">
        <f t="shared" si="89"/>
        <v>2023</v>
      </c>
    </row>
    <row r="1114" spans="1:24" x14ac:dyDescent="0.25">
      <c r="A1114" s="10" t="str">
        <f>IF(YEAR(G1114)=2024,#REF!,"")</f>
        <v/>
      </c>
      <c r="B1114" s="10" t="str">
        <f>IF(YEAR(G1114)=2025,#REF!,"")</f>
        <v/>
      </c>
      <c r="C1114" s="10" t="str">
        <f t="shared" si="85"/>
        <v>Afternoon45276</v>
      </c>
      <c r="D1114" s="5" t="str">
        <f>IF('by region'!$C$2="Any","Any",'Turf only'!V1114)&amp;M1114&amp;IF('by region'!$I$2="Any","Any",N1114)&amp;G1114</f>
        <v>AnyJumpAny45276</v>
      </c>
      <c r="E1114" s="5" t="e">
        <f>IF(I1114=#REF!,'Turf only'!G1114,"")</f>
        <v>#REF!</v>
      </c>
      <c r="F1114" s="5" t="e">
        <f t="shared" si="86"/>
        <v>#REF!</v>
      </c>
      <c r="G1114" s="15">
        <v>45276</v>
      </c>
      <c r="H1114" s="16" t="s">
        <v>37</v>
      </c>
      <c r="I1114" s="16" t="s">
        <v>59</v>
      </c>
      <c r="J1114" s="16" t="s">
        <v>9</v>
      </c>
      <c r="K1114" s="14" t="s">
        <v>24</v>
      </c>
      <c r="L1114" s="14" t="s">
        <v>11</v>
      </c>
      <c r="M1114" s="16" t="s">
        <v>12</v>
      </c>
      <c r="N1114" s="16" t="s">
        <v>13</v>
      </c>
      <c r="O1114" s="16" t="s">
        <v>14</v>
      </c>
      <c r="P1114" s="12">
        <f t="shared" si="87"/>
        <v>1</v>
      </c>
      <c r="Q1114" s="12" cm="1">
        <f t="array" ref="Q1114">SUMPRODUCT(($G$2:$G$2765=G1114)*(P1114&gt;$P$2:$P$2765))+1</f>
        <v>1</v>
      </c>
      <c r="R1114" s="12" t="e">
        <f>(Q1114*100000)+#REF!</f>
        <v>#REF!</v>
      </c>
      <c r="S1114" t="e" cm="1">
        <f t="array" ref="S1114">SUMPRODUCT(($G$2:$G$2765=G1114)*(R1114&gt;$R$2:$R$2765))+1</f>
        <v>#REF!</v>
      </c>
      <c r="T1114" t="str">
        <f t="shared" si="88"/>
        <v xml:space="preserve">Doncaster </v>
      </c>
      <c r="U1114">
        <v>0</v>
      </c>
      <c r="V1114" t="s">
        <v>19</v>
      </c>
      <c r="W1114">
        <f t="shared" si="89"/>
        <v>2023</v>
      </c>
    </row>
    <row r="1115" spans="1:24" x14ac:dyDescent="0.25">
      <c r="A1115" s="10" t="str">
        <f>IF(YEAR(G1115)=2024,#REF!,"")</f>
        <v/>
      </c>
      <c r="B1115" s="10" t="str">
        <f>IF(YEAR(G1115)=2025,#REF!,"")</f>
        <v/>
      </c>
      <c r="C1115" s="10" t="str">
        <f t="shared" si="85"/>
        <v>Afternoon45276</v>
      </c>
      <c r="D1115" s="5" t="str">
        <f>IF('by region'!$C$2="Any","Any",'Turf only'!V1115)&amp;M1115&amp;IF('by region'!$I$2="Any","Any",N1115)&amp;G1115</f>
        <v>AnyJumpAny45276</v>
      </c>
      <c r="E1115" s="5" t="e">
        <f>IF(I1115=#REF!,'Turf only'!G1115,"")</f>
        <v>#REF!</v>
      </c>
      <c r="F1115" s="5" t="e">
        <f t="shared" si="86"/>
        <v>#REF!</v>
      </c>
      <c r="G1115" s="15">
        <v>45276</v>
      </c>
      <c r="H1115" s="16" t="s">
        <v>37</v>
      </c>
      <c r="I1115" s="16" t="s">
        <v>61</v>
      </c>
      <c r="J1115" s="16" t="s">
        <v>9</v>
      </c>
      <c r="K1115" s="14" t="s">
        <v>24</v>
      </c>
      <c r="L1115" s="14" t="s">
        <v>17</v>
      </c>
      <c r="M1115" s="16" t="s">
        <v>12</v>
      </c>
      <c r="N1115" s="16" t="s">
        <v>13</v>
      </c>
      <c r="O1115" s="16" t="s">
        <v>14</v>
      </c>
      <c r="P1115" s="12">
        <f t="shared" si="87"/>
        <v>1</v>
      </c>
      <c r="Q1115" s="12" cm="1">
        <f t="array" ref="Q1115">SUMPRODUCT(($G$2:$G$2765=G1115)*(P1115&gt;$P$2:$P$2765))+1</f>
        <v>1</v>
      </c>
      <c r="R1115" s="12" t="e">
        <f>(Q1115*100000)+#REF!</f>
        <v>#REF!</v>
      </c>
      <c r="S1115" t="e" cm="1">
        <f t="array" ref="S1115">SUMPRODUCT(($G$2:$G$2765=G1115)*(R1115&gt;$R$2:$R$2765))+1</f>
        <v>#REF!</v>
      </c>
      <c r="T1115" t="str">
        <f t="shared" si="88"/>
        <v xml:space="preserve">Hereford </v>
      </c>
      <c r="U1115">
        <v>0</v>
      </c>
      <c r="V1115" t="s">
        <v>19</v>
      </c>
      <c r="W1115">
        <f t="shared" si="89"/>
        <v>2023</v>
      </c>
    </row>
    <row r="1116" spans="1:24" s="11" customFormat="1" x14ac:dyDescent="0.25">
      <c r="A1116" s="10" t="str">
        <f>IF(YEAR(G1116)=2024,#REF!,"")</f>
        <v/>
      </c>
      <c r="B1116" s="10" t="str">
        <f>IF(YEAR(G1116)=2025,#REF!,"")</f>
        <v/>
      </c>
      <c r="C1116" s="10" t="str">
        <f t="shared" si="85"/>
        <v>Afternoon45277</v>
      </c>
      <c r="D1116" s="5" t="str">
        <f>IF('by region'!$C$2="Any","Any",'Turf only'!V1116)&amp;M1116&amp;IF('by region'!$I$2="Any","Any",N1116)&amp;G1116</f>
        <v>AnyJumpAny45277</v>
      </c>
      <c r="E1116" s="5" t="e">
        <f>IF(I1116=#REF!,'Turf only'!G1116,"")</f>
        <v>#REF!</v>
      </c>
      <c r="F1116" s="5" t="e">
        <f t="shared" si="86"/>
        <v>#REF!</v>
      </c>
      <c r="G1116" s="15">
        <v>45277</v>
      </c>
      <c r="H1116" s="16" t="s">
        <v>40</v>
      </c>
      <c r="I1116" s="16" t="s">
        <v>63</v>
      </c>
      <c r="J1116" s="16" t="s">
        <v>9</v>
      </c>
      <c r="K1116" s="14" t="s">
        <v>16</v>
      </c>
      <c r="L1116" s="14" t="s">
        <v>11</v>
      </c>
      <c r="M1116" s="16" t="s">
        <v>12</v>
      </c>
      <c r="N1116" s="16" t="s">
        <v>13</v>
      </c>
      <c r="O1116" s="16" t="s">
        <v>14</v>
      </c>
      <c r="P1116" s="12">
        <f t="shared" si="87"/>
        <v>1</v>
      </c>
      <c r="Q1116" s="12" cm="1">
        <f t="array" ref="Q1116">SUMPRODUCT(($G$2:$G$2765=G1116)*(P1116&gt;$P$2:$P$2765))+1</f>
        <v>1</v>
      </c>
      <c r="R1116" s="12" t="e">
        <f>(Q1116*100000)+#REF!</f>
        <v>#REF!</v>
      </c>
      <c r="S1116" t="e" cm="1">
        <f t="array" ref="S1116">SUMPRODUCT(($G$2:$G$2765=G1116)*(R1116&gt;$R$2:$R$2765))+1</f>
        <v>#REF!</v>
      </c>
      <c r="T1116" t="str">
        <f t="shared" si="88"/>
        <v xml:space="preserve">Carlisle </v>
      </c>
      <c r="U1116" s="11">
        <v>0</v>
      </c>
      <c r="V1116" s="11" t="s">
        <v>11</v>
      </c>
      <c r="W1116">
        <f t="shared" si="89"/>
        <v>2023</v>
      </c>
      <c r="X1116"/>
    </row>
    <row r="1117" spans="1:24" x14ac:dyDescent="0.25">
      <c r="A1117" s="10" t="str">
        <f>IF(YEAR(G1117)=2024,#REF!,"")</f>
        <v/>
      </c>
      <c r="B1117" s="10" t="str">
        <f>IF(YEAR(G1117)=2025,#REF!,"")</f>
        <v/>
      </c>
      <c r="C1117" s="10" t="str">
        <f t="shared" si="85"/>
        <v>Afternoon45277</v>
      </c>
      <c r="D1117" s="5" t="str">
        <f>IF('by region'!$C$2="Any","Any",'Turf only'!V1117)&amp;M1117&amp;IF('by region'!$I$2="Any","Any",N1117)&amp;G1117</f>
        <v>AnyJumpAny45277</v>
      </c>
      <c r="E1117" s="5" t="e">
        <f>IF(I1117=#REF!,'Turf only'!G1117,"")</f>
        <v>#REF!</v>
      </c>
      <c r="F1117" s="5" t="e">
        <f t="shared" si="86"/>
        <v>#REF!</v>
      </c>
      <c r="G1117" s="15">
        <v>45277</v>
      </c>
      <c r="H1117" s="16" t="s">
        <v>40</v>
      </c>
      <c r="I1117" s="16" t="s">
        <v>23</v>
      </c>
      <c r="J1117" s="16" t="s">
        <v>9</v>
      </c>
      <c r="K1117" s="14" t="s">
        <v>24</v>
      </c>
      <c r="L1117" s="14" t="s">
        <v>17</v>
      </c>
      <c r="M1117" s="16" t="s">
        <v>12</v>
      </c>
      <c r="N1117" s="16" t="s">
        <v>13</v>
      </c>
      <c r="O1117" s="16" t="s">
        <v>14</v>
      </c>
      <c r="P1117" s="12">
        <f t="shared" si="87"/>
        <v>1</v>
      </c>
      <c r="Q1117" s="12" cm="1">
        <f t="array" ref="Q1117">SUMPRODUCT(($G$2:$G$2765=G1117)*(P1117&gt;$P$2:$P$2765))+1</f>
        <v>1</v>
      </c>
      <c r="R1117" s="12" t="e">
        <f>(Q1117*100000)+#REF!</f>
        <v>#REF!</v>
      </c>
      <c r="S1117" t="e" cm="1">
        <f t="array" ref="S1117">SUMPRODUCT(($G$2:$G$2765=G1117)*(R1117&gt;$R$2:$R$2765))+1</f>
        <v>#REF!</v>
      </c>
      <c r="T1117" t="str">
        <f t="shared" si="88"/>
        <v xml:space="preserve">Southwell </v>
      </c>
      <c r="U1117">
        <v>0</v>
      </c>
      <c r="V1117" t="s">
        <v>17</v>
      </c>
      <c r="W1117">
        <f t="shared" si="89"/>
        <v>2023</v>
      </c>
    </row>
    <row r="1118" spans="1:24" x14ac:dyDescent="0.25">
      <c r="A1118" s="10" t="str">
        <f>IF(YEAR(G1118)=2024,#REF!,"")</f>
        <v/>
      </c>
      <c r="B1118" s="10" t="str">
        <f>IF(YEAR(G1118)=2025,#REF!,"")</f>
        <v/>
      </c>
      <c r="C1118" s="10" t="str">
        <f t="shared" si="85"/>
        <v>Afternoon45278</v>
      </c>
      <c r="D1118" s="5" t="str">
        <f>IF('by region'!$C$2="Any","Any",'Turf only'!V1118)&amp;M1118&amp;IF('by region'!$I$2="Any","Any",N1118)&amp;G1118</f>
        <v>AnyJumpAny45278</v>
      </c>
      <c r="E1118" s="5" t="e">
        <f>IF(I1118=#REF!,'Turf only'!G1118,"")</f>
        <v>#REF!</v>
      </c>
      <c r="F1118" s="5" t="e">
        <f t="shared" si="86"/>
        <v>#REF!</v>
      </c>
      <c r="G1118" s="15">
        <v>45278</v>
      </c>
      <c r="H1118" s="16" t="s">
        <v>42</v>
      </c>
      <c r="I1118" s="16" t="s">
        <v>22</v>
      </c>
      <c r="J1118" s="16" t="s">
        <v>9</v>
      </c>
      <c r="K1118" s="14" t="s">
        <v>10</v>
      </c>
      <c r="L1118" s="14" t="s">
        <v>11</v>
      </c>
      <c r="M1118" s="16" t="s">
        <v>12</v>
      </c>
      <c r="N1118" s="16" t="s">
        <v>13</v>
      </c>
      <c r="O1118" s="16" t="s">
        <v>14</v>
      </c>
      <c r="P1118" s="12">
        <f t="shared" si="87"/>
        <v>1</v>
      </c>
      <c r="Q1118" s="12" cm="1">
        <f t="array" ref="Q1118">SUMPRODUCT(($G$2:$G$2765=G1118)*(P1118&gt;$P$2:$P$2765))+1</f>
        <v>1</v>
      </c>
      <c r="R1118" s="12" t="e">
        <f>(Q1118*100000)+#REF!</f>
        <v>#REF!</v>
      </c>
      <c r="S1118" t="e" cm="1">
        <f t="array" ref="S1118">SUMPRODUCT(($G$2:$G$2765=G1118)*(R1118&gt;$R$2:$R$2765))+1</f>
        <v>#REF!</v>
      </c>
      <c r="T1118" t="str">
        <f t="shared" si="88"/>
        <v xml:space="preserve">Musselburgh </v>
      </c>
      <c r="U1118">
        <v>0</v>
      </c>
      <c r="V1118" t="s">
        <v>11</v>
      </c>
      <c r="W1118">
        <f t="shared" si="89"/>
        <v>2023</v>
      </c>
    </row>
    <row r="1119" spans="1:24" x14ac:dyDescent="0.25">
      <c r="A1119" s="10" t="str">
        <f>IF(YEAR(G1119)=2024,#REF!,"")</f>
        <v/>
      </c>
      <c r="B1119" s="10" t="str">
        <f>IF(YEAR(G1119)=2025,#REF!,"")</f>
        <v/>
      </c>
      <c r="C1119" s="10" t="str">
        <f t="shared" si="85"/>
        <v>Afternoon45278</v>
      </c>
      <c r="D1119" s="5" t="str">
        <f>IF('by region'!$C$2="Any","Any",'Turf only'!V1119)&amp;M1119&amp;IF('by region'!$I$2="Any","Any",N1119)&amp;G1119</f>
        <v>AnyJumpAny45278</v>
      </c>
      <c r="E1119" s="5" t="e">
        <f>IF(I1119=#REF!,'Turf only'!G1119,"")</f>
        <v>#REF!</v>
      </c>
      <c r="F1119" s="5" t="e">
        <f t="shared" si="86"/>
        <v>#REF!</v>
      </c>
      <c r="G1119" s="15">
        <v>45278</v>
      </c>
      <c r="H1119" s="16" t="s">
        <v>42</v>
      </c>
      <c r="I1119" s="16" t="s">
        <v>41</v>
      </c>
      <c r="J1119" s="16" t="s">
        <v>9</v>
      </c>
      <c r="K1119" s="14" t="s">
        <v>10</v>
      </c>
      <c r="L1119" s="14" t="s">
        <v>19</v>
      </c>
      <c r="M1119" s="16" t="s">
        <v>12</v>
      </c>
      <c r="N1119" s="16" t="s">
        <v>13</v>
      </c>
      <c r="O1119" s="16" t="s">
        <v>14</v>
      </c>
      <c r="P1119" s="12">
        <f t="shared" si="87"/>
        <v>1</v>
      </c>
      <c r="Q1119" s="12" cm="1">
        <f t="array" ref="Q1119">SUMPRODUCT(($G$2:$G$2765=G1119)*(P1119&gt;$P$2:$P$2765))+1</f>
        <v>1</v>
      </c>
      <c r="R1119" s="12" t="e">
        <f>(Q1119*100000)+#REF!</f>
        <v>#REF!</v>
      </c>
      <c r="S1119" t="e" cm="1">
        <f t="array" ref="S1119">SUMPRODUCT(($G$2:$G$2765=G1119)*(R1119&gt;$R$2:$R$2765))+1</f>
        <v>#REF!</v>
      </c>
      <c r="T1119" t="str">
        <f t="shared" si="88"/>
        <v xml:space="preserve">Plumpton </v>
      </c>
      <c r="U1119">
        <v>0</v>
      </c>
      <c r="V1119" t="s">
        <v>17</v>
      </c>
      <c r="W1119">
        <f t="shared" si="89"/>
        <v>2023</v>
      </c>
    </row>
    <row r="1120" spans="1:24" x14ac:dyDescent="0.25">
      <c r="A1120" s="10" t="str">
        <f>IF(YEAR(G1120)=2024,#REF!,"")</f>
        <v/>
      </c>
      <c r="B1120" s="10" t="str">
        <f>IF(YEAR(G1120)=2025,#REF!,"")</f>
        <v/>
      </c>
      <c r="C1120" s="10" t="str">
        <f t="shared" si="85"/>
        <v>Afternoon45279</v>
      </c>
      <c r="D1120" s="5" t="str">
        <f>IF('by region'!$C$2="Any","Any",'Turf only'!V1120)&amp;M1120&amp;IF('by region'!$I$2="Any","Any",N1120)&amp;G1120</f>
        <v>AnyJumpAny45279</v>
      </c>
      <c r="E1120" s="5" t="e">
        <f>IF(I1120=#REF!,'Turf only'!G1120,"")</f>
        <v>#REF!</v>
      </c>
      <c r="F1120" s="5" t="e">
        <f t="shared" si="86"/>
        <v>#REF!</v>
      </c>
      <c r="G1120" s="15">
        <v>45279</v>
      </c>
      <c r="H1120" s="16" t="s">
        <v>7</v>
      </c>
      <c r="I1120" s="16" t="s">
        <v>8</v>
      </c>
      <c r="J1120" s="16" t="s">
        <v>9</v>
      </c>
      <c r="K1120" s="14" t="s">
        <v>10</v>
      </c>
      <c r="L1120" s="14" t="s">
        <v>11</v>
      </c>
      <c r="M1120" s="16" t="s">
        <v>12</v>
      </c>
      <c r="N1120" s="16" t="s">
        <v>13</v>
      </c>
      <c r="O1120" s="16" t="s">
        <v>14</v>
      </c>
      <c r="P1120" s="12">
        <f t="shared" si="87"/>
        <v>1</v>
      </c>
      <c r="Q1120" s="12" cm="1">
        <f t="array" ref="Q1120">SUMPRODUCT(($G$2:$G$2765=G1120)*(P1120&gt;$P$2:$P$2765))+1</f>
        <v>1</v>
      </c>
      <c r="R1120" s="12" t="e">
        <f>(Q1120*100000)+#REF!</f>
        <v>#REF!</v>
      </c>
      <c r="S1120" t="e" cm="1">
        <f t="array" ref="S1120">SUMPRODUCT(($G$2:$G$2765=G1120)*(R1120&gt;$R$2:$R$2765))+1</f>
        <v>#REF!</v>
      </c>
      <c r="T1120" t="str">
        <f t="shared" si="88"/>
        <v xml:space="preserve">Catterick Bridge </v>
      </c>
      <c r="U1120">
        <v>0</v>
      </c>
      <c r="V1120" t="s">
        <v>19</v>
      </c>
      <c r="W1120">
        <f t="shared" si="89"/>
        <v>2023</v>
      </c>
    </row>
    <row r="1121" spans="1:23" x14ac:dyDescent="0.25">
      <c r="A1121" s="10" t="str">
        <f>IF(YEAR(G1121)=2024,#REF!,"")</f>
        <v/>
      </c>
      <c r="B1121" s="10" t="str">
        <f>IF(YEAR(G1121)=2025,#REF!,"")</f>
        <v/>
      </c>
      <c r="C1121" s="10" t="str">
        <f t="shared" si="85"/>
        <v>Afternoon45279</v>
      </c>
      <c r="D1121" s="5" t="str">
        <f>IF('by region'!$C$2="Any","Any",'Turf only'!V1121)&amp;M1121&amp;IF('by region'!$I$2="Any","Any",N1121)&amp;G1121</f>
        <v>AnyJumpAny45279</v>
      </c>
      <c r="E1121" s="5" t="e">
        <f>IF(I1121=#REF!,'Turf only'!G1121,"")</f>
        <v>#REF!</v>
      </c>
      <c r="F1121" s="5" t="e">
        <f t="shared" si="86"/>
        <v>#REF!</v>
      </c>
      <c r="G1121" s="15">
        <v>45279</v>
      </c>
      <c r="H1121" s="16" t="s">
        <v>7</v>
      </c>
      <c r="I1121" s="16" t="s">
        <v>20</v>
      </c>
      <c r="J1121" s="16" t="s">
        <v>9</v>
      </c>
      <c r="K1121" s="14" t="s">
        <v>10</v>
      </c>
      <c r="L1121" s="14" t="s">
        <v>17</v>
      </c>
      <c r="M1121" s="16" t="s">
        <v>12</v>
      </c>
      <c r="N1121" s="16" t="s">
        <v>13</v>
      </c>
      <c r="O1121" s="16" t="s">
        <v>21</v>
      </c>
      <c r="P1121" s="12">
        <f t="shared" si="87"/>
        <v>1</v>
      </c>
      <c r="Q1121" s="12" cm="1">
        <f t="array" ref="Q1121">SUMPRODUCT(($G$2:$G$2765=G1121)*(P1121&gt;$P$2:$P$2765))+1</f>
        <v>1</v>
      </c>
      <c r="R1121" s="12" t="e">
        <f>(Q1121*100000)+#REF!</f>
        <v>#REF!</v>
      </c>
      <c r="S1121" t="e" cm="1">
        <f t="array" ref="S1121">SUMPRODUCT(($G$2:$G$2765=G1121)*(R1121&gt;$R$2:$R$2765))+1</f>
        <v>#REF!</v>
      </c>
      <c r="T1121" t="str">
        <f t="shared" si="88"/>
        <v xml:space="preserve">Fakenham </v>
      </c>
      <c r="U1121">
        <v>1</v>
      </c>
      <c r="V1121" t="s">
        <v>11</v>
      </c>
      <c r="W1121">
        <f t="shared" si="89"/>
        <v>2023</v>
      </c>
    </row>
    <row r="1122" spans="1:23" x14ac:dyDescent="0.25">
      <c r="A1122" s="10" t="str">
        <f>IF(YEAR(G1122)=2024,#REF!,"")</f>
        <v/>
      </c>
      <c r="B1122" s="10" t="str">
        <f>IF(YEAR(G1122)=2025,#REF!,"")</f>
        <v/>
      </c>
      <c r="C1122" s="10" t="str">
        <f t="shared" si="85"/>
        <v>Afternoon45279</v>
      </c>
      <c r="D1122" s="5" t="str">
        <f>IF('by region'!$C$2="Any","Any",'Turf only'!V1122)&amp;M1122&amp;IF('by region'!$I$2="Any","Any",N1122)&amp;G1122</f>
        <v>AnyJumpAny45279</v>
      </c>
      <c r="E1122" s="5" t="e">
        <f>IF(I1122=#REF!,'Turf only'!G1122,"")</f>
        <v>#REF!</v>
      </c>
      <c r="F1122" s="5" t="e">
        <f t="shared" si="86"/>
        <v>#REF!</v>
      </c>
      <c r="G1122" s="15">
        <v>45279</v>
      </c>
      <c r="H1122" s="16" t="s">
        <v>7</v>
      </c>
      <c r="I1122" s="16" t="s">
        <v>39</v>
      </c>
      <c r="J1122" s="16" t="s">
        <v>9</v>
      </c>
      <c r="K1122" s="14" t="s">
        <v>16</v>
      </c>
      <c r="L1122" s="14" t="s">
        <v>19</v>
      </c>
      <c r="M1122" s="16" t="s">
        <v>12</v>
      </c>
      <c r="N1122" s="16" t="s">
        <v>13</v>
      </c>
      <c r="O1122" s="16" t="s">
        <v>14</v>
      </c>
      <c r="P1122" s="12">
        <f t="shared" si="87"/>
        <v>1</v>
      </c>
      <c r="Q1122" s="12" cm="1">
        <f t="array" ref="Q1122">SUMPRODUCT(($G$2:$G$2765=G1122)*(P1122&gt;$P$2:$P$2765))+1</f>
        <v>1</v>
      </c>
      <c r="R1122" s="12" t="e">
        <f>(Q1122*100000)+#REF!</f>
        <v>#REF!</v>
      </c>
      <c r="S1122" t="e" cm="1">
        <f t="array" ref="S1122">SUMPRODUCT(($G$2:$G$2765=G1122)*(R1122&gt;$R$2:$R$2765))+1</f>
        <v>#REF!</v>
      </c>
      <c r="T1122" t="str">
        <f t="shared" si="88"/>
        <v xml:space="preserve">Wincanton </v>
      </c>
      <c r="U1122">
        <v>1</v>
      </c>
      <c r="V1122" t="s">
        <v>11</v>
      </c>
      <c r="W1122">
        <f t="shared" si="89"/>
        <v>2023</v>
      </c>
    </row>
    <row r="1123" spans="1:23" x14ac:dyDescent="0.25">
      <c r="A1123" s="10" t="str">
        <f>IF(YEAR(G1123)=2024,#REF!,"")</f>
        <v/>
      </c>
      <c r="B1123" s="10" t="str">
        <f>IF(YEAR(G1123)=2025,#REF!,"")</f>
        <v/>
      </c>
      <c r="C1123" s="10" t="str">
        <f t="shared" si="85"/>
        <v>Afternoon45280</v>
      </c>
      <c r="D1123" s="5" t="str">
        <f>IF('by region'!$C$2="Any","Any",'Turf only'!V1123)&amp;M1123&amp;IF('by region'!$I$2="Any","Any",N1123)&amp;G1123</f>
        <v>AnyJumpAny45280</v>
      </c>
      <c r="E1123" s="5" t="e">
        <f>IF(I1123=#REF!,'Turf only'!G1123,"")</f>
        <v>#REF!</v>
      </c>
      <c r="F1123" s="5" t="e">
        <f t="shared" si="86"/>
        <v>#REF!</v>
      </c>
      <c r="G1123" s="15">
        <v>45280</v>
      </c>
      <c r="H1123" s="16" t="s">
        <v>27</v>
      </c>
      <c r="I1123" s="16" t="s">
        <v>52</v>
      </c>
      <c r="J1123" s="16" t="s">
        <v>9</v>
      </c>
      <c r="K1123" s="14" t="s">
        <v>10</v>
      </c>
      <c r="L1123" s="14" t="s">
        <v>17</v>
      </c>
      <c r="M1123" s="16" t="s">
        <v>12</v>
      </c>
      <c r="N1123" s="16" t="s">
        <v>13</v>
      </c>
      <c r="O1123" s="16" t="s">
        <v>14</v>
      </c>
      <c r="P1123" s="12">
        <f t="shared" si="87"/>
        <v>1</v>
      </c>
      <c r="Q1123" s="12" cm="1">
        <f t="array" ref="Q1123">SUMPRODUCT(($G$2:$G$2765=G1123)*(P1123&gt;$P$2:$P$2765))+1</f>
        <v>1</v>
      </c>
      <c r="R1123" s="12" t="e">
        <f>(Q1123*100000)+#REF!</f>
        <v>#REF!</v>
      </c>
      <c r="S1123" t="e" cm="1">
        <f t="array" ref="S1123">SUMPRODUCT(($G$2:$G$2765=G1123)*(R1123&gt;$R$2:$R$2765))+1</f>
        <v>#REF!</v>
      </c>
      <c r="T1123" t="str">
        <f t="shared" si="88"/>
        <v xml:space="preserve">Ludlow </v>
      </c>
      <c r="U1123">
        <v>0</v>
      </c>
      <c r="V1123" t="s">
        <v>17</v>
      </c>
      <c r="W1123">
        <f t="shared" si="89"/>
        <v>2023</v>
      </c>
    </row>
    <row r="1124" spans="1:23" x14ac:dyDescent="0.25">
      <c r="A1124" s="10" t="str">
        <f>IF(YEAR(G1124)=2024,#REF!,"")</f>
        <v/>
      </c>
      <c r="B1124" s="10" t="str">
        <f>IF(YEAR(G1124)=2025,#REF!,"")</f>
        <v/>
      </c>
      <c r="C1124" s="10" t="str">
        <f t="shared" si="85"/>
        <v>Afternoon45280</v>
      </c>
      <c r="D1124" s="5" t="str">
        <f>IF('by region'!$C$2="Any","Any",'Turf only'!V1124)&amp;M1124&amp;IF('by region'!$I$2="Any","Any",N1124)&amp;G1124</f>
        <v>AnyJumpAny45280</v>
      </c>
      <c r="E1124" s="5" t="e">
        <f>IF(I1124=#REF!,'Turf only'!G1124,"")</f>
        <v>#REF!</v>
      </c>
      <c r="F1124" s="5" t="e">
        <f t="shared" si="86"/>
        <v>#REF!</v>
      </c>
      <c r="G1124" s="15">
        <v>45280</v>
      </c>
      <c r="H1124" s="16" t="s">
        <v>27</v>
      </c>
      <c r="I1124" s="16" t="s">
        <v>51</v>
      </c>
      <c r="J1124" s="16" t="s">
        <v>9</v>
      </c>
      <c r="K1124" s="14" t="s">
        <v>10</v>
      </c>
      <c r="L1124" s="14" t="s">
        <v>19</v>
      </c>
      <c r="M1124" s="16" t="s">
        <v>12</v>
      </c>
      <c r="N1124" s="16" t="s">
        <v>13</v>
      </c>
      <c r="O1124" s="16" t="s">
        <v>14</v>
      </c>
      <c r="P1124" s="12">
        <f t="shared" si="87"/>
        <v>1</v>
      </c>
      <c r="Q1124" s="12" cm="1">
        <f t="array" ref="Q1124">SUMPRODUCT(($G$2:$G$2765=G1124)*(P1124&gt;$P$2:$P$2765))+1</f>
        <v>1</v>
      </c>
      <c r="R1124" s="12" t="e">
        <f>(Q1124*100000)+#REF!</f>
        <v>#REF!</v>
      </c>
      <c r="S1124" t="e" cm="1">
        <f t="array" ref="S1124">SUMPRODUCT(($G$2:$G$2765=G1124)*(R1124&gt;$R$2:$R$2765))+1</f>
        <v>#REF!</v>
      </c>
      <c r="T1124" t="str">
        <f t="shared" si="88"/>
        <v xml:space="preserve">Newbury </v>
      </c>
      <c r="U1124">
        <v>0</v>
      </c>
      <c r="V1124" t="s">
        <v>11</v>
      </c>
      <c r="W1124">
        <f t="shared" si="89"/>
        <v>2023</v>
      </c>
    </row>
    <row r="1125" spans="1:23" x14ac:dyDescent="0.25">
      <c r="A1125" s="10" t="str">
        <f>IF(YEAR(G1125)=2024,#REF!,"")</f>
        <v/>
      </c>
      <c r="B1125" s="10" t="str">
        <f>IF(YEAR(G1125)=2025,#REF!,"")</f>
        <v/>
      </c>
      <c r="C1125" s="10" t="str">
        <f t="shared" si="85"/>
        <v>Afternoon45281</v>
      </c>
      <c r="D1125" s="5" t="str">
        <f>IF('by region'!$C$2="Any","Any",'Turf only'!V1125)&amp;M1125&amp;IF('by region'!$I$2="Any","Any",N1125)&amp;G1125</f>
        <v>AnyJumpAny45281</v>
      </c>
      <c r="E1125" s="5" t="e">
        <f>IF(I1125=#REF!,'Turf only'!G1125,"")</f>
        <v>#REF!</v>
      </c>
      <c r="F1125" s="5" t="e">
        <f t="shared" si="86"/>
        <v>#REF!</v>
      </c>
      <c r="G1125" s="15">
        <v>45281</v>
      </c>
      <c r="H1125" s="16" t="s">
        <v>34</v>
      </c>
      <c r="I1125" s="16" t="s">
        <v>18</v>
      </c>
      <c r="J1125" s="16" t="s">
        <v>9</v>
      </c>
      <c r="K1125" s="14" t="s">
        <v>16</v>
      </c>
      <c r="L1125" s="14" t="s">
        <v>19</v>
      </c>
      <c r="M1125" s="16" t="s">
        <v>12</v>
      </c>
      <c r="N1125" s="16" t="s">
        <v>13</v>
      </c>
      <c r="O1125" s="16" t="s">
        <v>14</v>
      </c>
      <c r="P1125" s="12">
        <f t="shared" si="87"/>
        <v>1</v>
      </c>
      <c r="Q1125" s="12" cm="1">
        <f t="array" ref="Q1125">SUMPRODUCT(($G$2:$G$2765=G1125)*(P1125&gt;$P$2:$P$2765))+1</f>
        <v>1</v>
      </c>
      <c r="R1125" s="12" t="e">
        <f>(Q1125*100000)+#REF!</f>
        <v>#REF!</v>
      </c>
      <c r="S1125" t="e" cm="1">
        <f t="array" ref="S1125">SUMPRODUCT(($G$2:$G$2765=G1125)*(R1125&gt;$R$2:$R$2765))+1</f>
        <v>#REF!</v>
      </c>
      <c r="T1125" t="str">
        <f t="shared" si="88"/>
        <v xml:space="preserve">Exeter </v>
      </c>
      <c r="U1125">
        <v>0</v>
      </c>
      <c r="V1125" t="s">
        <v>19</v>
      </c>
      <c r="W1125">
        <f t="shared" si="89"/>
        <v>2023</v>
      </c>
    </row>
    <row r="1126" spans="1:23" x14ac:dyDescent="0.25">
      <c r="A1126" s="10" t="str">
        <f>IF(YEAR(G1126)=2024,#REF!,"")</f>
        <v/>
      </c>
      <c r="B1126" s="10" t="str">
        <f>IF(YEAR(G1126)=2025,#REF!,"")</f>
        <v/>
      </c>
      <c r="C1126" s="10" t="str">
        <f t="shared" si="85"/>
        <v>Afternoon45281</v>
      </c>
      <c r="D1126" s="5" t="str">
        <f>IF('by region'!$C$2="Any","Any",'Turf only'!V1126)&amp;M1126&amp;IF('by region'!$I$2="Any","Any",N1126)&amp;G1126</f>
        <v>AnyJumpAny45281</v>
      </c>
      <c r="E1126" s="5" t="e">
        <f>IF(I1126=#REF!,'Turf only'!G1126,"")</f>
        <v>#REF!</v>
      </c>
      <c r="F1126" s="5" t="e">
        <f t="shared" si="86"/>
        <v>#REF!</v>
      </c>
      <c r="G1126" s="15">
        <v>45281</v>
      </c>
      <c r="H1126" s="16" t="s">
        <v>34</v>
      </c>
      <c r="I1126" s="16" t="s">
        <v>65</v>
      </c>
      <c r="J1126" s="16" t="s">
        <v>9</v>
      </c>
      <c r="K1126" s="14" t="s">
        <v>24</v>
      </c>
      <c r="L1126" s="14" t="s">
        <v>19</v>
      </c>
      <c r="M1126" s="16" t="s">
        <v>12</v>
      </c>
      <c r="N1126" s="16" t="s">
        <v>13</v>
      </c>
      <c r="O1126" s="16" t="s">
        <v>14</v>
      </c>
      <c r="P1126" s="12">
        <f t="shared" si="87"/>
        <v>1</v>
      </c>
      <c r="Q1126" s="12" cm="1">
        <f t="array" ref="Q1126">SUMPRODUCT(($G$2:$G$2765=G1126)*(P1126&gt;$P$2:$P$2765))+1</f>
        <v>1</v>
      </c>
      <c r="R1126" s="12" t="e">
        <f>(Q1126*100000)+#REF!</f>
        <v>#REF!</v>
      </c>
      <c r="S1126" t="e" cm="1">
        <f t="array" ref="S1126">SUMPRODUCT(($G$2:$G$2765=G1126)*(R1126&gt;$R$2:$R$2765))+1</f>
        <v>#REF!</v>
      </c>
      <c r="T1126" t="str">
        <f t="shared" si="88"/>
        <v xml:space="preserve">Ffos Las </v>
      </c>
      <c r="U1126">
        <v>0</v>
      </c>
      <c r="V1126" t="s">
        <v>19</v>
      </c>
      <c r="W1126">
        <f t="shared" si="89"/>
        <v>2023</v>
      </c>
    </row>
    <row r="1127" spans="1:23" x14ac:dyDescent="0.25">
      <c r="A1127" s="10" t="str">
        <f>IF(YEAR(G1127)=2024,#REF!,"")</f>
        <v/>
      </c>
      <c r="B1127" s="10" t="str">
        <f>IF(YEAR(G1127)=2025,#REF!,"")</f>
        <v/>
      </c>
      <c r="C1127" s="10" t="str">
        <f t="shared" si="85"/>
        <v>Afternoon45282</v>
      </c>
      <c r="D1127" s="5" t="str">
        <f>IF('by region'!$C$2="Any","Any",'Turf only'!V1127)&amp;M1127&amp;IF('by region'!$I$2="Any","Any",N1127)&amp;G1127</f>
        <v>AnyJumpAny45282</v>
      </c>
      <c r="E1127" s="5" t="e">
        <f>IF(I1127=#REF!,'Turf only'!G1127,"")</f>
        <v>#REF!</v>
      </c>
      <c r="F1127" s="5" t="e">
        <f t="shared" si="86"/>
        <v>#REF!</v>
      </c>
      <c r="G1127" s="15">
        <v>45282</v>
      </c>
      <c r="H1127" s="16" t="s">
        <v>35</v>
      </c>
      <c r="I1127" s="16" t="s">
        <v>55</v>
      </c>
      <c r="J1127" s="16" t="s">
        <v>9</v>
      </c>
      <c r="K1127" s="14" t="s">
        <v>10</v>
      </c>
      <c r="L1127" s="14" t="s">
        <v>19</v>
      </c>
      <c r="M1127" s="16" t="s">
        <v>12</v>
      </c>
      <c r="N1127" s="16" t="s">
        <v>13</v>
      </c>
      <c r="O1127" s="16" t="s">
        <v>14</v>
      </c>
      <c r="P1127" s="12">
        <f t="shared" si="87"/>
        <v>1</v>
      </c>
      <c r="Q1127" s="12" cm="1">
        <f t="array" ref="Q1127">SUMPRODUCT(($G$2:$G$2765=G1127)*(P1127&gt;$P$2:$P$2765))+1</f>
        <v>1</v>
      </c>
      <c r="R1127" s="12" t="e">
        <f>(Q1127*100000)+#REF!</f>
        <v>#REF!</v>
      </c>
      <c r="S1127" t="e" cm="1">
        <f t="array" ref="S1127">SUMPRODUCT(($G$2:$G$2765=G1127)*(R1127&gt;$R$2:$R$2765))+1</f>
        <v>#REF!</v>
      </c>
      <c r="T1127" t="str">
        <f t="shared" si="88"/>
        <v xml:space="preserve">Ascot </v>
      </c>
      <c r="U1127">
        <v>0</v>
      </c>
      <c r="V1127" t="s">
        <v>17</v>
      </c>
      <c r="W1127">
        <f t="shared" si="89"/>
        <v>2023</v>
      </c>
    </row>
    <row r="1128" spans="1:23" x14ac:dyDescent="0.25">
      <c r="A1128" s="10" t="str">
        <f>IF(YEAR(G1128)=2024,#REF!,"")</f>
        <v/>
      </c>
      <c r="B1128" s="10" t="str">
        <f>IF(YEAR(G1128)=2025,#REF!,"")</f>
        <v/>
      </c>
      <c r="C1128" s="10" t="str">
        <f t="shared" si="85"/>
        <v>Afternoon45282</v>
      </c>
      <c r="D1128" s="5" t="str">
        <f>IF('by region'!$C$2="Any","Any",'Turf only'!V1128)&amp;M1128&amp;IF('by region'!$I$2="Any","Any",N1128)&amp;G1128</f>
        <v>AnyJumpAny45282</v>
      </c>
      <c r="E1128" s="5" t="e">
        <f>IF(I1128=#REF!,'Turf only'!G1128,"")</f>
        <v>#REF!</v>
      </c>
      <c r="F1128" s="5" t="e">
        <f t="shared" si="86"/>
        <v>#REF!</v>
      </c>
      <c r="G1128" s="15">
        <v>45282</v>
      </c>
      <c r="H1128" s="16" t="s">
        <v>35</v>
      </c>
      <c r="I1128" s="16" t="s">
        <v>60</v>
      </c>
      <c r="J1128" s="16" t="s">
        <v>9</v>
      </c>
      <c r="K1128" s="14" t="s">
        <v>24</v>
      </c>
      <c r="L1128" s="14" t="s">
        <v>17</v>
      </c>
      <c r="M1128" s="16" t="s">
        <v>12</v>
      </c>
      <c r="N1128" s="16" t="s">
        <v>13</v>
      </c>
      <c r="O1128" s="16" t="s">
        <v>14</v>
      </c>
      <c r="P1128" s="12">
        <f t="shared" si="87"/>
        <v>1</v>
      </c>
      <c r="Q1128" s="12" cm="1">
        <f t="array" ref="Q1128">SUMPRODUCT(($G$2:$G$2765=G1128)*(P1128&gt;$P$2:$P$2765))+1</f>
        <v>1</v>
      </c>
      <c r="R1128" s="12" t="e">
        <f>(Q1128*100000)+#REF!</f>
        <v>#REF!</v>
      </c>
      <c r="S1128" t="e" cm="1">
        <f t="array" ref="S1128">SUMPRODUCT(($G$2:$G$2765=G1128)*(R1128&gt;$R$2:$R$2765))+1</f>
        <v>#REF!</v>
      </c>
      <c r="T1128" t="str">
        <f t="shared" si="88"/>
        <v xml:space="preserve">Uttoxeter </v>
      </c>
      <c r="U1128">
        <v>0</v>
      </c>
      <c r="V1128" t="s">
        <v>19</v>
      </c>
      <c r="W1128">
        <f t="shared" si="89"/>
        <v>2023</v>
      </c>
    </row>
    <row r="1129" spans="1:23" x14ac:dyDescent="0.25">
      <c r="A1129" s="10" t="str">
        <f>IF(YEAR(G1129)=2024,#REF!,"")</f>
        <v/>
      </c>
      <c r="B1129" s="10" t="str">
        <f>IF(YEAR(G1129)=2025,#REF!,"")</f>
        <v/>
      </c>
      <c r="C1129" s="10" t="str">
        <f t="shared" si="85"/>
        <v>Afternoon45283</v>
      </c>
      <c r="D1129" s="5" t="str">
        <f>IF('by region'!$C$2="Any","Any",'Turf only'!V1129)&amp;M1129&amp;IF('by region'!$I$2="Any","Any",N1129)&amp;G1129</f>
        <v>AnyJumpAny45283</v>
      </c>
      <c r="E1129" s="5" t="e">
        <f>IF(I1129=#REF!,'Turf only'!G1129,"")</f>
        <v>#REF!</v>
      </c>
      <c r="F1129" s="5" t="e">
        <f t="shared" si="86"/>
        <v>#REF!</v>
      </c>
      <c r="G1129" s="15">
        <v>45283</v>
      </c>
      <c r="H1129" s="16" t="s">
        <v>37</v>
      </c>
      <c r="I1129" s="16" t="s">
        <v>55</v>
      </c>
      <c r="J1129" s="16" t="s">
        <v>9</v>
      </c>
      <c r="K1129" s="14" t="s">
        <v>10</v>
      </c>
      <c r="L1129" s="14" t="s">
        <v>19</v>
      </c>
      <c r="M1129" s="16" t="s">
        <v>12</v>
      </c>
      <c r="N1129" s="16" t="s">
        <v>13</v>
      </c>
      <c r="O1129" s="16" t="s">
        <v>14</v>
      </c>
      <c r="P1129" s="12">
        <f t="shared" si="87"/>
        <v>1</v>
      </c>
      <c r="Q1129" s="12" cm="1">
        <f t="array" ref="Q1129">SUMPRODUCT(($G$2:$G$2765=G1129)*(P1129&gt;$P$2:$P$2765))+1</f>
        <v>1</v>
      </c>
      <c r="R1129" s="12" t="e">
        <f>(Q1129*100000)+#REF!</f>
        <v>#REF!</v>
      </c>
      <c r="S1129" t="e" cm="1">
        <f t="array" ref="S1129">SUMPRODUCT(($G$2:$G$2765=G1129)*(R1129&gt;$R$2:$R$2765))+1</f>
        <v>#REF!</v>
      </c>
      <c r="T1129" t="str">
        <f t="shared" si="88"/>
        <v xml:space="preserve">Ascot </v>
      </c>
      <c r="U1129">
        <v>1</v>
      </c>
      <c r="V1129" t="s">
        <v>17</v>
      </c>
      <c r="W1129">
        <f t="shared" si="89"/>
        <v>2023</v>
      </c>
    </row>
    <row r="1130" spans="1:23" x14ac:dyDescent="0.25">
      <c r="A1130" s="10" t="str">
        <f>IF(YEAR(G1130)=2024,#REF!,"")</f>
        <v/>
      </c>
      <c r="B1130" s="10" t="str">
        <f>IF(YEAR(G1130)=2025,#REF!,"")</f>
        <v/>
      </c>
      <c r="C1130" s="10" t="str">
        <f t="shared" si="85"/>
        <v>Afternoon45283</v>
      </c>
      <c r="D1130" s="5" t="str">
        <f>IF('by region'!$C$2="Any","Any",'Turf only'!V1130)&amp;M1130&amp;IF('by region'!$I$2="Any","Any",N1130)&amp;G1130</f>
        <v>AnyJumpAny45283</v>
      </c>
      <c r="E1130" s="5" t="e">
        <f>IF(I1130=#REF!,'Turf only'!G1130,"")</f>
        <v>#REF!</v>
      </c>
      <c r="F1130" s="5" t="e">
        <f t="shared" si="86"/>
        <v>#REF!</v>
      </c>
      <c r="G1130" s="15">
        <v>45283</v>
      </c>
      <c r="H1130" s="16" t="s">
        <v>37</v>
      </c>
      <c r="I1130" s="16" t="s">
        <v>56</v>
      </c>
      <c r="J1130" s="16" t="s">
        <v>9</v>
      </c>
      <c r="K1130" s="14" t="s">
        <v>16</v>
      </c>
      <c r="L1130" s="14" t="s">
        <v>11</v>
      </c>
      <c r="M1130" s="16" t="s">
        <v>12</v>
      </c>
      <c r="N1130" s="16" t="s">
        <v>13</v>
      </c>
      <c r="O1130" s="16" t="s">
        <v>14</v>
      </c>
      <c r="P1130" s="12">
        <f t="shared" si="87"/>
        <v>1</v>
      </c>
      <c r="Q1130" s="12" cm="1">
        <f t="array" ref="Q1130">SUMPRODUCT(($G$2:$G$2765=G1130)*(P1130&gt;$P$2:$P$2765))+1</f>
        <v>1</v>
      </c>
      <c r="R1130" s="12" t="e">
        <f>(Q1130*100000)+#REF!</f>
        <v>#REF!</v>
      </c>
      <c r="S1130" t="e" cm="1">
        <f t="array" ref="S1130">SUMPRODUCT(($G$2:$G$2765=G1130)*(R1130&gt;$R$2:$R$2765))+1</f>
        <v>#REF!</v>
      </c>
      <c r="T1130" t="str">
        <f t="shared" si="88"/>
        <v xml:space="preserve">Haydock Park </v>
      </c>
      <c r="U1130">
        <v>1</v>
      </c>
      <c r="V1130" t="s">
        <v>17</v>
      </c>
      <c r="W1130">
        <f t="shared" si="89"/>
        <v>2023</v>
      </c>
    </row>
    <row r="1131" spans="1:23" x14ac:dyDescent="0.25">
      <c r="A1131" s="10" t="str">
        <f>IF(YEAR(G1131)=2024,#REF!,"")</f>
        <v/>
      </c>
      <c r="B1131" s="10" t="str">
        <f>IF(YEAR(G1131)=2025,#REF!,"")</f>
        <v/>
      </c>
      <c r="C1131" s="10" t="str">
        <f t="shared" si="85"/>
        <v>Afternoon45283</v>
      </c>
      <c r="D1131" s="5" t="str">
        <f>IF('by region'!$C$2="Any","Any",'Turf only'!V1131)&amp;M1131&amp;IF('by region'!$I$2="Any","Any",N1131)&amp;G1131</f>
        <v>AnyJumpAny45283</v>
      </c>
      <c r="E1131" s="5" t="e">
        <f>IF(I1131=#REF!,'Turf only'!G1131,"")</f>
        <v>#REF!</v>
      </c>
      <c r="F1131" s="5" t="e">
        <f t="shared" si="86"/>
        <v>#REF!</v>
      </c>
      <c r="G1131" s="15">
        <v>45283</v>
      </c>
      <c r="H1131" s="16" t="s">
        <v>37</v>
      </c>
      <c r="I1131" s="16" t="s">
        <v>31</v>
      </c>
      <c r="J1131" s="16" t="s">
        <v>9</v>
      </c>
      <c r="K1131" s="14" t="s">
        <v>24</v>
      </c>
      <c r="L1131" s="14" t="s">
        <v>11</v>
      </c>
      <c r="M1131" s="16" t="s">
        <v>12</v>
      </c>
      <c r="N1131" s="16" t="s">
        <v>13</v>
      </c>
      <c r="O1131" s="16" t="s">
        <v>14</v>
      </c>
      <c r="P1131" s="12">
        <f t="shared" si="87"/>
        <v>1</v>
      </c>
      <c r="Q1131" s="12" cm="1">
        <f t="array" ref="Q1131">SUMPRODUCT(($G$2:$G$2765=G1131)*(P1131&gt;$P$2:$P$2765))+1</f>
        <v>1</v>
      </c>
      <c r="R1131" s="12" t="e">
        <f>(Q1131*100000)+#REF!</f>
        <v>#REF!</v>
      </c>
      <c r="S1131" t="e" cm="1">
        <f t="array" ref="S1131">SUMPRODUCT(($G$2:$G$2765=G1131)*(R1131&gt;$R$2:$R$2765))+1</f>
        <v>#REF!</v>
      </c>
      <c r="T1131" t="str">
        <f t="shared" si="88"/>
        <v xml:space="preserve">Newcastle </v>
      </c>
      <c r="U1131">
        <v>0</v>
      </c>
      <c r="V1131" t="s">
        <v>19</v>
      </c>
      <c r="W1131">
        <f t="shared" si="89"/>
        <v>2023</v>
      </c>
    </row>
    <row r="1132" spans="1:23" x14ac:dyDescent="0.25">
      <c r="A1132" s="10" t="str">
        <f>IF(YEAR(G1132)=2024,#REF!,"")</f>
        <v/>
      </c>
      <c r="B1132" s="10" t="str">
        <f>IF(YEAR(G1132)=2025,#REF!,"")</f>
        <v/>
      </c>
      <c r="C1132" s="10" t="str">
        <f t="shared" si="85"/>
        <v>Afternoon45286</v>
      </c>
      <c r="D1132" s="5" t="str">
        <f>IF('by region'!$C$2="Any","Any",'Turf only'!V1132)&amp;M1132&amp;IF('by region'!$I$2="Any","Any",N1132)&amp;G1132</f>
        <v>AnyJumpAny45286</v>
      </c>
      <c r="E1132" s="5" t="e">
        <f>IF(I1132=#REF!,'Turf only'!G1132,"")</f>
        <v>#REF!</v>
      </c>
      <c r="F1132" s="5" t="e">
        <f t="shared" si="86"/>
        <v>#REF!</v>
      </c>
      <c r="G1132" s="15">
        <v>45286</v>
      </c>
      <c r="H1132" s="16" t="s">
        <v>7</v>
      </c>
      <c r="I1132" s="16" t="s">
        <v>58</v>
      </c>
      <c r="J1132" s="16" t="s">
        <v>9</v>
      </c>
      <c r="K1132" s="14" t="s">
        <v>24</v>
      </c>
      <c r="L1132" s="14" t="s">
        <v>19</v>
      </c>
      <c r="M1132" s="16" t="s">
        <v>12</v>
      </c>
      <c r="N1132" s="16" t="s">
        <v>13</v>
      </c>
      <c r="O1132" s="16" t="s">
        <v>14</v>
      </c>
      <c r="P1132" s="12">
        <f t="shared" si="87"/>
        <v>1</v>
      </c>
      <c r="Q1132" s="12" cm="1">
        <f t="array" ref="Q1132">SUMPRODUCT(($G$2:$G$2765=G1132)*(P1132&gt;$P$2:$P$2765))+1</f>
        <v>1</v>
      </c>
      <c r="R1132" s="12" t="e">
        <f>(Q1132*100000)+#REF!</f>
        <v>#REF!</v>
      </c>
      <c r="S1132" t="e" cm="1">
        <f t="array" ref="S1132">SUMPRODUCT(($G$2:$G$2765=G1132)*(R1132&gt;$R$2:$R$2765))+1</f>
        <v>#REF!</v>
      </c>
      <c r="T1132" t="str">
        <f t="shared" si="88"/>
        <v xml:space="preserve">Fontwell Park </v>
      </c>
      <c r="U1132">
        <v>0</v>
      </c>
      <c r="V1132" t="s">
        <v>17</v>
      </c>
      <c r="W1132">
        <f t="shared" si="89"/>
        <v>2023</v>
      </c>
    </row>
    <row r="1133" spans="1:23" x14ac:dyDescent="0.25">
      <c r="A1133" s="10" t="str">
        <f>IF(YEAR(G1133)=2024,#REF!,"")</f>
        <v/>
      </c>
      <c r="B1133" s="10" t="str">
        <f>IF(YEAR(G1133)=2025,#REF!,"")</f>
        <v/>
      </c>
      <c r="C1133" s="10" t="str">
        <f t="shared" si="85"/>
        <v>Afternoon45286</v>
      </c>
      <c r="D1133" s="5" t="str">
        <f>IF('by region'!$C$2="Any","Any",'Turf only'!V1133)&amp;M1133&amp;IF('by region'!$I$2="Any","Any",N1133)&amp;G1133</f>
        <v>AnyJumpAny45286</v>
      </c>
      <c r="E1133" s="5" t="e">
        <f>IF(I1133=#REF!,'Turf only'!G1133,"")</f>
        <v>#REF!</v>
      </c>
      <c r="F1133" s="5" t="e">
        <f t="shared" si="86"/>
        <v>#REF!</v>
      </c>
      <c r="G1133" s="15">
        <v>45286</v>
      </c>
      <c r="H1133" s="16" t="s">
        <v>7</v>
      </c>
      <c r="I1133" s="16" t="s">
        <v>68</v>
      </c>
      <c r="J1133" s="16" t="s">
        <v>9</v>
      </c>
      <c r="K1133" s="14" t="s">
        <v>16</v>
      </c>
      <c r="L1133" s="14" t="s">
        <v>11</v>
      </c>
      <c r="M1133" s="16" t="s">
        <v>12</v>
      </c>
      <c r="N1133" s="16" t="s">
        <v>13</v>
      </c>
      <c r="O1133" s="16" t="s">
        <v>14</v>
      </c>
      <c r="P1133" s="12">
        <f t="shared" si="87"/>
        <v>1</v>
      </c>
      <c r="Q1133" s="12" cm="1">
        <f t="array" ref="Q1133">SUMPRODUCT(($G$2:$G$2765=G1133)*(P1133&gt;$P$2:$P$2765))+1</f>
        <v>1</v>
      </c>
      <c r="R1133" s="12" t="e">
        <f>(Q1133*100000)+#REF!</f>
        <v>#REF!</v>
      </c>
      <c r="S1133" t="e" cm="1">
        <f t="array" ref="S1133">SUMPRODUCT(($G$2:$G$2765=G1133)*(R1133&gt;$R$2:$R$2765))+1</f>
        <v>#REF!</v>
      </c>
      <c r="T1133" t="str">
        <f t="shared" si="88"/>
        <v xml:space="preserve">Aintree </v>
      </c>
      <c r="U1133">
        <v>0</v>
      </c>
      <c r="V1133" t="s">
        <v>17</v>
      </c>
      <c r="W1133">
        <f t="shared" si="89"/>
        <v>2023</v>
      </c>
    </row>
    <row r="1134" spans="1:23" x14ac:dyDescent="0.25">
      <c r="A1134" s="10" t="str">
        <f>IF(YEAR(G1134)=2024,#REF!,"")</f>
        <v/>
      </c>
      <c r="B1134" s="10" t="str">
        <f>IF(YEAR(G1134)=2025,#REF!,"")</f>
        <v/>
      </c>
      <c r="C1134" s="10" t="str">
        <f t="shared" si="85"/>
        <v>Afternoon45286</v>
      </c>
      <c r="D1134" s="5" t="str">
        <f>IF('by region'!$C$2="Any","Any",'Turf only'!V1134)&amp;M1134&amp;IF('by region'!$I$2="Any","Any",N1134)&amp;G1134</f>
        <v>AnyJumpAny45286</v>
      </c>
      <c r="E1134" s="5" t="e">
        <f>IF(I1134=#REF!,'Turf only'!G1134,"")</f>
        <v>#REF!</v>
      </c>
      <c r="F1134" s="5" t="e">
        <f t="shared" si="86"/>
        <v>#REF!</v>
      </c>
      <c r="G1134" s="15">
        <v>45286</v>
      </c>
      <c r="H1134" s="16" t="s">
        <v>7</v>
      </c>
      <c r="I1134" s="16" t="s">
        <v>47</v>
      </c>
      <c r="J1134" s="16" t="s">
        <v>9</v>
      </c>
      <c r="K1134" s="14" t="s">
        <v>16</v>
      </c>
      <c r="L1134" s="14" t="s">
        <v>19</v>
      </c>
      <c r="M1134" s="16" t="s">
        <v>12</v>
      </c>
      <c r="N1134" s="16" t="s">
        <v>13</v>
      </c>
      <c r="O1134" s="16" t="s">
        <v>14</v>
      </c>
      <c r="P1134" s="12">
        <f t="shared" si="87"/>
        <v>1</v>
      </c>
      <c r="Q1134" s="12" cm="1">
        <f t="array" ref="Q1134">SUMPRODUCT(($G$2:$G$2765=G1134)*(P1134&gt;$P$2:$P$2765))+1</f>
        <v>1</v>
      </c>
      <c r="R1134" s="12" t="e">
        <f>(Q1134*100000)+#REF!</f>
        <v>#REF!</v>
      </c>
      <c r="S1134" t="e" cm="1">
        <f t="array" ref="S1134">SUMPRODUCT(($G$2:$G$2765=G1134)*(R1134&gt;$R$2:$R$2765))+1</f>
        <v>#REF!</v>
      </c>
      <c r="T1134" t="str">
        <f t="shared" si="88"/>
        <v xml:space="preserve">Kempton Park </v>
      </c>
      <c r="U1134">
        <v>0</v>
      </c>
      <c r="V1134" t="s">
        <v>19</v>
      </c>
      <c r="W1134">
        <f t="shared" si="89"/>
        <v>2023</v>
      </c>
    </row>
    <row r="1135" spans="1:23" x14ac:dyDescent="0.25">
      <c r="A1135" s="10" t="str">
        <f>IF(YEAR(G1135)=2024,#REF!,"")</f>
        <v/>
      </c>
      <c r="B1135" s="10" t="str">
        <f>IF(YEAR(G1135)=2025,#REF!,"")</f>
        <v/>
      </c>
      <c r="C1135" s="10" t="str">
        <f t="shared" si="85"/>
        <v>Afternoon45286</v>
      </c>
      <c r="D1135" s="5" t="str">
        <f>IF('by region'!$C$2="Any","Any",'Turf only'!V1135)&amp;M1135&amp;IF('by region'!$I$2="Any","Any",N1135)&amp;G1135</f>
        <v>AnyJumpAny45286</v>
      </c>
      <c r="E1135" s="5" t="e">
        <f>IF(I1135=#REF!,'Turf only'!G1135,"")</f>
        <v>#REF!</v>
      </c>
      <c r="F1135" s="5" t="e">
        <f t="shared" si="86"/>
        <v>#REF!</v>
      </c>
      <c r="G1135" s="15">
        <v>45286</v>
      </c>
      <c r="H1135" s="16" t="s">
        <v>7</v>
      </c>
      <c r="I1135" s="16" t="s">
        <v>53</v>
      </c>
      <c r="J1135" s="16" t="s">
        <v>9</v>
      </c>
      <c r="K1135" s="14" t="s">
        <v>16</v>
      </c>
      <c r="L1135" s="14" t="s">
        <v>17</v>
      </c>
      <c r="M1135" s="16" t="s">
        <v>12</v>
      </c>
      <c r="N1135" s="16" t="s">
        <v>13</v>
      </c>
      <c r="O1135" s="16" t="s">
        <v>14</v>
      </c>
      <c r="P1135" s="12">
        <f t="shared" si="87"/>
        <v>1</v>
      </c>
      <c r="Q1135" s="12" cm="1">
        <f t="array" ref="Q1135">SUMPRODUCT(($G$2:$G$2765=G1135)*(P1135&gt;$P$2:$P$2765))+1</f>
        <v>1</v>
      </c>
      <c r="R1135" s="12" t="e">
        <f>(Q1135*100000)+#REF!</f>
        <v>#REF!</v>
      </c>
      <c r="S1135" t="e" cm="1">
        <f t="array" ref="S1135">SUMPRODUCT(($G$2:$G$2765=G1135)*(R1135&gt;$R$2:$R$2765))+1</f>
        <v>#REF!</v>
      </c>
      <c r="T1135" t="str">
        <f t="shared" si="88"/>
        <v xml:space="preserve">Market Rasen </v>
      </c>
      <c r="U1135">
        <v>0</v>
      </c>
      <c r="V1135" t="s">
        <v>17</v>
      </c>
      <c r="W1135">
        <f t="shared" si="89"/>
        <v>2023</v>
      </c>
    </row>
    <row r="1136" spans="1:23" x14ac:dyDescent="0.25">
      <c r="A1136" s="10" t="str">
        <f>IF(YEAR(G1136)=2024,#REF!,"")</f>
        <v/>
      </c>
      <c r="B1136" s="10" t="str">
        <f>IF(YEAR(G1136)=2025,#REF!,"")</f>
        <v/>
      </c>
      <c r="C1136" s="10" t="str">
        <f t="shared" si="85"/>
        <v>Afternoon45286</v>
      </c>
      <c r="D1136" s="5" t="str">
        <f>IF('by region'!$C$2="Any","Any",'Turf only'!V1136)&amp;M1136&amp;IF('by region'!$I$2="Any","Any",N1136)&amp;G1136</f>
        <v>AnyJumpAny45286</v>
      </c>
      <c r="E1136" s="5" t="e">
        <f>IF(I1136=#REF!,'Turf only'!G1136,"")</f>
        <v>#REF!</v>
      </c>
      <c r="F1136" s="5" t="e">
        <f t="shared" si="86"/>
        <v>#REF!</v>
      </c>
      <c r="G1136" s="15">
        <v>45286</v>
      </c>
      <c r="H1136" s="16" t="s">
        <v>7</v>
      </c>
      <c r="I1136" s="16" t="s">
        <v>46</v>
      </c>
      <c r="J1136" s="16" t="s">
        <v>9</v>
      </c>
      <c r="K1136" s="14" t="s">
        <v>24</v>
      </c>
      <c r="L1136" s="14" t="s">
        <v>11</v>
      </c>
      <c r="M1136" s="16" t="s">
        <v>12</v>
      </c>
      <c r="N1136" s="16" t="s">
        <v>13</v>
      </c>
      <c r="O1136" s="16" t="s">
        <v>14</v>
      </c>
      <c r="P1136" s="12">
        <f t="shared" si="87"/>
        <v>1</v>
      </c>
      <c r="Q1136" s="12" cm="1">
        <f t="array" ref="Q1136">SUMPRODUCT(($G$2:$G$2765=G1136)*(P1136&gt;$P$2:$P$2765))+1</f>
        <v>1</v>
      </c>
      <c r="R1136" s="12" t="e">
        <f>(Q1136*100000)+#REF!</f>
        <v>#REF!</v>
      </c>
      <c r="S1136" t="e" cm="1">
        <f t="array" ref="S1136">SUMPRODUCT(($G$2:$G$2765=G1136)*(R1136&gt;$R$2:$R$2765))+1</f>
        <v>#REF!</v>
      </c>
      <c r="T1136" t="str">
        <f t="shared" si="88"/>
        <v xml:space="preserve">Sedgefield </v>
      </c>
      <c r="U1136">
        <v>0</v>
      </c>
      <c r="V1136" t="s">
        <v>17</v>
      </c>
      <c r="W1136">
        <f t="shared" si="89"/>
        <v>2023</v>
      </c>
    </row>
    <row r="1137" spans="1:23" x14ac:dyDescent="0.25">
      <c r="A1137" s="10" t="str">
        <f>IF(YEAR(G1137)=2024,#REF!,"")</f>
        <v/>
      </c>
      <c r="B1137" s="10" t="str">
        <f>IF(YEAR(G1137)=2025,#REF!,"")</f>
        <v/>
      </c>
      <c r="C1137" s="10" t="str">
        <f t="shared" si="85"/>
        <v>Afternoon45286</v>
      </c>
      <c r="D1137" s="5" t="str">
        <f>IF('by region'!$C$2="Any","Any",'Turf only'!V1137)&amp;M1137&amp;IF('by region'!$I$2="Any","Any",N1137)&amp;G1137</f>
        <v>AnyJumpAny45286</v>
      </c>
      <c r="E1137" s="5" t="e">
        <f>IF(I1137=#REF!,'Turf only'!G1137,"")</f>
        <v>#REF!</v>
      </c>
      <c r="F1137" s="5" t="e">
        <f t="shared" si="86"/>
        <v>#REF!</v>
      </c>
      <c r="G1137" s="15">
        <v>45286</v>
      </c>
      <c r="H1137" s="16" t="s">
        <v>7</v>
      </c>
      <c r="I1137" s="16" t="s">
        <v>49</v>
      </c>
      <c r="J1137" s="16" t="s">
        <v>9</v>
      </c>
      <c r="K1137" s="14" t="s">
        <v>10</v>
      </c>
      <c r="L1137" s="14" t="s">
        <v>11</v>
      </c>
      <c r="M1137" s="16" t="s">
        <v>12</v>
      </c>
      <c r="N1137" s="16" t="s">
        <v>13</v>
      </c>
      <c r="O1137" s="16" t="s">
        <v>14</v>
      </c>
      <c r="P1137" s="12">
        <f t="shared" si="87"/>
        <v>1</v>
      </c>
      <c r="Q1137" s="12" cm="1">
        <f t="array" ref="Q1137">SUMPRODUCT(($G$2:$G$2765=G1137)*(P1137&gt;$P$2:$P$2765))+1</f>
        <v>1</v>
      </c>
      <c r="R1137" s="12" t="e">
        <f>(Q1137*100000)+#REF!</f>
        <v>#REF!</v>
      </c>
      <c r="S1137" t="e" cm="1">
        <f t="array" ref="S1137">SUMPRODUCT(($G$2:$G$2765=G1137)*(R1137&gt;$R$2:$R$2765))+1</f>
        <v>#REF!</v>
      </c>
      <c r="T1137" t="str">
        <f t="shared" si="88"/>
        <v xml:space="preserve">Wetherby </v>
      </c>
      <c r="U1137">
        <v>-0.39285714285714002</v>
      </c>
      <c r="V1137" t="s">
        <v>17</v>
      </c>
      <c r="W1137">
        <f t="shared" si="89"/>
        <v>2023</v>
      </c>
    </row>
    <row r="1138" spans="1:23" x14ac:dyDescent="0.25">
      <c r="A1138" s="10" t="str">
        <f>IF(YEAR(G1138)=2024,#REF!,"")</f>
        <v/>
      </c>
      <c r="B1138" s="10" t="str">
        <f>IF(YEAR(G1138)=2025,#REF!,"")</f>
        <v/>
      </c>
      <c r="C1138" s="10" t="str">
        <f t="shared" si="85"/>
        <v>Afternoon45286</v>
      </c>
      <c r="D1138" s="5" t="str">
        <f>IF('by region'!$C$2="Any","Any",'Turf only'!V1138)&amp;M1138&amp;IF('by region'!$I$2="Any","Any",N1138)&amp;G1138</f>
        <v>AnyJumpAny45286</v>
      </c>
      <c r="E1138" s="5" t="e">
        <f>IF(I1138=#REF!,'Turf only'!G1138,"")</f>
        <v>#REF!</v>
      </c>
      <c r="F1138" s="5" t="e">
        <f t="shared" si="86"/>
        <v>#REF!</v>
      </c>
      <c r="G1138" s="15">
        <v>45286</v>
      </c>
      <c r="H1138" s="16" t="s">
        <v>7</v>
      </c>
      <c r="I1138" s="16" t="s">
        <v>39</v>
      </c>
      <c r="J1138" s="16" t="s">
        <v>9</v>
      </c>
      <c r="K1138" s="14" t="s">
        <v>16</v>
      </c>
      <c r="L1138" s="14" t="s">
        <v>19</v>
      </c>
      <c r="M1138" s="16" t="s">
        <v>12</v>
      </c>
      <c r="N1138" s="16" t="s">
        <v>13</v>
      </c>
      <c r="O1138" s="16" t="s">
        <v>14</v>
      </c>
      <c r="P1138" s="12">
        <f t="shared" si="87"/>
        <v>1</v>
      </c>
      <c r="Q1138" s="12" cm="1">
        <f t="array" ref="Q1138">SUMPRODUCT(($G$2:$G$2765=G1138)*(P1138&gt;$P$2:$P$2765))+1</f>
        <v>1</v>
      </c>
      <c r="R1138" s="12" t="e">
        <f>(Q1138*100000)+#REF!</f>
        <v>#REF!</v>
      </c>
      <c r="S1138" t="e" cm="1">
        <f t="array" ref="S1138">SUMPRODUCT(($G$2:$G$2765=G1138)*(R1138&gt;$R$2:$R$2765))+1</f>
        <v>#REF!</v>
      </c>
      <c r="T1138" t="str">
        <f t="shared" si="88"/>
        <v xml:space="preserve">Wincanton </v>
      </c>
      <c r="U1138">
        <v>-0.53571428571429003</v>
      </c>
      <c r="V1138" t="s">
        <v>17</v>
      </c>
      <c r="W1138">
        <f t="shared" si="89"/>
        <v>2023</v>
      </c>
    </row>
    <row r="1139" spans="1:23" x14ac:dyDescent="0.25">
      <c r="A1139" s="10" t="str">
        <f>IF(YEAR(G1139)=2024,#REF!,"")</f>
        <v/>
      </c>
      <c r="B1139" s="10" t="str">
        <f>IF(YEAR(G1139)=2025,#REF!,"")</f>
        <v/>
      </c>
      <c r="C1139" s="10" t="str">
        <f t="shared" si="85"/>
        <v>Afternoon45287</v>
      </c>
      <c r="D1139" s="5" t="str">
        <f>IF('by region'!$C$2="Any","Any",'Turf only'!V1139)&amp;M1139&amp;IF('by region'!$I$2="Any","Any",N1139)&amp;G1139</f>
        <v>AnyJumpAny45287</v>
      </c>
      <c r="E1139" s="5" t="e">
        <f>IF(I1139=#REF!,'Turf only'!G1139,"")</f>
        <v>#REF!</v>
      </c>
      <c r="F1139" s="5" t="e">
        <f t="shared" si="86"/>
        <v>#REF!</v>
      </c>
      <c r="G1139" s="15">
        <v>45287</v>
      </c>
      <c r="H1139" s="16" t="s">
        <v>27</v>
      </c>
      <c r="I1139" s="16" t="s">
        <v>54</v>
      </c>
      <c r="J1139" s="16" t="s">
        <v>9</v>
      </c>
      <c r="K1139" s="14" t="s">
        <v>24</v>
      </c>
      <c r="L1139" s="14" t="s">
        <v>19</v>
      </c>
      <c r="M1139" s="16" t="s">
        <v>12</v>
      </c>
      <c r="N1139" s="16" t="s">
        <v>13</v>
      </c>
      <c r="O1139" s="16" t="s">
        <v>14</v>
      </c>
      <c r="P1139" s="12">
        <f t="shared" si="87"/>
        <v>1</v>
      </c>
      <c r="Q1139" s="12" cm="1">
        <f t="array" ref="Q1139">SUMPRODUCT(($G$2:$G$2765=G1139)*(P1139&gt;$P$2:$P$2765))+1</f>
        <v>1</v>
      </c>
      <c r="R1139" s="12" t="e">
        <f>(Q1139*100000)+#REF!</f>
        <v>#REF!</v>
      </c>
      <c r="S1139" t="e" cm="1">
        <f t="array" ref="S1139">SUMPRODUCT(($G$2:$G$2765=G1139)*(R1139&gt;$R$2:$R$2765))+1</f>
        <v>#REF!</v>
      </c>
      <c r="T1139" t="str">
        <f t="shared" si="88"/>
        <v xml:space="preserve">Chepstow </v>
      </c>
      <c r="U1139">
        <v>-0.67857142857143005</v>
      </c>
      <c r="V1139" t="s">
        <v>19</v>
      </c>
      <c r="W1139">
        <f t="shared" si="89"/>
        <v>2023</v>
      </c>
    </row>
    <row r="1140" spans="1:23" x14ac:dyDescent="0.25">
      <c r="A1140" s="10" t="str">
        <f>IF(YEAR(G1140)=2024,#REF!,"")</f>
        <v/>
      </c>
      <c r="B1140" s="10" t="str">
        <f>IF(YEAR(G1140)=2025,#REF!,"")</f>
        <v/>
      </c>
      <c r="C1140" s="10" t="str">
        <f t="shared" si="85"/>
        <v>Afternoon45287</v>
      </c>
      <c r="D1140" s="5" t="str">
        <f>IF('by region'!$C$2="Any","Any",'Turf only'!V1140)&amp;M1140&amp;IF('by region'!$I$2="Any","Any",N1140)&amp;G1140</f>
        <v>AnyJumpAny45287</v>
      </c>
      <c r="E1140" s="5" t="e">
        <f>IF(I1140=#REF!,'Turf only'!G1140,"")</f>
        <v>#REF!</v>
      </c>
      <c r="F1140" s="5" t="e">
        <f t="shared" si="86"/>
        <v>#REF!</v>
      </c>
      <c r="G1140" s="15">
        <v>45287</v>
      </c>
      <c r="H1140" s="16" t="s">
        <v>27</v>
      </c>
      <c r="I1140" s="16" t="s">
        <v>47</v>
      </c>
      <c r="J1140" s="16" t="s">
        <v>9</v>
      </c>
      <c r="K1140" s="14" t="s">
        <v>16</v>
      </c>
      <c r="L1140" s="14" t="s">
        <v>19</v>
      </c>
      <c r="M1140" s="16" t="s">
        <v>12</v>
      </c>
      <c r="N1140" s="16" t="s">
        <v>13</v>
      </c>
      <c r="O1140" s="16" t="s">
        <v>14</v>
      </c>
      <c r="P1140" s="12">
        <f t="shared" si="87"/>
        <v>1</v>
      </c>
      <c r="Q1140" s="12" cm="1">
        <f t="array" ref="Q1140">SUMPRODUCT(($G$2:$G$2765=G1140)*(P1140&gt;$P$2:$P$2765))+1</f>
        <v>1</v>
      </c>
      <c r="R1140" s="12" t="e">
        <f>(Q1140*100000)+#REF!</f>
        <v>#REF!</v>
      </c>
      <c r="S1140" t="e" cm="1">
        <f t="array" ref="S1140">SUMPRODUCT(($G$2:$G$2765=G1140)*(R1140&gt;$R$2:$R$2765))+1</f>
        <v>#REF!</v>
      </c>
      <c r="T1140" t="str">
        <f t="shared" si="88"/>
        <v xml:space="preserve">Kempton Park </v>
      </c>
      <c r="U1140">
        <v>-0.82142857142856995</v>
      </c>
      <c r="V1140" t="s">
        <v>17</v>
      </c>
      <c r="W1140">
        <f t="shared" si="89"/>
        <v>2023</v>
      </c>
    </row>
    <row r="1141" spans="1:23" x14ac:dyDescent="0.25">
      <c r="A1141" s="10" t="str">
        <f>IF(YEAR(G1141)=2024,#REF!,"")</f>
        <v/>
      </c>
      <c r="B1141" s="10" t="str">
        <f>IF(YEAR(G1141)=2025,#REF!,"")</f>
        <v/>
      </c>
      <c r="C1141" s="10" t="str">
        <f t="shared" si="85"/>
        <v>Afternoon45287</v>
      </c>
      <c r="D1141" s="5" t="str">
        <f>IF('by region'!$C$2="Any","Any",'Turf only'!V1141)&amp;M1141&amp;IF('by region'!$I$2="Any","Any",N1141)&amp;G1141</f>
        <v>AnyJumpAny45287</v>
      </c>
      <c r="E1141" s="5" t="e">
        <f>IF(I1141=#REF!,'Turf only'!G1141,"")</f>
        <v>#REF!</v>
      </c>
      <c r="F1141" s="5" t="e">
        <f t="shared" si="86"/>
        <v>#REF!</v>
      </c>
      <c r="G1141" s="15">
        <v>45287</v>
      </c>
      <c r="H1141" s="16" t="s">
        <v>27</v>
      </c>
      <c r="I1141" s="16" t="s">
        <v>49</v>
      </c>
      <c r="J1141" s="16" t="s">
        <v>9</v>
      </c>
      <c r="K1141" s="14" t="s">
        <v>10</v>
      </c>
      <c r="L1141" s="14" t="s">
        <v>11</v>
      </c>
      <c r="M1141" s="16" t="s">
        <v>12</v>
      </c>
      <c r="N1141" s="16" t="s">
        <v>13</v>
      </c>
      <c r="O1141" s="16" t="s">
        <v>14</v>
      </c>
      <c r="P1141" s="12">
        <f t="shared" si="87"/>
        <v>1</v>
      </c>
      <c r="Q1141" s="12" cm="1">
        <f t="array" ref="Q1141">SUMPRODUCT(($G$2:$G$2765=G1141)*(P1141&gt;$P$2:$P$2765))+1</f>
        <v>1</v>
      </c>
      <c r="R1141" s="12" t="e">
        <f>(Q1141*100000)+#REF!</f>
        <v>#REF!</v>
      </c>
      <c r="S1141" t="e" cm="1">
        <f t="array" ref="S1141">SUMPRODUCT(($G$2:$G$2765=G1141)*(R1141&gt;$R$2:$R$2765))+1</f>
        <v>#REF!</v>
      </c>
      <c r="T1141" t="str">
        <f t="shared" si="88"/>
        <v xml:space="preserve">Wetherby </v>
      </c>
      <c r="U1141">
        <v>-0.96428571428570997</v>
      </c>
      <c r="V1141" t="s">
        <v>17</v>
      </c>
      <c r="W1141">
        <f t="shared" si="89"/>
        <v>2023</v>
      </c>
    </row>
    <row r="1142" spans="1:23" x14ac:dyDescent="0.25">
      <c r="A1142" s="10" t="str">
        <f>IF(YEAR(G1142)=2024,#REF!,"")</f>
        <v/>
      </c>
      <c r="B1142" s="10" t="str">
        <f>IF(YEAR(G1142)=2025,#REF!,"")</f>
        <v/>
      </c>
      <c r="C1142" s="10" t="str">
        <f t="shared" si="85"/>
        <v>Afternoon45288</v>
      </c>
      <c r="D1142" s="5" t="str">
        <f>IF('by region'!$C$2="Any","Any",'Turf only'!V1142)&amp;M1142&amp;IF('by region'!$I$2="Any","Any",N1142)&amp;G1142</f>
        <v>AnyJumpAny45288</v>
      </c>
      <c r="E1142" s="5" t="e">
        <f>IF(I1142=#REF!,'Turf only'!G1142,"")</f>
        <v>#REF!</v>
      </c>
      <c r="F1142" s="5" t="e">
        <f t="shared" si="86"/>
        <v>#REF!</v>
      </c>
      <c r="G1142" s="15">
        <v>45288</v>
      </c>
      <c r="H1142" s="16" t="s">
        <v>34</v>
      </c>
      <c r="I1142" s="16" t="s">
        <v>8</v>
      </c>
      <c r="J1142" s="16" t="s">
        <v>9</v>
      </c>
      <c r="K1142" s="14" t="s">
        <v>10</v>
      </c>
      <c r="L1142" s="14" t="s">
        <v>11</v>
      </c>
      <c r="M1142" s="16" t="s">
        <v>12</v>
      </c>
      <c r="N1142" s="16" t="s">
        <v>13</v>
      </c>
      <c r="O1142" s="16" t="s">
        <v>14</v>
      </c>
      <c r="P1142" s="12">
        <f t="shared" si="87"/>
        <v>1</v>
      </c>
      <c r="Q1142" s="12" cm="1">
        <f t="array" ref="Q1142">SUMPRODUCT(($G$2:$G$2765=G1142)*(P1142&gt;$P$2:$P$2765))+1</f>
        <v>1</v>
      </c>
      <c r="R1142" s="12" t="e">
        <f>(Q1142*100000)+#REF!</f>
        <v>#REF!</v>
      </c>
      <c r="S1142" t="e" cm="1">
        <f t="array" ref="S1142">SUMPRODUCT(($G$2:$G$2765=G1142)*(R1142&gt;$R$2:$R$2765))+1</f>
        <v>#REF!</v>
      </c>
      <c r="T1142" t="str">
        <f t="shared" si="88"/>
        <v xml:space="preserve">Catterick Bridge </v>
      </c>
      <c r="U1142">
        <v>-1.1071428571428601</v>
      </c>
      <c r="V1142" t="s">
        <v>19</v>
      </c>
      <c r="W1142">
        <f t="shared" si="89"/>
        <v>2023</v>
      </c>
    </row>
    <row r="1143" spans="1:23" x14ac:dyDescent="0.25">
      <c r="A1143" s="10" t="str">
        <f>IF(YEAR(G1143)=2024,#REF!,"")</f>
        <v/>
      </c>
      <c r="B1143" s="10" t="str">
        <f>IF(YEAR(G1143)=2025,#REF!,"")</f>
        <v/>
      </c>
      <c r="C1143" s="10" t="str">
        <f t="shared" si="85"/>
        <v>Afternoon45288</v>
      </c>
      <c r="D1143" s="5" t="str">
        <f>IF('by region'!$C$2="Any","Any",'Turf only'!V1143)&amp;M1143&amp;IF('by region'!$I$2="Any","Any",N1143)&amp;G1143</f>
        <v>AnyJumpAny45288</v>
      </c>
      <c r="E1143" s="5" t="e">
        <f>IF(I1143=#REF!,'Turf only'!G1143,"")</f>
        <v>#REF!</v>
      </c>
      <c r="F1143" s="5" t="e">
        <f t="shared" si="86"/>
        <v>#REF!</v>
      </c>
      <c r="G1143" s="15">
        <v>45288</v>
      </c>
      <c r="H1143" s="16" t="s">
        <v>34</v>
      </c>
      <c r="I1143" s="16" t="s">
        <v>44</v>
      </c>
      <c r="J1143" s="16" t="s">
        <v>9</v>
      </c>
      <c r="K1143" s="14" t="s">
        <v>10</v>
      </c>
      <c r="L1143" s="14" t="s">
        <v>17</v>
      </c>
      <c r="M1143" s="16" t="s">
        <v>12</v>
      </c>
      <c r="N1143" s="16" t="s">
        <v>13</v>
      </c>
      <c r="O1143" s="16" t="s">
        <v>14</v>
      </c>
      <c r="P1143" s="12">
        <f t="shared" si="87"/>
        <v>1</v>
      </c>
      <c r="Q1143" s="12" cm="1">
        <f t="array" ref="Q1143">SUMPRODUCT(($G$2:$G$2765=G1143)*(P1143&gt;$P$2:$P$2765))+1</f>
        <v>1</v>
      </c>
      <c r="R1143" s="12" t="e">
        <f>(Q1143*100000)+#REF!</f>
        <v>#REF!</v>
      </c>
      <c r="S1143" t="e" cm="1">
        <f t="array" ref="S1143">SUMPRODUCT(($G$2:$G$2765=G1143)*(R1143&gt;$R$2:$R$2765))+1</f>
        <v>#REF!</v>
      </c>
      <c r="T1143" t="str">
        <f t="shared" si="88"/>
        <v xml:space="preserve">Leicester </v>
      </c>
      <c r="U1143">
        <v>-1.25</v>
      </c>
      <c r="V1143" t="s">
        <v>17</v>
      </c>
      <c r="W1143">
        <f t="shared" si="89"/>
        <v>2023</v>
      </c>
    </row>
    <row r="1144" spans="1:23" x14ac:dyDescent="0.25">
      <c r="A1144" s="10" t="str">
        <f>IF(YEAR(G1144)=2024,#REF!,"")</f>
        <v/>
      </c>
      <c r="B1144" s="10" t="str">
        <f>IF(YEAR(G1144)=2025,#REF!,"")</f>
        <v/>
      </c>
      <c r="C1144" s="10" t="str">
        <f t="shared" si="85"/>
        <v>Afternoon45289</v>
      </c>
      <c r="D1144" s="5" t="str">
        <f>IF('by region'!$C$2="Any","Any",'Turf only'!V1144)&amp;M1144&amp;IF('by region'!$I$2="Any","Any",N1144)&amp;G1144</f>
        <v>AnyJumpAny45289</v>
      </c>
      <c r="E1144" s="5" t="e">
        <f>IF(I1144=#REF!,'Turf only'!G1144,"")</f>
        <v>#REF!</v>
      </c>
      <c r="F1144" s="5" t="e">
        <f t="shared" si="86"/>
        <v>#REF!</v>
      </c>
      <c r="G1144" s="15">
        <v>45289</v>
      </c>
      <c r="H1144" s="16" t="s">
        <v>35</v>
      </c>
      <c r="I1144" s="16" t="s">
        <v>59</v>
      </c>
      <c r="J1144" s="16" t="s">
        <v>9</v>
      </c>
      <c r="K1144" s="14" t="s">
        <v>24</v>
      </c>
      <c r="L1144" s="14" t="s">
        <v>11</v>
      </c>
      <c r="M1144" s="16" t="s">
        <v>12</v>
      </c>
      <c r="N1144" s="16" t="s">
        <v>13</v>
      </c>
      <c r="O1144" s="16" t="s">
        <v>14</v>
      </c>
      <c r="P1144" s="12">
        <f t="shared" si="87"/>
        <v>1</v>
      </c>
      <c r="Q1144" s="12" cm="1">
        <f t="array" ref="Q1144">SUMPRODUCT(($G$2:$G$2765=G1144)*(P1144&gt;$P$2:$P$2765))+1</f>
        <v>1</v>
      </c>
      <c r="R1144" s="12" t="e">
        <f>(Q1144*100000)+#REF!</f>
        <v>#REF!</v>
      </c>
      <c r="S1144" t="e" cm="1">
        <f t="array" ref="S1144">SUMPRODUCT(($G$2:$G$2765=G1144)*(R1144&gt;$R$2:$R$2765))+1</f>
        <v>#REF!</v>
      </c>
      <c r="T1144" t="str">
        <f t="shared" si="88"/>
        <v xml:space="preserve">Doncaster </v>
      </c>
      <c r="U1144">
        <v>-1.3928571428571399</v>
      </c>
      <c r="V1144" t="s">
        <v>17</v>
      </c>
      <c r="W1144">
        <f t="shared" si="89"/>
        <v>2023</v>
      </c>
    </row>
    <row r="1145" spans="1:23" x14ac:dyDescent="0.25">
      <c r="A1145" s="10" t="str">
        <f>IF(YEAR(G1145)=2024,#REF!,"")</f>
        <v/>
      </c>
      <c r="B1145" s="10" t="str">
        <f>IF(YEAR(G1145)=2025,#REF!,"")</f>
        <v/>
      </c>
      <c r="C1145" s="10" t="str">
        <f t="shared" ref="C1145:C1186" si="90">J1145&amp;G1145</f>
        <v>Afternoon45289</v>
      </c>
      <c r="D1145" s="5" t="str">
        <f>IF('by region'!$C$2="Any","Any",'Turf only'!V1145)&amp;M1145&amp;IF('by region'!$I$2="Any","Any",N1145)&amp;G1145</f>
        <v>AnyJumpAny45289</v>
      </c>
      <c r="E1145" s="5" t="e">
        <f>IF(I1145=#REF!,'Turf only'!G1145,"")</f>
        <v>#REF!</v>
      </c>
      <c r="F1145" s="5" t="e">
        <f t="shared" ref="F1145:F1186" si="91">G1145&amp;S1145</f>
        <v>#REF!</v>
      </c>
      <c r="G1145" s="15">
        <v>45289</v>
      </c>
      <c r="H1145" s="16" t="s">
        <v>35</v>
      </c>
      <c r="I1145" s="16" t="s">
        <v>50</v>
      </c>
      <c r="J1145" s="16" t="s">
        <v>9</v>
      </c>
      <c r="K1145" s="14" t="s">
        <v>10</v>
      </c>
      <c r="L1145" s="14" t="s">
        <v>11</v>
      </c>
      <c r="M1145" s="16" t="s">
        <v>12</v>
      </c>
      <c r="N1145" s="16" t="s">
        <v>13</v>
      </c>
      <c r="O1145" s="16" t="s">
        <v>14</v>
      </c>
      <c r="P1145" s="12">
        <f t="shared" ref="P1145:P1208" si="92">IF(J1145="Afternoon",1,IF(J1145="Evening",2,IF(J1145="Floodlit",3,4)))</f>
        <v>1</v>
      </c>
      <c r="Q1145" s="12" cm="1">
        <f t="array" ref="Q1145">SUMPRODUCT(($G$2:$G$2765=G1145)*(P1145&gt;$P$2:$P$2765))+1</f>
        <v>1</v>
      </c>
      <c r="R1145" s="12" t="e">
        <f>(Q1145*100000)+#REF!</f>
        <v>#REF!</v>
      </c>
      <c r="S1145" t="e" cm="1">
        <f t="array" ref="S1145">SUMPRODUCT(($G$2:$G$2765=G1145)*(R1145&gt;$R$2:$R$2765))+1</f>
        <v>#REF!</v>
      </c>
      <c r="T1145" t="str">
        <f t="shared" ref="T1145:T1150" si="93">_xlfn.CONCAT(IF(M1145="Flat",UPPER(I1145),I1145)," ",IF(J1145="Evening","†",IF(J1145="Floodlit","#","")))</f>
        <v xml:space="preserve">Kelso </v>
      </c>
      <c r="U1145">
        <v>-1.53571428571429</v>
      </c>
      <c r="V1145" t="s">
        <v>17</v>
      </c>
      <c r="W1145">
        <f t="shared" ref="W1145:W1179" si="94">YEAR(G1145)</f>
        <v>2023</v>
      </c>
    </row>
    <row r="1146" spans="1:23" x14ac:dyDescent="0.25">
      <c r="A1146" s="10" t="str">
        <f>IF(YEAR(G1146)=2024,#REF!,"")</f>
        <v/>
      </c>
      <c r="B1146" s="10" t="str">
        <f>IF(YEAR(G1146)=2025,#REF!,"")</f>
        <v/>
      </c>
      <c r="C1146" s="10" t="str">
        <f t="shared" si="90"/>
        <v>Afternoon45290</v>
      </c>
      <c r="D1146" s="5" t="str">
        <f>IF('by region'!$C$2="Any","Any",'Turf only'!V1146)&amp;M1146&amp;IF('by region'!$I$2="Any","Any",N1146)&amp;G1146</f>
        <v>AnyJumpAny45290</v>
      </c>
      <c r="E1146" s="5" t="e">
        <f>IF(I1146=#REF!,'Turf only'!G1146,"")</f>
        <v>#REF!</v>
      </c>
      <c r="F1146" s="5" t="e">
        <f t="shared" si="91"/>
        <v>#REF!</v>
      </c>
      <c r="G1146" s="15">
        <v>45290</v>
      </c>
      <c r="H1146" s="16" t="s">
        <v>37</v>
      </c>
      <c r="I1146" s="16" t="s">
        <v>56</v>
      </c>
      <c r="J1146" s="16" t="s">
        <v>9</v>
      </c>
      <c r="K1146" s="14" t="s">
        <v>16</v>
      </c>
      <c r="L1146" s="14" t="s">
        <v>11</v>
      </c>
      <c r="M1146" s="16" t="s">
        <v>12</v>
      </c>
      <c r="N1146" s="16" t="s">
        <v>13</v>
      </c>
      <c r="O1146" s="16" t="s">
        <v>14</v>
      </c>
      <c r="P1146" s="12">
        <f t="shared" si="92"/>
        <v>1</v>
      </c>
      <c r="Q1146" s="12" cm="1">
        <f t="array" ref="Q1146">SUMPRODUCT(($G$2:$G$2765=G1146)*(P1146&gt;$P$2:$P$2765))+1</f>
        <v>1</v>
      </c>
      <c r="R1146" s="12" t="e">
        <f>(Q1146*100000)+#REF!</f>
        <v>#REF!</v>
      </c>
      <c r="S1146" t="e" cm="1">
        <f t="array" ref="S1146">SUMPRODUCT(($G$2:$G$2765=G1146)*(R1146&gt;$R$2:$R$2765))+1</f>
        <v>#REF!</v>
      </c>
      <c r="T1146" t="str">
        <f t="shared" si="93"/>
        <v xml:space="preserve">Haydock Park </v>
      </c>
      <c r="U1146">
        <v>-1.6785714285714299</v>
      </c>
      <c r="V1146" t="s">
        <v>17</v>
      </c>
      <c r="W1146">
        <f t="shared" si="94"/>
        <v>2023</v>
      </c>
    </row>
    <row r="1147" spans="1:23" x14ac:dyDescent="0.25">
      <c r="A1147" s="10" t="str">
        <f>IF(YEAR(G1147)=2024,#REF!,"")</f>
        <v/>
      </c>
      <c r="B1147" s="10" t="str">
        <f>IF(YEAR(G1147)=2025,#REF!,"")</f>
        <v/>
      </c>
      <c r="C1147" s="10" t="str">
        <f t="shared" si="90"/>
        <v>Afternoon45290</v>
      </c>
      <c r="D1147" s="5" t="str">
        <f>IF('by region'!$C$2="Any","Any",'Turf only'!V1147)&amp;M1147&amp;IF('by region'!$I$2="Any","Any",N1147)&amp;G1147</f>
        <v>AnyJumpAny45290</v>
      </c>
      <c r="E1147" s="5" t="e">
        <f>IF(I1147=#REF!,'Turf only'!G1147,"")</f>
        <v>#REF!</v>
      </c>
      <c r="F1147" s="5" t="e">
        <f t="shared" si="91"/>
        <v>#REF!</v>
      </c>
      <c r="G1147" s="15">
        <v>45290</v>
      </c>
      <c r="H1147" s="16" t="s">
        <v>37</v>
      </c>
      <c r="I1147" s="16" t="s">
        <v>51</v>
      </c>
      <c r="J1147" s="16" t="s">
        <v>9</v>
      </c>
      <c r="K1147" s="14" t="s">
        <v>10</v>
      </c>
      <c r="L1147" s="14" t="s">
        <v>19</v>
      </c>
      <c r="M1147" s="16" t="s">
        <v>12</v>
      </c>
      <c r="N1147" s="16" t="s">
        <v>13</v>
      </c>
      <c r="O1147" s="16" t="s">
        <v>14</v>
      </c>
      <c r="P1147" s="12">
        <f t="shared" si="92"/>
        <v>1</v>
      </c>
      <c r="Q1147" s="12" cm="1">
        <f t="array" ref="Q1147">SUMPRODUCT(($G$2:$G$2765=G1147)*(P1147&gt;$P$2:$P$2765))+1</f>
        <v>1</v>
      </c>
      <c r="R1147" s="12" t="e">
        <f>(Q1147*100000)+#REF!</f>
        <v>#REF!</v>
      </c>
      <c r="S1147" t="e" cm="1">
        <f t="array" ref="S1147">SUMPRODUCT(($G$2:$G$2765=G1147)*(R1147&gt;$R$2:$R$2765))+1</f>
        <v>#REF!</v>
      </c>
      <c r="T1147" t="str">
        <f t="shared" si="93"/>
        <v xml:space="preserve">Newbury </v>
      </c>
      <c r="U1147">
        <v>-1.8214285714285701</v>
      </c>
      <c r="V1147" t="s">
        <v>19</v>
      </c>
      <c r="W1147">
        <f t="shared" si="94"/>
        <v>2023</v>
      </c>
    </row>
    <row r="1148" spans="1:23" x14ac:dyDescent="0.25">
      <c r="A1148" s="10" t="str">
        <f>IF(YEAR(G1148)=2024,#REF!,"")</f>
        <v/>
      </c>
      <c r="B1148" s="10" t="str">
        <f>IF(YEAR(G1148)=2025,#REF!,"")</f>
        <v/>
      </c>
      <c r="C1148" s="10" t="str">
        <f t="shared" si="90"/>
        <v>Afternoon45290</v>
      </c>
      <c r="D1148" s="5" t="str">
        <f>IF('by region'!$C$2="Any","Any",'Turf only'!V1148)&amp;M1148&amp;IF('by region'!$I$2="Any","Any",N1148)&amp;G1148</f>
        <v>AnyJumpAny45290</v>
      </c>
      <c r="E1148" s="5" t="e">
        <f>IF(I1148=#REF!,'Turf only'!G1148,"")</f>
        <v>#REF!</v>
      </c>
      <c r="F1148" s="5" t="e">
        <f t="shared" si="91"/>
        <v>#REF!</v>
      </c>
      <c r="G1148" s="15">
        <v>45290</v>
      </c>
      <c r="H1148" s="16" t="s">
        <v>37</v>
      </c>
      <c r="I1148" s="16" t="s">
        <v>57</v>
      </c>
      <c r="J1148" s="16" t="s">
        <v>9</v>
      </c>
      <c r="K1148" s="14" t="s">
        <v>10</v>
      </c>
      <c r="L1148" s="14" t="s">
        <v>19</v>
      </c>
      <c r="M1148" s="16" t="s">
        <v>12</v>
      </c>
      <c r="N1148" s="16" t="s">
        <v>13</v>
      </c>
      <c r="O1148" s="16" t="s">
        <v>14</v>
      </c>
      <c r="P1148" s="12">
        <f t="shared" si="92"/>
        <v>1</v>
      </c>
      <c r="Q1148" s="12" cm="1">
        <f t="array" ref="Q1148">SUMPRODUCT(($G$2:$G$2765=G1148)*(P1148&gt;$P$2:$P$2765))+1</f>
        <v>1</v>
      </c>
      <c r="R1148" s="12" t="e">
        <f>(Q1148*100000)+#REF!</f>
        <v>#REF!</v>
      </c>
      <c r="S1148" t="e" cm="1">
        <f t="array" ref="S1148">SUMPRODUCT(($G$2:$G$2765=G1148)*(R1148&gt;$R$2:$R$2765))+1</f>
        <v>#REF!</v>
      </c>
      <c r="T1148" t="str">
        <f t="shared" si="93"/>
        <v xml:space="preserve">Taunton </v>
      </c>
      <c r="U1148">
        <v>-1.96428571428571</v>
      </c>
      <c r="V1148" t="s">
        <v>17</v>
      </c>
      <c r="W1148">
        <f t="shared" si="94"/>
        <v>2023</v>
      </c>
    </row>
    <row r="1149" spans="1:23" x14ac:dyDescent="0.25">
      <c r="A1149" s="10" t="str">
        <f>IF(YEAR(G1149)=2024,#REF!,"")</f>
        <v/>
      </c>
      <c r="B1149" s="10" t="str">
        <f>IF(YEAR(G1149)=2025,#REF!,"")</f>
        <v/>
      </c>
      <c r="C1149" s="10" t="str">
        <f t="shared" si="90"/>
        <v>Afternoon45291</v>
      </c>
      <c r="D1149" s="5" t="str">
        <f>IF('by region'!$C$2="Any","Any",'Turf only'!V1149)&amp;M1149&amp;IF('by region'!$I$2="Any","Any",N1149)&amp;G1149</f>
        <v>AnyJumpAny45291</v>
      </c>
      <c r="E1149" s="5" t="e">
        <f>IF(I1149=#REF!,'Turf only'!G1149,"")</f>
        <v>#REF!</v>
      </c>
      <c r="F1149" s="5" t="e">
        <f t="shared" si="91"/>
        <v>#REF!</v>
      </c>
      <c r="G1149" s="15">
        <v>45291</v>
      </c>
      <c r="H1149" s="16" t="s">
        <v>40</v>
      </c>
      <c r="I1149" s="16" t="s">
        <v>60</v>
      </c>
      <c r="J1149" s="16" t="s">
        <v>9</v>
      </c>
      <c r="K1149" s="14" t="s">
        <v>24</v>
      </c>
      <c r="L1149" s="14" t="s">
        <v>17</v>
      </c>
      <c r="M1149" s="16" t="s">
        <v>12</v>
      </c>
      <c r="N1149" s="16" t="s">
        <v>13</v>
      </c>
      <c r="O1149" s="16" t="s">
        <v>14</v>
      </c>
      <c r="P1149" s="12">
        <f t="shared" si="92"/>
        <v>1</v>
      </c>
      <c r="Q1149" s="12" cm="1">
        <f t="array" ref="Q1149">SUMPRODUCT(($G$2:$G$2765=G1149)*(P1149&gt;$P$2:$P$2765))+1</f>
        <v>1</v>
      </c>
      <c r="R1149" s="12" t="e">
        <f>(Q1149*100000)+#REF!</f>
        <v>#REF!</v>
      </c>
      <c r="S1149" t="e" cm="1">
        <f t="array" ref="S1149">SUMPRODUCT(($G$2:$G$2765=G1149)*(R1149&gt;$R$2:$R$2765))+1</f>
        <v>#REF!</v>
      </c>
      <c r="T1149" t="str">
        <f t="shared" si="93"/>
        <v xml:space="preserve">Uttoxeter </v>
      </c>
      <c r="U1149">
        <v>-2.1071428571428599</v>
      </c>
      <c r="V1149" t="s">
        <v>17</v>
      </c>
      <c r="W1149">
        <f t="shared" si="94"/>
        <v>2023</v>
      </c>
    </row>
    <row r="1150" spans="1:23" x14ac:dyDescent="0.25">
      <c r="A1150" s="10" t="str">
        <f>IF(YEAR(G1150)=2024,#REF!,"")</f>
        <v/>
      </c>
      <c r="B1150" s="10" t="str">
        <f>IF(YEAR(G1150)=2025,#REF!,"")</f>
        <v/>
      </c>
      <c r="C1150" s="10" t="str">
        <f t="shared" si="90"/>
        <v>Afternoon45291</v>
      </c>
      <c r="D1150" s="5" t="str">
        <f>IF('by region'!$C$2="Any","Any",'Turf only'!V1150)&amp;M1150&amp;IF('by region'!$I$2="Any","Any",N1150)&amp;G1150</f>
        <v>AnyJumpAny45291</v>
      </c>
      <c r="E1150" s="5" t="e">
        <f>IF(I1150=#REF!,'Turf only'!G1150,"")</f>
        <v>#REF!</v>
      </c>
      <c r="F1150" s="5" t="e">
        <f t="shared" si="91"/>
        <v>#REF!</v>
      </c>
      <c r="G1150" s="15">
        <v>45291</v>
      </c>
      <c r="H1150" s="16" t="s">
        <v>40</v>
      </c>
      <c r="I1150" s="16" t="s">
        <v>48</v>
      </c>
      <c r="J1150" s="16" t="s">
        <v>9</v>
      </c>
      <c r="K1150" s="14" t="s">
        <v>16</v>
      </c>
      <c r="L1150" s="14" t="s">
        <v>17</v>
      </c>
      <c r="M1150" s="16" t="s">
        <v>12</v>
      </c>
      <c r="N1150" s="16" t="s">
        <v>13</v>
      </c>
      <c r="O1150" s="16" t="s">
        <v>14</v>
      </c>
      <c r="P1150" s="12">
        <f t="shared" si="92"/>
        <v>1</v>
      </c>
      <c r="Q1150" s="12" cm="1">
        <f t="array" ref="Q1150">SUMPRODUCT(($G$2:$G$2765=G1150)*(P1150&gt;$P$2:$P$2765))+1</f>
        <v>1</v>
      </c>
      <c r="R1150" s="12" t="e">
        <f>(Q1150*100000)+#REF!</f>
        <v>#REF!</v>
      </c>
      <c r="S1150" t="e" cm="1">
        <f t="array" ref="S1150">SUMPRODUCT(($G$2:$G$2765=G1150)*(R1150&gt;$R$2:$R$2765))+1</f>
        <v>#REF!</v>
      </c>
      <c r="T1150" t="str">
        <f t="shared" si="93"/>
        <v xml:space="preserve">Warwick </v>
      </c>
      <c r="U1150">
        <v>-2.25</v>
      </c>
      <c r="V1150" t="s">
        <v>19</v>
      </c>
      <c r="W1150">
        <f t="shared" si="94"/>
        <v>2023</v>
      </c>
    </row>
    <row r="1151" spans="1:23" x14ac:dyDescent="0.25">
      <c r="A1151" s="10" t="str">
        <f>IF(YEAR(G1151)=2024,#REF!,"")</f>
        <v/>
      </c>
      <c r="B1151" s="10" t="str">
        <f>IF(YEAR(G1151)=2025,#REF!,"")</f>
        <v/>
      </c>
      <c r="C1151" s="10" t="str">
        <f t="shared" si="90"/>
        <v/>
      </c>
      <c r="D1151" s="5" t="str">
        <f>IF('by region'!$C$2="Any","Any",'Turf only'!V1151)&amp;M1151&amp;IF('by region'!$I$2="Any","Any",N1151)&amp;G1151</f>
        <v>AnyAny</v>
      </c>
      <c r="E1151" s="5" t="e">
        <f>IF(I1151=#REF!,'Turf only'!G1151,"")</f>
        <v>#REF!</v>
      </c>
      <c r="F1151" s="5" t="str">
        <f t="shared" si="91"/>
        <v/>
      </c>
      <c r="G1151" s="1"/>
      <c r="P1151" s="12">
        <f t="shared" si="92"/>
        <v>4</v>
      </c>
      <c r="Q1151" s="12" cm="1">
        <f t="array" ref="Q1151">SUMPRODUCT(($G$2:$G$2765=G1151)*(P1151&gt;$P$2:$P$2765))+1</f>
        <v>1320</v>
      </c>
      <c r="R1151" s="12" t="e">
        <f>(Q1151*100000)+#REF!</f>
        <v>#REF!</v>
      </c>
      <c r="W1151">
        <f t="shared" si="94"/>
        <v>1900</v>
      </c>
    </row>
    <row r="1152" spans="1:23" x14ac:dyDescent="0.25">
      <c r="A1152" s="10" t="str">
        <f>IF(YEAR(G1152)=2024,#REF!,"")</f>
        <v/>
      </c>
      <c r="B1152" s="10" t="str">
        <f>IF(YEAR(G1152)=2025,#REF!,"")</f>
        <v/>
      </c>
      <c r="C1152" s="10" t="str">
        <f t="shared" si="90"/>
        <v/>
      </c>
      <c r="D1152" s="5" t="str">
        <f>IF('by region'!$C$2="Any","Any",'Turf only'!V1152)&amp;M1152&amp;IF('by region'!$I$2="Any","Any",N1152)&amp;G1152</f>
        <v>AnyAny</v>
      </c>
      <c r="E1152" s="5" t="e">
        <f>IF(I1152=#REF!,'Turf only'!G1152,"")</f>
        <v>#REF!</v>
      </c>
      <c r="F1152" s="5" t="str">
        <f t="shared" si="91"/>
        <v/>
      </c>
      <c r="G1152" s="1"/>
      <c r="P1152" s="12">
        <f t="shared" si="92"/>
        <v>4</v>
      </c>
      <c r="Q1152" s="12" cm="1">
        <f t="array" ref="Q1152">SUMPRODUCT(($G$2:$G$2765=G1152)*(P1152&gt;$P$2:$P$2765))+1</f>
        <v>1320</v>
      </c>
      <c r="R1152" s="12" t="e">
        <f>(Q1152*100000)+#REF!</f>
        <v>#REF!</v>
      </c>
      <c r="W1152">
        <f t="shared" si="94"/>
        <v>1900</v>
      </c>
    </row>
    <row r="1153" spans="1:23" x14ac:dyDescent="0.25">
      <c r="A1153" s="10" t="str">
        <f>IF(YEAR(G1153)=2024,#REF!,"")</f>
        <v/>
      </c>
      <c r="B1153" s="10" t="str">
        <f>IF(YEAR(G1153)=2025,#REF!,"")</f>
        <v/>
      </c>
      <c r="C1153" s="10" t="str">
        <f t="shared" si="90"/>
        <v/>
      </c>
      <c r="D1153" s="5" t="str">
        <f>IF('by region'!$C$2="Any","Any",'Turf only'!V1153)&amp;M1153&amp;IF('by region'!$I$2="Any","Any",N1153)&amp;G1153</f>
        <v>AnyAny</v>
      </c>
      <c r="E1153" s="5" t="e">
        <f>IF(I1153=#REF!,'Turf only'!G1153,"")</f>
        <v>#REF!</v>
      </c>
      <c r="F1153" s="5" t="str">
        <f t="shared" si="91"/>
        <v/>
      </c>
      <c r="G1153" s="1"/>
      <c r="P1153" s="12">
        <f t="shared" si="92"/>
        <v>4</v>
      </c>
      <c r="Q1153" s="12" cm="1">
        <f t="array" ref="Q1153">SUMPRODUCT(($G$2:$G$2765=G1153)*(P1153&gt;$P$2:$P$2765))+1</f>
        <v>1320</v>
      </c>
      <c r="R1153" s="12" t="e">
        <f>(Q1153*100000)+#REF!</f>
        <v>#REF!</v>
      </c>
      <c r="W1153">
        <f t="shared" si="94"/>
        <v>1900</v>
      </c>
    </row>
    <row r="1154" spans="1:23" x14ac:dyDescent="0.25">
      <c r="A1154" s="10" t="str">
        <f>IF(YEAR(G1154)=2024,#REF!,"")</f>
        <v/>
      </c>
      <c r="B1154" s="10" t="str">
        <f>IF(YEAR(G1154)=2025,#REF!,"")</f>
        <v/>
      </c>
      <c r="C1154" s="10" t="str">
        <f t="shared" si="90"/>
        <v/>
      </c>
      <c r="D1154" s="5" t="str">
        <f>IF('by region'!$C$2="Any","Any",'Turf only'!V1154)&amp;M1154&amp;IF('by region'!$I$2="Any","Any",N1154)&amp;G1154</f>
        <v>AnyAny</v>
      </c>
      <c r="E1154" s="5" t="e">
        <f>IF(I1154=#REF!,'Turf only'!G1154,"")</f>
        <v>#REF!</v>
      </c>
      <c r="F1154" s="5" t="str">
        <f t="shared" si="91"/>
        <v/>
      </c>
      <c r="G1154" s="1"/>
      <c r="P1154" s="12">
        <f t="shared" si="92"/>
        <v>4</v>
      </c>
      <c r="Q1154" s="12" cm="1">
        <f t="array" ref="Q1154">SUMPRODUCT(($G$2:$G$2765=G1154)*(P1154&gt;$P$2:$P$2765))+1</f>
        <v>1320</v>
      </c>
      <c r="R1154" s="12" t="e">
        <f>(Q1154*100000)+#REF!</f>
        <v>#REF!</v>
      </c>
      <c r="W1154">
        <f t="shared" si="94"/>
        <v>1900</v>
      </c>
    </row>
    <row r="1155" spans="1:23" x14ac:dyDescent="0.25">
      <c r="A1155" s="10" t="str">
        <f>IF(YEAR(G1155)=2024,#REF!,"")</f>
        <v/>
      </c>
      <c r="B1155" s="10" t="str">
        <f>IF(YEAR(G1155)=2025,#REF!,"")</f>
        <v/>
      </c>
      <c r="C1155" s="10" t="str">
        <f t="shared" si="90"/>
        <v/>
      </c>
      <c r="D1155" s="5" t="str">
        <f>IF('by region'!$C$2="Any","Any",'Turf only'!V1155)&amp;M1155&amp;IF('by region'!$I$2="Any","Any",N1155)&amp;G1155</f>
        <v>AnyAny</v>
      </c>
      <c r="E1155" s="5" t="e">
        <f>IF(I1155=#REF!,'Turf only'!G1155,"")</f>
        <v>#REF!</v>
      </c>
      <c r="F1155" s="5" t="str">
        <f t="shared" si="91"/>
        <v/>
      </c>
      <c r="G1155" s="1"/>
      <c r="P1155" s="12">
        <f t="shared" si="92"/>
        <v>4</v>
      </c>
      <c r="Q1155" s="12" cm="1">
        <f t="array" ref="Q1155">SUMPRODUCT(($G$2:$G$2765=G1155)*(P1155&gt;$P$2:$P$2765))+1</f>
        <v>1320</v>
      </c>
      <c r="R1155" s="12" t="e">
        <f>(Q1155*100000)+#REF!</f>
        <v>#REF!</v>
      </c>
      <c r="W1155">
        <f t="shared" si="94"/>
        <v>1900</v>
      </c>
    </row>
    <row r="1156" spans="1:23" x14ac:dyDescent="0.25">
      <c r="A1156" s="10" t="str">
        <f>IF(YEAR(G1156)=2024,#REF!,"")</f>
        <v/>
      </c>
      <c r="B1156" s="10" t="str">
        <f>IF(YEAR(G1156)=2025,#REF!,"")</f>
        <v/>
      </c>
      <c r="C1156" s="10" t="str">
        <f t="shared" si="90"/>
        <v/>
      </c>
      <c r="D1156" s="5" t="str">
        <f>IF('by region'!$C$2="Any","Any",'Turf only'!V1156)&amp;M1156&amp;IF('by region'!$I$2="Any","Any",N1156)&amp;G1156</f>
        <v>AnyAny</v>
      </c>
      <c r="E1156" s="5" t="e">
        <f>IF(I1156=#REF!,'Turf only'!G1156,"")</f>
        <v>#REF!</v>
      </c>
      <c r="F1156" s="5" t="str">
        <f t="shared" si="91"/>
        <v/>
      </c>
      <c r="G1156" s="1"/>
      <c r="P1156" s="12">
        <f t="shared" si="92"/>
        <v>4</v>
      </c>
      <c r="Q1156" s="12" cm="1">
        <f t="array" ref="Q1156">SUMPRODUCT(($G$2:$G$2765=G1156)*(P1156&gt;$P$2:$P$2765))+1</f>
        <v>1320</v>
      </c>
      <c r="R1156" s="12" t="e">
        <f>(Q1156*100000)+#REF!</f>
        <v>#REF!</v>
      </c>
      <c r="W1156">
        <f t="shared" si="94"/>
        <v>1900</v>
      </c>
    </row>
    <row r="1157" spans="1:23" x14ac:dyDescent="0.25">
      <c r="A1157" s="10" t="str">
        <f>IF(YEAR(G1157)=2024,#REF!,"")</f>
        <v/>
      </c>
      <c r="B1157" s="10" t="str">
        <f>IF(YEAR(G1157)=2025,#REF!,"")</f>
        <v/>
      </c>
      <c r="C1157" s="10" t="str">
        <f t="shared" si="90"/>
        <v/>
      </c>
      <c r="D1157" s="5" t="str">
        <f>IF('by region'!$C$2="Any","Any",'Turf only'!V1157)&amp;M1157&amp;IF('by region'!$I$2="Any","Any",N1157)&amp;G1157</f>
        <v>AnyAny</v>
      </c>
      <c r="E1157" s="5" t="e">
        <f>IF(I1157=#REF!,'Turf only'!G1157,"")</f>
        <v>#REF!</v>
      </c>
      <c r="F1157" s="5" t="str">
        <f t="shared" si="91"/>
        <v/>
      </c>
      <c r="G1157" s="1"/>
      <c r="P1157" s="12">
        <f t="shared" si="92"/>
        <v>4</v>
      </c>
      <c r="Q1157" s="12" cm="1">
        <f t="array" ref="Q1157">SUMPRODUCT(($G$2:$G$2765=G1157)*(P1157&gt;$P$2:$P$2765))+1</f>
        <v>1320</v>
      </c>
      <c r="R1157" s="12" t="e">
        <f>(Q1157*100000)+#REF!</f>
        <v>#REF!</v>
      </c>
      <c r="W1157">
        <f t="shared" si="94"/>
        <v>1900</v>
      </c>
    </row>
    <row r="1158" spans="1:23" x14ac:dyDescent="0.25">
      <c r="A1158" s="10" t="str">
        <f>IF(YEAR(G1158)=2024,#REF!,"")</f>
        <v/>
      </c>
      <c r="B1158" s="10" t="str">
        <f>IF(YEAR(G1158)=2025,#REF!,"")</f>
        <v/>
      </c>
      <c r="C1158" s="10" t="str">
        <f t="shared" si="90"/>
        <v/>
      </c>
      <c r="D1158" s="5" t="str">
        <f>IF('by region'!$C$2="Any","Any",'Turf only'!V1158)&amp;M1158&amp;IF('by region'!$I$2="Any","Any",N1158)&amp;G1158</f>
        <v>AnyAny</v>
      </c>
      <c r="E1158" s="5" t="e">
        <f>IF(I1158=#REF!,'Turf only'!G1158,"")</f>
        <v>#REF!</v>
      </c>
      <c r="F1158" s="5" t="str">
        <f t="shared" si="91"/>
        <v/>
      </c>
      <c r="G1158" s="1"/>
      <c r="P1158" s="12">
        <f t="shared" si="92"/>
        <v>4</v>
      </c>
      <c r="Q1158" s="12" cm="1">
        <f t="array" ref="Q1158">SUMPRODUCT(($G$2:$G$2765=G1158)*(P1158&gt;$P$2:$P$2765))+1</f>
        <v>1320</v>
      </c>
      <c r="R1158" s="12" t="e">
        <f>(Q1158*100000)+#REF!</f>
        <v>#REF!</v>
      </c>
      <c r="W1158">
        <f t="shared" si="94"/>
        <v>1900</v>
      </c>
    </row>
    <row r="1159" spans="1:23" x14ac:dyDescent="0.25">
      <c r="A1159" s="10" t="str">
        <f>IF(YEAR(G1159)=2024,#REF!,"")</f>
        <v/>
      </c>
      <c r="B1159" s="10" t="str">
        <f>IF(YEAR(G1159)=2025,#REF!,"")</f>
        <v/>
      </c>
      <c r="C1159" s="10" t="str">
        <f t="shared" si="90"/>
        <v/>
      </c>
      <c r="D1159" s="5" t="str">
        <f>IF('by region'!$C$2="Any","Any",'Turf only'!V1159)&amp;M1159&amp;IF('by region'!$I$2="Any","Any",N1159)&amp;G1159</f>
        <v>AnyAny</v>
      </c>
      <c r="E1159" s="5" t="e">
        <f>IF(I1159=#REF!,'Turf only'!G1159,"")</f>
        <v>#REF!</v>
      </c>
      <c r="F1159" s="5" t="str">
        <f t="shared" si="91"/>
        <v/>
      </c>
      <c r="G1159" s="1"/>
      <c r="P1159" s="12">
        <f t="shared" si="92"/>
        <v>4</v>
      </c>
      <c r="Q1159" s="12" cm="1">
        <f t="array" ref="Q1159">SUMPRODUCT(($G$2:$G$2765=G1159)*(P1159&gt;$P$2:$P$2765))+1</f>
        <v>1320</v>
      </c>
      <c r="R1159" s="12" t="e">
        <f>(Q1159*100000)+#REF!</f>
        <v>#REF!</v>
      </c>
      <c r="W1159">
        <f t="shared" si="94"/>
        <v>1900</v>
      </c>
    </row>
    <row r="1160" spans="1:23" x14ac:dyDescent="0.25">
      <c r="A1160" s="10" t="str">
        <f>IF(YEAR(G1160)=2024,#REF!,"")</f>
        <v/>
      </c>
      <c r="B1160" s="10" t="str">
        <f>IF(YEAR(G1160)=2025,#REF!,"")</f>
        <v/>
      </c>
      <c r="C1160" s="10" t="str">
        <f t="shared" si="90"/>
        <v/>
      </c>
      <c r="D1160" s="5" t="str">
        <f>IF('by region'!$C$2="Any","Any",'Turf only'!V1160)&amp;M1160&amp;IF('by region'!$I$2="Any","Any",N1160)&amp;G1160</f>
        <v>AnyAny</v>
      </c>
      <c r="E1160" s="5" t="e">
        <f>IF(I1160=#REF!,'Turf only'!G1160,"")</f>
        <v>#REF!</v>
      </c>
      <c r="F1160" s="5" t="str">
        <f t="shared" si="91"/>
        <v/>
      </c>
      <c r="G1160" s="1"/>
      <c r="P1160" s="12">
        <f t="shared" si="92"/>
        <v>4</v>
      </c>
      <c r="Q1160" s="12" cm="1">
        <f t="array" ref="Q1160">SUMPRODUCT(($G$2:$G$2765=G1160)*(P1160&gt;$P$2:$P$2765))+1</f>
        <v>1320</v>
      </c>
      <c r="R1160" s="12" t="e">
        <f>(Q1160*100000)+#REF!</f>
        <v>#REF!</v>
      </c>
      <c r="W1160">
        <f t="shared" si="94"/>
        <v>1900</v>
      </c>
    </row>
    <row r="1161" spans="1:23" x14ac:dyDescent="0.25">
      <c r="A1161" s="10" t="str">
        <f>IF(YEAR(G1161)=2024,#REF!,"")</f>
        <v/>
      </c>
      <c r="B1161" s="10" t="str">
        <f>IF(YEAR(G1161)=2025,#REF!,"")</f>
        <v/>
      </c>
      <c r="C1161" s="10" t="str">
        <f t="shared" si="90"/>
        <v/>
      </c>
      <c r="D1161" s="5" t="str">
        <f>IF('by region'!$C$2="Any","Any",'Turf only'!V1161)&amp;M1161&amp;IF('by region'!$I$2="Any","Any",N1161)&amp;G1161</f>
        <v>AnyAny</v>
      </c>
      <c r="E1161" s="5" t="e">
        <f>IF(I1161=#REF!,'Turf only'!G1161,"")</f>
        <v>#REF!</v>
      </c>
      <c r="F1161" s="5" t="str">
        <f t="shared" si="91"/>
        <v/>
      </c>
      <c r="G1161" s="1"/>
      <c r="P1161" s="12">
        <f t="shared" si="92"/>
        <v>4</v>
      </c>
      <c r="Q1161" s="12" cm="1">
        <f t="array" ref="Q1161">SUMPRODUCT(($G$2:$G$2765=G1161)*(P1161&gt;$P$2:$P$2765))+1</f>
        <v>1320</v>
      </c>
      <c r="R1161" s="12" t="e">
        <f>(Q1161*100000)+#REF!</f>
        <v>#REF!</v>
      </c>
      <c r="W1161">
        <f t="shared" si="94"/>
        <v>1900</v>
      </c>
    </row>
    <row r="1162" spans="1:23" x14ac:dyDescent="0.25">
      <c r="A1162" s="10" t="str">
        <f>IF(YEAR(G1162)=2024,#REF!,"")</f>
        <v/>
      </c>
      <c r="B1162" s="10" t="str">
        <f>IF(YEAR(G1162)=2025,#REF!,"")</f>
        <v/>
      </c>
      <c r="C1162" s="10" t="str">
        <f t="shared" si="90"/>
        <v/>
      </c>
      <c r="D1162" s="5" t="str">
        <f>IF('by region'!$C$2="Any","Any",'Turf only'!V1162)&amp;M1162&amp;IF('by region'!$I$2="Any","Any",N1162)&amp;G1162</f>
        <v>AnyAny</v>
      </c>
      <c r="E1162" s="5" t="e">
        <f>IF(I1162=#REF!,'Turf only'!G1162,"")</f>
        <v>#REF!</v>
      </c>
      <c r="F1162" s="5" t="str">
        <f t="shared" si="91"/>
        <v/>
      </c>
      <c r="G1162" s="1"/>
      <c r="P1162" s="12">
        <f t="shared" si="92"/>
        <v>4</v>
      </c>
      <c r="Q1162" s="12" cm="1">
        <f t="array" ref="Q1162">SUMPRODUCT(($G$2:$G$2765=G1162)*(P1162&gt;$P$2:$P$2765))+1</f>
        <v>1320</v>
      </c>
      <c r="R1162" s="12" t="e">
        <f>(Q1162*100000)+#REF!</f>
        <v>#REF!</v>
      </c>
      <c r="W1162">
        <f t="shared" si="94"/>
        <v>1900</v>
      </c>
    </row>
    <row r="1163" spans="1:23" x14ac:dyDescent="0.25">
      <c r="A1163" s="10" t="str">
        <f>IF(YEAR(G1163)=2024,#REF!,"")</f>
        <v/>
      </c>
      <c r="B1163" s="10" t="str">
        <f>IF(YEAR(G1163)=2025,#REF!,"")</f>
        <v/>
      </c>
      <c r="C1163" s="10" t="str">
        <f t="shared" si="90"/>
        <v/>
      </c>
      <c r="D1163" s="5" t="str">
        <f>IF('by region'!$C$2="Any","Any",'Turf only'!V1163)&amp;M1163&amp;IF('by region'!$I$2="Any","Any",N1163)&amp;G1163</f>
        <v>AnyAny</v>
      </c>
      <c r="E1163" s="5" t="e">
        <f>IF(I1163=#REF!,'Turf only'!G1163,"")</f>
        <v>#REF!</v>
      </c>
      <c r="F1163" s="5" t="str">
        <f t="shared" si="91"/>
        <v/>
      </c>
      <c r="G1163" s="1"/>
      <c r="P1163" s="12">
        <f t="shared" si="92"/>
        <v>4</v>
      </c>
      <c r="Q1163" s="12" cm="1">
        <f t="array" ref="Q1163">SUMPRODUCT(($G$2:$G$2765=G1163)*(P1163&gt;$P$2:$P$2765))+1</f>
        <v>1320</v>
      </c>
      <c r="R1163" s="12" t="e">
        <f>(Q1163*100000)+#REF!</f>
        <v>#REF!</v>
      </c>
      <c r="W1163">
        <f t="shared" si="94"/>
        <v>1900</v>
      </c>
    </row>
    <row r="1164" spans="1:23" x14ac:dyDescent="0.25">
      <c r="A1164" s="10" t="str">
        <f>IF(YEAR(G1164)=2024,#REF!,"")</f>
        <v/>
      </c>
      <c r="B1164" s="10" t="str">
        <f>IF(YEAR(G1164)=2025,#REF!,"")</f>
        <v/>
      </c>
      <c r="C1164" s="10" t="str">
        <f t="shared" si="90"/>
        <v/>
      </c>
      <c r="D1164" s="5" t="str">
        <f>IF('by region'!$C$2="Any","Any",'Turf only'!V1164)&amp;M1164&amp;IF('by region'!$I$2="Any","Any",N1164)&amp;G1164</f>
        <v>AnyAny</v>
      </c>
      <c r="E1164" s="5" t="e">
        <f>IF(I1164=#REF!,'Turf only'!G1164,"")</f>
        <v>#REF!</v>
      </c>
      <c r="F1164" s="5" t="str">
        <f t="shared" si="91"/>
        <v/>
      </c>
      <c r="G1164" s="1"/>
      <c r="P1164" s="12">
        <f t="shared" si="92"/>
        <v>4</v>
      </c>
      <c r="Q1164" s="12" cm="1">
        <f t="array" ref="Q1164">SUMPRODUCT(($G$2:$G$2765=G1164)*(P1164&gt;$P$2:$P$2765))+1</f>
        <v>1320</v>
      </c>
      <c r="R1164" s="12" t="e">
        <f>(Q1164*100000)+#REF!</f>
        <v>#REF!</v>
      </c>
      <c r="W1164">
        <f t="shared" si="94"/>
        <v>1900</v>
      </c>
    </row>
    <row r="1165" spans="1:23" x14ac:dyDescent="0.25">
      <c r="A1165" s="10" t="str">
        <f>IF(YEAR(G1165)=2024,#REF!,"")</f>
        <v/>
      </c>
      <c r="B1165" s="10" t="str">
        <f>IF(YEAR(G1165)=2025,#REF!,"")</f>
        <v/>
      </c>
      <c r="C1165" s="10" t="str">
        <f t="shared" si="90"/>
        <v/>
      </c>
      <c r="D1165" s="5" t="str">
        <f>IF('by region'!$C$2="Any","Any",'Turf only'!V1165)&amp;M1165&amp;IF('by region'!$I$2="Any","Any",N1165)&amp;G1165</f>
        <v>AnyAny</v>
      </c>
      <c r="E1165" s="5" t="e">
        <f>IF(I1165=#REF!,'Turf only'!G1165,"")</f>
        <v>#REF!</v>
      </c>
      <c r="F1165" s="5" t="str">
        <f t="shared" si="91"/>
        <v/>
      </c>
      <c r="G1165" s="1"/>
      <c r="P1165" s="12">
        <f t="shared" si="92"/>
        <v>4</v>
      </c>
      <c r="Q1165" s="12" cm="1">
        <f t="array" ref="Q1165">SUMPRODUCT(($G$2:$G$2765=G1165)*(P1165&gt;$P$2:$P$2765))+1</f>
        <v>1320</v>
      </c>
      <c r="R1165" s="12" t="e">
        <f>(Q1165*100000)+#REF!</f>
        <v>#REF!</v>
      </c>
      <c r="W1165">
        <f t="shared" si="94"/>
        <v>1900</v>
      </c>
    </row>
    <row r="1166" spans="1:23" x14ac:dyDescent="0.25">
      <c r="A1166" s="10" t="str">
        <f>IF(YEAR(G1166)=2024,#REF!,"")</f>
        <v/>
      </c>
      <c r="B1166" s="10" t="str">
        <f>IF(YEAR(G1166)=2025,#REF!,"")</f>
        <v/>
      </c>
      <c r="C1166" s="10" t="str">
        <f t="shared" si="90"/>
        <v/>
      </c>
      <c r="D1166" s="5" t="str">
        <f>IF('by region'!$C$2="Any","Any",'Turf only'!V1166)&amp;M1166&amp;IF('by region'!$I$2="Any","Any",N1166)&amp;G1166</f>
        <v>AnyAny</v>
      </c>
      <c r="E1166" s="5" t="e">
        <f>IF(I1166=#REF!,'Turf only'!G1166,"")</f>
        <v>#REF!</v>
      </c>
      <c r="F1166" s="5" t="str">
        <f t="shared" si="91"/>
        <v/>
      </c>
      <c r="G1166" s="1"/>
      <c r="P1166" s="12">
        <f t="shared" si="92"/>
        <v>4</v>
      </c>
      <c r="Q1166" s="12" cm="1">
        <f t="array" ref="Q1166">SUMPRODUCT(($G$2:$G$2765=G1166)*(P1166&gt;$P$2:$P$2765))+1</f>
        <v>1320</v>
      </c>
      <c r="R1166" s="12" t="e">
        <f>(Q1166*100000)+#REF!</f>
        <v>#REF!</v>
      </c>
      <c r="W1166">
        <f t="shared" si="94"/>
        <v>1900</v>
      </c>
    </row>
    <row r="1167" spans="1:23" x14ac:dyDescent="0.25">
      <c r="A1167" s="10" t="str">
        <f>IF(YEAR(G1167)=2024,#REF!,"")</f>
        <v/>
      </c>
      <c r="B1167" s="10" t="str">
        <f>IF(YEAR(G1167)=2025,#REF!,"")</f>
        <v/>
      </c>
      <c r="C1167" s="10" t="str">
        <f t="shared" si="90"/>
        <v/>
      </c>
      <c r="D1167" s="5" t="str">
        <f>IF('by region'!$C$2="Any","Any",'Turf only'!V1167)&amp;M1167&amp;IF('by region'!$I$2="Any","Any",N1167)&amp;G1167</f>
        <v>AnyAny</v>
      </c>
      <c r="E1167" s="5" t="e">
        <f>IF(I1167=#REF!,'Turf only'!G1167,"")</f>
        <v>#REF!</v>
      </c>
      <c r="F1167" s="5" t="str">
        <f t="shared" si="91"/>
        <v/>
      </c>
      <c r="G1167" s="1"/>
      <c r="P1167" s="12">
        <f t="shared" si="92"/>
        <v>4</v>
      </c>
      <c r="Q1167" s="12" cm="1">
        <f t="array" ref="Q1167">SUMPRODUCT(($G$2:$G$2765=G1167)*(P1167&gt;$P$2:$P$2765))+1</f>
        <v>1320</v>
      </c>
      <c r="R1167" s="12" t="e">
        <f>(Q1167*100000)+#REF!</f>
        <v>#REF!</v>
      </c>
      <c r="W1167">
        <f t="shared" si="94"/>
        <v>1900</v>
      </c>
    </row>
    <row r="1168" spans="1:23" x14ac:dyDescent="0.25">
      <c r="A1168" s="10" t="str">
        <f>IF(YEAR(G1168)=2024,#REF!,"")</f>
        <v/>
      </c>
      <c r="B1168" s="10" t="str">
        <f>IF(YEAR(G1168)=2025,#REF!,"")</f>
        <v/>
      </c>
      <c r="C1168" s="10" t="str">
        <f t="shared" si="90"/>
        <v/>
      </c>
      <c r="D1168" s="5" t="str">
        <f>IF('by region'!$C$2="Any","Any",'Turf only'!V1168)&amp;M1168&amp;IF('by region'!$I$2="Any","Any",N1168)&amp;G1168</f>
        <v>AnyAny</v>
      </c>
      <c r="E1168" s="5" t="e">
        <f>IF(I1168=#REF!,'Turf only'!G1168,"")</f>
        <v>#REF!</v>
      </c>
      <c r="F1168" s="5" t="str">
        <f t="shared" si="91"/>
        <v/>
      </c>
      <c r="G1168" s="1"/>
      <c r="P1168" s="12">
        <f t="shared" si="92"/>
        <v>4</v>
      </c>
      <c r="Q1168" s="12" cm="1">
        <f t="array" ref="Q1168">SUMPRODUCT(($G$2:$G$2765=G1168)*(P1168&gt;$P$2:$P$2765))+1</f>
        <v>1320</v>
      </c>
      <c r="R1168" s="12" t="e">
        <f>(Q1168*100000)+#REF!</f>
        <v>#REF!</v>
      </c>
      <c r="W1168">
        <f t="shared" si="94"/>
        <v>1900</v>
      </c>
    </row>
    <row r="1169" spans="1:23" x14ac:dyDescent="0.25">
      <c r="A1169" s="10" t="str">
        <f>IF(YEAR(G1169)=2024,#REF!,"")</f>
        <v/>
      </c>
      <c r="B1169" s="10" t="str">
        <f>IF(YEAR(G1169)=2025,#REF!,"")</f>
        <v/>
      </c>
      <c r="C1169" s="10" t="str">
        <f t="shared" si="90"/>
        <v/>
      </c>
      <c r="D1169" s="5" t="str">
        <f>IF('by region'!$C$2="Any","Any",'Turf only'!V1169)&amp;M1169&amp;IF('by region'!$I$2="Any","Any",N1169)&amp;G1169</f>
        <v>AnyAny</v>
      </c>
      <c r="E1169" s="5" t="e">
        <f>IF(I1169=#REF!,'Turf only'!G1169,"")</f>
        <v>#REF!</v>
      </c>
      <c r="F1169" s="5" t="str">
        <f t="shared" si="91"/>
        <v/>
      </c>
      <c r="G1169" s="1"/>
      <c r="P1169" s="12">
        <f t="shared" si="92"/>
        <v>4</v>
      </c>
      <c r="Q1169" s="12" cm="1">
        <f t="array" ref="Q1169">SUMPRODUCT(($G$2:$G$2765=G1169)*(P1169&gt;$P$2:$P$2765))+1</f>
        <v>1320</v>
      </c>
      <c r="R1169" s="12" t="e">
        <f>(Q1169*100000)+#REF!</f>
        <v>#REF!</v>
      </c>
      <c r="W1169">
        <f t="shared" si="94"/>
        <v>1900</v>
      </c>
    </row>
    <row r="1170" spans="1:23" x14ac:dyDescent="0.25">
      <c r="A1170" s="10" t="str">
        <f>IF(YEAR(G1170)=2024,#REF!,"")</f>
        <v/>
      </c>
      <c r="B1170" s="10" t="str">
        <f>IF(YEAR(G1170)=2025,#REF!,"")</f>
        <v/>
      </c>
      <c r="C1170" s="10" t="str">
        <f t="shared" si="90"/>
        <v/>
      </c>
      <c r="D1170" s="5" t="str">
        <f>IF('by region'!$C$2="Any","Any",'Turf only'!V1170)&amp;M1170&amp;IF('by region'!$I$2="Any","Any",N1170)&amp;G1170</f>
        <v>AnyAny</v>
      </c>
      <c r="E1170" s="5" t="e">
        <f>IF(I1170=#REF!,'Turf only'!G1170,"")</f>
        <v>#REF!</v>
      </c>
      <c r="F1170" s="5" t="str">
        <f t="shared" si="91"/>
        <v/>
      </c>
      <c r="G1170" s="1"/>
      <c r="P1170" s="12">
        <f t="shared" si="92"/>
        <v>4</v>
      </c>
      <c r="Q1170" s="12" cm="1">
        <f t="array" ref="Q1170">SUMPRODUCT(($G$2:$G$2765=G1170)*(P1170&gt;$P$2:$P$2765))+1</f>
        <v>1320</v>
      </c>
      <c r="R1170" s="12" t="e">
        <f>(Q1170*100000)+#REF!</f>
        <v>#REF!</v>
      </c>
      <c r="W1170">
        <f t="shared" si="94"/>
        <v>1900</v>
      </c>
    </row>
    <row r="1171" spans="1:23" x14ac:dyDescent="0.25">
      <c r="A1171" s="10" t="str">
        <f>IF(YEAR(G1171)=2024,#REF!,"")</f>
        <v/>
      </c>
      <c r="B1171" s="10" t="str">
        <f>IF(YEAR(G1171)=2025,#REF!,"")</f>
        <v/>
      </c>
      <c r="C1171" s="10" t="str">
        <f t="shared" si="90"/>
        <v/>
      </c>
      <c r="D1171" s="5" t="str">
        <f>IF('by region'!$C$2="Any","Any",'Turf only'!V1171)&amp;M1171&amp;IF('by region'!$I$2="Any","Any",N1171)&amp;G1171</f>
        <v>AnyAny</v>
      </c>
      <c r="E1171" s="5" t="e">
        <f>IF(I1171=#REF!,'Turf only'!G1171,"")</f>
        <v>#REF!</v>
      </c>
      <c r="F1171" s="5" t="str">
        <f t="shared" si="91"/>
        <v/>
      </c>
      <c r="G1171" s="1"/>
      <c r="P1171" s="12">
        <f t="shared" si="92"/>
        <v>4</v>
      </c>
      <c r="Q1171" s="12" cm="1">
        <f t="array" ref="Q1171">SUMPRODUCT(($G$2:$G$2765=G1171)*(P1171&gt;$P$2:$P$2765))+1</f>
        <v>1320</v>
      </c>
      <c r="R1171" s="12" t="e">
        <f>(Q1171*100000)+#REF!</f>
        <v>#REF!</v>
      </c>
      <c r="W1171">
        <f t="shared" si="94"/>
        <v>1900</v>
      </c>
    </row>
    <row r="1172" spans="1:23" x14ac:dyDescent="0.25">
      <c r="A1172" s="10" t="str">
        <f>IF(YEAR(G1172)=2024,#REF!,"")</f>
        <v/>
      </c>
      <c r="B1172" s="10" t="str">
        <f>IF(YEAR(G1172)=2025,#REF!,"")</f>
        <v/>
      </c>
      <c r="C1172" s="10" t="str">
        <f t="shared" si="90"/>
        <v/>
      </c>
      <c r="D1172" s="5" t="str">
        <f>IF('by region'!$C$2="Any","Any",'Turf only'!V1172)&amp;M1172&amp;IF('by region'!$I$2="Any","Any",N1172)&amp;G1172</f>
        <v>AnyAny</v>
      </c>
      <c r="E1172" s="5" t="e">
        <f>IF(I1172=#REF!,'Turf only'!G1172,"")</f>
        <v>#REF!</v>
      </c>
      <c r="F1172" s="5" t="str">
        <f t="shared" si="91"/>
        <v/>
      </c>
      <c r="G1172" s="1"/>
      <c r="P1172" s="12">
        <f t="shared" si="92"/>
        <v>4</v>
      </c>
      <c r="Q1172" s="12" cm="1">
        <f t="array" ref="Q1172">SUMPRODUCT(($G$2:$G$2765=G1172)*(P1172&gt;$P$2:$P$2765))+1</f>
        <v>1320</v>
      </c>
      <c r="R1172" s="12" t="e">
        <f>(Q1172*100000)+#REF!</f>
        <v>#REF!</v>
      </c>
      <c r="W1172">
        <f t="shared" si="94"/>
        <v>1900</v>
      </c>
    </row>
    <row r="1173" spans="1:23" x14ac:dyDescent="0.25">
      <c r="A1173" s="10" t="str">
        <f>IF(YEAR(G1173)=2024,#REF!,"")</f>
        <v/>
      </c>
      <c r="B1173" s="10" t="str">
        <f>IF(YEAR(G1173)=2025,#REF!,"")</f>
        <v/>
      </c>
      <c r="C1173" s="10" t="str">
        <f t="shared" si="90"/>
        <v/>
      </c>
      <c r="D1173" s="5" t="str">
        <f>IF('by region'!$C$2="Any","Any",'Turf only'!V1173)&amp;M1173&amp;IF('by region'!$I$2="Any","Any",N1173)&amp;G1173</f>
        <v>AnyAny</v>
      </c>
      <c r="E1173" s="5" t="e">
        <f>IF(I1173=#REF!,'Turf only'!G1173,"")</f>
        <v>#REF!</v>
      </c>
      <c r="F1173" s="5" t="str">
        <f t="shared" si="91"/>
        <v/>
      </c>
      <c r="G1173" s="1"/>
      <c r="P1173" s="12">
        <f t="shared" si="92"/>
        <v>4</v>
      </c>
      <c r="Q1173" s="12" cm="1">
        <f t="array" ref="Q1173">SUMPRODUCT(($G$2:$G$2765=G1173)*(P1173&gt;$P$2:$P$2765))+1</f>
        <v>1320</v>
      </c>
      <c r="R1173" s="12" t="e">
        <f>(Q1173*100000)+#REF!</f>
        <v>#REF!</v>
      </c>
      <c r="W1173">
        <f t="shared" si="94"/>
        <v>1900</v>
      </c>
    </row>
    <row r="1174" spans="1:23" x14ac:dyDescent="0.25">
      <c r="A1174" s="10" t="str">
        <f>IF(YEAR(G1174)=2024,#REF!,"")</f>
        <v/>
      </c>
      <c r="B1174" s="10" t="str">
        <f>IF(YEAR(G1174)=2025,#REF!,"")</f>
        <v/>
      </c>
      <c r="C1174" s="10" t="str">
        <f t="shared" si="90"/>
        <v/>
      </c>
      <c r="D1174" s="5" t="str">
        <f>IF('by region'!$C$2="Any","Any",'Turf only'!V1174)&amp;M1174&amp;IF('by region'!$I$2="Any","Any",N1174)&amp;G1174</f>
        <v>AnyAny</v>
      </c>
      <c r="E1174" s="5" t="e">
        <f>IF(I1174=#REF!,'Turf only'!G1174,"")</f>
        <v>#REF!</v>
      </c>
      <c r="F1174" s="5" t="str">
        <f t="shared" si="91"/>
        <v/>
      </c>
      <c r="G1174" s="1"/>
      <c r="P1174" s="12">
        <f t="shared" si="92"/>
        <v>4</v>
      </c>
      <c r="Q1174" s="12" cm="1">
        <f t="array" ref="Q1174">SUMPRODUCT(($G$2:$G$2765=G1174)*(P1174&gt;$P$2:$P$2765))+1</f>
        <v>1320</v>
      </c>
      <c r="R1174" s="12" t="e">
        <f>(Q1174*100000)+#REF!</f>
        <v>#REF!</v>
      </c>
      <c r="W1174">
        <f t="shared" si="94"/>
        <v>1900</v>
      </c>
    </row>
    <row r="1175" spans="1:23" x14ac:dyDescent="0.25">
      <c r="A1175" s="10" t="str">
        <f>IF(YEAR(G1175)=2024,#REF!,"")</f>
        <v/>
      </c>
      <c r="B1175" s="10" t="str">
        <f>IF(YEAR(G1175)=2025,#REF!,"")</f>
        <v/>
      </c>
      <c r="C1175" s="10" t="str">
        <f t="shared" si="90"/>
        <v/>
      </c>
      <c r="D1175" s="5" t="str">
        <f>IF('by region'!$C$2="Any","Any",'Turf only'!V1175)&amp;M1175&amp;IF('by region'!$I$2="Any","Any",N1175)&amp;G1175</f>
        <v>AnyAny</v>
      </c>
      <c r="E1175" s="5" t="e">
        <f>IF(I1175=#REF!,'Turf only'!G1175,"")</f>
        <v>#REF!</v>
      </c>
      <c r="F1175" s="5" t="str">
        <f t="shared" si="91"/>
        <v/>
      </c>
      <c r="G1175" s="1"/>
      <c r="P1175" s="12">
        <f t="shared" si="92"/>
        <v>4</v>
      </c>
      <c r="Q1175" s="12" cm="1">
        <f t="array" ref="Q1175">SUMPRODUCT(($G$2:$G$2765=G1175)*(P1175&gt;$P$2:$P$2765))+1</f>
        <v>1320</v>
      </c>
      <c r="R1175" s="12" t="e">
        <f>(Q1175*100000)+#REF!</f>
        <v>#REF!</v>
      </c>
      <c r="W1175">
        <f t="shared" si="94"/>
        <v>1900</v>
      </c>
    </row>
    <row r="1176" spans="1:23" x14ac:dyDescent="0.25">
      <c r="A1176" s="10" t="str">
        <f>IF(YEAR(G1176)=2024,#REF!,"")</f>
        <v/>
      </c>
      <c r="B1176" s="10" t="str">
        <f>IF(YEAR(G1176)=2025,#REF!,"")</f>
        <v/>
      </c>
      <c r="C1176" s="10" t="str">
        <f t="shared" si="90"/>
        <v/>
      </c>
      <c r="D1176" s="5" t="str">
        <f>IF('by region'!$C$2="Any","Any",'Turf only'!V1176)&amp;M1176&amp;IF('by region'!$I$2="Any","Any",N1176)&amp;G1176</f>
        <v>AnyAny</v>
      </c>
      <c r="E1176" s="5" t="e">
        <f>IF(I1176=#REF!,'Turf only'!G1176,"")</f>
        <v>#REF!</v>
      </c>
      <c r="F1176" s="5" t="str">
        <f t="shared" si="91"/>
        <v/>
      </c>
      <c r="G1176" s="1"/>
      <c r="P1176" s="12">
        <f t="shared" si="92"/>
        <v>4</v>
      </c>
      <c r="Q1176" s="12" cm="1">
        <f t="array" ref="Q1176">SUMPRODUCT(($G$2:$G$2765=G1176)*(P1176&gt;$P$2:$P$2765))+1</f>
        <v>1320</v>
      </c>
      <c r="R1176" s="12" t="e">
        <f>(Q1176*100000)+#REF!</f>
        <v>#REF!</v>
      </c>
      <c r="W1176">
        <f t="shared" si="94"/>
        <v>1900</v>
      </c>
    </row>
    <row r="1177" spans="1:23" x14ac:dyDescent="0.25">
      <c r="A1177" s="10" t="str">
        <f>IF(YEAR(G1177)=2024,#REF!,"")</f>
        <v/>
      </c>
      <c r="B1177" s="10" t="str">
        <f>IF(YEAR(G1177)=2025,#REF!,"")</f>
        <v/>
      </c>
      <c r="C1177" s="10" t="str">
        <f t="shared" si="90"/>
        <v/>
      </c>
      <c r="D1177" s="5" t="str">
        <f>IF('by region'!$C$2="Any","Any",'Turf only'!V1177)&amp;M1177&amp;IF('by region'!$I$2="Any","Any",N1177)&amp;G1177</f>
        <v>AnyAny</v>
      </c>
      <c r="E1177" s="5" t="e">
        <f>IF(I1177=#REF!,'Turf only'!G1177,"")</f>
        <v>#REF!</v>
      </c>
      <c r="F1177" s="5" t="str">
        <f t="shared" si="91"/>
        <v/>
      </c>
      <c r="G1177" s="1"/>
      <c r="P1177" s="12">
        <f t="shared" si="92"/>
        <v>4</v>
      </c>
      <c r="Q1177" s="12" cm="1">
        <f t="array" ref="Q1177">SUMPRODUCT(($G$2:$G$2765=G1177)*(P1177&gt;$P$2:$P$2765))+1</f>
        <v>1320</v>
      </c>
      <c r="R1177" s="12" t="e">
        <f>(Q1177*100000)+#REF!</f>
        <v>#REF!</v>
      </c>
      <c r="W1177">
        <f t="shared" si="94"/>
        <v>1900</v>
      </c>
    </row>
    <row r="1178" spans="1:23" x14ac:dyDescent="0.25">
      <c r="A1178" s="10" t="str">
        <f>IF(YEAR(G1178)=2024,#REF!,"")</f>
        <v/>
      </c>
      <c r="B1178" s="10" t="str">
        <f>IF(YEAR(G1178)=2025,#REF!,"")</f>
        <v/>
      </c>
      <c r="C1178" s="10" t="str">
        <f t="shared" si="90"/>
        <v/>
      </c>
      <c r="D1178" s="5" t="str">
        <f>IF('by region'!$C$2="Any","Any",'Turf only'!V1178)&amp;M1178&amp;IF('by region'!$I$2="Any","Any",N1178)&amp;G1178</f>
        <v>AnyAny</v>
      </c>
      <c r="E1178" s="5" t="e">
        <f>IF(I1178=#REF!,'Turf only'!G1178,"")</f>
        <v>#REF!</v>
      </c>
      <c r="F1178" s="5" t="str">
        <f t="shared" si="91"/>
        <v/>
      </c>
      <c r="G1178" s="1"/>
      <c r="P1178" s="12">
        <f t="shared" si="92"/>
        <v>4</v>
      </c>
      <c r="Q1178" s="12" cm="1">
        <f t="array" ref="Q1178">SUMPRODUCT(($G$2:$G$2765=G1178)*(P1178&gt;$P$2:$P$2765))+1</f>
        <v>1320</v>
      </c>
      <c r="R1178" s="12" t="e">
        <f>(Q1178*100000)+#REF!</f>
        <v>#REF!</v>
      </c>
      <c r="W1178">
        <f t="shared" si="94"/>
        <v>1900</v>
      </c>
    </row>
    <row r="1179" spans="1:23" x14ac:dyDescent="0.25">
      <c r="A1179" s="10" t="str">
        <f>IF(YEAR(G1179)=2024,#REF!,"")</f>
        <v/>
      </c>
      <c r="B1179" s="10" t="str">
        <f>IF(YEAR(G1179)=2025,#REF!,"")</f>
        <v/>
      </c>
      <c r="C1179" s="10" t="str">
        <f t="shared" si="90"/>
        <v/>
      </c>
      <c r="D1179" s="5" t="str">
        <f>IF('by region'!$C$2="Any","Any",'Turf only'!V1179)&amp;M1179&amp;IF('by region'!$I$2="Any","Any",N1179)&amp;G1179</f>
        <v>AnyAny</v>
      </c>
      <c r="E1179" s="5" t="e">
        <f>IF(I1179=#REF!,'Turf only'!G1179,"")</f>
        <v>#REF!</v>
      </c>
      <c r="F1179" s="5" t="str">
        <f t="shared" si="91"/>
        <v/>
      </c>
      <c r="G1179" s="1"/>
      <c r="P1179" s="12">
        <f t="shared" si="92"/>
        <v>4</v>
      </c>
      <c r="Q1179" s="12" cm="1">
        <f t="array" ref="Q1179">SUMPRODUCT(($G$2:$G$2765=G1179)*(P1179&gt;$P$2:$P$2765))+1</f>
        <v>1320</v>
      </c>
      <c r="R1179" s="12" t="e">
        <f>(Q1179*100000)+#REF!</f>
        <v>#REF!</v>
      </c>
      <c r="W1179">
        <f t="shared" si="94"/>
        <v>1900</v>
      </c>
    </row>
    <row r="1180" spans="1:23" x14ac:dyDescent="0.25">
      <c r="A1180" s="10" t="str">
        <f>IF(YEAR(G1180)=2024,#REF!,"")</f>
        <v/>
      </c>
      <c r="B1180" s="10" t="str">
        <f>IF(YEAR(G1180)=2025,#REF!,"")</f>
        <v/>
      </c>
      <c r="C1180" s="10" t="str">
        <f t="shared" si="90"/>
        <v/>
      </c>
      <c r="D1180" s="5" t="str">
        <f>IF('by region'!$C$2="Any","Any",'Turf only'!V1180)&amp;M1180&amp;IF('by region'!$I$2="Any","Any",N1180)&amp;G1180</f>
        <v>AnyAny</v>
      </c>
      <c r="E1180" s="5" t="e">
        <f>IF(I1180=#REF!,'Turf only'!G1180,"")</f>
        <v>#REF!</v>
      </c>
      <c r="F1180" s="5" t="str">
        <f t="shared" si="91"/>
        <v/>
      </c>
      <c r="G1180" s="1"/>
      <c r="P1180" s="12">
        <f t="shared" si="92"/>
        <v>4</v>
      </c>
      <c r="Q1180" s="12" cm="1">
        <f t="array" ref="Q1180">SUMPRODUCT(($G$2:$G$2765=G1180)*(P1180&gt;$P$2:$P$2765))+1</f>
        <v>1320</v>
      </c>
      <c r="R1180" s="12" t="e">
        <f>(Q1180*100000)+#REF!</f>
        <v>#REF!</v>
      </c>
    </row>
    <row r="1181" spans="1:23" x14ac:dyDescent="0.25">
      <c r="A1181" s="10" t="str">
        <f>IF(YEAR(G1181)=2024,#REF!,"")</f>
        <v/>
      </c>
      <c r="B1181" s="10" t="str">
        <f>IF(YEAR(G1181)=2025,#REF!,"")</f>
        <v/>
      </c>
      <c r="C1181" s="10" t="str">
        <f t="shared" si="90"/>
        <v/>
      </c>
      <c r="D1181" s="5" t="str">
        <f>IF('by region'!$C$2="Any","Any",'Turf only'!V1181)&amp;M1181&amp;IF('by region'!$I$2="Any","Any",N1181)&amp;G1181</f>
        <v>AnyAny</v>
      </c>
      <c r="E1181" s="5" t="e">
        <f>IF(I1181=#REF!,'Turf only'!G1181,"")</f>
        <v>#REF!</v>
      </c>
      <c r="F1181" s="5" t="str">
        <f t="shared" si="91"/>
        <v/>
      </c>
      <c r="G1181" s="1"/>
      <c r="P1181" s="12">
        <f t="shared" si="92"/>
        <v>4</v>
      </c>
      <c r="Q1181" s="12" cm="1">
        <f t="array" ref="Q1181">SUMPRODUCT(($G$2:$G$2765=G1181)*(P1181&gt;$P$2:$P$2765))+1</f>
        <v>1320</v>
      </c>
      <c r="R1181" s="12" t="e">
        <f>(Q1181*100000)+#REF!</f>
        <v>#REF!</v>
      </c>
    </row>
    <row r="1182" spans="1:23" x14ac:dyDescent="0.25">
      <c r="A1182" s="10" t="str">
        <f>IF(YEAR(G1182)=2024,#REF!,"")</f>
        <v/>
      </c>
      <c r="B1182" s="10" t="str">
        <f>IF(YEAR(G1182)=2025,#REF!,"")</f>
        <v/>
      </c>
      <c r="C1182" s="10" t="str">
        <f t="shared" si="90"/>
        <v/>
      </c>
      <c r="D1182" s="5" t="str">
        <f>IF('by region'!$C$2="Any","Any",'Turf only'!V1182)&amp;M1182&amp;IF('by region'!$I$2="Any","Any",N1182)&amp;G1182</f>
        <v>AnyAny</v>
      </c>
      <c r="E1182" s="5" t="e">
        <f>IF(I1182=#REF!,'Turf only'!G1182,"")</f>
        <v>#REF!</v>
      </c>
      <c r="F1182" s="5" t="str">
        <f t="shared" si="91"/>
        <v/>
      </c>
      <c r="G1182" s="1"/>
      <c r="P1182" s="12">
        <f t="shared" si="92"/>
        <v>4</v>
      </c>
      <c r="Q1182" s="12" cm="1">
        <f t="array" ref="Q1182">SUMPRODUCT(($G$2:$G$2765=G1182)*(P1182&gt;$P$2:$P$2765))+1</f>
        <v>1320</v>
      </c>
      <c r="R1182" s="12" t="e">
        <f>(Q1182*100000)+#REF!</f>
        <v>#REF!</v>
      </c>
    </row>
    <row r="1183" spans="1:23" x14ac:dyDescent="0.25">
      <c r="A1183" s="10" t="str">
        <f>IF(YEAR(G1183)=2024,#REF!,"")</f>
        <v/>
      </c>
      <c r="B1183" s="10" t="str">
        <f>IF(YEAR(G1183)=2025,#REF!,"")</f>
        <v/>
      </c>
      <c r="C1183" s="10" t="str">
        <f t="shared" si="90"/>
        <v/>
      </c>
      <c r="D1183" s="5" t="str">
        <f>IF('by region'!$C$2="Any","Any",'Turf only'!V1183)&amp;M1183&amp;IF('by region'!$I$2="Any","Any",N1183)&amp;G1183</f>
        <v>AnyAny</v>
      </c>
      <c r="E1183" s="5" t="e">
        <f>IF(I1183=#REF!,'Turf only'!G1183,"")</f>
        <v>#REF!</v>
      </c>
      <c r="F1183" s="5" t="str">
        <f t="shared" si="91"/>
        <v/>
      </c>
      <c r="G1183" s="1"/>
      <c r="P1183" s="12">
        <f t="shared" si="92"/>
        <v>4</v>
      </c>
      <c r="Q1183" s="12" cm="1">
        <f t="array" ref="Q1183">SUMPRODUCT(($G$2:$G$2765=G1183)*(P1183&gt;$P$2:$P$2765))+1</f>
        <v>1320</v>
      </c>
      <c r="R1183" s="12" t="e">
        <f>(Q1183*100000)+#REF!</f>
        <v>#REF!</v>
      </c>
    </row>
    <row r="1184" spans="1:23" x14ac:dyDescent="0.25">
      <c r="A1184" s="10" t="str">
        <f>IF(YEAR(G1184)=2024,#REF!,"")</f>
        <v/>
      </c>
      <c r="B1184" s="10" t="str">
        <f>IF(YEAR(G1184)=2025,#REF!,"")</f>
        <v/>
      </c>
      <c r="C1184" s="10" t="str">
        <f t="shared" si="90"/>
        <v/>
      </c>
      <c r="D1184" s="5" t="str">
        <f>IF('by region'!$C$2="Any","Any",'Turf only'!V1184)&amp;M1184&amp;IF('by region'!$I$2="Any","Any",N1184)&amp;G1184</f>
        <v>AnyAny</v>
      </c>
      <c r="E1184" s="5" t="e">
        <f>IF(I1184=#REF!,'Turf only'!G1184,"")</f>
        <v>#REF!</v>
      </c>
      <c r="F1184" s="5" t="str">
        <f t="shared" si="91"/>
        <v/>
      </c>
      <c r="G1184" s="1"/>
      <c r="P1184" s="12">
        <f t="shared" si="92"/>
        <v>4</v>
      </c>
      <c r="Q1184" s="12" cm="1">
        <f t="array" ref="Q1184">SUMPRODUCT(($G$2:$G$2765=G1184)*(P1184&gt;$P$2:$P$2765))+1</f>
        <v>1320</v>
      </c>
      <c r="R1184" s="12" t="e">
        <f>(Q1184*100000)+#REF!</f>
        <v>#REF!</v>
      </c>
    </row>
    <row r="1185" spans="1:18" x14ac:dyDescent="0.25">
      <c r="A1185" s="10" t="str">
        <f>IF(YEAR(G1185)=2024,#REF!,"")</f>
        <v/>
      </c>
      <c r="B1185" s="10" t="str">
        <f>IF(YEAR(G1185)=2025,#REF!,"")</f>
        <v/>
      </c>
      <c r="C1185" s="10" t="str">
        <f t="shared" si="90"/>
        <v/>
      </c>
      <c r="D1185" s="5" t="str">
        <f>IF('by region'!$C$2="Any","Any",'Turf only'!V1185)&amp;M1185&amp;IF('by region'!$I$2="Any","Any",N1185)&amp;G1185</f>
        <v>AnyAny</v>
      </c>
      <c r="E1185" s="5" t="e">
        <f>IF(I1185=#REF!,'Turf only'!G1185,"")</f>
        <v>#REF!</v>
      </c>
      <c r="F1185" s="5" t="str">
        <f t="shared" si="91"/>
        <v/>
      </c>
      <c r="G1185" s="1"/>
      <c r="P1185" s="12">
        <f t="shared" si="92"/>
        <v>4</v>
      </c>
      <c r="Q1185" s="12" cm="1">
        <f t="array" ref="Q1185">SUMPRODUCT(($G$2:$G$2765=G1185)*(P1185&gt;$P$2:$P$2765))+1</f>
        <v>1320</v>
      </c>
      <c r="R1185" s="12" t="e">
        <f>(Q1185*100000)+#REF!</f>
        <v>#REF!</v>
      </c>
    </row>
    <row r="1186" spans="1:18" x14ac:dyDescent="0.25">
      <c r="A1186" s="10" t="str">
        <f>IF(YEAR(G1186)=2024,#REF!,"")</f>
        <v/>
      </c>
      <c r="B1186" s="10" t="str">
        <f>IF(YEAR(G1186)=2025,#REF!,"")</f>
        <v/>
      </c>
      <c r="C1186" s="10" t="str">
        <f t="shared" si="90"/>
        <v/>
      </c>
      <c r="D1186" s="5" t="str">
        <f>IF('by region'!$C$2="Any","Any",'Turf only'!V1186)&amp;M1186&amp;IF('by region'!$I$2="Any","Any",N1186)&amp;G1186</f>
        <v>AnyAny</v>
      </c>
      <c r="E1186" s="5" t="e">
        <f>IF(I1186=#REF!,'Turf only'!G1186,"")</f>
        <v>#REF!</v>
      </c>
      <c r="F1186" s="5" t="str">
        <f t="shared" si="91"/>
        <v/>
      </c>
      <c r="G1186" s="1"/>
      <c r="P1186" s="12">
        <f t="shared" si="92"/>
        <v>4</v>
      </c>
      <c r="Q1186" s="12" cm="1">
        <f t="array" ref="Q1186">SUMPRODUCT(($G$2:$G$2765=G1186)*(P1186&gt;$P$2:$P$2765))+1</f>
        <v>1320</v>
      </c>
      <c r="R1186" s="12" t="e">
        <f>(Q1186*100000)+#REF!</f>
        <v>#REF!</v>
      </c>
    </row>
    <row r="1187" spans="1:18" x14ac:dyDescent="0.25">
      <c r="G1187" s="1"/>
      <c r="P1187" s="12">
        <f t="shared" si="92"/>
        <v>4</v>
      </c>
      <c r="Q1187" s="12" cm="1">
        <f t="array" ref="Q1187">SUMPRODUCT(($G$2:$G$2765=G1187)*(P1187&gt;$P$2:$P$2765))+1</f>
        <v>1320</v>
      </c>
      <c r="R1187" s="12" t="e">
        <f>(Q1187*100000)+#REF!</f>
        <v>#REF!</v>
      </c>
    </row>
    <row r="1188" spans="1:18" x14ac:dyDescent="0.25">
      <c r="G1188" s="1"/>
      <c r="P1188" s="12">
        <f t="shared" si="92"/>
        <v>4</v>
      </c>
      <c r="Q1188" s="12" cm="1">
        <f t="array" ref="Q1188">SUMPRODUCT(($G$2:$G$2765=G1188)*(P1188&gt;$P$2:$P$2765))+1</f>
        <v>1320</v>
      </c>
      <c r="R1188" s="12" t="e">
        <f>(Q1188*100000)+#REF!</f>
        <v>#REF!</v>
      </c>
    </row>
    <row r="1189" spans="1:18" x14ac:dyDescent="0.25">
      <c r="G1189" s="1"/>
      <c r="P1189" s="12">
        <f t="shared" si="92"/>
        <v>4</v>
      </c>
      <c r="Q1189" s="12" cm="1">
        <f t="array" ref="Q1189">SUMPRODUCT(($G$2:$G$2765=G1189)*(P1189&gt;$P$2:$P$2765))+1</f>
        <v>1320</v>
      </c>
      <c r="R1189" s="12" t="e">
        <f>(Q1189*100000)+#REF!</f>
        <v>#REF!</v>
      </c>
    </row>
    <row r="1190" spans="1:18" x14ac:dyDescent="0.25">
      <c r="G1190" s="1"/>
      <c r="P1190" s="12">
        <f t="shared" si="92"/>
        <v>4</v>
      </c>
      <c r="Q1190" s="12" cm="1">
        <f t="array" ref="Q1190">SUMPRODUCT(($G$2:$G$2765=G1190)*(P1190&gt;$P$2:$P$2765))+1</f>
        <v>1320</v>
      </c>
      <c r="R1190" s="12" t="e">
        <f>(Q1190*100000)+#REF!</f>
        <v>#REF!</v>
      </c>
    </row>
    <row r="1191" spans="1:18" x14ac:dyDescent="0.25">
      <c r="G1191" s="1"/>
      <c r="P1191" s="12">
        <f t="shared" si="92"/>
        <v>4</v>
      </c>
      <c r="Q1191" s="12" cm="1">
        <f t="array" ref="Q1191">SUMPRODUCT(($G$2:$G$2765=G1191)*(P1191&gt;$P$2:$P$2765))+1</f>
        <v>1320</v>
      </c>
      <c r="R1191" s="12" t="e">
        <f>(Q1191*100000)+#REF!</f>
        <v>#REF!</v>
      </c>
    </row>
    <row r="1192" spans="1:18" x14ac:dyDescent="0.25">
      <c r="G1192" s="1"/>
      <c r="P1192" s="12">
        <f t="shared" si="92"/>
        <v>4</v>
      </c>
      <c r="Q1192" s="12" cm="1">
        <f t="array" ref="Q1192">SUMPRODUCT(($G$2:$G$2765=G1192)*(P1192&gt;$P$2:$P$2765))+1</f>
        <v>1320</v>
      </c>
      <c r="R1192" s="12" t="e">
        <f>(Q1192*100000)+#REF!</f>
        <v>#REF!</v>
      </c>
    </row>
    <row r="1193" spans="1:18" x14ac:dyDescent="0.25">
      <c r="G1193" s="1"/>
      <c r="P1193" s="12">
        <f t="shared" si="92"/>
        <v>4</v>
      </c>
      <c r="Q1193" s="12" cm="1">
        <f t="array" ref="Q1193">SUMPRODUCT(($G$2:$G$2765=G1193)*(P1193&gt;$P$2:$P$2765))+1</f>
        <v>1320</v>
      </c>
      <c r="R1193" s="12" t="e">
        <f>(Q1193*100000)+#REF!</f>
        <v>#REF!</v>
      </c>
    </row>
    <row r="1194" spans="1:18" x14ac:dyDescent="0.25">
      <c r="G1194" s="1"/>
      <c r="P1194" s="12">
        <f t="shared" si="92"/>
        <v>4</v>
      </c>
      <c r="Q1194" s="12" cm="1">
        <f t="array" ref="Q1194">SUMPRODUCT(($G$2:$G$2765=G1194)*(P1194&gt;$P$2:$P$2765))+1</f>
        <v>1320</v>
      </c>
      <c r="R1194" s="12" t="e">
        <f>(Q1194*100000)+#REF!</f>
        <v>#REF!</v>
      </c>
    </row>
    <row r="1195" spans="1:18" x14ac:dyDescent="0.25">
      <c r="G1195" s="1"/>
      <c r="P1195" s="12">
        <f t="shared" si="92"/>
        <v>4</v>
      </c>
      <c r="Q1195" s="12" cm="1">
        <f t="array" ref="Q1195">SUMPRODUCT(($G$2:$G$2765=G1195)*(P1195&gt;$P$2:$P$2765))+1</f>
        <v>1320</v>
      </c>
      <c r="R1195" s="12" t="e">
        <f>(Q1195*100000)+#REF!</f>
        <v>#REF!</v>
      </c>
    </row>
    <row r="1196" spans="1:18" x14ac:dyDescent="0.25">
      <c r="G1196" s="1"/>
      <c r="P1196" s="12">
        <f t="shared" si="92"/>
        <v>4</v>
      </c>
      <c r="Q1196" s="12" cm="1">
        <f t="array" ref="Q1196">SUMPRODUCT(($G$2:$G$2765=G1196)*(P1196&gt;$P$2:$P$2765))+1</f>
        <v>1320</v>
      </c>
      <c r="R1196" s="12" t="e">
        <f>(Q1196*100000)+#REF!</f>
        <v>#REF!</v>
      </c>
    </row>
    <row r="1197" spans="1:18" x14ac:dyDescent="0.25">
      <c r="G1197" s="1"/>
      <c r="P1197" s="12">
        <f t="shared" si="92"/>
        <v>4</v>
      </c>
      <c r="Q1197" s="12" cm="1">
        <f t="array" ref="Q1197">SUMPRODUCT(($G$2:$G$2765=G1197)*(P1197&gt;$P$2:$P$2765))+1</f>
        <v>1320</v>
      </c>
      <c r="R1197" s="12" t="e">
        <f>(Q1197*100000)+#REF!</f>
        <v>#REF!</v>
      </c>
    </row>
    <row r="1198" spans="1:18" x14ac:dyDescent="0.25">
      <c r="G1198" s="1"/>
      <c r="P1198" s="12">
        <f t="shared" si="92"/>
        <v>4</v>
      </c>
      <c r="Q1198" s="12" cm="1">
        <f t="array" ref="Q1198">SUMPRODUCT(($G$2:$G$2765=G1198)*(P1198&gt;$P$2:$P$2765))+1</f>
        <v>1320</v>
      </c>
      <c r="R1198" s="12" t="e">
        <f>(Q1198*100000)+#REF!</f>
        <v>#REF!</v>
      </c>
    </row>
    <row r="1199" spans="1:18" x14ac:dyDescent="0.25">
      <c r="G1199" s="1"/>
      <c r="P1199" s="12">
        <f t="shared" si="92"/>
        <v>4</v>
      </c>
      <c r="Q1199" s="12" cm="1">
        <f t="array" ref="Q1199">SUMPRODUCT(($G$2:$G$2765=G1199)*(P1199&gt;$P$2:$P$2765))+1</f>
        <v>1320</v>
      </c>
      <c r="R1199" s="12" t="e">
        <f>(Q1199*100000)+#REF!</f>
        <v>#REF!</v>
      </c>
    </row>
    <row r="1200" spans="1:18" x14ac:dyDescent="0.25">
      <c r="G1200" s="1"/>
      <c r="P1200" s="12">
        <f t="shared" si="92"/>
        <v>4</v>
      </c>
      <c r="Q1200" s="12" cm="1">
        <f t="array" ref="Q1200">SUMPRODUCT(($G$2:$G$2765=G1200)*(P1200&gt;$P$2:$P$2765))+1</f>
        <v>1320</v>
      </c>
      <c r="R1200" s="12" t="e">
        <f>(Q1200*100000)+#REF!</f>
        <v>#REF!</v>
      </c>
    </row>
    <row r="1201" spans="7:18" x14ac:dyDescent="0.25">
      <c r="G1201" s="1"/>
      <c r="P1201" s="12">
        <f t="shared" si="92"/>
        <v>4</v>
      </c>
      <c r="Q1201" s="12" cm="1">
        <f t="array" ref="Q1201">SUMPRODUCT(($G$2:$G$2765=G1201)*(P1201&gt;$P$2:$P$2765))+1</f>
        <v>1320</v>
      </c>
      <c r="R1201" s="12" t="e">
        <f>(Q1201*100000)+#REF!</f>
        <v>#REF!</v>
      </c>
    </row>
    <row r="1202" spans="7:18" x14ac:dyDescent="0.25">
      <c r="G1202" s="1"/>
      <c r="P1202" s="12">
        <f t="shared" si="92"/>
        <v>4</v>
      </c>
      <c r="Q1202" s="12" cm="1">
        <f t="array" ref="Q1202">SUMPRODUCT(($G$2:$G$2765=G1202)*(P1202&gt;$P$2:$P$2765))+1</f>
        <v>1320</v>
      </c>
      <c r="R1202" s="12" t="e">
        <f>(Q1202*100000)+#REF!</f>
        <v>#REF!</v>
      </c>
    </row>
    <row r="1203" spans="7:18" x14ac:dyDescent="0.25">
      <c r="G1203" s="1"/>
      <c r="P1203" s="12">
        <f t="shared" si="92"/>
        <v>4</v>
      </c>
      <c r="Q1203" s="12" cm="1">
        <f t="array" ref="Q1203">SUMPRODUCT(($G$2:$G$2765=G1203)*(P1203&gt;$P$2:$P$2765))+1</f>
        <v>1320</v>
      </c>
      <c r="R1203" s="12" t="e">
        <f>(Q1203*100000)+#REF!</f>
        <v>#REF!</v>
      </c>
    </row>
    <row r="1204" spans="7:18" x14ac:dyDescent="0.25">
      <c r="G1204" s="1"/>
      <c r="P1204" s="12">
        <f t="shared" si="92"/>
        <v>4</v>
      </c>
      <c r="Q1204" s="12" cm="1">
        <f t="array" ref="Q1204">SUMPRODUCT(($G$2:$G$2765=G1204)*(P1204&gt;$P$2:$P$2765))+1</f>
        <v>1320</v>
      </c>
      <c r="R1204" s="12" t="e">
        <f>(Q1204*100000)+#REF!</f>
        <v>#REF!</v>
      </c>
    </row>
    <row r="1205" spans="7:18" x14ac:dyDescent="0.25">
      <c r="G1205" s="1"/>
      <c r="P1205" s="12">
        <f t="shared" si="92"/>
        <v>4</v>
      </c>
      <c r="Q1205" s="12" cm="1">
        <f t="array" ref="Q1205">SUMPRODUCT(($G$2:$G$2765=G1205)*(P1205&gt;$P$2:$P$2765))+1</f>
        <v>1320</v>
      </c>
      <c r="R1205" s="12" t="e">
        <f>(Q1205*100000)+#REF!</f>
        <v>#REF!</v>
      </c>
    </row>
    <row r="1206" spans="7:18" x14ac:dyDescent="0.25">
      <c r="G1206" s="1"/>
      <c r="P1206" s="12">
        <f t="shared" si="92"/>
        <v>4</v>
      </c>
      <c r="Q1206" s="12" cm="1">
        <f t="array" ref="Q1206">SUMPRODUCT(($G$2:$G$2765=G1206)*(P1206&gt;$P$2:$P$2765))+1</f>
        <v>1320</v>
      </c>
      <c r="R1206" s="12" t="e">
        <f>(Q1206*100000)+#REF!</f>
        <v>#REF!</v>
      </c>
    </row>
    <row r="1207" spans="7:18" x14ac:dyDescent="0.25">
      <c r="G1207" s="1"/>
      <c r="P1207" s="12">
        <f t="shared" si="92"/>
        <v>4</v>
      </c>
      <c r="Q1207" s="12" cm="1">
        <f t="array" ref="Q1207">SUMPRODUCT(($G$2:$G$2765=G1207)*(P1207&gt;$P$2:$P$2765))+1</f>
        <v>1320</v>
      </c>
      <c r="R1207" s="12" t="e">
        <f>(Q1207*100000)+#REF!</f>
        <v>#REF!</v>
      </c>
    </row>
    <row r="1208" spans="7:18" x14ac:dyDescent="0.25">
      <c r="G1208" s="1"/>
      <c r="P1208" s="12">
        <f t="shared" si="92"/>
        <v>4</v>
      </c>
      <c r="Q1208" s="12" cm="1">
        <f t="array" ref="Q1208">SUMPRODUCT(($G$2:$G$2765=G1208)*(P1208&gt;$P$2:$P$2765))+1</f>
        <v>1320</v>
      </c>
      <c r="R1208" s="12" t="e">
        <f>(Q1208*100000)+#REF!</f>
        <v>#REF!</v>
      </c>
    </row>
    <row r="1209" spans="7:18" x14ac:dyDescent="0.25">
      <c r="G1209" s="1"/>
      <c r="P1209" s="12">
        <f t="shared" ref="P1209:P1272" si="95">IF(J1209="Afternoon",1,IF(J1209="Evening",2,IF(J1209="Floodlit",3,4)))</f>
        <v>4</v>
      </c>
      <c r="Q1209" s="12" cm="1">
        <f t="array" ref="Q1209">SUMPRODUCT(($G$2:$G$2765=G1209)*(P1209&gt;$P$2:$P$2765))+1</f>
        <v>1320</v>
      </c>
      <c r="R1209" s="12" t="e">
        <f>(Q1209*100000)+#REF!</f>
        <v>#REF!</v>
      </c>
    </row>
    <row r="1210" spans="7:18" x14ac:dyDescent="0.25">
      <c r="G1210" s="1"/>
      <c r="P1210" s="12">
        <f t="shared" si="95"/>
        <v>4</v>
      </c>
      <c r="Q1210" s="12" cm="1">
        <f t="array" ref="Q1210">SUMPRODUCT(($G$2:$G$2765=G1210)*(P1210&gt;$P$2:$P$2765))+1</f>
        <v>1320</v>
      </c>
      <c r="R1210" s="12" t="e">
        <f>(Q1210*100000)+#REF!</f>
        <v>#REF!</v>
      </c>
    </row>
    <row r="1211" spans="7:18" x14ac:dyDescent="0.25">
      <c r="G1211" s="1"/>
      <c r="P1211" s="12">
        <f t="shared" si="95"/>
        <v>4</v>
      </c>
      <c r="Q1211" s="12" cm="1">
        <f t="array" ref="Q1211">SUMPRODUCT(($G$2:$G$2765=G1211)*(P1211&gt;$P$2:$P$2765))+1</f>
        <v>1320</v>
      </c>
      <c r="R1211" s="12" t="e">
        <f>(Q1211*100000)+#REF!</f>
        <v>#REF!</v>
      </c>
    </row>
    <row r="1212" spans="7:18" x14ac:dyDescent="0.25">
      <c r="G1212" s="1"/>
      <c r="P1212" s="12">
        <f t="shared" si="95"/>
        <v>4</v>
      </c>
      <c r="Q1212" s="12" cm="1">
        <f t="array" ref="Q1212">SUMPRODUCT(($G$2:$G$2765=G1212)*(P1212&gt;$P$2:$P$2765))+1</f>
        <v>1320</v>
      </c>
      <c r="R1212" s="12" t="e">
        <f>(Q1212*100000)+#REF!</f>
        <v>#REF!</v>
      </c>
    </row>
    <row r="1213" spans="7:18" x14ac:dyDescent="0.25">
      <c r="G1213" s="1"/>
      <c r="P1213" s="12">
        <f t="shared" si="95"/>
        <v>4</v>
      </c>
      <c r="Q1213" s="12" cm="1">
        <f t="array" ref="Q1213">SUMPRODUCT(($G$2:$G$2765=G1213)*(P1213&gt;$P$2:$P$2765))+1</f>
        <v>1320</v>
      </c>
      <c r="R1213" s="12" t="e">
        <f>(Q1213*100000)+#REF!</f>
        <v>#REF!</v>
      </c>
    </row>
    <row r="1214" spans="7:18" x14ac:dyDescent="0.25">
      <c r="G1214" s="1"/>
      <c r="P1214" s="12">
        <f t="shared" si="95"/>
        <v>4</v>
      </c>
      <c r="Q1214" s="12" cm="1">
        <f t="array" ref="Q1214">SUMPRODUCT(($G$2:$G$2765=G1214)*(P1214&gt;$P$2:$P$2765))+1</f>
        <v>1320</v>
      </c>
      <c r="R1214" s="12" t="e">
        <f>(Q1214*100000)+#REF!</f>
        <v>#REF!</v>
      </c>
    </row>
    <row r="1215" spans="7:18" x14ac:dyDescent="0.25">
      <c r="G1215" s="1"/>
      <c r="P1215" s="12">
        <f t="shared" si="95"/>
        <v>4</v>
      </c>
      <c r="Q1215" s="12" cm="1">
        <f t="array" ref="Q1215">SUMPRODUCT(($G$2:$G$2765=G1215)*(P1215&gt;$P$2:$P$2765))+1</f>
        <v>1320</v>
      </c>
      <c r="R1215" s="12" t="e">
        <f>(Q1215*100000)+#REF!</f>
        <v>#REF!</v>
      </c>
    </row>
    <row r="1216" spans="7:18" x14ac:dyDescent="0.25">
      <c r="G1216" s="1"/>
      <c r="P1216" s="12">
        <f t="shared" si="95"/>
        <v>4</v>
      </c>
      <c r="Q1216" s="12" cm="1">
        <f t="array" ref="Q1216">SUMPRODUCT(($G$2:$G$2765=G1216)*(P1216&gt;$P$2:$P$2765))+1</f>
        <v>1320</v>
      </c>
      <c r="R1216" s="12" t="e">
        <f>(Q1216*100000)+#REF!</f>
        <v>#REF!</v>
      </c>
    </row>
    <row r="1217" spans="7:18" x14ac:dyDescent="0.25">
      <c r="G1217" s="1"/>
      <c r="P1217" s="12">
        <f t="shared" si="95"/>
        <v>4</v>
      </c>
      <c r="Q1217" s="12" cm="1">
        <f t="array" ref="Q1217">SUMPRODUCT(($G$2:$G$2765=G1217)*(P1217&gt;$P$2:$P$2765))+1</f>
        <v>1320</v>
      </c>
      <c r="R1217" s="12" t="e">
        <f>(Q1217*100000)+#REF!</f>
        <v>#REF!</v>
      </c>
    </row>
    <row r="1218" spans="7:18" x14ac:dyDescent="0.25">
      <c r="G1218" s="1"/>
      <c r="P1218" s="12">
        <f t="shared" si="95"/>
        <v>4</v>
      </c>
      <c r="Q1218" s="12" cm="1">
        <f t="array" ref="Q1218">SUMPRODUCT(($G$2:$G$2765=G1218)*(P1218&gt;$P$2:$P$2765))+1</f>
        <v>1320</v>
      </c>
      <c r="R1218" s="12" t="e">
        <f>(Q1218*100000)+#REF!</f>
        <v>#REF!</v>
      </c>
    </row>
    <row r="1219" spans="7:18" x14ac:dyDescent="0.25">
      <c r="G1219" s="1"/>
      <c r="P1219" s="12">
        <f t="shared" si="95"/>
        <v>4</v>
      </c>
      <c r="Q1219" s="12" cm="1">
        <f t="array" ref="Q1219">SUMPRODUCT(($G$2:$G$2765=G1219)*(P1219&gt;$P$2:$P$2765))+1</f>
        <v>1320</v>
      </c>
      <c r="R1219" s="12" t="e">
        <f>(Q1219*100000)+#REF!</f>
        <v>#REF!</v>
      </c>
    </row>
    <row r="1220" spans="7:18" x14ac:dyDescent="0.25">
      <c r="G1220" s="1"/>
      <c r="P1220" s="12">
        <f t="shared" si="95"/>
        <v>4</v>
      </c>
      <c r="Q1220" s="12" cm="1">
        <f t="array" ref="Q1220">SUMPRODUCT(($G$2:$G$2765=G1220)*(P1220&gt;$P$2:$P$2765))+1</f>
        <v>1320</v>
      </c>
      <c r="R1220" s="12" t="e">
        <f>(Q1220*100000)+#REF!</f>
        <v>#REF!</v>
      </c>
    </row>
    <row r="1221" spans="7:18" x14ac:dyDescent="0.25">
      <c r="G1221" s="1"/>
      <c r="P1221" s="12">
        <f t="shared" si="95"/>
        <v>4</v>
      </c>
      <c r="Q1221" s="12" cm="1">
        <f t="array" ref="Q1221">SUMPRODUCT(($G$2:$G$2765=G1221)*(P1221&gt;$P$2:$P$2765))+1</f>
        <v>1320</v>
      </c>
      <c r="R1221" s="12" t="e">
        <f>(Q1221*100000)+#REF!</f>
        <v>#REF!</v>
      </c>
    </row>
    <row r="1222" spans="7:18" x14ac:dyDescent="0.25">
      <c r="G1222" s="1"/>
      <c r="P1222" s="12">
        <f t="shared" si="95"/>
        <v>4</v>
      </c>
      <c r="Q1222" s="12" cm="1">
        <f t="array" ref="Q1222">SUMPRODUCT(($G$2:$G$2765=G1222)*(P1222&gt;$P$2:$P$2765))+1</f>
        <v>1320</v>
      </c>
      <c r="R1222" s="12" t="e">
        <f>(Q1222*100000)+#REF!</f>
        <v>#REF!</v>
      </c>
    </row>
    <row r="1223" spans="7:18" x14ac:dyDescent="0.25">
      <c r="G1223" s="1"/>
      <c r="P1223" s="12">
        <f t="shared" si="95"/>
        <v>4</v>
      </c>
      <c r="Q1223" s="12" cm="1">
        <f t="array" ref="Q1223">SUMPRODUCT(($G$2:$G$2765=G1223)*(P1223&gt;$P$2:$P$2765))+1</f>
        <v>1320</v>
      </c>
      <c r="R1223" s="12" t="e">
        <f>(Q1223*100000)+#REF!</f>
        <v>#REF!</v>
      </c>
    </row>
    <row r="1224" spans="7:18" x14ac:dyDescent="0.25">
      <c r="G1224" s="1"/>
      <c r="P1224" s="12">
        <f t="shared" si="95"/>
        <v>4</v>
      </c>
      <c r="Q1224" s="12" cm="1">
        <f t="array" ref="Q1224">SUMPRODUCT(($G$2:$G$2765=G1224)*(P1224&gt;$P$2:$P$2765))+1</f>
        <v>1320</v>
      </c>
      <c r="R1224" s="12" t="e">
        <f>(Q1224*100000)+#REF!</f>
        <v>#REF!</v>
      </c>
    </row>
    <row r="1225" spans="7:18" x14ac:dyDescent="0.25">
      <c r="G1225" s="1"/>
      <c r="P1225" s="12">
        <f t="shared" si="95"/>
        <v>4</v>
      </c>
      <c r="Q1225" s="12" cm="1">
        <f t="array" ref="Q1225">SUMPRODUCT(($G$2:$G$2765=G1225)*(P1225&gt;$P$2:$P$2765))+1</f>
        <v>1320</v>
      </c>
      <c r="R1225" s="12" t="e">
        <f>(Q1225*100000)+#REF!</f>
        <v>#REF!</v>
      </c>
    </row>
    <row r="1226" spans="7:18" x14ac:dyDescent="0.25">
      <c r="G1226" s="1"/>
      <c r="P1226" s="12">
        <f t="shared" si="95"/>
        <v>4</v>
      </c>
      <c r="Q1226" s="12" cm="1">
        <f t="array" ref="Q1226">SUMPRODUCT(($G$2:$G$2765=G1226)*(P1226&gt;$P$2:$P$2765))+1</f>
        <v>1320</v>
      </c>
      <c r="R1226" s="12" t="e">
        <f>(Q1226*100000)+#REF!</f>
        <v>#REF!</v>
      </c>
    </row>
    <row r="1227" spans="7:18" x14ac:dyDescent="0.25">
      <c r="G1227" s="1"/>
      <c r="P1227" s="12">
        <f t="shared" si="95"/>
        <v>4</v>
      </c>
      <c r="Q1227" s="12" cm="1">
        <f t="array" ref="Q1227">SUMPRODUCT(($G$2:$G$2765=G1227)*(P1227&gt;$P$2:$P$2765))+1</f>
        <v>1320</v>
      </c>
      <c r="R1227" s="12" t="e">
        <f>(Q1227*100000)+#REF!</f>
        <v>#REF!</v>
      </c>
    </row>
    <row r="1228" spans="7:18" x14ac:dyDescent="0.25">
      <c r="G1228" s="1"/>
      <c r="P1228" s="12">
        <f t="shared" si="95"/>
        <v>4</v>
      </c>
      <c r="Q1228" s="12" cm="1">
        <f t="array" ref="Q1228">SUMPRODUCT(($G$2:$G$2765=G1228)*(P1228&gt;$P$2:$P$2765))+1</f>
        <v>1320</v>
      </c>
      <c r="R1228" s="12" t="e">
        <f>(Q1228*100000)+#REF!</f>
        <v>#REF!</v>
      </c>
    </row>
    <row r="1229" spans="7:18" x14ac:dyDescent="0.25">
      <c r="G1229" s="1"/>
      <c r="P1229" s="12">
        <f t="shared" si="95"/>
        <v>4</v>
      </c>
      <c r="Q1229" s="12" cm="1">
        <f t="array" ref="Q1229">SUMPRODUCT(($G$2:$G$2765=G1229)*(P1229&gt;$P$2:$P$2765))+1</f>
        <v>1320</v>
      </c>
      <c r="R1229" s="12" t="e">
        <f>(Q1229*100000)+#REF!</f>
        <v>#REF!</v>
      </c>
    </row>
    <row r="1230" spans="7:18" x14ac:dyDescent="0.25">
      <c r="G1230" s="1"/>
      <c r="P1230" s="12">
        <f t="shared" si="95"/>
        <v>4</v>
      </c>
      <c r="Q1230" s="12" cm="1">
        <f t="array" ref="Q1230">SUMPRODUCT(($G$2:$G$2765=G1230)*(P1230&gt;$P$2:$P$2765))+1</f>
        <v>1320</v>
      </c>
      <c r="R1230" s="12" t="e">
        <f>(Q1230*100000)+#REF!</f>
        <v>#REF!</v>
      </c>
    </row>
    <row r="1231" spans="7:18" x14ac:dyDescent="0.25">
      <c r="G1231" s="1"/>
      <c r="P1231" s="12">
        <f t="shared" si="95"/>
        <v>4</v>
      </c>
      <c r="Q1231" s="12" cm="1">
        <f t="array" ref="Q1231">SUMPRODUCT(($G$2:$G$2765=G1231)*(P1231&gt;$P$2:$P$2765))+1</f>
        <v>1320</v>
      </c>
      <c r="R1231" s="12" t="e">
        <f>(Q1231*100000)+#REF!</f>
        <v>#REF!</v>
      </c>
    </row>
    <row r="1232" spans="7:18" x14ac:dyDescent="0.25">
      <c r="G1232" s="1"/>
      <c r="P1232" s="12">
        <f t="shared" si="95"/>
        <v>4</v>
      </c>
      <c r="Q1232" s="12" cm="1">
        <f t="array" ref="Q1232">SUMPRODUCT(($G$2:$G$2765=G1232)*(P1232&gt;$P$2:$P$2765))+1</f>
        <v>1320</v>
      </c>
      <c r="R1232" s="12" t="e">
        <f>(Q1232*100000)+#REF!</f>
        <v>#REF!</v>
      </c>
    </row>
    <row r="1233" spans="7:18" x14ac:dyDescent="0.25">
      <c r="G1233" s="1"/>
      <c r="P1233" s="12">
        <f t="shared" si="95"/>
        <v>4</v>
      </c>
      <c r="Q1233" s="12" cm="1">
        <f t="array" ref="Q1233">SUMPRODUCT(($G$2:$G$2765=G1233)*(P1233&gt;$P$2:$P$2765))+1</f>
        <v>1320</v>
      </c>
      <c r="R1233" s="12" t="e">
        <f>(Q1233*100000)+#REF!</f>
        <v>#REF!</v>
      </c>
    </row>
    <row r="1234" spans="7:18" x14ac:dyDescent="0.25">
      <c r="G1234" s="1"/>
      <c r="P1234" s="12">
        <f t="shared" si="95"/>
        <v>4</v>
      </c>
      <c r="Q1234" s="12" cm="1">
        <f t="array" ref="Q1234">SUMPRODUCT(($G$2:$G$2765=G1234)*(P1234&gt;$P$2:$P$2765))+1</f>
        <v>1320</v>
      </c>
      <c r="R1234" s="12" t="e">
        <f>(Q1234*100000)+#REF!</f>
        <v>#REF!</v>
      </c>
    </row>
    <row r="1235" spans="7:18" x14ac:dyDescent="0.25">
      <c r="G1235" s="1"/>
      <c r="P1235" s="12">
        <f t="shared" si="95"/>
        <v>4</v>
      </c>
      <c r="Q1235" s="12" cm="1">
        <f t="array" ref="Q1235">SUMPRODUCT(($G$2:$G$2765=G1235)*(P1235&gt;$P$2:$P$2765))+1</f>
        <v>1320</v>
      </c>
      <c r="R1235" s="12" t="e">
        <f>(Q1235*100000)+#REF!</f>
        <v>#REF!</v>
      </c>
    </row>
    <row r="1236" spans="7:18" x14ac:dyDescent="0.25">
      <c r="G1236" s="1"/>
      <c r="P1236" s="12">
        <f t="shared" si="95"/>
        <v>4</v>
      </c>
      <c r="Q1236" s="12" cm="1">
        <f t="array" ref="Q1236">SUMPRODUCT(($G$2:$G$2765=G1236)*(P1236&gt;$P$2:$P$2765))+1</f>
        <v>1320</v>
      </c>
      <c r="R1236" s="12" t="e">
        <f>(Q1236*100000)+#REF!</f>
        <v>#REF!</v>
      </c>
    </row>
    <row r="1237" spans="7:18" x14ac:dyDescent="0.25">
      <c r="G1237" s="1"/>
      <c r="P1237" s="12">
        <f t="shared" si="95"/>
        <v>4</v>
      </c>
      <c r="Q1237" s="12" cm="1">
        <f t="array" ref="Q1237">SUMPRODUCT(($G$2:$G$2765=G1237)*(P1237&gt;$P$2:$P$2765))+1</f>
        <v>1320</v>
      </c>
      <c r="R1237" s="12" t="e">
        <f>(Q1237*100000)+#REF!</f>
        <v>#REF!</v>
      </c>
    </row>
    <row r="1238" spans="7:18" x14ac:dyDescent="0.25">
      <c r="G1238" s="1"/>
      <c r="P1238" s="12">
        <f t="shared" si="95"/>
        <v>4</v>
      </c>
      <c r="Q1238" s="12" cm="1">
        <f t="array" ref="Q1238">SUMPRODUCT(($G$2:$G$2765=G1238)*(P1238&gt;$P$2:$P$2765))+1</f>
        <v>1320</v>
      </c>
      <c r="R1238" s="12" t="e">
        <f>(Q1238*100000)+#REF!</f>
        <v>#REF!</v>
      </c>
    </row>
    <row r="1239" spans="7:18" x14ac:dyDescent="0.25">
      <c r="G1239" s="1"/>
      <c r="P1239" s="12">
        <f t="shared" si="95"/>
        <v>4</v>
      </c>
      <c r="Q1239" s="12" cm="1">
        <f t="array" ref="Q1239">SUMPRODUCT(($G$2:$G$2765=G1239)*(P1239&gt;$P$2:$P$2765))+1</f>
        <v>1320</v>
      </c>
      <c r="R1239" s="12" t="e">
        <f>(Q1239*100000)+#REF!</f>
        <v>#REF!</v>
      </c>
    </row>
    <row r="1240" spans="7:18" x14ac:dyDescent="0.25">
      <c r="G1240" s="1"/>
      <c r="P1240" s="12">
        <f t="shared" si="95"/>
        <v>4</v>
      </c>
      <c r="Q1240" s="12" cm="1">
        <f t="array" ref="Q1240">SUMPRODUCT(($G$2:$G$2765=G1240)*(P1240&gt;$P$2:$P$2765))+1</f>
        <v>1320</v>
      </c>
      <c r="R1240" s="12" t="e">
        <f>(Q1240*100000)+#REF!</f>
        <v>#REF!</v>
      </c>
    </row>
    <row r="1241" spans="7:18" x14ac:dyDescent="0.25">
      <c r="G1241" s="1"/>
      <c r="P1241" s="12">
        <f t="shared" si="95"/>
        <v>4</v>
      </c>
      <c r="Q1241" s="12" cm="1">
        <f t="array" ref="Q1241">SUMPRODUCT(($G$2:$G$2765=G1241)*(P1241&gt;$P$2:$P$2765))+1</f>
        <v>1320</v>
      </c>
      <c r="R1241" s="12" t="e">
        <f>(Q1241*100000)+#REF!</f>
        <v>#REF!</v>
      </c>
    </row>
    <row r="1242" spans="7:18" x14ac:dyDescent="0.25">
      <c r="G1242" s="1"/>
      <c r="P1242" s="12">
        <f t="shared" si="95"/>
        <v>4</v>
      </c>
      <c r="Q1242" s="12" cm="1">
        <f t="array" ref="Q1242">SUMPRODUCT(($G$2:$G$2765=G1242)*(P1242&gt;$P$2:$P$2765))+1</f>
        <v>1320</v>
      </c>
      <c r="R1242" s="12" t="e">
        <f>(Q1242*100000)+#REF!</f>
        <v>#REF!</v>
      </c>
    </row>
    <row r="1243" spans="7:18" x14ac:dyDescent="0.25">
      <c r="G1243" s="1"/>
      <c r="P1243" s="12">
        <f t="shared" si="95"/>
        <v>4</v>
      </c>
      <c r="Q1243" s="12" cm="1">
        <f t="array" ref="Q1243">SUMPRODUCT(($G$2:$G$2765=G1243)*(P1243&gt;$P$2:$P$2765))+1</f>
        <v>1320</v>
      </c>
      <c r="R1243" s="12" t="e">
        <f>(Q1243*100000)+#REF!</f>
        <v>#REF!</v>
      </c>
    </row>
    <row r="1244" spans="7:18" x14ac:dyDescent="0.25">
      <c r="G1244" s="1"/>
      <c r="P1244" s="12">
        <f t="shared" si="95"/>
        <v>4</v>
      </c>
      <c r="Q1244" s="12" cm="1">
        <f t="array" ref="Q1244">SUMPRODUCT(($G$2:$G$2765=G1244)*(P1244&gt;$P$2:$P$2765))+1</f>
        <v>1320</v>
      </c>
      <c r="R1244" s="12" t="e">
        <f>(Q1244*100000)+#REF!</f>
        <v>#REF!</v>
      </c>
    </row>
    <row r="1245" spans="7:18" x14ac:dyDescent="0.25">
      <c r="G1245" s="1"/>
      <c r="P1245" s="12">
        <f t="shared" si="95"/>
        <v>4</v>
      </c>
      <c r="Q1245" s="12" cm="1">
        <f t="array" ref="Q1245">SUMPRODUCT(($G$2:$G$2765=G1245)*(P1245&gt;$P$2:$P$2765))+1</f>
        <v>1320</v>
      </c>
      <c r="R1245" s="12" t="e">
        <f>(Q1245*100000)+#REF!</f>
        <v>#REF!</v>
      </c>
    </row>
    <row r="1246" spans="7:18" x14ac:dyDescent="0.25">
      <c r="G1246" s="1"/>
      <c r="P1246" s="12">
        <f t="shared" si="95"/>
        <v>4</v>
      </c>
      <c r="Q1246" s="12" cm="1">
        <f t="array" ref="Q1246">SUMPRODUCT(($G$2:$G$2765=G1246)*(P1246&gt;$P$2:$P$2765))+1</f>
        <v>1320</v>
      </c>
      <c r="R1246" s="12" t="e">
        <f>(Q1246*100000)+#REF!</f>
        <v>#REF!</v>
      </c>
    </row>
    <row r="1247" spans="7:18" x14ac:dyDescent="0.25">
      <c r="G1247" s="1"/>
      <c r="P1247" s="12">
        <f t="shared" si="95"/>
        <v>4</v>
      </c>
      <c r="Q1247" s="12" cm="1">
        <f t="array" ref="Q1247">SUMPRODUCT(($G$2:$G$2765=G1247)*(P1247&gt;$P$2:$P$2765))+1</f>
        <v>1320</v>
      </c>
      <c r="R1247" s="12" t="e">
        <f>(Q1247*100000)+#REF!</f>
        <v>#REF!</v>
      </c>
    </row>
    <row r="1248" spans="7:18" x14ac:dyDescent="0.25">
      <c r="G1248" s="1"/>
      <c r="P1248" s="12">
        <f t="shared" si="95"/>
        <v>4</v>
      </c>
      <c r="Q1248" s="12" cm="1">
        <f t="array" ref="Q1248">SUMPRODUCT(($G$2:$G$2765=G1248)*(P1248&gt;$P$2:$P$2765))+1</f>
        <v>1320</v>
      </c>
      <c r="R1248" s="12" t="e">
        <f>(Q1248*100000)+#REF!</f>
        <v>#REF!</v>
      </c>
    </row>
    <row r="1249" spans="7:18" x14ac:dyDescent="0.25">
      <c r="G1249" s="1"/>
      <c r="P1249" s="12">
        <f t="shared" si="95"/>
        <v>4</v>
      </c>
      <c r="Q1249" s="12" cm="1">
        <f t="array" ref="Q1249">SUMPRODUCT(($G$2:$G$2765=G1249)*(P1249&gt;$P$2:$P$2765))+1</f>
        <v>1320</v>
      </c>
      <c r="R1249" s="12" t="e">
        <f>(Q1249*100000)+#REF!</f>
        <v>#REF!</v>
      </c>
    </row>
    <row r="1250" spans="7:18" x14ac:dyDescent="0.25">
      <c r="G1250" s="1"/>
      <c r="P1250" s="12">
        <f t="shared" si="95"/>
        <v>4</v>
      </c>
      <c r="Q1250" s="12" cm="1">
        <f t="array" ref="Q1250">SUMPRODUCT(($G$2:$G$2765=G1250)*(P1250&gt;$P$2:$P$2765))+1</f>
        <v>1320</v>
      </c>
      <c r="R1250" s="12" t="e">
        <f>(Q1250*100000)+#REF!</f>
        <v>#REF!</v>
      </c>
    </row>
    <row r="1251" spans="7:18" x14ac:dyDescent="0.25">
      <c r="G1251" s="1"/>
      <c r="P1251" s="12">
        <f t="shared" si="95"/>
        <v>4</v>
      </c>
      <c r="Q1251" s="12" cm="1">
        <f t="array" ref="Q1251">SUMPRODUCT(($G$2:$G$2765=G1251)*(P1251&gt;$P$2:$P$2765))+1</f>
        <v>1320</v>
      </c>
      <c r="R1251" s="12" t="e">
        <f>(Q1251*100000)+#REF!</f>
        <v>#REF!</v>
      </c>
    </row>
    <row r="1252" spans="7:18" x14ac:dyDescent="0.25">
      <c r="G1252" s="1"/>
      <c r="P1252" s="12">
        <f t="shared" si="95"/>
        <v>4</v>
      </c>
      <c r="Q1252" s="12" cm="1">
        <f t="array" ref="Q1252">SUMPRODUCT(($G$2:$G$2765=G1252)*(P1252&gt;$P$2:$P$2765))+1</f>
        <v>1320</v>
      </c>
      <c r="R1252" s="12" t="e">
        <f>(Q1252*100000)+#REF!</f>
        <v>#REF!</v>
      </c>
    </row>
    <row r="1253" spans="7:18" x14ac:dyDescent="0.25">
      <c r="G1253" s="1"/>
      <c r="P1253" s="12">
        <f t="shared" si="95"/>
        <v>4</v>
      </c>
      <c r="Q1253" s="12" cm="1">
        <f t="array" ref="Q1253">SUMPRODUCT(($G$2:$G$2765=G1253)*(P1253&gt;$P$2:$P$2765))+1</f>
        <v>1320</v>
      </c>
      <c r="R1253" s="12" t="e">
        <f>(Q1253*100000)+#REF!</f>
        <v>#REF!</v>
      </c>
    </row>
    <row r="1254" spans="7:18" x14ac:dyDescent="0.25">
      <c r="G1254" s="1"/>
      <c r="P1254" s="12">
        <f t="shared" si="95"/>
        <v>4</v>
      </c>
      <c r="Q1254" s="12" cm="1">
        <f t="array" ref="Q1254">SUMPRODUCT(($G$2:$G$2765=G1254)*(P1254&gt;$P$2:$P$2765))+1</f>
        <v>1320</v>
      </c>
      <c r="R1254" s="12" t="e">
        <f>(Q1254*100000)+#REF!</f>
        <v>#REF!</v>
      </c>
    </row>
    <row r="1255" spans="7:18" x14ac:dyDescent="0.25">
      <c r="G1255" s="1"/>
      <c r="P1255" s="12">
        <f t="shared" si="95"/>
        <v>4</v>
      </c>
      <c r="Q1255" s="12" cm="1">
        <f t="array" ref="Q1255">SUMPRODUCT(($G$2:$G$2765=G1255)*(P1255&gt;$P$2:$P$2765))+1</f>
        <v>1320</v>
      </c>
      <c r="R1255" s="12" t="e">
        <f>(Q1255*100000)+#REF!</f>
        <v>#REF!</v>
      </c>
    </row>
    <row r="1256" spans="7:18" x14ac:dyDescent="0.25">
      <c r="G1256" s="1"/>
      <c r="P1256" s="12">
        <f t="shared" si="95"/>
        <v>4</v>
      </c>
      <c r="Q1256" s="12" cm="1">
        <f t="array" ref="Q1256">SUMPRODUCT(($G$2:$G$2765=G1256)*(P1256&gt;$P$2:$P$2765))+1</f>
        <v>1320</v>
      </c>
      <c r="R1256" s="12" t="e">
        <f>(Q1256*100000)+#REF!</f>
        <v>#REF!</v>
      </c>
    </row>
    <row r="1257" spans="7:18" x14ac:dyDescent="0.25">
      <c r="G1257" s="1"/>
      <c r="P1257" s="12">
        <f t="shared" si="95"/>
        <v>4</v>
      </c>
      <c r="Q1257" s="12" cm="1">
        <f t="array" ref="Q1257">SUMPRODUCT(($G$2:$G$2765=G1257)*(P1257&gt;$P$2:$P$2765))+1</f>
        <v>1320</v>
      </c>
      <c r="R1257" s="12" t="e">
        <f>(Q1257*100000)+#REF!</f>
        <v>#REF!</v>
      </c>
    </row>
    <row r="1258" spans="7:18" x14ac:dyDescent="0.25">
      <c r="G1258" s="1"/>
      <c r="P1258" s="12">
        <f t="shared" si="95"/>
        <v>4</v>
      </c>
      <c r="Q1258" s="12" cm="1">
        <f t="array" ref="Q1258">SUMPRODUCT(($G$2:$G$2765=G1258)*(P1258&gt;$P$2:$P$2765))+1</f>
        <v>1320</v>
      </c>
      <c r="R1258" s="12" t="e">
        <f>(Q1258*100000)+#REF!</f>
        <v>#REF!</v>
      </c>
    </row>
    <row r="1259" spans="7:18" x14ac:dyDescent="0.25">
      <c r="G1259" s="1"/>
      <c r="P1259" s="12">
        <f t="shared" si="95"/>
        <v>4</v>
      </c>
      <c r="Q1259" s="12" cm="1">
        <f t="array" ref="Q1259">SUMPRODUCT(($G$2:$G$2765=G1259)*(P1259&gt;$P$2:$P$2765))+1</f>
        <v>1320</v>
      </c>
      <c r="R1259" s="12" t="e">
        <f>(Q1259*100000)+#REF!</f>
        <v>#REF!</v>
      </c>
    </row>
    <row r="1260" spans="7:18" x14ac:dyDescent="0.25">
      <c r="G1260" s="1"/>
      <c r="P1260" s="12">
        <f t="shared" si="95"/>
        <v>4</v>
      </c>
      <c r="Q1260" s="12" cm="1">
        <f t="array" ref="Q1260">SUMPRODUCT(($G$2:$G$2765=G1260)*(P1260&gt;$P$2:$P$2765))+1</f>
        <v>1320</v>
      </c>
      <c r="R1260" s="12" t="e">
        <f>(Q1260*100000)+#REF!</f>
        <v>#REF!</v>
      </c>
    </row>
    <row r="1261" spans="7:18" x14ac:dyDescent="0.25">
      <c r="G1261" s="1"/>
      <c r="P1261" s="12">
        <f t="shared" si="95"/>
        <v>4</v>
      </c>
      <c r="Q1261" s="12" cm="1">
        <f t="array" ref="Q1261">SUMPRODUCT(($G$2:$G$2765=G1261)*(P1261&gt;$P$2:$P$2765))+1</f>
        <v>1320</v>
      </c>
      <c r="R1261" s="12" t="e">
        <f>(Q1261*100000)+#REF!</f>
        <v>#REF!</v>
      </c>
    </row>
    <row r="1262" spans="7:18" x14ac:dyDescent="0.25">
      <c r="G1262" s="1"/>
      <c r="P1262" s="12">
        <f t="shared" si="95"/>
        <v>4</v>
      </c>
      <c r="Q1262" s="12" cm="1">
        <f t="array" ref="Q1262">SUMPRODUCT(($G$2:$G$2765=G1262)*(P1262&gt;$P$2:$P$2765))+1</f>
        <v>1320</v>
      </c>
      <c r="R1262" s="12" t="e">
        <f>(Q1262*100000)+#REF!</f>
        <v>#REF!</v>
      </c>
    </row>
    <row r="1263" spans="7:18" x14ac:dyDescent="0.25">
      <c r="G1263" s="1"/>
      <c r="P1263" s="12">
        <f t="shared" si="95"/>
        <v>4</v>
      </c>
      <c r="Q1263" s="12" cm="1">
        <f t="array" ref="Q1263">SUMPRODUCT(($G$2:$G$2765=G1263)*(P1263&gt;$P$2:$P$2765))+1</f>
        <v>1320</v>
      </c>
      <c r="R1263" s="12" t="e">
        <f>(Q1263*100000)+#REF!</f>
        <v>#REF!</v>
      </c>
    </row>
    <row r="1264" spans="7:18" x14ac:dyDescent="0.25">
      <c r="G1264" s="1"/>
      <c r="P1264" s="12">
        <f t="shared" si="95"/>
        <v>4</v>
      </c>
      <c r="Q1264" s="12" cm="1">
        <f t="array" ref="Q1264">SUMPRODUCT(($G$2:$G$2765=G1264)*(P1264&gt;$P$2:$P$2765))+1</f>
        <v>1320</v>
      </c>
      <c r="R1264" s="12" t="e">
        <f>(Q1264*100000)+#REF!</f>
        <v>#REF!</v>
      </c>
    </row>
    <row r="1265" spans="7:18" x14ac:dyDescent="0.25">
      <c r="G1265" s="1"/>
      <c r="P1265" s="12">
        <f t="shared" si="95"/>
        <v>4</v>
      </c>
      <c r="Q1265" s="12" cm="1">
        <f t="array" ref="Q1265">SUMPRODUCT(($G$2:$G$2765=G1265)*(P1265&gt;$P$2:$P$2765))+1</f>
        <v>1320</v>
      </c>
      <c r="R1265" s="12" t="e">
        <f>(Q1265*100000)+#REF!</f>
        <v>#REF!</v>
      </c>
    </row>
    <row r="1266" spans="7:18" x14ac:dyDescent="0.25">
      <c r="G1266" s="1"/>
      <c r="P1266" s="12">
        <f t="shared" si="95"/>
        <v>4</v>
      </c>
      <c r="Q1266" s="12" cm="1">
        <f t="array" ref="Q1266">SUMPRODUCT(($G$2:$G$2765=G1266)*(P1266&gt;$P$2:$P$2765))+1</f>
        <v>1320</v>
      </c>
      <c r="R1266" s="12" t="e">
        <f>(Q1266*100000)+#REF!</f>
        <v>#REF!</v>
      </c>
    </row>
    <row r="1267" spans="7:18" x14ac:dyDescent="0.25">
      <c r="G1267" s="1"/>
      <c r="P1267" s="12">
        <f t="shared" si="95"/>
        <v>4</v>
      </c>
      <c r="Q1267" s="12" cm="1">
        <f t="array" ref="Q1267">SUMPRODUCT(($G$2:$G$2765=G1267)*(P1267&gt;$P$2:$P$2765))+1</f>
        <v>1320</v>
      </c>
      <c r="R1267" s="12" t="e">
        <f>(Q1267*100000)+#REF!</f>
        <v>#REF!</v>
      </c>
    </row>
    <row r="1268" spans="7:18" x14ac:dyDescent="0.25">
      <c r="G1268" s="1"/>
      <c r="P1268" s="12">
        <f t="shared" si="95"/>
        <v>4</v>
      </c>
      <c r="Q1268" s="12" cm="1">
        <f t="array" ref="Q1268">SUMPRODUCT(($G$2:$G$2765=G1268)*(P1268&gt;$P$2:$P$2765))+1</f>
        <v>1320</v>
      </c>
      <c r="R1268" s="12" t="e">
        <f>(Q1268*100000)+#REF!</f>
        <v>#REF!</v>
      </c>
    </row>
    <row r="1269" spans="7:18" x14ac:dyDescent="0.25">
      <c r="G1269" s="1"/>
      <c r="P1269" s="12">
        <f t="shared" si="95"/>
        <v>4</v>
      </c>
      <c r="Q1269" s="12" cm="1">
        <f t="array" ref="Q1269">SUMPRODUCT(($G$2:$G$2765=G1269)*(P1269&gt;$P$2:$P$2765))+1</f>
        <v>1320</v>
      </c>
      <c r="R1269" s="12" t="e">
        <f>(Q1269*100000)+#REF!</f>
        <v>#REF!</v>
      </c>
    </row>
    <row r="1270" spans="7:18" x14ac:dyDescent="0.25">
      <c r="G1270" s="1"/>
      <c r="P1270" s="12">
        <f t="shared" si="95"/>
        <v>4</v>
      </c>
      <c r="Q1270" s="12" cm="1">
        <f t="array" ref="Q1270">SUMPRODUCT(($G$2:$G$2765=G1270)*(P1270&gt;$P$2:$P$2765))+1</f>
        <v>1320</v>
      </c>
      <c r="R1270" s="12" t="e">
        <f>(Q1270*100000)+#REF!</f>
        <v>#REF!</v>
      </c>
    </row>
    <row r="1271" spans="7:18" x14ac:dyDescent="0.25">
      <c r="G1271" s="1"/>
      <c r="P1271" s="12">
        <f t="shared" si="95"/>
        <v>4</v>
      </c>
      <c r="Q1271" s="12" cm="1">
        <f t="array" ref="Q1271">SUMPRODUCT(($G$2:$G$2765=G1271)*(P1271&gt;$P$2:$P$2765))+1</f>
        <v>1320</v>
      </c>
      <c r="R1271" s="12" t="e">
        <f>(Q1271*100000)+#REF!</f>
        <v>#REF!</v>
      </c>
    </row>
    <row r="1272" spans="7:18" x14ac:dyDescent="0.25">
      <c r="G1272" s="1"/>
      <c r="P1272" s="12">
        <f t="shared" si="95"/>
        <v>4</v>
      </c>
      <c r="Q1272" s="12" cm="1">
        <f t="array" ref="Q1272">SUMPRODUCT(($G$2:$G$2765=G1272)*(P1272&gt;$P$2:$P$2765))+1</f>
        <v>1320</v>
      </c>
      <c r="R1272" s="12" t="e">
        <f>(Q1272*100000)+#REF!</f>
        <v>#REF!</v>
      </c>
    </row>
    <row r="1273" spans="7:18" x14ac:dyDescent="0.25">
      <c r="G1273" s="1"/>
      <c r="P1273" s="12">
        <f t="shared" ref="P1273:P1336" si="96">IF(J1273="Afternoon",1,IF(J1273="Evening",2,IF(J1273="Floodlit",3,4)))</f>
        <v>4</v>
      </c>
      <c r="Q1273" s="12" cm="1">
        <f t="array" ref="Q1273">SUMPRODUCT(($G$2:$G$2765=G1273)*(P1273&gt;$P$2:$P$2765))+1</f>
        <v>1320</v>
      </c>
      <c r="R1273" s="12" t="e">
        <f>(Q1273*100000)+#REF!</f>
        <v>#REF!</v>
      </c>
    </row>
    <row r="1274" spans="7:18" x14ac:dyDescent="0.25">
      <c r="G1274" s="1"/>
      <c r="P1274" s="12">
        <f t="shared" si="96"/>
        <v>4</v>
      </c>
      <c r="Q1274" s="12" cm="1">
        <f t="array" ref="Q1274">SUMPRODUCT(($G$2:$G$2765=G1274)*(P1274&gt;$P$2:$P$2765))+1</f>
        <v>1320</v>
      </c>
      <c r="R1274" s="12" t="e">
        <f>(Q1274*100000)+#REF!</f>
        <v>#REF!</v>
      </c>
    </row>
    <row r="1275" spans="7:18" x14ac:dyDescent="0.25">
      <c r="G1275" s="1"/>
      <c r="P1275" s="12">
        <f t="shared" si="96"/>
        <v>4</v>
      </c>
      <c r="Q1275" s="12" cm="1">
        <f t="array" ref="Q1275">SUMPRODUCT(($G$2:$G$2765=G1275)*(P1275&gt;$P$2:$P$2765))+1</f>
        <v>1320</v>
      </c>
      <c r="R1275" s="12" t="e">
        <f>(Q1275*100000)+#REF!</f>
        <v>#REF!</v>
      </c>
    </row>
    <row r="1276" spans="7:18" x14ac:dyDescent="0.25">
      <c r="G1276" s="1"/>
      <c r="P1276" s="12">
        <f t="shared" si="96"/>
        <v>4</v>
      </c>
      <c r="Q1276" s="12" cm="1">
        <f t="array" ref="Q1276">SUMPRODUCT(($G$2:$G$2765=G1276)*(P1276&gt;$P$2:$P$2765))+1</f>
        <v>1320</v>
      </c>
      <c r="R1276" s="12" t="e">
        <f>(Q1276*100000)+#REF!</f>
        <v>#REF!</v>
      </c>
    </row>
    <row r="1277" spans="7:18" x14ac:dyDescent="0.25">
      <c r="G1277" s="1"/>
      <c r="P1277" s="12">
        <f t="shared" si="96"/>
        <v>4</v>
      </c>
      <c r="Q1277" s="12" cm="1">
        <f t="array" ref="Q1277">SUMPRODUCT(($G$2:$G$2765=G1277)*(P1277&gt;$P$2:$P$2765))+1</f>
        <v>1320</v>
      </c>
      <c r="R1277" s="12" t="e">
        <f>(Q1277*100000)+#REF!</f>
        <v>#REF!</v>
      </c>
    </row>
    <row r="1278" spans="7:18" x14ac:dyDescent="0.25">
      <c r="G1278" s="1"/>
      <c r="P1278" s="12">
        <f t="shared" si="96"/>
        <v>4</v>
      </c>
      <c r="Q1278" s="12" cm="1">
        <f t="array" ref="Q1278">SUMPRODUCT(($G$2:$G$2765=G1278)*(P1278&gt;$P$2:$P$2765))+1</f>
        <v>1320</v>
      </c>
      <c r="R1278" s="12" t="e">
        <f>(Q1278*100000)+#REF!</f>
        <v>#REF!</v>
      </c>
    </row>
    <row r="1279" spans="7:18" x14ac:dyDescent="0.25">
      <c r="G1279" s="1"/>
      <c r="P1279" s="12">
        <f t="shared" si="96"/>
        <v>4</v>
      </c>
      <c r="Q1279" s="12" cm="1">
        <f t="array" ref="Q1279">SUMPRODUCT(($G$2:$G$2765=G1279)*(P1279&gt;$P$2:$P$2765))+1</f>
        <v>1320</v>
      </c>
      <c r="R1279" s="12" t="e">
        <f>(Q1279*100000)+#REF!</f>
        <v>#REF!</v>
      </c>
    </row>
    <row r="1280" spans="7:18" x14ac:dyDescent="0.25">
      <c r="G1280" s="1"/>
      <c r="P1280" s="12">
        <f t="shared" si="96"/>
        <v>4</v>
      </c>
      <c r="Q1280" s="12" cm="1">
        <f t="array" ref="Q1280">SUMPRODUCT(($G$2:$G$2765=G1280)*(P1280&gt;$P$2:$P$2765))+1</f>
        <v>1320</v>
      </c>
      <c r="R1280" s="12" t="e">
        <f>(Q1280*100000)+#REF!</f>
        <v>#REF!</v>
      </c>
    </row>
    <row r="1281" spans="7:18" x14ac:dyDescent="0.25">
      <c r="G1281" s="1"/>
      <c r="P1281" s="12">
        <f t="shared" si="96"/>
        <v>4</v>
      </c>
      <c r="Q1281" s="12" cm="1">
        <f t="array" ref="Q1281">SUMPRODUCT(($G$2:$G$2765=G1281)*(P1281&gt;$P$2:$P$2765))+1</f>
        <v>1320</v>
      </c>
      <c r="R1281" s="12" t="e">
        <f>(Q1281*100000)+#REF!</f>
        <v>#REF!</v>
      </c>
    </row>
    <row r="1282" spans="7:18" x14ac:dyDescent="0.25">
      <c r="G1282" s="1"/>
      <c r="P1282" s="12">
        <f t="shared" si="96"/>
        <v>4</v>
      </c>
      <c r="Q1282" s="12" cm="1">
        <f t="array" ref="Q1282">SUMPRODUCT(($G$2:$G$2765=G1282)*(P1282&gt;$P$2:$P$2765))+1</f>
        <v>1320</v>
      </c>
      <c r="R1282" s="12" t="e">
        <f>(Q1282*100000)+#REF!</f>
        <v>#REF!</v>
      </c>
    </row>
    <row r="1283" spans="7:18" x14ac:dyDescent="0.25">
      <c r="G1283" s="1"/>
      <c r="P1283" s="12">
        <f t="shared" si="96"/>
        <v>4</v>
      </c>
      <c r="Q1283" s="12" cm="1">
        <f t="array" ref="Q1283">SUMPRODUCT(($G$2:$G$2765=G1283)*(P1283&gt;$P$2:$P$2765))+1</f>
        <v>1320</v>
      </c>
      <c r="R1283" s="12" t="e">
        <f>(Q1283*100000)+#REF!</f>
        <v>#REF!</v>
      </c>
    </row>
    <row r="1284" spans="7:18" x14ac:dyDescent="0.25">
      <c r="G1284" s="1"/>
      <c r="P1284" s="12">
        <f t="shared" si="96"/>
        <v>4</v>
      </c>
      <c r="Q1284" s="12" cm="1">
        <f t="array" ref="Q1284">SUMPRODUCT(($G$2:$G$2765=G1284)*(P1284&gt;$P$2:$P$2765))+1</f>
        <v>1320</v>
      </c>
      <c r="R1284" s="12" t="e">
        <f>(Q1284*100000)+#REF!</f>
        <v>#REF!</v>
      </c>
    </row>
    <row r="1285" spans="7:18" x14ac:dyDescent="0.25">
      <c r="G1285" s="1"/>
      <c r="P1285" s="12">
        <f t="shared" si="96"/>
        <v>4</v>
      </c>
      <c r="Q1285" s="12" cm="1">
        <f t="array" ref="Q1285">SUMPRODUCT(($G$2:$G$2765=G1285)*(P1285&gt;$P$2:$P$2765))+1</f>
        <v>1320</v>
      </c>
      <c r="R1285" s="12" t="e">
        <f>(Q1285*100000)+#REF!</f>
        <v>#REF!</v>
      </c>
    </row>
    <row r="1286" spans="7:18" x14ac:dyDescent="0.25">
      <c r="G1286" s="1"/>
      <c r="P1286" s="12">
        <f t="shared" si="96"/>
        <v>4</v>
      </c>
      <c r="Q1286" s="12" cm="1">
        <f t="array" ref="Q1286">SUMPRODUCT(($G$2:$G$2765=G1286)*(P1286&gt;$P$2:$P$2765))+1</f>
        <v>1320</v>
      </c>
      <c r="R1286" s="12" t="e">
        <f>(Q1286*100000)+#REF!</f>
        <v>#REF!</v>
      </c>
    </row>
    <row r="1287" spans="7:18" x14ac:dyDescent="0.25">
      <c r="G1287" s="1"/>
      <c r="P1287" s="12">
        <f t="shared" si="96"/>
        <v>4</v>
      </c>
      <c r="Q1287" s="12" cm="1">
        <f t="array" ref="Q1287">SUMPRODUCT(($G$2:$G$2765=G1287)*(P1287&gt;$P$2:$P$2765))+1</f>
        <v>1320</v>
      </c>
      <c r="R1287" s="12" t="e">
        <f>(Q1287*100000)+#REF!</f>
        <v>#REF!</v>
      </c>
    </row>
    <row r="1288" spans="7:18" x14ac:dyDescent="0.25">
      <c r="G1288" s="1"/>
      <c r="P1288" s="12">
        <f t="shared" si="96"/>
        <v>4</v>
      </c>
      <c r="Q1288" s="12" cm="1">
        <f t="array" ref="Q1288">SUMPRODUCT(($G$2:$G$2765=G1288)*(P1288&gt;$P$2:$P$2765))+1</f>
        <v>1320</v>
      </c>
      <c r="R1288" s="12" t="e">
        <f>(Q1288*100000)+#REF!</f>
        <v>#REF!</v>
      </c>
    </row>
    <row r="1289" spans="7:18" x14ac:dyDescent="0.25">
      <c r="G1289" s="1"/>
      <c r="P1289" s="12">
        <f t="shared" si="96"/>
        <v>4</v>
      </c>
      <c r="Q1289" s="12" cm="1">
        <f t="array" ref="Q1289">SUMPRODUCT(($G$2:$G$2765=G1289)*(P1289&gt;$P$2:$P$2765))+1</f>
        <v>1320</v>
      </c>
      <c r="R1289" s="12" t="e">
        <f>(Q1289*100000)+#REF!</f>
        <v>#REF!</v>
      </c>
    </row>
    <row r="1290" spans="7:18" x14ac:dyDescent="0.25">
      <c r="G1290" s="1"/>
      <c r="P1290" s="12">
        <f t="shared" si="96"/>
        <v>4</v>
      </c>
      <c r="Q1290" s="12" cm="1">
        <f t="array" ref="Q1290">SUMPRODUCT(($G$2:$G$2765=G1290)*(P1290&gt;$P$2:$P$2765))+1</f>
        <v>1320</v>
      </c>
      <c r="R1290" s="12" t="e">
        <f>(Q1290*100000)+#REF!</f>
        <v>#REF!</v>
      </c>
    </row>
    <row r="1291" spans="7:18" x14ac:dyDescent="0.25">
      <c r="G1291" s="1"/>
      <c r="P1291" s="12">
        <f t="shared" si="96"/>
        <v>4</v>
      </c>
      <c r="Q1291" s="12" cm="1">
        <f t="array" ref="Q1291">SUMPRODUCT(($G$2:$G$2765=G1291)*(P1291&gt;$P$2:$P$2765))+1</f>
        <v>1320</v>
      </c>
      <c r="R1291" s="12" t="e">
        <f>(Q1291*100000)+#REF!</f>
        <v>#REF!</v>
      </c>
    </row>
    <row r="1292" spans="7:18" x14ac:dyDescent="0.25">
      <c r="G1292" s="1"/>
      <c r="P1292" s="12">
        <f t="shared" si="96"/>
        <v>4</v>
      </c>
      <c r="Q1292" s="12" cm="1">
        <f t="array" ref="Q1292">SUMPRODUCT(($G$2:$G$2765=G1292)*(P1292&gt;$P$2:$P$2765))+1</f>
        <v>1320</v>
      </c>
      <c r="R1292" s="12" t="e">
        <f>(Q1292*100000)+#REF!</f>
        <v>#REF!</v>
      </c>
    </row>
    <row r="1293" spans="7:18" x14ac:dyDescent="0.25">
      <c r="G1293" s="1"/>
      <c r="P1293" s="12">
        <f t="shared" si="96"/>
        <v>4</v>
      </c>
      <c r="Q1293" s="12" cm="1">
        <f t="array" ref="Q1293">SUMPRODUCT(($G$2:$G$2765=G1293)*(P1293&gt;$P$2:$P$2765))+1</f>
        <v>1320</v>
      </c>
      <c r="R1293" s="12" t="e">
        <f>(Q1293*100000)+#REF!</f>
        <v>#REF!</v>
      </c>
    </row>
    <row r="1294" spans="7:18" x14ac:dyDescent="0.25">
      <c r="G1294" s="1"/>
      <c r="P1294" s="12">
        <f t="shared" si="96"/>
        <v>4</v>
      </c>
      <c r="Q1294" s="12" cm="1">
        <f t="array" ref="Q1294">SUMPRODUCT(($G$2:$G$2765=G1294)*(P1294&gt;$P$2:$P$2765))+1</f>
        <v>1320</v>
      </c>
      <c r="R1294" s="12" t="e">
        <f>(Q1294*100000)+#REF!</f>
        <v>#REF!</v>
      </c>
    </row>
    <row r="1295" spans="7:18" x14ac:dyDescent="0.25">
      <c r="G1295" s="1"/>
      <c r="P1295" s="12">
        <f t="shared" si="96"/>
        <v>4</v>
      </c>
      <c r="Q1295" s="12" cm="1">
        <f t="array" ref="Q1295">SUMPRODUCT(($G$2:$G$2765=G1295)*(P1295&gt;$P$2:$P$2765))+1</f>
        <v>1320</v>
      </c>
      <c r="R1295" s="12" t="e">
        <f>(Q1295*100000)+#REF!</f>
        <v>#REF!</v>
      </c>
    </row>
    <row r="1296" spans="7:18" x14ac:dyDescent="0.25">
      <c r="G1296" s="1"/>
      <c r="P1296" s="12">
        <f t="shared" si="96"/>
        <v>4</v>
      </c>
      <c r="Q1296" s="12" cm="1">
        <f t="array" ref="Q1296">SUMPRODUCT(($G$2:$G$2765=G1296)*(P1296&gt;$P$2:$P$2765))+1</f>
        <v>1320</v>
      </c>
      <c r="R1296" s="12" t="e">
        <f>(Q1296*100000)+#REF!</f>
        <v>#REF!</v>
      </c>
    </row>
    <row r="1297" spans="7:18" x14ac:dyDescent="0.25">
      <c r="G1297" s="1"/>
      <c r="P1297" s="12">
        <f t="shared" si="96"/>
        <v>4</v>
      </c>
      <c r="Q1297" s="12" cm="1">
        <f t="array" ref="Q1297">SUMPRODUCT(($G$2:$G$2765=G1297)*(P1297&gt;$P$2:$P$2765))+1</f>
        <v>1320</v>
      </c>
      <c r="R1297" s="12" t="e">
        <f>(Q1297*100000)+#REF!</f>
        <v>#REF!</v>
      </c>
    </row>
    <row r="1298" spans="7:18" x14ac:dyDescent="0.25">
      <c r="G1298" s="1"/>
      <c r="P1298" s="12">
        <f t="shared" si="96"/>
        <v>4</v>
      </c>
      <c r="Q1298" s="12" cm="1">
        <f t="array" ref="Q1298">SUMPRODUCT(($G$2:$G$2765=G1298)*(P1298&gt;$P$2:$P$2765))+1</f>
        <v>1320</v>
      </c>
      <c r="R1298" s="12" t="e">
        <f>(Q1298*100000)+#REF!</f>
        <v>#REF!</v>
      </c>
    </row>
    <row r="1299" spans="7:18" x14ac:dyDescent="0.25">
      <c r="G1299" s="1"/>
      <c r="P1299" s="12">
        <f t="shared" si="96"/>
        <v>4</v>
      </c>
      <c r="Q1299" s="12" cm="1">
        <f t="array" ref="Q1299">SUMPRODUCT(($G$2:$G$2765=G1299)*(P1299&gt;$P$2:$P$2765))+1</f>
        <v>1320</v>
      </c>
      <c r="R1299" s="12" t="e">
        <f>(Q1299*100000)+#REF!</f>
        <v>#REF!</v>
      </c>
    </row>
    <row r="1300" spans="7:18" x14ac:dyDescent="0.25">
      <c r="G1300" s="1"/>
      <c r="P1300" s="12">
        <f t="shared" si="96"/>
        <v>4</v>
      </c>
      <c r="Q1300" s="12" cm="1">
        <f t="array" ref="Q1300">SUMPRODUCT(($G$2:$G$2765=G1300)*(P1300&gt;$P$2:$P$2765))+1</f>
        <v>1320</v>
      </c>
      <c r="R1300" s="12" t="e">
        <f>(Q1300*100000)+#REF!</f>
        <v>#REF!</v>
      </c>
    </row>
    <row r="1301" spans="7:18" x14ac:dyDescent="0.25">
      <c r="G1301" s="1"/>
      <c r="P1301" s="12">
        <f t="shared" si="96"/>
        <v>4</v>
      </c>
      <c r="Q1301" s="12" cm="1">
        <f t="array" ref="Q1301">SUMPRODUCT(($G$2:$G$2765=G1301)*(P1301&gt;$P$2:$P$2765))+1</f>
        <v>1320</v>
      </c>
      <c r="R1301" s="12" t="e">
        <f>(Q1301*100000)+#REF!</f>
        <v>#REF!</v>
      </c>
    </row>
    <row r="1302" spans="7:18" x14ac:dyDescent="0.25">
      <c r="G1302" s="1"/>
      <c r="P1302" s="12">
        <f t="shared" si="96"/>
        <v>4</v>
      </c>
      <c r="Q1302" s="12" cm="1">
        <f t="array" ref="Q1302">SUMPRODUCT(($G$2:$G$2765=G1302)*(P1302&gt;$P$2:$P$2765))+1</f>
        <v>1320</v>
      </c>
      <c r="R1302" s="12" t="e">
        <f>(Q1302*100000)+#REF!</f>
        <v>#REF!</v>
      </c>
    </row>
    <row r="1303" spans="7:18" x14ac:dyDescent="0.25">
      <c r="G1303" s="1"/>
      <c r="P1303" s="12">
        <f t="shared" si="96"/>
        <v>4</v>
      </c>
      <c r="Q1303" s="12" cm="1">
        <f t="array" ref="Q1303">SUMPRODUCT(($G$2:$G$2765=G1303)*(P1303&gt;$P$2:$P$2765))+1</f>
        <v>1320</v>
      </c>
      <c r="R1303" s="12" t="e">
        <f>(Q1303*100000)+#REF!</f>
        <v>#REF!</v>
      </c>
    </row>
    <row r="1304" spans="7:18" x14ac:dyDescent="0.25">
      <c r="G1304" s="1"/>
      <c r="P1304" s="12">
        <f t="shared" si="96"/>
        <v>4</v>
      </c>
      <c r="Q1304" s="12" cm="1">
        <f t="array" ref="Q1304">SUMPRODUCT(($G$2:$G$2765=G1304)*(P1304&gt;$P$2:$P$2765))+1</f>
        <v>1320</v>
      </c>
      <c r="R1304" s="12" t="e">
        <f>(Q1304*100000)+#REF!</f>
        <v>#REF!</v>
      </c>
    </row>
    <row r="1305" spans="7:18" x14ac:dyDescent="0.25">
      <c r="G1305" s="1"/>
      <c r="P1305" s="12">
        <f t="shared" si="96"/>
        <v>4</v>
      </c>
      <c r="Q1305" s="12" cm="1">
        <f t="array" ref="Q1305">SUMPRODUCT(($G$2:$G$2765=G1305)*(P1305&gt;$P$2:$P$2765))+1</f>
        <v>1320</v>
      </c>
      <c r="R1305" s="12" t="e">
        <f>(Q1305*100000)+#REF!</f>
        <v>#REF!</v>
      </c>
    </row>
    <row r="1306" spans="7:18" x14ac:dyDescent="0.25">
      <c r="G1306" s="1"/>
      <c r="P1306" s="12">
        <f t="shared" si="96"/>
        <v>4</v>
      </c>
      <c r="Q1306" s="12" cm="1">
        <f t="array" ref="Q1306">SUMPRODUCT(($G$2:$G$2765=G1306)*(P1306&gt;$P$2:$P$2765))+1</f>
        <v>1320</v>
      </c>
      <c r="R1306" s="12" t="e">
        <f>(Q1306*100000)+#REF!</f>
        <v>#REF!</v>
      </c>
    </row>
    <row r="1307" spans="7:18" x14ac:dyDescent="0.25">
      <c r="G1307" s="1"/>
      <c r="P1307" s="12">
        <f t="shared" si="96"/>
        <v>4</v>
      </c>
      <c r="Q1307" s="12" cm="1">
        <f t="array" ref="Q1307">SUMPRODUCT(($G$2:$G$2765=G1307)*(P1307&gt;$P$2:$P$2765))+1</f>
        <v>1320</v>
      </c>
      <c r="R1307" s="12" t="e">
        <f>(Q1307*100000)+#REF!</f>
        <v>#REF!</v>
      </c>
    </row>
    <row r="1308" spans="7:18" x14ac:dyDescent="0.25">
      <c r="G1308" s="1"/>
      <c r="P1308" s="12">
        <f t="shared" si="96"/>
        <v>4</v>
      </c>
      <c r="Q1308" s="12" cm="1">
        <f t="array" ref="Q1308">SUMPRODUCT(($G$2:$G$2765=G1308)*(P1308&gt;$P$2:$P$2765))+1</f>
        <v>1320</v>
      </c>
      <c r="R1308" s="12" t="e">
        <f>(Q1308*100000)+#REF!</f>
        <v>#REF!</v>
      </c>
    </row>
    <row r="1309" spans="7:18" x14ac:dyDescent="0.25">
      <c r="G1309" s="1"/>
      <c r="P1309" s="12">
        <f t="shared" si="96"/>
        <v>4</v>
      </c>
      <c r="Q1309" s="12" cm="1">
        <f t="array" ref="Q1309">SUMPRODUCT(($G$2:$G$2765=G1309)*(P1309&gt;$P$2:$P$2765))+1</f>
        <v>1320</v>
      </c>
      <c r="R1309" s="12" t="e">
        <f>(Q1309*100000)+#REF!</f>
        <v>#REF!</v>
      </c>
    </row>
    <row r="1310" spans="7:18" x14ac:dyDescent="0.25">
      <c r="G1310" s="1"/>
      <c r="P1310" s="12">
        <f t="shared" si="96"/>
        <v>4</v>
      </c>
      <c r="Q1310" s="12" cm="1">
        <f t="array" ref="Q1310">SUMPRODUCT(($G$2:$G$2765=G1310)*(P1310&gt;$P$2:$P$2765))+1</f>
        <v>1320</v>
      </c>
      <c r="R1310" s="12" t="e">
        <f>(Q1310*100000)+#REF!</f>
        <v>#REF!</v>
      </c>
    </row>
    <row r="1311" spans="7:18" x14ac:dyDescent="0.25">
      <c r="G1311" s="1"/>
      <c r="P1311" s="12">
        <f t="shared" si="96"/>
        <v>4</v>
      </c>
      <c r="Q1311" s="12" cm="1">
        <f t="array" ref="Q1311">SUMPRODUCT(($G$2:$G$2765=G1311)*(P1311&gt;$P$2:$P$2765))+1</f>
        <v>1320</v>
      </c>
      <c r="R1311" s="12" t="e">
        <f>(Q1311*100000)+#REF!</f>
        <v>#REF!</v>
      </c>
    </row>
    <row r="1312" spans="7:18" x14ac:dyDescent="0.25">
      <c r="G1312" s="1"/>
      <c r="P1312" s="12">
        <f t="shared" si="96"/>
        <v>4</v>
      </c>
      <c r="Q1312" s="12" cm="1">
        <f t="array" ref="Q1312">SUMPRODUCT(($G$2:$G$2765=G1312)*(P1312&gt;$P$2:$P$2765))+1</f>
        <v>1320</v>
      </c>
      <c r="R1312" s="12" t="e">
        <f>(Q1312*100000)+#REF!</f>
        <v>#REF!</v>
      </c>
    </row>
    <row r="1313" spans="7:18" x14ac:dyDescent="0.25">
      <c r="G1313" s="1"/>
      <c r="P1313" s="12">
        <f t="shared" si="96"/>
        <v>4</v>
      </c>
      <c r="Q1313" s="12" cm="1">
        <f t="array" ref="Q1313">SUMPRODUCT(($G$2:$G$2765=G1313)*(P1313&gt;$P$2:$P$2765))+1</f>
        <v>1320</v>
      </c>
      <c r="R1313" s="12" t="e">
        <f>(Q1313*100000)+#REF!</f>
        <v>#REF!</v>
      </c>
    </row>
    <row r="1314" spans="7:18" x14ac:dyDescent="0.25">
      <c r="G1314" s="1"/>
      <c r="P1314" s="12">
        <f t="shared" si="96"/>
        <v>4</v>
      </c>
      <c r="Q1314" s="12" cm="1">
        <f t="array" ref="Q1314">SUMPRODUCT(($G$2:$G$2765=G1314)*(P1314&gt;$P$2:$P$2765))+1</f>
        <v>1320</v>
      </c>
      <c r="R1314" s="12" t="e">
        <f>(Q1314*100000)+#REF!</f>
        <v>#REF!</v>
      </c>
    </row>
    <row r="1315" spans="7:18" x14ac:dyDescent="0.25">
      <c r="G1315" s="1"/>
      <c r="P1315" s="12">
        <f t="shared" si="96"/>
        <v>4</v>
      </c>
      <c r="Q1315" s="12" cm="1">
        <f t="array" ref="Q1315">SUMPRODUCT(($G$2:$G$2765=G1315)*(P1315&gt;$P$2:$P$2765))+1</f>
        <v>1320</v>
      </c>
      <c r="R1315" s="12" t="e">
        <f>(Q1315*100000)+#REF!</f>
        <v>#REF!</v>
      </c>
    </row>
    <row r="1316" spans="7:18" x14ac:dyDescent="0.25">
      <c r="G1316" s="1"/>
      <c r="P1316" s="12">
        <f t="shared" si="96"/>
        <v>4</v>
      </c>
      <c r="Q1316" s="12" cm="1">
        <f t="array" ref="Q1316">SUMPRODUCT(($G$2:$G$2765=G1316)*(P1316&gt;$P$2:$P$2765))+1</f>
        <v>1320</v>
      </c>
      <c r="R1316" s="12" t="e">
        <f>(Q1316*100000)+#REF!</f>
        <v>#REF!</v>
      </c>
    </row>
    <row r="1317" spans="7:18" x14ac:dyDescent="0.25">
      <c r="G1317" s="1"/>
      <c r="P1317" s="12">
        <f t="shared" si="96"/>
        <v>4</v>
      </c>
      <c r="Q1317" s="12" cm="1">
        <f t="array" ref="Q1317">SUMPRODUCT(($G$2:$G$2765=G1317)*(P1317&gt;$P$2:$P$2765))+1</f>
        <v>1320</v>
      </c>
      <c r="R1317" s="12" t="e">
        <f>(Q1317*100000)+#REF!</f>
        <v>#REF!</v>
      </c>
    </row>
    <row r="1318" spans="7:18" x14ac:dyDescent="0.25">
      <c r="G1318" s="1"/>
      <c r="P1318" s="12">
        <f t="shared" si="96"/>
        <v>4</v>
      </c>
      <c r="Q1318" s="12" cm="1">
        <f t="array" ref="Q1318">SUMPRODUCT(($G$2:$G$2765=G1318)*(P1318&gt;$P$2:$P$2765))+1</f>
        <v>1320</v>
      </c>
      <c r="R1318" s="12" t="e">
        <f>(Q1318*100000)+#REF!</f>
        <v>#REF!</v>
      </c>
    </row>
    <row r="1319" spans="7:18" x14ac:dyDescent="0.25">
      <c r="G1319" s="1"/>
      <c r="P1319" s="12">
        <f t="shared" si="96"/>
        <v>4</v>
      </c>
      <c r="Q1319" s="12" cm="1">
        <f t="array" ref="Q1319">SUMPRODUCT(($G$2:$G$2765=G1319)*(P1319&gt;$P$2:$P$2765))+1</f>
        <v>1320</v>
      </c>
      <c r="R1319" s="12" t="e">
        <f>(Q1319*100000)+#REF!</f>
        <v>#REF!</v>
      </c>
    </row>
    <row r="1320" spans="7:18" x14ac:dyDescent="0.25">
      <c r="G1320" s="1"/>
      <c r="P1320" s="12">
        <f t="shared" si="96"/>
        <v>4</v>
      </c>
      <c r="Q1320" s="12" cm="1">
        <f t="array" ref="Q1320">SUMPRODUCT(($G$2:$G$2765=G1320)*(P1320&gt;$P$2:$P$2765))+1</f>
        <v>1320</v>
      </c>
      <c r="R1320" s="12" t="e">
        <f>(Q1320*100000)+#REF!</f>
        <v>#REF!</v>
      </c>
    </row>
    <row r="1321" spans="7:18" x14ac:dyDescent="0.25">
      <c r="G1321" s="1"/>
      <c r="P1321" s="12">
        <f t="shared" si="96"/>
        <v>4</v>
      </c>
      <c r="Q1321" s="12" cm="1">
        <f t="array" ref="Q1321">SUMPRODUCT(($G$2:$G$2765=G1321)*(P1321&gt;$P$2:$P$2765))+1</f>
        <v>1320</v>
      </c>
      <c r="R1321" s="12" t="e">
        <f>(Q1321*100000)+#REF!</f>
        <v>#REF!</v>
      </c>
    </row>
    <row r="1322" spans="7:18" x14ac:dyDescent="0.25">
      <c r="G1322" s="1"/>
      <c r="P1322" s="12">
        <f t="shared" si="96"/>
        <v>4</v>
      </c>
      <c r="Q1322" s="12" cm="1">
        <f t="array" ref="Q1322">SUMPRODUCT(($G$2:$G$2765=G1322)*(P1322&gt;$P$2:$P$2765))+1</f>
        <v>1320</v>
      </c>
      <c r="R1322" s="12" t="e">
        <f>(Q1322*100000)+#REF!</f>
        <v>#REF!</v>
      </c>
    </row>
    <row r="1323" spans="7:18" x14ac:dyDescent="0.25">
      <c r="G1323" s="1"/>
      <c r="P1323" s="12">
        <f t="shared" si="96"/>
        <v>4</v>
      </c>
      <c r="Q1323" s="12" cm="1">
        <f t="array" ref="Q1323">SUMPRODUCT(($G$2:$G$2765=G1323)*(P1323&gt;$P$2:$P$2765))+1</f>
        <v>1320</v>
      </c>
      <c r="R1323" s="12" t="e">
        <f>(Q1323*100000)+#REF!</f>
        <v>#REF!</v>
      </c>
    </row>
    <row r="1324" spans="7:18" x14ac:dyDescent="0.25">
      <c r="G1324" s="1"/>
      <c r="P1324" s="12">
        <f t="shared" si="96"/>
        <v>4</v>
      </c>
      <c r="Q1324" s="12" cm="1">
        <f t="array" ref="Q1324">SUMPRODUCT(($G$2:$G$2765=G1324)*(P1324&gt;$P$2:$P$2765))+1</f>
        <v>1320</v>
      </c>
      <c r="R1324" s="12" t="e">
        <f>(Q1324*100000)+#REF!</f>
        <v>#REF!</v>
      </c>
    </row>
    <row r="1325" spans="7:18" x14ac:dyDescent="0.25">
      <c r="G1325" s="1"/>
      <c r="P1325" s="12">
        <f t="shared" si="96"/>
        <v>4</v>
      </c>
      <c r="Q1325" s="12" cm="1">
        <f t="array" ref="Q1325">SUMPRODUCT(($G$2:$G$2765=G1325)*(P1325&gt;$P$2:$P$2765))+1</f>
        <v>1320</v>
      </c>
      <c r="R1325" s="12" t="e">
        <f>(Q1325*100000)+#REF!</f>
        <v>#REF!</v>
      </c>
    </row>
    <row r="1326" spans="7:18" x14ac:dyDescent="0.25">
      <c r="G1326" s="1"/>
      <c r="P1326" s="12">
        <f t="shared" si="96"/>
        <v>4</v>
      </c>
      <c r="Q1326" s="12" cm="1">
        <f t="array" ref="Q1326">SUMPRODUCT(($G$2:$G$2765=G1326)*(P1326&gt;$P$2:$P$2765))+1</f>
        <v>1320</v>
      </c>
      <c r="R1326" s="12" t="e">
        <f>(Q1326*100000)+#REF!</f>
        <v>#REF!</v>
      </c>
    </row>
    <row r="1327" spans="7:18" x14ac:dyDescent="0.25">
      <c r="G1327" s="1"/>
      <c r="P1327" s="12">
        <f t="shared" si="96"/>
        <v>4</v>
      </c>
      <c r="Q1327" s="12" cm="1">
        <f t="array" ref="Q1327">SUMPRODUCT(($G$2:$G$2765=G1327)*(P1327&gt;$P$2:$P$2765))+1</f>
        <v>1320</v>
      </c>
      <c r="R1327" s="12" t="e">
        <f>(Q1327*100000)+#REF!</f>
        <v>#REF!</v>
      </c>
    </row>
    <row r="1328" spans="7:18" x14ac:dyDescent="0.25">
      <c r="G1328" s="1"/>
      <c r="P1328" s="12">
        <f t="shared" si="96"/>
        <v>4</v>
      </c>
      <c r="Q1328" s="12" cm="1">
        <f t="array" ref="Q1328">SUMPRODUCT(($G$2:$G$2765=G1328)*(P1328&gt;$P$2:$P$2765))+1</f>
        <v>1320</v>
      </c>
      <c r="R1328" s="12" t="e">
        <f>(Q1328*100000)+#REF!</f>
        <v>#REF!</v>
      </c>
    </row>
    <row r="1329" spans="7:18" x14ac:dyDescent="0.25">
      <c r="G1329" s="1"/>
      <c r="P1329" s="12">
        <f t="shared" si="96"/>
        <v>4</v>
      </c>
      <c r="Q1329" s="12" cm="1">
        <f t="array" ref="Q1329">SUMPRODUCT(($G$2:$G$2765=G1329)*(P1329&gt;$P$2:$P$2765))+1</f>
        <v>1320</v>
      </c>
      <c r="R1329" s="12" t="e">
        <f>(Q1329*100000)+#REF!</f>
        <v>#REF!</v>
      </c>
    </row>
    <row r="1330" spans="7:18" x14ac:dyDescent="0.25">
      <c r="G1330" s="1"/>
      <c r="P1330" s="12">
        <f t="shared" si="96"/>
        <v>4</v>
      </c>
      <c r="Q1330" s="12" cm="1">
        <f t="array" ref="Q1330">SUMPRODUCT(($G$2:$G$2765=G1330)*(P1330&gt;$P$2:$P$2765))+1</f>
        <v>1320</v>
      </c>
      <c r="R1330" s="12" t="e">
        <f>(Q1330*100000)+#REF!</f>
        <v>#REF!</v>
      </c>
    </row>
    <row r="1331" spans="7:18" x14ac:dyDescent="0.25">
      <c r="G1331" s="1"/>
      <c r="P1331" s="12">
        <f t="shared" si="96"/>
        <v>4</v>
      </c>
      <c r="Q1331" s="12" cm="1">
        <f t="array" ref="Q1331">SUMPRODUCT(($G$2:$G$2765=G1331)*(P1331&gt;$P$2:$P$2765))+1</f>
        <v>1320</v>
      </c>
      <c r="R1331" s="12" t="e">
        <f>(Q1331*100000)+#REF!</f>
        <v>#REF!</v>
      </c>
    </row>
    <row r="1332" spans="7:18" x14ac:dyDescent="0.25">
      <c r="G1332" s="1"/>
      <c r="P1332" s="12">
        <f t="shared" si="96"/>
        <v>4</v>
      </c>
      <c r="Q1332" s="12" cm="1">
        <f t="array" ref="Q1332">SUMPRODUCT(($G$2:$G$2765=G1332)*(P1332&gt;$P$2:$P$2765))+1</f>
        <v>1320</v>
      </c>
      <c r="R1332" s="12" t="e">
        <f>(Q1332*100000)+#REF!</f>
        <v>#REF!</v>
      </c>
    </row>
    <row r="1333" spans="7:18" x14ac:dyDescent="0.25">
      <c r="G1333" s="1"/>
      <c r="P1333" s="12">
        <f t="shared" si="96"/>
        <v>4</v>
      </c>
      <c r="Q1333" s="12" cm="1">
        <f t="array" ref="Q1333">SUMPRODUCT(($G$2:$G$2765=G1333)*(P1333&gt;$P$2:$P$2765))+1</f>
        <v>1320</v>
      </c>
      <c r="R1333" s="12" t="e">
        <f>(Q1333*100000)+#REF!</f>
        <v>#REF!</v>
      </c>
    </row>
    <row r="1334" spans="7:18" x14ac:dyDescent="0.25">
      <c r="G1334" s="1"/>
      <c r="P1334" s="12">
        <f t="shared" si="96"/>
        <v>4</v>
      </c>
      <c r="Q1334" s="12" cm="1">
        <f t="array" ref="Q1334">SUMPRODUCT(($G$2:$G$2765=G1334)*(P1334&gt;$P$2:$P$2765))+1</f>
        <v>1320</v>
      </c>
      <c r="R1334" s="12" t="e">
        <f>(Q1334*100000)+#REF!</f>
        <v>#REF!</v>
      </c>
    </row>
    <row r="1335" spans="7:18" x14ac:dyDescent="0.25">
      <c r="G1335" s="1"/>
      <c r="P1335" s="12">
        <f t="shared" si="96"/>
        <v>4</v>
      </c>
      <c r="Q1335" s="12" cm="1">
        <f t="array" ref="Q1335">SUMPRODUCT(($G$2:$G$2765=G1335)*(P1335&gt;$P$2:$P$2765))+1</f>
        <v>1320</v>
      </c>
      <c r="R1335" s="12" t="e">
        <f>(Q1335*100000)+#REF!</f>
        <v>#REF!</v>
      </c>
    </row>
    <row r="1336" spans="7:18" x14ac:dyDescent="0.25">
      <c r="G1336" s="1"/>
      <c r="P1336" s="12">
        <f t="shared" si="96"/>
        <v>4</v>
      </c>
      <c r="Q1336" s="12" cm="1">
        <f t="array" ref="Q1336">SUMPRODUCT(($G$2:$G$2765=G1336)*(P1336&gt;$P$2:$P$2765))+1</f>
        <v>1320</v>
      </c>
      <c r="R1336" s="12" t="e">
        <f>(Q1336*100000)+#REF!</f>
        <v>#REF!</v>
      </c>
    </row>
    <row r="1337" spans="7:18" x14ac:dyDescent="0.25">
      <c r="G1337" s="1"/>
      <c r="P1337" s="12">
        <f t="shared" ref="P1337:P1400" si="97">IF(J1337="Afternoon",1,IF(J1337="Evening",2,IF(J1337="Floodlit",3,4)))</f>
        <v>4</v>
      </c>
      <c r="Q1337" s="12" cm="1">
        <f t="array" ref="Q1337">SUMPRODUCT(($G$2:$G$2765=G1337)*(P1337&gt;$P$2:$P$2765))+1</f>
        <v>1320</v>
      </c>
      <c r="R1337" s="12" t="e">
        <f>(Q1337*100000)+#REF!</f>
        <v>#REF!</v>
      </c>
    </row>
    <row r="1338" spans="7:18" x14ac:dyDescent="0.25">
      <c r="G1338" s="1"/>
      <c r="P1338" s="12">
        <f t="shared" si="97"/>
        <v>4</v>
      </c>
      <c r="Q1338" s="12" cm="1">
        <f t="array" ref="Q1338">SUMPRODUCT(($G$2:$G$2765=G1338)*(P1338&gt;$P$2:$P$2765))+1</f>
        <v>1320</v>
      </c>
      <c r="R1338" s="12" t="e">
        <f>(Q1338*100000)+#REF!</f>
        <v>#REF!</v>
      </c>
    </row>
    <row r="1339" spans="7:18" x14ac:dyDescent="0.25">
      <c r="G1339" s="1"/>
      <c r="P1339" s="12">
        <f t="shared" si="97"/>
        <v>4</v>
      </c>
      <c r="Q1339" s="12" cm="1">
        <f t="array" ref="Q1339">SUMPRODUCT(($G$2:$G$2765=G1339)*(P1339&gt;$P$2:$P$2765))+1</f>
        <v>1320</v>
      </c>
      <c r="R1339" s="12" t="e">
        <f>(Q1339*100000)+#REF!</f>
        <v>#REF!</v>
      </c>
    </row>
    <row r="1340" spans="7:18" x14ac:dyDescent="0.25">
      <c r="G1340" s="1"/>
      <c r="P1340" s="12">
        <f t="shared" si="97"/>
        <v>4</v>
      </c>
      <c r="Q1340" s="12" cm="1">
        <f t="array" ref="Q1340">SUMPRODUCT(($G$2:$G$2765=G1340)*(P1340&gt;$P$2:$P$2765))+1</f>
        <v>1320</v>
      </c>
      <c r="R1340" s="12" t="e">
        <f>(Q1340*100000)+#REF!</f>
        <v>#REF!</v>
      </c>
    </row>
    <row r="1341" spans="7:18" x14ac:dyDescent="0.25">
      <c r="G1341" s="1"/>
      <c r="P1341" s="12">
        <f t="shared" si="97"/>
        <v>4</v>
      </c>
      <c r="Q1341" s="12" cm="1">
        <f t="array" ref="Q1341">SUMPRODUCT(($G$2:$G$2765=G1341)*(P1341&gt;$P$2:$P$2765))+1</f>
        <v>1320</v>
      </c>
      <c r="R1341" s="12" t="e">
        <f>(Q1341*100000)+#REF!</f>
        <v>#REF!</v>
      </c>
    </row>
    <row r="1342" spans="7:18" x14ac:dyDescent="0.25">
      <c r="G1342" s="1"/>
      <c r="P1342" s="12">
        <f t="shared" si="97"/>
        <v>4</v>
      </c>
      <c r="Q1342" s="12" cm="1">
        <f t="array" ref="Q1342">SUMPRODUCT(($G$2:$G$2765=G1342)*(P1342&gt;$P$2:$P$2765))+1</f>
        <v>1320</v>
      </c>
      <c r="R1342" s="12" t="e">
        <f>(Q1342*100000)+#REF!</f>
        <v>#REF!</v>
      </c>
    </row>
    <row r="1343" spans="7:18" x14ac:dyDescent="0.25">
      <c r="G1343" s="1"/>
      <c r="P1343" s="12">
        <f t="shared" si="97"/>
        <v>4</v>
      </c>
      <c r="Q1343" s="12" cm="1">
        <f t="array" ref="Q1343">SUMPRODUCT(($G$2:$G$2765=G1343)*(P1343&gt;$P$2:$P$2765))+1</f>
        <v>1320</v>
      </c>
      <c r="R1343" s="12" t="e">
        <f>(Q1343*100000)+#REF!</f>
        <v>#REF!</v>
      </c>
    </row>
    <row r="1344" spans="7:18" x14ac:dyDescent="0.25">
      <c r="G1344" s="1"/>
      <c r="P1344" s="12">
        <f t="shared" si="97"/>
        <v>4</v>
      </c>
      <c r="Q1344" s="12" cm="1">
        <f t="array" ref="Q1344">SUMPRODUCT(($G$2:$G$2765=G1344)*(P1344&gt;$P$2:$P$2765))+1</f>
        <v>1320</v>
      </c>
      <c r="R1344" s="12" t="e">
        <f>(Q1344*100000)+#REF!</f>
        <v>#REF!</v>
      </c>
    </row>
    <row r="1345" spans="7:18" x14ac:dyDescent="0.25">
      <c r="G1345" s="1"/>
      <c r="P1345" s="12">
        <f t="shared" si="97"/>
        <v>4</v>
      </c>
      <c r="Q1345" s="12" cm="1">
        <f t="array" ref="Q1345">SUMPRODUCT(($G$2:$G$2765=G1345)*(P1345&gt;$P$2:$P$2765))+1</f>
        <v>1320</v>
      </c>
      <c r="R1345" s="12" t="e">
        <f>(Q1345*100000)+#REF!</f>
        <v>#REF!</v>
      </c>
    </row>
    <row r="1346" spans="7:18" x14ac:dyDescent="0.25">
      <c r="G1346" s="1"/>
      <c r="P1346" s="12">
        <f t="shared" si="97"/>
        <v>4</v>
      </c>
      <c r="Q1346" s="12" cm="1">
        <f t="array" ref="Q1346">SUMPRODUCT(($G$2:$G$2765=G1346)*(P1346&gt;$P$2:$P$2765))+1</f>
        <v>1320</v>
      </c>
      <c r="R1346" s="12" t="e">
        <f>(Q1346*100000)+#REF!</f>
        <v>#REF!</v>
      </c>
    </row>
    <row r="1347" spans="7:18" x14ac:dyDescent="0.25">
      <c r="G1347" s="1"/>
      <c r="P1347" s="12">
        <f t="shared" si="97"/>
        <v>4</v>
      </c>
      <c r="Q1347" s="12" cm="1">
        <f t="array" ref="Q1347">SUMPRODUCT(($G$2:$G$2765=G1347)*(P1347&gt;$P$2:$P$2765))+1</f>
        <v>1320</v>
      </c>
      <c r="R1347" s="12" t="e">
        <f>(Q1347*100000)+#REF!</f>
        <v>#REF!</v>
      </c>
    </row>
    <row r="1348" spans="7:18" x14ac:dyDescent="0.25">
      <c r="G1348" s="1"/>
      <c r="P1348" s="12">
        <f t="shared" si="97"/>
        <v>4</v>
      </c>
      <c r="Q1348" s="12" cm="1">
        <f t="array" ref="Q1348">SUMPRODUCT(($G$2:$G$2765=G1348)*(P1348&gt;$P$2:$P$2765))+1</f>
        <v>1320</v>
      </c>
      <c r="R1348" s="12" t="e">
        <f>(Q1348*100000)+#REF!</f>
        <v>#REF!</v>
      </c>
    </row>
    <row r="1349" spans="7:18" x14ac:dyDescent="0.25">
      <c r="G1349" s="1"/>
      <c r="P1349" s="12">
        <f t="shared" si="97"/>
        <v>4</v>
      </c>
      <c r="Q1349" s="12" cm="1">
        <f t="array" ref="Q1349">SUMPRODUCT(($G$2:$G$2765=G1349)*(P1349&gt;$P$2:$P$2765))+1</f>
        <v>1320</v>
      </c>
      <c r="R1349" s="12" t="e">
        <f>(Q1349*100000)+#REF!</f>
        <v>#REF!</v>
      </c>
    </row>
    <row r="1350" spans="7:18" x14ac:dyDescent="0.25">
      <c r="G1350" s="1"/>
      <c r="P1350" s="12">
        <f t="shared" si="97"/>
        <v>4</v>
      </c>
      <c r="Q1350" s="12" cm="1">
        <f t="array" ref="Q1350">SUMPRODUCT(($G$2:$G$2765=G1350)*(P1350&gt;$P$2:$P$2765))+1</f>
        <v>1320</v>
      </c>
      <c r="R1350" s="12" t="e">
        <f>(Q1350*100000)+#REF!</f>
        <v>#REF!</v>
      </c>
    </row>
    <row r="1351" spans="7:18" x14ac:dyDescent="0.25">
      <c r="G1351" s="1"/>
      <c r="P1351" s="12">
        <f t="shared" si="97"/>
        <v>4</v>
      </c>
      <c r="Q1351" s="12" cm="1">
        <f t="array" ref="Q1351">SUMPRODUCT(($G$2:$G$2765=G1351)*(P1351&gt;$P$2:$P$2765))+1</f>
        <v>1320</v>
      </c>
      <c r="R1351" s="12" t="e">
        <f>(Q1351*100000)+#REF!</f>
        <v>#REF!</v>
      </c>
    </row>
    <row r="1352" spans="7:18" x14ac:dyDescent="0.25">
      <c r="G1352" s="1"/>
      <c r="P1352" s="12">
        <f t="shared" si="97"/>
        <v>4</v>
      </c>
      <c r="Q1352" s="12" cm="1">
        <f t="array" ref="Q1352">SUMPRODUCT(($G$2:$G$2765=G1352)*(P1352&gt;$P$2:$P$2765))+1</f>
        <v>1320</v>
      </c>
      <c r="R1352" s="12" t="e">
        <f>(Q1352*100000)+#REF!</f>
        <v>#REF!</v>
      </c>
    </row>
    <row r="1353" spans="7:18" x14ac:dyDescent="0.25">
      <c r="G1353" s="1"/>
      <c r="P1353" s="12">
        <f t="shared" si="97"/>
        <v>4</v>
      </c>
      <c r="Q1353" s="12" cm="1">
        <f t="array" ref="Q1353">SUMPRODUCT(($G$2:$G$2765=G1353)*(P1353&gt;$P$2:$P$2765))+1</f>
        <v>1320</v>
      </c>
      <c r="R1353" s="12" t="e">
        <f>(Q1353*100000)+#REF!</f>
        <v>#REF!</v>
      </c>
    </row>
    <row r="1354" spans="7:18" x14ac:dyDescent="0.25">
      <c r="G1354" s="1"/>
      <c r="P1354" s="12">
        <f t="shared" si="97"/>
        <v>4</v>
      </c>
      <c r="Q1354" s="12" cm="1">
        <f t="array" ref="Q1354">SUMPRODUCT(($G$2:$G$2765=G1354)*(P1354&gt;$P$2:$P$2765))+1</f>
        <v>1320</v>
      </c>
      <c r="R1354" s="12" t="e">
        <f>(Q1354*100000)+#REF!</f>
        <v>#REF!</v>
      </c>
    </row>
    <row r="1355" spans="7:18" x14ac:dyDescent="0.25">
      <c r="G1355" s="1"/>
      <c r="P1355" s="12">
        <f t="shared" si="97"/>
        <v>4</v>
      </c>
      <c r="Q1355" s="12" cm="1">
        <f t="array" ref="Q1355">SUMPRODUCT(($G$2:$G$2765=G1355)*(P1355&gt;$P$2:$P$2765))+1</f>
        <v>1320</v>
      </c>
      <c r="R1355" s="12" t="e">
        <f>(Q1355*100000)+#REF!</f>
        <v>#REF!</v>
      </c>
    </row>
    <row r="1356" spans="7:18" x14ac:dyDescent="0.25">
      <c r="G1356" s="1"/>
      <c r="P1356" s="12">
        <f t="shared" si="97"/>
        <v>4</v>
      </c>
      <c r="Q1356" s="12" cm="1">
        <f t="array" ref="Q1356">SUMPRODUCT(($G$2:$G$2765=G1356)*(P1356&gt;$P$2:$P$2765))+1</f>
        <v>1320</v>
      </c>
      <c r="R1356" s="12" t="e">
        <f>(Q1356*100000)+#REF!</f>
        <v>#REF!</v>
      </c>
    </row>
    <row r="1357" spans="7:18" x14ac:dyDescent="0.25">
      <c r="G1357" s="1"/>
      <c r="P1357" s="12">
        <f t="shared" si="97"/>
        <v>4</v>
      </c>
      <c r="Q1357" s="12" cm="1">
        <f t="array" ref="Q1357">SUMPRODUCT(($G$2:$G$2765=G1357)*(P1357&gt;$P$2:$P$2765))+1</f>
        <v>1320</v>
      </c>
      <c r="R1357" s="12" t="e">
        <f>(Q1357*100000)+#REF!</f>
        <v>#REF!</v>
      </c>
    </row>
    <row r="1358" spans="7:18" x14ac:dyDescent="0.25">
      <c r="G1358" s="1"/>
      <c r="P1358" s="12">
        <f t="shared" si="97"/>
        <v>4</v>
      </c>
      <c r="Q1358" s="12" cm="1">
        <f t="array" ref="Q1358">SUMPRODUCT(($G$2:$G$2765=G1358)*(P1358&gt;$P$2:$P$2765))+1</f>
        <v>1320</v>
      </c>
      <c r="R1358" s="12" t="e">
        <f>(Q1358*100000)+#REF!</f>
        <v>#REF!</v>
      </c>
    </row>
    <row r="1359" spans="7:18" x14ac:dyDescent="0.25">
      <c r="G1359" s="1"/>
      <c r="P1359" s="12">
        <f t="shared" si="97"/>
        <v>4</v>
      </c>
      <c r="Q1359" s="12" cm="1">
        <f t="array" ref="Q1359">SUMPRODUCT(($G$2:$G$2765=G1359)*(P1359&gt;$P$2:$P$2765))+1</f>
        <v>1320</v>
      </c>
      <c r="R1359" s="12" t="e">
        <f>(Q1359*100000)+#REF!</f>
        <v>#REF!</v>
      </c>
    </row>
    <row r="1360" spans="7:18" x14ac:dyDescent="0.25">
      <c r="G1360" s="1"/>
      <c r="P1360" s="12">
        <f t="shared" si="97"/>
        <v>4</v>
      </c>
      <c r="Q1360" s="12" cm="1">
        <f t="array" ref="Q1360">SUMPRODUCT(($G$2:$G$2765=G1360)*(P1360&gt;$P$2:$P$2765))+1</f>
        <v>1320</v>
      </c>
      <c r="R1360" s="12" t="e">
        <f>(Q1360*100000)+#REF!</f>
        <v>#REF!</v>
      </c>
    </row>
    <row r="1361" spans="7:18" x14ac:dyDescent="0.25">
      <c r="G1361" s="1"/>
      <c r="P1361" s="12">
        <f t="shared" si="97"/>
        <v>4</v>
      </c>
      <c r="Q1361" s="12" cm="1">
        <f t="array" ref="Q1361">SUMPRODUCT(($G$2:$G$2765=G1361)*(P1361&gt;$P$2:$P$2765))+1</f>
        <v>1320</v>
      </c>
      <c r="R1361" s="12" t="e">
        <f>(Q1361*100000)+#REF!</f>
        <v>#REF!</v>
      </c>
    </row>
    <row r="1362" spans="7:18" x14ac:dyDescent="0.25">
      <c r="G1362" s="1"/>
      <c r="P1362" s="12">
        <f t="shared" si="97"/>
        <v>4</v>
      </c>
      <c r="Q1362" s="12" cm="1">
        <f t="array" ref="Q1362">SUMPRODUCT(($G$2:$G$2765=G1362)*(P1362&gt;$P$2:$P$2765))+1</f>
        <v>1320</v>
      </c>
      <c r="R1362" s="12" t="e">
        <f>(Q1362*100000)+#REF!</f>
        <v>#REF!</v>
      </c>
    </row>
    <row r="1363" spans="7:18" x14ac:dyDescent="0.25">
      <c r="G1363" s="1"/>
      <c r="P1363" s="12">
        <f t="shared" si="97"/>
        <v>4</v>
      </c>
      <c r="Q1363" s="12" cm="1">
        <f t="array" ref="Q1363">SUMPRODUCT(($G$2:$G$2765=G1363)*(P1363&gt;$P$2:$P$2765))+1</f>
        <v>1320</v>
      </c>
      <c r="R1363" s="12" t="e">
        <f>(Q1363*100000)+#REF!</f>
        <v>#REF!</v>
      </c>
    </row>
    <row r="1364" spans="7:18" x14ac:dyDescent="0.25">
      <c r="G1364" s="1"/>
      <c r="P1364" s="12">
        <f t="shared" si="97"/>
        <v>4</v>
      </c>
      <c r="Q1364" s="12" cm="1">
        <f t="array" ref="Q1364">SUMPRODUCT(($G$2:$G$2765=G1364)*(P1364&gt;$P$2:$P$2765))+1</f>
        <v>1320</v>
      </c>
      <c r="R1364" s="12" t="e">
        <f>(Q1364*100000)+#REF!</f>
        <v>#REF!</v>
      </c>
    </row>
    <row r="1365" spans="7:18" x14ac:dyDescent="0.25">
      <c r="G1365" s="1"/>
      <c r="P1365" s="12">
        <f t="shared" si="97"/>
        <v>4</v>
      </c>
      <c r="Q1365" s="12" cm="1">
        <f t="array" ref="Q1365">SUMPRODUCT(($G$2:$G$2765=G1365)*(P1365&gt;$P$2:$P$2765))+1</f>
        <v>1320</v>
      </c>
      <c r="R1365" s="12" t="e">
        <f>(Q1365*100000)+#REF!</f>
        <v>#REF!</v>
      </c>
    </row>
    <row r="1366" spans="7:18" x14ac:dyDescent="0.25">
      <c r="G1366" s="1"/>
      <c r="P1366" s="12">
        <f t="shared" si="97"/>
        <v>4</v>
      </c>
      <c r="Q1366" s="12" cm="1">
        <f t="array" ref="Q1366">SUMPRODUCT(($G$2:$G$2765=G1366)*(P1366&gt;$P$2:$P$2765))+1</f>
        <v>1320</v>
      </c>
      <c r="R1366" s="12" t="e">
        <f>(Q1366*100000)+#REF!</f>
        <v>#REF!</v>
      </c>
    </row>
    <row r="1367" spans="7:18" x14ac:dyDescent="0.25">
      <c r="G1367" s="1"/>
      <c r="P1367" s="12">
        <f t="shared" si="97"/>
        <v>4</v>
      </c>
      <c r="Q1367" s="12" cm="1">
        <f t="array" ref="Q1367">SUMPRODUCT(($G$2:$G$2765=G1367)*(P1367&gt;$P$2:$P$2765))+1</f>
        <v>1320</v>
      </c>
      <c r="R1367" s="12" t="e">
        <f>(Q1367*100000)+#REF!</f>
        <v>#REF!</v>
      </c>
    </row>
    <row r="1368" spans="7:18" x14ac:dyDescent="0.25">
      <c r="G1368" s="1"/>
      <c r="P1368" s="12">
        <f t="shared" si="97"/>
        <v>4</v>
      </c>
      <c r="Q1368" s="12" cm="1">
        <f t="array" ref="Q1368">SUMPRODUCT(($G$2:$G$2765=G1368)*(P1368&gt;$P$2:$P$2765))+1</f>
        <v>1320</v>
      </c>
      <c r="R1368" s="12" t="e">
        <f>(Q1368*100000)+#REF!</f>
        <v>#REF!</v>
      </c>
    </row>
    <row r="1369" spans="7:18" x14ac:dyDescent="0.25">
      <c r="G1369" s="1"/>
      <c r="P1369" s="12">
        <f t="shared" si="97"/>
        <v>4</v>
      </c>
      <c r="Q1369" s="12" cm="1">
        <f t="array" ref="Q1369">SUMPRODUCT(($G$2:$G$2765=G1369)*(P1369&gt;$P$2:$P$2765))+1</f>
        <v>1320</v>
      </c>
      <c r="R1369" s="12" t="e">
        <f>(Q1369*100000)+#REF!</f>
        <v>#REF!</v>
      </c>
    </row>
    <row r="1370" spans="7:18" x14ac:dyDescent="0.25">
      <c r="G1370" s="1"/>
      <c r="P1370" s="12">
        <f t="shared" si="97"/>
        <v>4</v>
      </c>
      <c r="Q1370" s="12" cm="1">
        <f t="array" ref="Q1370">SUMPRODUCT(($G$2:$G$2765=G1370)*(P1370&gt;$P$2:$P$2765))+1</f>
        <v>1320</v>
      </c>
      <c r="R1370" s="12" t="e">
        <f>(Q1370*100000)+#REF!</f>
        <v>#REF!</v>
      </c>
    </row>
    <row r="1371" spans="7:18" x14ac:dyDescent="0.25">
      <c r="G1371" s="1"/>
      <c r="P1371" s="12">
        <f t="shared" si="97"/>
        <v>4</v>
      </c>
      <c r="Q1371" s="12" cm="1">
        <f t="array" ref="Q1371">SUMPRODUCT(($G$2:$G$2765=G1371)*(P1371&gt;$P$2:$P$2765))+1</f>
        <v>1320</v>
      </c>
      <c r="R1371" s="12" t="e">
        <f>(Q1371*100000)+#REF!</f>
        <v>#REF!</v>
      </c>
    </row>
    <row r="1372" spans="7:18" x14ac:dyDescent="0.25">
      <c r="G1372" s="1"/>
      <c r="P1372" s="12">
        <f t="shared" si="97"/>
        <v>4</v>
      </c>
      <c r="Q1372" s="12" cm="1">
        <f t="array" ref="Q1372">SUMPRODUCT(($G$2:$G$2765=G1372)*(P1372&gt;$P$2:$P$2765))+1</f>
        <v>1320</v>
      </c>
      <c r="R1372" s="12" t="e">
        <f>(Q1372*100000)+#REF!</f>
        <v>#REF!</v>
      </c>
    </row>
    <row r="1373" spans="7:18" x14ac:dyDescent="0.25">
      <c r="G1373" s="1"/>
      <c r="P1373" s="12">
        <f t="shared" si="97"/>
        <v>4</v>
      </c>
      <c r="Q1373" s="12" cm="1">
        <f t="array" ref="Q1373">SUMPRODUCT(($G$2:$G$2765=G1373)*(P1373&gt;$P$2:$P$2765))+1</f>
        <v>1320</v>
      </c>
      <c r="R1373" s="12" t="e">
        <f>(Q1373*100000)+#REF!</f>
        <v>#REF!</v>
      </c>
    </row>
    <row r="1374" spans="7:18" x14ac:dyDescent="0.25">
      <c r="G1374" s="1"/>
      <c r="P1374" s="12">
        <f t="shared" si="97"/>
        <v>4</v>
      </c>
      <c r="Q1374" s="12" cm="1">
        <f t="array" ref="Q1374">SUMPRODUCT(($G$2:$G$2765=G1374)*(P1374&gt;$P$2:$P$2765))+1</f>
        <v>1320</v>
      </c>
      <c r="R1374" s="12" t="e">
        <f>(Q1374*100000)+#REF!</f>
        <v>#REF!</v>
      </c>
    </row>
    <row r="1375" spans="7:18" x14ac:dyDescent="0.25">
      <c r="G1375" s="1"/>
      <c r="P1375" s="12">
        <f t="shared" si="97"/>
        <v>4</v>
      </c>
      <c r="Q1375" s="12" cm="1">
        <f t="array" ref="Q1375">SUMPRODUCT(($G$2:$G$2765=G1375)*(P1375&gt;$P$2:$P$2765))+1</f>
        <v>1320</v>
      </c>
      <c r="R1375" s="12" t="e">
        <f>(Q1375*100000)+#REF!</f>
        <v>#REF!</v>
      </c>
    </row>
    <row r="1376" spans="7:18" x14ac:dyDescent="0.25">
      <c r="G1376" s="1"/>
      <c r="P1376" s="12">
        <f t="shared" si="97"/>
        <v>4</v>
      </c>
      <c r="Q1376" s="12" cm="1">
        <f t="array" ref="Q1376">SUMPRODUCT(($G$2:$G$2765=G1376)*(P1376&gt;$P$2:$P$2765))+1</f>
        <v>1320</v>
      </c>
      <c r="R1376" s="12" t="e">
        <f>(Q1376*100000)+#REF!</f>
        <v>#REF!</v>
      </c>
    </row>
    <row r="1377" spans="7:18" x14ac:dyDescent="0.25">
      <c r="G1377" s="1"/>
      <c r="P1377" s="12">
        <f t="shared" si="97"/>
        <v>4</v>
      </c>
      <c r="Q1377" s="12" cm="1">
        <f t="array" ref="Q1377">SUMPRODUCT(($G$2:$G$2765=G1377)*(P1377&gt;$P$2:$P$2765))+1</f>
        <v>1320</v>
      </c>
      <c r="R1377" s="12" t="e">
        <f>(Q1377*100000)+#REF!</f>
        <v>#REF!</v>
      </c>
    </row>
    <row r="1378" spans="7:18" x14ac:dyDescent="0.25">
      <c r="G1378" s="1"/>
      <c r="P1378" s="12">
        <f t="shared" si="97"/>
        <v>4</v>
      </c>
      <c r="Q1378" s="12" cm="1">
        <f t="array" ref="Q1378">SUMPRODUCT(($G$2:$G$2765=G1378)*(P1378&gt;$P$2:$P$2765))+1</f>
        <v>1320</v>
      </c>
      <c r="R1378" s="12" t="e">
        <f>(Q1378*100000)+#REF!</f>
        <v>#REF!</v>
      </c>
    </row>
    <row r="1379" spans="7:18" x14ac:dyDescent="0.25">
      <c r="G1379" s="1"/>
      <c r="P1379" s="12">
        <f t="shared" si="97"/>
        <v>4</v>
      </c>
      <c r="Q1379" s="12" cm="1">
        <f t="array" ref="Q1379">SUMPRODUCT(($G$2:$G$2765=G1379)*(P1379&gt;$P$2:$P$2765))+1</f>
        <v>1320</v>
      </c>
      <c r="R1379" s="12" t="e">
        <f>(Q1379*100000)+#REF!</f>
        <v>#REF!</v>
      </c>
    </row>
    <row r="1380" spans="7:18" x14ac:dyDescent="0.25">
      <c r="G1380" s="1"/>
      <c r="P1380" s="12">
        <f t="shared" si="97"/>
        <v>4</v>
      </c>
      <c r="Q1380" s="12" cm="1">
        <f t="array" ref="Q1380">SUMPRODUCT(($G$2:$G$2765=G1380)*(P1380&gt;$P$2:$P$2765))+1</f>
        <v>1320</v>
      </c>
      <c r="R1380" s="12" t="e">
        <f>(Q1380*100000)+#REF!</f>
        <v>#REF!</v>
      </c>
    </row>
    <row r="1381" spans="7:18" x14ac:dyDescent="0.25">
      <c r="G1381" s="1"/>
      <c r="P1381" s="12">
        <f t="shared" si="97"/>
        <v>4</v>
      </c>
      <c r="Q1381" s="12" cm="1">
        <f t="array" ref="Q1381">SUMPRODUCT(($G$2:$G$2765=G1381)*(P1381&gt;$P$2:$P$2765))+1</f>
        <v>1320</v>
      </c>
      <c r="R1381" s="12" t="e">
        <f>(Q1381*100000)+#REF!</f>
        <v>#REF!</v>
      </c>
    </row>
    <row r="1382" spans="7:18" x14ac:dyDescent="0.25">
      <c r="G1382" s="1"/>
      <c r="P1382" s="12">
        <f t="shared" si="97"/>
        <v>4</v>
      </c>
      <c r="Q1382" s="12" cm="1">
        <f t="array" ref="Q1382">SUMPRODUCT(($G$2:$G$2765=G1382)*(P1382&gt;$P$2:$P$2765))+1</f>
        <v>1320</v>
      </c>
      <c r="R1382" s="12" t="e">
        <f>(Q1382*100000)+#REF!</f>
        <v>#REF!</v>
      </c>
    </row>
    <row r="1383" spans="7:18" x14ac:dyDescent="0.25">
      <c r="G1383" s="1"/>
      <c r="P1383" s="12">
        <f t="shared" si="97"/>
        <v>4</v>
      </c>
      <c r="Q1383" s="12" cm="1">
        <f t="array" ref="Q1383">SUMPRODUCT(($G$2:$G$2765=G1383)*(P1383&gt;$P$2:$P$2765))+1</f>
        <v>1320</v>
      </c>
      <c r="R1383" s="12" t="e">
        <f>(Q1383*100000)+#REF!</f>
        <v>#REF!</v>
      </c>
    </row>
    <row r="1384" spans="7:18" x14ac:dyDescent="0.25">
      <c r="G1384" s="1"/>
      <c r="P1384" s="12">
        <f t="shared" si="97"/>
        <v>4</v>
      </c>
      <c r="Q1384" s="12" cm="1">
        <f t="array" ref="Q1384">SUMPRODUCT(($G$2:$G$2765=G1384)*(P1384&gt;$P$2:$P$2765))+1</f>
        <v>1320</v>
      </c>
      <c r="R1384" s="12" t="e">
        <f>(Q1384*100000)+#REF!</f>
        <v>#REF!</v>
      </c>
    </row>
    <row r="1385" spans="7:18" x14ac:dyDescent="0.25">
      <c r="G1385" s="1"/>
      <c r="P1385" s="12">
        <f t="shared" si="97"/>
        <v>4</v>
      </c>
      <c r="Q1385" s="12" cm="1">
        <f t="array" ref="Q1385">SUMPRODUCT(($G$2:$G$2765=G1385)*(P1385&gt;$P$2:$P$2765))+1</f>
        <v>1320</v>
      </c>
      <c r="R1385" s="12" t="e">
        <f>(Q1385*100000)+#REF!</f>
        <v>#REF!</v>
      </c>
    </row>
    <row r="1386" spans="7:18" x14ac:dyDescent="0.25">
      <c r="G1386" s="1"/>
      <c r="P1386" s="12">
        <f t="shared" si="97"/>
        <v>4</v>
      </c>
      <c r="Q1386" s="12" cm="1">
        <f t="array" ref="Q1386">SUMPRODUCT(($G$2:$G$2765=G1386)*(P1386&gt;$P$2:$P$2765))+1</f>
        <v>1320</v>
      </c>
      <c r="R1386" s="12" t="e">
        <f>(Q1386*100000)+#REF!</f>
        <v>#REF!</v>
      </c>
    </row>
    <row r="1387" spans="7:18" x14ac:dyDescent="0.25">
      <c r="G1387" s="1"/>
      <c r="P1387" s="12">
        <f t="shared" si="97"/>
        <v>4</v>
      </c>
      <c r="Q1387" s="12" cm="1">
        <f t="array" ref="Q1387">SUMPRODUCT(($G$2:$G$2765=G1387)*(P1387&gt;$P$2:$P$2765))+1</f>
        <v>1320</v>
      </c>
      <c r="R1387" s="12" t="e">
        <f>(Q1387*100000)+#REF!</f>
        <v>#REF!</v>
      </c>
    </row>
    <row r="1388" spans="7:18" x14ac:dyDescent="0.25">
      <c r="G1388" s="1"/>
      <c r="P1388" s="12">
        <f t="shared" si="97"/>
        <v>4</v>
      </c>
      <c r="Q1388" s="12" cm="1">
        <f t="array" ref="Q1388">SUMPRODUCT(($G$2:$G$2765=G1388)*(P1388&gt;$P$2:$P$2765))+1</f>
        <v>1320</v>
      </c>
      <c r="R1388" s="12" t="e">
        <f>(Q1388*100000)+#REF!</f>
        <v>#REF!</v>
      </c>
    </row>
    <row r="1389" spans="7:18" x14ac:dyDescent="0.25">
      <c r="G1389" s="1"/>
      <c r="P1389" s="12">
        <f t="shared" si="97"/>
        <v>4</v>
      </c>
      <c r="Q1389" s="12" cm="1">
        <f t="array" ref="Q1389">SUMPRODUCT(($G$2:$G$2765=G1389)*(P1389&gt;$P$2:$P$2765))+1</f>
        <v>1320</v>
      </c>
      <c r="R1389" s="12" t="e">
        <f>(Q1389*100000)+#REF!</f>
        <v>#REF!</v>
      </c>
    </row>
    <row r="1390" spans="7:18" x14ac:dyDescent="0.25">
      <c r="G1390" s="1"/>
      <c r="P1390" s="12">
        <f t="shared" si="97"/>
        <v>4</v>
      </c>
      <c r="Q1390" s="12" cm="1">
        <f t="array" ref="Q1390">SUMPRODUCT(($G$2:$G$2765=G1390)*(P1390&gt;$P$2:$P$2765))+1</f>
        <v>1320</v>
      </c>
      <c r="R1390" s="12" t="e">
        <f>(Q1390*100000)+#REF!</f>
        <v>#REF!</v>
      </c>
    </row>
    <row r="1391" spans="7:18" x14ac:dyDescent="0.25">
      <c r="G1391" s="1"/>
      <c r="P1391" s="12">
        <f t="shared" si="97"/>
        <v>4</v>
      </c>
      <c r="Q1391" s="12" cm="1">
        <f t="array" ref="Q1391">SUMPRODUCT(($G$2:$G$2765=G1391)*(P1391&gt;$P$2:$P$2765))+1</f>
        <v>1320</v>
      </c>
      <c r="R1391" s="12" t="e">
        <f>(Q1391*100000)+#REF!</f>
        <v>#REF!</v>
      </c>
    </row>
    <row r="1392" spans="7:18" x14ac:dyDescent="0.25">
      <c r="G1392" s="1"/>
      <c r="P1392" s="12">
        <f t="shared" si="97"/>
        <v>4</v>
      </c>
      <c r="Q1392" s="12" cm="1">
        <f t="array" ref="Q1392">SUMPRODUCT(($G$2:$G$2765=G1392)*(P1392&gt;$P$2:$P$2765))+1</f>
        <v>1320</v>
      </c>
      <c r="R1392" s="12" t="e">
        <f>(Q1392*100000)+#REF!</f>
        <v>#REF!</v>
      </c>
    </row>
    <row r="1393" spans="7:18" x14ac:dyDescent="0.25">
      <c r="G1393" s="1"/>
      <c r="P1393" s="12">
        <f t="shared" si="97"/>
        <v>4</v>
      </c>
      <c r="Q1393" s="12" cm="1">
        <f t="array" ref="Q1393">SUMPRODUCT(($G$2:$G$2765=G1393)*(P1393&gt;$P$2:$P$2765))+1</f>
        <v>1320</v>
      </c>
      <c r="R1393" s="12" t="e">
        <f>(Q1393*100000)+#REF!</f>
        <v>#REF!</v>
      </c>
    </row>
    <row r="1394" spans="7:18" x14ac:dyDescent="0.25">
      <c r="G1394" s="1"/>
      <c r="P1394" s="12">
        <f t="shared" si="97"/>
        <v>4</v>
      </c>
      <c r="Q1394" s="12" cm="1">
        <f t="array" ref="Q1394">SUMPRODUCT(($G$2:$G$2765=G1394)*(P1394&gt;$P$2:$P$2765))+1</f>
        <v>1320</v>
      </c>
      <c r="R1394" s="12" t="e">
        <f>(Q1394*100000)+#REF!</f>
        <v>#REF!</v>
      </c>
    </row>
    <row r="1395" spans="7:18" x14ac:dyDescent="0.25">
      <c r="G1395" s="1"/>
      <c r="P1395" s="12">
        <f t="shared" si="97"/>
        <v>4</v>
      </c>
      <c r="Q1395" s="12" cm="1">
        <f t="array" ref="Q1395">SUMPRODUCT(($G$2:$G$2765=G1395)*(P1395&gt;$P$2:$P$2765))+1</f>
        <v>1320</v>
      </c>
      <c r="R1395" s="12" t="e">
        <f>(Q1395*100000)+#REF!</f>
        <v>#REF!</v>
      </c>
    </row>
    <row r="1396" spans="7:18" x14ac:dyDescent="0.25">
      <c r="G1396" s="1"/>
      <c r="P1396" s="12">
        <f t="shared" si="97"/>
        <v>4</v>
      </c>
      <c r="Q1396" s="12" cm="1">
        <f t="array" ref="Q1396">SUMPRODUCT(($G$2:$G$2765=G1396)*(P1396&gt;$P$2:$P$2765))+1</f>
        <v>1320</v>
      </c>
      <c r="R1396" s="12" t="e">
        <f>(Q1396*100000)+#REF!</f>
        <v>#REF!</v>
      </c>
    </row>
    <row r="1397" spans="7:18" x14ac:dyDescent="0.25">
      <c r="G1397" s="1"/>
      <c r="P1397" s="12">
        <f t="shared" si="97"/>
        <v>4</v>
      </c>
      <c r="Q1397" s="12" cm="1">
        <f t="array" ref="Q1397">SUMPRODUCT(($G$2:$G$2765=G1397)*(P1397&gt;$P$2:$P$2765))+1</f>
        <v>1320</v>
      </c>
      <c r="R1397" s="12" t="e">
        <f>(Q1397*100000)+#REF!</f>
        <v>#REF!</v>
      </c>
    </row>
    <row r="1398" spans="7:18" x14ac:dyDescent="0.25">
      <c r="G1398" s="1"/>
      <c r="P1398" s="12">
        <f t="shared" si="97"/>
        <v>4</v>
      </c>
      <c r="Q1398" s="12" cm="1">
        <f t="array" ref="Q1398">SUMPRODUCT(($G$2:$G$2765=G1398)*(P1398&gt;$P$2:$P$2765))+1</f>
        <v>1320</v>
      </c>
      <c r="R1398" s="12" t="e">
        <f>(Q1398*100000)+#REF!</f>
        <v>#REF!</v>
      </c>
    </row>
    <row r="1399" spans="7:18" x14ac:dyDescent="0.25">
      <c r="G1399" s="1"/>
      <c r="P1399" s="12">
        <f t="shared" si="97"/>
        <v>4</v>
      </c>
      <c r="Q1399" s="12" cm="1">
        <f t="array" ref="Q1399">SUMPRODUCT(($G$2:$G$2765=G1399)*(P1399&gt;$P$2:$P$2765))+1</f>
        <v>1320</v>
      </c>
      <c r="R1399" s="12" t="e">
        <f>(Q1399*100000)+#REF!</f>
        <v>#REF!</v>
      </c>
    </row>
    <row r="1400" spans="7:18" x14ac:dyDescent="0.25">
      <c r="G1400" s="1"/>
      <c r="P1400" s="12">
        <f t="shared" si="97"/>
        <v>4</v>
      </c>
      <c r="Q1400" s="12" cm="1">
        <f t="array" ref="Q1400">SUMPRODUCT(($G$2:$G$2765=G1400)*(P1400&gt;$P$2:$P$2765))+1</f>
        <v>1320</v>
      </c>
      <c r="R1400" s="12" t="e">
        <f>(Q1400*100000)+#REF!</f>
        <v>#REF!</v>
      </c>
    </row>
    <row r="1401" spans="7:18" x14ac:dyDescent="0.25">
      <c r="G1401" s="1"/>
      <c r="P1401" s="12">
        <f t="shared" ref="P1401:P1446" si="98">IF(J1401="Afternoon",1,IF(J1401="Evening",2,IF(J1401="Floodlit",3,4)))</f>
        <v>4</v>
      </c>
      <c r="Q1401" s="12" cm="1">
        <f t="array" ref="Q1401">SUMPRODUCT(($G$2:$G$2765=G1401)*(P1401&gt;$P$2:$P$2765))+1</f>
        <v>1320</v>
      </c>
      <c r="R1401" s="12" t="e">
        <f>(Q1401*100000)+#REF!</f>
        <v>#REF!</v>
      </c>
    </row>
    <row r="1402" spans="7:18" x14ac:dyDescent="0.25">
      <c r="G1402" s="1"/>
      <c r="P1402" s="12">
        <f t="shared" si="98"/>
        <v>4</v>
      </c>
      <c r="Q1402" s="12" cm="1">
        <f t="array" ref="Q1402">SUMPRODUCT(($G$2:$G$2765=G1402)*(P1402&gt;$P$2:$P$2765))+1</f>
        <v>1320</v>
      </c>
      <c r="R1402" s="12" t="e">
        <f>(Q1402*100000)+#REF!</f>
        <v>#REF!</v>
      </c>
    </row>
    <row r="1403" spans="7:18" x14ac:dyDescent="0.25">
      <c r="G1403" s="1"/>
      <c r="P1403" s="12">
        <f t="shared" si="98"/>
        <v>4</v>
      </c>
      <c r="Q1403" s="12" cm="1">
        <f t="array" ref="Q1403">SUMPRODUCT(($G$2:$G$2765=G1403)*(P1403&gt;$P$2:$P$2765))+1</f>
        <v>1320</v>
      </c>
      <c r="R1403" s="12" t="e">
        <f>(Q1403*100000)+#REF!</f>
        <v>#REF!</v>
      </c>
    </row>
    <row r="1404" spans="7:18" x14ac:dyDescent="0.25">
      <c r="G1404" s="1"/>
      <c r="P1404" s="12">
        <f t="shared" si="98"/>
        <v>4</v>
      </c>
      <c r="Q1404" s="12" cm="1">
        <f t="array" ref="Q1404">SUMPRODUCT(($G$2:$G$2765=G1404)*(P1404&gt;$P$2:$P$2765))+1</f>
        <v>1320</v>
      </c>
      <c r="R1404" s="12" t="e">
        <f>(Q1404*100000)+#REF!</f>
        <v>#REF!</v>
      </c>
    </row>
    <row r="1405" spans="7:18" x14ac:dyDescent="0.25">
      <c r="G1405" s="1"/>
      <c r="P1405" s="12">
        <f t="shared" si="98"/>
        <v>4</v>
      </c>
      <c r="Q1405" s="12" cm="1">
        <f t="array" ref="Q1405">SUMPRODUCT(($G$2:$G$2765=G1405)*(P1405&gt;$P$2:$P$2765))+1</f>
        <v>1320</v>
      </c>
      <c r="R1405" s="12" t="e">
        <f>(Q1405*100000)+#REF!</f>
        <v>#REF!</v>
      </c>
    </row>
    <row r="1406" spans="7:18" x14ac:dyDescent="0.25">
      <c r="G1406" s="1"/>
      <c r="P1406" s="12">
        <f t="shared" si="98"/>
        <v>4</v>
      </c>
      <c r="Q1406" s="12" cm="1">
        <f t="array" ref="Q1406">SUMPRODUCT(($G$2:$G$2765=G1406)*(P1406&gt;$P$2:$P$2765))+1</f>
        <v>1320</v>
      </c>
      <c r="R1406" s="12" t="e">
        <f>(Q1406*100000)+#REF!</f>
        <v>#REF!</v>
      </c>
    </row>
    <row r="1407" spans="7:18" x14ac:dyDescent="0.25">
      <c r="G1407" s="1"/>
      <c r="P1407" s="12">
        <f t="shared" si="98"/>
        <v>4</v>
      </c>
      <c r="Q1407" s="12" cm="1">
        <f t="array" ref="Q1407">SUMPRODUCT(($G$2:$G$2765=G1407)*(P1407&gt;$P$2:$P$2765))+1</f>
        <v>1320</v>
      </c>
      <c r="R1407" s="12" t="e">
        <f>(Q1407*100000)+#REF!</f>
        <v>#REF!</v>
      </c>
    </row>
    <row r="1408" spans="7:18" x14ac:dyDescent="0.25">
      <c r="G1408" s="1"/>
      <c r="P1408" s="12">
        <f t="shared" si="98"/>
        <v>4</v>
      </c>
      <c r="Q1408" s="12" cm="1">
        <f t="array" ref="Q1408">SUMPRODUCT(($G$2:$G$2765=G1408)*(P1408&gt;$P$2:$P$2765))+1</f>
        <v>1320</v>
      </c>
      <c r="R1408" s="12" t="e">
        <f>(Q1408*100000)+#REF!</f>
        <v>#REF!</v>
      </c>
    </row>
    <row r="1409" spans="7:18" x14ac:dyDescent="0.25">
      <c r="G1409" s="1"/>
      <c r="P1409" s="12">
        <f t="shared" si="98"/>
        <v>4</v>
      </c>
      <c r="Q1409" s="12" cm="1">
        <f t="array" ref="Q1409">SUMPRODUCT(($G$2:$G$2765=G1409)*(P1409&gt;$P$2:$P$2765))+1</f>
        <v>1320</v>
      </c>
      <c r="R1409" s="12" t="e">
        <f>(Q1409*100000)+#REF!</f>
        <v>#REF!</v>
      </c>
    </row>
    <row r="1410" spans="7:18" x14ac:dyDescent="0.25">
      <c r="G1410" s="1"/>
      <c r="P1410" s="12">
        <f t="shared" si="98"/>
        <v>4</v>
      </c>
      <c r="Q1410" s="12" cm="1">
        <f t="array" ref="Q1410">SUMPRODUCT(($G$2:$G$2765=G1410)*(P1410&gt;$P$2:$P$2765))+1</f>
        <v>1320</v>
      </c>
      <c r="R1410" s="12" t="e">
        <f>(Q1410*100000)+#REF!</f>
        <v>#REF!</v>
      </c>
    </row>
    <row r="1411" spans="7:18" x14ac:dyDescent="0.25">
      <c r="G1411" s="1"/>
      <c r="P1411" s="12">
        <f t="shared" si="98"/>
        <v>4</v>
      </c>
      <c r="Q1411" s="12" cm="1">
        <f t="array" ref="Q1411">SUMPRODUCT(($G$2:$G$2765=G1411)*(P1411&gt;$P$2:$P$2765))+1</f>
        <v>1320</v>
      </c>
      <c r="R1411" s="12" t="e">
        <f>(Q1411*100000)+#REF!</f>
        <v>#REF!</v>
      </c>
    </row>
    <row r="1412" spans="7:18" x14ac:dyDescent="0.25">
      <c r="G1412" s="1"/>
      <c r="P1412" s="12">
        <f t="shared" si="98"/>
        <v>4</v>
      </c>
      <c r="Q1412" s="12" cm="1">
        <f t="array" ref="Q1412">SUMPRODUCT(($G$2:$G$2765=G1412)*(P1412&gt;$P$2:$P$2765))+1</f>
        <v>1320</v>
      </c>
      <c r="R1412" s="12" t="e">
        <f>(Q1412*100000)+#REF!</f>
        <v>#REF!</v>
      </c>
    </row>
    <row r="1413" spans="7:18" x14ac:dyDescent="0.25">
      <c r="G1413" s="1"/>
      <c r="P1413" s="12">
        <f t="shared" si="98"/>
        <v>4</v>
      </c>
      <c r="Q1413" s="12" cm="1">
        <f t="array" ref="Q1413">SUMPRODUCT(($G$2:$G$2765=G1413)*(P1413&gt;$P$2:$P$2765))+1</f>
        <v>1320</v>
      </c>
      <c r="R1413" s="12" t="e">
        <f>(Q1413*100000)+#REF!</f>
        <v>#REF!</v>
      </c>
    </row>
    <row r="1414" spans="7:18" x14ac:dyDescent="0.25">
      <c r="G1414" s="1"/>
      <c r="P1414" s="12">
        <f t="shared" si="98"/>
        <v>4</v>
      </c>
      <c r="Q1414" s="12" cm="1">
        <f t="array" ref="Q1414">SUMPRODUCT(($G$2:$G$2765=G1414)*(P1414&gt;$P$2:$P$2765))+1</f>
        <v>1320</v>
      </c>
      <c r="R1414" s="12" t="e">
        <f>(Q1414*100000)+#REF!</f>
        <v>#REF!</v>
      </c>
    </row>
    <row r="1415" spans="7:18" x14ac:dyDescent="0.25">
      <c r="G1415" s="1"/>
      <c r="P1415" s="12">
        <f t="shared" si="98"/>
        <v>4</v>
      </c>
      <c r="Q1415" s="12" cm="1">
        <f t="array" ref="Q1415">SUMPRODUCT(($G$2:$G$2765=G1415)*(P1415&gt;$P$2:$P$2765))+1</f>
        <v>1320</v>
      </c>
      <c r="R1415" s="12" t="e">
        <f>(Q1415*100000)+#REF!</f>
        <v>#REF!</v>
      </c>
    </row>
    <row r="1416" spans="7:18" x14ac:dyDescent="0.25">
      <c r="G1416" s="1"/>
      <c r="P1416" s="12">
        <f t="shared" si="98"/>
        <v>4</v>
      </c>
      <c r="Q1416" s="12" cm="1">
        <f t="array" ref="Q1416">SUMPRODUCT(($G$2:$G$2765=G1416)*(P1416&gt;$P$2:$P$2765))+1</f>
        <v>1320</v>
      </c>
      <c r="R1416" s="12" t="e">
        <f>(Q1416*100000)+#REF!</f>
        <v>#REF!</v>
      </c>
    </row>
    <row r="1417" spans="7:18" x14ac:dyDescent="0.25">
      <c r="G1417" s="1"/>
      <c r="P1417" s="12">
        <f t="shared" si="98"/>
        <v>4</v>
      </c>
      <c r="Q1417" s="12" cm="1">
        <f t="array" ref="Q1417">SUMPRODUCT(($G$2:$G$2765=G1417)*(P1417&gt;$P$2:$P$2765))+1</f>
        <v>1320</v>
      </c>
      <c r="R1417" s="12" t="e">
        <f>(Q1417*100000)+#REF!</f>
        <v>#REF!</v>
      </c>
    </row>
    <row r="1418" spans="7:18" x14ac:dyDescent="0.25">
      <c r="G1418" s="1"/>
      <c r="P1418" s="12">
        <f t="shared" si="98"/>
        <v>4</v>
      </c>
      <c r="Q1418" s="12" cm="1">
        <f t="array" ref="Q1418">SUMPRODUCT(($G$2:$G$2765=G1418)*(P1418&gt;$P$2:$P$2765))+1</f>
        <v>1320</v>
      </c>
      <c r="R1418" s="12" t="e">
        <f>(Q1418*100000)+#REF!</f>
        <v>#REF!</v>
      </c>
    </row>
    <row r="1419" spans="7:18" x14ac:dyDescent="0.25">
      <c r="G1419" s="1"/>
      <c r="P1419" s="12">
        <f t="shared" si="98"/>
        <v>4</v>
      </c>
      <c r="Q1419" s="12" cm="1">
        <f t="array" ref="Q1419">SUMPRODUCT(($G$2:$G$2765=G1419)*(P1419&gt;$P$2:$P$2765))+1</f>
        <v>1320</v>
      </c>
      <c r="R1419" s="12" t="e">
        <f>(Q1419*100000)+#REF!</f>
        <v>#REF!</v>
      </c>
    </row>
    <row r="1420" spans="7:18" x14ac:dyDescent="0.25">
      <c r="G1420" s="1"/>
      <c r="P1420" s="12">
        <f t="shared" si="98"/>
        <v>4</v>
      </c>
      <c r="Q1420" s="12" cm="1">
        <f t="array" ref="Q1420">SUMPRODUCT(($G$2:$G$2765=G1420)*(P1420&gt;$P$2:$P$2765))+1</f>
        <v>1320</v>
      </c>
      <c r="R1420" s="12" t="e">
        <f>(Q1420*100000)+#REF!</f>
        <v>#REF!</v>
      </c>
    </row>
    <row r="1421" spans="7:18" x14ac:dyDescent="0.25">
      <c r="G1421" s="1"/>
      <c r="P1421" s="12">
        <f t="shared" si="98"/>
        <v>4</v>
      </c>
      <c r="Q1421" s="12" cm="1">
        <f t="array" ref="Q1421">SUMPRODUCT(($G$2:$G$2765=G1421)*(P1421&gt;$P$2:$P$2765))+1</f>
        <v>1320</v>
      </c>
      <c r="R1421" s="12" t="e">
        <f>(Q1421*100000)+#REF!</f>
        <v>#REF!</v>
      </c>
    </row>
    <row r="1422" spans="7:18" x14ac:dyDescent="0.25">
      <c r="G1422" s="1"/>
      <c r="P1422" s="12">
        <f t="shared" si="98"/>
        <v>4</v>
      </c>
      <c r="Q1422" s="12" cm="1">
        <f t="array" ref="Q1422">SUMPRODUCT(($G$2:$G$2765=G1422)*(P1422&gt;$P$2:$P$2765))+1</f>
        <v>1320</v>
      </c>
      <c r="R1422" s="12" t="e">
        <f>(Q1422*100000)+#REF!</f>
        <v>#REF!</v>
      </c>
    </row>
    <row r="1423" spans="7:18" x14ac:dyDescent="0.25">
      <c r="G1423" s="1"/>
      <c r="P1423" s="12">
        <f t="shared" si="98"/>
        <v>4</v>
      </c>
      <c r="Q1423" s="12" cm="1">
        <f t="array" ref="Q1423">SUMPRODUCT(($G$2:$G$2765=G1423)*(P1423&gt;$P$2:$P$2765))+1</f>
        <v>1320</v>
      </c>
      <c r="R1423" s="12" t="e">
        <f>(Q1423*100000)+#REF!</f>
        <v>#REF!</v>
      </c>
    </row>
    <row r="1424" spans="7:18" x14ac:dyDescent="0.25">
      <c r="G1424" s="1"/>
      <c r="P1424" s="12">
        <f t="shared" si="98"/>
        <v>4</v>
      </c>
      <c r="Q1424" s="12" cm="1">
        <f t="array" ref="Q1424">SUMPRODUCT(($G$2:$G$2765=G1424)*(P1424&gt;$P$2:$P$2765))+1</f>
        <v>1320</v>
      </c>
      <c r="R1424" s="12" t="e">
        <f>(Q1424*100000)+#REF!</f>
        <v>#REF!</v>
      </c>
    </row>
    <row r="1425" spans="7:18" x14ac:dyDescent="0.25">
      <c r="G1425" s="1"/>
      <c r="P1425" s="12">
        <f t="shared" si="98"/>
        <v>4</v>
      </c>
      <c r="Q1425" s="12" cm="1">
        <f t="array" ref="Q1425">SUMPRODUCT(($G$2:$G$2765=G1425)*(P1425&gt;$P$2:$P$2765))+1</f>
        <v>1320</v>
      </c>
      <c r="R1425" s="12" t="e">
        <f>(Q1425*100000)+#REF!</f>
        <v>#REF!</v>
      </c>
    </row>
    <row r="1426" spans="7:18" x14ac:dyDescent="0.25">
      <c r="G1426" s="1"/>
      <c r="P1426" s="12">
        <f t="shared" si="98"/>
        <v>4</v>
      </c>
      <c r="Q1426" s="12" cm="1">
        <f t="array" ref="Q1426">SUMPRODUCT(($G$2:$G$2765=G1426)*(P1426&gt;$P$2:$P$2765))+1</f>
        <v>1320</v>
      </c>
      <c r="R1426" s="12" t="e">
        <f>(Q1426*100000)+#REF!</f>
        <v>#REF!</v>
      </c>
    </row>
    <row r="1427" spans="7:18" x14ac:dyDescent="0.25">
      <c r="G1427" s="1"/>
      <c r="P1427" s="12">
        <f t="shared" si="98"/>
        <v>4</v>
      </c>
      <c r="Q1427" s="12" cm="1">
        <f t="array" ref="Q1427">SUMPRODUCT(($G$2:$G$2765=G1427)*(P1427&gt;$P$2:$P$2765))+1</f>
        <v>1320</v>
      </c>
      <c r="R1427" s="12" t="e">
        <f>(Q1427*100000)+#REF!</f>
        <v>#REF!</v>
      </c>
    </row>
    <row r="1428" spans="7:18" x14ac:dyDescent="0.25">
      <c r="G1428" s="1"/>
      <c r="P1428" s="12">
        <f t="shared" si="98"/>
        <v>4</v>
      </c>
      <c r="Q1428" s="12" cm="1">
        <f t="array" ref="Q1428">SUMPRODUCT(($G$2:$G$2765=G1428)*(P1428&gt;$P$2:$P$2765))+1</f>
        <v>1320</v>
      </c>
      <c r="R1428" s="12" t="e">
        <f>(Q1428*100000)+#REF!</f>
        <v>#REF!</v>
      </c>
    </row>
    <row r="1429" spans="7:18" x14ac:dyDescent="0.25">
      <c r="G1429" s="1"/>
      <c r="P1429" s="12">
        <f t="shared" si="98"/>
        <v>4</v>
      </c>
      <c r="Q1429" s="12" cm="1">
        <f t="array" ref="Q1429">SUMPRODUCT(($G$2:$G$2765=G1429)*(P1429&gt;$P$2:$P$2765))+1</f>
        <v>1320</v>
      </c>
      <c r="R1429" s="12" t="e">
        <f>(Q1429*100000)+#REF!</f>
        <v>#REF!</v>
      </c>
    </row>
    <row r="1430" spans="7:18" x14ac:dyDescent="0.25">
      <c r="G1430" s="1"/>
      <c r="P1430" s="12">
        <f t="shared" si="98"/>
        <v>4</v>
      </c>
      <c r="Q1430" s="12" cm="1">
        <f t="array" ref="Q1430">SUMPRODUCT(($G$2:$G$2765=G1430)*(P1430&gt;$P$2:$P$2765))+1</f>
        <v>1320</v>
      </c>
      <c r="R1430" s="12" t="e">
        <f>(Q1430*100000)+#REF!</f>
        <v>#REF!</v>
      </c>
    </row>
    <row r="1431" spans="7:18" x14ac:dyDescent="0.25">
      <c r="G1431" s="1"/>
      <c r="P1431" s="12">
        <f t="shared" si="98"/>
        <v>4</v>
      </c>
      <c r="Q1431" s="12" cm="1">
        <f t="array" ref="Q1431">SUMPRODUCT(($G$2:$G$2765=G1431)*(P1431&gt;$P$2:$P$2765))+1</f>
        <v>1320</v>
      </c>
      <c r="R1431" s="12" t="e">
        <f>(Q1431*100000)+#REF!</f>
        <v>#REF!</v>
      </c>
    </row>
    <row r="1432" spans="7:18" x14ac:dyDescent="0.25">
      <c r="G1432" s="1"/>
      <c r="P1432" s="12">
        <f t="shared" si="98"/>
        <v>4</v>
      </c>
      <c r="Q1432" s="12" cm="1">
        <f t="array" ref="Q1432">SUMPRODUCT(($G$2:$G$2765=G1432)*(P1432&gt;$P$2:$P$2765))+1</f>
        <v>1320</v>
      </c>
      <c r="R1432" s="12" t="e">
        <f>(Q1432*100000)+#REF!</f>
        <v>#REF!</v>
      </c>
    </row>
    <row r="1433" spans="7:18" x14ac:dyDescent="0.25">
      <c r="G1433" s="1"/>
      <c r="P1433" s="12">
        <f t="shared" si="98"/>
        <v>4</v>
      </c>
      <c r="Q1433" s="12" cm="1">
        <f t="array" ref="Q1433">SUMPRODUCT(($G$2:$G$2765=G1433)*(P1433&gt;$P$2:$P$2765))+1</f>
        <v>1320</v>
      </c>
      <c r="R1433" s="12" t="e">
        <f>(Q1433*100000)+#REF!</f>
        <v>#REF!</v>
      </c>
    </row>
    <row r="1434" spans="7:18" x14ac:dyDescent="0.25">
      <c r="G1434" s="1"/>
      <c r="P1434" s="12">
        <f t="shared" si="98"/>
        <v>4</v>
      </c>
      <c r="Q1434" s="12" cm="1">
        <f t="array" ref="Q1434">SUMPRODUCT(($G$2:$G$2765=G1434)*(P1434&gt;$P$2:$P$2765))+1</f>
        <v>1320</v>
      </c>
      <c r="R1434" s="12" t="e">
        <f>(Q1434*100000)+#REF!</f>
        <v>#REF!</v>
      </c>
    </row>
    <row r="1435" spans="7:18" x14ac:dyDescent="0.25">
      <c r="G1435" s="1"/>
      <c r="P1435" s="12">
        <f t="shared" si="98"/>
        <v>4</v>
      </c>
      <c r="Q1435" s="12" cm="1">
        <f t="array" ref="Q1435">SUMPRODUCT(($G$2:$G$2765=G1435)*(P1435&gt;$P$2:$P$2765))+1</f>
        <v>1320</v>
      </c>
      <c r="R1435" s="12" t="e">
        <f>(Q1435*100000)+#REF!</f>
        <v>#REF!</v>
      </c>
    </row>
    <row r="1436" spans="7:18" x14ac:dyDescent="0.25">
      <c r="G1436" s="1"/>
      <c r="P1436" s="12">
        <f t="shared" si="98"/>
        <v>4</v>
      </c>
      <c r="Q1436" s="12" cm="1">
        <f t="array" ref="Q1436">SUMPRODUCT(($G$2:$G$2765=G1436)*(P1436&gt;$P$2:$P$2765))+1</f>
        <v>1320</v>
      </c>
      <c r="R1436" s="12" t="e">
        <f>(Q1436*100000)+#REF!</f>
        <v>#REF!</v>
      </c>
    </row>
    <row r="1437" spans="7:18" x14ac:dyDescent="0.25">
      <c r="G1437" s="1"/>
      <c r="P1437" s="12">
        <f t="shared" si="98"/>
        <v>4</v>
      </c>
      <c r="Q1437" s="12" cm="1">
        <f t="array" ref="Q1437">SUMPRODUCT(($G$2:$G$2765=G1437)*(P1437&gt;$P$2:$P$2765))+1</f>
        <v>1320</v>
      </c>
      <c r="R1437" s="12" t="e">
        <f>(Q1437*100000)+#REF!</f>
        <v>#REF!</v>
      </c>
    </row>
    <row r="1438" spans="7:18" x14ac:dyDescent="0.25">
      <c r="G1438" s="1"/>
      <c r="P1438" s="12">
        <f t="shared" si="98"/>
        <v>4</v>
      </c>
      <c r="Q1438" s="12" cm="1">
        <f t="array" ref="Q1438">SUMPRODUCT(($G$2:$G$2765=G1438)*(P1438&gt;$P$2:$P$2765))+1</f>
        <v>1320</v>
      </c>
      <c r="R1438" s="12" t="e">
        <f>(Q1438*100000)+#REF!</f>
        <v>#REF!</v>
      </c>
    </row>
    <row r="1439" spans="7:18" x14ac:dyDescent="0.25">
      <c r="G1439" s="1"/>
      <c r="P1439" s="12">
        <f t="shared" si="98"/>
        <v>4</v>
      </c>
      <c r="Q1439" s="12" cm="1">
        <f t="array" ref="Q1439">SUMPRODUCT(($G$2:$G$2765=G1439)*(P1439&gt;$P$2:$P$2765))+1</f>
        <v>1320</v>
      </c>
      <c r="R1439" s="12" t="e">
        <f>(Q1439*100000)+#REF!</f>
        <v>#REF!</v>
      </c>
    </row>
    <row r="1440" spans="7:18" x14ac:dyDescent="0.25">
      <c r="G1440" s="1"/>
      <c r="P1440" s="12">
        <f t="shared" si="98"/>
        <v>4</v>
      </c>
      <c r="Q1440" s="12" cm="1">
        <f t="array" ref="Q1440">SUMPRODUCT(($G$2:$G$2765=G1440)*(P1440&gt;$P$2:$P$2765))+1</f>
        <v>1320</v>
      </c>
      <c r="R1440" s="12" t="e">
        <f>(Q1440*100000)+#REF!</f>
        <v>#REF!</v>
      </c>
    </row>
    <row r="1441" spans="7:18" x14ac:dyDescent="0.25">
      <c r="G1441" s="1"/>
      <c r="P1441" s="12">
        <f t="shared" si="98"/>
        <v>4</v>
      </c>
      <c r="Q1441" s="12" cm="1">
        <f t="array" ref="Q1441">SUMPRODUCT(($G$2:$G$2765=G1441)*(P1441&gt;$P$2:$P$2765))+1</f>
        <v>1320</v>
      </c>
      <c r="R1441" s="12" t="e">
        <f>(Q1441*100000)+#REF!</f>
        <v>#REF!</v>
      </c>
    </row>
    <row r="1442" spans="7:18" x14ac:dyDescent="0.25">
      <c r="G1442" s="1"/>
      <c r="P1442" s="12">
        <f t="shared" si="98"/>
        <v>4</v>
      </c>
      <c r="Q1442" s="12" cm="1">
        <f t="array" ref="Q1442">SUMPRODUCT(($G$2:$G$2765=G1442)*(P1442&gt;$P$2:$P$2765))+1</f>
        <v>1320</v>
      </c>
      <c r="R1442" s="12" t="e">
        <f>(Q1442*100000)+#REF!</f>
        <v>#REF!</v>
      </c>
    </row>
    <row r="1443" spans="7:18" x14ac:dyDescent="0.25">
      <c r="G1443" s="1"/>
      <c r="P1443" s="12">
        <f t="shared" si="98"/>
        <v>4</v>
      </c>
      <c r="Q1443" s="12" cm="1">
        <f t="array" ref="Q1443">SUMPRODUCT(($G$2:$G$2765=G1443)*(P1443&gt;$P$2:$P$2765))+1</f>
        <v>1320</v>
      </c>
      <c r="R1443" s="12" t="e">
        <f>(Q1443*100000)+#REF!</f>
        <v>#REF!</v>
      </c>
    </row>
    <row r="1444" spans="7:18" x14ac:dyDescent="0.25">
      <c r="G1444" s="1"/>
      <c r="P1444" s="12">
        <f t="shared" si="98"/>
        <v>4</v>
      </c>
      <c r="Q1444" s="12" cm="1">
        <f t="array" ref="Q1444">SUMPRODUCT(($G$2:$G$2765=G1444)*(P1444&gt;$P$2:$P$2765))+1</f>
        <v>1320</v>
      </c>
      <c r="R1444" s="12" t="e">
        <f>(Q1444*100000)+#REF!</f>
        <v>#REF!</v>
      </c>
    </row>
    <row r="1445" spans="7:18" x14ac:dyDescent="0.25">
      <c r="G1445" s="1"/>
      <c r="P1445" s="12">
        <f t="shared" si="98"/>
        <v>4</v>
      </c>
      <c r="Q1445" s="12" cm="1">
        <f t="array" ref="Q1445">SUMPRODUCT(($G$2:$G$2765=G1445)*(P1445&gt;$P$2:$P$2765))+1</f>
        <v>1320</v>
      </c>
      <c r="R1445" s="12" t="e">
        <f>(Q1445*100000)+#REF!</f>
        <v>#REF!</v>
      </c>
    </row>
    <row r="1446" spans="7:18" x14ac:dyDescent="0.25">
      <c r="G1446" s="1"/>
      <c r="P1446" s="12">
        <f t="shared" si="98"/>
        <v>4</v>
      </c>
      <c r="Q1446" s="12" cm="1">
        <f t="array" ref="Q1446">SUMPRODUCT(($G$2:$G$2765=G1446)*(P1446&gt;$P$2:$P$2765))+1</f>
        <v>1320</v>
      </c>
      <c r="R1446" s="12" t="e">
        <f>(Q1446*100000)+#REF!</f>
        <v>#REF!</v>
      </c>
    </row>
  </sheetData>
  <autoFilter ref="G1:O1776" xr:uid="{5CB5136A-E533-4D82-B2FD-CDC38612754B}">
    <sortState xmlns:xlrd2="http://schemas.microsoft.com/office/spreadsheetml/2017/richdata2" ref="G2:O1776">
      <sortCondition ref="M1:M17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6DED-AD5F-4F38-8350-3FA42DA87C58}">
  <dimension ref="A1:X1221"/>
  <sheetViews>
    <sheetView topLeftCell="G1" zoomScaleNormal="100" workbookViewId="0">
      <pane ySplit="1" topLeftCell="A2" activePane="bottomLeft" state="frozen"/>
      <selection activeCell="B1" sqref="B1"/>
      <selection pane="bottomLeft" activeCell="G1" sqref="A1:XFD1048576"/>
    </sheetView>
  </sheetViews>
  <sheetFormatPr defaultColWidth="8.85546875"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:C65" si="0">J2&amp;G2</f>
        <v>Afternoon44929</v>
      </c>
      <c r="D2" s="5" t="str">
        <f>IF('by region'!$C$2="Any","Any",'WTX courses'!V77)&amp;M2&amp;IF('by region'!$I$2="Any","Any",N2)&amp;G2</f>
        <v>AnyFlatAny44929</v>
      </c>
      <c r="E2" s="5" t="e">
        <f>IF(I2=#REF!,'WTX courses'!G77,"")</f>
        <v>#REF!</v>
      </c>
      <c r="F2" s="5" t="e">
        <f t="shared" ref="F2:F65" si="1">G2&amp;S2</f>
        <v>#REF!</v>
      </c>
      <c r="G2" s="15">
        <v>44929</v>
      </c>
      <c r="H2" s="16" t="s">
        <v>7</v>
      </c>
      <c r="I2" s="16" t="s">
        <v>73</v>
      </c>
      <c r="J2" s="16" t="s">
        <v>9</v>
      </c>
      <c r="K2" s="14" t="s">
        <v>10</v>
      </c>
      <c r="L2" s="14" t="s">
        <v>19</v>
      </c>
      <c r="M2" s="16" t="s">
        <v>25</v>
      </c>
      <c r="N2" s="16" t="s">
        <v>26</v>
      </c>
      <c r="O2" s="16" t="s">
        <v>21</v>
      </c>
      <c r="P2" s="12">
        <f t="shared" ref="P2:P36" si="2">IF(J2="Afternoon",1,IF(J2="Evening",2,IF(J2="Floodlit",3,4)))</f>
        <v>1</v>
      </c>
      <c r="Q2" s="12" cm="1">
        <f t="array" ref="Q2">SUMPRODUCT(($G$2:$G$2540=G2)*(P2&gt;$P$2:$P$2540))+1</f>
        <v>1</v>
      </c>
      <c r="R2" s="12" t="e">
        <f>(Q2*100000)+#REF!</f>
        <v>#REF!</v>
      </c>
      <c r="S2" t="e" cm="1">
        <f t="array" ref="S2">SUMPRODUCT(($G$2:$G$2540=G2)*(R2&gt;$R$2:$R$2540))+1</f>
        <v>#REF!</v>
      </c>
      <c r="T2" t="str">
        <f t="shared" ref="T2:T36" si="3">_xlfn.CONCAT(IF(M2="Flat",UPPER(I2),I2)," ",IF(J2="Evening","†",IF(J2="Floodlit","#","")))</f>
        <v xml:space="preserve">CHELMSFORD CITY </v>
      </c>
      <c r="U2">
        <v>0</v>
      </c>
      <c r="V2" t="s">
        <v>11</v>
      </c>
      <c r="W2">
        <f t="shared" ref="W2:W36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si="0"/>
        <v>Evening45050</v>
      </c>
      <c r="D3" s="5" t="str">
        <f>IF('by region'!$C$2="Any","Any",'WTX courses'!V93)&amp;M3&amp;IF('by region'!$I$2="Any","Any",N3)&amp;G3</f>
        <v>AnyFlatAny45050</v>
      </c>
      <c r="E3" s="5" t="e">
        <f>IF(I3=#REF!,'WTX courses'!G93,"")</f>
        <v>#REF!</v>
      </c>
      <c r="F3" s="5" t="e">
        <f t="shared" si="1"/>
        <v>#REF!</v>
      </c>
      <c r="G3" s="15">
        <v>45050</v>
      </c>
      <c r="H3" s="16" t="s">
        <v>34</v>
      </c>
      <c r="I3" s="16" t="s">
        <v>73</v>
      </c>
      <c r="J3" s="16" t="s">
        <v>80</v>
      </c>
      <c r="K3" s="14" t="s">
        <v>10</v>
      </c>
      <c r="L3" s="14" t="s">
        <v>19</v>
      </c>
      <c r="M3" s="16" t="s">
        <v>25</v>
      </c>
      <c r="N3" s="16" t="s">
        <v>26</v>
      </c>
      <c r="O3" s="16" t="s">
        <v>21</v>
      </c>
      <c r="P3" s="12">
        <f t="shared" si="2"/>
        <v>2</v>
      </c>
      <c r="Q3" s="12" cm="1">
        <f t="array" ref="Q3">SUMPRODUCT(($G$2:$G$2540=G3)*(P3&gt;$P$2:$P$2540))+1</f>
        <v>1</v>
      </c>
      <c r="R3" s="12" t="e">
        <f>(Q3*100000)+#REF!</f>
        <v>#REF!</v>
      </c>
      <c r="S3" t="e" cm="1">
        <f t="array" ref="S3">SUMPRODUCT(($G$2:$G$2540=G3)*(R3&gt;$R$2:$R$2540))+1</f>
        <v>#REF!</v>
      </c>
      <c r="T3" t="str">
        <f t="shared" si="3"/>
        <v>CHELMSFORD CITY †</v>
      </c>
      <c r="U3">
        <v>0</v>
      </c>
      <c r="V3" t="s">
        <v>30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0"/>
        <v>Afternoon45116</v>
      </c>
      <c r="D4" s="5" t="str">
        <f>IF('by region'!$C$2="Any","Any",'WTX courses'!V98)&amp;M4&amp;IF('by region'!$I$2="Any","Any",N4)&amp;G4</f>
        <v>AnyFlatAny45116</v>
      </c>
      <c r="E4" s="5" t="e">
        <f>IF(I4=#REF!,'WTX courses'!G98,"")</f>
        <v>#REF!</v>
      </c>
      <c r="F4" s="5" t="e">
        <f t="shared" si="1"/>
        <v>#REF!</v>
      </c>
      <c r="G4" s="15">
        <v>45116</v>
      </c>
      <c r="H4" s="16" t="s">
        <v>40</v>
      </c>
      <c r="I4" s="16" t="s">
        <v>73</v>
      </c>
      <c r="J4" s="16" t="s">
        <v>9</v>
      </c>
      <c r="K4" s="14" t="s">
        <v>10</v>
      </c>
      <c r="L4" s="14" t="s">
        <v>19</v>
      </c>
      <c r="M4" s="16" t="s">
        <v>25</v>
      </c>
      <c r="N4" s="16" t="s">
        <v>26</v>
      </c>
      <c r="O4" s="16" t="s">
        <v>21</v>
      </c>
      <c r="P4" s="12">
        <f t="shared" si="2"/>
        <v>1</v>
      </c>
      <c r="Q4" s="12" cm="1">
        <f t="array" ref="Q4">SUMPRODUCT(($G$2:$G$2540=G4)*(P4&gt;$P$2:$P$2540))+1</f>
        <v>1</v>
      </c>
      <c r="R4" s="12" t="e">
        <f>(Q4*100000)+#REF!</f>
        <v>#REF!</v>
      </c>
      <c r="S4" t="e" cm="1">
        <f t="array" ref="S4">SUMPRODUCT(($G$2:$G$2540=G4)*(R4&gt;$R$2:$R$2540))+1</f>
        <v>#REF!</v>
      </c>
      <c r="T4" t="str">
        <f t="shared" si="3"/>
        <v xml:space="preserve">CHELMSFORD CITY </v>
      </c>
      <c r="U4">
        <v>0</v>
      </c>
      <c r="V4" t="s">
        <v>30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0"/>
        <v>Afternoon44932</v>
      </c>
      <c r="D5" s="5" t="str">
        <f>IF('by region'!$C$2="Any","Any",'WTX courses'!V211)&amp;M5&amp;IF('by region'!$I$2="Any","Any",N5)&amp;G5</f>
        <v>AnyFlatAny44932</v>
      </c>
      <c r="E5" s="5" t="e">
        <f>IF(I5=#REF!,'WTX courses'!G211,"")</f>
        <v>#REF!</v>
      </c>
      <c r="F5" s="5" t="e">
        <f t="shared" si="1"/>
        <v>#REF!</v>
      </c>
      <c r="G5" s="15">
        <v>44932</v>
      </c>
      <c r="H5" s="16" t="s">
        <v>35</v>
      </c>
      <c r="I5" s="16" t="s">
        <v>47</v>
      </c>
      <c r="J5" s="16" t="s">
        <v>9</v>
      </c>
      <c r="K5" s="14" t="s">
        <v>16</v>
      </c>
      <c r="L5" s="14" t="s">
        <v>19</v>
      </c>
      <c r="M5" s="16" t="s">
        <v>25</v>
      </c>
      <c r="N5" s="16" t="s">
        <v>26</v>
      </c>
      <c r="O5" s="16" t="s">
        <v>21</v>
      </c>
      <c r="P5" s="12">
        <f t="shared" si="2"/>
        <v>1</v>
      </c>
      <c r="Q5" s="12" cm="1">
        <f t="array" ref="Q5">SUMPRODUCT(($G$2:$G$2540=G5)*(P5&gt;$P$2:$P$2540))+1</f>
        <v>1</v>
      </c>
      <c r="R5" s="12" t="e">
        <f>(Q5*100000)+#REF!</f>
        <v>#REF!</v>
      </c>
      <c r="S5" t="e" cm="1">
        <f t="array" ref="S5">SUMPRODUCT(($G$2:$G$2540=G5)*(R5&gt;$R$2:$R$2540))+1</f>
        <v>#REF!</v>
      </c>
      <c r="T5" t="str">
        <f t="shared" si="3"/>
        <v xml:space="preserve">KEMPTON PARK </v>
      </c>
      <c r="U5">
        <v>0</v>
      </c>
      <c r="V5" t="s">
        <v>30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0"/>
        <v>Afternoon44943</v>
      </c>
      <c r="D6" s="5" t="str">
        <f>IF('by region'!$C$2="Any","Any",'WTX courses'!V214)&amp;M6&amp;IF('by region'!$I$2="Any","Any",N6)&amp;G6</f>
        <v>AnyFlatAny44943</v>
      </c>
      <c r="E6" s="5" t="e">
        <f>IF(I6=#REF!,'WTX courses'!G214,"")</f>
        <v>#REF!</v>
      </c>
      <c r="F6" s="5" t="e">
        <f t="shared" si="1"/>
        <v>#REF!</v>
      </c>
      <c r="G6" s="15">
        <v>44943</v>
      </c>
      <c r="H6" s="16" t="s">
        <v>7</v>
      </c>
      <c r="I6" s="16" t="s">
        <v>47</v>
      </c>
      <c r="J6" s="16" t="s">
        <v>9</v>
      </c>
      <c r="K6" s="14" t="s">
        <v>16</v>
      </c>
      <c r="L6" s="14" t="s">
        <v>19</v>
      </c>
      <c r="M6" s="16" t="s">
        <v>25</v>
      </c>
      <c r="N6" s="16" t="s">
        <v>26</v>
      </c>
      <c r="O6" s="16" t="s">
        <v>21</v>
      </c>
      <c r="P6" s="12">
        <f t="shared" si="2"/>
        <v>1</v>
      </c>
      <c r="Q6" s="12" cm="1">
        <f t="array" ref="Q6">SUMPRODUCT(($G$2:$G$2540=G6)*(P6&gt;$P$2:$P$2540))+1</f>
        <v>1</v>
      </c>
      <c r="R6" s="12" t="e">
        <f>(Q6*100000)+#REF!</f>
        <v>#REF!</v>
      </c>
      <c r="S6" t="e" cm="1">
        <f t="array" ref="S6">SUMPRODUCT(($G$2:$G$2540=G6)*(R6&gt;$R$2:$R$2540))+1</f>
        <v>#REF!</v>
      </c>
      <c r="T6" t="str">
        <f t="shared" si="3"/>
        <v xml:space="preserve">KEMPTON PARK 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0"/>
        <v>Evening45049</v>
      </c>
      <c r="D7" s="5" t="str">
        <f>IF('by region'!$C$2="Any","Any",'WTX courses'!V235)&amp;M7&amp;IF('by region'!$I$2="Any","Any",N7)&amp;G7</f>
        <v>AnyFlatAny45049</v>
      </c>
      <c r="E7" s="5" t="e">
        <f>IF(I7=#REF!,'WTX courses'!G235,"")</f>
        <v>#REF!</v>
      </c>
      <c r="F7" s="5" t="e">
        <f t="shared" si="1"/>
        <v>#REF!</v>
      </c>
      <c r="G7" s="15">
        <v>45049</v>
      </c>
      <c r="H7" s="16" t="s">
        <v>27</v>
      </c>
      <c r="I7" s="16" t="s">
        <v>47</v>
      </c>
      <c r="J7" s="16" t="s">
        <v>80</v>
      </c>
      <c r="K7" s="14" t="s">
        <v>16</v>
      </c>
      <c r="L7" s="14" t="s">
        <v>19</v>
      </c>
      <c r="M7" s="16" t="s">
        <v>25</v>
      </c>
      <c r="N7" s="16" t="s">
        <v>26</v>
      </c>
      <c r="O7" s="16" t="s">
        <v>21</v>
      </c>
      <c r="P7" s="12">
        <f t="shared" si="2"/>
        <v>2</v>
      </c>
      <c r="Q7" s="12" cm="1">
        <f t="array" ref="Q7">SUMPRODUCT(($G$2:$G$2540=G7)*(P7&gt;$P$2:$P$2540))+1</f>
        <v>3</v>
      </c>
      <c r="R7" s="12" t="e">
        <f>(Q7*100000)+#REF!</f>
        <v>#REF!</v>
      </c>
      <c r="S7" t="e" cm="1">
        <f t="array" ref="S7">SUMPRODUCT(($G$2:$G$2540=G7)*(R7&gt;$R$2:$R$2540))+1</f>
        <v>#REF!</v>
      </c>
      <c r="T7" t="str">
        <f t="shared" si="3"/>
        <v>KEMPTON PARK †</v>
      </c>
      <c r="U7">
        <v>0</v>
      </c>
      <c r="V7" t="s">
        <v>30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0"/>
        <v>Afternoon45245</v>
      </c>
      <c r="D8" s="5" t="str">
        <f>IF('by region'!$C$2="Any","Any",'WTX courses'!V263)&amp;M8&amp;IF('by region'!$I$2="Any","Any",N8)&amp;G8</f>
        <v>AnyFlatAny45245</v>
      </c>
      <c r="E8" s="5" t="e">
        <f>IF(I8=#REF!,'WTX courses'!G263,"")</f>
        <v>#REF!</v>
      </c>
      <c r="F8" s="5" t="e">
        <f t="shared" si="1"/>
        <v>#REF!</v>
      </c>
      <c r="G8" s="15">
        <v>45245</v>
      </c>
      <c r="H8" s="16" t="s">
        <v>27</v>
      </c>
      <c r="I8" s="16" t="s">
        <v>47</v>
      </c>
      <c r="J8" s="16" t="s">
        <v>9</v>
      </c>
      <c r="K8" s="14" t="s">
        <v>16</v>
      </c>
      <c r="L8" s="14" t="s">
        <v>19</v>
      </c>
      <c r="M8" s="16" t="s">
        <v>25</v>
      </c>
      <c r="N8" s="16" t="s">
        <v>26</v>
      </c>
      <c r="O8" s="16" t="s">
        <v>21</v>
      </c>
      <c r="P8" s="12">
        <f t="shared" si="2"/>
        <v>1</v>
      </c>
      <c r="Q8" s="12" cm="1">
        <f t="array" ref="Q8">SUMPRODUCT(($G$2:$G$2540=G8)*(P8&gt;$P$2:$P$2540))+1</f>
        <v>1</v>
      </c>
      <c r="R8" s="12" t="e">
        <f>(Q8*100000)+#REF!</f>
        <v>#REF!</v>
      </c>
      <c r="S8" t="e" cm="1">
        <f t="array" ref="S8">SUMPRODUCT(($G$2:$G$2540=G8)*(R8&gt;$R$2:$R$2540))+1</f>
        <v>#REF!</v>
      </c>
      <c r="T8" t="str">
        <f t="shared" si="3"/>
        <v xml:space="preserve">KEMPTON PARK </v>
      </c>
      <c r="U8">
        <v>0</v>
      </c>
      <c r="V8" t="s">
        <v>30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0"/>
        <v>Afternoon44928</v>
      </c>
      <c r="D9" s="5" t="str">
        <f>IF('by region'!$C$2="Any","Any",'WTX courses'!V268)&amp;M9&amp;IF('by region'!$I$2="Any","Any",N9)&amp;G9</f>
        <v>AnyFlatAny44928</v>
      </c>
      <c r="E9" s="5" t="e">
        <f>IF(I9=#REF!,'WTX courses'!G268,"")</f>
        <v>#REF!</v>
      </c>
      <c r="F9" s="5" t="e">
        <f t="shared" si="1"/>
        <v>#REF!</v>
      </c>
      <c r="G9" s="15">
        <v>44928</v>
      </c>
      <c r="H9" s="16" t="s">
        <v>42</v>
      </c>
      <c r="I9" s="16" t="s">
        <v>36</v>
      </c>
      <c r="J9" s="16" t="s">
        <v>9</v>
      </c>
      <c r="K9" s="14" t="s">
        <v>24</v>
      </c>
      <c r="L9" s="14" t="s">
        <v>19</v>
      </c>
      <c r="M9" s="16" t="s">
        <v>25</v>
      </c>
      <c r="N9" s="16" t="s">
        <v>26</v>
      </c>
      <c r="O9" s="16" t="s">
        <v>21</v>
      </c>
      <c r="P9" s="12">
        <f t="shared" si="2"/>
        <v>1</v>
      </c>
      <c r="Q9" s="12" cm="1">
        <f t="array" ref="Q9">SUMPRODUCT(($G$2:$G$2540=G9)*(P9&gt;$P$2:$P$2540))+1</f>
        <v>1</v>
      </c>
      <c r="R9" s="12" t="e">
        <f>(Q9*100000)+#REF!</f>
        <v>#REF!</v>
      </c>
      <c r="S9" t="e" cm="1">
        <f t="array" ref="S9">SUMPRODUCT(($G$2:$G$2540=G9)*(R9&gt;$R$2:$R$2540))+1</f>
        <v>#REF!</v>
      </c>
      <c r="T9" t="str">
        <f t="shared" si="3"/>
        <v xml:space="preserve">LINGFIELD PARK </v>
      </c>
      <c r="U9">
        <v>0</v>
      </c>
      <c r="V9" t="s">
        <v>30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0"/>
        <v>Afternoon45023</v>
      </c>
      <c r="D10" s="5" t="str">
        <f>IF('by region'!$C$2="Any","Any",'WTX courses'!V292)&amp;M10&amp;IF('by region'!$I$2="Any","Any",N10)&amp;G10</f>
        <v>AnyFlatAny45023</v>
      </c>
      <c r="E10" s="5" t="e">
        <f>IF(I10=#REF!,'WTX courses'!G292,"")</f>
        <v>#REF!</v>
      </c>
      <c r="F10" s="5" t="e">
        <f t="shared" si="1"/>
        <v>#REF!</v>
      </c>
      <c r="G10" s="15">
        <v>45023</v>
      </c>
      <c r="H10" s="16" t="s">
        <v>35</v>
      </c>
      <c r="I10" s="16" t="s">
        <v>36</v>
      </c>
      <c r="J10" s="16" t="s">
        <v>9</v>
      </c>
      <c r="K10" s="14" t="s">
        <v>24</v>
      </c>
      <c r="L10" s="14" t="s">
        <v>19</v>
      </c>
      <c r="M10" s="16" t="s">
        <v>25</v>
      </c>
      <c r="N10" s="16" t="s">
        <v>26</v>
      </c>
      <c r="O10" s="16" t="s">
        <v>21</v>
      </c>
      <c r="P10" s="12">
        <f t="shared" si="2"/>
        <v>1</v>
      </c>
      <c r="Q10" s="12" cm="1">
        <f t="array" ref="Q10">SUMPRODUCT(($G$2:$G$2540=G10)*(P10&gt;$P$2:$P$2540))+1</f>
        <v>1</v>
      </c>
      <c r="R10" s="12" t="e">
        <f>(Q10*100000)+#REF!</f>
        <v>#REF!</v>
      </c>
      <c r="S10" t="e" cm="1">
        <f t="array" ref="S10">SUMPRODUCT(($G$2:$G$2540=G10)*(R10&gt;$R$2:$R$2540))+1</f>
        <v>#REF!</v>
      </c>
      <c r="T10" t="str">
        <f t="shared" si="3"/>
        <v xml:space="preserve">LINGFIELD PARK </v>
      </c>
      <c r="U10">
        <v>0</v>
      </c>
      <c r="V10" t="s">
        <v>30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0"/>
        <v>Afternoon44930</v>
      </c>
      <c r="D11" s="5" t="str">
        <f>IF('by region'!$C$2="Any","Any",'WTX courses'!V350)&amp;M11&amp;IF('by region'!$I$2="Any","Any",N11)&amp;G11</f>
        <v>AnyFlatAny44930</v>
      </c>
      <c r="E11" s="5" t="e">
        <f>IF(I11=#REF!,'WTX courses'!G350,"")</f>
        <v>#REF!</v>
      </c>
      <c r="F11" s="5" t="e">
        <f t="shared" si="1"/>
        <v>#REF!</v>
      </c>
      <c r="G11" s="15">
        <v>44930</v>
      </c>
      <c r="H11" s="16" t="s">
        <v>27</v>
      </c>
      <c r="I11" s="16" t="s">
        <v>31</v>
      </c>
      <c r="J11" s="16" t="s">
        <v>9</v>
      </c>
      <c r="K11" s="14" t="s">
        <v>24</v>
      </c>
      <c r="L11" s="14" t="s">
        <v>11</v>
      </c>
      <c r="M11" s="16" t="s">
        <v>25</v>
      </c>
      <c r="N11" s="16" t="s">
        <v>26</v>
      </c>
      <c r="O11" s="16" t="s">
        <v>21</v>
      </c>
      <c r="P11" s="12">
        <f t="shared" si="2"/>
        <v>1</v>
      </c>
      <c r="Q11" s="12" cm="1">
        <f t="array" ref="Q11">SUMPRODUCT(($G$2:$G$2540=G11)*(P11&gt;$P$2:$P$2540))+1</f>
        <v>1</v>
      </c>
      <c r="R11" s="12" t="e">
        <f>(Q11*100000)+#REF!</f>
        <v>#REF!</v>
      </c>
      <c r="S11" t="e" cm="1">
        <f t="array" ref="S11">SUMPRODUCT(($G$2:$G$2540=G11)*(R11&gt;$R$2:$R$2540))+1</f>
        <v>#REF!</v>
      </c>
      <c r="T11" t="str">
        <f t="shared" si="3"/>
        <v xml:space="preserve">NEWCASTLE </v>
      </c>
      <c r="U11">
        <v>0</v>
      </c>
      <c r="V11" t="s">
        <v>30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0"/>
        <v>Afternoon45023</v>
      </c>
      <c r="D12" s="5" t="str">
        <f>IF('by region'!$C$2="Any","Any",'WTX courses'!V372)&amp;M12&amp;IF('by region'!$I$2="Any","Any",N12)&amp;G12</f>
        <v>AnyFlatAny45023</v>
      </c>
      <c r="E12" s="5" t="e">
        <f>IF(I12=#REF!,'WTX courses'!G372,"")</f>
        <v>#REF!</v>
      </c>
      <c r="F12" s="5" t="e">
        <f t="shared" si="1"/>
        <v>#REF!</v>
      </c>
      <c r="G12" s="15">
        <v>45023</v>
      </c>
      <c r="H12" s="16" t="s">
        <v>35</v>
      </c>
      <c r="I12" s="16" t="s">
        <v>31</v>
      </c>
      <c r="J12" s="16" t="s">
        <v>9</v>
      </c>
      <c r="K12" s="14" t="s">
        <v>24</v>
      </c>
      <c r="L12" s="14" t="s">
        <v>11</v>
      </c>
      <c r="M12" s="16" t="s">
        <v>25</v>
      </c>
      <c r="N12" s="16" t="s">
        <v>26</v>
      </c>
      <c r="O12" s="16" t="s">
        <v>21</v>
      </c>
      <c r="P12" s="12">
        <f t="shared" si="2"/>
        <v>1</v>
      </c>
      <c r="Q12" s="12" cm="1">
        <f t="array" ref="Q12">SUMPRODUCT(($G$2:$G$2540=G12)*(P12&gt;$P$2:$P$2540))+1</f>
        <v>1</v>
      </c>
      <c r="R12" s="12" t="e">
        <f>(Q12*100000)+#REF!</f>
        <v>#REF!</v>
      </c>
      <c r="S12" t="e" cm="1">
        <f t="array" ref="S12">SUMPRODUCT(($G$2:$G$2540=G12)*(R12&gt;$R$2:$R$2540))+1</f>
        <v>#REF!</v>
      </c>
      <c r="T12" t="str">
        <f t="shared" si="3"/>
        <v xml:space="preserve">NEWCASTLE </v>
      </c>
      <c r="U12">
        <v>0</v>
      </c>
      <c r="V12" t="s">
        <v>30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0"/>
        <v>Evening45048</v>
      </c>
      <c r="D13" s="5" t="str">
        <f>IF('by region'!$C$2="Any","Any",'WTX courses'!V374)&amp;M13&amp;IF('by region'!$I$2="Any","Any",N13)&amp;G13</f>
        <v>AnyFlatAny45048</v>
      </c>
      <c r="E13" s="5" t="e">
        <f>IF(I13=#REF!,'WTX courses'!G374,"")</f>
        <v>#REF!</v>
      </c>
      <c r="F13" s="5" t="e">
        <f t="shared" si="1"/>
        <v>#REF!</v>
      </c>
      <c r="G13" s="15">
        <v>45048</v>
      </c>
      <c r="H13" s="16" t="s">
        <v>7</v>
      </c>
      <c r="I13" s="16" t="s">
        <v>31</v>
      </c>
      <c r="J13" s="16" t="s">
        <v>80</v>
      </c>
      <c r="K13" s="14" t="s">
        <v>24</v>
      </c>
      <c r="L13" s="14" t="s">
        <v>11</v>
      </c>
      <c r="M13" s="16" t="s">
        <v>25</v>
      </c>
      <c r="N13" s="16" t="s">
        <v>26</v>
      </c>
      <c r="O13" s="16" t="s">
        <v>21</v>
      </c>
      <c r="P13" s="12">
        <f t="shared" si="2"/>
        <v>2</v>
      </c>
      <c r="Q13" s="12" cm="1">
        <f t="array" ref="Q13">SUMPRODUCT(($G$2:$G$2540=G13)*(P13&gt;$P$2:$P$2540))+1</f>
        <v>4</v>
      </c>
      <c r="R13" s="12" t="e">
        <f>(Q13*100000)+#REF!</f>
        <v>#REF!</v>
      </c>
      <c r="S13" t="e" cm="1">
        <f t="array" ref="S13">SUMPRODUCT(($G$2:$G$2540=G13)*(R13&gt;$R$2:$R$2540))+1</f>
        <v>#REF!</v>
      </c>
      <c r="T13" t="str">
        <f t="shared" si="3"/>
        <v>NEWCASTLE †</v>
      </c>
      <c r="U13">
        <v>0</v>
      </c>
      <c r="V13" t="s">
        <v>19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0"/>
        <v>Evening45153</v>
      </c>
      <c r="D14" s="5" t="str">
        <f>IF('by region'!$C$2="Any","Any",'WTX courses'!V382)&amp;M14&amp;IF('by region'!$I$2="Any","Any",N14)&amp;G14</f>
        <v>AnyFlatAny45153</v>
      </c>
      <c r="E14" s="5" t="e">
        <f>IF(I14=#REF!,'WTX courses'!G382,"")</f>
        <v>#REF!</v>
      </c>
      <c r="F14" s="5" t="e">
        <f t="shared" si="1"/>
        <v>#REF!</v>
      </c>
      <c r="G14" s="15">
        <v>45153</v>
      </c>
      <c r="H14" s="16" t="s">
        <v>7</v>
      </c>
      <c r="I14" s="16" t="s">
        <v>31</v>
      </c>
      <c r="J14" s="16" t="s">
        <v>80</v>
      </c>
      <c r="K14" s="14" t="s">
        <v>24</v>
      </c>
      <c r="L14" s="14" t="s">
        <v>11</v>
      </c>
      <c r="M14" s="16" t="s">
        <v>25</v>
      </c>
      <c r="N14" s="16" t="s">
        <v>26</v>
      </c>
      <c r="O14" s="16" t="s">
        <v>21</v>
      </c>
      <c r="P14" s="12">
        <f t="shared" si="2"/>
        <v>2</v>
      </c>
      <c r="Q14" s="12" cm="1">
        <f t="array" ref="Q14">SUMPRODUCT(($G$2:$G$2540=G14)*(P14&gt;$P$2:$P$2540))+1</f>
        <v>3</v>
      </c>
      <c r="R14" s="12" t="e">
        <f>(Q14*100000)+#REF!</f>
        <v>#REF!</v>
      </c>
      <c r="S14" t="e" cm="1">
        <f t="array" ref="S14">SUMPRODUCT(($G$2:$G$2540=G14)*(R14&gt;$R$2:$R$2540))+1</f>
        <v>#REF!</v>
      </c>
      <c r="T14" t="str">
        <f t="shared" si="3"/>
        <v>NEWCASTLE †</v>
      </c>
      <c r="U14">
        <v>0</v>
      </c>
      <c r="V14" t="s">
        <v>11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0"/>
        <v>Afternoon44931</v>
      </c>
      <c r="D15" s="5" t="str">
        <f>IF('by region'!$C$2="Any","Any",'WTX courses'!V507)&amp;M15&amp;IF('by region'!$I$2="Any","Any",N15)&amp;G15</f>
        <v>AnyFlatAny44931</v>
      </c>
      <c r="E15" s="5" t="e">
        <f>IF(I15=#REF!,'WTX courses'!G507,"")</f>
        <v>#REF!</v>
      </c>
      <c r="F15" s="5" t="e">
        <f t="shared" si="1"/>
        <v>#REF!</v>
      </c>
      <c r="G15" s="15">
        <v>44931</v>
      </c>
      <c r="H15" s="16" t="s">
        <v>34</v>
      </c>
      <c r="I15" s="16" t="s">
        <v>43</v>
      </c>
      <c r="J15" s="16" t="s">
        <v>9</v>
      </c>
      <c r="K15" s="14" t="s">
        <v>24</v>
      </c>
      <c r="L15" s="14" t="s">
        <v>17</v>
      </c>
      <c r="M15" s="16" t="s">
        <v>25</v>
      </c>
      <c r="N15" s="16" t="s">
        <v>26</v>
      </c>
      <c r="O15" s="16" t="s">
        <v>21</v>
      </c>
      <c r="P15" s="12">
        <f t="shared" si="2"/>
        <v>1</v>
      </c>
      <c r="Q15" s="12" cm="1">
        <f t="array" ref="Q15">SUMPRODUCT(($G$2:$G$2540=G15)*(P15&gt;$P$2:$P$2540))+1</f>
        <v>1</v>
      </c>
      <c r="R15" s="12" t="e">
        <f>(Q15*100000)+#REF!</f>
        <v>#REF!</v>
      </c>
      <c r="S15" t="e" cm="1">
        <f t="array" ref="S15">SUMPRODUCT(($G$2:$G$2540=G15)*(R15&gt;$R$2:$R$2540))+1</f>
        <v>#REF!</v>
      </c>
      <c r="T15" t="str">
        <f t="shared" si="3"/>
        <v xml:space="preserve">WOLVERHAMPTON </v>
      </c>
      <c r="U15">
        <v>0</v>
      </c>
      <c r="V15" t="s">
        <v>19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0"/>
        <v>Floodlit44931</v>
      </c>
      <c r="D16" s="5" t="str">
        <f>IF('by region'!$C$2="Any","Any",'WTX courses'!V78)&amp;M16&amp;IF('by region'!$I$2="Any","Any",N16)&amp;G16</f>
        <v>AnyFlatAny44931</v>
      </c>
      <c r="E16" s="5" t="e">
        <f>IF(I16=#REF!,'WTX courses'!G78,"")</f>
        <v>#REF!</v>
      </c>
      <c r="F16" s="5" t="e">
        <f t="shared" si="1"/>
        <v>#REF!</v>
      </c>
      <c r="G16" s="15">
        <v>44931</v>
      </c>
      <c r="H16" s="16" t="s">
        <v>34</v>
      </c>
      <c r="I16" s="16" t="s">
        <v>73</v>
      </c>
      <c r="J16" s="16" t="s">
        <v>32</v>
      </c>
      <c r="K16" s="14" t="s">
        <v>10</v>
      </c>
      <c r="L16" s="14" t="s">
        <v>19</v>
      </c>
      <c r="M16" s="16" t="s">
        <v>25</v>
      </c>
      <c r="N16" s="16" t="s">
        <v>26</v>
      </c>
      <c r="O16" s="16" t="s">
        <v>33</v>
      </c>
      <c r="P16" s="12">
        <f t="shared" si="2"/>
        <v>3</v>
      </c>
      <c r="Q16" s="12" cm="1">
        <f t="array" ref="Q16">SUMPRODUCT(($G$2:$G$2540=G16)*(P16&gt;$P$2:$P$2540))+1</f>
        <v>3</v>
      </c>
      <c r="R16" s="12" t="e">
        <f>(Q16*100000)+#REF!</f>
        <v>#REF!</v>
      </c>
      <c r="S16" t="e" cm="1">
        <f t="array" ref="S16">SUMPRODUCT(($G$2:$G$2540=G16)*(R16&gt;$R$2:$R$2540))+1</f>
        <v>#REF!</v>
      </c>
      <c r="T16" t="str">
        <f t="shared" si="3"/>
        <v>CHELMSFORD CITY #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0"/>
        <v>Floodlit44938</v>
      </c>
      <c r="D17" s="5" t="str">
        <f>IF('by region'!$C$2="Any","Any",'WTX courses'!V79)&amp;M17&amp;IF('by region'!$I$2="Any","Any",N17)&amp;G17</f>
        <v>AnyFlatAny44938</v>
      </c>
      <c r="E17" s="5" t="e">
        <f>IF(I17=#REF!,'WTX courses'!G79,"")</f>
        <v>#REF!</v>
      </c>
      <c r="F17" s="5" t="e">
        <f t="shared" si="1"/>
        <v>#REF!</v>
      </c>
      <c r="G17" s="15">
        <v>44938</v>
      </c>
      <c r="H17" s="16" t="s">
        <v>34</v>
      </c>
      <c r="I17" s="16" t="s">
        <v>73</v>
      </c>
      <c r="J17" s="16" t="s">
        <v>32</v>
      </c>
      <c r="K17" s="14" t="s">
        <v>10</v>
      </c>
      <c r="L17" s="14" t="s">
        <v>19</v>
      </c>
      <c r="M17" s="16" t="s">
        <v>25</v>
      </c>
      <c r="N17" s="16" t="s">
        <v>26</v>
      </c>
      <c r="O17" s="16" t="s">
        <v>33</v>
      </c>
      <c r="P17" s="12">
        <f t="shared" si="2"/>
        <v>3</v>
      </c>
      <c r="Q17" s="12" cm="1">
        <f t="array" ref="Q17">SUMPRODUCT(($G$2:$G$2540=G17)*(P17&gt;$P$2:$P$2540))+1</f>
        <v>3</v>
      </c>
      <c r="R17" s="12" t="e">
        <f>(Q17*100000)+#REF!</f>
        <v>#REF!</v>
      </c>
      <c r="S17" t="e" cm="1">
        <f t="array" ref="S17">SUMPRODUCT(($G$2:$G$2540=G17)*(R17&gt;$R$2:$R$2540))+1</f>
        <v>#REF!</v>
      </c>
      <c r="T17" t="str">
        <f t="shared" si="3"/>
        <v>CHELMSFORD CITY #</v>
      </c>
      <c r="U17">
        <v>0</v>
      </c>
      <c r="V17" t="s">
        <v>30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0"/>
        <v>Floodlit44940</v>
      </c>
      <c r="D18" s="5" t="str">
        <f>IF('by region'!$C$2="Any","Any",'WTX courses'!V80)&amp;M18&amp;IF('by region'!$I$2="Any","Any",N18)&amp;G18</f>
        <v>AnyFlatAny44940</v>
      </c>
      <c r="E18" s="5" t="e">
        <f>IF(I18=#REF!,'WTX courses'!G80,"")</f>
        <v>#REF!</v>
      </c>
      <c r="F18" s="5" t="e">
        <f t="shared" si="1"/>
        <v>#REF!</v>
      </c>
      <c r="G18" s="15">
        <v>44940</v>
      </c>
      <c r="H18" s="16" t="s">
        <v>37</v>
      </c>
      <c r="I18" s="16" t="s">
        <v>73</v>
      </c>
      <c r="J18" s="16" t="s">
        <v>32</v>
      </c>
      <c r="K18" s="14" t="s">
        <v>10</v>
      </c>
      <c r="L18" s="14" t="s">
        <v>19</v>
      </c>
      <c r="M18" s="16" t="s">
        <v>25</v>
      </c>
      <c r="N18" s="16" t="s">
        <v>26</v>
      </c>
      <c r="O18" s="16" t="s">
        <v>33</v>
      </c>
      <c r="P18" s="12">
        <f t="shared" si="2"/>
        <v>3</v>
      </c>
      <c r="Q18" s="12" cm="1">
        <f t="array" ref="Q18">SUMPRODUCT(($G$2:$G$2540=G18)*(P18&gt;$P$2:$P$2540))+1</f>
        <v>4</v>
      </c>
      <c r="R18" s="12" t="e">
        <f>(Q18*100000)+#REF!</f>
        <v>#REF!</v>
      </c>
      <c r="S18" t="e" cm="1">
        <f t="array" ref="S18">SUMPRODUCT(($G$2:$G$2540=G18)*(R18&gt;$R$2:$R$2540))+1</f>
        <v>#REF!</v>
      </c>
      <c r="T18" t="str">
        <f t="shared" si="3"/>
        <v>CHELMSFORD CITY #</v>
      </c>
      <c r="U18">
        <v>0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0"/>
        <v>Floodlit44959</v>
      </c>
      <c r="D19" s="5" t="str">
        <f>IF('by region'!$C$2="Any","Any",'WTX courses'!V81)&amp;M19&amp;IF('by region'!$I$2="Any","Any",N19)&amp;G19</f>
        <v>AnyFlatAny44959</v>
      </c>
      <c r="E19" s="5" t="e">
        <f>IF(I19=#REF!,'WTX courses'!G81,"")</f>
        <v>#REF!</v>
      </c>
      <c r="F19" s="5" t="e">
        <f t="shared" si="1"/>
        <v>#REF!</v>
      </c>
      <c r="G19" s="15">
        <v>44959</v>
      </c>
      <c r="H19" s="16" t="s">
        <v>34</v>
      </c>
      <c r="I19" s="16" t="s">
        <v>73</v>
      </c>
      <c r="J19" s="16" t="s">
        <v>32</v>
      </c>
      <c r="K19" s="14" t="s">
        <v>10</v>
      </c>
      <c r="L19" s="14" t="s">
        <v>19</v>
      </c>
      <c r="M19" s="16" t="s">
        <v>25</v>
      </c>
      <c r="N19" s="16" t="s">
        <v>26</v>
      </c>
      <c r="O19" s="16" t="s">
        <v>33</v>
      </c>
      <c r="P19" s="12">
        <f t="shared" si="2"/>
        <v>3</v>
      </c>
      <c r="Q19" s="12" cm="1">
        <f t="array" ref="Q19">SUMPRODUCT(($G$2:$G$2540=G19)*(P19&gt;$P$2:$P$2540))+1</f>
        <v>2</v>
      </c>
      <c r="R19" s="12" t="e">
        <f>(Q19*100000)+#REF!</f>
        <v>#REF!</v>
      </c>
      <c r="S19" t="e" cm="1">
        <f t="array" ref="S19">SUMPRODUCT(($G$2:$G$2540=G19)*(R19&gt;$R$2:$R$2540))+1</f>
        <v>#REF!</v>
      </c>
      <c r="T19" t="str">
        <f t="shared" si="3"/>
        <v>CHELMSFORD CITY #</v>
      </c>
      <c r="U19">
        <v>0</v>
      </c>
      <c r="V19" t="s">
        <v>30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0"/>
        <v>Floodlit44967</v>
      </c>
      <c r="D20" s="5" t="str">
        <f>IF('by region'!$C$2="Any","Any",'WTX courses'!V82)&amp;M20&amp;IF('by region'!$I$2="Any","Any",N20)&amp;G20</f>
        <v>AnyFlatAny44967</v>
      </c>
      <c r="E20" s="5" t="e">
        <f>IF(I20=#REF!,'WTX courses'!G82,"")</f>
        <v>#REF!</v>
      </c>
      <c r="F20" s="5" t="e">
        <f t="shared" si="1"/>
        <v>#REF!</v>
      </c>
      <c r="G20" s="15">
        <v>44967</v>
      </c>
      <c r="H20" s="16" t="s">
        <v>35</v>
      </c>
      <c r="I20" s="16" t="s">
        <v>73</v>
      </c>
      <c r="J20" s="16" t="s">
        <v>32</v>
      </c>
      <c r="K20" s="14" t="s">
        <v>10</v>
      </c>
      <c r="L20" s="14" t="s">
        <v>19</v>
      </c>
      <c r="M20" s="16" t="s">
        <v>25</v>
      </c>
      <c r="N20" s="16" t="s">
        <v>26</v>
      </c>
      <c r="O20" s="16" t="s">
        <v>33</v>
      </c>
      <c r="P20" s="12">
        <f t="shared" si="2"/>
        <v>3</v>
      </c>
      <c r="Q20" s="12" cm="1">
        <f t="array" ref="Q20">SUMPRODUCT(($G$2:$G$2540=G20)*(P20&gt;$P$2:$P$2540))+1</f>
        <v>3</v>
      </c>
      <c r="R20" s="12" t="e">
        <f>(Q20*100000)+#REF!</f>
        <v>#REF!</v>
      </c>
      <c r="S20" t="e" cm="1">
        <f t="array" ref="S20">SUMPRODUCT(($G$2:$G$2540=G20)*(R20&gt;$R$2:$R$2540))+1</f>
        <v>#REF!</v>
      </c>
      <c r="T20" t="str">
        <f t="shared" si="3"/>
        <v>CHELMSFORD CITY #</v>
      </c>
      <c r="U20">
        <v>0</v>
      </c>
      <c r="V20" t="s">
        <v>30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0"/>
        <v>Floodlit44973</v>
      </c>
      <c r="D21" s="5" t="str">
        <f>IF('by region'!$C$2="Any","Any",'WTX courses'!V83)&amp;M21&amp;IF('by region'!$I$2="Any","Any",N21)&amp;G21</f>
        <v>AnyFlatAny44973</v>
      </c>
      <c r="E21" s="5" t="e">
        <f>IF(I21=#REF!,'WTX courses'!G83,"")</f>
        <v>#REF!</v>
      </c>
      <c r="F21" s="5" t="e">
        <f t="shared" si="1"/>
        <v>#REF!</v>
      </c>
      <c r="G21" s="15">
        <v>44973</v>
      </c>
      <c r="H21" s="16" t="s">
        <v>34</v>
      </c>
      <c r="I21" s="16" t="s">
        <v>73</v>
      </c>
      <c r="J21" s="16" t="s">
        <v>32</v>
      </c>
      <c r="K21" s="14" t="s">
        <v>10</v>
      </c>
      <c r="L21" s="14" t="s">
        <v>19</v>
      </c>
      <c r="M21" s="16" t="s">
        <v>25</v>
      </c>
      <c r="N21" s="16" t="s">
        <v>26</v>
      </c>
      <c r="O21" s="16" t="s">
        <v>33</v>
      </c>
      <c r="P21" s="12">
        <f t="shared" si="2"/>
        <v>3</v>
      </c>
      <c r="Q21" s="12" cm="1">
        <f t="array" ref="Q21">SUMPRODUCT(($G$2:$G$2540=G21)*(P21&gt;$P$2:$P$2540))+1</f>
        <v>3</v>
      </c>
      <c r="R21" s="12" t="e">
        <f>(Q21*100000)+#REF!</f>
        <v>#REF!</v>
      </c>
      <c r="S21" t="e" cm="1">
        <f t="array" ref="S21">SUMPRODUCT(($G$2:$G$2540=G21)*(R21&gt;$R$2:$R$2540))+1</f>
        <v>#REF!</v>
      </c>
      <c r="T21" t="str">
        <f t="shared" si="3"/>
        <v>CHELMSFORD CITY #</v>
      </c>
      <c r="U21">
        <v>0</v>
      </c>
      <c r="V21" t="s">
        <v>17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0"/>
        <v>Floodlit44982</v>
      </c>
      <c r="D22" s="5" t="str">
        <f>IF('by region'!$C$2="Any","Any",'WTX courses'!V84)&amp;M22&amp;IF('by region'!$I$2="Any","Any",N22)&amp;G22</f>
        <v>AnyFlatAny44982</v>
      </c>
      <c r="E22" s="5" t="e">
        <f>IF(I22=#REF!,'WTX courses'!G84,"")</f>
        <v>#REF!</v>
      </c>
      <c r="F22" s="5" t="e">
        <f t="shared" si="1"/>
        <v>#REF!</v>
      </c>
      <c r="G22" s="15">
        <v>44982</v>
      </c>
      <c r="H22" s="16" t="s">
        <v>37</v>
      </c>
      <c r="I22" s="16" t="s">
        <v>73</v>
      </c>
      <c r="J22" s="16" t="s">
        <v>32</v>
      </c>
      <c r="K22" s="14" t="s">
        <v>10</v>
      </c>
      <c r="L22" s="14" t="s">
        <v>19</v>
      </c>
      <c r="M22" s="16" t="s">
        <v>25</v>
      </c>
      <c r="N22" s="16" t="s">
        <v>26</v>
      </c>
      <c r="O22" s="16" t="s">
        <v>33</v>
      </c>
      <c r="P22" s="12">
        <f t="shared" si="2"/>
        <v>3</v>
      </c>
      <c r="Q22" s="12" cm="1">
        <f t="array" ref="Q22">SUMPRODUCT(($G$2:$G$2540=G22)*(P22&gt;$P$2:$P$2540))+1</f>
        <v>5</v>
      </c>
      <c r="R22" s="12" t="e">
        <f>(Q22*100000)+#REF!</f>
        <v>#REF!</v>
      </c>
      <c r="S22" t="e" cm="1">
        <f t="array" ref="S22">SUMPRODUCT(($G$2:$G$2540=G22)*(R22&gt;$R$2:$R$2540))+1</f>
        <v>#REF!</v>
      </c>
      <c r="T22" t="str">
        <f t="shared" si="3"/>
        <v>CHELMSFORD CITY #</v>
      </c>
      <c r="U22">
        <v>0</v>
      </c>
      <c r="V22" t="s">
        <v>30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0"/>
        <v>Floodlit44987</v>
      </c>
      <c r="D23" s="5" t="str">
        <f>IF('by region'!$C$2="Any","Any",'WTX courses'!V85)&amp;M23&amp;IF('by region'!$I$2="Any","Any",N23)&amp;G23</f>
        <v>AnyFlatAny44987</v>
      </c>
      <c r="E23" s="5" t="e">
        <f>IF(I23=#REF!,'WTX courses'!G85,"")</f>
        <v>#REF!</v>
      </c>
      <c r="F23" s="5" t="e">
        <f t="shared" si="1"/>
        <v>#REF!</v>
      </c>
      <c r="G23" s="15">
        <v>44987</v>
      </c>
      <c r="H23" s="16" t="s">
        <v>34</v>
      </c>
      <c r="I23" s="16" t="s">
        <v>73</v>
      </c>
      <c r="J23" s="16" t="s">
        <v>32</v>
      </c>
      <c r="K23" s="14" t="s">
        <v>10</v>
      </c>
      <c r="L23" s="14" t="s">
        <v>19</v>
      </c>
      <c r="M23" s="16" t="s">
        <v>25</v>
      </c>
      <c r="N23" s="16" t="s">
        <v>26</v>
      </c>
      <c r="O23" s="16" t="s">
        <v>33</v>
      </c>
      <c r="P23" s="12">
        <f t="shared" si="2"/>
        <v>3</v>
      </c>
      <c r="Q23" s="12" cm="1">
        <f t="array" ref="Q23">SUMPRODUCT(($G$2:$G$2540=G23)*(P23&gt;$P$2:$P$2540))+1</f>
        <v>2</v>
      </c>
      <c r="R23" s="12" t="e">
        <f>(Q23*100000)+#REF!</f>
        <v>#REF!</v>
      </c>
      <c r="S23" t="e" cm="1">
        <f t="array" ref="S23">SUMPRODUCT(($G$2:$G$2540=G23)*(R23&gt;$R$2:$R$2540))+1</f>
        <v>#REF!</v>
      </c>
      <c r="T23" t="str">
        <f t="shared" si="3"/>
        <v>CHELMSFORD CITY #</v>
      </c>
      <c r="U23">
        <v>0</v>
      </c>
      <c r="V23" t="s">
        <v>30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0"/>
        <v>Floodlit44996</v>
      </c>
      <c r="D24" s="5" t="str">
        <f>IF('by region'!$C$2="Any","Any",'WTX courses'!V86)&amp;M24&amp;IF('by region'!$I$2="Any","Any",N24)&amp;G24</f>
        <v>AnyFlatAny44996</v>
      </c>
      <c r="E24" s="5" t="e">
        <f>IF(I24=#REF!,'WTX courses'!G86,"")</f>
        <v>#REF!</v>
      </c>
      <c r="F24" s="5" t="e">
        <f t="shared" si="1"/>
        <v>#REF!</v>
      </c>
      <c r="G24" s="15">
        <v>44996</v>
      </c>
      <c r="H24" s="16" t="s">
        <v>37</v>
      </c>
      <c r="I24" s="16" t="s">
        <v>73</v>
      </c>
      <c r="J24" s="16" t="s">
        <v>32</v>
      </c>
      <c r="K24" s="14" t="s">
        <v>10</v>
      </c>
      <c r="L24" s="14" t="s">
        <v>19</v>
      </c>
      <c r="M24" s="16" t="s">
        <v>25</v>
      </c>
      <c r="N24" s="16" t="s">
        <v>26</v>
      </c>
      <c r="O24" s="16" t="s">
        <v>33</v>
      </c>
      <c r="P24" s="12">
        <f t="shared" si="2"/>
        <v>3</v>
      </c>
      <c r="Q24" s="12" cm="1">
        <f t="array" ref="Q24">SUMPRODUCT(($G$2:$G$2540=G24)*(P24&gt;$P$2:$P$2540))+1</f>
        <v>3</v>
      </c>
      <c r="R24" s="12" t="e">
        <f>(Q24*100000)+#REF!</f>
        <v>#REF!</v>
      </c>
      <c r="S24" t="e" cm="1">
        <f t="array" ref="S24">SUMPRODUCT(($G$2:$G$2540=G24)*(R24&gt;$R$2:$R$2540))+1</f>
        <v>#REF!</v>
      </c>
      <c r="T24" t="str">
        <f t="shared" si="3"/>
        <v>CHELMSFORD CITY #</v>
      </c>
      <c r="U24">
        <v>0</v>
      </c>
      <c r="V24" t="s">
        <v>17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0"/>
        <v>Floodlit45001</v>
      </c>
      <c r="D25" s="5" t="str">
        <f>IF('by region'!$C$2="Any","Any",'WTX courses'!V87)&amp;M25&amp;IF('by region'!$I$2="Any","Any",N25)&amp;G25</f>
        <v>AnyFlatAny45001</v>
      </c>
      <c r="E25" s="5" t="e">
        <f>IF(I25=#REF!,'WTX courses'!G87,"")</f>
        <v>#REF!</v>
      </c>
      <c r="F25" s="5" t="e">
        <f t="shared" si="1"/>
        <v>#REF!</v>
      </c>
      <c r="G25" s="15">
        <v>45001</v>
      </c>
      <c r="H25" s="16" t="s">
        <v>34</v>
      </c>
      <c r="I25" s="16" t="s">
        <v>73</v>
      </c>
      <c r="J25" s="16" t="s">
        <v>32</v>
      </c>
      <c r="K25" s="14" t="s">
        <v>10</v>
      </c>
      <c r="L25" s="14" t="s">
        <v>19</v>
      </c>
      <c r="M25" s="16" t="s">
        <v>25</v>
      </c>
      <c r="N25" s="16" t="s">
        <v>26</v>
      </c>
      <c r="O25" s="16" t="s">
        <v>33</v>
      </c>
      <c r="P25" s="12">
        <f t="shared" si="2"/>
        <v>3</v>
      </c>
      <c r="Q25" s="12" cm="1">
        <f t="array" ref="Q25">SUMPRODUCT(($G$2:$G$2540=G25)*(P25&gt;$P$2:$P$2540))+1</f>
        <v>2</v>
      </c>
      <c r="R25" s="12" t="e">
        <f>(Q25*100000)+#REF!</f>
        <v>#REF!</v>
      </c>
      <c r="S25" t="e" cm="1">
        <f t="array" ref="S25">SUMPRODUCT(($G$2:$G$2540=G25)*(R25&gt;$R$2:$R$2540))+1</f>
        <v>#REF!</v>
      </c>
      <c r="T25" t="str">
        <f t="shared" si="3"/>
        <v>CHELMSFORD CITY #</v>
      </c>
      <c r="U25">
        <v>0</v>
      </c>
      <c r="V25" t="s">
        <v>30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0"/>
        <v>Floodlit45017</v>
      </c>
      <c r="D26" s="5" t="str">
        <f>IF('by region'!$C$2="Any","Any",'WTX courses'!V88)&amp;M26&amp;IF('by region'!$I$2="Any","Any",N26)&amp;G26</f>
        <v>AnyFlatAny45017</v>
      </c>
      <c r="E26" s="5" t="e">
        <f>IF(I26=#REF!,'WTX courses'!G88,"")</f>
        <v>#REF!</v>
      </c>
      <c r="F26" s="5" t="e">
        <f t="shared" si="1"/>
        <v>#REF!</v>
      </c>
      <c r="G26" s="15">
        <v>45017</v>
      </c>
      <c r="H26" s="16" t="s">
        <v>37</v>
      </c>
      <c r="I26" s="16" t="s">
        <v>73</v>
      </c>
      <c r="J26" s="16" t="s">
        <v>32</v>
      </c>
      <c r="K26" s="14" t="s">
        <v>10</v>
      </c>
      <c r="L26" s="14" t="s">
        <v>19</v>
      </c>
      <c r="M26" s="16" t="s">
        <v>25</v>
      </c>
      <c r="N26" s="16" t="s">
        <v>26</v>
      </c>
      <c r="O26" s="16" t="s">
        <v>33</v>
      </c>
      <c r="P26" s="12">
        <f t="shared" si="2"/>
        <v>3</v>
      </c>
      <c r="Q26" s="12" cm="1">
        <f t="array" ref="Q26">SUMPRODUCT(($G$2:$G$2540=G26)*(P26&gt;$P$2:$P$2540))+1</f>
        <v>3</v>
      </c>
      <c r="R26" s="12" t="e">
        <f>(Q26*100000)+#REF!</f>
        <v>#REF!</v>
      </c>
      <c r="S26" t="e" cm="1">
        <f t="array" ref="S26">SUMPRODUCT(($G$2:$G$2540=G26)*(R26&gt;$R$2:$R$2540))+1</f>
        <v>#REF!</v>
      </c>
      <c r="T26" t="str">
        <f t="shared" si="3"/>
        <v>CHELMSFORD CITY #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0"/>
        <v>Floodlit45029</v>
      </c>
      <c r="D27" s="5" t="str">
        <f>IF('by region'!$C$2="Any","Any",'WTX courses'!V90)&amp;M27&amp;IF('by region'!$I$2="Any","Any",N27)&amp;G27</f>
        <v>AnyFlatAny45029</v>
      </c>
      <c r="E27" s="5" t="e">
        <f>IF(I27=#REF!,'WTX courses'!G90,"")</f>
        <v>#REF!</v>
      </c>
      <c r="F27" s="5" t="e">
        <f t="shared" si="1"/>
        <v>#REF!</v>
      </c>
      <c r="G27" s="15">
        <v>45029</v>
      </c>
      <c r="H27" s="16" t="s">
        <v>34</v>
      </c>
      <c r="I27" s="16" t="s">
        <v>73</v>
      </c>
      <c r="J27" s="16" t="s">
        <v>32</v>
      </c>
      <c r="K27" s="14" t="s">
        <v>10</v>
      </c>
      <c r="L27" s="14" t="s">
        <v>19</v>
      </c>
      <c r="M27" s="16" t="s">
        <v>25</v>
      </c>
      <c r="N27" s="16" t="s">
        <v>26</v>
      </c>
      <c r="O27" s="16" t="s">
        <v>33</v>
      </c>
      <c r="P27" s="12">
        <f t="shared" si="2"/>
        <v>3</v>
      </c>
      <c r="Q27" s="12" cm="1">
        <f t="array" ref="Q27">SUMPRODUCT(($G$2:$G$2540=G27)*(P27&gt;$P$2:$P$2540))+1</f>
        <v>3</v>
      </c>
      <c r="R27" s="12" t="e">
        <f>(Q27*100000)+#REF!</f>
        <v>#REF!</v>
      </c>
      <c r="S27" t="e" cm="1">
        <f t="array" ref="S27">SUMPRODUCT(($G$2:$G$2540=G27)*(R27&gt;$R$2:$R$2540))+1</f>
        <v>#REF!</v>
      </c>
      <c r="T27" t="str">
        <f t="shared" si="3"/>
        <v>CHELMSFORD CITY #</v>
      </c>
      <c r="U27">
        <v>0</v>
      </c>
      <c r="V27" t="s">
        <v>30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0"/>
        <v>Floodlit45036</v>
      </c>
      <c r="D28" s="5" t="str">
        <f>IF('by region'!$C$2="Any","Any",'WTX courses'!V91)&amp;M28&amp;IF('by region'!$I$2="Any","Any",N28)&amp;G28</f>
        <v>AnyFlatAny45036</v>
      </c>
      <c r="E28" s="5" t="e">
        <f>IF(I28=#REF!,'WTX courses'!G91,"")</f>
        <v>#REF!</v>
      </c>
      <c r="F28" s="5" t="e">
        <f t="shared" si="1"/>
        <v>#REF!</v>
      </c>
      <c r="G28" s="15">
        <v>45036</v>
      </c>
      <c r="H28" s="16" t="s">
        <v>34</v>
      </c>
      <c r="I28" s="16" t="s">
        <v>73</v>
      </c>
      <c r="J28" s="16" t="s">
        <v>32</v>
      </c>
      <c r="K28" s="14" t="s">
        <v>10</v>
      </c>
      <c r="L28" s="14" t="s">
        <v>19</v>
      </c>
      <c r="M28" s="16" t="s">
        <v>25</v>
      </c>
      <c r="N28" s="16" t="s">
        <v>26</v>
      </c>
      <c r="O28" s="16" t="s">
        <v>33</v>
      </c>
      <c r="P28" s="12">
        <f t="shared" si="2"/>
        <v>3</v>
      </c>
      <c r="Q28" s="12" cm="1">
        <f t="array" ref="Q28">SUMPRODUCT(($G$2:$G$2540=G28)*(P28&gt;$P$2:$P$2540))+1</f>
        <v>3</v>
      </c>
      <c r="R28" s="12" t="e">
        <f>(Q28*100000)+#REF!</f>
        <v>#REF!</v>
      </c>
      <c r="S28" t="e" cm="1">
        <f t="array" ref="S28">SUMPRODUCT(($G$2:$G$2540=G28)*(R28&gt;$R$2:$R$2540))+1</f>
        <v>#REF!</v>
      </c>
      <c r="T28" t="str">
        <f t="shared" si="3"/>
        <v>CHELMSFORD CITY #</v>
      </c>
      <c r="U28">
        <v>0</v>
      </c>
      <c r="V28" t="s">
        <v>19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0"/>
        <v>Floodlit45183</v>
      </c>
      <c r="D29" s="5" t="str">
        <f>IF('by region'!$C$2="Any","Any",'WTX courses'!V105)&amp;M29&amp;IF('by region'!$I$2="Any","Any",N29)&amp;G29</f>
        <v>AnyFlatAny45183</v>
      </c>
      <c r="E29" s="5" t="e">
        <f>IF(I29=#REF!,'WTX courses'!G105,"")</f>
        <v>#REF!</v>
      </c>
      <c r="F29" s="5" t="e">
        <f t="shared" si="1"/>
        <v>#REF!</v>
      </c>
      <c r="G29" s="15">
        <v>45183</v>
      </c>
      <c r="H29" s="16" t="s">
        <v>34</v>
      </c>
      <c r="I29" s="16" t="s">
        <v>73</v>
      </c>
      <c r="J29" s="16" t="s">
        <v>32</v>
      </c>
      <c r="K29" s="14" t="s">
        <v>10</v>
      </c>
      <c r="L29" s="14" t="s">
        <v>19</v>
      </c>
      <c r="M29" s="16" t="s">
        <v>25</v>
      </c>
      <c r="N29" s="16" t="s">
        <v>26</v>
      </c>
      <c r="O29" s="16" t="s">
        <v>33</v>
      </c>
      <c r="P29" s="12">
        <f t="shared" si="2"/>
        <v>3</v>
      </c>
      <c r="Q29" s="12" cm="1">
        <f t="array" ref="Q29">SUMPRODUCT(($G$2:$G$2540=G29)*(P29&gt;$P$2:$P$2540))+1</f>
        <v>3</v>
      </c>
      <c r="R29" s="12" t="e">
        <f>(Q29*100000)+#REF!</f>
        <v>#REF!</v>
      </c>
      <c r="S29" t="e" cm="1">
        <f t="array" ref="S29">SUMPRODUCT(($G$2:$G$2540=G29)*(R29&gt;$R$2:$R$2540))+1</f>
        <v>#REF!</v>
      </c>
      <c r="T29" t="str">
        <f t="shared" si="3"/>
        <v>CHELMSFORD CITY #</v>
      </c>
      <c r="U29">
        <v>0</v>
      </c>
      <c r="V29" t="s">
        <v>30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0"/>
        <v>Floodlit45190</v>
      </c>
      <c r="D30" s="5" t="str">
        <f>IF('by region'!$C$2="Any","Any",'WTX courses'!V106)&amp;M30&amp;IF('by region'!$I$2="Any","Any",N30)&amp;G30</f>
        <v>AnyFlatAny45190</v>
      </c>
      <c r="E30" s="5" t="e">
        <f>IF(I30=#REF!,'WTX courses'!G106,"")</f>
        <v>#REF!</v>
      </c>
      <c r="F30" s="5" t="e">
        <f t="shared" si="1"/>
        <v>#REF!</v>
      </c>
      <c r="G30" s="15">
        <v>45190</v>
      </c>
      <c r="H30" s="16" t="s">
        <v>34</v>
      </c>
      <c r="I30" s="16" t="s">
        <v>73</v>
      </c>
      <c r="J30" s="16" t="s">
        <v>32</v>
      </c>
      <c r="K30" s="14" t="s">
        <v>10</v>
      </c>
      <c r="L30" s="14" t="s">
        <v>19</v>
      </c>
      <c r="M30" s="16" t="s">
        <v>25</v>
      </c>
      <c r="N30" s="16" t="s">
        <v>26</v>
      </c>
      <c r="O30" s="16" t="s">
        <v>33</v>
      </c>
      <c r="P30" s="12">
        <f t="shared" si="2"/>
        <v>3</v>
      </c>
      <c r="Q30" s="12" cm="1">
        <f t="array" ref="Q30">SUMPRODUCT(($G$2:$G$2540=G30)*(P30&gt;$P$2:$P$2540))+1</f>
        <v>2</v>
      </c>
      <c r="R30" s="12" t="e">
        <f>(Q30*100000)+#REF!</f>
        <v>#REF!</v>
      </c>
      <c r="S30" t="e" cm="1">
        <f t="array" ref="S30">SUMPRODUCT(($G$2:$G$2540=G30)*(R30&gt;$R$2:$R$2540))+1</f>
        <v>#REF!</v>
      </c>
      <c r="T30" t="str">
        <f t="shared" si="3"/>
        <v>CHELMSFORD CITY #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0"/>
        <v>Floodlit45199</v>
      </c>
      <c r="D31" s="5" t="str">
        <f>IF('by region'!$C$2="Any","Any",'WTX courses'!V107)&amp;M31&amp;IF('by region'!$I$2="Any","Any",N31)&amp;G31</f>
        <v>AnyFlatAny45199</v>
      </c>
      <c r="E31" s="5" t="e">
        <f>IF(I31=#REF!,'WTX courses'!G107,"")</f>
        <v>#REF!</v>
      </c>
      <c r="F31" s="5" t="e">
        <f t="shared" si="1"/>
        <v>#REF!</v>
      </c>
      <c r="G31" s="15">
        <v>45199</v>
      </c>
      <c r="H31" s="16" t="s">
        <v>37</v>
      </c>
      <c r="I31" s="16" t="s">
        <v>73</v>
      </c>
      <c r="J31" s="16" t="s">
        <v>32</v>
      </c>
      <c r="K31" s="14" t="s">
        <v>10</v>
      </c>
      <c r="L31" s="14" t="s">
        <v>19</v>
      </c>
      <c r="M31" s="16" t="s">
        <v>25</v>
      </c>
      <c r="N31" s="16" t="s">
        <v>26</v>
      </c>
      <c r="O31" s="16" t="s">
        <v>33</v>
      </c>
      <c r="P31" s="12">
        <f t="shared" si="2"/>
        <v>3</v>
      </c>
      <c r="Q31" s="12" cm="1">
        <f t="array" ref="Q31">SUMPRODUCT(($G$2:$G$2540=G31)*(P31&gt;$P$2:$P$2540))+1</f>
        <v>5</v>
      </c>
      <c r="R31" s="12" t="e">
        <f>(Q31*100000)+#REF!</f>
        <v>#REF!</v>
      </c>
      <c r="S31" t="e" cm="1">
        <f t="array" ref="S31">SUMPRODUCT(($G$2:$G$2540=G31)*(R31&gt;$R$2:$R$2540))+1</f>
        <v>#REF!</v>
      </c>
      <c r="T31" t="str">
        <f t="shared" si="3"/>
        <v>CHELMSFORD CITY #</v>
      </c>
      <c r="U31">
        <v>0</v>
      </c>
      <c r="V31" t="s">
        <v>17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0"/>
        <v>Floodlit45204</v>
      </c>
      <c r="D32" s="5" t="str">
        <f>IF('by region'!$C$2="Any","Any",'WTX courses'!V108)&amp;M32&amp;IF('by region'!$I$2="Any","Any",N32)&amp;G32</f>
        <v>AnyFlatAny45204</v>
      </c>
      <c r="E32" s="5" t="e">
        <f>IF(I32=#REF!,'WTX courses'!G108,"")</f>
        <v>#REF!</v>
      </c>
      <c r="F32" s="5" t="e">
        <f t="shared" si="1"/>
        <v>#REF!</v>
      </c>
      <c r="G32" s="15">
        <v>45204</v>
      </c>
      <c r="H32" s="16" t="s">
        <v>34</v>
      </c>
      <c r="I32" s="16" t="s">
        <v>73</v>
      </c>
      <c r="J32" s="16" t="s">
        <v>32</v>
      </c>
      <c r="K32" s="14" t="s">
        <v>10</v>
      </c>
      <c r="L32" s="14" t="s">
        <v>19</v>
      </c>
      <c r="M32" s="16" t="s">
        <v>25</v>
      </c>
      <c r="N32" s="16" t="s">
        <v>26</v>
      </c>
      <c r="O32" s="16" t="s">
        <v>33</v>
      </c>
      <c r="P32" s="12">
        <f t="shared" si="2"/>
        <v>3</v>
      </c>
      <c r="Q32" s="12" cm="1">
        <f t="array" ref="Q32">SUMPRODUCT(($G$2:$G$2540=G32)*(P32&gt;$P$2:$P$2540))+1</f>
        <v>3</v>
      </c>
      <c r="R32" s="12" t="e">
        <f>(Q32*100000)+#REF!</f>
        <v>#REF!</v>
      </c>
      <c r="S32" t="e" cm="1">
        <f t="array" ref="S32">SUMPRODUCT(($G$2:$G$2540=G32)*(R32&gt;$R$2:$R$2540))+1</f>
        <v>#REF!</v>
      </c>
      <c r="T32" t="str">
        <f t="shared" si="3"/>
        <v>CHELMSFORD CITY #</v>
      </c>
      <c r="U32">
        <v>0</v>
      </c>
      <c r="V32" t="s">
        <v>11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0"/>
        <v>Floodlit45211</v>
      </c>
      <c r="D33" s="5" t="str">
        <f>IF('by region'!$C$2="Any","Any",'WTX courses'!V109)&amp;M33&amp;IF('by region'!$I$2="Any","Any",N33)&amp;G33</f>
        <v>AnyFlatAny45211</v>
      </c>
      <c r="E33" s="5" t="e">
        <f>IF(I33=#REF!,'WTX courses'!G109,"")</f>
        <v>#REF!</v>
      </c>
      <c r="F33" s="5" t="e">
        <f t="shared" si="1"/>
        <v>#REF!</v>
      </c>
      <c r="G33" s="15">
        <v>45211</v>
      </c>
      <c r="H33" s="16" t="s">
        <v>34</v>
      </c>
      <c r="I33" s="16" t="s">
        <v>73</v>
      </c>
      <c r="J33" s="16" t="s">
        <v>32</v>
      </c>
      <c r="K33" s="14" t="s">
        <v>10</v>
      </c>
      <c r="L33" s="14" t="s">
        <v>19</v>
      </c>
      <c r="M33" s="16" t="s">
        <v>25</v>
      </c>
      <c r="N33" s="16" t="s">
        <v>26</v>
      </c>
      <c r="O33" s="16" t="s">
        <v>33</v>
      </c>
      <c r="P33" s="12">
        <f t="shared" si="2"/>
        <v>3</v>
      </c>
      <c r="Q33" s="12" cm="1">
        <f t="array" ref="Q33">SUMPRODUCT(($G$2:$G$2540=G33)*(P33&gt;$P$2:$P$2540))+1</f>
        <v>2</v>
      </c>
      <c r="R33" s="12" t="e">
        <f>(Q33*100000)+#REF!</f>
        <v>#REF!</v>
      </c>
      <c r="S33" t="e" cm="1">
        <f t="array" ref="S33">SUMPRODUCT(($G$2:$G$2540=G33)*(R33&gt;$R$2:$R$2540))+1</f>
        <v>#REF!</v>
      </c>
      <c r="T33" t="str">
        <f t="shared" si="3"/>
        <v>CHELMSFORD CITY #</v>
      </c>
      <c r="U33">
        <v>0</v>
      </c>
      <c r="V33" t="s">
        <v>30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0"/>
        <v>Floodlit45213</v>
      </c>
      <c r="D34" s="5" t="str">
        <f>IF('by region'!$C$2="Any","Any",'WTX courses'!V110)&amp;M34&amp;IF('by region'!$I$2="Any","Any",N34)&amp;G34</f>
        <v>AnyFlatAny45213</v>
      </c>
      <c r="E34" s="5" t="e">
        <f>IF(I34=#REF!,'WTX courses'!G110,"")</f>
        <v>#REF!</v>
      </c>
      <c r="F34" s="5" t="e">
        <f t="shared" si="1"/>
        <v>#REF!</v>
      </c>
      <c r="G34" s="15">
        <v>45213</v>
      </c>
      <c r="H34" s="16" t="s">
        <v>37</v>
      </c>
      <c r="I34" s="16" t="s">
        <v>73</v>
      </c>
      <c r="J34" s="16" t="s">
        <v>32</v>
      </c>
      <c r="K34" s="14" t="s">
        <v>10</v>
      </c>
      <c r="L34" s="14" t="s">
        <v>19</v>
      </c>
      <c r="M34" s="16" t="s">
        <v>25</v>
      </c>
      <c r="N34" s="16" t="s">
        <v>26</v>
      </c>
      <c r="O34" s="16" t="s">
        <v>33</v>
      </c>
      <c r="P34" s="12">
        <f t="shared" si="2"/>
        <v>3</v>
      </c>
      <c r="Q34" s="12" cm="1">
        <f t="array" ref="Q34">SUMPRODUCT(($G$2:$G$2540=G34)*(P34&gt;$P$2:$P$2540))+1</f>
        <v>4</v>
      </c>
      <c r="R34" s="12" t="e">
        <f>(Q34*100000)+#REF!</f>
        <v>#REF!</v>
      </c>
      <c r="S34" t="e" cm="1">
        <f t="array" ref="S34">SUMPRODUCT(($G$2:$G$2540=G34)*(R34&gt;$R$2:$R$2540))+1</f>
        <v>#REF!</v>
      </c>
      <c r="T34" t="str">
        <f t="shared" si="3"/>
        <v>CHELMSFORD CITY #</v>
      </c>
      <c r="U34">
        <v>0</v>
      </c>
      <c r="V34" t="s">
        <v>17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0"/>
        <v>Floodlit45218</v>
      </c>
      <c r="D35" s="5" t="str">
        <f>IF('by region'!$C$2="Any","Any",'WTX courses'!V111)&amp;M35&amp;IF('by region'!$I$2="Any","Any",N35)&amp;G35</f>
        <v>AnyFlatAny45218</v>
      </c>
      <c r="E35" s="5" t="e">
        <f>IF(I35=#REF!,'WTX courses'!G111,"")</f>
        <v>#REF!</v>
      </c>
      <c r="F35" s="5" t="e">
        <f t="shared" si="1"/>
        <v>#REF!</v>
      </c>
      <c r="G35" s="15">
        <v>45218</v>
      </c>
      <c r="H35" s="16" t="s">
        <v>34</v>
      </c>
      <c r="I35" s="16" t="s">
        <v>73</v>
      </c>
      <c r="J35" s="16" t="s">
        <v>32</v>
      </c>
      <c r="K35" s="14" t="s">
        <v>10</v>
      </c>
      <c r="L35" s="14" t="s">
        <v>19</v>
      </c>
      <c r="M35" s="16" t="s">
        <v>25</v>
      </c>
      <c r="N35" s="16" t="s">
        <v>26</v>
      </c>
      <c r="O35" s="16" t="s">
        <v>33</v>
      </c>
      <c r="P35" s="12">
        <f t="shared" si="2"/>
        <v>3</v>
      </c>
      <c r="Q35" s="12" cm="1">
        <f t="array" ref="Q35">SUMPRODUCT(($G$2:$G$2540=G35)*(P35&gt;$P$2:$P$2540))+1</f>
        <v>4</v>
      </c>
      <c r="R35" s="12" t="e">
        <f>(Q35*100000)+#REF!</f>
        <v>#REF!</v>
      </c>
      <c r="S35" t="e" cm="1">
        <f t="array" ref="S35">SUMPRODUCT(($G$2:$G$2540=G35)*(R35&gt;$R$2:$R$2540))+1</f>
        <v>#REF!</v>
      </c>
      <c r="T35" t="str">
        <f t="shared" si="3"/>
        <v>CHELMSFORD CITY #</v>
      </c>
      <c r="U35">
        <v>0</v>
      </c>
      <c r="V35" t="s">
        <v>19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0"/>
        <v>Floodlit45227</v>
      </c>
      <c r="D36" s="5" t="str">
        <f>IF('by region'!$C$2="Any","Any",'WTX courses'!V112)&amp;M36&amp;IF('by region'!$I$2="Any","Any",N36)&amp;G36</f>
        <v>AnyFlatAny45227</v>
      </c>
      <c r="E36" s="5" t="e">
        <f>IF(I36=#REF!,'WTX courses'!G112,"")</f>
        <v>#REF!</v>
      </c>
      <c r="F36" s="5" t="e">
        <f t="shared" si="1"/>
        <v>#REF!</v>
      </c>
      <c r="G36" s="15">
        <v>45227</v>
      </c>
      <c r="H36" s="16" t="s">
        <v>37</v>
      </c>
      <c r="I36" s="16" t="s">
        <v>73</v>
      </c>
      <c r="J36" s="16" t="s">
        <v>32</v>
      </c>
      <c r="K36" s="14" t="s">
        <v>10</v>
      </c>
      <c r="L36" s="14" t="s">
        <v>19</v>
      </c>
      <c r="M36" s="16" t="s">
        <v>25</v>
      </c>
      <c r="N36" s="16" t="s">
        <v>26</v>
      </c>
      <c r="O36" s="16" t="s">
        <v>33</v>
      </c>
      <c r="P36" s="12">
        <f t="shared" si="2"/>
        <v>3</v>
      </c>
      <c r="Q36" s="12" cm="1">
        <f t="array" ref="Q36">SUMPRODUCT(($G$2:$G$2540=G36)*(P36&gt;$P$2:$P$2540))+1</f>
        <v>3</v>
      </c>
      <c r="R36" s="12" t="e">
        <f>(Q36*100000)+#REF!</f>
        <v>#REF!</v>
      </c>
      <c r="S36" t="e" cm="1">
        <f t="array" ref="S36">SUMPRODUCT(($G$2:$G$2540=G36)*(R36&gt;$R$2:$R$2540))+1</f>
        <v>#REF!</v>
      </c>
      <c r="T36" t="str">
        <f t="shared" si="3"/>
        <v>CHELMSFORD CITY #</v>
      </c>
      <c r="U36">
        <v>0</v>
      </c>
      <c r="V36" t="s">
        <v>11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0"/>
        <v>Floodlit45232</v>
      </c>
      <c r="D37" s="5" t="str">
        <f>IF('by region'!$C$2="Any","Any",'WTX courses'!V113)&amp;M37&amp;IF('by region'!$I$2="Any","Any",N37)&amp;G37</f>
        <v>AnyFlatAny45232</v>
      </c>
      <c r="E37" s="5" t="e">
        <f>IF(I37=#REF!,'WTX courses'!G113,"")</f>
        <v>#REF!</v>
      </c>
      <c r="F37" s="5" t="e">
        <f t="shared" si="1"/>
        <v>#REF!</v>
      </c>
      <c r="G37" s="15">
        <v>45232</v>
      </c>
      <c r="H37" s="16" t="s">
        <v>34</v>
      </c>
      <c r="I37" s="16" t="s">
        <v>73</v>
      </c>
      <c r="J37" s="16" t="s">
        <v>32</v>
      </c>
      <c r="K37" s="14" t="s">
        <v>10</v>
      </c>
      <c r="L37" s="14" t="s">
        <v>19</v>
      </c>
      <c r="M37" s="16" t="s">
        <v>25</v>
      </c>
      <c r="N37" s="16" t="s">
        <v>26</v>
      </c>
      <c r="O37" s="16" t="s">
        <v>33</v>
      </c>
      <c r="P37" s="12">
        <f t="shared" ref="P37:P77" si="5">IF(J37="Afternoon",1,IF(J37="Evening",2,IF(J37="Floodlit",3,4)))</f>
        <v>3</v>
      </c>
      <c r="Q37" s="12" cm="1">
        <f t="array" ref="Q37">SUMPRODUCT(($G$2:$G$2540=G37)*(P37&gt;$P$2:$P$2540))+1</f>
        <v>2</v>
      </c>
      <c r="R37" s="12" t="e">
        <f>(Q37*100000)+#REF!</f>
        <v>#REF!</v>
      </c>
      <c r="S37" t="e" cm="1">
        <f t="array" ref="S37">SUMPRODUCT(($G$2:$G$2540=G37)*(R37&gt;$R$2:$R$2540))+1</f>
        <v>#REF!</v>
      </c>
      <c r="T37" t="str">
        <f t="shared" ref="T37:T77" si="6">_xlfn.CONCAT(IF(M37="Flat",UPPER(I37),I37)," ",IF(J37="Evening","†",IF(J37="Floodlit","#","")))</f>
        <v>CHELMSFORD CITY #</v>
      </c>
      <c r="U37">
        <v>0</v>
      </c>
      <c r="V37" t="s">
        <v>17</v>
      </c>
      <c r="W37">
        <f t="shared" ref="W37:W77" si="7">YEAR(G37)</f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0"/>
        <v>Floodlit45239</v>
      </c>
      <c r="D38" s="5" t="str">
        <f>IF('by region'!$C$2="Any","Any",'WTX courses'!V114)&amp;M38&amp;IF('by region'!$I$2="Any","Any",N38)&amp;G38</f>
        <v>AnyFlatAny45239</v>
      </c>
      <c r="E38" s="5" t="e">
        <f>IF(I38=#REF!,'WTX courses'!G114,"")</f>
        <v>#REF!</v>
      </c>
      <c r="F38" s="5" t="e">
        <f t="shared" si="1"/>
        <v>#REF!</v>
      </c>
      <c r="G38" s="15">
        <v>45239</v>
      </c>
      <c r="H38" s="16" t="s">
        <v>34</v>
      </c>
      <c r="I38" s="16" t="s">
        <v>73</v>
      </c>
      <c r="J38" s="16" t="s">
        <v>32</v>
      </c>
      <c r="K38" s="14" t="s">
        <v>10</v>
      </c>
      <c r="L38" s="14" t="s">
        <v>19</v>
      </c>
      <c r="M38" s="16" t="s">
        <v>25</v>
      </c>
      <c r="N38" s="16" t="s">
        <v>26</v>
      </c>
      <c r="O38" s="16" t="s">
        <v>33</v>
      </c>
      <c r="P38" s="12">
        <f t="shared" si="5"/>
        <v>3</v>
      </c>
      <c r="Q38" s="12" cm="1">
        <f t="array" ref="Q38">SUMPRODUCT(($G$2:$G$2540=G38)*(P38&gt;$P$2:$P$2540))+1</f>
        <v>3</v>
      </c>
      <c r="R38" s="12" t="e">
        <f>(Q38*100000)+#REF!</f>
        <v>#REF!</v>
      </c>
      <c r="S38" t="e" cm="1">
        <f t="array" ref="S38">SUMPRODUCT(($G$2:$G$2540=G38)*(R38&gt;$R$2:$R$2540))+1</f>
        <v>#REF!</v>
      </c>
      <c r="T38" t="str">
        <f t="shared" si="6"/>
        <v>CHELMSFORD CITY #</v>
      </c>
      <c r="U38">
        <v>0</v>
      </c>
      <c r="V38" t="s">
        <v>17</v>
      </c>
      <c r="W38">
        <f t="shared" si="7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0"/>
        <v>Floodlit45241</v>
      </c>
      <c r="D39" s="5" t="str">
        <f>IF('by region'!$C$2="Any","Any",'WTX courses'!V115)&amp;M39&amp;IF('by region'!$I$2="Any","Any",N39)&amp;G39</f>
        <v>AnyFlatAny45241</v>
      </c>
      <c r="E39" s="5" t="e">
        <f>IF(I39=#REF!,'WTX courses'!G115,"")</f>
        <v>#REF!</v>
      </c>
      <c r="F39" s="5" t="e">
        <f t="shared" si="1"/>
        <v>#REF!</v>
      </c>
      <c r="G39" s="15">
        <v>45241</v>
      </c>
      <c r="H39" s="16" t="s">
        <v>37</v>
      </c>
      <c r="I39" s="16" t="s">
        <v>73</v>
      </c>
      <c r="J39" s="16" t="s">
        <v>32</v>
      </c>
      <c r="K39" s="14" t="s">
        <v>10</v>
      </c>
      <c r="L39" s="14" t="s">
        <v>19</v>
      </c>
      <c r="M39" s="16" t="s">
        <v>25</v>
      </c>
      <c r="N39" s="16" t="s">
        <v>26</v>
      </c>
      <c r="O39" s="16" t="s">
        <v>33</v>
      </c>
      <c r="P39" s="12">
        <f t="shared" si="5"/>
        <v>3</v>
      </c>
      <c r="Q39" s="12" cm="1">
        <f t="array" ref="Q39">SUMPRODUCT(($G$2:$G$2540=G39)*(P39&gt;$P$2:$P$2540))+1</f>
        <v>3</v>
      </c>
      <c r="R39" s="12" t="e">
        <f>(Q39*100000)+#REF!</f>
        <v>#REF!</v>
      </c>
      <c r="S39" t="e" cm="1">
        <f t="array" ref="S39">SUMPRODUCT(($G$2:$G$2540=G39)*(R39&gt;$R$2:$R$2540))+1</f>
        <v>#REF!</v>
      </c>
      <c r="T39" t="str">
        <f t="shared" si="6"/>
        <v>CHELMSFORD CITY #</v>
      </c>
      <c r="U39">
        <v>0</v>
      </c>
      <c r="V39" t="s">
        <v>30</v>
      </c>
      <c r="W39">
        <f t="shared" si="7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0"/>
        <v>Floodlit45246</v>
      </c>
      <c r="D40" s="5" t="str">
        <f>IF('by region'!$C$2="Any","Any",'WTX courses'!V116)&amp;M40&amp;IF('by region'!$I$2="Any","Any",N40)&amp;G40</f>
        <v>AnyFlatAny45246</v>
      </c>
      <c r="E40" s="5" t="e">
        <f>IF(I40=#REF!,'WTX courses'!G116,"")</f>
        <v>#REF!</v>
      </c>
      <c r="F40" s="5" t="e">
        <f t="shared" si="1"/>
        <v>#REF!</v>
      </c>
      <c r="G40" s="15">
        <v>45246</v>
      </c>
      <c r="H40" s="16" t="s">
        <v>34</v>
      </c>
      <c r="I40" s="16" t="s">
        <v>73</v>
      </c>
      <c r="J40" s="16" t="s">
        <v>32</v>
      </c>
      <c r="K40" s="14" t="s">
        <v>10</v>
      </c>
      <c r="L40" s="14" t="s">
        <v>19</v>
      </c>
      <c r="M40" s="16" t="s">
        <v>25</v>
      </c>
      <c r="N40" s="16" t="s">
        <v>26</v>
      </c>
      <c r="O40" s="16" t="s">
        <v>33</v>
      </c>
      <c r="P40" s="12">
        <f t="shared" si="5"/>
        <v>3</v>
      </c>
      <c r="Q40" s="12" cm="1">
        <f t="array" ref="Q40">SUMPRODUCT(($G$2:$G$2540=G40)*(P40&gt;$P$2:$P$2540))+1</f>
        <v>3</v>
      </c>
      <c r="R40" s="12" t="e">
        <f>(Q40*100000)+#REF!</f>
        <v>#REF!</v>
      </c>
      <c r="S40" t="e" cm="1">
        <f t="array" ref="S40">SUMPRODUCT(($G$2:$G$2540=G40)*(R40&gt;$R$2:$R$2540))+1</f>
        <v>#REF!</v>
      </c>
      <c r="T40" t="str">
        <f t="shared" si="6"/>
        <v>CHELMSFORD CITY #</v>
      </c>
      <c r="U40">
        <v>0</v>
      </c>
      <c r="V40" t="s">
        <v>30</v>
      </c>
      <c r="W40">
        <f t="shared" si="7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0"/>
        <v>Floodlit45251</v>
      </c>
      <c r="D41" s="5" t="str">
        <f>IF('by region'!$C$2="Any","Any",'WTX courses'!V117)&amp;M41&amp;IF('by region'!$I$2="Any","Any",N41)&amp;G41</f>
        <v>AnyFlatAny45251</v>
      </c>
      <c r="E41" s="5" t="e">
        <f>IF(I41=#REF!,'WTX courses'!G117,"")</f>
        <v>#REF!</v>
      </c>
      <c r="F41" s="5" t="e">
        <f t="shared" si="1"/>
        <v>#REF!</v>
      </c>
      <c r="G41" s="15">
        <v>45251</v>
      </c>
      <c r="H41" s="16" t="s">
        <v>7</v>
      </c>
      <c r="I41" s="16" t="s">
        <v>73</v>
      </c>
      <c r="J41" s="16" t="s">
        <v>32</v>
      </c>
      <c r="K41" s="14" t="s">
        <v>10</v>
      </c>
      <c r="L41" s="14" t="s">
        <v>19</v>
      </c>
      <c r="M41" s="16" t="s">
        <v>25</v>
      </c>
      <c r="N41" s="16" t="s">
        <v>26</v>
      </c>
      <c r="O41" s="16" t="s">
        <v>33</v>
      </c>
      <c r="P41" s="12">
        <f t="shared" si="5"/>
        <v>3</v>
      </c>
      <c r="Q41" s="12" cm="1">
        <f t="array" ref="Q41">SUMPRODUCT(($G$2:$G$2540=G41)*(P41&gt;$P$2:$P$2540))+1</f>
        <v>2</v>
      </c>
      <c r="R41" s="12" t="e">
        <f>(Q41*100000)+#REF!</f>
        <v>#REF!</v>
      </c>
      <c r="S41" t="e" cm="1">
        <f t="array" ref="S41">SUMPRODUCT(($G$2:$G$2540=G41)*(R41&gt;$R$2:$R$2540))+1</f>
        <v>#REF!</v>
      </c>
      <c r="T41" t="str">
        <f t="shared" si="6"/>
        <v>CHELMSFORD CITY #</v>
      </c>
      <c r="U41">
        <v>0</v>
      </c>
      <c r="V41" t="s">
        <v>17</v>
      </c>
      <c r="W41">
        <f t="shared" si="7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0"/>
        <v>Floodlit45267</v>
      </c>
      <c r="D42" s="5" t="str">
        <f>IF('by region'!$C$2="Any","Any",'WTX courses'!V118)&amp;M42&amp;IF('by region'!$I$2="Any","Any",N42)&amp;G42</f>
        <v>AnyFlatAny45267</v>
      </c>
      <c r="E42" s="5" t="e">
        <f>IF(I42=#REF!,'WTX courses'!G118,"")</f>
        <v>#REF!</v>
      </c>
      <c r="F42" s="5" t="e">
        <f t="shared" si="1"/>
        <v>#REF!</v>
      </c>
      <c r="G42" s="15">
        <v>45267</v>
      </c>
      <c r="H42" s="16" t="s">
        <v>34</v>
      </c>
      <c r="I42" s="16" t="s">
        <v>73</v>
      </c>
      <c r="J42" s="16" t="s">
        <v>32</v>
      </c>
      <c r="K42" s="14" t="s">
        <v>10</v>
      </c>
      <c r="L42" s="14" t="s">
        <v>19</v>
      </c>
      <c r="M42" s="16" t="s">
        <v>25</v>
      </c>
      <c r="N42" s="16" t="s">
        <v>26</v>
      </c>
      <c r="O42" s="16" t="s">
        <v>33</v>
      </c>
      <c r="P42" s="12">
        <f t="shared" si="5"/>
        <v>3</v>
      </c>
      <c r="Q42" s="12" cm="1">
        <f t="array" ref="Q42">SUMPRODUCT(($G$2:$G$2540=G42)*(P42&gt;$P$2:$P$2540))+1</f>
        <v>3</v>
      </c>
      <c r="R42" s="12" t="e">
        <f>(Q42*100000)+#REF!</f>
        <v>#REF!</v>
      </c>
      <c r="S42" t="e" cm="1">
        <f t="array" ref="S42">SUMPRODUCT(($G$2:$G$2540=G42)*(R42&gt;$R$2:$R$2540))+1</f>
        <v>#REF!</v>
      </c>
      <c r="T42" t="str">
        <f t="shared" si="6"/>
        <v>CHELMSFORD CITY #</v>
      </c>
      <c r="U42">
        <v>0</v>
      </c>
      <c r="V42" t="s">
        <v>30</v>
      </c>
      <c r="W42">
        <f t="shared" si="7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0"/>
        <v>Floodlit45271</v>
      </c>
      <c r="D43" s="5" t="str">
        <f>IF('by region'!$C$2="Any","Any",'WTX courses'!V119)&amp;M43&amp;IF('by region'!$I$2="Any","Any",N43)&amp;G43</f>
        <v>AnyFlatAny45271</v>
      </c>
      <c r="E43" s="5" t="e">
        <f>IF(I43=#REF!,'WTX courses'!G119,"")</f>
        <v>#REF!</v>
      </c>
      <c r="F43" s="5" t="e">
        <f t="shared" si="1"/>
        <v>#REF!</v>
      </c>
      <c r="G43" s="15">
        <v>45271</v>
      </c>
      <c r="H43" s="16" t="s">
        <v>42</v>
      </c>
      <c r="I43" s="16" t="s">
        <v>73</v>
      </c>
      <c r="J43" s="16" t="s">
        <v>32</v>
      </c>
      <c r="K43" s="14" t="s">
        <v>10</v>
      </c>
      <c r="L43" s="14" t="s">
        <v>19</v>
      </c>
      <c r="M43" s="16" t="s">
        <v>25</v>
      </c>
      <c r="N43" s="16" t="s">
        <v>26</v>
      </c>
      <c r="O43" s="16" t="s">
        <v>33</v>
      </c>
      <c r="P43" s="12">
        <f t="shared" si="5"/>
        <v>3</v>
      </c>
      <c r="Q43" s="12" cm="1">
        <f t="array" ref="Q43">SUMPRODUCT(($G$2:$G$2540=G43)*(P43&gt;$P$2:$P$2540))+1</f>
        <v>2</v>
      </c>
      <c r="R43" s="12" t="e">
        <f>(Q43*100000)+#REF!</f>
        <v>#REF!</v>
      </c>
      <c r="S43" t="e" cm="1">
        <f t="array" ref="S43">SUMPRODUCT(($G$2:$G$2540=G43)*(R43&gt;$R$2:$R$2540))+1</f>
        <v>#REF!</v>
      </c>
      <c r="T43" t="str">
        <f t="shared" si="6"/>
        <v>CHELMSFORD CITY #</v>
      </c>
      <c r="U43">
        <v>0</v>
      </c>
      <c r="V43" t="s">
        <v>30</v>
      </c>
      <c r="W43">
        <f t="shared" si="7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0"/>
        <v>Floodlit45274</v>
      </c>
      <c r="D44" s="5" t="str">
        <f>IF('by region'!$C$2="Any","Any",'WTX courses'!V120)&amp;M44&amp;IF('by region'!$I$2="Any","Any",N44)&amp;G44</f>
        <v>AnyFlatAny45274</v>
      </c>
      <c r="E44" s="5" t="e">
        <f>IF(I44=#REF!,'WTX courses'!G120,"")</f>
        <v>#REF!</v>
      </c>
      <c r="F44" s="5" t="e">
        <f t="shared" si="1"/>
        <v>#REF!</v>
      </c>
      <c r="G44" s="15">
        <v>45274</v>
      </c>
      <c r="H44" s="16" t="s">
        <v>34</v>
      </c>
      <c r="I44" s="16" t="s">
        <v>73</v>
      </c>
      <c r="J44" s="16" t="s">
        <v>32</v>
      </c>
      <c r="K44" s="14" t="s">
        <v>10</v>
      </c>
      <c r="L44" s="14" t="s">
        <v>19</v>
      </c>
      <c r="M44" s="16" t="s">
        <v>25</v>
      </c>
      <c r="N44" s="16" t="s">
        <v>26</v>
      </c>
      <c r="O44" s="16" t="s">
        <v>33</v>
      </c>
      <c r="P44" s="12">
        <f t="shared" si="5"/>
        <v>3</v>
      </c>
      <c r="Q44" s="12" cm="1">
        <f t="array" ref="Q44">SUMPRODUCT(($G$2:$G$2540=G44)*(P44&gt;$P$2:$P$2540))+1</f>
        <v>3</v>
      </c>
      <c r="R44" s="12" t="e">
        <f>(Q44*100000)+#REF!</f>
        <v>#REF!</v>
      </c>
      <c r="S44" t="e" cm="1">
        <f t="array" ref="S44">SUMPRODUCT(($G$2:$G$2540=G44)*(R44&gt;$R$2:$R$2540))+1</f>
        <v>#REF!</v>
      </c>
      <c r="T44" t="str">
        <f t="shared" si="6"/>
        <v>CHELMSFORD CITY #</v>
      </c>
      <c r="U44">
        <v>0</v>
      </c>
      <c r="V44" t="s">
        <v>11</v>
      </c>
      <c r="W44">
        <f t="shared" si="7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0"/>
        <v>Floodlit45281</v>
      </c>
      <c r="D45" s="5" t="str">
        <f>IF('by region'!$C$2="Any","Any",'WTX courses'!V121)&amp;M45&amp;IF('by region'!$I$2="Any","Any",N45)&amp;G45</f>
        <v>AnyFlatAny45281</v>
      </c>
      <c r="E45" s="5" t="e">
        <f>IF(I45=#REF!,'WTX courses'!G121,"")</f>
        <v>#REF!</v>
      </c>
      <c r="F45" s="5" t="e">
        <f t="shared" si="1"/>
        <v>#REF!</v>
      </c>
      <c r="G45" s="15">
        <v>45281</v>
      </c>
      <c r="H45" s="16" t="s">
        <v>34</v>
      </c>
      <c r="I45" s="16" t="s">
        <v>73</v>
      </c>
      <c r="J45" s="16" t="s">
        <v>32</v>
      </c>
      <c r="K45" s="14" t="s">
        <v>10</v>
      </c>
      <c r="L45" s="14" t="s">
        <v>19</v>
      </c>
      <c r="M45" s="16" t="s">
        <v>25</v>
      </c>
      <c r="N45" s="16" t="s">
        <v>26</v>
      </c>
      <c r="O45" s="16" t="s">
        <v>33</v>
      </c>
      <c r="P45" s="12">
        <f t="shared" si="5"/>
        <v>3</v>
      </c>
      <c r="Q45" s="12" cm="1">
        <f t="array" ref="Q45">SUMPRODUCT(($G$2:$G$2540=G45)*(P45&gt;$P$2:$P$2540))+1</f>
        <v>3</v>
      </c>
      <c r="R45" s="12" t="e">
        <f>(Q45*100000)+#REF!</f>
        <v>#REF!</v>
      </c>
      <c r="S45" t="e" cm="1">
        <f t="array" ref="S45">SUMPRODUCT(($G$2:$G$2540=G45)*(R45&gt;$R$2:$R$2540))+1</f>
        <v>#REF!</v>
      </c>
      <c r="T45" t="str">
        <f t="shared" si="6"/>
        <v>CHELMSFORD CITY #</v>
      </c>
      <c r="U45">
        <v>0</v>
      </c>
      <c r="V45" t="s">
        <v>19</v>
      </c>
      <c r="W45">
        <f t="shared" si="7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0"/>
        <v>Floodlit44930</v>
      </c>
      <c r="D46" s="5" t="str">
        <f>IF('by region'!$C$2="Any","Any",'WTX courses'!V210)&amp;M46&amp;IF('by region'!$I$2="Any","Any",N46)&amp;G46</f>
        <v>AnyFlatAny44930</v>
      </c>
      <c r="E46" s="5" t="e">
        <f>IF(I46=#REF!,'WTX courses'!G210,"")</f>
        <v>#REF!</v>
      </c>
      <c r="F46" s="5" t="e">
        <f t="shared" si="1"/>
        <v>#REF!</v>
      </c>
      <c r="G46" s="15">
        <v>44930</v>
      </c>
      <c r="H46" s="16" t="s">
        <v>27</v>
      </c>
      <c r="I46" s="16" t="s">
        <v>47</v>
      </c>
      <c r="J46" s="16" t="s">
        <v>32</v>
      </c>
      <c r="K46" s="14" t="s">
        <v>16</v>
      </c>
      <c r="L46" s="14" t="s">
        <v>19</v>
      </c>
      <c r="M46" s="16" t="s">
        <v>25</v>
      </c>
      <c r="N46" s="16" t="s">
        <v>26</v>
      </c>
      <c r="O46" s="16" t="s">
        <v>33</v>
      </c>
      <c r="P46" s="12">
        <f t="shared" si="5"/>
        <v>3</v>
      </c>
      <c r="Q46" s="12" cm="1">
        <f t="array" ref="Q46">SUMPRODUCT(($G$2:$G$2540=G46)*(P46&gt;$P$2:$P$2540))+1</f>
        <v>2</v>
      </c>
      <c r="R46" s="12" t="e">
        <f>(Q46*100000)+#REF!</f>
        <v>#REF!</v>
      </c>
      <c r="S46" t="e" cm="1">
        <f t="array" ref="S46">SUMPRODUCT(($G$2:$G$2540=G46)*(R46&gt;$R$2:$R$2540))+1</f>
        <v>#REF!</v>
      </c>
      <c r="T46" t="str">
        <f t="shared" si="6"/>
        <v>KEMPTON PARK #</v>
      </c>
      <c r="U46">
        <v>0</v>
      </c>
      <c r="V46" t="s">
        <v>30</v>
      </c>
      <c r="W46">
        <f t="shared" si="7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0"/>
        <v>Floodlit44933</v>
      </c>
      <c r="D47" s="5" t="str">
        <f>IF('by region'!$C$2="Any","Any",'WTX courses'!V212)&amp;M47&amp;IF('by region'!$I$2="Any","Any",N47)&amp;G47</f>
        <v>AnyFlatAny44933</v>
      </c>
      <c r="E47" s="5" t="e">
        <f>IF(I47=#REF!,'WTX courses'!G212,"")</f>
        <v>#REF!</v>
      </c>
      <c r="F47" s="5" t="e">
        <f t="shared" si="1"/>
        <v>#REF!</v>
      </c>
      <c r="G47" s="15">
        <v>44933</v>
      </c>
      <c r="H47" s="16" t="s">
        <v>37</v>
      </c>
      <c r="I47" s="16" t="s">
        <v>47</v>
      </c>
      <c r="J47" s="16" t="s">
        <v>32</v>
      </c>
      <c r="K47" s="14" t="s">
        <v>16</v>
      </c>
      <c r="L47" s="14" t="s">
        <v>19</v>
      </c>
      <c r="M47" s="16" t="s">
        <v>25</v>
      </c>
      <c r="N47" s="16" t="s">
        <v>26</v>
      </c>
      <c r="O47" s="16" t="s">
        <v>33</v>
      </c>
      <c r="P47" s="12">
        <f t="shared" si="5"/>
        <v>3</v>
      </c>
      <c r="Q47" s="12" cm="1">
        <f t="array" ref="Q47">SUMPRODUCT(($G$2:$G$2540=G47)*(P47&gt;$P$2:$P$2540))+1</f>
        <v>5</v>
      </c>
      <c r="R47" s="12" t="e">
        <f>(Q47*100000)+#REF!</f>
        <v>#REF!</v>
      </c>
      <c r="S47" t="e" cm="1">
        <f t="array" ref="S47">SUMPRODUCT(($G$2:$G$2540=G47)*(R47&gt;$R$2:$R$2540))+1</f>
        <v>#REF!</v>
      </c>
      <c r="T47" t="str">
        <f t="shared" si="6"/>
        <v>KEMPTON PARK #</v>
      </c>
      <c r="U47">
        <v>0</v>
      </c>
      <c r="V47" t="s">
        <v>30</v>
      </c>
      <c r="W47">
        <f t="shared" si="7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0"/>
        <v>Floodlit44937</v>
      </c>
      <c r="D48" s="5" t="str">
        <f>IF('by region'!$C$2="Any","Any",'WTX courses'!V213)&amp;M48&amp;IF('by region'!$I$2="Any","Any",N48)&amp;G48</f>
        <v>AnyFlatAny44937</v>
      </c>
      <c r="E48" s="5" t="e">
        <f>IF(I48=#REF!,'WTX courses'!G213,"")</f>
        <v>#REF!</v>
      </c>
      <c r="F48" s="5" t="e">
        <f t="shared" si="1"/>
        <v>#REF!</v>
      </c>
      <c r="G48" s="15">
        <v>44937</v>
      </c>
      <c r="H48" s="16" t="s">
        <v>27</v>
      </c>
      <c r="I48" s="16" t="s">
        <v>47</v>
      </c>
      <c r="J48" s="16" t="s">
        <v>32</v>
      </c>
      <c r="K48" s="14" t="s">
        <v>16</v>
      </c>
      <c r="L48" s="14" t="s">
        <v>19</v>
      </c>
      <c r="M48" s="16" t="s">
        <v>25</v>
      </c>
      <c r="N48" s="16" t="s">
        <v>26</v>
      </c>
      <c r="O48" s="16" t="s">
        <v>33</v>
      </c>
      <c r="P48" s="12">
        <f t="shared" si="5"/>
        <v>3</v>
      </c>
      <c r="Q48" s="12" cm="1">
        <f t="array" ref="Q48">SUMPRODUCT(($G$2:$G$2540=G48)*(P48&gt;$P$2:$P$2540))+1</f>
        <v>2</v>
      </c>
      <c r="R48" s="12" t="e">
        <f>(Q48*100000)+#REF!</f>
        <v>#REF!</v>
      </c>
      <c r="S48" t="e" cm="1">
        <f t="array" ref="S48">SUMPRODUCT(($G$2:$G$2540=G48)*(R48&gt;$R$2:$R$2540))+1</f>
        <v>#REF!</v>
      </c>
      <c r="T48" t="str">
        <f t="shared" si="6"/>
        <v>KEMPTON PARK #</v>
      </c>
      <c r="U48">
        <v>0</v>
      </c>
      <c r="V48" t="s">
        <v>17</v>
      </c>
      <c r="W48">
        <f t="shared" si="7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0"/>
        <v>Floodlit44945</v>
      </c>
      <c r="D49" s="5" t="str">
        <f>IF('by region'!$C$2="Any","Any",'WTX courses'!V215)&amp;M49&amp;IF('by region'!$I$2="Any","Any",N49)&amp;G49</f>
        <v>AnyFlatAny44945</v>
      </c>
      <c r="E49" s="5" t="e">
        <f>IF(I49=#REF!,'WTX courses'!G215,"")</f>
        <v>#REF!</v>
      </c>
      <c r="F49" s="5" t="e">
        <f t="shared" si="1"/>
        <v>#REF!</v>
      </c>
      <c r="G49" s="15">
        <v>44945</v>
      </c>
      <c r="H49" s="16" t="s">
        <v>34</v>
      </c>
      <c r="I49" s="16" t="s">
        <v>47</v>
      </c>
      <c r="J49" s="16" t="s">
        <v>32</v>
      </c>
      <c r="K49" s="14" t="s">
        <v>16</v>
      </c>
      <c r="L49" s="14" t="s">
        <v>19</v>
      </c>
      <c r="M49" s="16" t="s">
        <v>25</v>
      </c>
      <c r="N49" s="16" t="s">
        <v>26</v>
      </c>
      <c r="O49" s="16" t="s">
        <v>33</v>
      </c>
      <c r="P49" s="12">
        <f t="shared" si="5"/>
        <v>3</v>
      </c>
      <c r="Q49" s="12" cm="1">
        <f t="array" ref="Q49">SUMPRODUCT(($G$2:$G$2540=G49)*(P49&gt;$P$2:$P$2540))+1</f>
        <v>3</v>
      </c>
      <c r="R49" s="12" t="e">
        <f>(Q49*100000)+#REF!</f>
        <v>#REF!</v>
      </c>
      <c r="S49" t="e" cm="1">
        <f t="array" ref="S49">SUMPRODUCT(($G$2:$G$2540=G49)*(R49&gt;$R$2:$R$2540))+1</f>
        <v>#REF!</v>
      </c>
      <c r="T49" t="str">
        <f t="shared" si="6"/>
        <v>KEMPTON PARK #</v>
      </c>
      <c r="U49">
        <v>0</v>
      </c>
      <c r="V49" t="s">
        <v>11</v>
      </c>
      <c r="W49">
        <f t="shared" si="7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0"/>
        <v>Floodlit44951</v>
      </c>
      <c r="D50" s="5" t="str">
        <f>IF('by region'!$C$2="Any","Any",'WTX courses'!V217)&amp;M50&amp;IF('by region'!$I$2="Any","Any",N50)&amp;G50</f>
        <v>AnyFlatAny44951</v>
      </c>
      <c r="E50" s="5" t="e">
        <f>IF(I50=#REF!,'WTX courses'!G217,"")</f>
        <v>#REF!</v>
      </c>
      <c r="F50" s="5" t="e">
        <f t="shared" si="1"/>
        <v>#REF!</v>
      </c>
      <c r="G50" s="15">
        <v>44951</v>
      </c>
      <c r="H50" s="16" t="s">
        <v>27</v>
      </c>
      <c r="I50" s="16" t="s">
        <v>47</v>
      </c>
      <c r="J50" s="16" t="s">
        <v>32</v>
      </c>
      <c r="K50" s="14" t="s">
        <v>16</v>
      </c>
      <c r="L50" s="14" t="s">
        <v>19</v>
      </c>
      <c r="M50" s="16" t="s">
        <v>25</v>
      </c>
      <c r="N50" s="16" t="s">
        <v>26</v>
      </c>
      <c r="O50" s="16" t="s">
        <v>33</v>
      </c>
      <c r="P50" s="12">
        <f t="shared" si="5"/>
        <v>3</v>
      </c>
      <c r="Q50" s="12" cm="1">
        <f t="array" ref="Q50">SUMPRODUCT(($G$2:$G$2540=G50)*(P50&gt;$P$2:$P$2540))+1</f>
        <v>3</v>
      </c>
      <c r="R50" s="12" t="e">
        <f>(Q50*100000)+#REF!</f>
        <v>#REF!</v>
      </c>
      <c r="S50" t="e" cm="1">
        <f t="array" ref="S50">SUMPRODUCT(($G$2:$G$2540=G50)*(R50&gt;$R$2:$R$2540))+1</f>
        <v>#REF!</v>
      </c>
      <c r="T50" t="str">
        <f t="shared" si="6"/>
        <v>KEMPTON PARK #</v>
      </c>
      <c r="U50">
        <v>0</v>
      </c>
      <c r="V50" t="s">
        <v>30</v>
      </c>
      <c r="W50">
        <f t="shared" si="7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0"/>
        <v>Floodlit44954</v>
      </c>
      <c r="D51" s="5" t="str">
        <f>IF('by region'!$C$2="Any","Any",'WTX courses'!V218)&amp;M51&amp;IF('by region'!$I$2="Any","Any",N51)&amp;G51</f>
        <v>AnyFlatAny44954</v>
      </c>
      <c r="E51" s="5" t="e">
        <f>IF(I51=#REF!,'WTX courses'!G218,"")</f>
        <v>#REF!</v>
      </c>
      <c r="F51" s="5" t="e">
        <f t="shared" si="1"/>
        <v>#REF!</v>
      </c>
      <c r="G51" s="15">
        <v>44954</v>
      </c>
      <c r="H51" s="16" t="s">
        <v>37</v>
      </c>
      <c r="I51" s="16" t="s">
        <v>47</v>
      </c>
      <c r="J51" s="16" t="s">
        <v>32</v>
      </c>
      <c r="K51" s="14" t="s">
        <v>16</v>
      </c>
      <c r="L51" s="14" t="s">
        <v>19</v>
      </c>
      <c r="M51" s="16" t="s">
        <v>25</v>
      </c>
      <c r="N51" s="16" t="s">
        <v>26</v>
      </c>
      <c r="O51" s="16" t="s">
        <v>33</v>
      </c>
      <c r="P51" s="12">
        <f t="shared" si="5"/>
        <v>3</v>
      </c>
      <c r="Q51" s="12" cm="1">
        <f t="array" ref="Q51">SUMPRODUCT(($G$2:$G$2540=G51)*(P51&gt;$P$2:$P$2540))+1</f>
        <v>4</v>
      </c>
      <c r="R51" s="12" t="e">
        <f>(Q51*100000)+#REF!</f>
        <v>#REF!</v>
      </c>
      <c r="S51" t="e" cm="1">
        <f t="array" ref="S51">SUMPRODUCT(($G$2:$G$2540=G51)*(R51&gt;$R$2:$R$2540))+1</f>
        <v>#REF!</v>
      </c>
      <c r="T51" t="str">
        <f t="shared" si="6"/>
        <v>KEMPTON PARK #</v>
      </c>
      <c r="U51">
        <v>0</v>
      </c>
      <c r="V51" t="s">
        <v>11</v>
      </c>
      <c r="W51">
        <f t="shared" si="7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0"/>
        <v>Floodlit44958</v>
      </c>
      <c r="D52" s="5" t="str">
        <f>IF('by region'!$C$2="Any","Any",'WTX courses'!V219)&amp;M52&amp;IF('by region'!$I$2="Any","Any",N52)&amp;G52</f>
        <v>AnyFlatAny44958</v>
      </c>
      <c r="E52" s="5" t="e">
        <f>IF(I52=#REF!,'WTX courses'!G219,"")</f>
        <v>#REF!</v>
      </c>
      <c r="F52" s="5" t="e">
        <f t="shared" si="1"/>
        <v>#REF!</v>
      </c>
      <c r="G52" s="15">
        <v>44958</v>
      </c>
      <c r="H52" s="16" t="s">
        <v>27</v>
      </c>
      <c r="I52" s="16" t="s">
        <v>47</v>
      </c>
      <c r="J52" s="16" t="s">
        <v>32</v>
      </c>
      <c r="K52" s="14" t="s">
        <v>16</v>
      </c>
      <c r="L52" s="14" t="s">
        <v>19</v>
      </c>
      <c r="M52" s="16" t="s">
        <v>25</v>
      </c>
      <c r="N52" s="16" t="s">
        <v>26</v>
      </c>
      <c r="O52" s="16" t="s">
        <v>33</v>
      </c>
      <c r="P52" s="12">
        <f t="shared" si="5"/>
        <v>3</v>
      </c>
      <c r="Q52" s="12" cm="1">
        <f t="array" ref="Q52">SUMPRODUCT(($G$2:$G$2540=G52)*(P52&gt;$P$2:$P$2540))+1</f>
        <v>2</v>
      </c>
      <c r="R52" s="12" t="e">
        <f>(Q52*100000)+#REF!</f>
        <v>#REF!</v>
      </c>
      <c r="S52" t="e" cm="1">
        <f t="array" ref="S52">SUMPRODUCT(($G$2:$G$2540=G52)*(R52&gt;$R$2:$R$2540))+1</f>
        <v>#REF!</v>
      </c>
      <c r="T52" t="str">
        <f t="shared" si="6"/>
        <v>KEMPTON PARK #</v>
      </c>
      <c r="U52">
        <v>0</v>
      </c>
      <c r="V52" t="s">
        <v>17</v>
      </c>
      <c r="W52">
        <f t="shared" si="7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0"/>
        <v>Floodlit44961</v>
      </c>
      <c r="D53" s="5" t="str">
        <f>IF('by region'!$C$2="Any","Any",'WTX courses'!V220)&amp;M53&amp;IF('by region'!$I$2="Any","Any",N53)&amp;G53</f>
        <v>AnyFlatAny44961</v>
      </c>
      <c r="E53" s="5" t="e">
        <f>IF(I53=#REF!,'WTX courses'!G220,"")</f>
        <v>#REF!</v>
      </c>
      <c r="F53" s="5" t="e">
        <f t="shared" si="1"/>
        <v>#REF!</v>
      </c>
      <c r="G53" s="15">
        <v>44961</v>
      </c>
      <c r="H53" s="16" t="s">
        <v>37</v>
      </c>
      <c r="I53" s="16" t="s">
        <v>47</v>
      </c>
      <c r="J53" s="16" t="s">
        <v>32</v>
      </c>
      <c r="K53" s="14" t="s">
        <v>16</v>
      </c>
      <c r="L53" s="14" t="s">
        <v>19</v>
      </c>
      <c r="M53" s="16" t="s">
        <v>25</v>
      </c>
      <c r="N53" s="16" t="s">
        <v>26</v>
      </c>
      <c r="O53" s="16" t="s">
        <v>33</v>
      </c>
      <c r="P53" s="12">
        <f t="shared" si="5"/>
        <v>3</v>
      </c>
      <c r="Q53" s="12" cm="1">
        <f t="array" ref="Q53">SUMPRODUCT(($G$2:$G$2540=G53)*(P53&gt;$P$2:$P$2540))+1</f>
        <v>3</v>
      </c>
      <c r="R53" s="12" t="e">
        <f>(Q53*100000)+#REF!</f>
        <v>#REF!</v>
      </c>
      <c r="S53" t="e" cm="1">
        <f t="array" ref="S53">SUMPRODUCT(($G$2:$G$2540=G53)*(R53&gt;$R$2:$R$2540))+1</f>
        <v>#REF!</v>
      </c>
      <c r="T53" t="str">
        <f t="shared" si="6"/>
        <v>KEMPTON PARK #</v>
      </c>
      <c r="U53">
        <v>0</v>
      </c>
      <c r="V53" t="s">
        <v>19</v>
      </c>
      <c r="W53">
        <f t="shared" si="7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0"/>
        <v>Floodlit44965</v>
      </c>
      <c r="D54" s="5" t="str">
        <f>IF('by region'!$C$2="Any","Any",'WTX courses'!V221)&amp;M54&amp;IF('by region'!$I$2="Any","Any",N54)&amp;G54</f>
        <v>AnyFlatAny44965</v>
      </c>
      <c r="E54" s="5" t="e">
        <f>IF(I54=#REF!,'WTX courses'!G221,"")</f>
        <v>#REF!</v>
      </c>
      <c r="F54" s="5" t="e">
        <f t="shared" si="1"/>
        <v>#REF!</v>
      </c>
      <c r="G54" s="15">
        <v>44965</v>
      </c>
      <c r="H54" s="16" t="s">
        <v>27</v>
      </c>
      <c r="I54" s="16" t="s">
        <v>47</v>
      </c>
      <c r="J54" s="16" t="s">
        <v>32</v>
      </c>
      <c r="K54" s="14" t="s">
        <v>16</v>
      </c>
      <c r="L54" s="14" t="s">
        <v>19</v>
      </c>
      <c r="M54" s="16" t="s">
        <v>25</v>
      </c>
      <c r="N54" s="16" t="s">
        <v>26</v>
      </c>
      <c r="O54" s="16" t="s">
        <v>33</v>
      </c>
      <c r="P54" s="12">
        <f t="shared" si="5"/>
        <v>3</v>
      </c>
      <c r="Q54" s="12" cm="1">
        <f t="array" ref="Q54">SUMPRODUCT(($G$2:$G$2540=G54)*(P54&gt;$P$2:$P$2540))+1</f>
        <v>2</v>
      </c>
      <c r="R54" s="12" t="e">
        <f>(Q54*100000)+#REF!</f>
        <v>#REF!</v>
      </c>
      <c r="S54" t="e" cm="1">
        <f t="array" ref="S54">SUMPRODUCT(($G$2:$G$2540=G54)*(R54&gt;$R$2:$R$2540))+1</f>
        <v>#REF!</v>
      </c>
      <c r="T54" t="str">
        <f t="shared" si="6"/>
        <v>KEMPTON PARK #</v>
      </c>
      <c r="U54">
        <v>0</v>
      </c>
      <c r="V54" t="s">
        <v>30</v>
      </c>
      <c r="W54">
        <f t="shared" si="7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si="0"/>
        <v>Floodlit44972</v>
      </c>
      <c r="D55" s="5" t="str">
        <f>IF('by region'!$C$2="Any","Any",'WTX courses'!V222)&amp;M55&amp;IF('by region'!$I$2="Any","Any",N55)&amp;G55</f>
        <v>AnyFlatAny44972</v>
      </c>
      <c r="E55" s="5" t="e">
        <f>IF(I55=#REF!,'WTX courses'!G222,"")</f>
        <v>#REF!</v>
      </c>
      <c r="F55" s="5" t="e">
        <f t="shared" si="1"/>
        <v>#REF!</v>
      </c>
      <c r="G55" s="15">
        <v>44972</v>
      </c>
      <c r="H55" s="16" t="s">
        <v>27</v>
      </c>
      <c r="I55" s="16" t="s">
        <v>47</v>
      </c>
      <c r="J55" s="16" t="s">
        <v>32</v>
      </c>
      <c r="K55" s="14" t="s">
        <v>16</v>
      </c>
      <c r="L55" s="14" t="s">
        <v>19</v>
      </c>
      <c r="M55" s="16" t="s">
        <v>25</v>
      </c>
      <c r="N55" s="16" t="s">
        <v>26</v>
      </c>
      <c r="O55" s="16" t="s">
        <v>33</v>
      </c>
      <c r="P55" s="12">
        <f t="shared" si="5"/>
        <v>3</v>
      </c>
      <c r="Q55" s="12" cm="1">
        <f t="array" ref="Q55">SUMPRODUCT(($G$2:$G$2540=G55)*(P55&gt;$P$2:$P$2540))+1</f>
        <v>1</v>
      </c>
      <c r="R55" s="12" t="e">
        <f>(Q55*100000)+#REF!</f>
        <v>#REF!</v>
      </c>
      <c r="S55" t="e" cm="1">
        <f t="array" ref="S55">SUMPRODUCT(($G$2:$G$2540=G55)*(R55&gt;$R$2:$R$2540))+1</f>
        <v>#REF!</v>
      </c>
      <c r="T55" t="str">
        <f t="shared" si="6"/>
        <v>KEMPTON PARK #</v>
      </c>
      <c r="U55">
        <v>0</v>
      </c>
      <c r="V55" t="s">
        <v>17</v>
      </c>
      <c r="W55">
        <f t="shared" si="7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0"/>
        <v>Floodlit44979</v>
      </c>
      <c r="D56" s="5" t="str">
        <f>IF('by region'!$C$2="Any","Any",'WTX courses'!V223)&amp;M56&amp;IF('by region'!$I$2="Any","Any",N56)&amp;G56</f>
        <v>AnyFlatAny44979</v>
      </c>
      <c r="E56" s="5" t="e">
        <f>IF(I56=#REF!,'WTX courses'!G223,"")</f>
        <v>#REF!</v>
      </c>
      <c r="F56" s="5" t="e">
        <f t="shared" si="1"/>
        <v>#REF!</v>
      </c>
      <c r="G56" s="15">
        <v>44979</v>
      </c>
      <c r="H56" s="16" t="s">
        <v>27</v>
      </c>
      <c r="I56" s="16" t="s">
        <v>47</v>
      </c>
      <c r="J56" s="16" t="s">
        <v>32</v>
      </c>
      <c r="K56" s="14" t="s">
        <v>16</v>
      </c>
      <c r="L56" s="14" t="s">
        <v>19</v>
      </c>
      <c r="M56" s="16" t="s">
        <v>25</v>
      </c>
      <c r="N56" s="16" t="s">
        <v>26</v>
      </c>
      <c r="O56" s="16" t="s">
        <v>33</v>
      </c>
      <c r="P56" s="12">
        <f t="shared" si="5"/>
        <v>3</v>
      </c>
      <c r="Q56" s="12" cm="1">
        <f t="array" ref="Q56">SUMPRODUCT(($G$2:$G$2540=G56)*(P56&gt;$P$2:$P$2540))+1</f>
        <v>2</v>
      </c>
      <c r="R56" s="12" t="e">
        <f>(Q56*100000)+#REF!</f>
        <v>#REF!</v>
      </c>
      <c r="S56" t="e" cm="1">
        <f t="array" ref="S56">SUMPRODUCT(($G$2:$G$2540=G56)*(R56&gt;$R$2:$R$2540))+1</f>
        <v>#REF!</v>
      </c>
      <c r="T56" t="str">
        <f t="shared" si="6"/>
        <v>KEMPTON PARK #</v>
      </c>
      <c r="U56">
        <v>0</v>
      </c>
      <c r="V56" t="s">
        <v>11</v>
      </c>
      <c r="W56">
        <f t="shared" si="7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si="0"/>
        <v>Floodlit44986</v>
      </c>
      <c r="D57" s="5" t="str">
        <f>IF('by region'!$C$2="Any","Any",'WTX courses'!V224)&amp;M57&amp;IF('by region'!$I$2="Any","Any",N57)&amp;G57</f>
        <v>AnyFlatAny44986</v>
      </c>
      <c r="E57" s="5" t="e">
        <f>IF(I57=#REF!,'WTX courses'!G224,"")</f>
        <v>#REF!</v>
      </c>
      <c r="F57" s="5" t="e">
        <f t="shared" si="1"/>
        <v>#REF!</v>
      </c>
      <c r="G57" s="15">
        <v>44986</v>
      </c>
      <c r="H57" s="16" t="s">
        <v>27</v>
      </c>
      <c r="I57" s="16" t="s">
        <v>47</v>
      </c>
      <c r="J57" s="16" t="s">
        <v>32</v>
      </c>
      <c r="K57" s="14" t="s">
        <v>16</v>
      </c>
      <c r="L57" s="14" t="s">
        <v>19</v>
      </c>
      <c r="M57" s="16" t="s">
        <v>25</v>
      </c>
      <c r="N57" s="16" t="s">
        <v>26</v>
      </c>
      <c r="O57" s="16" t="s">
        <v>33</v>
      </c>
      <c r="P57" s="12">
        <f t="shared" si="5"/>
        <v>3</v>
      </c>
      <c r="Q57" s="12" cm="1">
        <f t="array" ref="Q57">SUMPRODUCT(($G$2:$G$2540=G57)*(P57&gt;$P$2:$P$2540))+1</f>
        <v>3</v>
      </c>
      <c r="R57" s="12" t="e">
        <f>(Q57*100000)+#REF!</f>
        <v>#REF!</v>
      </c>
      <c r="S57" t="e" cm="1">
        <f t="array" ref="S57">SUMPRODUCT(($G$2:$G$2540=G57)*(R57&gt;$R$2:$R$2540))+1</f>
        <v>#REF!</v>
      </c>
      <c r="T57" t="str">
        <f t="shared" si="6"/>
        <v>KEMPTON PARK #</v>
      </c>
      <c r="U57">
        <v>0</v>
      </c>
      <c r="V57" t="s">
        <v>19</v>
      </c>
      <c r="W57">
        <f t="shared" si="7"/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0"/>
        <v>Floodlit44993</v>
      </c>
      <c r="D58" s="5" t="str">
        <f>IF('by region'!$C$2="Any","Any",'WTX courses'!V225)&amp;M58&amp;IF('by region'!$I$2="Any","Any",N58)&amp;G58</f>
        <v>AnyFlatAny44993</v>
      </c>
      <c r="E58" s="5" t="e">
        <f>IF(I58=#REF!,'WTX courses'!G225,"")</f>
        <v>#REF!</v>
      </c>
      <c r="F58" s="5" t="e">
        <f t="shared" si="1"/>
        <v>#REF!</v>
      </c>
      <c r="G58" s="15">
        <v>44993</v>
      </c>
      <c r="H58" s="16" t="s">
        <v>27</v>
      </c>
      <c r="I58" s="16" t="s">
        <v>47</v>
      </c>
      <c r="J58" s="16" t="s">
        <v>32</v>
      </c>
      <c r="K58" s="14" t="s">
        <v>16</v>
      </c>
      <c r="L58" s="14" t="s">
        <v>19</v>
      </c>
      <c r="M58" s="16" t="s">
        <v>25</v>
      </c>
      <c r="N58" s="16" t="s">
        <v>26</v>
      </c>
      <c r="O58" s="16" t="s">
        <v>33</v>
      </c>
      <c r="P58" s="12">
        <f t="shared" si="5"/>
        <v>3</v>
      </c>
      <c r="Q58" s="12" cm="1">
        <f t="array" ref="Q58">SUMPRODUCT(($G$2:$G$2540=G58)*(P58&gt;$P$2:$P$2540))+1</f>
        <v>3</v>
      </c>
      <c r="R58" s="12" t="e">
        <f>(Q58*100000)+#REF!</f>
        <v>#REF!</v>
      </c>
      <c r="S58" t="e" cm="1">
        <f t="array" ref="S58">SUMPRODUCT(($G$2:$G$2540=G58)*(R58&gt;$R$2:$R$2540))+1</f>
        <v>#REF!</v>
      </c>
      <c r="T58" t="str">
        <f t="shared" si="6"/>
        <v>KEMPTON PARK #</v>
      </c>
      <c r="U58">
        <v>0</v>
      </c>
      <c r="V58" t="s">
        <v>17</v>
      </c>
      <c r="W58">
        <f t="shared" si="7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0"/>
        <v>Floodlit44995</v>
      </c>
      <c r="D59" s="5" t="str">
        <f>IF('by region'!$C$2="Any","Any",'WTX courses'!V226)&amp;M59&amp;IF('by region'!$I$2="Any","Any",N59)&amp;G59</f>
        <v>AnyFlatAny44995</v>
      </c>
      <c r="E59" s="5" t="e">
        <f>IF(I59=#REF!,'WTX courses'!G226,"")</f>
        <v>#REF!</v>
      </c>
      <c r="F59" s="5" t="e">
        <f t="shared" si="1"/>
        <v>#REF!</v>
      </c>
      <c r="G59" s="15">
        <v>44995</v>
      </c>
      <c r="H59" s="16" t="s">
        <v>35</v>
      </c>
      <c r="I59" s="16" t="s">
        <v>47</v>
      </c>
      <c r="J59" s="16" t="s">
        <v>32</v>
      </c>
      <c r="K59" s="14" t="s">
        <v>16</v>
      </c>
      <c r="L59" s="14" t="s">
        <v>19</v>
      </c>
      <c r="M59" s="16" t="s">
        <v>25</v>
      </c>
      <c r="N59" s="16" t="s">
        <v>26</v>
      </c>
      <c r="O59" s="16" t="s">
        <v>33</v>
      </c>
      <c r="P59" s="12">
        <f t="shared" si="5"/>
        <v>3</v>
      </c>
      <c r="Q59" s="12" cm="1">
        <f t="array" ref="Q59">SUMPRODUCT(($G$2:$G$2540=G59)*(P59&gt;$P$2:$P$2540))+1</f>
        <v>2</v>
      </c>
      <c r="R59" s="12" t="e">
        <f>(Q59*100000)+#REF!</f>
        <v>#REF!</v>
      </c>
      <c r="S59" t="e" cm="1">
        <f t="array" ref="S59">SUMPRODUCT(($G$2:$G$2540=G59)*(R59&gt;$R$2:$R$2540))+1</f>
        <v>#REF!</v>
      </c>
      <c r="T59" t="str">
        <f t="shared" si="6"/>
        <v>KEMPTON PARK #</v>
      </c>
      <c r="U59">
        <v>0</v>
      </c>
      <c r="V59" t="s">
        <v>19</v>
      </c>
      <c r="W59">
        <f t="shared" si="7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0"/>
        <v>Floodlit45000</v>
      </c>
      <c r="D60" s="5" t="str">
        <f>IF('by region'!$C$2="Any","Any",'WTX courses'!V227)&amp;M60&amp;IF('by region'!$I$2="Any","Any",N60)&amp;G60</f>
        <v>AnyFlatAny45000</v>
      </c>
      <c r="E60" s="5" t="e">
        <f>IF(I60=#REF!,'WTX courses'!G227,"")</f>
        <v>#REF!</v>
      </c>
      <c r="F60" s="5" t="e">
        <f t="shared" si="1"/>
        <v>#REF!</v>
      </c>
      <c r="G60" s="15">
        <v>45000</v>
      </c>
      <c r="H60" s="16" t="s">
        <v>27</v>
      </c>
      <c r="I60" s="16" t="s">
        <v>47</v>
      </c>
      <c r="J60" s="16" t="s">
        <v>32</v>
      </c>
      <c r="K60" s="14" t="s">
        <v>16</v>
      </c>
      <c r="L60" s="14" t="s">
        <v>19</v>
      </c>
      <c r="M60" s="16" t="s">
        <v>25</v>
      </c>
      <c r="N60" s="16" t="s">
        <v>26</v>
      </c>
      <c r="O60" s="16" t="s">
        <v>33</v>
      </c>
      <c r="P60" s="12">
        <f t="shared" si="5"/>
        <v>3</v>
      </c>
      <c r="Q60" s="12" cm="1">
        <f t="array" ref="Q60">SUMPRODUCT(($G$2:$G$2540=G60)*(P60&gt;$P$2:$P$2540))+1</f>
        <v>3</v>
      </c>
      <c r="R60" s="12" t="e">
        <f>(Q60*100000)+#REF!</f>
        <v>#REF!</v>
      </c>
      <c r="S60" t="e" cm="1">
        <f t="array" ref="S60">SUMPRODUCT(($G$2:$G$2540=G60)*(R60&gt;$R$2:$R$2540))+1</f>
        <v>#REF!</v>
      </c>
      <c r="T60" t="str">
        <f t="shared" si="6"/>
        <v>KEMPTON PARK #</v>
      </c>
      <c r="U60">
        <v>0</v>
      </c>
      <c r="V60" t="s">
        <v>11</v>
      </c>
      <c r="W60">
        <f t="shared" si="7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0"/>
        <v>Floodlit45014</v>
      </c>
      <c r="D61" s="5" t="str">
        <f>IF('by region'!$C$2="Any","Any",'WTX courses'!V228)&amp;M61&amp;IF('by region'!$I$2="Any","Any",N61)&amp;G61</f>
        <v>AnyFlatAny45014</v>
      </c>
      <c r="E61" s="5" t="e">
        <f>IF(I61=#REF!,'WTX courses'!G228,"")</f>
        <v>#REF!</v>
      </c>
      <c r="F61" s="5" t="e">
        <f t="shared" si="1"/>
        <v>#REF!</v>
      </c>
      <c r="G61" s="15">
        <v>45014</v>
      </c>
      <c r="H61" s="16" t="s">
        <v>27</v>
      </c>
      <c r="I61" s="16" t="s">
        <v>47</v>
      </c>
      <c r="J61" s="16" t="s">
        <v>32</v>
      </c>
      <c r="K61" s="14" t="s">
        <v>16</v>
      </c>
      <c r="L61" s="14" t="s">
        <v>19</v>
      </c>
      <c r="M61" s="16" t="s">
        <v>25</v>
      </c>
      <c r="N61" s="16" t="s">
        <v>26</v>
      </c>
      <c r="O61" s="16" t="s">
        <v>33</v>
      </c>
      <c r="P61" s="12">
        <f t="shared" si="5"/>
        <v>3</v>
      </c>
      <c r="Q61" s="12" cm="1">
        <f t="array" ref="Q61">SUMPRODUCT(($G$2:$G$2540=G61)*(P61&gt;$P$2:$P$2540))+1</f>
        <v>4</v>
      </c>
      <c r="R61" s="12" t="e">
        <f>(Q61*100000)+#REF!</f>
        <v>#REF!</v>
      </c>
      <c r="S61" t="e" cm="1">
        <f t="array" ref="S61">SUMPRODUCT(($G$2:$G$2540=G61)*(R61&gt;$R$2:$R$2540))+1</f>
        <v>#REF!</v>
      </c>
      <c r="T61" t="str">
        <f t="shared" si="6"/>
        <v>KEMPTON PARK #</v>
      </c>
      <c r="U61">
        <v>0</v>
      </c>
      <c r="V61" t="s">
        <v>17</v>
      </c>
      <c r="W61">
        <f t="shared" si="7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0"/>
        <v>Floodlit45021</v>
      </c>
      <c r="D62" s="5" t="str">
        <f>IF('by region'!$C$2="Any","Any",'WTX courses'!V230)&amp;M62&amp;IF('by region'!$I$2="Any","Any",N62)&amp;G62</f>
        <v>AnyFlatAny45021</v>
      </c>
      <c r="E62" s="5" t="e">
        <f>IF(I62=#REF!,'WTX courses'!G230,"")</f>
        <v>#REF!</v>
      </c>
      <c r="F62" s="5" t="e">
        <f t="shared" si="1"/>
        <v>#REF!</v>
      </c>
      <c r="G62" s="15">
        <v>45021</v>
      </c>
      <c r="H62" s="16" t="s">
        <v>27</v>
      </c>
      <c r="I62" s="16" t="s">
        <v>47</v>
      </c>
      <c r="J62" s="16" t="s">
        <v>32</v>
      </c>
      <c r="K62" s="14" t="s">
        <v>16</v>
      </c>
      <c r="L62" s="14" t="s">
        <v>19</v>
      </c>
      <c r="M62" s="16" t="s">
        <v>25</v>
      </c>
      <c r="N62" s="16" t="s">
        <v>26</v>
      </c>
      <c r="O62" s="16" t="s">
        <v>33</v>
      </c>
      <c r="P62" s="12">
        <f t="shared" si="5"/>
        <v>3</v>
      </c>
      <c r="Q62" s="12" cm="1">
        <f t="array" ref="Q62">SUMPRODUCT(($G$2:$G$2540=G62)*(P62&gt;$P$2:$P$2540))+1</f>
        <v>4</v>
      </c>
      <c r="R62" s="12" t="e">
        <f>(Q62*100000)+#REF!</f>
        <v>#REF!</v>
      </c>
      <c r="S62" t="e" cm="1">
        <f t="array" ref="S62">SUMPRODUCT(($G$2:$G$2540=G62)*(R62&gt;$R$2:$R$2540))+1</f>
        <v>#REF!</v>
      </c>
      <c r="T62" t="str">
        <f t="shared" si="6"/>
        <v>KEMPTON PARK #</v>
      </c>
      <c r="U62">
        <v>0</v>
      </c>
      <c r="V62" t="s">
        <v>19</v>
      </c>
      <c r="W62">
        <f t="shared" si="7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0"/>
        <v>Floodlit45028</v>
      </c>
      <c r="D63" s="5" t="str">
        <f>IF('by region'!$C$2="Any","Any",'WTX courses'!V232)&amp;M63&amp;IF('by region'!$I$2="Any","Any",N63)&amp;G63</f>
        <v>AnyFlatAny45028</v>
      </c>
      <c r="E63" s="5" t="e">
        <f>IF(I63=#REF!,'WTX courses'!G232,"")</f>
        <v>#REF!</v>
      </c>
      <c r="F63" s="5" t="e">
        <f t="shared" si="1"/>
        <v>#REF!</v>
      </c>
      <c r="G63" s="15">
        <v>45028</v>
      </c>
      <c r="H63" s="16" t="s">
        <v>27</v>
      </c>
      <c r="I63" s="16" t="s">
        <v>47</v>
      </c>
      <c r="J63" s="16" t="s">
        <v>32</v>
      </c>
      <c r="K63" s="14" t="s">
        <v>16</v>
      </c>
      <c r="L63" s="14" t="s">
        <v>19</v>
      </c>
      <c r="M63" s="16" t="s">
        <v>25</v>
      </c>
      <c r="N63" s="16" t="s">
        <v>26</v>
      </c>
      <c r="O63" s="16" t="s">
        <v>33</v>
      </c>
      <c r="P63" s="12">
        <f t="shared" si="5"/>
        <v>3</v>
      </c>
      <c r="Q63" s="12" cm="1">
        <f t="array" ref="Q63">SUMPRODUCT(($G$2:$G$2540=G63)*(P63&gt;$P$2:$P$2540))+1</f>
        <v>2</v>
      </c>
      <c r="R63" s="12" t="e">
        <f>(Q63*100000)+#REF!</f>
        <v>#REF!</v>
      </c>
      <c r="S63" t="e" cm="1">
        <f t="array" ref="S63">SUMPRODUCT(($G$2:$G$2540=G63)*(R63&gt;$R$2:$R$2540))+1</f>
        <v>#REF!</v>
      </c>
      <c r="T63" t="str">
        <f t="shared" si="6"/>
        <v>KEMPTON PARK #</v>
      </c>
      <c r="U63">
        <v>0</v>
      </c>
      <c r="V63" t="s">
        <v>17</v>
      </c>
      <c r="W63">
        <f t="shared" si="7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0"/>
        <v>Floodlit45033</v>
      </c>
      <c r="D64" s="5" t="str">
        <f>IF('by region'!$C$2="Any","Any",'WTX courses'!V233)&amp;M64&amp;IF('by region'!$I$2="Any","Any",N64)&amp;G64</f>
        <v>AnyFlatAny45033</v>
      </c>
      <c r="F64" s="5" t="e">
        <f t="shared" si="1"/>
        <v>#REF!</v>
      </c>
      <c r="G64" s="15">
        <v>45033</v>
      </c>
      <c r="H64" s="16" t="s">
        <v>42</v>
      </c>
      <c r="I64" s="16" t="s">
        <v>47</v>
      </c>
      <c r="J64" s="16" t="s">
        <v>32</v>
      </c>
      <c r="K64" s="14" t="s">
        <v>16</v>
      </c>
      <c r="L64" s="14" t="s">
        <v>19</v>
      </c>
      <c r="M64" s="16" t="s">
        <v>25</v>
      </c>
      <c r="N64" s="16" t="s">
        <v>26</v>
      </c>
      <c r="O64" s="16" t="s">
        <v>33</v>
      </c>
      <c r="P64" s="12">
        <f t="shared" si="5"/>
        <v>3</v>
      </c>
      <c r="Q64" s="12" cm="1">
        <f t="array" ref="Q64">SUMPRODUCT(($G$2:$G$2540=G64)*(P64&gt;$P$2:$P$2540))+1</f>
        <v>2</v>
      </c>
      <c r="R64" s="12" t="e">
        <f>(Q64*100000)+#REF!</f>
        <v>#REF!</v>
      </c>
      <c r="S64" t="e" cm="1">
        <f t="array" ref="S64">SUMPRODUCT(($G$2:$G$2540=G64)*(R64&gt;$R$2:$R$2540))+1</f>
        <v>#REF!</v>
      </c>
      <c r="T64" t="str">
        <f t="shared" si="6"/>
        <v>KEMPTON PARK #</v>
      </c>
      <c r="U64">
        <v>0</v>
      </c>
      <c r="V64" t="s">
        <v>19</v>
      </c>
      <c r="W64">
        <f t="shared" si="7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0"/>
        <v>Floodlit45035</v>
      </c>
      <c r="D65" s="5" t="str">
        <f>IF('by region'!$C$2="Any","Any",'WTX courses'!V234)&amp;M65&amp;IF('by region'!$I$2="Any","Any",N65)&amp;G65</f>
        <v>AnyFlatAny45035</v>
      </c>
      <c r="E65" s="5" t="e">
        <f>IF(I65=#REF!,'WTX courses'!G234,"")</f>
        <v>#REF!</v>
      </c>
      <c r="F65" s="5" t="e">
        <f t="shared" si="1"/>
        <v>#REF!</v>
      </c>
      <c r="G65" s="15">
        <v>45035</v>
      </c>
      <c r="H65" s="16" t="s">
        <v>27</v>
      </c>
      <c r="I65" s="16" t="s">
        <v>47</v>
      </c>
      <c r="J65" s="16" t="s">
        <v>32</v>
      </c>
      <c r="K65" s="14" t="s">
        <v>16</v>
      </c>
      <c r="L65" s="14" t="s">
        <v>19</v>
      </c>
      <c r="M65" s="16" t="s">
        <v>25</v>
      </c>
      <c r="N65" s="16" t="s">
        <v>26</v>
      </c>
      <c r="O65" s="16" t="s">
        <v>33</v>
      </c>
      <c r="P65" s="12">
        <f t="shared" si="5"/>
        <v>3</v>
      </c>
      <c r="Q65" s="12" cm="1">
        <f t="array" ref="Q65">SUMPRODUCT(($G$2:$G$2540=G65)*(P65&gt;$P$2:$P$2540))+1</f>
        <v>3</v>
      </c>
      <c r="R65" s="12" t="e">
        <f>(Q65*100000)+#REF!</f>
        <v>#REF!</v>
      </c>
      <c r="S65" t="e" cm="1">
        <f t="array" ref="S65">SUMPRODUCT(($G$2:$G$2540=G65)*(R65&gt;$R$2:$R$2540))+1</f>
        <v>#REF!</v>
      </c>
      <c r="T65" t="str">
        <f t="shared" si="6"/>
        <v>KEMPTON PARK #</v>
      </c>
      <c r="U65">
        <v>0</v>
      </c>
      <c r="V65" t="s">
        <v>11</v>
      </c>
      <c r="W65">
        <f t="shared" si="7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ref="C66:C129" si="8">J66&amp;G66</f>
        <v>Floodlit45182</v>
      </c>
      <c r="D66" s="5" t="str">
        <f>IF('by region'!$C$2="Any","Any",'WTX courses'!V251)&amp;M66&amp;IF('by region'!$I$2="Any","Any",N66)&amp;G66</f>
        <v>AnyFlatAny45182</v>
      </c>
      <c r="E66" s="5" t="e">
        <f>IF(I66=#REF!,'WTX courses'!G251,"")</f>
        <v>#REF!</v>
      </c>
      <c r="F66" s="5" t="e">
        <f t="shared" ref="F66:F129" si="9">G66&amp;S66</f>
        <v>#REF!</v>
      </c>
      <c r="G66" s="15">
        <v>45182</v>
      </c>
      <c r="H66" s="16" t="s">
        <v>27</v>
      </c>
      <c r="I66" s="16" t="s">
        <v>47</v>
      </c>
      <c r="J66" s="16" t="s">
        <v>32</v>
      </c>
      <c r="K66" s="14" t="s">
        <v>16</v>
      </c>
      <c r="L66" s="14" t="s">
        <v>19</v>
      </c>
      <c r="M66" s="16" t="s">
        <v>25</v>
      </c>
      <c r="N66" s="16" t="s">
        <v>26</v>
      </c>
      <c r="O66" s="16" t="s">
        <v>33</v>
      </c>
      <c r="P66" s="12">
        <f t="shared" si="5"/>
        <v>3</v>
      </c>
      <c r="Q66" s="12" cm="1">
        <f t="array" ref="Q66">SUMPRODUCT(($G$2:$G$2540=G66)*(P66&gt;$P$2:$P$2540))+1</f>
        <v>4</v>
      </c>
      <c r="R66" s="12" t="e">
        <f>(Q66*100000)+#REF!</f>
        <v>#REF!</v>
      </c>
      <c r="S66" t="e" cm="1">
        <f t="array" ref="S66">SUMPRODUCT(($G$2:$G$2540=G66)*(R66&gt;$R$2:$R$2540))+1</f>
        <v>#REF!</v>
      </c>
      <c r="T66" t="str">
        <f t="shared" si="6"/>
        <v>KEMPTON PARK #</v>
      </c>
      <c r="U66">
        <v>0</v>
      </c>
      <c r="V66" t="s">
        <v>17</v>
      </c>
      <c r="W66">
        <f t="shared" si="7"/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8"/>
        <v>Floodlit45187</v>
      </c>
      <c r="D67" s="5" t="str">
        <f>IF('by region'!$C$2="Any","Any",'WTX courses'!V252)&amp;M67&amp;IF('by region'!$I$2="Any","Any",N67)&amp;G67</f>
        <v>AnyFlatAny45187</v>
      </c>
      <c r="E67" s="5" t="e">
        <f>IF(I67=#REF!,'WTX courses'!G252,"")</f>
        <v>#REF!</v>
      </c>
      <c r="F67" s="5" t="e">
        <f t="shared" si="9"/>
        <v>#REF!</v>
      </c>
      <c r="G67" s="15">
        <v>45187</v>
      </c>
      <c r="H67" s="16" t="s">
        <v>42</v>
      </c>
      <c r="I67" s="16" t="s">
        <v>47</v>
      </c>
      <c r="J67" s="16" t="s">
        <v>32</v>
      </c>
      <c r="K67" s="14" t="s">
        <v>16</v>
      </c>
      <c r="L67" s="14" t="s">
        <v>19</v>
      </c>
      <c r="M67" s="16" t="s">
        <v>25</v>
      </c>
      <c r="N67" s="16" t="s">
        <v>26</v>
      </c>
      <c r="O67" s="16" t="s">
        <v>33</v>
      </c>
      <c r="P67" s="12">
        <f t="shared" si="5"/>
        <v>3</v>
      </c>
      <c r="Q67" s="12" cm="1">
        <f t="array" ref="Q67">SUMPRODUCT(($G$2:$G$2540=G67)*(P67&gt;$P$2:$P$2540))+1</f>
        <v>2</v>
      </c>
      <c r="R67" s="12" t="e">
        <f>(Q67*100000)+#REF!</f>
        <v>#REF!</v>
      </c>
      <c r="S67" t="e" cm="1">
        <f t="array" ref="S67">SUMPRODUCT(($G$2:$G$2540=G67)*(R67&gt;$R$2:$R$2540))+1</f>
        <v>#REF!</v>
      </c>
      <c r="T67" t="str">
        <f t="shared" si="6"/>
        <v>KEMPTON PARK #</v>
      </c>
      <c r="U67">
        <v>0</v>
      </c>
      <c r="V67" t="s">
        <v>30</v>
      </c>
      <c r="W67">
        <f t="shared" si="7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8"/>
        <v>Floodlit45191</v>
      </c>
      <c r="D68" s="5" t="str">
        <f>IF('by region'!$C$2="Any","Any",'WTX courses'!V253)&amp;M68&amp;IF('by region'!$I$2="Any","Any",N68)&amp;G68</f>
        <v>AnyFlatAny45191</v>
      </c>
      <c r="E68" s="5" t="e">
        <f>IF(I68=#REF!,'WTX courses'!G253,"")</f>
        <v>#REF!</v>
      </c>
      <c r="F68" s="5" t="e">
        <f t="shared" si="9"/>
        <v>#REF!</v>
      </c>
      <c r="G68" s="15">
        <v>45191</v>
      </c>
      <c r="H68" s="16" t="s">
        <v>35</v>
      </c>
      <c r="I68" s="16" t="s">
        <v>47</v>
      </c>
      <c r="J68" s="16" t="s">
        <v>32</v>
      </c>
      <c r="K68" s="14" t="s">
        <v>16</v>
      </c>
      <c r="L68" s="14" t="s">
        <v>19</v>
      </c>
      <c r="M68" s="16" t="s">
        <v>25</v>
      </c>
      <c r="N68" s="16" t="s">
        <v>26</v>
      </c>
      <c r="O68" s="16" t="s">
        <v>33</v>
      </c>
      <c r="P68" s="12">
        <f t="shared" si="5"/>
        <v>3</v>
      </c>
      <c r="Q68" s="12" cm="1">
        <f t="array" ref="Q68">SUMPRODUCT(($G$2:$G$2540=G68)*(P68&gt;$P$2:$P$2540))+1</f>
        <v>2</v>
      </c>
      <c r="R68" s="12" t="e">
        <f>(Q68*100000)+#REF!</f>
        <v>#REF!</v>
      </c>
      <c r="S68" t="e" cm="1">
        <f t="array" ref="S68">SUMPRODUCT(($G$2:$G$2540=G68)*(R68&gt;$R$2:$R$2540))+1</f>
        <v>#REF!</v>
      </c>
      <c r="T68" t="str">
        <f t="shared" si="6"/>
        <v>KEMPTON PARK #</v>
      </c>
      <c r="U68">
        <v>0</v>
      </c>
      <c r="V68" t="s">
        <v>30</v>
      </c>
      <c r="W68">
        <f t="shared" si="7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8"/>
        <v>Floodlit45196</v>
      </c>
      <c r="D69" s="5" t="str">
        <f>IF('by region'!$C$2="Any","Any",'WTX courses'!V254)&amp;M69&amp;IF('by region'!$I$2="Any","Any",N69)&amp;G69</f>
        <v>AnyFlatAny45196</v>
      </c>
      <c r="E69" s="5" t="e">
        <f>IF(I69=#REF!,'WTX courses'!G254,"")</f>
        <v>#REF!</v>
      </c>
      <c r="F69" s="5" t="e">
        <f t="shared" si="9"/>
        <v>#REF!</v>
      </c>
      <c r="G69" s="15">
        <v>45196</v>
      </c>
      <c r="H69" s="16" t="s">
        <v>27</v>
      </c>
      <c r="I69" s="16" t="s">
        <v>47</v>
      </c>
      <c r="J69" s="16" t="s">
        <v>32</v>
      </c>
      <c r="K69" s="14" t="s">
        <v>16</v>
      </c>
      <c r="L69" s="14" t="s">
        <v>19</v>
      </c>
      <c r="M69" s="16" t="s">
        <v>25</v>
      </c>
      <c r="N69" s="16" t="s">
        <v>26</v>
      </c>
      <c r="O69" s="16" t="s">
        <v>33</v>
      </c>
      <c r="P69" s="12">
        <f t="shared" si="5"/>
        <v>3</v>
      </c>
      <c r="Q69" s="12" cm="1">
        <f t="array" ref="Q69">SUMPRODUCT(($G$2:$G$2540=G69)*(P69&gt;$P$2:$P$2540))+1</f>
        <v>2</v>
      </c>
      <c r="R69" s="12" t="e">
        <f>(Q69*100000)+#REF!</f>
        <v>#REF!</v>
      </c>
      <c r="S69" t="e" cm="1">
        <f t="array" ref="S69">SUMPRODUCT(($G$2:$G$2540=G69)*(R69&gt;$R$2:$R$2540))+1</f>
        <v>#REF!</v>
      </c>
      <c r="T69" t="str">
        <f t="shared" si="6"/>
        <v>KEMPTON PARK #</v>
      </c>
      <c r="U69">
        <v>0</v>
      </c>
      <c r="V69" t="s">
        <v>19</v>
      </c>
      <c r="W69">
        <f t="shared" si="7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8"/>
        <v>Floodlit45203</v>
      </c>
      <c r="D70" s="5" t="str">
        <f>IF('by region'!$C$2="Any","Any",'WTX courses'!V255)&amp;M70&amp;IF('by region'!$I$2="Any","Any",N70)&amp;G70</f>
        <v>AnyFlatAny45203</v>
      </c>
      <c r="E70" s="5" t="e">
        <f>IF(I70=#REF!,'WTX courses'!G255,"")</f>
        <v>#REF!</v>
      </c>
      <c r="F70" s="5" t="e">
        <f t="shared" si="9"/>
        <v>#REF!</v>
      </c>
      <c r="G70" s="15">
        <v>45203</v>
      </c>
      <c r="H70" s="16" t="s">
        <v>27</v>
      </c>
      <c r="I70" s="16" t="s">
        <v>47</v>
      </c>
      <c r="J70" s="16" t="s">
        <v>32</v>
      </c>
      <c r="K70" s="14" t="s">
        <v>16</v>
      </c>
      <c r="L70" s="14" t="s">
        <v>19</v>
      </c>
      <c r="M70" s="16" t="s">
        <v>25</v>
      </c>
      <c r="N70" s="16" t="s">
        <v>26</v>
      </c>
      <c r="O70" s="16" t="s">
        <v>33</v>
      </c>
      <c r="P70" s="12">
        <f t="shared" si="5"/>
        <v>3</v>
      </c>
      <c r="Q70" s="12" cm="1">
        <f t="array" ref="Q70">SUMPRODUCT(($G$2:$G$2540=G70)*(P70&gt;$P$2:$P$2540))+1</f>
        <v>3</v>
      </c>
      <c r="R70" s="12" t="e">
        <f>(Q70*100000)+#REF!</f>
        <v>#REF!</v>
      </c>
      <c r="S70" t="e" cm="1">
        <f t="array" ref="S70">SUMPRODUCT(($G$2:$G$2540=G70)*(R70&gt;$R$2:$R$2540))+1</f>
        <v>#REF!</v>
      </c>
      <c r="T70" t="str">
        <f t="shared" si="6"/>
        <v>KEMPTON PARK #</v>
      </c>
      <c r="U70">
        <v>0</v>
      </c>
      <c r="V70" t="s">
        <v>17</v>
      </c>
      <c r="W70">
        <f t="shared" si="7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8"/>
        <v>Floodlit45210</v>
      </c>
      <c r="D71" s="5" t="str">
        <f>IF('by region'!$C$2="Any","Any",'WTX courses'!V256)&amp;M71&amp;IF('by region'!$I$2="Any","Any",N71)&amp;G71</f>
        <v>AnyFlatAny45210</v>
      </c>
      <c r="E71" s="5" t="e">
        <f>IF(I71=#REF!,'WTX courses'!G256,"")</f>
        <v>#REF!</v>
      </c>
      <c r="F71" s="5" t="e">
        <f t="shared" si="9"/>
        <v>#REF!</v>
      </c>
      <c r="G71" s="15">
        <v>45210</v>
      </c>
      <c r="H71" s="16" t="s">
        <v>27</v>
      </c>
      <c r="I71" s="16" t="s">
        <v>47</v>
      </c>
      <c r="J71" s="16" t="s">
        <v>32</v>
      </c>
      <c r="K71" s="14" t="s">
        <v>16</v>
      </c>
      <c r="L71" s="14" t="s">
        <v>19</v>
      </c>
      <c r="M71" s="16" t="s">
        <v>25</v>
      </c>
      <c r="N71" s="16" t="s">
        <v>26</v>
      </c>
      <c r="O71" s="16" t="s">
        <v>33</v>
      </c>
      <c r="P71" s="12">
        <f t="shared" si="5"/>
        <v>3</v>
      </c>
      <c r="Q71" s="12" cm="1">
        <f t="array" ref="Q71">SUMPRODUCT(($G$2:$G$2540=G71)*(P71&gt;$P$2:$P$2540))+1</f>
        <v>3</v>
      </c>
      <c r="R71" s="12" t="e">
        <f>(Q71*100000)+#REF!</f>
        <v>#REF!</v>
      </c>
      <c r="S71" t="e" cm="1">
        <f t="array" ref="S71">SUMPRODUCT(($G$2:$G$2540=G71)*(R71&gt;$R$2:$R$2540))+1</f>
        <v>#REF!</v>
      </c>
      <c r="T71" t="str">
        <f t="shared" si="6"/>
        <v>KEMPTON PARK #</v>
      </c>
      <c r="U71">
        <v>0</v>
      </c>
      <c r="V71" t="s">
        <v>30</v>
      </c>
      <c r="W71">
        <f t="shared" si="7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8"/>
        <v>Floodlit45215</v>
      </c>
      <c r="D72" s="5" t="str">
        <f>IF('by region'!$C$2="Any","Any",'WTX courses'!V257)&amp;M72&amp;IF('by region'!$I$2="Any","Any",N72)&amp;G72</f>
        <v>AnyFlatAny45215</v>
      </c>
      <c r="E72" s="5" t="e">
        <f>IF(I72=#REF!,'WTX courses'!G257,"")</f>
        <v>#REF!</v>
      </c>
      <c r="F72" s="5" t="e">
        <f t="shared" si="9"/>
        <v>#REF!</v>
      </c>
      <c r="G72" s="15">
        <v>45215</v>
      </c>
      <c r="H72" s="16" t="s">
        <v>42</v>
      </c>
      <c r="I72" s="16" t="s">
        <v>47</v>
      </c>
      <c r="J72" s="16" t="s">
        <v>32</v>
      </c>
      <c r="K72" s="14" t="s">
        <v>16</v>
      </c>
      <c r="L72" s="14" t="s">
        <v>19</v>
      </c>
      <c r="M72" s="16" t="s">
        <v>25</v>
      </c>
      <c r="N72" s="16" t="s">
        <v>26</v>
      </c>
      <c r="O72" s="16" t="s">
        <v>33</v>
      </c>
      <c r="P72" s="12">
        <f t="shared" si="5"/>
        <v>3</v>
      </c>
      <c r="Q72" s="12" cm="1">
        <f t="array" ref="Q72">SUMPRODUCT(($G$2:$G$2540=G72)*(P72&gt;$P$2:$P$2540))+1</f>
        <v>3</v>
      </c>
      <c r="R72" s="12" t="e">
        <f>(Q72*100000)+#REF!</f>
        <v>#REF!</v>
      </c>
      <c r="S72" t="e" cm="1">
        <f t="array" ref="S72">SUMPRODUCT(($G$2:$G$2540=G72)*(R72&gt;$R$2:$R$2540))+1</f>
        <v>#REF!</v>
      </c>
      <c r="T72" t="str">
        <f t="shared" si="6"/>
        <v>KEMPTON PARK #</v>
      </c>
      <c r="U72">
        <v>0</v>
      </c>
      <c r="V72" t="s">
        <v>30</v>
      </c>
      <c r="W72">
        <f t="shared" si="7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8"/>
        <v>Floodlit45217</v>
      </c>
      <c r="D73" s="5" t="str">
        <f>IF('by region'!$C$2="Any","Any",'WTX courses'!V258)&amp;M73&amp;IF('by region'!$I$2="Any","Any",N73)&amp;G73</f>
        <v>AnyFlatAny45217</v>
      </c>
      <c r="E73" s="5" t="e">
        <f>IF(I73=#REF!,'WTX courses'!G258,"")</f>
        <v>#REF!</v>
      </c>
      <c r="F73" s="5" t="e">
        <f t="shared" si="9"/>
        <v>#REF!</v>
      </c>
      <c r="G73" s="15">
        <v>45217</v>
      </c>
      <c r="H73" s="16" t="s">
        <v>27</v>
      </c>
      <c r="I73" s="16" t="s">
        <v>47</v>
      </c>
      <c r="J73" s="16" t="s">
        <v>32</v>
      </c>
      <c r="K73" s="14" t="s">
        <v>16</v>
      </c>
      <c r="L73" s="14" t="s">
        <v>19</v>
      </c>
      <c r="M73" s="16" t="s">
        <v>25</v>
      </c>
      <c r="N73" s="16" t="s">
        <v>26</v>
      </c>
      <c r="O73" s="16" t="s">
        <v>33</v>
      </c>
      <c r="P73" s="12">
        <f t="shared" si="5"/>
        <v>3</v>
      </c>
      <c r="Q73" s="12" cm="1">
        <f t="array" ref="Q73">SUMPRODUCT(($G$2:$G$2540=G73)*(P73&gt;$P$2:$P$2540))+1</f>
        <v>3</v>
      </c>
      <c r="R73" s="12" t="e">
        <f>(Q73*100000)+#REF!</f>
        <v>#REF!</v>
      </c>
      <c r="S73" t="e" cm="1">
        <f t="array" ref="S73">SUMPRODUCT(($G$2:$G$2540=G73)*(R73&gt;$R$2:$R$2540))+1</f>
        <v>#REF!</v>
      </c>
      <c r="T73" t="str">
        <f t="shared" si="6"/>
        <v>KEMPTON PARK #</v>
      </c>
      <c r="U73">
        <v>0</v>
      </c>
      <c r="V73" t="s">
        <v>30</v>
      </c>
      <c r="W73">
        <f t="shared" si="7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8"/>
        <v>Floodlit45224</v>
      </c>
      <c r="D74" s="5" t="str">
        <f>IF('by region'!$C$2="Any","Any",'WTX courses'!V259)&amp;M74&amp;IF('by region'!$I$2="Any","Any",N74)&amp;G74</f>
        <v>AnyFlatAny45224</v>
      </c>
      <c r="E74" s="5" t="e">
        <f>IF(I74=#REF!,'WTX courses'!G259,"")</f>
        <v>#REF!</v>
      </c>
      <c r="F74" s="5" t="e">
        <f t="shared" si="9"/>
        <v>#REF!</v>
      </c>
      <c r="G74" s="15">
        <v>45224</v>
      </c>
      <c r="H74" s="16" t="s">
        <v>27</v>
      </c>
      <c r="I74" s="16" t="s">
        <v>47</v>
      </c>
      <c r="J74" s="16" t="s">
        <v>32</v>
      </c>
      <c r="K74" s="14" t="s">
        <v>16</v>
      </c>
      <c r="L74" s="14" t="s">
        <v>19</v>
      </c>
      <c r="M74" s="16" t="s">
        <v>25</v>
      </c>
      <c r="N74" s="16" t="s">
        <v>26</v>
      </c>
      <c r="O74" s="16" t="s">
        <v>33</v>
      </c>
      <c r="P74" s="12">
        <f t="shared" si="5"/>
        <v>3</v>
      </c>
      <c r="Q74" s="12" cm="1">
        <f t="array" ref="Q74">SUMPRODUCT(($G$2:$G$2540=G74)*(P74&gt;$P$2:$P$2540))+1</f>
        <v>3</v>
      </c>
      <c r="R74" s="12" t="e">
        <f>(Q74*100000)+#REF!</f>
        <v>#REF!</v>
      </c>
      <c r="S74" t="e" cm="1">
        <f t="array" ref="S74">SUMPRODUCT(($G$2:$G$2540=G74)*(R74&gt;$R$2:$R$2540))+1</f>
        <v>#REF!</v>
      </c>
      <c r="T74" t="str">
        <f t="shared" si="6"/>
        <v>KEMPTON PARK #</v>
      </c>
      <c r="U74">
        <v>0</v>
      </c>
      <c r="V74" t="s">
        <v>30</v>
      </c>
      <c r="W74">
        <f t="shared" si="7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8"/>
        <v>Floodlit45231</v>
      </c>
      <c r="D75" s="5" t="str">
        <f>IF('by region'!$C$2="Any","Any",'WTX courses'!V260)&amp;M75&amp;IF('by region'!$I$2="Any","Any",N75)&amp;G75</f>
        <v>AnyFlatAny45231</v>
      </c>
      <c r="E75" s="5" t="e">
        <f>IF(I75=#REF!,'WTX courses'!G260,"")</f>
        <v>#REF!</v>
      </c>
      <c r="F75" s="5" t="e">
        <f t="shared" si="9"/>
        <v>#REF!</v>
      </c>
      <c r="G75" s="15">
        <v>45231</v>
      </c>
      <c r="H75" s="16" t="s">
        <v>27</v>
      </c>
      <c r="I75" s="16" t="s">
        <v>47</v>
      </c>
      <c r="J75" s="16" t="s">
        <v>32</v>
      </c>
      <c r="K75" s="14" t="s">
        <v>16</v>
      </c>
      <c r="L75" s="14" t="s">
        <v>19</v>
      </c>
      <c r="M75" s="16" t="s">
        <v>25</v>
      </c>
      <c r="N75" s="16" t="s">
        <v>26</v>
      </c>
      <c r="O75" s="16" t="s">
        <v>33</v>
      </c>
      <c r="P75" s="12">
        <f t="shared" si="5"/>
        <v>3</v>
      </c>
      <c r="Q75" s="12" cm="1">
        <f t="array" ref="Q75">SUMPRODUCT(($G$2:$G$2540=G75)*(P75&gt;$P$2:$P$2540))+1</f>
        <v>3</v>
      </c>
      <c r="R75" s="12" t="e">
        <f>(Q75*100000)+#REF!</f>
        <v>#REF!</v>
      </c>
      <c r="S75" t="e" cm="1">
        <f t="array" ref="S75">SUMPRODUCT(($G$2:$G$2540=G75)*(R75&gt;$R$2:$R$2540))+1</f>
        <v>#REF!</v>
      </c>
      <c r="T75" t="str">
        <f t="shared" si="6"/>
        <v>KEMPTON PARK #</v>
      </c>
      <c r="U75">
        <v>0</v>
      </c>
      <c r="V75" t="s">
        <v>17</v>
      </c>
      <c r="W75">
        <f t="shared" si="7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8"/>
        <v>Floodlit45238</v>
      </c>
      <c r="D76" s="5" t="str">
        <f>IF('by region'!$C$2="Any","Any",'WTX courses'!V262)&amp;M76&amp;IF('by region'!$I$2="Any","Any",N76)&amp;G76</f>
        <v>AnyFlatAny45238</v>
      </c>
      <c r="E76" s="5" t="e">
        <f>IF(I76=#REF!,'WTX courses'!G262,"")</f>
        <v>#REF!</v>
      </c>
      <c r="F76" s="5" t="e">
        <f t="shared" si="9"/>
        <v>#REF!</v>
      </c>
      <c r="G76" s="15">
        <v>45238</v>
      </c>
      <c r="H76" s="16" t="s">
        <v>27</v>
      </c>
      <c r="I76" s="16" t="s">
        <v>47</v>
      </c>
      <c r="J76" s="16" t="s">
        <v>32</v>
      </c>
      <c r="K76" s="14" t="s">
        <v>16</v>
      </c>
      <c r="L76" s="14" t="s">
        <v>19</v>
      </c>
      <c r="M76" s="16" t="s">
        <v>25</v>
      </c>
      <c r="N76" s="16" t="s">
        <v>26</v>
      </c>
      <c r="O76" s="16" t="s">
        <v>33</v>
      </c>
      <c r="P76" s="12">
        <f t="shared" si="5"/>
        <v>3</v>
      </c>
      <c r="Q76" s="12" cm="1">
        <f t="array" ref="Q76">SUMPRODUCT(($G$2:$G$2540=G76)*(P76&gt;$P$2:$P$2540))+1</f>
        <v>3</v>
      </c>
      <c r="R76" s="12" t="e">
        <f>(Q76*100000)+#REF!</f>
        <v>#REF!</v>
      </c>
      <c r="S76" t="e" cm="1">
        <f t="array" ref="S76">SUMPRODUCT(($G$2:$G$2540=G76)*(R76&gt;$R$2:$R$2540))+1</f>
        <v>#REF!</v>
      </c>
      <c r="T76" t="str">
        <f t="shared" si="6"/>
        <v>KEMPTON PARK #</v>
      </c>
      <c r="U76">
        <v>0</v>
      </c>
      <c r="V76" t="s">
        <v>11</v>
      </c>
      <c r="W76">
        <f t="shared" si="7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8"/>
        <v>Floodlit45250</v>
      </c>
      <c r="D77" s="5" t="str">
        <f>IF('by region'!$C$2="Any","Any",'WTX courses'!V264)&amp;M77&amp;IF('by region'!$I$2="Any","Any",N77)&amp;G77</f>
        <v>AnyFlatAny45250</v>
      </c>
      <c r="E77" s="5" t="e">
        <f>IF(I77=#REF!,'WTX courses'!G264,"")</f>
        <v>#REF!</v>
      </c>
      <c r="F77" s="5" t="e">
        <f t="shared" si="9"/>
        <v>#REF!</v>
      </c>
      <c r="G77" s="15">
        <v>45250</v>
      </c>
      <c r="H77" s="16" t="s">
        <v>42</v>
      </c>
      <c r="I77" s="16" t="s">
        <v>47</v>
      </c>
      <c r="J77" s="16" t="s">
        <v>32</v>
      </c>
      <c r="K77" s="14" t="s">
        <v>16</v>
      </c>
      <c r="L77" s="14" t="s">
        <v>19</v>
      </c>
      <c r="M77" s="16" t="s">
        <v>25</v>
      </c>
      <c r="N77" s="16" t="s">
        <v>26</v>
      </c>
      <c r="O77" s="16" t="s">
        <v>33</v>
      </c>
      <c r="P77" s="12">
        <f t="shared" si="5"/>
        <v>3</v>
      </c>
      <c r="Q77" s="12" cm="1">
        <f t="array" ref="Q77">SUMPRODUCT(($G$2:$G$2540=G77)*(P77&gt;$P$2:$P$2540))+1</f>
        <v>2</v>
      </c>
      <c r="R77" s="12" t="e">
        <f>(Q77*100000)+#REF!</f>
        <v>#REF!</v>
      </c>
      <c r="S77" t="e" cm="1">
        <f t="array" ref="S77">SUMPRODUCT(($G$2:$G$2540=G77)*(R77&gt;$R$2:$R$2540))+1</f>
        <v>#REF!</v>
      </c>
      <c r="T77" t="str">
        <f t="shared" si="6"/>
        <v>KEMPTON PARK #</v>
      </c>
      <c r="U77">
        <v>0</v>
      </c>
      <c r="V77" t="s">
        <v>30</v>
      </c>
      <c r="W77">
        <f t="shared" si="7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8"/>
        <v>Floodlit45266</v>
      </c>
      <c r="D78" s="5" t="str">
        <f>IF('by region'!$C$2="Any","Any",'WTX courses'!V265)&amp;M78&amp;IF('by region'!$I$2="Any","Any",N78)&amp;G78</f>
        <v>AnyFlatAny45266</v>
      </c>
      <c r="E78" s="5" t="e">
        <f>IF(I78=#REF!,'WTX courses'!G265,"")</f>
        <v>#REF!</v>
      </c>
      <c r="F78" s="5" t="e">
        <f t="shared" si="9"/>
        <v>#REF!</v>
      </c>
      <c r="G78" s="15">
        <v>45266</v>
      </c>
      <c r="H78" s="16" t="s">
        <v>27</v>
      </c>
      <c r="I78" s="16" t="s">
        <v>47</v>
      </c>
      <c r="J78" s="16" t="s">
        <v>32</v>
      </c>
      <c r="K78" s="14" t="s">
        <v>16</v>
      </c>
      <c r="L78" s="14" t="s">
        <v>19</v>
      </c>
      <c r="M78" s="16" t="s">
        <v>25</v>
      </c>
      <c r="N78" s="16" t="s">
        <v>26</v>
      </c>
      <c r="O78" s="16" t="s">
        <v>33</v>
      </c>
      <c r="P78" s="12">
        <f t="shared" ref="P78:P127" si="10">IF(J78="Afternoon",1,IF(J78="Evening",2,IF(J78="Floodlit",3,4)))</f>
        <v>3</v>
      </c>
      <c r="Q78" s="12" cm="1">
        <f t="array" ref="Q78">SUMPRODUCT(($G$2:$G$2540=G78)*(P78&gt;$P$2:$P$2540))+1</f>
        <v>3</v>
      </c>
      <c r="R78" s="12" t="e">
        <f>(Q78*100000)+#REF!</f>
        <v>#REF!</v>
      </c>
      <c r="S78" t="e" cm="1">
        <f t="array" ref="S78">SUMPRODUCT(($G$2:$G$2540=G78)*(R78&gt;$R$2:$R$2540))+1</f>
        <v>#REF!</v>
      </c>
      <c r="T78" t="str">
        <f t="shared" ref="T78:T127" si="11">_xlfn.CONCAT(IF(M78="Flat",UPPER(I78),I78)," ",IF(J78="Evening","†",IF(J78="Floodlit","#","")))</f>
        <v>KEMPTON PARK #</v>
      </c>
      <c r="U78">
        <v>0</v>
      </c>
      <c r="V78" t="s">
        <v>11</v>
      </c>
      <c r="W78">
        <f t="shared" ref="W78:W127" si="12">YEAR(G78)</f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8"/>
        <v>Floodlit45273</v>
      </c>
      <c r="D79" s="5" t="str">
        <f>IF('by region'!$C$2="Any","Any",'WTX courses'!V266)&amp;M79&amp;IF('by region'!$I$2="Any","Any",N79)&amp;G79</f>
        <v>AnyFlatAny45273</v>
      </c>
      <c r="E79" s="5" t="e">
        <f>IF(I79=#REF!,'WTX courses'!G266,"")</f>
        <v>#REF!</v>
      </c>
      <c r="F79" s="5" t="e">
        <f t="shared" si="9"/>
        <v>#REF!</v>
      </c>
      <c r="G79" s="15">
        <v>45273</v>
      </c>
      <c r="H79" s="16" t="s">
        <v>27</v>
      </c>
      <c r="I79" s="16" t="s">
        <v>47</v>
      </c>
      <c r="J79" s="16" t="s">
        <v>32</v>
      </c>
      <c r="K79" s="14" t="s">
        <v>16</v>
      </c>
      <c r="L79" s="14" t="s">
        <v>19</v>
      </c>
      <c r="M79" s="16" t="s">
        <v>25</v>
      </c>
      <c r="N79" s="16" t="s">
        <v>26</v>
      </c>
      <c r="O79" s="16" t="s">
        <v>33</v>
      </c>
      <c r="P79" s="12">
        <f t="shared" si="10"/>
        <v>3</v>
      </c>
      <c r="Q79" s="12" cm="1">
        <f t="array" ref="Q79">SUMPRODUCT(($G$2:$G$2540=G79)*(P79&gt;$P$2:$P$2540))+1</f>
        <v>2</v>
      </c>
      <c r="R79" s="12" t="e">
        <f>(Q79*100000)+#REF!</f>
        <v>#REF!</v>
      </c>
      <c r="S79" t="e" cm="1">
        <f t="array" ref="S79">SUMPRODUCT(($G$2:$G$2540=G79)*(R79&gt;$R$2:$R$2540))+1</f>
        <v>#REF!</v>
      </c>
      <c r="T79" t="str">
        <f t="shared" si="11"/>
        <v>KEMPTON PARK #</v>
      </c>
      <c r="U79">
        <v>0</v>
      </c>
      <c r="V79" t="s">
        <v>19</v>
      </c>
      <c r="W79">
        <f t="shared" si="12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8"/>
        <v>Floodlit45280</v>
      </c>
      <c r="D80" s="5" t="str">
        <f>IF('by region'!$C$2="Any","Any",'WTX courses'!V267)&amp;M80&amp;IF('by region'!$I$2="Any","Any",N80)&amp;G80</f>
        <v>AnyFlatAny45280</v>
      </c>
      <c r="E80" s="5" t="e">
        <f>IF(I80=#REF!,'WTX courses'!G267,"")</f>
        <v>#REF!</v>
      </c>
      <c r="F80" s="5" t="e">
        <f t="shared" si="9"/>
        <v>#REF!</v>
      </c>
      <c r="G80" s="15">
        <v>45280</v>
      </c>
      <c r="H80" s="16" t="s">
        <v>27</v>
      </c>
      <c r="I80" s="16" t="s">
        <v>47</v>
      </c>
      <c r="J80" s="16" t="s">
        <v>32</v>
      </c>
      <c r="K80" s="14" t="s">
        <v>16</v>
      </c>
      <c r="L80" s="14" t="s">
        <v>19</v>
      </c>
      <c r="M80" s="16" t="s">
        <v>25</v>
      </c>
      <c r="N80" s="16" t="s">
        <v>26</v>
      </c>
      <c r="O80" s="16" t="s">
        <v>33</v>
      </c>
      <c r="P80" s="12">
        <f t="shared" si="10"/>
        <v>3</v>
      </c>
      <c r="Q80" s="12" cm="1">
        <f t="array" ref="Q80">SUMPRODUCT(($G$2:$G$2540=G80)*(P80&gt;$P$2:$P$2540))+1</f>
        <v>3</v>
      </c>
      <c r="R80" s="12" t="e">
        <f>(Q80*100000)+#REF!</f>
        <v>#REF!</v>
      </c>
      <c r="S80" t="e" cm="1">
        <f t="array" ref="S80">SUMPRODUCT(($G$2:$G$2540=G80)*(R80&gt;$R$2:$R$2540))+1</f>
        <v>#REF!</v>
      </c>
      <c r="T80" t="str">
        <f t="shared" si="11"/>
        <v>KEMPTON PARK #</v>
      </c>
      <c r="U80">
        <v>0</v>
      </c>
      <c r="V80" t="s">
        <v>17</v>
      </c>
      <c r="W80">
        <f t="shared" si="12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8"/>
        <v>Floodlit44939</v>
      </c>
      <c r="D81" s="5" t="str">
        <f>IF('by region'!$C$2="Any","Any",'WTX courses'!V352)&amp;M81&amp;IF('by region'!$I$2="Any","Any",N81)&amp;G81</f>
        <v>AnyFlatAny44939</v>
      </c>
      <c r="E81" s="5" t="e">
        <f>IF(I81=#REF!,'WTX courses'!G352,"")</f>
        <v>#REF!</v>
      </c>
      <c r="F81" s="5" t="e">
        <f t="shared" si="9"/>
        <v>#REF!</v>
      </c>
      <c r="G81" s="15">
        <v>44939</v>
      </c>
      <c r="H81" s="16" t="s">
        <v>35</v>
      </c>
      <c r="I81" s="16" t="s">
        <v>31</v>
      </c>
      <c r="J81" s="16" t="s">
        <v>32</v>
      </c>
      <c r="K81" s="14" t="s">
        <v>24</v>
      </c>
      <c r="L81" s="14" t="s">
        <v>11</v>
      </c>
      <c r="M81" s="16" t="s">
        <v>25</v>
      </c>
      <c r="N81" s="16" t="s">
        <v>26</v>
      </c>
      <c r="O81" s="16" t="s">
        <v>33</v>
      </c>
      <c r="P81" s="12">
        <f t="shared" si="10"/>
        <v>3</v>
      </c>
      <c r="Q81" s="12" cm="1">
        <f t="array" ref="Q81">SUMPRODUCT(($G$2:$G$2540=G81)*(P81&gt;$P$2:$P$2540))+1</f>
        <v>4</v>
      </c>
      <c r="R81" s="12" t="e">
        <f>(Q81*100000)+#REF!</f>
        <v>#REF!</v>
      </c>
      <c r="S81" t="e" cm="1">
        <f t="array" ref="S81">SUMPRODUCT(($G$2:$G$2540=G81)*(R81&gt;$R$2:$R$2540))+1</f>
        <v>#REF!</v>
      </c>
      <c r="T81" t="str">
        <f t="shared" si="11"/>
        <v>NEWCASTLE #</v>
      </c>
      <c r="U81">
        <v>0</v>
      </c>
      <c r="V81" t="s">
        <v>17</v>
      </c>
      <c r="W81">
        <f t="shared" si="12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8"/>
        <v>Floodlit44946</v>
      </c>
      <c r="D82" s="5" t="str">
        <f>IF('by region'!$C$2="Any","Any",'WTX courses'!V353)&amp;M82&amp;IF('by region'!$I$2="Any","Any",N82)&amp;G82</f>
        <v>AnyFlatAny44946</v>
      </c>
      <c r="E82" s="5" t="e">
        <f>IF(I82=#REF!,'WTX courses'!G353,"")</f>
        <v>#REF!</v>
      </c>
      <c r="F82" s="5" t="e">
        <f t="shared" si="9"/>
        <v>#REF!</v>
      </c>
      <c r="G82" s="15">
        <v>44946</v>
      </c>
      <c r="H82" s="16" t="s">
        <v>35</v>
      </c>
      <c r="I82" s="16" t="s">
        <v>31</v>
      </c>
      <c r="J82" s="16" t="s">
        <v>32</v>
      </c>
      <c r="K82" s="14" t="s">
        <v>24</v>
      </c>
      <c r="L82" s="14" t="s">
        <v>11</v>
      </c>
      <c r="M82" s="16" t="s">
        <v>25</v>
      </c>
      <c r="N82" s="16" t="s">
        <v>26</v>
      </c>
      <c r="O82" s="16" t="s">
        <v>33</v>
      </c>
      <c r="P82" s="12">
        <f t="shared" si="10"/>
        <v>3</v>
      </c>
      <c r="Q82" s="12" cm="1">
        <f t="array" ref="Q82">SUMPRODUCT(($G$2:$G$2540=G82)*(P82&gt;$P$2:$P$2540))+1</f>
        <v>3</v>
      </c>
      <c r="R82" s="12" t="e">
        <f>(Q82*100000)+#REF!</f>
        <v>#REF!</v>
      </c>
      <c r="S82" t="e" cm="1">
        <f t="array" ref="S82">SUMPRODUCT(($G$2:$G$2540=G82)*(R82&gt;$R$2:$R$2540))+1</f>
        <v>#REF!</v>
      </c>
      <c r="T82" t="str">
        <f t="shared" si="11"/>
        <v>NEWCASTLE #</v>
      </c>
      <c r="U82">
        <v>0</v>
      </c>
      <c r="V82" t="s">
        <v>30</v>
      </c>
      <c r="W82">
        <f t="shared" si="12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8"/>
        <v>Floodlit44952</v>
      </c>
      <c r="D83" s="5" t="str">
        <f>IF('by region'!$C$2="Any","Any",'WTX courses'!V355)&amp;M83&amp;IF('by region'!$I$2="Any","Any",N83)&amp;G83</f>
        <v>AnyFlatAny44952</v>
      </c>
      <c r="E83" s="5" t="e">
        <f>IF(I83=#REF!,'WTX courses'!G355,"")</f>
        <v>#REF!</v>
      </c>
      <c r="F83" s="5" t="e">
        <f t="shared" si="9"/>
        <v>#REF!</v>
      </c>
      <c r="G83" s="15">
        <v>44952</v>
      </c>
      <c r="H83" s="16" t="s">
        <v>34</v>
      </c>
      <c r="I83" s="16" t="s">
        <v>31</v>
      </c>
      <c r="J83" s="16" t="s">
        <v>32</v>
      </c>
      <c r="K83" s="14" t="s">
        <v>24</v>
      </c>
      <c r="L83" s="14" t="s">
        <v>11</v>
      </c>
      <c r="M83" s="16" t="s">
        <v>25</v>
      </c>
      <c r="N83" s="16" t="s">
        <v>26</v>
      </c>
      <c r="O83" s="16" t="s">
        <v>33</v>
      </c>
      <c r="P83" s="12">
        <f t="shared" si="10"/>
        <v>3</v>
      </c>
      <c r="Q83" s="12" cm="1">
        <f t="array" ref="Q83">SUMPRODUCT(($G$2:$G$2540=G83)*(P83&gt;$P$2:$P$2540))+1</f>
        <v>2</v>
      </c>
      <c r="R83" s="12" t="e">
        <f>(Q83*100000)+#REF!</f>
        <v>#REF!</v>
      </c>
      <c r="S83" t="e" cm="1">
        <f t="array" ref="S83">SUMPRODUCT(($G$2:$G$2540=G83)*(R83&gt;$R$2:$R$2540))+1</f>
        <v>#REF!</v>
      </c>
      <c r="T83" t="str">
        <f t="shared" si="11"/>
        <v>NEWCASTLE #</v>
      </c>
      <c r="U83">
        <v>0</v>
      </c>
      <c r="V83" t="s">
        <v>19</v>
      </c>
      <c r="W83">
        <f t="shared" si="12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8"/>
        <v>Floodlit44960</v>
      </c>
      <c r="D84" s="5" t="str">
        <f>IF('by region'!$C$2="Any","Any",'WTX courses'!V356)&amp;M84&amp;IF('by region'!$I$2="Any","Any",N84)&amp;G84</f>
        <v>AnyFlatAny44960</v>
      </c>
      <c r="E84" s="5" t="e">
        <f>IF(I84=#REF!,'WTX courses'!G356,"")</f>
        <v>#REF!</v>
      </c>
      <c r="F84" s="5" t="e">
        <f t="shared" si="9"/>
        <v>#REF!</v>
      </c>
      <c r="G84" s="15">
        <v>44960</v>
      </c>
      <c r="H84" s="16" t="s">
        <v>35</v>
      </c>
      <c r="I84" s="16" t="s">
        <v>31</v>
      </c>
      <c r="J84" s="16" t="s">
        <v>32</v>
      </c>
      <c r="K84" s="14" t="s">
        <v>24</v>
      </c>
      <c r="L84" s="14" t="s">
        <v>11</v>
      </c>
      <c r="M84" s="16" t="s">
        <v>25</v>
      </c>
      <c r="N84" s="16" t="s">
        <v>26</v>
      </c>
      <c r="O84" s="16" t="s">
        <v>33</v>
      </c>
      <c r="P84" s="12">
        <f t="shared" si="10"/>
        <v>3</v>
      </c>
      <c r="Q84" s="12" cm="1">
        <f t="array" ref="Q84">SUMPRODUCT(($G$2:$G$2540=G84)*(P84&gt;$P$2:$P$2540))+1</f>
        <v>3</v>
      </c>
      <c r="R84" s="12" t="e">
        <f>(Q84*100000)+#REF!</f>
        <v>#REF!</v>
      </c>
      <c r="S84" t="e" cm="1">
        <f t="array" ref="S84">SUMPRODUCT(($G$2:$G$2540=G84)*(R84&gt;$R$2:$R$2540))+1</f>
        <v>#REF!</v>
      </c>
      <c r="T84" t="str">
        <f t="shared" si="11"/>
        <v>NEWCASTLE #</v>
      </c>
      <c r="U84">
        <v>0</v>
      </c>
      <c r="V84" t="s">
        <v>17</v>
      </c>
      <c r="W84">
        <f t="shared" si="12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8"/>
        <v>Floodlit44966</v>
      </c>
      <c r="D85" s="5" t="str">
        <f>IF('by region'!$C$2="Any","Any",'WTX courses'!V357)&amp;M85&amp;IF('by region'!$I$2="Any","Any",N85)&amp;G85</f>
        <v>AnyFlatAny44966</v>
      </c>
      <c r="E85" s="5" t="e">
        <f>IF(I85=#REF!,'WTX courses'!G357,"")</f>
        <v>#REF!</v>
      </c>
      <c r="F85" s="5" t="e">
        <f t="shared" si="9"/>
        <v>#REF!</v>
      </c>
      <c r="G85" s="15">
        <v>44966</v>
      </c>
      <c r="H85" s="16" t="s">
        <v>34</v>
      </c>
      <c r="I85" s="16" t="s">
        <v>31</v>
      </c>
      <c r="J85" s="16" t="s">
        <v>32</v>
      </c>
      <c r="K85" s="14" t="s">
        <v>24</v>
      </c>
      <c r="L85" s="14" t="s">
        <v>11</v>
      </c>
      <c r="M85" s="16" t="s">
        <v>25</v>
      </c>
      <c r="N85" s="16" t="s">
        <v>26</v>
      </c>
      <c r="O85" s="16" t="s">
        <v>33</v>
      </c>
      <c r="P85" s="12">
        <f t="shared" si="10"/>
        <v>3</v>
      </c>
      <c r="Q85" s="12" cm="1">
        <f t="array" ref="Q85">SUMPRODUCT(($G$2:$G$2540=G85)*(P85&gt;$P$2:$P$2540))+1</f>
        <v>3</v>
      </c>
      <c r="R85" s="12" t="e">
        <f>(Q85*100000)+#REF!</f>
        <v>#REF!</v>
      </c>
      <c r="S85" t="e" cm="1">
        <f t="array" ref="S85">SUMPRODUCT(($G$2:$G$2540=G85)*(R85&gt;$R$2:$R$2540))+1</f>
        <v>#REF!</v>
      </c>
      <c r="T85" t="str">
        <f t="shared" si="11"/>
        <v>NEWCASTLE #</v>
      </c>
      <c r="U85">
        <v>0</v>
      </c>
      <c r="V85" t="s">
        <v>19</v>
      </c>
      <c r="W85">
        <f t="shared" si="12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8"/>
        <v>Floodlit44975</v>
      </c>
      <c r="D86" s="5" t="str">
        <f>IF('by region'!$C$2="Any","Any",'WTX courses'!V359)&amp;M86&amp;IF('by region'!$I$2="Any","Any",N86)&amp;G86</f>
        <v>AnyFlatAny44975</v>
      </c>
      <c r="E86" s="5" t="e">
        <f>IF(I86=#REF!,'WTX courses'!G359,"")</f>
        <v>#REF!</v>
      </c>
      <c r="F86" s="5" t="e">
        <f t="shared" si="9"/>
        <v>#REF!</v>
      </c>
      <c r="G86" s="15">
        <v>44975</v>
      </c>
      <c r="H86" s="16" t="s">
        <v>37</v>
      </c>
      <c r="I86" s="16" t="s">
        <v>31</v>
      </c>
      <c r="J86" s="16" t="s">
        <v>32</v>
      </c>
      <c r="K86" s="14" t="s">
        <v>24</v>
      </c>
      <c r="L86" s="14" t="s">
        <v>11</v>
      </c>
      <c r="M86" s="16" t="s">
        <v>25</v>
      </c>
      <c r="N86" s="16" t="s">
        <v>26</v>
      </c>
      <c r="O86" s="16" t="s">
        <v>33</v>
      </c>
      <c r="P86" s="12">
        <f t="shared" si="10"/>
        <v>3</v>
      </c>
      <c r="Q86" s="12" cm="1">
        <f t="array" ref="Q86">SUMPRODUCT(($G$2:$G$2540=G86)*(P86&gt;$P$2:$P$2540))+1</f>
        <v>5</v>
      </c>
      <c r="R86" s="12" t="e">
        <f>(Q86*100000)+#REF!</f>
        <v>#REF!</v>
      </c>
      <c r="S86" t="e" cm="1">
        <f t="array" ref="S86">SUMPRODUCT(($G$2:$G$2540=G86)*(R86&gt;$R$2:$R$2540))+1</f>
        <v>#REF!</v>
      </c>
      <c r="T86" t="str">
        <f t="shared" si="11"/>
        <v>NEWCASTLE #</v>
      </c>
      <c r="U86">
        <v>0</v>
      </c>
      <c r="V86" t="s">
        <v>19</v>
      </c>
      <c r="W86">
        <f t="shared" si="12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8"/>
        <v>Floodlit44977</v>
      </c>
      <c r="D87" s="5" t="str">
        <f>IF('by region'!$C$2="Any","Any",'WTX courses'!V360)&amp;M87&amp;IF('by region'!$I$2="Any","Any",N87)&amp;G87</f>
        <v>AnyFlatAny44977</v>
      </c>
      <c r="E87" s="5" t="e">
        <f>IF(I87=#REF!,'WTX courses'!G360,"")</f>
        <v>#REF!</v>
      </c>
      <c r="F87" s="5" t="e">
        <f t="shared" si="9"/>
        <v>#REF!</v>
      </c>
      <c r="G87" s="15">
        <v>44977</v>
      </c>
      <c r="H87" s="16" t="s">
        <v>42</v>
      </c>
      <c r="I87" s="16" t="s">
        <v>31</v>
      </c>
      <c r="J87" s="16" t="s">
        <v>32</v>
      </c>
      <c r="K87" s="14" t="s">
        <v>24</v>
      </c>
      <c r="L87" s="14" t="s">
        <v>11</v>
      </c>
      <c r="M87" s="16" t="s">
        <v>25</v>
      </c>
      <c r="N87" s="16" t="s">
        <v>26</v>
      </c>
      <c r="O87" s="16" t="s">
        <v>33</v>
      </c>
      <c r="P87" s="12">
        <f t="shared" si="10"/>
        <v>3</v>
      </c>
      <c r="Q87" s="12" cm="1">
        <f t="array" ref="Q87">SUMPRODUCT(($G$2:$G$2540=G87)*(P87&gt;$P$2:$P$2540))+1</f>
        <v>3</v>
      </c>
      <c r="R87" s="12" t="e">
        <f>(Q87*100000)+#REF!</f>
        <v>#REF!</v>
      </c>
      <c r="S87" t="e" cm="1">
        <f t="array" ref="S87">SUMPRODUCT(($G$2:$G$2540=G87)*(R87&gt;$R$2:$R$2540))+1</f>
        <v>#REF!</v>
      </c>
      <c r="T87" t="str">
        <f t="shared" si="11"/>
        <v>NEWCASTLE #</v>
      </c>
      <c r="U87">
        <v>1</v>
      </c>
      <c r="V87" t="s">
        <v>17</v>
      </c>
      <c r="W87">
        <f t="shared" si="12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8"/>
        <v>Floodlit44980</v>
      </c>
      <c r="D88" s="5" t="str">
        <f>IF('by region'!$C$2="Any","Any",'WTX courses'!V362)&amp;M88&amp;IF('by region'!$I$2="Any","Any",N88)&amp;G88</f>
        <v>AnyFlatAny44980</v>
      </c>
      <c r="E88" s="5" t="e">
        <f>IF(I88=#REF!,'WTX courses'!G362,"")</f>
        <v>#REF!</v>
      </c>
      <c r="F88" s="5" t="e">
        <f t="shared" si="9"/>
        <v>#REF!</v>
      </c>
      <c r="G88" s="15">
        <v>44980</v>
      </c>
      <c r="H88" s="16" t="s">
        <v>34</v>
      </c>
      <c r="I88" s="16" t="s">
        <v>31</v>
      </c>
      <c r="J88" s="16" t="s">
        <v>32</v>
      </c>
      <c r="K88" s="14" t="s">
        <v>24</v>
      </c>
      <c r="L88" s="14" t="s">
        <v>11</v>
      </c>
      <c r="M88" s="16" t="s">
        <v>25</v>
      </c>
      <c r="N88" s="16" t="s">
        <v>26</v>
      </c>
      <c r="O88" s="16" t="s">
        <v>33</v>
      </c>
      <c r="P88" s="12">
        <f t="shared" si="10"/>
        <v>3</v>
      </c>
      <c r="Q88" s="12" cm="1">
        <f t="array" ref="Q88">SUMPRODUCT(($G$2:$G$2540=G88)*(P88&gt;$P$2:$P$2540))+1</f>
        <v>3</v>
      </c>
      <c r="R88" s="12" t="e">
        <f>(Q88*100000)+#REF!</f>
        <v>#REF!</v>
      </c>
      <c r="S88" t="e" cm="1">
        <f t="array" ref="S88">SUMPRODUCT(($G$2:$G$2540=G88)*(R88&gt;$R$2:$R$2540))+1</f>
        <v>#REF!</v>
      </c>
      <c r="T88" t="str">
        <f t="shared" si="11"/>
        <v>NEWCASTLE #</v>
      </c>
      <c r="U88">
        <v>1</v>
      </c>
      <c r="V88" t="s">
        <v>17</v>
      </c>
      <c r="W88">
        <f t="shared" si="12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8"/>
        <v>Floodlit44988</v>
      </c>
      <c r="D89" s="5" t="str">
        <f>IF('by region'!$C$2="Any","Any",'WTX courses'!V364)&amp;M89&amp;IF('by region'!$I$2="Any","Any",N89)&amp;G89</f>
        <v>AnyFlatAny44988</v>
      </c>
      <c r="E89" s="5" t="e">
        <f>IF(I89=#REF!,'WTX courses'!G364,"")</f>
        <v>#REF!</v>
      </c>
      <c r="F89" s="5" t="e">
        <f t="shared" si="9"/>
        <v>#REF!</v>
      </c>
      <c r="G89" s="15">
        <v>44988</v>
      </c>
      <c r="H89" s="16" t="s">
        <v>35</v>
      </c>
      <c r="I89" s="16" t="s">
        <v>31</v>
      </c>
      <c r="J89" s="16" t="s">
        <v>32</v>
      </c>
      <c r="K89" s="14" t="s">
        <v>24</v>
      </c>
      <c r="L89" s="14" t="s">
        <v>11</v>
      </c>
      <c r="M89" s="16" t="s">
        <v>25</v>
      </c>
      <c r="N89" s="16" t="s">
        <v>26</v>
      </c>
      <c r="O89" s="16" t="s">
        <v>33</v>
      </c>
      <c r="P89" s="12">
        <f t="shared" si="10"/>
        <v>3</v>
      </c>
      <c r="Q89" s="12" cm="1">
        <f t="array" ref="Q89">SUMPRODUCT(($G$2:$G$2540=G89)*(P89&gt;$P$2:$P$2540))+1</f>
        <v>3</v>
      </c>
      <c r="R89" s="12" t="e">
        <f>(Q89*100000)+#REF!</f>
        <v>#REF!</v>
      </c>
      <c r="S89" t="e" cm="1">
        <f t="array" ref="S89">SUMPRODUCT(($G$2:$G$2540=G89)*(R89&gt;$R$2:$R$2540))+1</f>
        <v>#REF!</v>
      </c>
      <c r="T89" t="str">
        <f t="shared" si="11"/>
        <v>NEWCASTLE #</v>
      </c>
      <c r="U89">
        <v>0</v>
      </c>
      <c r="V89" t="s">
        <v>17</v>
      </c>
      <c r="W89">
        <f t="shared" si="12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8"/>
        <v>Floodlit44994</v>
      </c>
      <c r="D90" s="5" t="str">
        <f>IF('by region'!$C$2="Any","Any",'WTX courses'!V365)&amp;M90&amp;IF('by region'!$I$2="Any","Any",N90)&amp;G90</f>
        <v>AnyFlatAny44994</v>
      </c>
      <c r="E90" s="5" t="e">
        <f>IF(I90=#REF!,'WTX courses'!G365,"")</f>
        <v>#REF!</v>
      </c>
      <c r="F90" s="5" t="e">
        <f t="shared" si="9"/>
        <v>#REF!</v>
      </c>
      <c r="G90" s="15">
        <v>44994</v>
      </c>
      <c r="H90" s="16" t="s">
        <v>34</v>
      </c>
      <c r="I90" s="16" t="s">
        <v>31</v>
      </c>
      <c r="J90" s="16" t="s">
        <v>32</v>
      </c>
      <c r="K90" s="14" t="s">
        <v>24</v>
      </c>
      <c r="L90" s="14" t="s">
        <v>11</v>
      </c>
      <c r="M90" s="16" t="s">
        <v>25</v>
      </c>
      <c r="N90" s="16" t="s">
        <v>26</v>
      </c>
      <c r="O90" s="16" t="s">
        <v>33</v>
      </c>
      <c r="P90" s="12">
        <f t="shared" si="10"/>
        <v>3</v>
      </c>
      <c r="Q90" s="12" cm="1">
        <f t="array" ref="Q90">SUMPRODUCT(($G$2:$G$2540=G90)*(P90&gt;$P$2:$P$2540))+1</f>
        <v>3</v>
      </c>
      <c r="R90" s="12" t="e">
        <f>(Q90*100000)+#REF!</f>
        <v>#REF!</v>
      </c>
      <c r="S90" t="e" cm="1">
        <f t="array" ref="S90">SUMPRODUCT(($G$2:$G$2540=G90)*(R90&gt;$R$2:$R$2540))+1</f>
        <v>#REF!</v>
      </c>
      <c r="T90" t="str">
        <f t="shared" si="11"/>
        <v>NEWCASTLE #</v>
      </c>
      <c r="U90">
        <v>0</v>
      </c>
      <c r="V90" t="s">
        <v>19</v>
      </c>
      <c r="W90">
        <f t="shared" si="12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8"/>
        <v>Floodlit44999</v>
      </c>
      <c r="D91" s="5" t="str">
        <f>IF('by region'!$C$2="Any","Any",'WTX courses'!V366)&amp;M91&amp;IF('by region'!$I$2="Any","Any",N91)&amp;G91</f>
        <v>AnyFlatAny44999</v>
      </c>
      <c r="E91" s="5" t="e">
        <f>IF(I91=#REF!,'WTX courses'!G366,"")</f>
        <v>#REF!</v>
      </c>
      <c r="F91" s="5" t="e">
        <f t="shared" si="9"/>
        <v>#REF!</v>
      </c>
      <c r="G91" s="15">
        <v>44999</v>
      </c>
      <c r="H91" s="16" t="s">
        <v>7</v>
      </c>
      <c r="I91" s="16" t="s">
        <v>31</v>
      </c>
      <c r="J91" s="16" t="s">
        <v>32</v>
      </c>
      <c r="K91" s="14" t="s">
        <v>24</v>
      </c>
      <c r="L91" s="14" t="s">
        <v>11</v>
      </c>
      <c r="M91" s="16" t="s">
        <v>25</v>
      </c>
      <c r="N91" s="16" t="s">
        <v>26</v>
      </c>
      <c r="O91" s="16" t="s">
        <v>33</v>
      </c>
      <c r="P91" s="12">
        <f t="shared" si="10"/>
        <v>3</v>
      </c>
      <c r="Q91" s="12" cm="1">
        <f t="array" ref="Q91">SUMPRODUCT(($G$2:$G$2540=G91)*(P91&gt;$P$2:$P$2540))+1</f>
        <v>3</v>
      </c>
      <c r="R91" s="12" t="e">
        <f>(Q91*100000)+#REF!</f>
        <v>#REF!</v>
      </c>
      <c r="S91" t="e" cm="1">
        <f t="array" ref="S91">SUMPRODUCT(($G$2:$G$2540=G91)*(R91&gt;$R$2:$R$2540))+1</f>
        <v>#REF!</v>
      </c>
      <c r="T91" t="str">
        <f t="shared" si="11"/>
        <v>NEWCASTLE #</v>
      </c>
      <c r="U91">
        <v>0</v>
      </c>
      <c r="V91" t="s">
        <v>17</v>
      </c>
      <c r="W91">
        <f t="shared" si="12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8"/>
        <v>Floodlit45002</v>
      </c>
      <c r="D92" s="5" t="str">
        <f>IF('by region'!$C$2="Any","Any",'WTX courses'!V368)&amp;M92&amp;IF('by region'!$I$2="Any","Any",N92)&amp;G92</f>
        <v>AnyFlatAny45002</v>
      </c>
      <c r="E92" s="5" t="e">
        <f>IF(I92=#REF!,'WTX courses'!G368,"")</f>
        <v>#REF!</v>
      </c>
      <c r="F92" s="5" t="e">
        <f t="shared" si="9"/>
        <v>#REF!</v>
      </c>
      <c r="G92" s="15">
        <v>45002</v>
      </c>
      <c r="H92" s="16" t="s">
        <v>35</v>
      </c>
      <c r="I92" s="16" t="s">
        <v>31</v>
      </c>
      <c r="J92" s="16" t="s">
        <v>32</v>
      </c>
      <c r="K92" s="14" t="s">
        <v>24</v>
      </c>
      <c r="L92" s="14" t="s">
        <v>11</v>
      </c>
      <c r="M92" s="16" t="s">
        <v>25</v>
      </c>
      <c r="N92" s="16" t="s">
        <v>26</v>
      </c>
      <c r="O92" s="16" t="s">
        <v>33</v>
      </c>
      <c r="P92" s="12">
        <f t="shared" si="10"/>
        <v>3</v>
      </c>
      <c r="Q92" s="12" cm="1">
        <f t="array" ref="Q92">SUMPRODUCT(($G$2:$G$2540=G92)*(P92&gt;$P$2:$P$2540))+1</f>
        <v>2</v>
      </c>
      <c r="R92" s="12" t="e">
        <f>(Q92*100000)+#REF!</f>
        <v>#REF!</v>
      </c>
      <c r="S92" t="e" cm="1">
        <f t="array" ref="S92">SUMPRODUCT(($G$2:$G$2540=G92)*(R92&gt;$R$2:$R$2540))+1</f>
        <v>#REF!</v>
      </c>
      <c r="T92" t="str">
        <f t="shared" si="11"/>
        <v>NEWCASTLE #</v>
      </c>
      <c r="U92">
        <v>0</v>
      </c>
      <c r="V92" t="s">
        <v>11</v>
      </c>
      <c r="W92">
        <f t="shared" si="12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8"/>
        <v>Floodlit45009</v>
      </c>
      <c r="D93" s="5" t="str">
        <f>IF('by region'!$C$2="Any","Any",'WTX courses'!V369)&amp;M93&amp;IF('by region'!$I$2="Any","Any",N93)&amp;G93</f>
        <v>AnyFlatAny45009</v>
      </c>
      <c r="E93" s="5" t="e">
        <f>IF(I93=#REF!,'WTX courses'!G369,"")</f>
        <v>#REF!</v>
      </c>
      <c r="F93" s="5" t="e">
        <f t="shared" si="9"/>
        <v>#REF!</v>
      </c>
      <c r="G93" s="15">
        <v>45009</v>
      </c>
      <c r="H93" s="16" t="s">
        <v>35</v>
      </c>
      <c r="I93" s="16" t="s">
        <v>31</v>
      </c>
      <c r="J93" s="16" t="s">
        <v>32</v>
      </c>
      <c r="K93" s="14" t="s">
        <v>24</v>
      </c>
      <c r="L93" s="14" t="s">
        <v>11</v>
      </c>
      <c r="M93" s="16" t="s">
        <v>25</v>
      </c>
      <c r="N93" s="16" t="s">
        <v>26</v>
      </c>
      <c r="O93" s="16" t="s">
        <v>33</v>
      </c>
      <c r="P93" s="12">
        <f t="shared" si="10"/>
        <v>3</v>
      </c>
      <c r="Q93" s="12" cm="1">
        <f t="array" ref="Q93">SUMPRODUCT(($G$2:$G$2540=G93)*(P93&gt;$P$2:$P$2540))+1</f>
        <v>2</v>
      </c>
      <c r="R93" s="12" t="e">
        <f>(Q93*100000)+#REF!</f>
        <v>#REF!</v>
      </c>
      <c r="S93" t="e" cm="1">
        <f t="array" ref="S93">SUMPRODUCT(($G$2:$G$2540=G93)*(R93&gt;$R$2:$R$2540))+1</f>
        <v>#REF!</v>
      </c>
      <c r="T93" t="str">
        <f t="shared" si="11"/>
        <v>NEWCASTLE #</v>
      </c>
      <c r="U93">
        <v>0</v>
      </c>
      <c r="V93" t="s">
        <v>19</v>
      </c>
      <c r="W93">
        <f t="shared" si="12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8"/>
        <v>Floodlit45016</v>
      </c>
      <c r="D94" s="5" t="str">
        <f>IF('by region'!$C$2="Any","Any",'WTX courses'!V370)&amp;M94&amp;IF('by region'!$I$2="Any","Any",N94)&amp;G94</f>
        <v>AnyFlatAny45016</v>
      </c>
      <c r="E94" s="5" t="e">
        <f>IF(I94=#REF!,'WTX courses'!G370,"")</f>
        <v>#REF!</v>
      </c>
      <c r="F94" s="5" t="e">
        <f t="shared" si="9"/>
        <v>#REF!</v>
      </c>
      <c r="G94" s="15">
        <v>45016</v>
      </c>
      <c r="H94" s="16" t="s">
        <v>35</v>
      </c>
      <c r="I94" s="16" t="s">
        <v>31</v>
      </c>
      <c r="J94" s="16" t="s">
        <v>32</v>
      </c>
      <c r="K94" s="14" t="s">
        <v>24</v>
      </c>
      <c r="L94" s="14" t="s">
        <v>11</v>
      </c>
      <c r="M94" s="16" t="s">
        <v>25</v>
      </c>
      <c r="N94" s="16" t="s">
        <v>26</v>
      </c>
      <c r="O94" s="16" t="s">
        <v>33</v>
      </c>
      <c r="P94" s="12">
        <f t="shared" si="10"/>
        <v>3</v>
      </c>
      <c r="Q94" s="12" cm="1">
        <f t="array" ref="Q94">SUMPRODUCT(($G$2:$G$2540=G94)*(P94&gt;$P$2:$P$2540))+1</f>
        <v>2</v>
      </c>
      <c r="R94" s="12" t="e">
        <f>(Q94*100000)+#REF!</f>
        <v>#REF!</v>
      </c>
      <c r="S94" t="e" cm="1">
        <f t="array" ref="S94">SUMPRODUCT(($G$2:$G$2540=G94)*(R94&gt;$R$2:$R$2540))+1</f>
        <v>#REF!</v>
      </c>
      <c r="T94" t="str">
        <f t="shared" si="11"/>
        <v>NEWCASTLE #</v>
      </c>
      <c r="U94">
        <v>0</v>
      </c>
      <c r="V94" t="s">
        <v>17</v>
      </c>
      <c r="W94">
        <f t="shared" si="12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8"/>
        <v>Floodlit45180</v>
      </c>
      <c r="D95" s="5" t="str">
        <f>IF('by region'!$C$2="Any","Any",'WTX courses'!V385)&amp;M95&amp;IF('by region'!$I$2="Any","Any",N95)&amp;G95</f>
        <v>AnyFlatAny45180</v>
      </c>
      <c r="E95" s="5" t="e">
        <f>IF(I95=#REF!,'WTX courses'!G385,"")</f>
        <v>#REF!</v>
      </c>
      <c r="F95" s="5" t="e">
        <f t="shared" si="9"/>
        <v>#REF!</v>
      </c>
      <c r="G95" s="15">
        <v>45180</v>
      </c>
      <c r="H95" s="16" t="s">
        <v>42</v>
      </c>
      <c r="I95" s="16" t="s">
        <v>31</v>
      </c>
      <c r="J95" s="16" t="s">
        <v>32</v>
      </c>
      <c r="K95" s="14" t="s">
        <v>24</v>
      </c>
      <c r="L95" s="14" t="s">
        <v>11</v>
      </c>
      <c r="M95" s="16" t="s">
        <v>25</v>
      </c>
      <c r="N95" s="16" t="s">
        <v>26</v>
      </c>
      <c r="O95" s="16" t="s">
        <v>33</v>
      </c>
      <c r="P95" s="12">
        <f t="shared" si="10"/>
        <v>3</v>
      </c>
      <c r="Q95" s="12" cm="1">
        <f t="array" ref="Q95">SUMPRODUCT(($G$2:$G$2540=G95)*(P95&gt;$P$2:$P$2540))+1</f>
        <v>2</v>
      </c>
      <c r="R95" s="12" t="e">
        <f>(Q95*100000)+#REF!</f>
        <v>#REF!</v>
      </c>
      <c r="S95" t="e" cm="1">
        <f t="array" ref="S95">SUMPRODUCT(($G$2:$G$2540=G95)*(R95&gt;$R$2:$R$2540))+1</f>
        <v>#REF!</v>
      </c>
      <c r="T95" t="str">
        <f t="shared" si="11"/>
        <v>NEWCASTLE #</v>
      </c>
      <c r="U95">
        <v>0</v>
      </c>
      <c r="V95" t="s">
        <v>11</v>
      </c>
      <c r="W95">
        <f t="shared" si="12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8"/>
        <v>Floodlit45188</v>
      </c>
      <c r="D96" s="5" t="str">
        <f>IF('by region'!$C$2="Any","Any",'WTX courses'!V386)&amp;M96&amp;IF('by region'!$I$2="Any","Any",N96)&amp;G96</f>
        <v>AnyFlatAny45188</v>
      </c>
      <c r="E96" s="5" t="e">
        <f>IF(I96=#REF!,'WTX courses'!G386,"")</f>
        <v>#REF!</v>
      </c>
      <c r="F96" s="5" t="e">
        <f t="shared" si="9"/>
        <v>#REF!</v>
      </c>
      <c r="G96" s="15">
        <v>45188</v>
      </c>
      <c r="H96" s="16" t="s">
        <v>7</v>
      </c>
      <c r="I96" s="16" t="s">
        <v>31</v>
      </c>
      <c r="J96" s="16" t="s">
        <v>32</v>
      </c>
      <c r="K96" s="14" t="s">
        <v>24</v>
      </c>
      <c r="L96" s="14" t="s">
        <v>11</v>
      </c>
      <c r="M96" s="16" t="s">
        <v>25</v>
      </c>
      <c r="N96" s="16" t="s">
        <v>26</v>
      </c>
      <c r="O96" s="16" t="s">
        <v>33</v>
      </c>
      <c r="P96" s="12">
        <f t="shared" si="10"/>
        <v>3</v>
      </c>
      <c r="Q96" s="12" cm="1">
        <f t="array" ref="Q96">SUMPRODUCT(($G$2:$G$2540=G96)*(P96&gt;$P$2:$P$2540))+1</f>
        <v>3</v>
      </c>
      <c r="R96" s="12" t="e">
        <f>(Q96*100000)+#REF!</f>
        <v>#REF!</v>
      </c>
      <c r="S96" t="e" cm="1">
        <f t="array" ref="S96">SUMPRODUCT(($G$2:$G$2540=G96)*(R96&gt;$R$2:$R$2540))+1</f>
        <v>#REF!</v>
      </c>
      <c r="T96" t="str">
        <f t="shared" si="11"/>
        <v>NEWCASTLE #</v>
      </c>
      <c r="U96">
        <v>0</v>
      </c>
      <c r="V96" t="s">
        <v>19</v>
      </c>
      <c r="W96">
        <f t="shared" si="12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8"/>
        <v>Floodlit45195</v>
      </c>
      <c r="D97" s="5" t="str">
        <f>IF('by region'!$C$2="Any","Any",'WTX courses'!V387)&amp;M97&amp;IF('by region'!$I$2="Any","Any",N97)&amp;G97</f>
        <v>AnyFlatAny45195</v>
      </c>
      <c r="E97" s="5" t="e">
        <f>IF(I97=#REF!,'WTX courses'!G387,"")</f>
        <v>#REF!</v>
      </c>
      <c r="F97" s="5" t="e">
        <f t="shared" si="9"/>
        <v>#REF!</v>
      </c>
      <c r="G97" s="15">
        <v>45195</v>
      </c>
      <c r="H97" s="16" t="s">
        <v>7</v>
      </c>
      <c r="I97" s="16" t="s">
        <v>31</v>
      </c>
      <c r="J97" s="16" t="s">
        <v>32</v>
      </c>
      <c r="K97" s="14" t="s">
        <v>24</v>
      </c>
      <c r="L97" s="14" t="s">
        <v>11</v>
      </c>
      <c r="M97" s="16" t="s">
        <v>25</v>
      </c>
      <c r="N97" s="16" t="s">
        <v>26</v>
      </c>
      <c r="O97" s="16" t="s">
        <v>33</v>
      </c>
      <c r="P97" s="12">
        <f t="shared" si="10"/>
        <v>3</v>
      </c>
      <c r="Q97" s="12" cm="1">
        <f t="array" ref="Q97">SUMPRODUCT(($G$2:$G$2540=G97)*(P97&gt;$P$2:$P$2540))+1</f>
        <v>3</v>
      </c>
      <c r="R97" s="12" t="e">
        <f>(Q97*100000)+#REF!</f>
        <v>#REF!</v>
      </c>
      <c r="S97" t="e" cm="1">
        <f t="array" ref="S97">SUMPRODUCT(($G$2:$G$2540=G97)*(R97&gt;$R$2:$R$2540))+1</f>
        <v>#REF!</v>
      </c>
      <c r="T97" t="str">
        <f t="shared" si="11"/>
        <v>NEWCASTLE #</v>
      </c>
      <c r="U97">
        <v>0</v>
      </c>
      <c r="V97" t="s">
        <v>11</v>
      </c>
      <c r="W97">
        <f t="shared" si="12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8"/>
        <v>Floodlit45198</v>
      </c>
      <c r="D98" s="5" t="str">
        <f>IF('by region'!$C$2="Any","Any",'WTX courses'!V388)&amp;M98&amp;IF('by region'!$I$2="Any","Any",N98)&amp;G98</f>
        <v>AnyFlatAny45198</v>
      </c>
      <c r="E98" s="5" t="e">
        <f>IF(I98=#REF!,'WTX courses'!G388,"")</f>
        <v>#REF!</v>
      </c>
      <c r="F98" s="5" t="e">
        <f t="shared" si="9"/>
        <v>#REF!</v>
      </c>
      <c r="G98" s="15">
        <v>45198</v>
      </c>
      <c r="H98" s="16" t="s">
        <v>35</v>
      </c>
      <c r="I98" s="16" t="s">
        <v>31</v>
      </c>
      <c r="J98" s="16" t="s">
        <v>32</v>
      </c>
      <c r="K98" s="14" t="s">
        <v>24</v>
      </c>
      <c r="L98" s="14" t="s">
        <v>11</v>
      </c>
      <c r="M98" s="16" t="s">
        <v>25</v>
      </c>
      <c r="N98" s="16" t="s">
        <v>26</v>
      </c>
      <c r="O98" s="16" t="s">
        <v>33</v>
      </c>
      <c r="P98" s="12">
        <f t="shared" si="10"/>
        <v>3</v>
      </c>
      <c r="Q98" s="12" cm="1">
        <f t="array" ref="Q98">SUMPRODUCT(($G$2:$G$2540=G98)*(P98&gt;$P$2:$P$2540))+1</f>
        <v>3</v>
      </c>
      <c r="R98" s="12" t="e">
        <f>(Q98*100000)+#REF!</f>
        <v>#REF!</v>
      </c>
      <c r="S98" t="e" cm="1">
        <f t="array" ref="S98">SUMPRODUCT(($G$2:$G$2540=G98)*(R98&gt;$R$2:$R$2540))+1</f>
        <v>#REF!</v>
      </c>
      <c r="T98" t="str">
        <f t="shared" si="11"/>
        <v>NEWCASTLE #</v>
      </c>
      <c r="U98">
        <v>0</v>
      </c>
      <c r="V98" t="s">
        <v>30</v>
      </c>
      <c r="W98">
        <f t="shared" si="12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8"/>
        <v>Floodlit45201</v>
      </c>
      <c r="D99" s="5" t="str">
        <f>IF('by region'!$C$2="Any","Any",'WTX courses'!V389)&amp;M99&amp;IF('by region'!$I$2="Any","Any",N99)&amp;G99</f>
        <v>AnyFlatAny45201</v>
      </c>
      <c r="E99" s="5" t="e">
        <f>IF(I99=#REF!,'WTX courses'!G389,"")</f>
        <v>#REF!</v>
      </c>
      <c r="F99" s="5" t="e">
        <f t="shared" si="9"/>
        <v>#REF!</v>
      </c>
      <c r="G99" s="15">
        <v>45201</v>
      </c>
      <c r="H99" s="16" t="s">
        <v>42</v>
      </c>
      <c r="I99" s="16" t="s">
        <v>31</v>
      </c>
      <c r="J99" s="16" t="s">
        <v>32</v>
      </c>
      <c r="K99" s="14" t="s">
        <v>24</v>
      </c>
      <c r="L99" s="14" t="s">
        <v>11</v>
      </c>
      <c r="M99" s="16" t="s">
        <v>25</v>
      </c>
      <c r="N99" s="16" t="s">
        <v>26</v>
      </c>
      <c r="O99" s="16" t="s">
        <v>33</v>
      </c>
      <c r="P99" s="12">
        <f t="shared" si="10"/>
        <v>3</v>
      </c>
      <c r="Q99" s="12" cm="1">
        <f t="array" ref="Q99">SUMPRODUCT(($G$2:$G$2540=G99)*(P99&gt;$P$2:$P$2540))+1</f>
        <v>2</v>
      </c>
      <c r="R99" s="12" t="e">
        <f>(Q99*100000)+#REF!</f>
        <v>#REF!</v>
      </c>
      <c r="S99" t="e" cm="1">
        <f t="array" ref="S99">SUMPRODUCT(($G$2:$G$2540=G99)*(R99&gt;$R$2:$R$2540))+1</f>
        <v>#REF!</v>
      </c>
      <c r="T99" t="str">
        <f t="shared" si="11"/>
        <v>NEWCASTLE #</v>
      </c>
      <c r="U99">
        <v>0</v>
      </c>
      <c r="V99" t="s">
        <v>30</v>
      </c>
      <c r="W99">
        <f t="shared" si="12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8"/>
        <v>Floodlit45205</v>
      </c>
      <c r="D100" s="5" t="str">
        <f>IF('by region'!$C$2="Any","Any",'WTX courses'!V390)&amp;M100&amp;IF('by region'!$I$2="Any","Any",N100)&amp;G100</f>
        <v>AnyFlatAny45205</v>
      </c>
      <c r="E100" s="5" t="e">
        <f>IF(I100=#REF!,'WTX courses'!G390,"")</f>
        <v>#REF!</v>
      </c>
      <c r="F100" s="5" t="e">
        <f t="shared" si="9"/>
        <v>#REF!</v>
      </c>
      <c r="G100" s="15">
        <v>45205</v>
      </c>
      <c r="H100" s="16" t="s">
        <v>35</v>
      </c>
      <c r="I100" s="16" t="s">
        <v>31</v>
      </c>
      <c r="J100" s="16" t="s">
        <v>32</v>
      </c>
      <c r="K100" s="14" t="s">
        <v>24</v>
      </c>
      <c r="L100" s="14" t="s">
        <v>11</v>
      </c>
      <c r="M100" s="16" t="s">
        <v>25</v>
      </c>
      <c r="N100" s="16" t="s">
        <v>26</v>
      </c>
      <c r="O100" s="16" t="s">
        <v>33</v>
      </c>
      <c r="P100" s="12">
        <f t="shared" si="10"/>
        <v>3</v>
      </c>
      <c r="Q100" s="12" cm="1">
        <f t="array" ref="Q100">SUMPRODUCT(($G$2:$G$2540=G100)*(P100&gt;$P$2:$P$2540))+1</f>
        <v>3</v>
      </c>
      <c r="R100" s="12" t="e">
        <f>(Q100*100000)+#REF!</f>
        <v>#REF!</v>
      </c>
      <c r="S100" t="e" cm="1">
        <f t="array" ref="S100">SUMPRODUCT(($G$2:$G$2540=G100)*(R100&gt;$R$2:$R$2540))+1</f>
        <v>#REF!</v>
      </c>
      <c r="T100" t="str">
        <f t="shared" si="11"/>
        <v>NEWCASTLE #</v>
      </c>
      <c r="U100">
        <v>0</v>
      </c>
      <c r="V100" t="s">
        <v>17</v>
      </c>
      <c r="W100">
        <f t="shared" si="12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8"/>
        <v>Floodlit45212</v>
      </c>
      <c r="D101" s="5" t="str">
        <f>IF('by region'!$C$2="Any","Any",'WTX courses'!V391)&amp;M101&amp;IF('by region'!$I$2="Any","Any",N101)&amp;G101</f>
        <v>AnyFlatAny45212</v>
      </c>
      <c r="E101" s="5" t="e">
        <f>IF(I101=#REF!,'WTX courses'!G391,"")</f>
        <v>#REF!</v>
      </c>
      <c r="F101" s="5" t="e">
        <f t="shared" si="9"/>
        <v>#REF!</v>
      </c>
      <c r="G101" s="15">
        <v>45212</v>
      </c>
      <c r="H101" s="16" t="s">
        <v>35</v>
      </c>
      <c r="I101" s="16" t="s">
        <v>31</v>
      </c>
      <c r="J101" s="16" t="s">
        <v>32</v>
      </c>
      <c r="K101" s="14" t="s">
        <v>24</v>
      </c>
      <c r="L101" s="14" t="s">
        <v>11</v>
      </c>
      <c r="M101" s="16" t="s">
        <v>25</v>
      </c>
      <c r="N101" s="16" t="s">
        <v>26</v>
      </c>
      <c r="O101" s="16" t="s">
        <v>33</v>
      </c>
      <c r="P101" s="12">
        <f t="shared" si="10"/>
        <v>3</v>
      </c>
      <c r="Q101" s="12" cm="1">
        <f t="array" ref="Q101">SUMPRODUCT(($G$2:$G$2540=G101)*(P101&gt;$P$2:$P$2540))+1</f>
        <v>3</v>
      </c>
      <c r="R101" s="12" t="e">
        <f>(Q101*100000)+#REF!</f>
        <v>#REF!</v>
      </c>
      <c r="S101" t="e" cm="1">
        <f t="array" ref="S101">SUMPRODUCT(($G$2:$G$2540=G101)*(R101&gt;$R$2:$R$2540))+1</f>
        <v>#REF!</v>
      </c>
      <c r="T101" t="str">
        <f t="shared" si="11"/>
        <v>NEWCASTLE #</v>
      </c>
      <c r="U101">
        <v>0</v>
      </c>
      <c r="V101" t="s">
        <v>11</v>
      </c>
      <c r="W101">
        <f t="shared" si="12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8"/>
        <v>Floodlit45216</v>
      </c>
      <c r="D102" s="5" t="str">
        <f>IF('by region'!$C$2="Any","Any",'WTX courses'!V392)&amp;M102&amp;IF('by region'!$I$2="Any","Any",N102)&amp;G102</f>
        <v>AnyFlatAny45216</v>
      </c>
      <c r="E102" s="5" t="e">
        <f>IF(I102=#REF!,'WTX courses'!G392,"")</f>
        <v>#REF!</v>
      </c>
      <c r="F102" s="5" t="e">
        <f t="shared" si="9"/>
        <v>#REF!</v>
      </c>
      <c r="G102" s="15">
        <v>45216</v>
      </c>
      <c r="H102" s="16" t="s">
        <v>7</v>
      </c>
      <c r="I102" s="16" t="s">
        <v>31</v>
      </c>
      <c r="J102" s="16" t="s">
        <v>32</v>
      </c>
      <c r="K102" s="14" t="s">
        <v>24</v>
      </c>
      <c r="L102" s="14" t="s">
        <v>11</v>
      </c>
      <c r="M102" s="16" t="s">
        <v>25</v>
      </c>
      <c r="N102" s="16" t="s">
        <v>26</v>
      </c>
      <c r="O102" s="16" t="s">
        <v>33</v>
      </c>
      <c r="P102" s="12">
        <f t="shared" si="10"/>
        <v>3</v>
      </c>
      <c r="Q102" s="12" cm="1">
        <f t="array" ref="Q102">SUMPRODUCT(($G$2:$G$2540=G102)*(P102&gt;$P$2:$P$2540))+1</f>
        <v>2</v>
      </c>
      <c r="R102" s="12" t="e">
        <f>(Q102*100000)+#REF!</f>
        <v>#REF!</v>
      </c>
      <c r="S102" t="e" cm="1">
        <f t="array" ref="S102">SUMPRODUCT(($G$2:$G$2540=G102)*(R102&gt;$R$2:$R$2540))+1</f>
        <v>#REF!</v>
      </c>
      <c r="T102" t="str">
        <f t="shared" si="11"/>
        <v>NEWCASTLE #</v>
      </c>
      <c r="U102">
        <v>0</v>
      </c>
      <c r="V102" t="s">
        <v>30</v>
      </c>
      <c r="W102">
        <f t="shared" si="12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8"/>
        <v>Floodlit45219</v>
      </c>
      <c r="D103" s="5" t="str">
        <f>IF('by region'!$C$2="Any","Any",'WTX courses'!V393)&amp;M103&amp;IF('by region'!$I$2="Any","Any",N103)&amp;G103</f>
        <v>AnyFlatAny45219</v>
      </c>
      <c r="E103" s="5" t="e">
        <f>IF(I103=#REF!,'WTX courses'!G393,"")</f>
        <v>#REF!</v>
      </c>
      <c r="F103" s="5" t="e">
        <f t="shared" si="9"/>
        <v>#REF!</v>
      </c>
      <c r="G103" s="15">
        <v>45219</v>
      </c>
      <c r="H103" s="16" t="s">
        <v>35</v>
      </c>
      <c r="I103" s="16" t="s">
        <v>31</v>
      </c>
      <c r="J103" s="16" t="s">
        <v>32</v>
      </c>
      <c r="K103" s="14" t="s">
        <v>24</v>
      </c>
      <c r="L103" s="14" t="s">
        <v>11</v>
      </c>
      <c r="M103" s="16" t="s">
        <v>25</v>
      </c>
      <c r="N103" s="16" t="s">
        <v>26</v>
      </c>
      <c r="O103" s="16" t="s">
        <v>33</v>
      </c>
      <c r="P103" s="12">
        <f t="shared" si="10"/>
        <v>3</v>
      </c>
      <c r="Q103" s="12" cm="1">
        <f t="array" ref="Q103">SUMPRODUCT(($G$2:$G$2540=G103)*(P103&gt;$P$2:$P$2540))+1</f>
        <v>3</v>
      </c>
      <c r="R103" s="12" t="e">
        <f>(Q103*100000)+#REF!</f>
        <v>#REF!</v>
      </c>
      <c r="S103" t="e" cm="1">
        <f t="array" ref="S103">SUMPRODUCT(($G$2:$G$2540=G103)*(R103&gt;$R$2:$R$2540))+1</f>
        <v>#REF!</v>
      </c>
      <c r="T103" t="str">
        <f t="shared" si="11"/>
        <v>NEWCASTLE #</v>
      </c>
      <c r="U103">
        <v>0</v>
      </c>
      <c r="V103" t="s">
        <v>19</v>
      </c>
      <c r="W103">
        <f t="shared" si="12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8"/>
        <v>Floodlit45230</v>
      </c>
      <c r="D104" s="5" t="str">
        <f>IF('by region'!$C$2="Any","Any",'WTX courses'!V394)&amp;M104&amp;IF('by region'!$I$2="Any","Any",N104)&amp;G104</f>
        <v>AnyFlatAny45230</v>
      </c>
      <c r="E104" s="5" t="e">
        <f>IF(I104=#REF!,'WTX courses'!G394,"")</f>
        <v>#REF!</v>
      </c>
      <c r="F104" s="5" t="e">
        <f t="shared" si="9"/>
        <v>#REF!</v>
      </c>
      <c r="G104" s="15">
        <v>45230</v>
      </c>
      <c r="H104" s="16" t="s">
        <v>7</v>
      </c>
      <c r="I104" s="16" t="s">
        <v>31</v>
      </c>
      <c r="J104" s="16" t="s">
        <v>32</v>
      </c>
      <c r="K104" s="14" t="s">
        <v>24</v>
      </c>
      <c r="L104" s="14" t="s">
        <v>11</v>
      </c>
      <c r="M104" s="16" t="s">
        <v>25</v>
      </c>
      <c r="N104" s="16" t="s">
        <v>26</v>
      </c>
      <c r="O104" s="16" t="s">
        <v>33</v>
      </c>
      <c r="P104" s="12">
        <f t="shared" si="10"/>
        <v>3</v>
      </c>
      <c r="Q104" s="12" cm="1">
        <f t="array" ref="Q104">SUMPRODUCT(($G$2:$G$2540=G104)*(P104&gt;$P$2:$P$2540))+1</f>
        <v>3</v>
      </c>
      <c r="R104" s="12" t="e">
        <f>(Q104*100000)+#REF!</f>
        <v>#REF!</v>
      </c>
      <c r="S104" t="e" cm="1">
        <f t="array" ref="S104">SUMPRODUCT(($G$2:$G$2540=G104)*(R104&gt;$R$2:$R$2540))+1</f>
        <v>#REF!</v>
      </c>
      <c r="T104" t="str">
        <f t="shared" si="11"/>
        <v>NEWCASTLE #</v>
      </c>
      <c r="U104">
        <v>0</v>
      </c>
      <c r="V104" t="s">
        <v>17</v>
      </c>
      <c r="W104">
        <f t="shared" si="12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8"/>
        <v>Floodlit45233</v>
      </c>
      <c r="D105" s="5" t="str">
        <f>IF('by region'!$C$2="Any","Any",'WTX courses'!V395)&amp;M105&amp;IF('by region'!$I$2="Any","Any",N105)&amp;G105</f>
        <v>AnyFlatAny45233</v>
      </c>
      <c r="E105" s="5" t="e">
        <f>IF(I105=#REF!,'WTX courses'!G395,"")</f>
        <v>#REF!</v>
      </c>
      <c r="F105" s="5" t="e">
        <f t="shared" si="9"/>
        <v>#REF!</v>
      </c>
      <c r="G105" s="15">
        <v>45233</v>
      </c>
      <c r="H105" s="16" t="s">
        <v>35</v>
      </c>
      <c r="I105" s="16" t="s">
        <v>31</v>
      </c>
      <c r="J105" s="16" t="s">
        <v>32</v>
      </c>
      <c r="K105" s="14" t="s">
        <v>24</v>
      </c>
      <c r="L105" s="14" t="s">
        <v>11</v>
      </c>
      <c r="M105" s="16" t="s">
        <v>25</v>
      </c>
      <c r="N105" s="16" t="s">
        <v>26</v>
      </c>
      <c r="O105" s="16" t="s">
        <v>33</v>
      </c>
      <c r="P105" s="12">
        <f t="shared" si="10"/>
        <v>3</v>
      </c>
      <c r="Q105" s="12" cm="1">
        <f t="array" ref="Q105">SUMPRODUCT(($G$2:$G$2540=G105)*(P105&gt;$P$2:$P$2540))+1</f>
        <v>3</v>
      </c>
      <c r="R105" s="12" t="e">
        <f>(Q105*100000)+#REF!</f>
        <v>#REF!</v>
      </c>
      <c r="S105" t="e" cm="1">
        <f t="array" ref="S105">SUMPRODUCT(($G$2:$G$2540=G105)*(R105&gt;$R$2:$R$2540))+1</f>
        <v>#REF!</v>
      </c>
      <c r="T105" t="str">
        <f t="shared" si="11"/>
        <v>NEWCASTLE #</v>
      </c>
      <c r="U105">
        <v>0</v>
      </c>
      <c r="V105" t="s">
        <v>19</v>
      </c>
      <c r="W105">
        <f t="shared" si="12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8"/>
        <v>Floodlit45237</v>
      </c>
      <c r="D106" s="5" t="str">
        <f>IF('by region'!$C$2="Any","Any",'WTX courses'!V396)&amp;M106&amp;IF('by region'!$I$2="Any","Any",N106)&amp;G106</f>
        <v>AnyFlatAny45237</v>
      </c>
      <c r="E106" s="5" t="e">
        <f>IF(I106=#REF!,'WTX courses'!G396,"")</f>
        <v>#REF!</v>
      </c>
      <c r="F106" s="5" t="e">
        <f t="shared" si="9"/>
        <v>#REF!</v>
      </c>
      <c r="G106" s="15">
        <v>45237</v>
      </c>
      <c r="H106" s="16" t="s">
        <v>7</v>
      </c>
      <c r="I106" s="16" t="s">
        <v>31</v>
      </c>
      <c r="J106" s="16" t="s">
        <v>32</v>
      </c>
      <c r="K106" s="14" t="s">
        <v>24</v>
      </c>
      <c r="L106" s="14" t="s">
        <v>11</v>
      </c>
      <c r="M106" s="16" t="s">
        <v>25</v>
      </c>
      <c r="N106" s="16" t="s">
        <v>26</v>
      </c>
      <c r="O106" s="16" t="s">
        <v>33</v>
      </c>
      <c r="P106" s="12">
        <f t="shared" si="10"/>
        <v>3</v>
      </c>
      <c r="Q106" s="12" cm="1">
        <f t="array" ref="Q106">SUMPRODUCT(($G$2:$G$2540=G106)*(P106&gt;$P$2:$P$2540))+1</f>
        <v>2</v>
      </c>
      <c r="R106" s="12" t="e">
        <f>(Q106*100000)+#REF!</f>
        <v>#REF!</v>
      </c>
      <c r="S106" t="e" cm="1">
        <f t="array" ref="S106">SUMPRODUCT(($G$2:$G$2540=G106)*(R106&gt;$R$2:$R$2540))+1</f>
        <v>#REF!</v>
      </c>
      <c r="T106" t="str">
        <f t="shared" si="11"/>
        <v>NEWCASTLE #</v>
      </c>
      <c r="U106">
        <v>0</v>
      </c>
      <c r="V106" t="s">
        <v>30</v>
      </c>
      <c r="W106">
        <f t="shared" si="12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8"/>
        <v>Floodlit45240</v>
      </c>
      <c r="D107" s="5" t="str">
        <f>IF('by region'!$C$2="Any","Any",'WTX courses'!V397)&amp;M107&amp;IF('by region'!$I$2="Any","Any",N107)&amp;G107</f>
        <v>AnyFlatAny45240</v>
      </c>
      <c r="E107" s="5" t="e">
        <f>IF(I107=#REF!,'WTX courses'!G397,"")</f>
        <v>#REF!</v>
      </c>
      <c r="F107" s="5" t="e">
        <f t="shared" si="9"/>
        <v>#REF!</v>
      </c>
      <c r="G107" s="15">
        <v>45240</v>
      </c>
      <c r="H107" s="16" t="s">
        <v>35</v>
      </c>
      <c r="I107" s="16" t="s">
        <v>31</v>
      </c>
      <c r="J107" s="16" t="s">
        <v>32</v>
      </c>
      <c r="K107" s="14" t="s">
        <v>24</v>
      </c>
      <c r="L107" s="14" t="s">
        <v>11</v>
      </c>
      <c r="M107" s="16" t="s">
        <v>25</v>
      </c>
      <c r="N107" s="16" t="s">
        <v>26</v>
      </c>
      <c r="O107" s="16" t="s">
        <v>33</v>
      </c>
      <c r="P107" s="12">
        <f t="shared" si="10"/>
        <v>3</v>
      </c>
      <c r="Q107" s="12" cm="1">
        <f t="array" ref="Q107">SUMPRODUCT(($G$2:$G$2540=G107)*(P107&gt;$P$2:$P$2540))+1</f>
        <v>3</v>
      </c>
      <c r="R107" s="12" t="e">
        <f>(Q107*100000)+#REF!</f>
        <v>#REF!</v>
      </c>
      <c r="S107" t="e" cm="1">
        <f t="array" ref="S107">SUMPRODUCT(($G$2:$G$2540=G107)*(R107&gt;$R$2:$R$2540))+1</f>
        <v>#REF!</v>
      </c>
      <c r="T107" t="str">
        <f t="shared" si="11"/>
        <v>NEWCASTLE #</v>
      </c>
      <c r="U107">
        <v>0</v>
      </c>
      <c r="V107" t="s">
        <v>17</v>
      </c>
      <c r="W107">
        <f t="shared" si="12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8"/>
        <v>Floodlit45268</v>
      </c>
      <c r="D108" s="5" t="str">
        <f>IF('by region'!$C$2="Any","Any",'WTX courses'!V400)&amp;M108&amp;IF('by region'!$I$2="Any","Any",N108)&amp;G108</f>
        <v>AnyFlatAny45268</v>
      </c>
      <c r="E108" s="5" t="e">
        <f>IF(I108=#REF!,'WTX courses'!G400,"")</f>
        <v>#REF!</v>
      </c>
      <c r="F108" s="5" t="e">
        <f t="shared" si="9"/>
        <v>#REF!</v>
      </c>
      <c r="G108" s="15">
        <v>45268</v>
      </c>
      <c r="H108" s="16" t="s">
        <v>35</v>
      </c>
      <c r="I108" s="16" t="s">
        <v>31</v>
      </c>
      <c r="J108" s="16" t="s">
        <v>32</v>
      </c>
      <c r="K108" s="14" t="s">
        <v>24</v>
      </c>
      <c r="L108" s="14" t="s">
        <v>11</v>
      </c>
      <c r="M108" s="16" t="s">
        <v>25</v>
      </c>
      <c r="N108" s="16" t="s">
        <v>26</v>
      </c>
      <c r="O108" s="16" t="s">
        <v>33</v>
      </c>
      <c r="P108" s="12">
        <f t="shared" si="10"/>
        <v>3</v>
      </c>
      <c r="Q108" s="12" cm="1">
        <f t="array" ref="Q108">SUMPRODUCT(($G$2:$G$2540=G108)*(P108&gt;$P$2:$P$2540))+1</f>
        <v>4</v>
      </c>
      <c r="R108" s="12" t="e">
        <f>(Q108*100000)+#REF!</f>
        <v>#REF!</v>
      </c>
      <c r="S108" t="e" cm="1">
        <f t="array" ref="S108">SUMPRODUCT(($G$2:$G$2540=G108)*(R108&gt;$R$2:$R$2540))+1</f>
        <v>#REF!</v>
      </c>
      <c r="T108" t="str">
        <f t="shared" si="11"/>
        <v>NEWCASTLE #</v>
      </c>
      <c r="U108">
        <v>0</v>
      </c>
      <c r="V108" t="s">
        <v>11</v>
      </c>
      <c r="W108">
        <f t="shared" si="12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8"/>
        <v>Floodlit44929</v>
      </c>
      <c r="D109" s="5" t="str">
        <f>IF('by region'!$C$2="Any","Any",'WTX courses'!V506)&amp;M109&amp;IF('by region'!$I$2="Any","Any",N109)&amp;G109</f>
        <v>AnyFlatAny44929</v>
      </c>
      <c r="E109" s="5" t="e">
        <f>IF(I109=#REF!,'WTX courses'!G506,"")</f>
        <v>#REF!</v>
      </c>
      <c r="F109" s="5" t="e">
        <f t="shared" si="9"/>
        <v>#REF!</v>
      </c>
      <c r="G109" s="15">
        <v>44929</v>
      </c>
      <c r="H109" s="16" t="s">
        <v>7</v>
      </c>
      <c r="I109" s="16" t="s">
        <v>43</v>
      </c>
      <c r="J109" s="16" t="s">
        <v>32</v>
      </c>
      <c r="K109" s="14" t="s">
        <v>24</v>
      </c>
      <c r="L109" s="14" t="s">
        <v>17</v>
      </c>
      <c r="M109" s="16" t="s">
        <v>25</v>
      </c>
      <c r="N109" s="16" t="s">
        <v>26</v>
      </c>
      <c r="O109" s="16" t="s">
        <v>33</v>
      </c>
      <c r="P109" s="12">
        <f t="shared" si="10"/>
        <v>3</v>
      </c>
      <c r="Q109" s="12" cm="1">
        <f t="array" ref="Q109">SUMPRODUCT(($G$2:$G$2540=G109)*(P109&gt;$P$2:$P$2540))+1</f>
        <v>2</v>
      </c>
      <c r="R109" s="12" t="e">
        <f>(Q109*100000)+#REF!</f>
        <v>#REF!</v>
      </c>
      <c r="S109" t="e" cm="1">
        <f t="array" ref="S109">SUMPRODUCT(($G$2:$G$2540=G109)*(R109&gt;$R$2:$R$2540))+1</f>
        <v>#REF!</v>
      </c>
      <c r="T109" t="str">
        <f t="shared" si="11"/>
        <v>WOLVERHAMPTON #</v>
      </c>
      <c r="U109">
        <v>0</v>
      </c>
      <c r="V109" t="s">
        <v>19</v>
      </c>
      <c r="W109">
        <f t="shared" si="12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8"/>
        <v>Floodlit44947</v>
      </c>
      <c r="D110" s="5" t="str">
        <f>IF('by region'!$C$2="Any","Any",'WTX courses'!V510)&amp;M110&amp;IF('by region'!$I$2="Any","Any",N110)&amp;G110</f>
        <v>AnyFlatAny44947</v>
      </c>
      <c r="E110" s="5" t="e">
        <f>IF(I110=#REF!,'WTX courses'!G510,"")</f>
        <v>#REF!</v>
      </c>
      <c r="F110" s="5" t="e">
        <f t="shared" si="9"/>
        <v>#REF!</v>
      </c>
      <c r="G110" s="15">
        <v>44947</v>
      </c>
      <c r="H110" s="16" t="s">
        <v>37</v>
      </c>
      <c r="I110" s="16" t="s">
        <v>43</v>
      </c>
      <c r="J110" s="16" t="s">
        <v>32</v>
      </c>
      <c r="K110" s="14" t="s">
        <v>24</v>
      </c>
      <c r="L110" s="14" t="s">
        <v>17</v>
      </c>
      <c r="M110" s="16" t="s">
        <v>25</v>
      </c>
      <c r="N110" s="16" t="s">
        <v>26</v>
      </c>
      <c r="O110" s="16" t="s">
        <v>33</v>
      </c>
      <c r="P110" s="12">
        <f t="shared" si="10"/>
        <v>3</v>
      </c>
      <c r="Q110" s="12" cm="1">
        <f t="array" ref="Q110">SUMPRODUCT(($G$2:$G$2540=G110)*(P110&gt;$P$2:$P$2540))+1</f>
        <v>4</v>
      </c>
      <c r="R110" s="12" t="e">
        <f>(Q110*100000)+#REF!</f>
        <v>#REF!</v>
      </c>
      <c r="S110" t="e" cm="1">
        <f t="array" ref="S110">SUMPRODUCT(($G$2:$G$2540=G110)*(R110&gt;$R$2:$R$2540))+1</f>
        <v>#REF!</v>
      </c>
      <c r="T110" t="str">
        <f t="shared" si="11"/>
        <v>WOLVERHAMPTON #</v>
      </c>
      <c r="U110">
        <v>0</v>
      </c>
      <c r="V110" t="s">
        <v>19</v>
      </c>
      <c r="W110">
        <f t="shared" si="12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8"/>
        <v>Floodlit44953</v>
      </c>
      <c r="D111" s="5" t="str">
        <f>IF('by region'!$C$2="Any","Any",'WTX courses'!V512)&amp;M111&amp;IF('by region'!$I$2="Any","Any",N111)&amp;G111</f>
        <v>AnyFlatAny44953</v>
      </c>
      <c r="E111" s="5" t="e">
        <f>IF(I111=#REF!,'WTX courses'!G512,"")</f>
        <v>#REF!</v>
      </c>
      <c r="F111" s="5" t="e">
        <f t="shared" si="9"/>
        <v>#REF!</v>
      </c>
      <c r="G111" s="15">
        <v>44953</v>
      </c>
      <c r="H111" s="16" t="s">
        <v>35</v>
      </c>
      <c r="I111" s="16" t="s">
        <v>43</v>
      </c>
      <c r="J111" s="16" t="s">
        <v>32</v>
      </c>
      <c r="K111" s="14" t="s">
        <v>24</v>
      </c>
      <c r="L111" s="14" t="s">
        <v>17</v>
      </c>
      <c r="M111" s="16" t="s">
        <v>25</v>
      </c>
      <c r="N111" s="16" t="s">
        <v>26</v>
      </c>
      <c r="O111" s="16" t="s">
        <v>33</v>
      </c>
      <c r="P111" s="12">
        <f t="shared" si="10"/>
        <v>3</v>
      </c>
      <c r="Q111" s="12" cm="1">
        <f t="array" ref="Q111">SUMPRODUCT(($G$2:$G$2540=G111)*(P111&gt;$P$2:$P$2540))+1</f>
        <v>3</v>
      </c>
      <c r="R111" s="12" t="e">
        <f>(Q111*100000)+#REF!</f>
        <v>#REF!</v>
      </c>
      <c r="S111" t="e" cm="1">
        <f t="array" ref="S111">SUMPRODUCT(($G$2:$G$2540=G111)*(R111&gt;$R$2:$R$2540))+1</f>
        <v>#REF!</v>
      </c>
      <c r="T111" t="str">
        <f t="shared" si="11"/>
        <v>WOLVERHAMPTON #</v>
      </c>
      <c r="U111">
        <v>0</v>
      </c>
      <c r="V111" t="s">
        <v>30</v>
      </c>
      <c r="W111">
        <f t="shared" si="12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8"/>
        <v>Floodlit44981</v>
      </c>
      <c r="D112" s="5" t="str">
        <f>IF('by region'!$C$2="Any","Any",'WTX courses'!V517)&amp;M112&amp;IF('by region'!$I$2="Any","Any",N112)&amp;G112</f>
        <v>AnyFlatAny44981</v>
      </c>
      <c r="E112" s="5" t="e">
        <f>IF(I112=#REF!,'WTX courses'!G517,"")</f>
        <v>#REF!</v>
      </c>
      <c r="F112" s="5" t="e">
        <f t="shared" si="9"/>
        <v>#REF!</v>
      </c>
      <c r="G112" s="15">
        <v>44981</v>
      </c>
      <c r="H112" s="16" t="s">
        <v>35</v>
      </c>
      <c r="I112" s="16" t="s">
        <v>43</v>
      </c>
      <c r="J112" s="16" t="s">
        <v>32</v>
      </c>
      <c r="K112" s="14" t="s">
        <v>24</v>
      </c>
      <c r="L112" s="14" t="s">
        <v>17</v>
      </c>
      <c r="M112" s="16" t="s">
        <v>25</v>
      </c>
      <c r="N112" s="16" t="s">
        <v>26</v>
      </c>
      <c r="O112" s="16" t="s">
        <v>33</v>
      </c>
      <c r="P112" s="12">
        <f t="shared" si="10"/>
        <v>3</v>
      </c>
      <c r="Q112" s="12" cm="1">
        <f t="array" ref="Q112">SUMPRODUCT(($G$2:$G$2540=G112)*(P112&gt;$P$2:$P$2540))+1</f>
        <v>4</v>
      </c>
      <c r="R112" s="12" t="e">
        <f>(Q112*100000)+#REF!</f>
        <v>#REF!</v>
      </c>
      <c r="S112" t="e" cm="1">
        <f t="array" ref="S112">SUMPRODUCT(($G$2:$G$2540=G112)*(R112&gt;$R$2:$R$2540))+1</f>
        <v>#REF!</v>
      </c>
      <c r="T112" t="str">
        <f t="shared" si="11"/>
        <v>WOLVERHAMPTON #</v>
      </c>
      <c r="U112">
        <v>0</v>
      </c>
      <c r="V112" t="s">
        <v>11</v>
      </c>
      <c r="W112">
        <f t="shared" si="12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8"/>
        <v>Floodlit44989</v>
      </c>
      <c r="D113" s="5" t="str">
        <f>IF('by region'!$C$2="Any","Any",'WTX courses'!V519)&amp;M113&amp;IF('by region'!$I$2="Any","Any",N113)&amp;G113</f>
        <v>AnyFlatAny44989</v>
      </c>
      <c r="E113" s="5" t="e">
        <f>IF(I113=#REF!,'WTX courses'!G519,"")</f>
        <v>#REF!</v>
      </c>
      <c r="F113" s="5" t="e">
        <f t="shared" si="9"/>
        <v>#REF!</v>
      </c>
      <c r="G113" s="15">
        <v>44989</v>
      </c>
      <c r="H113" s="16" t="s">
        <v>37</v>
      </c>
      <c r="I113" s="16" t="s">
        <v>43</v>
      </c>
      <c r="J113" s="16" t="s">
        <v>32</v>
      </c>
      <c r="K113" s="14" t="s">
        <v>24</v>
      </c>
      <c r="L113" s="14" t="s">
        <v>17</v>
      </c>
      <c r="M113" s="16" t="s">
        <v>25</v>
      </c>
      <c r="N113" s="16" t="s">
        <v>26</v>
      </c>
      <c r="O113" s="16" t="s">
        <v>33</v>
      </c>
      <c r="P113" s="12">
        <f t="shared" si="10"/>
        <v>3</v>
      </c>
      <c r="Q113" s="12" cm="1">
        <f t="array" ref="Q113">SUMPRODUCT(($G$2:$G$2540=G113)*(P113&gt;$P$2:$P$2540))+1</f>
        <v>3</v>
      </c>
      <c r="R113" s="12" t="e">
        <f>(Q113*100000)+#REF!</f>
        <v>#REF!</v>
      </c>
      <c r="S113" t="e" cm="1">
        <f t="array" ref="S113">SUMPRODUCT(($G$2:$G$2540=G113)*(R113&gt;$R$2:$R$2540))+1</f>
        <v>#REF!</v>
      </c>
      <c r="T113" t="str">
        <f t="shared" si="11"/>
        <v>WOLVERHAMPTON #</v>
      </c>
      <c r="U113">
        <v>0</v>
      </c>
      <c r="V113" t="s">
        <v>19</v>
      </c>
      <c r="W113">
        <f t="shared" si="12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8"/>
        <v>Floodlit44998</v>
      </c>
      <c r="D114" s="5" t="str">
        <f>IF('by region'!$C$2="Any","Any",'WTX courses'!V522)&amp;M114&amp;IF('by region'!$I$2="Any","Any",N114)&amp;G114</f>
        <v>AnyFlatAny44998</v>
      </c>
      <c r="E114" s="5" t="e">
        <f>IF(I114=#REF!,'WTX courses'!G522,"")</f>
        <v>#REF!</v>
      </c>
      <c r="F114" s="5" t="e">
        <f t="shared" si="9"/>
        <v>#REF!</v>
      </c>
      <c r="G114" s="15">
        <v>44998</v>
      </c>
      <c r="H114" s="16" t="s">
        <v>42</v>
      </c>
      <c r="I114" s="16" t="s">
        <v>43</v>
      </c>
      <c r="J114" s="16" t="s">
        <v>32</v>
      </c>
      <c r="K114" s="14" t="s">
        <v>24</v>
      </c>
      <c r="L114" s="14" t="s">
        <v>17</v>
      </c>
      <c r="M114" s="16" t="s">
        <v>25</v>
      </c>
      <c r="N114" s="16" t="s">
        <v>26</v>
      </c>
      <c r="O114" s="16" t="s">
        <v>33</v>
      </c>
      <c r="P114" s="12">
        <f t="shared" si="10"/>
        <v>3</v>
      </c>
      <c r="Q114" s="12" cm="1">
        <f t="array" ref="Q114">SUMPRODUCT(($G$2:$G$2540=G114)*(P114&gt;$P$2:$P$2540))+1</f>
        <v>1</v>
      </c>
      <c r="R114" s="12" t="e">
        <f>(Q114*100000)+#REF!</f>
        <v>#REF!</v>
      </c>
      <c r="S114" t="e" cm="1">
        <f t="array" ref="S114">SUMPRODUCT(($G$2:$G$2540=G114)*(R114&gt;$R$2:$R$2540))+1</f>
        <v>#REF!</v>
      </c>
      <c r="T114" t="str">
        <f t="shared" si="11"/>
        <v>WOLVERHAMPTON #</v>
      </c>
      <c r="U114">
        <v>0</v>
      </c>
      <c r="V114" t="s">
        <v>19</v>
      </c>
      <c r="W114">
        <f t="shared" si="12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8"/>
        <v>Floodlit45002</v>
      </c>
      <c r="D115" s="5" t="str">
        <f>IF('by region'!$C$2="Any","Any",'WTX courses'!V523)&amp;M115&amp;IF('by region'!$I$2="Any","Any",N115)&amp;G115</f>
        <v>AnyFlatAny45002</v>
      </c>
      <c r="E115" s="5" t="e">
        <f>IF(I115=#REF!,'WTX courses'!G523,"")</f>
        <v>#REF!</v>
      </c>
      <c r="F115" s="5" t="e">
        <f t="shared" si="9"/>
        <v>#REF!</v>
      </c>
      <c r="G115" s="15">
        <v>45002</v>
      </c>
      <c r="H115" s="16" t="s">
        <v>35</v>
      </c>
      <c r="I115" s="16" t="s">
        <v>43</v>
      </c>
      <c r="J115" s="16" t="s">
        <v>32</v>
      </c>
      <c r="K115" s="14" t="s">
        <v>24</v>
      </c>
      <c r="L115" s="14" t="s">
        <v>17</v>
      </c>
      <c r="M115" s="16" t="s">
        <v>25</v>
      </c>
      <c r="N115" s="16" t="s">
        <v>26</v>
      </c>
      <c r="O115" s="16" t="s">
        <v>33</v>
      </c>
      <c r="P115" s="12">
        <f t="shared" si="10"/>
        <v>3</v>
      </c>
      <c r="Q115" s="12" cm="1">
        <f t="array" ref="Q115">SUMPRODUCT(($G$2:$G$2540=G115)*(P115&gt;$P$2:$P$2540))+1</f>
        <v>2</v>
      </c>
      <c r="R115" s="12" t="e">
        <f>(Q115*100000)+#REF!</f>
        <v>#REF!</v>
      </c>
      <c r="S115" t="e" cm="1">
        <f t="array" ref="S115">SUMPRODUCT(($G$2:$G$2540=G115)*(R115&gt;$R$2:$R$2540))+1</f>
        <v>#REF!</v>
      </c>
      <c r="T115" t="str">
        <f t="shared" si="11"/>
        <v>WOLVERHAMPTON #</v>
      </c>
      <c r="U115">
        <v>0</v>
      </c>
      <c r="V115" t="s">
        <v>30</v>
      </c>
      <c r="W115">
        <f t="shared" si="12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8"/>
        <v>Floodlit45010</v>
      </c>
      <c r="D116" s="5" t="str">
        <f>IF('by region'!$C$2="Any","Any",'WTX courses'!V525)&amp;M116&amp;IF('by region'!$I$2="Any","Any",N116)&amp;G116</f>
        <v>AnyFlatAny45010</v>
      </c>
      <c r="E116" s="5" t="e">
        <f>IF(I116=#REF!,'WTX courses'!G525,"")</f>
        <v>#REF!</v>
      </c>
      <c r="F116" s="5" t="e">
        <f t="shared" si="9"/>
        <v>#REF!</v>
      </c>
      <c r="G116" s="15">
        <v>45010</v>
      </c>
      <c r="H116" s="16" t="s">
        <v>37</v>
      </c>
      <c r="I116" s="16" t="s">
        <v>43</v>
      </c>
      <c r="J116" s="16" t="s">
        <v>32</v>
      </c>
      <c r="K116" s="14" t="s">
        <v>24</v>
      </c>
      <c r="L116" s="14" t="s">
        <v>17</v>
      </c>
      <c r="M116" s="16" t="s">
        <v>25</v>
      </c>
      <c r="N116" s="16" t="s">
        <v>26</v>
      </c>
      <c r="O116" s="16" t="s">
        <v>33</v>
      </c>
      <c r="P116" s="12">
        <f t="shared" si="10"/>
        <v>3</v>
      </c>
      <c r="Q116" s="12" cm="1">
        <f t="array" ref="Q116">SUMPRODUCT(($G$2:$G$2540=G116)*(P116&gt;$P$2:$P$2540))+1</f>
        <v>4</v>
      </c>
      <c r="R116" s="12" t="e">
        <f>(Q116*100000)+#REF!</f>
        <v>#REF!</v>
      </c>
      <c r="S116" t="e" cm="1">
        <f t="array" ref="S116">SUMPRODUCT(($G$2:$G$2540=G116)*(R116&gt;$R$2:$R$2540))+1</f>
        <v>#REF!</v>
      </c>
      <c r="T116" t="str">
        <f t="shared" si="11"/>
        <v>WOLVERHAMPTON #</v>
      </c>
      <c r="U116">
        <v>0</v>
      </c>
      <c r="V116" t="s">
        <v>11</v>
      </c>
      <c r="W116">
        <f t="shared" si="12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8"/>
        <v>Floodlit45194</v>
      </c>
      <c r="D117" s="5" t="str">
        <f>IF('by region'!$C$2="Any","Any",'WTX courses'!V557)&amp;M117&amp;IF('by region'!$I$2="Any","Any",N117)&amp;G117</f>
        <v>AnyFlatAny45194</v>
      </c>
      <c r="E117" s="5" t="e">
        <f>IF(I117=#REF!,'WTX courses'!G557,"")</f>
        <v>#REF!</v>
      </c>
      <c r="F117" s="5" t="e">
        <f t="shared" si="9"/>
        <v>#REF!</v>
      </c>
      <c r="G117" s="15">
        <v>45194</v>
      </c>
      <c r="H117" s="16" t="s">
        <v>42</v>
      </c>
      <c r="I117" s="16" t="s">
        <v>43</v>
      </c>
      <c r="J117" s="16" t="s">
        <v>32</v>
      </c>
      <c r="K117" s="14" t="s">
        <v>24</v>
      </c>
      <c r="L117" s="14" t="s">
        <v>17</v>
      </c>
      <c r="M117" s="16" t="s">
        <v>25</v>
      </c>
      <c r="N117" s="16" t="s">
        <v>26</v>
      </c>
      <c r="O117" s="16" t="s">
        <v>33</v>
      </c>
      <c r="P117" s="12">
        <f t="shared" si="10"/>
        <v>3</v>
      </c>
      <c r="Q117" s="12" cm="1">
        <f t="array" ref="Q117">SUMPRODUCT(($G$2:$G$2540=G117)*(P117&gt;$P$2:$P$2540))+1</f>
        <v>2</v>
      </c>
      <c r="R117" s="12" t="e">
        <f>(Q117*100000)+#REF!</f>
        <v>#REF!</v>
      </c>
      <c r="S117" t="e" cm="1">
        <f t="array" ref="S117">SUMPRODUCT(($G$2:$G$2540=G117)*(R117&gt;$R$2:$R$2540))+1</f>
        <v>#REF!</v>
      </c>
      <c r="T117" t="str">
        <f t="shared" si="11"/>
        <v>WOLVERHAMPTON #</v>
      </c>
      <c r="U117">
        <v>0</v>
      </c>
      <c r="V117" t="s">
        <v>30</v>
      </c>
      <c r="W117">
        <f t="shared" si="12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8"/>
        <v>Floodlit45202</v>
      </c>
      <c r="D118" s="5" t="str">
        <f>IF('by region'!$C$2="Any","Any",'WTX courses'!V558)&amp;M118&amp;IF('by region'!$I$2="Any","Any",N118)&amp;G118</f>
        <v>AnyFlatAny45202</v>
      </c>
      <c r="E118" s="5" t="e">
        <f>IF(I118=#REF!,'WTX courses'!G558,"")</f>
        <v>#REF!</v>
      </c>
      <c r="F118" s="5" t="e">
        <f t="shared" si="9"/>
        <v>#REF!</v>
      </c>
      <c r="G118" s="15">
        <v>45202</v>
      </c>
      <c r="H118" s="16" t="s">
        <v>7</v>
      </c>
      <c r="I118" s="16" t="s">
        <v>43</v>
      </c>
      <c r="J118" s="16" t="s">
        <v>32</v>
      </c>
      <c r="K118" s="14" t="s">
        <v>24</v>
      </c>
      <c r="L118" s="14" t="s">
        <v>17</v>
      </c>
      <c r="M118" s="16" t="s">
        <v>25</v>
      </c>
      <c r="N118" s="16" t="s">
        <v>26</v>
      </c>
      <c r="O118" s="16" t="s">
        <v>33</v>
      </c>
      <c r="P118" s="12">
        <f t="shared" si="10"/>
        <v>3</v>
      </c>
      <c r="Q118" s="12" cm="1">
        <f t="array" ref="Q118">SUMPRODUCT(($G$2:$G$2540=G118)*(P118&gt;$P$2:$P$2540))+1</f>
        <v>2</v>
      </c>
      <c r="R118" s="12" t="e">
        <f>(Q118*100000)+#REF!</f>
        <v>#REF!</v>
      </c>
      <c r="S118" t="e" cm="1">
        <f t="array" ref="S118">SUMPRODUCT(($G$2:$G$2540=G118)*(R118&gt;$R$2:$R$2540))+1</f>
        <v>#REF!</v>
      </c>
      <c r="T118" t="str">
        <f t="shared" si="11"/>
        <v>WOLVERHAMPTON #</v>
      </c>
      <c r="U118">
        <v>0</v>
      </c>
      <c r="V118" t="s">
        <v>11</v>
      </c>
      <c r="W118">
        <f t="shared" si="12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si="8"/>
        <v>Floodlit45208</v>
      </c>
      <c r="D119" s="5" t="str">
        <f>IF('by region'!$C$2="Any","Any",'WTX courses'!V560)&amp;M119&amp;IF('by region'!$I$2="Any","Any",N119)&amp;G119</f>
        <v>AnyFlatAny45208</v>
      </c>
      <c r="E119" s="5" t="e">
        <f>IF(I119=#REF!,'WTX courses'!G560,"")</f>
        <v>#REF!</v>
      </c>
      <c r="F119" s="5" t="e">
        <f t="shared" si="9"/>
        <v>#REF!</v>
      </c>
      <c r="G119" s="15">
        <v>45208</v>
      </c>
      <c r="H119" s="16" t="s">
        <v>42</v>
      </c>
      <c r="I119" s="16" t="s">
        <v>43</v>
      </c>
      <c r="J119" s="16" t="s">
        <v>32</v>
      </c>
      <c r="K119" s="14" t="s">
        <v>24</v>
      </c>
      <c r="L119" s="14" t="s">
        <v>17</v>
      </c>
      <c r="M119" s="16" t="s">
        <v>25</v>
      </c>
      <c r="N119" s="16" t="s">
        <v>26</v>
      </c>
      <c r="O119" s="16" t="s">
        <v>33</v>
      </c>
      <c r="P119" s="12">
        <f t="shared" si="10"/>
        <v>3</v>
      </c>
      <c r="Q119" s="12" cm="1">
        <f t="array" ref="Q119">SUMPRODUCT(($G$2:$G$2540=G119)*(P119&gt;$P$2:$P$2540))+1</f>
        <v>2</v>
      </c>
      <c r="R119" s="12" t="e">
        <f>(Q119*100000)+#REF!</f>
        <v>#REF!</v>
      </c>
      <c r="S119" t="e" cm="1">
        <f t="array" ref="S119">SUMPRODUCT(($G$2:$G$2540=G119)*(R119&gt;$R$2:$R$2540))+1</f>
        <v>#REF!</v>
      </c>
      <c r="T119" t="str">
        <f t="shared" si="11"/>
        <v>WOLVERHAMPTON #</v>
      </c>
      <c r="U119">
        <v>0</v>
      </c>
      <c r="V119" t="s">
        <v>19</v>
      </c>
      <c r="W119">
        <f t="shared" si="12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8"/>
        <v>Floodlit45223</v>
      </c>
      <c r="D120" s="5" t="str">
        <f>IF('by region'!$C$2="Any","Any",'WTX courses'!V562)&amp;M120&amp;IF('by region'!$I$2="Any","Any",N120)&amp;G120</f>
        <v>AnyFlatAny45223</v>
      </c>
      <c r="E120" s="5" t="e">
        <f>IF(I120=#REF!,'WTX courses'!G562,"")</f>
        <v>#REF!</v>
      </c>
      <c r="F120" s="5" t="e">
        <f t="shared" si="9"/>
        <v>#REF!</v>
      </c>
      <c r="G120" s="15">
        <v>45223</v>
      </c>
      <c r="H120" s="16" t="s">
        <v>7</v>
      </c>
      <c r="I120" s="16" t="s">
        <v>43</v>
      </c>
      <c r="J120" s="16" t="s">
        <v>32</v>
      </c>
      <c r="K120" s="14" t="s">
        <v>24</v>
      </c>
      <c r="L120" s="14" t="s">
        <v>17</v>
      </c>
      <c r="M120" s="16" t="s">
        <v>25</v>
      </c>
      <c r="N120" s="16" t="s">
        <v>26</v>
      </c>
      <c r="O120" s="16" t="s">
        <v>33</v>
      </c>
      <c r="P120" s="12">
        <f t="shared" si="10"/>
        <v>3</v>
      </c>
      <c r="Q120" s="12" cm="1">
        <f t="array" ref="Q120">SUMPRODUCT(($G$2:$G$2540=G120)*(P120&gt;$P$2:$P$2540))+1</f>
        <v>3</v>
      </c>
      <c r="R120" s="12" t="e">
        <f>(Q120*100000)+#REF!</f>
        <v>#REF!</v>
      </c>
      <c r="S120" t="e" cm="1">
        <f t="array" ref="S120">SUMPRODUCT(($G$2:$G$2540=G120)*(R120&gt;$R$2:$R$2540))+1</f>
        <v>#REF!</v>
      </c>
      <c r="T120" t="str">
        <f t="shared" si="11"/>
        <v>WOLVERHAMPTON #</v>
      </c>
      <c r="U120">
        <v>0</v>
      </c>
      <c r="V120" t="s">
        <v>17</v>
      </c>
      <c r="W120">
        <f t="shared" si="12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si="8"/>
        <v>Floodlit45225</v>
      </c>
      <c r="D121" s="5" t="str">
        <f>IF('by region'!$C$2="Any","Any",'WTX courses'!V563)&amp;M121&amp;IF('by region'!$I$2="Any","Any",N121)&amp;G121</f>
        <v>AnyFlatAny45225</v>
      </c>
      <c r="E121" s="5" t="e">
        <f>IF(I121=#REF!,'WTX courses'!G563,"")</f>
        <v>#REF!</v>
      </c>
      <c r="F121" s="5" t="e">
        <f t="shared" si="9"/>
        <v>#REF!</v>
      </c>
      <c r="G121" s="15">
        <v>45225</v>
      </c>
      <c r="H121" s="16" t="s">
        <v>34</v>
      </c>
      <c r="I121" s="16" t="s">
        <v>43</v>
      </c>
      <c r="J121" s="16" t="s">
        <v>32</v>
      </c>
      <c r="K121" s="14" t="s">
        <v>24</v>
      </c>
      <c r="L121" s="14" t="s">
        <v>17</v>
      </c>
      <c r="M121" s="16" t="s">
        <v>25</v>
      </c>
      <c r="N121" s="16" t="s">
        <v>26</v>
      </c>
      <c r="O121" s="16" t="s">
        <v>33</v>
      </c>
      <c r="P121" s="12">
        <f t="shared" si="10"/>
        <v>3</v>
      </c>
      <c r="Q121" s="12" cm="1">
        <f t="array" ref="Q121">SUMPRODUCT(($G$2:$G$2540=G121)*(P121&gt;$P$2:$P$2540))+1</f>
        <v>2</v>
      </c>
      <c r="R121" s="12" t="e">
        <f>(Q121*100000)+#REF!</f>
        <v>#REF!</v>
      </c>
      <c r="S121" t="e" cm="1">
        <f t="array" ref="S121">SUMPRODUCT(($G$2:$G$2540=G121)*(R121&gt;$R$2:$R$2540))+1</f>
        <v>#REF!</v>
      </c>
      <c r="T121" t="str">
        <f t="shared" si="11"/>
        <v>WOLVERHAMPTON #</v>
      </c>
      <c r="U121">
        <v>0</v>
      </c>
      <c r="V121" t="s">
        <v>17</v>
      </c>
      <c r="W121">
        <f t="shared" si="12"/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8"/>
        <v>Floodlit45236</v>
      </c>
      <c r="D122" s="5" t="str">
        <f>IF('by region'!$C$2="Any","Any",'WTX courses'!V565)&amp;M122&amp;IF('by region'!$I$2="Any","Any",N122)&amp;G122</f>
        <v>AnyFlatAny45236</v>
      </c>
      <c r="E122" s="5" t="e">
        <f>IF(I122=#REF!,'WTX courses'!G565,"")</f>
        <v>#REF!</v>
      </c>
      <c r="F122" s="5" t="e">
        <f t="shared" si="9"/>
        <v>#REF!</v>
      </c>
      <c r="G122" s="15">
        <v>45236</v>
      </c>
      <c r="H122" s="16" t="s">
        <v>42</v>
      </c>
      <c r="I122" s="16" t="s">
        <v>43</v>
      </c>
      <c r="J122" s="16" t="s">
        <v>32</v>
      </c>
      <c r="K122" s="14" t="s">
        <v>24</v>
      </c>
      <c r="L122" s="14" t="s">
        <v>17</v>
      </c>
      <c r="M122" s="16" t="s">
        <v>25</v>
      </c>
      <c r="N122" s="16" t="s">
        <v>26</v>
      </c>
      <c r="O122" s="16" t="s">
        <v>33</v>
      </c>
      <c r="P122" s="12">
        <f t="shared" si="10"/>
        <v>3</v>
      </c>
      <c r="Q122" s="12" cm="1">
        <f t="array" ref="Q122">SUMPRODUCT(($G$2:$G$2540=G122)*(P122&gt;$P$2:$P$2540))+1</f>
        <v>2</v>
      </c>
      <c r="R122" s="12" t="e">
        <f>(Q122*100000)+#REF!</f>
        <v>#REF!</v>
      </c>
      <c r="S122" t="e" cm="1">
        <f t="array" ref="S122">SUMPRODUCT(($G$2:$G$2540=G122)*(R122&gt;$R$2:$R$2540))+1</f>
        <v>#REF!</v>
      </c>
      <c r="T122" t="str">
        <f t="shared" si="11"/>
        <v>WOLVERHAMPTON #</v>
      </c>
      <c r="U122">
        <v>0</v>
      </c>
      <c r="V122" t="s">
        <v>19</v>
      </c>
      <c r="W122">
        <f t="shared" si="12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8"/>
        <v>Floodlit45244</v>
      </c>
      <c r="D123" s="5" t="str">
        <f>IF('by region'!$C$2="Any","Any",'WTX courses'!V567)&amp;M123&amp;IF('by region'!$I$2="Any","Any",N123)&amp;G123</f>
        <v>AnyFlatAny45244</v>
      </c>
      <c r="E123" s="5" t="e">
        <f>IF(I123=#REF!,'WTX courses'!G567,"")</f>
        <v>#REF!</v>
      </c>
      <c r="F123" s="5" t="e">
        <f t="shared" si="9"/>
        <v>#REF!</v>
      </c>
      <c r="G123" s="15">
        <v>45244</v>
      </c>
      <c r="H123" s="16" t="s">
        <v>7</v>
      </c>
      <c r="I123" s="16" t="s">
        <v>43</v>
      </c>
      <c r="J123" s="16" t="s">
        <v>32</v>
      </c>
      <c r="K123" s="14" t="s">
        <v>24</v>
      </c>
      <c r="L123" s="14" t="s">
        <v>17</v>
      </c>
      <c r="M123" s="16" t="s">
        <v>25</v>
      </c>
      <c r="N123" s="16" t="s">
        <v>26</v>
      </c>
      <c r="O123" s="16" t="s">
        <v>33</v>
      </c>
      <c r="P123" s="12">
        <f t="shared" si="10"/>
        <v>3</v>
      </c>
      <c r="Q123" s="12" cm="1">
        <f t="array" ref="Q123">SUMPRODUCT(($G$2:$G$2540=G123)*(P123&gt;$P$2:$P$2540))+1</f>
        <v>4</v>
      </c>
      <c r="R123" s="12" t="e">
        <f>(Q123*100000)+#REF!</f>
        <v>#REF!</v>
      </c>
      <c r="S123" t="e" cm="1">
        <f t="array" ref="S123">SUMPRODUCT(($G$2:$G$2540=G123)*(R123&gt;$R$2:$R$2540))+1</f>
        <v>#REF!</v>
      </c>
      <c r="T123" t="str">
        <f t="shared" si="11"/>
        <v>WOLVERHAMPTON #</v>
      </c>
      <c r="U123">
        <v>0</v>
      </c>
      <c r="V123" t="s">
        <v>30</v>
      </c>
      <c r="W123">
        <f t="shared" si="12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8"/>
        <v>Floodlit45247</v>
      </c>
      <c r="D124" s="5" t="str">
        <f>IF('by region'!$C$2="Any","Any",'WTX courses'!V568)&amp;M124&amp;IF('by region'!$I$2="Any","Any",N124)&amp;G124</f>
        <v>AnyFlatAny45247</v>
      </c>
      <c r="E124" s="5" t="e">
        <f>IF(I124=#REF!,'WTX courses'!G568,"")</f>
        <v>#REF!</v>
      </c>
      <c r="F124" s="5" t="e">
        <f t="shared" si="9"/>
        <v>#REF!</v>
      </c>
      <c r="G124" s="15">
        <v>45247</v>
      </c>
      <c r="H124" s="16" t="s">
        <v>35</v>
      </c>
      <c r="I124" s="16" t="s">
        <v>43</v>
      </c>
      <c r="J124" s="16" t="s">
        <v>32</v>
      </c>
      <c r="K124" s="14" t="s">
        <v>24</v>
      </c>
      <c r="L124" s="14" t="s">
        <v>17</v>
      </c>
      <c r="M124" s="16" t="s">
        <v>25</v>
      </c>
      <c r="N124" s="16" t="s">
        <v>26</v>
      </c>
      <c r="O124" s="16" t="s">
        <v>33</v>
      </c>
      <c r="P124" s="12">
        <f t="shared" si="10"/>
        <v>3</v>
      </c>
      <c r="Q124" s="12" cm="1">
        <f t="array" ref="Q124">SUMPRODUCT(($G$2:$G$2540=G124)*(P124&gt;$P$2:$P$2540))+1</f>
        <v>3</v>
      </c>
      <c r="R124" s="12" t="e">
        <f>(Q124*100000)+#REF!</f>
        <v>#REF!</v>
      </c>
      <c r="S124" t="e" cm="1">
        <f t="array" ref="S124">SUMPRODUCT(($G$2:$G$2540=G124)*(R124&gt;$R$2:$R$2540))+1</f>
        <v>#REF!</v>
      </c>
      <c r="T124" t="str">
        <f t="shared" si="11"/>
        <v>WOLVERHAMPTON #</v>
      </c>
      <c r="U124">
        <v>0</v>
      </c>
      <c r="V124" t="s">
        <v>11</v>
      </c>
      <c r="W124">
        <f t="shared" si="12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8"/>
        <v>Floodlit45282</v>
      </c>
      <c r="D125" s="5" t="str">
        <f>IF('by region'!$C$2="Any","Any",'WTX courses'!V578)&amp;M125&amp;IF('by region'!$I$2="Any","Any",N125)&amp;G125</f>
        <v>AnyFlatAny45282</v>
      </c>
      <c r="E125" s="5" t="e">
        <f>IF(I125=#REF!,'WTX courses'!G578,"")</f>
        <v>#REF!</v>
      </c>
      <c r="F125" s="5" t="e">
        <f t="shared" si="9"/>
        <v>#REF!</v>
      </c>
      <c r="G125" s="15">
        <v>45282</v>
      </c>
      <c r="H125" s="16" t="s">
        <v>35</v>
      </c>
      <c r="I125" s="16" t="s">
        <v>43</v>
      </c>
      <c r="J125" s="16" t="s">
        <v>32</v>
      </c>
      <c r="K125" s="14" t="s">
        <v>24</v>
      </c>
      <c r="L125" s="14" t="s">
        <v>17</v>
      </c>
      <c r="M125" s="16" t="s">
        <v>25</v>
      </c>
      <c r="N125" s="16" t="s">
        <v>26</v>
      </c>
      <c r="O125" s="16" t="s">
        <v>33</v>
      </c>
      <c r="P125" s="12">
        <f t="shared" si="10"/>
        <v>3</v>
      </c>
      <c r="Q125" s="12" cm="1">
        <f t="array" ref="Q125">SUMPRODUCT(($G$2:$G$2540=G125)*(P125&gt;$P$2:$P$2540))+1</f>
        <v>3</v>
      </c>
      <c r="R125" s="12" t="e">
        <f>(Q125*100000)+#REF!</f>
        <v>#REF!</v>
      </c>
      <c r="S125" t="e" cm="1">
        <f t="array" ref="S125">SUMPRODUCT(($G$2:$G$2540=G125)*(R125&gt;$R$2:$R$2540))+1</f>
        <v>#REF!</v>
      </c>
      <c r="T125" t="str">
        <f t="shared" si="11"/>
        <v>WOLVERHAMPTON #</v>
      </c>
      <c r="U125">
        <v>0</v>
      </c>
      <c r="V125" t="s">
        <v>17</v>
      </c>
      <c r="W125">
        <f t="shared" si="12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8"/>
        <v>Afternoon45022</v>
      </c>
      <c r="D126" s="5" t="str">
        <f>IF('by region'!$C$2="Any","Any",'WTX courses'!V89)&amp;M126&amp;IF('by region'!$I$2="Any","Any",N126)&amp;G126</f>
        <v>AnyFlatAny45022</v>
      </c>
      <c r="E126" s="5" t="e">
        <f>IF(I126=#REF!,'WTX courses'!G89,"")</f>
        <v>#REF!</v>
      </c>
      <c r="F126" s="5" t="e">
        <f t="shared" si="9"/>
        <v>#REF!</v>
      </c>
      <c r="G126" s="15">
        <v>45022</v>
      </c>
      <c r="H126" s="16" t="s">
        <v>34</v>
      </c>
      <c r="I126" s="16" t="s">
        <v>73</v>
      </c>
      <c r="J126" s="16" t="s">
        <v>9</v>
      </c>
      <c r="K126" s="14" t="s">
        <v>10</v>
      </c>
      <c r="L126" s="14" t="s">
        <v>19</v>
      </c>
      <c r="M126" s="16" t="s">
        <v>25</v>
      </c>
      <c r="N126" s="16" t="s">
        <v>26</v>
      </c>
      <c r="O126" s="16" t="s">
        <v>14</v>
      </c>
      <c r="P126" s="12">
        <f t="shared" si="10"/>
        <v>1</v>
      </c>
      <c r="Q126" s="12" cm="1">
        <f t="array" ref="Q126">SUMPRODUCT(($G$2:$G$2540=G126)*(P126&gt;$P$2:$P$2540))+1</f>
        <v>1</v>
      </c>
      <c r="R126" s="12" t="e">
        <f>(Q126*100000)+#REF!</f>
        <v>#REF!</v>
      </c>
      <c r="S126" t="e" cm="1">
        <f t="array" ref="S126">SUMPRODUCT(($G$2:$G$2540=G126)*(R126&gt;$R$2:$R$2540))+1</f>
        <v>#REF!</v>
      </c>
      <c r="T126" t="str">
        <f t="shared" si="11"/>
        <v xml:space="preserve">CHELMSFORD CITY </v>
      </c>
      <c r="U126">
        <v>0</v>
      </c>
      <c r="V126" t="s">
        <v>11</v>
      </c>
      <c r="W126">
        <f t="shared" si="12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8"/>
        <v>Evening45043</v>
      </c>
      <c r="D127" s="5" t="str">
        <f>IF('by region'!$C$2="Any","Any",'WTX courses'!V92)&amp;M127&amp;IF('by region'!$I$2="Any","Any",N127)&amp;G127</f>
        <v>AnyFlatAny45043</v>
      </c>
      <c r="E127" s="5" t="e">
        <f>IF(I127=#REF!,'WTX courses'!G92,"")</f>
        <v>#REF!</v>
      </c>
      <c r="F127" s="5" t="e">
        <f t="shared" si="9"/>
        <v>#REF!</v>
      </c>
      <c r="G127" s="15">
        <v>45043</v>
      </c>
      <c r="H127" s="16" t="s">
        <v>34</v>
      </c>
      <c r="I127" s="16" t="s">
        <v>73</v>
      </c>
      <c r="J127" s="16" t="s">
        <v>80</v>
      </c>
      <c r="K127" s="14" t="s">
        <v>10</v>
      </c>
      <c r="L127" s="14" t="s">
        <v>19</v>
      </c>
      <c r="M127" s="16" t="s">
        <v>25</v>
      </c>
      <c r="N127" s="16" t="s">
        <v>26</v>
      </c>
      <c r="O127" s="16" t="s">
        <v>14</v>
      </c>
      <c r="P127" s="12">
        <f t="shared" si="10"/>
        <v>2</v>
      </c>
      <c r="Q127" s="12" cm="1">
        <f t="array" ref="Q127">SUMPRODUCT(($G$2:$G$2540=G127)*(P127&gt;$P$2:$P$2540))+1</f>
        <v>2</v>
      </c>
      <c r="R127" s="12" t="e">
        <f>(Q127*100000)+#REF!</f>
        <v>#REF!</v>
      </c>
      <c r="S127" t="e" cm="1">
        <f t="array" ref="S127">SUMPRODUCT(($G$2:$G$2540=G127)*(R127&gt;$R$2:$R$2540))+1</f>
        <v>#REF!</v>
      </c>
      <c r="T127" t="str">
        <f t="shared" si="11"/>
        <v>CHELMSFORD CITY †</v>
      </c>
      <c r="U127">
        <v>0</v>
      </c>
      <c r="V127" t="s">
        <v>30</v>
      </c>
      <c r="W127">
        <f t="shared" si="12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8"/>
        <v>Evening45057</v>
      </c>
      <c r="D128" s="5" t="str">
        <f>IF('by region'!$C$2="Any","Any",'WTX courses'!V94)&amp;M128&amp;IF('by region'!$I$2="Any","Any",N128)&amp;G128</f>
        <v>AnyFlatAny45057</v>
      </c>
      <c r="E128" s="5" t="e">
        <f>IF(I128=#REF!,'WTX courses'!G94,"")</f>
        <v>#REF!</v>
      </c>
      <c r="F128" s="5" t="e">
        <f t="shared" si="9"/>
        <v>#REF!</v>
      </c>
      <c r="G128" s="15">
        <v>45057</v>
      </c>
      <c r="H128" s="16" t="s">
        <v>34</v>
      </c>
      <c r="I128" s="16" t="s">
        <v>73</v>
      </c>
      <c r="J128" s="16" t="s">
        <v>80</v>
      </c>
      <c r="K128" s="14" t="s">
        <v>10</v>
      </c>
      <c r="L128" s="14" t="s">
        <v>19</v>
      </c>
      <c r="M128" s="16" t="s">
        <v>25</v>
      </c>
      <c r="N128" s="16" t="s">
        <v>26</v>
      </c>
      <c r="O128" s="16" t="s">
        <v>14</v>
      </c>
      <c r="P128" s="12">
        <f t="shared" ref="P128:P178" si="13">IF(J128="Afternoon",1,IF(J128="Evening",2,IF(J128="Floodlit",3,4)))</f>
        <v>2</v>
      </c>
      <c r="Q128" s="12" cm="1">
        <f t="array" ref="Q128">SUMPRODUCT(($G$2:$G$2540=G128)*(P128&gt;$P$2:$P$2540))+1</f>
        <v>3</v>
      </c>
      <c r="R128" s="12" t="e">
        <f>(Q128*100000)+#REF!</f>
        <v>#REF!</v>
      </c>
      <c r="S128" t="e" cm="1">
        <f t="array" ref="S128">SUMPRODUCT(($G$2:$G$2540=G128)*(R128&gt;$R$2:$R$2540))+1</f>
        <v>#REF!</v>
      </c>
      <c r="T128" t="str">
        <f t="shared" ref="T128:T178" si="14">_xlfn.CONCAT(IF(M128="Flat",UPPER(I128),I128)," ",IF(J128="Evening","†",IF(J128="Floodlit","#","")))</f>
        <v>CHELMSFORD CITY †</v>
      </c>
      <c r="U128">
        <v>0</v>
      </c>
      <c r="V128" t="s">
        <v>19</v>
      </c>
      <c r="W128">
        <f t="shared" ref="W128:W178" si="15">YEAR(G128)</f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8"/>
        <v>Evening45071</v>
      </c>
      <c r="D129" s="5" t="str">
        <f>IF('by region'!$C$2="Any","Any",'WTX courses'!V95)&amp;M129&amp;IF('by region'!$I$2="Any","Any",N129)&amp;G129</f>
        <v>AnyFlatAny45071</v>
      </c>
      <c r="E129" s="5" t="e">
        <f>IF(I129=#REF!,'WTX courses'!G95,"")</f>
        <v>#REF!</v>
      </c>
      <c r="F129" s="5" t="e">
        <f t="shared" si="9"/>
        <v>#REF!</v>
      </c>
      <c r="G129" s="15">
        <v>45071</v>
      </c>
      <c r="H129" s="16" t="s">
        <v>34</v>
      </c>
      <c r="I129" s="16" t="s">
        <v>73</v>
      </c>
      <c r="J129" s="16" t="s">
        <v>80</v>
      </c>
      <c r="K129" s="14" t="s">
        <v>10</v>
      </c>
      <c r="L129" s="14" t="s">
        <v>19</v>
      </c>
      <c r="M129" s="16" t="s">
        <v>25</v>
      </c>
      <c r="N129" s="16" t="s">
        <v>26</v>
      </c>
      <c r="O129" s="16" t="s">
        <v>14</v>
      </c>
      <c r="P129" s="12">
        <f t="shared" si="13"/>
        <v>2</v>
      </c>
      <c r="Q129" s="12" cm="1">
        <f t="array" ref="Q129">SUMPRODUCT(($G$2:$G$2540=G129)*(P129&gt;$P$2:$P$2540))+1</f>
        <v>3</v>
      </c>
      <c r="R129" s="12" t="e">
        <f>(Q129*100000)+#REF!</f>
        <v>#REF!</v>
      </c>
      <c r="S129" t="e" cm="1">
        <f t="array" ref="S129">SUMPRODUCT(($G$2:$G$2540=G129)*(R129&gt;$R$2:$R$2540))+1</f>
        <v>#REF!</v>
      </c>
      <c r="T129" t="str">
        <f t="shared" si="14"/>
        <v>CHELMSFORD CITY †</v>
      </c>
      <c r="U129">
        <v>0</v>
      </c>
      <c r="V129" t="s">
        <v>30</v>
      </c>
      <c r="W129">
        <f t="shared" si="15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ref="C130:C193" si="16">J130&amp;G130</f>
        <v>Evening45085</v>
      </c>
      <c r="D130" s="5" t="str">
        <f>IF('by region'!$C$2="Any","Any",'WTX courses'!V96)&amp;M130&amp;IF('by region'!$I$2="Any","Any",N130)&amp;G130</f>
        <v>AnyFlatAny45085</v>
      </c>
      <c r="E130" s="5" t="e">
        <f>IF(I130=#REF!,'WTX courses'!G96,"")</f>
        <v>#REF!</v>
      </c>
      <c r="F130" s="5" t="e">
        <f t="shared" ref="F130:F193" si="17">G130&amp;S130</f>
        <v>#REF!</v>
      </c>
      <c r="G130" s="15">
        <v>45085</v>
      </c>
      <c r="H130" s="16" t="s">
        <v>34</v>
      </c>
      <c r="I130" s="16" t="s">
        <v>73</v>
      </c>
      <c r="J130" s="16" t="s">
        <v>80</v>
      </c>
      <c r="K130" s="14" t="s">
        <v>10</v>
      </c>
      <c r="L130" s="14" t="s">
        <v>19</v>
      </c>
      <c r="M130" s="16" t="s">
        <v>25</v>
      </c>
      <c r="N130" s="16" t="s">
        <v>26</v>
      </c>
      <c r="O130" s="16" t="s">
        <v>14</v>
      </c>
      <c r="P130" s="12">
        <f t="shared" si="13"/>
        <v>2</v>
      </c>
      <c r="Q130" s="12" cm="1">
        <f t="array" ref="Q130">SUMPRODUCT(($G$2:$G$2540=G130)*(P130&gt;$P$2:$P$2540))+1</f>
        <v>3</v>
      </c>
      <c r="R130" s="12" t="e">
        <f>(Q130*100000)+#REF!</f>
        <v>#REF!</v>
      </c>
      <c r="S130" t="e" cm="1">
        <f t="array" ref="S130">SUMPRODUCT(($G$2:$G$2540=G130)*(R130&gt;$R$2:$R$2540))+1</f>
        <v>#REF!</v>
      </c>
      <c r="T130" t="str">
        <f t="shared" si="14"/>
        <v>CHELMSFORD CITY †</v>
      </c>
      <c r="U130">
        <v>0</v>
      </c>
      <c r="V130" t="s">
        <v>11</v>
      </c>
      <c r="W130">
        <f t="shared" si="15"/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6"/>
        <v>Afternoon45099</v>
      </c>
      <c r="D131" s="5" t="str">
        <f>IF('by region'!$C$2="Any","Any",'WTX courses'!V97)&amp;M131&amp;IF('by region'!$I$2="Any","Any",N131)&amp;G131</f>
        <v>AnyFlatAny45099</v>
      </c>
      <c r="E131" s="5" t="e">
        <f>IF(I131=#REF!,'WTX courses'!G97,"")</f>
        <v>#REF!</v>
      </c>
      <c r="F131" s="5" t="e">
        <f t="shared" si="17"/>
        <v>#REF!</v>
      </c>
      <c r="G131" s="15">
        <v>45099</v>
      </c>
      <c r="H131" s="16" t="s">
        <v>34</v>
      </c>
      <c r="I131" s="16" t="s">
        <v>73</v>
      </c>
      <c r="J131" s="16" t="s">
        <v>9</v>
      </c>
      <c r="K131" s="14" t="s">
        <v>10</v>
      </c>
      <c r="L131" s="14" t="s">
        <v>19</v>
      </c>
      <c r="M131" s="16" t="s">
        <v>25</v>
      </c>
      <c r="N131" s="16" t="s">
        <v>26</v>
      </c>
      <c r="O131" s="16" t="s">
        <v>14</v>
      </c>
      <c r="P131" s="12">
        <f t="shared" si="13"/>
        <v>1</v>
      </c>
      <c r="Q131" s="12" cm="1">
        <f t="array" ref="Q131">SUMPRODUCT(($G$2:$G$2540=G131)*(P131&gt;$P$2:$P$2540))+1</f>
        <v>1</v>
      </c>
      <c r="R131" s="12" t="e">
        <f>(Q131*100000)+#REF!</f>
        <v>#REF!</v>
      </c>
      <c r="S131" t="e" cm="1">
        <f t="array" ref="S131">SUMPRODUCT(($G$2:$G$2540=G131)*(R131&gt;$R$2:$R$2540))+1</f>
        <v>#REF!</v>
      </c>
      <c r="T131" t="str">
        <f t="shared" si="14"/>
        <v xml:space="preserve">CHELMSFORD CITY </v>
      </c>
      <c r="U131">
        <v>0</v>
      </c>
      <c r="V131" t="s">
        <v>19</v>
      </c>
      <c r="W131">
        <f t="shared" si="15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6"/>
        <v>Evening45132</v>
      </c>
      <c r="D132" s="5" t="str">
        <f>IF('by region'!$C$2="Any","Any",'WTX courses'!V99)&amp;M132&amp;IF('by region'!$I$2="Any","Any",N132)&amp;G132</f>
        <v>AnyFlatAny45132</v>
      </c>
      <c r="E132" s="5" t="e">
        <f>IF(I132=#REF!,'WTX courses'!G99,"")</f>
        <v>#REF!</v>
      </c>
      <c r="F132" s="5" t="e">
        <f t="shared" si="17"/>
        <v>#REF!</v>
      </c>
      <c r="G132" s="15">
        <v>45132</v>
      </c>
      <c r="H132" s="16" t="s">
        <v>7</v>
      </c>
      <c r="I132" s="16" t="s">
        <v>73</v>
      </c>
      <c r="J132" s="16" t="s">
        <v>80</v>
      </c>
      <c r="K132" s="14" t="s">
        <v>10</v>
      </c>
      <c r="L132" s="14" t="s">
        <v>19</v>
      </c>
      <c r="M132" s="16" t="s">
        <v>25</v>
      </c>
      <c r="N132" s="16" t="s">
        <v>26</v>
      </c>
      <c r="O132" s="16" t="s">
        <v>14</v>
      </c>
      <c r="P132" s="12">
        <f t="shared" si="13"/>
        <v>2</v>
      </c>
      <c r="Q132" s="12" cm="1">
        <f t="array" ref="Q132">SUMPRODUCT(($G$2:$G$2540=G132)*(P132&gt;$P$2:$P$2540))+1</f>
        <v>1</v>
      </c>
      <c r="R132" s="12" t="e">
        <f>(Q132*100000)+#REF!</f>
        <v>#REF!</v>
      </c>
      <c r="S132" t="e" cm="1">
        <f t="array" ref="S132">SUMPRODUCT(($G$2:$G$2540=G132)*(R132&gt;$R$2:$R$2540))+1</f>
        <v>#REF!</v>
      </c>
      <c r="T132" t="str">
        <f t="shared" si="14"/>
        <v>CHELMSFORD CITY †</v>
      </c>
      <c r="U132">
        <v>0</v>
      </c>
      <c r="V132" t="s">
        <v>19</v>
      </c>
      <c r="W132">
        <f t="shared" si="15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6"/>
        <v>Evening45146</v>
      </c>
      <c r="D133" s="5" t="str">
        <f>IF('by region'!$C$2="Any","Any",'WTX courses'!V100)&amp;M133&amp;IF('by region'!$I$2="Any","Any",N133)&amp;G133</f>
        <v>AnyFlatAny45146</v>
      </c>
      <c r="E133" s="5" t="e">
        <f>IF(I133=#REF!,'WTX courses'!G100,"")</f>
        <v>#REF!</v>
      </c>
      <c r="F133" s="5" t="e">
        <f t="shared" si="17"/>
        <v>#REF!</v>
      </c>
      <c r="G133" s="15">
        <v>45146</v>
      </c>
      <c r="H133" s="16" t="s">
        <v>7</v>
      </c>
      <c r="I133" s="16" t="s">
        <v>73</v>
      </c>
      <c r="J133" s="16" t="s">
        <v>80</v>
      </c>
      <c r="K133" s="14" t="s">
        <v>10</v>
      </c>
      <c r="L133" s="14" t="s">
        <v>19</v>
      </c>
      <c r="M133" s="16" t="s">
        <v>25</v>
      </c>
      <c r="N133" s="16" t="s">
        <v>26</v>
      </c>
      <c r="O133" s="16" t="s">
        <v>14</v>
      </c>
      <c r="P133" s="12">
        <f t="shared" si="13"/>
        <v>2</v>
      </c>
      <c r="Q133" s="12" cm="1">
        <f t="array" ref="Q133">SUMPRODUCT(($G$2:$G$2540=G133)*(P133&gt;$P$2:$P$2540))+1</f>
        <v>2</v>
      </c>
      <c r="R133" s="12" t="e">
        <f>(Q133*100000)+#REF!</f>
        <v>#REF!</v>
      </c>
      <c r="S133" t="e" cm="1">
        <f t="array" ref="S133">SUMPRODUCT(($G$2:$G$2540=G133)*(R133&gt;$R$2:$R$2540))+1</f>
        <v>#REF!</v>
      </c>
      <c r="T133" t="str">
        <f t="shared" si="14"/>
        <v>CHELMSFORD CITY †</v>
      </c>
      <c r="U133">
        <v>0</v>
      </c>
      <c r="V133" t="s">
        <v>30</v>
      </c>
      <c r="W133">
        <f t="shared" si="15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6"/>
        <v>Evening45153</v>
      </c>
      <c r="D134" s="5" t="str">
        <f>IF('by region'!$C$2="Any","Any",'WTX courses'!V101)&amp;M134&amp;IF('by region'!$I$2="Any","Any",N134)&amp;G134</f>
        <v>AnyFlatAny45153</v>
      </c>
      <c r="E134" s="5" t="e">
        <f>IF(I134=#REF!,'WTX courses'!G101,"")</f>
        <v>#REF!</v>
      </c>
      <c r="F134" s="5" t="e">
        <f t="shared" si="17"/>
        <v>#REF!</v>
      </c>
      <c r="G134" s="15">
        <v>45153</v>
      </c>
      <c r="H134" s="16" t="s">
        <v>7</v>
      </c>
      <c r="I134" s="16" t="s">
        <v>73</v>
      </c>
      <c r="J134" s="16" t="s">
        <v>80</v>
      </c>
      <c r="K134" s="14" t="s">
        <v>10</v>
      </c>
      <c r="L134" s="14" t="s">
        <v>19</v>
      </c>
      <c r="M134" s="16" t="s">
        <v>25</v>
      </c>
      <c r="N134" s="16" t="s">
        <v>26</v>
      </c>
      <c r="O134" s="16" t="s">
        <v>14</v>
      </c>
      <c r="P134" s="12">
        <f t="shared" si="13"/>
        <v>2</v>
      </c>
      <c r="Q134" s="12" cm="1">
        <f t="array" ref="Q134">SUMPRODUCT(($G$2:$G$2540=G134)*(P134&gt;$P$2:$P$2540))+1</f>
        <v>3</v>
      </c>
      <c r="R134" s="12" t="e">
        <f>(Q134*100000)+#REF!</f>
        <v>#REF!</v>
      </c>
      <c r="S134" t="e" cm="1">
        <f t="array" ref="S134">SUMPRODUCT(($G$2:$G$2540=G134)*(R134&gt;$R$2:$R$2540))+1</f>
        <v>#REF!</v>
      </c>
      <c r="T134" t="str">
        <f t="shared" si="14"/>
        <v>CHELMSFORD CITY †</v>
      </c>
      <c r="U134">
        <v>1</v>
      </c>
      <c r="V134" t="s">
        <v>11</v>
      </c>
      <c r="W134">
        <f t="shared" si="15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6"/>
        <v>Evening45162</v>
      </c>
      <c r="D135" s="5" t="str">
        <f>IF('by region'!$C$2="Any","Any",'WTX courses'!V102)&amp;M135&amp;IF('by region'!$I$2="Any","Any",N135)&amp;G135</f>
        <v>AnyFlatAny45162</v>
      </c>
      <c r="E135" s="5" t="e">
        <f>IF(I135=#REF!,'WTX courses'!G102,"")</f>
        <v>#REF!</v>
      </c>
      <c r="F135" s="5" t="e">
        <f t="shared" si="17"/>
        <v>#REF!</v>
      </c>
      <c r="G135" s="15">
        <v>45162</v>
      </c>
      <c r="H135" s="16" t="s">
        <v>34</v>
      </c>
      <c r="I135" s="16" t="s">
        <v>73</v>
      </c>
      <c r="J135" s="16" t="s">
        <v>80</v>
      </c>
      <c r="K135" s="14" t="s">
        <v>10</v>
      </c>
      <c r="L135" s="14" t="s">
        <v>19</v>
      </c>
      <c r="M135" s="16" t="s">
        <v>25</v>
      </c>
      <c r="N135" s="16" t="s">
        <v>26</v>
      </c>
      <c r="O135" s="16" t="s">
        <v>14</v>
      </c>
      <c r="P135" s="12">
        <f t="shared" si="13"/>
        <v>2</v>
      </c>
      <c r="Q135" s="12" cm="1">
        <f t="array" ref="Q135">SUMPRODUCT(($G$2:$G$2540=G135)*(P135&gt;$P$2:$P$2540))+1</f>
        <v>2</v>
      </c>
      <c r="R135" s="12" t="e">
        <f>(Q135*100000)+#REF!</f>
        <v>#REF!</v>
      </c>
      <c r="S135" t="e" cm="1">
        <f t="array" ref="S135">SUMPRODUCT(($G$2:$G$2540=G135)*(R135&gt;$R$2:$R$2540))+1</f>
        <v>#REF!</v>
      </c>
      <c r="T135" t="str">
        <f t="shared" si="14"/>
        <v>CHELMSFORD CITY †</v>
      </c>
      <c r="U135">
        <v>1</v>
      </c>
      <c r="V135" t="s">
        <v>11</v>
      </c>
      <c r="W135">
        <f t="shared" si="15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6"/>
        <v>Afternoon45169</v>
      </c>
      <c r="D136" s="5" t="str">
        <f>IF('by region'!$C$2="Any","Any",'WTX courses'!V103)&amp;M136&amp;IF('by region'!$I$2="Any","Any",N136)&amp;G136</f>
        <v>AnyFlatAny45169</v>
      </c>
      <c r="E136" s="5" t="e">
        <f>IF(I136=#REF!,'WTX courses'!G103,"")</f>
        <v>#REF!</v>
      </c>
      <c r="F136" s="5" t="e">
        <f t="shared" si="17"/>
        <v>#REF!</v>
      </c>
      <c r="G136" s="15">
        <v>45169</v>
      </c>
      <c r="H136" s="16" t="s">
        <v>34</v>
      </c>
      <c r="I136" s="16" t="s">
        <v>73</v>
      </c>
      <c r="J136" s="16" t="s">
        <v>9</v>
      </c>
      <c r="K136" s="14" t="s">
        <v>10</v>
      </c>
      <c r="L136" s="14" t="s">
        <v>19</v>
      </c>
      <c r="M136" s="16" t="s">
        <v>25</v>
      </c>
      <c r="N136" s="16" t="s">
        <v>26</v>
      </c>
      <c r="O136" s="16" t="s">
        <v>14</v>
      </c>
      <c r="P136" s="12">
        <f t="shared" si="13"/>
        <v>1</v>
      </c>
      <c r="Q136" s="12" cm="1">
        <f t="array" ref="Q136">SUMPRODUCT(($G$2:$G$2540=G136)*(P136&gt;$P$2:$P$2540))+1</f>
        <v>1</v>
      </c>
      <c r="R136" s="12" t="e">
        <f>(Q136*100000)+#REF!</f>
        <v>#REF!</v>
      </c>
      <c r="S136" t="e" cm="1">
        <f t="array" ref="S136">SUMPRODUCT(($G$2:$G$2540=G136)*(R136&gt;$R$2:$R$2540))+1</f>
        <v>#REF!</v>
      </c>
      <c r="T136" t="str">
        <f t="shared" si="14"/>
        <v xml:space="preserve">CHELMSFORD CITY </v>
      </c>
      <c r="U136">
        <v>0</v>
      </c>
      <c r="V136" t="s">
        <v>19</v>
      </c>
      <c r="W136">
        <f t="shared" si="15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6"/>
        <v>Evening45171</v>
      </c>
      <c r="D137" s="5" t="str">
        <f>IF('by region'!$C$2="Any","Any",'WTX courses'!V104)&amp;M137&amp;IF('by region'!$I$2="Any","Any",N137)&amp;G137</f>
        <v>AnyFlatAny45171</v>
      </c>
      <c r="E137" s="5" t="e">
        <f>IF(I137=#REF!,'WTX courses'!G104,"")</f>
        <v>#REF!</v>
      </c>
      <c r="F137" s="5" t="e">
        <f t="shared" si="17"/>
        <v>#REF!</v>
      </c>
      <c r="G137" s="15">
        <v>45171</v>
      </c>
      <c r="H137" s="16" t="s">
        <v>37</v>
      </c>
      <c r="I137" s="16" t="s">
        <v>73</v>
      </c>
      <c r="J137" s="16" t="s">
        <v>80</v>
      </c>
      <c r="K137" s="14" t="s">
        <v>10</v>
      </c>
      <c r="L137" s="14" t="s">
        <v>19</v>
      </c>
      <c r="M137" s="16" t="s">
        <v>25</v>
      </c>
      <c r="N137" s="16" t="s">
        <v>26</v>
      </c>
      <c r="O137" s="16" t="s">
        <v>14</v>
      </c>
      <c r="P137" s="12">
        <f t="shared" si="13"/>
        <v>2</v>
      </c>
      <c r="Q137" s="12" cm="1">
        <f t="array" ref="Q137">SUMPRODUCT(($G$2:$G$2540=G137)*(P137&gt;$P$2:$P$2540))+1</f>
        <v>3</v>
      </c>
      <c r="R137" s="12" t="e">
        <f>(Q137*100000)+#REF!</f>
        <v>#REF!</v>
      </c>
      <c r="S137" t="e" cm="1">
        <f t="array" ref="S137">SUMPRODUCT(($G$2:$G$2540=G137)*(R137&gt;$R$2:$R$2540))+1</f>
        <v>#REF!</v>
      </c>
      <c r="T137" t="str">
        <f t="shared" si="14"/>
        <v>CHELMSFORD CITY †</v>
      </c>
      <c r="U137">
        <v>0</v>
      </c>
      <c r="V137" t="s">
        <v>19</v>
      </c>
      <c r="W137">
        <f t="shared" si="15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6"/>
        <v>Afternoon44949</v>
      </c>
      <c r="D138" s="5" t="str">
        <f>IF('by region'!$C$2="Any","Any",'WTX courses'!V216)&amp;M138&amp;IF('by region'!$I$2="Any","Any",N138)&amp;G138</f>
        <v>AnyFlatAny44949</v>
      </c>
      <c r="E138" s="5" t="e">
        <f>IF(I138=#REF!,'WTX courses'!G216,"")</f>
        <v>#REF!</v>
      </c>
      <c r="F138" s="5" t="e">
        <f t="shared" si="17"/>
        <v>#REF!</v>
      </c>
      <c r="G138" s="15">
        <v>44949</v>
      </c>
      <c r="H138" s="16" t="s">
        <v>42</v>
      </c>
      <c r="I138" s="16" t="s">
        <v>47</v>
      </c>
      <c r="J138" s="16" t="s">
        <v>9</v>
      </c>
      <c r="K138" s="14" t="s">
        <v>16</v>
      </c>
      <c r="L138" s="14" t="s">
        <v>19</v>
      </c>
      <c r="M138" s="16" t="s">
        <v>25</v>
      </c>
      <c r="N138" s="16" t="s">
        <v>26</v>
      </c>
      <c r="O138" s="16" t="s">
        <v>14</v>
      </c>
      <c r="P138" s="12">
        <f t="shared" si="13"/>
        <v>1</v>
      </c>
      <c r="Q138" s="12" cm="1">
        <f t="array" ref="Q138">SUMPRODUCT(($G$2:$G$2540=G138)*(P138&gt;$P$2:$P$2540))+1</f>
        <v>1</v>
      </c>
      <c r="R138" s="12" t="e">
        <f>(Q138*100000)+#REF!</f>
        <v>#REF!</v>
      </c>
      <c r="S138" t="e" cm="1">
        <f t="array" ref="S138">SUMPRODUCT(($G$2:$G$2540=G138)*(R138&gt;$R$2:$R$2540))+1</f>
        <v>#REF!</v>
      </c>
      <c r="T138" t="str">
        <f t="shared" si="14"/>
        <v xml:space="preserve">KEMPTON PARK </v>
      </c>
      <c r="U138">
        <v>0</v>
      </c>
      <c r="V138" t="s">
        <v>17</v>
      </c>
      <c r="W138">
        <f t="shared" si="15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6"/>
        <v>Afternoon45017</v>
      </c>
      <c r="D139" s="5" t="str">
        <f>IF('by region'!$C$2="Any","Any",'WTX courses'!V229)&amp;M139&amp;IF('by region'!$I$2="Any","Any",N139)&amp;G139</f>
        <v>AnyFlatAny45017</v>
      </c>
      <c r="E139" s="5" t="e">
        <f>IF(I139=#REF!,'WTX courses'!G229,"")</f>
        <v>#REF!</v>
      </c>
      <c r="F139" s="5" t="e">
        <f t="shared" si="17"/>
        <v>#REF!</v>
      </c>
      <c r="G139" s="15">
        <v>45017</v>
      </c>
      <c r="H139" s="16" t="s">
        <v>37</v>
      </c>
      <c r="I139" s="16" t="s">
        <v>47</v>
      </c>
      <c r="J139" s="16" t="s">
        <v>9</v>
      </c>
      <c r="K139" s="14" t="s">
        <v>16</v>
      </c>
      <c r="L139" s="14" t="s">
        <v>19</v>
      </c>
      <c r="M139" s="16" t="s">
        <v>25</v>
      </c>
      <c r="N139" s="16" t="s">
        <v>26</v>
      </c>
      <c r="O139" s="16" t="s">
        <v>14</v>
      </c>
      <c r="P139" s="12">
        <f t="shared" si="13"/>
        <v>1</v>
      </c>
      <c r="Q139" s="12" cm="1">
        <f t="array" ref="Q139">SUMPRODUCT(($G$2:$G$2540=G139)*(P139&gt;$P$2:$P$2540))+1</f>
        <v>1</v>
      </c>
      <c r="R139" s="12" t="e">
        <f>(Q139*100000)+#REF!</f>
        <v>#REF!</v>
      </c>
      <c r="S139" t="e" cm="1">
        <f t="array" ref="S139">SUMPRODUCT(($G$2:$G$2540=G139)*(R139&gt;$R$2:$R$2540))+1</f>
        <v>#REF!</v>
      </c>
      <c r="T139" t="str">
        <f t="shared" si="14"/>
        <v xml:space="preserve">KEMPTON PARK </v>
      </c>
      <c r="U139">
        <v>0</v>
      </c>
      <c r="V139" t="s">
        <v>11</v>
      </c>
      <c r="W139">
        <f t="shared" si="15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6"/>
        <v>Afternoon45024</v>
      </c>
      <c r="D140" s="5" t="str">
        <f>IF('by region'!$C$2="Any","Any",'WTX courses'!V231)&amp;M140&amp;IF('by region'!$I$2="Any","Any",N140)&amp;G140</f>
        <v>AnyFlatAny45024</v>
      </c>
      <c r="E140" s="5" t="e">
        <f>IF(I140=#REF!,'WTX courses'!G231,"")</f>
        <v>#REF!</v>
      </c>
      <c r="F140" s="5" t="e">
        <f t="shared" si="17"/>
        <v>#REF!</v>
      </c>
      <c r="G140" s="15">
        <v>45024</v>
      </c>
      <c r="H140" s="16" t="s">
        <v>37</v>
      </c>
      <c r="I140" s="16" t="s">
        <v>47</v>
      </c>
      <c r="J140" s="16" t="s">
        <v>9</v>
      </c>
      <c r="K140" s="14" t="s">
        <v>16</v>
      </c>
      <c r="L140" s="14" t="s">
        <v>19</v>
      </c>
      <c r="M140" s="16" t="s">
        <v>25</v>
      </c>
      <c r="N140" s="16" t="s">
        <v>26</v>
      </c>
      <c r="O140" s="16" t="s">
        <v>14</v>
      </c>
      <c r="P140" s="12">
        <f t="shared" si="13"/>
        <v>1</v>
      </c>
      <c r="Q140" s="12" cm="1">
        <f t="array" ref="Q140">SUMPRODUCT(($G$2:$G$2540=G140)*(P140&gt;$P$2:$P$2540))+1</f>
        <v>1</v>
      </c>
      <c r="R140" s="12" t="e">
        <f>(Q140*100000)+#REF!</f>
        <v>#REF!</v>
      </c>
      <c r="S140" t="e" cm="1">
        <f t="array" ref="S140">SUMPRODUCT(($G$2:$G$2540=G140)*(R140&gt;$R$2:$R$2540))+1</f>
        <v>#REF!</v>
      </c>
      <c r="T140" t="str">
        <f t="shared" si="14"/>
        <v xml:space="preserve">KEMPTON PARK </v>
      </c>
      <c r="U140">
        <v>0</v>
      </c>
      <c r="V140" t="s">
        <v>30</v>
      </c>
      <c r="W140">
        <f t="shared" si="15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6"/>
        <v>Evening45056</v>
      </c>
      <c r="D141" s="5" t="str">
        <f>IF('by region'!$C$2="Any","Any",'WTX courses'!V236)&amp;M141&amp;IF('by region'!$I$2="Any","Any",N141)&amp;G141</f>
        <v>AnyFlatAny45056</v>
      </c>
      <c r="E141" s="5" t="e">
        <f>IF(I141=#REF!,'WTX courses'!G236,"")</f>
        <v>#REF!</v>
      </c>
      <c r="F141" s="5" t="e">
        <f t="shared" si="17"/>
        <v>#REF!</v>
      </c>
      <c r="G141" s="15">
        <v>45056</v>
      </c>
      <c r="H141" s="16" t="s">
        <v>27</v>
      </c>
      <c r="I141" s="16" t="s">
        <v>47</v>
      </c>
      <c r="J141" s="16" t="s">
        <v>80</v>
      </c>
      <c r="K141" s="14" t="s">
        <v>16</v>
      </c>
      <c r="L141" s="14" t="s">
        <v>19</v>
      </c>
      <c r="M141" s="16" t="s">
        <v>25</v>
      </c>
      <c r="N141" s="16" t="s">
        <v>26</v>
      </c>
      <c r="O141" s="16" t="s">
        <v>14</v>
      </c>
      <c r="P141" s="12">
        <f t="shared" si="13"/>
        <v>2</v>
      </c>
      <c r="Q141" s="12" cm="1">
        <f t="array" ref="Q141">SUMPRODUCT(($G$2:$G$2540=G141)*(P141&gt;$P$2:$P$2540))+1</f>
        <v>2</v>
      </c>
      <c r="R141" s="12" t="e">
        <f>(Q141*100000)+#REF!</f>
        <v>#REF!</v>
      </c>
      <c r="S141" t="e" cm="1">
        <f t="array" ref="S141">SUMPRODUCT(($G$2:$G$2540=G141)*(R141&gt;$R$2:$R$2540))+1</f>
        <v>#REF!</v>
      </c>
      <c r="T141" t="str">
        <f t="shared" si="14"/>
        <v>KEMPTON PARK †</v>
      </c>
      <c r="U141">
        <v>0</v>
      </c>
      <c r="V141" t="s">
        <v>17</v>
      </c>
      <c r="W141">
        <f t="shared" si="15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6"/>
        <v>Evening45070</v>
      </c>
      <c r="D142" s="5" t="str">
        <f>IF('by region'!$C$2="Any","Any",'WTX courses'!V237)&amp;M142&amp;IF('by region'!$I$2="Any","Any",N142)&amp;G142</f>
        <v>AnyFlatAny45070</v>
      </c>
      <c r="E142" s="5" t="e">
        <f>IF(I142=#REF!,'WTX courses'!G237,"")</f>
        <v>#REF!</v>
      </c>
      <c r="F142" s="5" t="e">
        <f t="shared" si="17"/>
        <v>#REF!</v>
      </c>
      <c r="G142" s="15">
        <v>45070</v>
      </c>
      <c r="H142" s="16" t="s">
        <v>27</v>
      </c>
      <c r="I142" s="16" t="s">
        <v>47</v>
      </c>
      <c r="J142" s="16" t="s">
        <v>80</v>
      </c>
      <c r="K142" s="14" t="s">
        <v>16</v>
      </c>
      <c r="L142" s="14" t="s">
        <v>19</v>
      </c>
      <c r="M142" s="16" t="s">
        <v>25</v>
      </c>
      <c r="N142" s="16" t="s">
        <v>26</v>
      </c>
      <c r="O142" s="16" t="s">
        <v>14</v>
      </c>
      <c r="P142" s="12">
        <f t="shared" si="13"/>
        <v>2</v>
      </c>
      <c r="Q142" s="12" cm="1">
        <f t="array" ref="Q142">SUMPRODUCT(($G$2:$G$2540=G142)*(P142&gt;$P$2:$P$2540))+1</f>
        <v>3</v>
      </c>
      <c r="R142" s="12" t="e">
        <f>(Q142*100000)+#REF!</f>
        <v>#REF!</v>
      </c>
      <c r="S142" t="e" cm="1">
        <f t="array" ref="S142">SUMPRODUCT(($G$2:$G$2540=G142)*(R142&gt;$R$2:$R$2540))+1</f>
        <v>#REF!</v>
      </c>
      <c r="T142" t="str">
        <f t="shared" si="14"/>
        <v>KEMPTON PARK †</v>
      </c>
      <c r="U142">
        <v>0</v>
      </c>
      <c r="V142" t="s">
        <v>17</v>
      </c>
      <c r="W142">
        <f t="shared" si="15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6"/>
        <v>Evening45084</v>
      </c>
      <c r="D143" s="5" t="str">
        <f>IF('by region'!$C$2="Any","Any",'WTX courses'!V238)&amp;M143&amp;IF('by region'!$I$2="Any","Any",N143)&amp;G143</f>
        <v>AnyFlatAny45084</v>
      </c>
      <c r="E143" s="5" t="e">
        <f>IF(I143=#REF!,'WTX courses'!G238,"")</f>
        <v>#REF!</v>
      </c>
      <c r="F143" s="5" t="e">
        <f t="shared" si="17"/>
        <v>#REF!</v>
      </c>
      <c r="G143" s="15">
        <v>45084</v>
      </c>
      <c r="H143" s="16" t="s">
        <v>27</v>
      </c>
      <c r="I143" s="16" t="s">
        <v>47</v>
      </c>
      <c r="J143" s="16" t="s">
        <v>80</v>
      </c>
      <c r="K143" s="14" t="s">
        <v>16</v>
      </c>
      <c r="L143" s="14" t="s">
        <v>19</v>
      </c>
      <c r="M143" s="16" t="s">
        <v>25</v>
      </c>
      <c r="N143" s="16" t="s">
        <v>26</v>
      </c>
      <c r="O143" s="16" t="s">
        <v>14</v>
      </c>
      <c r="P143" s="12">
        <f t="shared" si="13"/>
        <v>2</v>
      </c>
      <c r="Q143" s="12" cm="1">
        <f t="array" ref="Q143">SUMPRODUCT(($G$2:$G$2540=G143)*(P143&gt;$P$2:$P$2540))+1</f>
        <v>3</v>
      </c>
      <c r="R143" s="12" t="e">
        <f>(Q143*100000)+#REF!</f>
        <v>#REF!</v>
      </c>
      <c r="S143" t="e" cm="1">
        <f t="array" ref="S143">SUMPRODUCT(($G$2:$G$2540=G143)*(R143&gt;$R$2:$R$2540))+1</f>
        <v>#REF!</v>
      </c>
      <c r="T143" t="str">
        <f t="shared" si="14"/>
        <v>KEMPTON PARK †</v>
      </c>
      <c r="U143">
        <v>0</v>
      </c>
      <c r="V143" t="s">
        <v>11</v>
      </c>
      <c r="W143">
        <f t="shared" si="15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6"/>
        <v>Evening45091</v>
      </c>
      <c r="D144" s="5" t="str">
        <f>IF('by region'!$C$2="Any","Any",'WTX courses'!V239)&amp;M144&amp;IF('by region'!$I$2="Any","Any",N144)&amp;G144</f>
        <v>AnyFlatAny45091</v>
      </c>
      <c r="E144" s="5" t="e">
        <f>IF(I144=#REF!,'WTX courses'!G239,"")</f>
        <v>#REF!</v>
      </c>
      <c r="F144" s="5" t="e">
        <f t="shared" si="17"/>
        <v>#REF!</v>
      </c>
      <c r="G144" s="15">
        <v>45091</v>
      </c>
      <c r="H144" s="16" t="s">
        <v>27</v>
      </c>
      <c r="I144" s="16" t="s">
        <v>47</v>
      </c>
      <c r="J144" s="16" t="s">
        <v>80</v>
      </c>
      <c r="K144" s="14" t="s">
        <v>16</v>
      </c>
      <c r="L144" s="14" t="s">
        <v>19</v>
      </c>
      <c r="M144" s="16" t="s">
        <v>25</v>
      </c>
      <c r="N144" s="16" t="s">
        <v>26</v>
      </c>
      <c r="O144" s="16" t="s">
        <v>14</v>
      </c>
      <c r="P144" s="12">
        <f t="shared" si="13"/>
        <v>2</v>
      </c>
      <c r="Q144" s="12" cm="1">
        <f t="array" ref="Q144">SUMPRODUCT(($G$2:$G$2540=G144)*(P144&gt;$P$2:$P$2540))+1</f>
        <v>3</v>
      </c>
      <c r="R144" s="12" t="e">
        <f>(Q144*100000)+#REF!</f>
        <v>#REF!</v>
      </c>
      <c r="S144" t="e" cm="1">
        <f t="array" ref="S144">SUMPRODUCT(($G$2:$G$2540=G144)*(R144&gt;$R$2:$R$2540))+1</f>
        <v>#REF!</v>
      </c>
      <c r="T144" t="str">
        <f t="shared" si="14"/>
        <v>KEMPTON PARK †</v>
      </c>
      <c r="U144">
        <v>0</v>
      </c>
      <c r="V144" t="s">
        <v>19</v>
      </c>
      <c r="W144">
        <f t="shared" si="15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6"/>
        <v>Evening45105</v>
      </c>
      <c r="D145" s="5" t="str">
        <f>IF('by region'!$C$2="Any","Any",'WTX courses'!V240)&amp;M145&amp;IF('by region'!$I$2="Any","Any",N145)&amp;G145</f>
        <v>AnyFlatAny45105</v>
      </c>
      <c r="E145" s="5" t="e">
        <f>IF(I145=#REF!,'WTX courses'!G240,"")</f>
        <v>#REF!</v>
      </c>
      <c r="F145" s="5" t="e">
        <f t="shared" si="17"/>
        <v>#REF!</v>
      </c>
      <c r="G145" s="15">
        <v>45105</v>
      </c>
      <c r="H145" s="16" t="s">
        <v>27</v>
      </c>
      <c r="I145" s="16" t="s">
        <v>47</v>
      </c>
      <c r="J145" s="16" t="s">
        <v>80</v>
      </c>
      <c r="K145" s="14" t="s">
        <v>16</v>
      </c>
      <c r="L145" s="14" t="s">
        <v>19</v>
      </c>
      <c r="M145" s="16" t="s">
        <v>25</v>
      </c>
      <c r="N145" s="16" t="s">
        <v>26</v>
      </c>
      <c r="O145" s="16" t="s">
        <v>14</v>
      </c>
      <c r="P145" s="12">
        <f t="shared" si="13"/>
        <v>2</v>
      </c>
      <c r="Q145" s="12" cm="1">
        <f t="array" ref="Q145">SUMPRODUCT(($G$2:$G$2540=G145)*(P145&gt;$P$2:$P$2540))+1</f>
        <v>2</v>
      </c>
      <c r="R145" s="12" t="e">
        <f>(Q145*100000)+#REF!</f>
        <v>#REF!</v>
      </c>
      <c r="S145" t="e" cm="1">
        <f t="array" ref="S145">SUMPRODUCT(($G$2:$G$2540=G145)*(R145&gt;$R$2:$R$2540))+1</f>
        <v>#REF!</v>
      </c>
      <c r="T145" t="str">
        <f t="shared" si="14"/>
        <v>KEMPTON PARK †</v>
      </c>
      <c r="U145">
        <v>0</v>
      </c>
      <c r="V145" t="s">
        <v>17</v>
      </c>
      <c r="W145">
        <f t="shared" si="15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6"/>
        <v>Evening45113</v>
      </c>
      <c r="D146" s="5" t="str">
        <f>IF('by region'!$C$2="Any","Any",'WTX courses'!V241)&amp;M146&amp;IF('by region'!$I$2="Any","Any",N146)&amp;G146</f>
        <v>AnyFlatAny45113</v>
      </c>
      <c r="E146" s="5" t="e">
        <f>IF(I146=#REF!,'WTX courses'!G241,"")</f>
        <v>#REF!</v>
      </c>
      <c r="F146" s="5" t="e">
        <f t="shared" si="17"/>
        <v>#REF!</v>
      </c>
      <c r="G146" s="15">
        <v>45113</v>
      </c>
      <c r="H146" s="16" t="s">
        <v>34</v>
      </c>
      <c r="I146" s="16" t="s">
        <v>47</v>
      </c>
      <c r="J146" s="16" t="s">
        <v>80</v>
      </c>
      <c r="K146" s="14" t="s">
        <v>16</v>
      </c>
      <c r="L146" s="14" t="s">
        <v>19</v>
      </c>
      <c r="M146" s="16" t="s">
        <v>25</v>
      </c>
      <c r="N146" s="16" t="s">
        <v>26</v>
      </c>
      <c r="O146" s="16" t="s">
        <v>14</v>
      </c>
      <c r="P146" s="12">
        <f t="shared" si="13"/>
        <v>2</v>
      </c>
      <c r="Q146" s="12" cm="1">
        <f t="array" ref="Q146">SUMPRODUCT(($G$2:$G$2540=G146)*(P146&gt;$P$2:$P$2540))+1</f>
        <v>3</v>
      </c>
      <c r="R146" s="12" t="e">
        <f>(Q146*100000)+#REF!</f>
        <v>#REF!</v>
      </c>
      <c r="S146" t="e" cm="1">
        <f t="array" ref="S146">SUMPRODUCT(($G$2:$G$2540=G146)*(R146&gt;$R$2:$R$2540))+1</f>
        <v>#REF!</v>
      </c>
      <c r="T146" t="str">
        <f t="shared" si="14"/>
        <v>KEMPTON PARK †</v>
      </c>
      <c r="U146">
        <v>0</v>
      </c>
      <c r="V146" t="s">
        <v>30</v>
      </c>
      <c r="W146">
        <f t="shared" si="15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6"/>
        <v>Evening45119</v>
      </c>
      <c r="D147" s="5" t="str">
        <f>IF('by region'!$C$2="Any","Any",'WTX courses'!V242)&amp;M147&amp;IF('by region'!$I$2="Any","Any",N147)&amp;G147</f>
        <v>AnyFlatAny45119</v>
      </c>
      <c r="E147" s="5" t="e">
        <f>IF(I147=#REF!,'WTX courses'!G242,"")</f>
        <v>#REF!</v>
      </c>
      <c r="F147" s="5" t="e">
        <f t="shared" si="17"/>
        <v>#REF!</v>
      </c>
      <c r="G147" s="15">
        <v>45119</v>
      </c>
      <c r="H147" s="16" t="s">
        <v>27</v>
      </c>
      <c r="I147" s="16" t="s">
        <v>47</v>
      </c>
      <c r="J147" s="16" t="s">
        <v>80</v>
      </c>
      <c r="K147" s="14" t="s">
        <v>16</v>
      </c>
      <c r="L147" s="14" t="s">
        <v>19</v>
      </c>
      <c r="M147" s="16" t="s">
        <v>25</v>
      </c>
      <c r="N147" s="16" t="s">
        <v>26</v>
      </c>
      <c r="O147" s="16" t="s">
        <v>14</v>
      </c>
      <c r="P147" s="12">
        <f t="shared" si="13"/>
        <v>2</v>
      </c>
      <c r="Q147" s="12" cm="1">
        <f t="array" ref="Q147">SUMPRODUCT(($G$2:$G$2540=G147)*(P147&gt;$P$2:$P$2540))+1</f>
        <v>3</v>
      </c>
      <c r="R147" s="12" t="e">
        <f>(Q147*100000)+#REF!</f>
        <v>#REF!</v>
      </c>
      <c r="S147" t="e" cm="1">
        <f t="array" ref="S147">SUMPRODUCT(($G$2:$G$2540=G147)*(R147&gt;$R$2:$R$2540))+1</f>
        <v>#REF!</v>
      </c>
      <c r="T147" t="str">
        <f t="shared" si="14"/>
        <v>KEMPTON PARK †</v>
      </c>
      <c r="U147">
        <v>0</v>
      </c>
      <c r="V147" t="s">
        <v>11</v>
      </c>
      <c r="W147">
        <f t="shared" si="15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6"/>
        <v>Evening45147</v>
      </c>
      <c r="D148" s="5" t="str">
        <f>IF('by region'!$C$2="Any","Any",'WTX courses'!V243)&amp;M148&amp;IF('by region'!$I$2="Any","Any",N148)&amp;G148</f>
        <v>AnyFlatAny45147</v>
      </c>
      <c r="E148" s="5" t="e">
        <f>IF(I148=#REF!,'WTX courses'!G243,"")</f>
        <v>#REF!</v>
      </c>
      <c r="F148" s="5" t="e">
        <f t="shared" si="17"/>
        <v>#REF!</v>
      </c>
      <c r="G148" s="15">
        <v>45147</v>
      </c>
      <c r="H148" s="16" t="s">
        <v>27</v>
      </c>
      <c r="I148" s="16" t="s">
        <v>47</v>
      </c>
      <c r="J148" s="16" t="s">
        <v>80</v>
      </c>
      <c r="K148" s="14" t="s">
        <v>16</v>
      </c>
      <c r="L148" s="14" t="s">
        <v>19</v>
      </c>
      <c r="M148" s="16" t="s">
        <v>25</v>
      </c>
      <c r="N148" s="16" t="s">
        <v>26</v>
      </c>
      <c r="O148" s="16" t="s">
        <v>14</v>
      </c>
      <c r="P148" s="12">
        <f t="shared" si="13"/>
        <v>2</v>
      </c>
      <c r="Q148" s="12" cm="1">
        <f t="array" ref="Q148">SUMPRODUCT(($G$2:$G$2540=G148)*(P148&gt;$P$2:$P$2540))+1</f>
        <v>3</v>
      </c>
      <c r="R148" s="12" t="e">
        <f>(Q148*100000)+#REF!</f>
        <v>#REF!</v>
      </c>
      <c r="S148" t="e" cm="1">
        <f t="array" ref="S148">SUMPRODUCT(($G$2:$G$2540=G148)*(R148&gt;$R$2:$R$2540))+1</f>
        <v>#REF!</v>
      </c>
      <c r="T148" t="str">
        <f t="shared" si="14"/>
        <v>KEMPTON PARK †</v>
      </c>
      <c r="U148">
        <v>0</v>
      </c>
      <c r="V148" t="s">
        <v>19</v>
      </c>
      <c r="W148">
        <f t="shared" si="15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6"/>
        <v>Afternoon45152</v>
      </c>
      <c r="D149" s="5" t="str">
        <f>IF('by region'!$C$2="Any","Any",'WTX courses'!V244)&amp;M149&amp;IF('by region'!$I$2="Any","Any",N149)&amp;G149</f>
        <v>AnyFlatAny45152</v>
      </c>
      <c r="E149" s="5" t="e">
        <f>IF(I149=#REF!,'WTX courses'!G244,"")</f>
        <v>#REF!</v>
      </c>
      <c r="F149" s="5" t="e">
        <f t="shared" si="17"/>
        <v>#REF!</v>
      </c>
      <c r="G149" s="15">
        <v>45152</v>
      </c>
      <c r="H149" s="16" t="s">
        <v>42</v>
      </c>
      <c r="I149" s="16" t="s">
        <v>47</v>
      </c>
      <c r="J149" s="16" t="s">
        <v>9</v>
      </c>
      <c r="K149" s="14" t="s">
        <v>16</v>
      </c>
      <c r="L149" s="14" t="s">
        <v>19</v>
      </c>
      <c r="M149" s="16" t="s">
        <v>25</v>
      </c>
      <c r="N149" s="16" t="s">
        <v>26</v>
      </c>
      <c r="O149" s="16" t="s">
        <v>14</v>
      </c>
      <c r="P149" s="12">
        <f t="shared" si="13"/>
        <v>1</v>
      </c>
      <c r="Q149" s="12" cm="1">
        <f t="array" ref="Q149">SUMPRODUCT(($G$2:$G$2540=G149)*(P149&gt;$P$2:$P$2540))+1</f>
        <v>1</v>
      </c>
      <c r="R149" s="12" t="e">
        <f>(Q149*100000)+#REF!</f>
        <v>#REF!</v>
      </c>
      <c r="S149" t="e" cm="1">
        <f t="array" ref="S149">SUMPRODUCT(($G$2:$G$2540=G149)*(R149&gt;$R$2:$R$2540))+1</f>
        <v>#REF!</v>
      </c>
      <c r="T149" t="str">
        <f t="shared" si="14"/>
        <v xml:space="preserve">KEMPTON PARK </v>
      </c>
      <c r="U149">
        <v>0</v>
      </c>
      <c r="V149" t="s">
        <v>19</v>
      </c>
      <c r="W149">
        <f t="shared" si="15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6"/>
        <v>Evening45154</v>
      </c>
      <c r="D150" s="5" t="str">
        <f>IF('by region'!$C$2="Any","Any",'WTX courses'!V245)&amp;M150&amp;IF('by region'!$I$2="Any","Any",N150)&amp;G150</f>
        <v>AnyFlatAny45154</v>
      </c>
      <c r="E150" s="5" t="e">
        <f>IF(I150=#REF!,'WTX courses'!G245,"")</f>
        <v>#REF!</v>
      </c>
      <c r="F150" s="5" t="e">
        <f t="shared" si="17"/>
        <v>#REF!</v>
      </c>
      <c r="G150" s="15">
        <v>45154</v>
      </c>
      <c r="H150" s="16" t="s">
        <v>27</v>
      </c>
      <c r="I150" s="16" t="s">
        <v>47</v>
      </c>
      <c r="J150" s="16" t="s">
        <v>80</v>
      </c>
      <c r="K150" s="14" t="s">
        <v>16</v>
      </c>
      <c r="L150" s="14" t="s">
        <v>19</v>
      </c>
      <c r="M150" s="16" t="s">
        <v>25</v>
      </c>
      <c r="N150" s="16" t="s">
        <v>26</v>
      </c>
      <c r="O150" s="16" t="s">
        <v>14</v>
      </c>
      <c r="P150" s="12">
        <f t="shared" si="13"/>
        <v>2</v>
      </c>
      <c r="Q150" s="12" cm="1">
        <f t="array" ref="Q150">SUMPRODUCT(($G$2:$G$2540=G150)*(P150&gt;$P$2:$P$2540))+1</f>
        <v>2</v>
      </c>
      <c r="R150" s="12" t="e">
        <f>(Q150*100000)+#REF!</f>
        <v>#REF!</v>
      </c>
      <c r="S150" t="e" cm="1">
        <f t="array" ref="S150">SUMPRODUCT(($G$2:$G$2540=G150)*(R150&gt;$R$2:$R$2540))+1</f>
        <v>#REF!</v>
      </c>
      <c r="T150" t="str">
        <f t="shared" si="14"/>
        <v>KEMPTON PARK †</v>
      </c>
      <c r="U150">
        <v>0</v>
      </c>
      <c r="V150" t="s">
        <v>30</v>
      </c>
      <c r="W150">
        <f t="shared" si="15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6"/>
        <v>Evening45161</v>
      </c>
      <c r="D151" s="5" t="str">
        <f>IF('by region'!$C$2="Any","Any",'WTX courses'!V246)&amp;M151&amp;IF('by region'!$I$2="Any","Any",N151)&amp;G151</f>
        <v>AnyFlatAny45161</v>
      </c>
      <c r="E151" s="5" t="e">
        <f>IF(I151=#REF!,'WTX courses'!G246,"")</f>
        <v>#REF!</v>
      </c>
      <c r="F151" s="5" t="e">
        <f t="shared" si="17"/>
        <v>#REF!</v>
      </c>
      <c r="G151" s="15">
        <v>45161</v>
      </c>
      <c r="H151" s="16" t="s">
        <v>27</v>
      </c>
      <c r="I151" s="16" t="s">
        <v>47</v>
      </c>
      <c r="J151" s="16" t="s">
        <v>80</v>
      </c>
      <c r="K151" s="14" t="s">
        <v>16</v>
      </c>
      <c r="L151" s="14" t="s">
        <v>19</v>
      </c>
      <c r="M151" s="16" t="s">
        <v>25</v>
      </c>
      <c r="N151" s="16" t="s">
        <v>26</v>
      </c>
      <c r="O151" s="16" t="s">
        <v>14</v>
      </c>
      <c r="P151" s="12">
        <f t="shared" si="13"/>
        <v>2</v>
      </c>
      <c r="Q151" s="12" cm="1">
        <f t="array" ref="Q151">SUMPRODUCT(($G$2:$G$2540=G151)*(P151&gt;$P$2:$P$2540))+1</f>
        <v>3</v>
      </c>
      <c r="R151" s="12" t="e">
        <f>(Q151*100000)+#REF!</f>
        <v>#REF!</v>
      </c>
      <c r="S151" t="e" cm="1">
        <f t="array" ref="S151">SUMPRODUCT(($G$2:$G$2540=G151)*(R151&gt;$R$2:$R$2540))+1</f>
        <v>#REF!</v>
      </c>
      <c r="T151" t="str">
        <f t="shared" si="14"/>
        <v>KEMPTON PARK †</v>
      </c>
      <c r="U151">
        <v>0</v>
      </c>
      <c r="V151" t="s">
        <v>11</v>
      </c>
      <c r="W151">
        <f t="shared" si="15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6"/>
        <v>Evening45168</v>
      </c>
      <c r="D152" s="5" t="str">
        <f>IF('by region'!$C$2="Any","Any",'WTX courses'!V247)&amp;M152&amp;IF('by region'!$I$2="Any","Any",N152)&amp;G152</f>
        <v>AnyFlatAny45168</v>
      </c>
      <c r="E152" s="5" t="e">
        <f>IF(I152=#REF!,'WTX courses'!G247,"")</f>
        <v>#REF!</v>
      </c>
      <c r="F152" s="5" t="e">
        <f t="shared" si="17"/>
        <v>#REF!</v>
      </c>
      <c r="G152" s="15">
        <v>45168</v>
      </c>
      <c r="H152" s="16" t="s">
        <v>27</v>
      </c>
      <c r="I152" s="16" t="s">
        <v>47</v>
      </c>
      <c r="J152" s="16" t="s">
        <v>80</v>
      </c>
      <c r="K152" s="14" t="s">
        <v>16</v>
      </c>
      <c r="L152" s="14" t="s">
        <v>19</v>
      </c>
      <c r="M152" s="16" t="s">
        <v>25</v>
      </c>
      <c r="N152" s="16" t="s">
        <v>26</v>
      </c>
      <c r="O152" s="16" t="s">
        <v>14</v>
      </c>
      <c r="P152" s="12">
        <f t="shared" si="13"/>
        <v>2</v>
      </c>
      <c r="Q152" s="12" cm="1">
        <f t="array" ref="Q152">SUMPRODUCT(($G$2:$G$2540=G152)*(P152&gt;$P$2:$P$2540))+1</f>
        <v>2</v>
      </c>
      <c r="R152" s="12" t="e">
        <f>(Q152*100000)+#REF!</f>
        <v>#REF!</v>
      </c>
      <c r="S152" t="e" cm="1">
        <f t="array" ref="S152">SUMPRODUCT(($G$2:$G$2540=G152)*(R152&gt;$R$2:$R$2540))+1</f>
        <v>#REF!</v>
      </c>
      <c r="T152" t="str">
        <f t="shared" si="14"/>
        <v>KEMPTON PARK †</v>
      </c>
      <c r="U152">
        <v>0</v>
      </c>
      <c r="V152" t="s">
        <v>17</v>
      </c>
      <c r="W152">
        <f t="shared" si="15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6"/>
        <v>Evening45175</v>
      </c>
      <c r="D153" s="5" t="str">
        <f>IF('by region'!$C$2="Any","Any",'WTX courses'!V248)&amp;M153&amp;IF('by region'!$I$2="Any","Any",N153)&amp;G153</f>
        <v>AnyFlatAny45175</v>
      </c>
      <c r="E153" s="5" t="e">
        <f>IF(I153=#REF!,'WTX courses'!G248,"")</f>
        <v>#REF!</v>
      </c>
      <c r="F153" s="5" t="e">
        <f t="shared" si="17"/>
        <v>#REF!</v>
      </c>
      <c r="G153" s="15">
        <v>45175</v>
      </c>
      <c r="H153" s="16" t="s">
        <v>27</v>
      </c>
      <c r="I153" s="16" t="s">
        <v>47</v>
      </c>
      <c r="J153" s="16" t="s">
        <v>80</v>
      </c>
      <c r="K153" s="14" t="s">
        <v>16</v>
      </c>
      <c r="L153" s="14" t="s">
        <v>19</v>
      </c>
      <c r="M153" s="16" t="s">
        <v>25</v>
      </c>
      <c r="N153" s="16" t="s">
        <v>26</v>
      </c>
      <c r="O153" s="16" t="s">
        <v>14</v>
      </c>
      <c r="P153" s="12">
        <f t="shared" si="13"/>
        <v>2</v>
      </c>
      <c r="Q153" s="12" cm="1">
        <f t="array" ref="Q153">SUMPRODUCT(($G$2:$G$2540=G153)*(P153&gt;$P$2:$P$2540))+1</f>
        <v>4</v>
      </c>
      <c r="R153" s="12" t="e">
        <f>(Q153*100000)+#REF!</f>
        <v>#REF!</v>
      </c>
      <c r="S153" t="e" cm="1">
        <f t="array" ref="S153">SUMPRODUCT(($G$2:$G$2540=G153)*(R153&gt;$R$2:$R$2540))+1</f>
        <v>#REF!</v>
      </c>
      <c r="T153" t="str">
        <f t="shared" si="14"/>
        <v>KEMPTON PARK †</v>
      </c>
      <c r="U153">
        <v>0</v>
      </c>
      <c r="V153" t="s">
        <v>19</v>
      </c>
      <c r="W153">
        <f t="shared" si="15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6"/>
        <v>Evening45177</v>
      </c>
      <c r="D154" s="5" t="str">
        <f>IF('by region'!$C$2="Any","Any",'WTX courses'!V249)&amp;M154&amp;IF('by region'!$I$2="Any","Any",N154)&amp;G154</f>
        <v>AnyFlatAny45177</v>
      </c>
      <c r="E154" s="5" t="e">
        <f>IF(I154=#REF!,'WTX courses'!G249,"")</f>
        <v>#REF!</v>
      </c>
      <c r="F154" s="5" t="e">
        <f t="shared" si="17"/>
        <v>#REF!</v>
      </c>
      <c r="G154" s="15">
        <v>45177</v>
      </c>
      <c r="H154" s="16" t="s">
        <v>35</v>
      </c>
      <c r="I154" s="16" t="s">
        <v>47</v>
      </c>
      <c r="J154" s="16" t="s">
        <v>80</v>
      </c>
      <c r="K154" s="14" t="s">
        <v>16</v>
      </c>
      <c r="L154" s="14" t="s">
        <v>19</v>
      </c>
      <c r="M154" s="16" t="s">
        <v>25</v>
      </c>
      <c r="N154" s="16" t="s">
        <v>26</v>
      </c>
      <c r="O154" s="16" t="s">
        <v>14</v>
      </c>
      <c r="P154" s="12">
        <f t="shared" si="13"/>
        <v>2</v>
      </c>
      <c r="Q154" s="12" cm="1">
        <f t="array" ref="Q154">SUMPRODUCT(($G$2:$G$2540=G154)*(P154&gt;$P$2:$P$2540))+1</f>
        <v>4</v>
      </c>
      <c r="R154" s="12" t="e">
        <f>(Q154*100000)+#REF!</f>
        <v>#REF!</v>
      </c>
      <c r="S154" t="e" cm="1">
        <f t="array" ref="S154">SUMPRODUCT(($G$2:$G$2540=G154)*(R154&gt;$R$2:$R$2540))+1</f>
        <v>#REF!</v>
      </c>
      <c r="T154" t="str">
        <f t="shared" si="14"/>
        <v>KEMPTON PARK †</v>
      </c>
      <c r="U154">
        <v>0</v>
      </c>
      <c r="V154" t="s">
        <v>11</v>
      </c>
      <c r="W154">
        <f t="shared" si="15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6"/>
        <v>Afternoon45178</v>
      </c>
      <c r="D155" s="5" t="str">
        <f>IF('by region'!$C$2="Any","Any",'WTX courses'!V250)&amp;M155&amp;IF('by region'!$I$2="Any","Any",N155)&amp;G155</f>
        <v>AnyFlatAny45178</v>
      </c>
      <c r="E155" s="5" t="e">
        <f>IF(I155=#REF!,'WTX courses'!G250,"")</f>
        <v>#REF!</v>
      </c>
      <c r="F155" s="5" t="e">
        <f t="shared" si="17"/>
        <v>#REF!</v>
      </c>
      <c r="G155" s="15">
        <v>45178</v>
      </c>
      <c r="H155" s="16" t="s">
        <v>37</v>
      </c>
      <c r="I155" s="16" t="s">
        <v>47</v>
      </c>
      <c r="J155" s="16" t="s">
        <v>9</v>
      </c>
      <c r="K155" s="14" t="s">
        <v>16</v>
      </c>
      <c r="L155" s="14" t="s">
        <v>19</v>
      </c>
      <c r="M155" s="16" t="s">
        <v>25</v>
      </c>
      <c r="N155" s="16" t="s">
        <v>26</v>
      </c>
      <c r="O155" s="16" t="s">
        <v>14</v>
      </c>
      <c r="P155" s="12">
        <f t="shared" si="13"/>
        <v>1</v>
      </c>
      <c r="Q155" s="12" cm="1">
        <f t="array" ref="Q155">SUMPRODUCT(($G$2:$G$2540=G155)*(P155&gt;$P$2:$P$2540))+1</f>
        <v>1</v>
      </c>
      <c r="R155" s="12" t="e">
        <f>(Q155*100000)+#REF!</f>
        <v>#REF!</v>
      </c>
      <c r="S155" t="e" cm="1">
        <f t="array" ref="S155">SUMPRODUCT(($G$2:$G$2540=G155)*(R155&gt;$R$2:$R$2540))+1</f>
        <v>#REF!</v>
      </c>
      <c r="T155" t="str">
        <f t="shared" si="14"/>
        <v xml:space="preserve">KEMPTON PARK </v>
      </c>
      <c r="U155">
        <v>0</v>
      </c>
      <c r="V155" t="s">
        <v>30</v>
      </c>
      <c r="W155">
        <f t="shared" si="15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6"/>
        <v>Afternoon45236</v>
      </c>
      <c r="D156" s="5" t="str">
        <f>IF('by region'!$C$2="Any","Any",'WTX courses'!V261)&amp;M156&amp;IF('by region'!$I$2="Any","Any",N156)&amp;G156</f>
        <v>AnyFlatAny45236</v>
      </c>
      <c r="E156" s="5" t="e">
        <f>IF(I156=#REF!,'WTX courses'!G261,"")</f>
        <v>#REF!</v>
      </c>
      <c r="F156" s="5" t="e">
        <f t="shared" si="17"/>
        <v>#REF!</v>
      </c>
      <c r="G156" s="15">
        <v>45236</v>
      </c>
      <c r="H156" s="16" t="s">
        <v>42</v>
      </c>
      <c r="I156" s="16" t="s">
        <v>47</v>
      </c>
      <c r="J156" s="16" t="s">
        <v>9</v>
      </c>
      <c r="K156" s="14" t="s">
        <v>16</v>
      </c>
      <c r="L156" s="14" t="s">
        <v>19</v>
      </c>
      <c r="M156" s="16" t="s">
        <v>25</v>
      </c>
      <c r="N156" s="16" t="s">
        <v>26</v>
      </c>
      <c r="O156" s="16" t="s">
        <v>14</v>
      </c>
      <c r="P156" s="12">
        <f t="shared" si="13"/>
        <v>1</v>
      </c>
      <c r="Q156" s="12" cm="1">
        <f t="array" ref="Q156">SUMPRODUCT(($G$2:$G$2540=G156)*(P156&gt;$P$2:$P$2540))+1</f>
        <v>1</v>
      </c>
      <c r="R156" s="12" t="e">
        <f>(Q156*100000)+#REF!</f>
        <v>#REF!</v>
      </c>
      <c r="S156" t="e" cm="1">
        <f t="array" ref="S156">SUMPRODUCT(($G$2:$G$2540=G156)*(R156&gt;$R$2:$R$2540))+1</f>
        <v>#REF!</v>
      </c>
      <c r="T156" t="str">
        <f t="shared" si="14"/>
        <v xml:space="preserve">KEMPTON PARK </v>
      </c>
      <c r="U156">
        <v>0</v>
      </c>
      <c r="V156" t="s">
        <v>19</v>
      </c>
      <c r="W156">
        <f t="shared" si="15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6"/>
        <v>Afternoon44933</v>
      </c>
      <c r="D157" s="5" t="str">
        <f>IF('by region'!$C$2="Any","Any",'WTX courses'!V269)&amp;M157&amp;IF('by region'!$I$2="Any","Any",N157)&amp;G157</f>
        <v>AnyFlatAny44933</v>
      </c>
      <c r="E157" s="5" t="e">
        <f>IF(I157=#REF!,'WTX courses'!G269,"")</f>
        <v>#REF!</v>
      </c>
      <c r="F157" s="5" t="e">
        <f t="shared" si="17"/>
        <v>#REF!</v>
      </c>
      <c r="G157" s="15">
        <v>44933</v>
      </c>
      <c r="H157" s="16" t="s">
        <v>37</v>
      </c>
      <c r="I157" s="16" t="s">
        <v>36</v>
      </c>
      <c r="J157" s="16" t="s">
        <v>9</v>
      </c>
      <c r="K157" s="14" t="s">
        <v>24</v>
      </c>
      <c r="L157" s="14" t="s">
        <v>19</v>
      </c>
      <c r="M157" s="16" t="s">
        <v>25</v>
      </c>
      <c r="N157" s="16" t="s">
        <v>26</v>
      </c>
      <c r="O157" s="16" t="s">
        <v>14</v>
      </c>
      <c r="P157" s="12">
        <f t="shared" si="13"/>
        <v>1</v>
      </c>
      <c r="Q157" s="12" cm="1">
        <f t="array" ref="Q157">SUMPRODUCT(($G$2:$G$2540=G157)*(P157&gt;$P$2:$P$2540))+1</f>
        <v>1</v>
      </c>
      <c r="R157" s="12" t="e">
        <f>(Q157*100000)+#REF!</f>
        <v>#REF!</v>
      </c>
      <c r="S157" t="e" cm="1">
        <f t="array" ref="S157">SUMPRODUCT(($G$2:$G$2540=G157)*(R157&gt;$R$2:$R$2540))+1</f>
        <v>#REF!</v>
      </c>
      <c r="T157" t="str">
        <f t="shared" si="14"/>
        <v xml:space="preserve">LINGFIELD PARK </v>
      </c>
      <c r="U157">
        <v>0</v>
      </c>
      <c r="V157" t="s">
        <v>17</v>
      </c>
      <c r="W157">
        <f t="shared" si="15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6"/>
        <v>Afternoon44937</v>
      </c>
      <c r="D158" s="5" t="str">
        <f>IF('by region'!$C$2="Any","Any",'WTX courses'!V270)&amp;M158&amp;IF('by region'!$I$2="Any","Any",N158)&amp;G158</f>
        <v>AnyFlatAny44937</v>
      </c>
      <c r="E158" s="5" t="e">
        <f>IF(I158=#REF!,'WTX courses'!G270,"")</f>
        <v>#REF!</v>
      </c>
      <c r="F158" s="5" t="e">
        <f t="shared" si="17"/>
        <v>#REF!</v>
      </c>
      <c r="G158" s="15">
        <v>44937</v>
      </c>
      <c r="H158" s="16" t="s">
        <v>27</v>
      </c>
      <c r="I158" s="16" t="s">
        <v>36</v>
      </c>
      <c r="J158" s="16" t="s">
        <v>9</v>
      </c>
      <c r="K158" s="14" t="s">
        <v>24</v>
      </c>
      <c r="L158" s="14" t="s">
        <v>19</v>
      </c>
      <c r="M158" s="16" t="s">
        <v>25</v>
      </c>
      <c r="N158" s="16" t="s">
        <v>26</v>
      </c>
      <c r="O158" s="16" t="s">
        <v>14</v>
      </c>
      <c r="P158" s="12">
        <f t="shared" si="13"/>
        <v>1</v>
      </c>
      <c r="Q158" s="12" cm="1">
        <f t="array" ref="Q158">SUMPRODUCT(($G$2:$G$2540=G158)*(P158&gt;$P$2:$P$2540))+1</f>
        <v>1</v>
      </c>
      <c r="R158" s="12" t="e">
        <f>(Q158*100000)+#REF!</f>
        <v>#REF!</v>
      </c>
      <c r="S158" t="e" cm="1">
        <f t="array" ref="S158">SUMPRODUCT(($G$2:$G$2540=G158)*(R158&gt;$R$2:$R$2540))+1</f>
        <v>#REF!</v>
      </c>
      <c r="T158" t="str">
        <f t="shared" si="14"/>
        <v xml:space="preserve">LINGFIELD PARK </v>
      </c>
      <c r="U158">
        <v>0</v>
      </c>
      <c r="V158" t="s">
        <v>11</v>
      </c>
      <c r="W158">
        <f t="shared" si="15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6"/>
        <v>Afternoon44939</v>
      </c>
      <c r="D159" s="5" t="str">
        <f>IF('by region'!$C$2="Any","Any",'WTX courses'!V271)&amp;M159&amp;IF('by region'!$I$2="Any","Any",N159)&amp;G159</f>
        <v>AnyFlatAny44939</v>
      </c>
      <c r="E159" s="5" t="e">
        <f>IF(I159=#REF!,'WTX courses'!G271,"")</f>
        <v>#REF!</v>
      </c>
      <c r="F159" s="5" t="e">
        <f t="shared" si="17"/>
        <v>#REF!</v>
      </c>
      <c r="G159" s="15">
        <v>44939</v>
      </c>
      <c r="H159" s="16" t="s">
        <v>35</v>
      </c>
      <c r="I159" s="16" t="s">
        <v>36</v>
      </c>
      <c r="J159" s="16" t="s">
        <v>9</v>
      </c>
      <c r="K159" s="14" t="s">
        <v>24</v>
      </c>
      <c r="L159" s="14" t="s">
        <v>19</v>
      </c>
      <c r="M159" s="16" t="s">
        <v>25</v>
      </c>
      <c r="N159" s="16" t="s">
        <v>26</v>
      </c>
      <c r="O159" s="16" t="s">
        <v>14</v>
      </c>
      <c r="P159" s="12">
        <f t="shared" si="13"/>
        <v>1</v>
      </c>
      <c r="Q159" s="12" cm="1">
        <f t="array" ref="Q159">SUMPRODUCT(($G$2:$G$2540=G159)*(P159&gt;$P$2:$P$2540))+1</f>
        <v>1</v>
      </c>
      <c r="R159" s="12" t="e">
        <f>(Q159*100000)+#REF!</f>
        <v>#REF!</v>
      </c>
      <c r="S159" t="e" cm="1">
        <f t="array" ref="S159">SUMPRODUCT(($G$2:$G$2540=G159)*(R159&gt;$R$2:$R$2540))+1</f>
        <v>#REF!</v>
      </c>
      <c r="T159" t="str">
        <f t="shared" si="14"/>
        <v xml:space="preserve">LINGFIELD PARK </v>
      </c>
      <c r="U159">
        <v>0</v>
      </c>
      <c r="V159" t="s">
        <v>30</v>
      </c>
      <c r="W159">
        <f t="shared" si="15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6"/>
        <v>Afternoon44940</v>
      </c>
      <c r="D160" s="5" t="str">
        <f>IF('by region'!$C$2="Any","Any",'WTX courses'!V272)&amp;M160&amp;IF('by region'!$I$2="Any","Any",N160)&amp;G160</f>
        <v>AnyFlatAny44940</v>
      </c>
      <c r="E160" s="5" t="e">
        <f>IF(I160=#REF!,'WTX courses'!G272,"")</f>
        <v>#REF!</v>
      </c>
      <c r="F160" s="5" t="e">
        <f t="shared" si="17"/>
        <v>#REF!</v>
      </c>
      <c r="G160" s="15">
        <v>44940</v>
      </c>
      <c r="H160" s="16" t="s">
        <v>37</v>
      </c>
      <c r="I160" s="16" t="s">
        <v>36</v>
      </c>
      <c r="J160" s="16" t="s">
        <v>9</v>
      </c>
      <c r="K160" s="14" t="s">
        <v>24</v>
      </c>
      <c r="L160" s="14" t="s">
        <v>19</v>
      </c>
      <c r="M160" s="16" t="s">
        <v>25</v>
      </c>
      <c r="N160" s="16" t="s">
        <v>26</v>
      </c>
      <c r="O160" s="16" t="s">
        <v>14</v>
      </c>
      <c r="P160" s="12">
        <f t="shared" si="13"/>
        <v>1</v>
      </c>
      <c r="Q160" s="12" cm="1">
        <f t="array" ref="Q160">SUMPRODUCT(($G$2:$G$2540=G160)*(P160&gt;$P$2:$P$2540))+1</f>
        <v>1</v>
      </c>
      <c r="R160" s="12" t="e">
        <f>(Q160*100000)+#REF!</f>
        <v>#REF!</v>
      </c>
      <c r="S160" t="e" cm="1">
        <f t="array" ref="S160">SUMPRODUCT(($G$2:$G$2540=G160)*(R160&gt;$R$2:$R$2540))+1</f>
        <v>#REF!</v>
      </c>
      <c r="T160" t="str">
        <f t="shared" si="14"/>
        <v xml:space="preserve">LINGFIELD PARK </v>
      </c>
      <c r="U160">
        <v>0</v>
      </c>
      <c r="V160" t="s">
        <v>17</v>
      </c>
      <c r="W160">
        <f t="shared" si="15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6"/>
        <v>Afternoon44947</v>
      </c>
      <c r="D161" s="5" t="str">
        <f>IF('by region'!$C$2="Any","Any",'WTX courses'!V273)&amp;M161&amp;IF('by region'!$I$2="Any","Any",N161)&amp;G161</f>
        <v>AnyFlatAny44947</v>
      </c>
      <c r="E161" s="5" t="e">
        <f>IF(I161=#REF!,'WTX courses'!G273,"")</f>
        <v>#REF!</v>
      </c>
      <c r="F161" s="5" t="e">
        <f t="shared" si="17"/>
        <v>#REF!</v>
      </c>
      <c r="G161" s="15">
        <v>44947</v>
      </c>
      <c r="H161" s="16" t="s">
        <v>37</v>
      </c>
      <c r="I161" s="16" t="s">
        <v>36</v>
      </c>
      <c r="J161" s="16" t="s">
        <v>9</v>
      </c>
      <c r="K161" s="14" t="s">
        <v>24</v>
      </c>
      <c r="L161" s="14" t="s">
        <v>19</v>
      </c>
      <c r="M161" s="16" t="s">
        <v>25</v>
      </c>
      <c r="N161" s="16" t="s">
        <v>26</v>
      </c>
      <c r="O161" s="16" t="s">
        <v>14</v>
      </c>
      <c r="P161" s="12">
        <f t="shared" si="13"/>
        <v>1</v>
      </c>
      <c r="Q161" s="12" cm="1">
        <f t="array" ref="Q161">SUMPRODUCT(($G$2:$G$2540=G161)*(P161&gt;$P$2:$P$2540))+1</f>
        <v>1</v>
      </c>
      <c r="R161" s="12" t="e">
        <f>(Q161*100000)+#REF!</f>
        <v>#REF!</v>
      </c>
      <c r="S161" t="e" cm="1">
        <f t="array" ref="S161">SUMPRODUCT(($G$2:$G$2540=G161)*(R161&gt;$R$2:$R$2540))+1</f>
        <v>#REF!</v>
      </c>
      <c r="T161" t="str">
        <f t="shared" si="14"/>
        <v xml:space="preserve">LINGFIELD PARK </v>
      </c>
      <c r="U161">
        <v>0</v>
      </c>
      <c r="V161" t="s">
        <v>19</v>
      </c>
      <c r="W161">
        <f t="shared" si="15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6"/>
        <v>Afternoon44953</v>
      </c>
      <c r="D162" s="5" t="str">
        <f>IF('by region'!$C$2="Any","Any",'WTX courses'!V274)&amp;M162&amp;IF('by region'!$I$2="Any","Any",N162)&amp;G162</f>
        <v>AnyFlatAny44953</v>
      </c>
      <c r="E162" s="5" t="e">
        <f>IF(I162=#REF!,'WTX courses'!G274,"")</f>
        <v>#REF!</v>
      </c>
      <c r="F162" s="5" t="e">
        <f t="shared" si="17"/>
        <v>#REF!</v>
      </c>
      <c r="G162" s="15">
        <v>44953</v>
      </c>
      <c r="H162" s="16" t="s">
        <v>35</v>
      </c>
      <c r="I162" s="16" t="s">
        <v>36</v>
      </c>
      <c r="J162" s="16" t="s">
        <v>9</v>
      </c>
      <c r="K162" s="14" t="s">
        <v>24</v>
      </c>
      <c r="L162" s="14" t="s">
        <v>19</v>
      </c>
      <c r="M162" s="16" t="s">
        <v>25</v>
      </c>
      <c r="N162" s="16" t="s">
        <v>26</v>
      </c>
      <c r="O162" s="16" t="s">
        <v>14</v>
      </c>
      <c r="P162" s="12">
        <f t="shared" si="13"/>
        <v>1</v>
      </c>
      <c r="Q162" s="12" cm="1">
        <f t="array" ref="Q162">SUMPRODUCT(($G$2:$G$2540=G162)*(P162&gt;$P$2:$P$2540))+1</f>
        <v>1</v>
      </c>
      <c r="R162" s="12" t="e">
        <f>(Q162*100000)+#REF!</f>
        <v>#REF!</v>
      </c>
      <c r="S162" t="e" cm="1">
        <f t="array" ref="S162">SUMPRODUCT(($G$2:$G$2540=G162)*(R162&gt;$R$2:$R$2540))+1</f>
        <v>#REF!</v>
      </c>
      <c r="T162" t="str">
        <f t="shared" si="14"/>
        <v xml:space="preserve">LINGFIELD PARK </v>
      </c>
      <c r="U162">
        <v>0</v>
      </c>
      <c r="V162" t="s">
        <v>17</v>
      </c>
      <c r="W162">
        <f t="shared" si="15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6"/>
        <v>Afternoon44954</v>
      </c>
      <c r="D163" s="5" t="str">
        <f>IF('by region'!$C$2="Any","Any",'WTX courses'!V275)&amp;M163&amp;IF('by region'!$I$2="Any","Any",N163)&amp;G163</f>
        <v>AnyFlatAny44954</v>
      </c>
      <c r="E163" s="5" t="e">
        <f>IF(I163=#REF!,'WTX courses'!G275,"")</f>
        <v>#REF!</v>
      </c>
      <c r="F163" s="5" t="e">
        <f t="shared" si="17"/>
        <v>#REF!</v>
      </c>
      <c r="G163" s="15">
        <v>44954</v>
      </c>
      <c r="H163" s="16" t="s">
        <v>37</v>
      </c>
      <c r="I163" s="16" t="s">
        <v>36</v>
      </c>
      <c r="J163" s="16" t="s">
        <v>9</v>
      </c>
      <c r="K163" s="14" t="s">
        <v>24</v>
      </c>
      <c r="L163" s="14" t="s">
        <v>19</v>
      </c>
      <c r="M163" s="16" t="s">
        <v>25</v>
      </c>
      <c r="N163" s="16" t="s">
        <v>26</v>
      </c>
      <c r="O163" s="16" t="s">
        <v>14</v>
      </c>
      <c r="P163" s="12">
        <f t="shared" si="13"/>
        <v>1</v>
      </c>
      <c r="Q163" s="12" cm="1">
        <f t="array" ref="Q163">SUMPRODUCT(($G$2:$G$2540=G163)*(P163&gt;$P$2:$P$2540))+1</f>
        <v>1</v>
      </c>
      <c r="R163" s="12" t="e">
        <f>(Q163*100000)+#REF!</f>
        <v>#REF!</v>
      </c>
      <c r="S163" t="e" cm="1">
        <f t="array" ref="S163">SUMPRODUCT(($G$2:$G$2540=G163)*(R163&gt;$R$2:$R$2540))+1</f>
        <v>#REF!</v>
      </c>
      <c r="T163" t="str">
        <f t="shared" si="14"/>
        <v xml:space="preserve">LINGFIELD PARK </v>
      </c>
      <c r="U163">
        <v>0</v>
      </c>
      <c r="V163" t="s">
        <v>30</v>
      </c>
      <c r="W163">
        <f t="shared" si="15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6"/>
        <v>Afternoon44960</v>
      </c>
      <c r="D164" s="5" t="str">
        <f>IF('by region'!$C$2="Any","Any",'WTX courses'!V276)&amp;M164&amp;IF('by region'!$I$2="Any","Any",N164)&amp;G164</f>
        <v>AnyFlatAny44960</v>
      </c>
      <c r="E164" s="5" t="e">
        <f>IF(I164=#REF!,'WTX courses'!G276,"")</f>
        <v>#REF!</v>
      </c>
      <c r="F164" s="5" t="e">
        <f t="shared" si="17"/>
        <v>#REF!</v>
      </c>
      <c r="G164" s="15">
        <v>44960</v>
      </c>
      <c r="H164" s="16" t="s">
        <v>35</v>
      </c>
      <c r="I164" s="16" t="s">
        <v>36</v>
      </c>
      <c r="J164" s="16" t="s">
        <v>9</v>
      </c>
      <c r="K164" s="14" t="s">
        <v>24</v>
      </c>
      <c r="L164" s="14" t="s">
        <v>19</v>
      </c>
      <c r="M164" s="16" t="s">
        <v>25</v>
      </c>
      <c r="N164" s="16" t="s">
        <v>26</v>
      </c>
      <c r="O164" s="16" t="s">
        <v>14</v>
      </c>
      <c r="P164" s="12">
        <f t="shared" si="13"/>
        <v>1</v>
      </c>
      <c r="Q164" s="12" cm="1">
        <f t="array" ref="Q164">SUMPRODUCT(($G$2:$G$2540=G164)*(P164&gt;$P$2:$P$2540))+1</f>
        <v>1</v>
      </c>
      <c r="R164" s="12" t="e">
        <f>(Q164*100000)+#REF!</f>
        <v>#REF!</v>
      </c>
      <c r="S164" t="e" cm="1">
        <f t="array" ref="S164">SUMPRODUCT(($G$2:$G$2540=G164)*(R164&gt;$R$2:$R$2540))+1</f>
        <v>#REF!</v>
      </c>
      <c r="T164" t="str">
        <f t="shared" si="14"/>
        <v xml:space="preserve">LINGFIELD PARK </v>
      </c>
      <c r="U164">
        <v>0</v>
      </c>
      <c r="V164" t="s">
        <v>17</v>
      </c>
      <c r="W164">
        <f t="shared" si="15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6"/>
        <v>Afternoon44961</v>
      </c>
      <c r="D165" s="5" t="str">
        <f>IF('by region'!$C$2="Any","Any",'WTX courses'!V277)&amp;M165&amp;IF('by region'!$I$2="Any","Any",N165)&amp;G165</f>
        <v>AnyFlatAny44961</v>
      </c>
      <c r="E165" s="5" t="e">
        <f>IF(I165=#REF!,'WTX courses'!G277,"")</f>
        <v>#REF!</v>
      </c>
      <c r="F165" s="5" t="e">
        <f t="shared" si="17"/>
        <v>#REF!</v>
      </c>
      <c r="G165" s="15">
        <v>44961</v>
      </c>
      <c r="H165" s="16" t="s">
        <v>37</v>
      </c>
      <c r="I165" s="16" t="s">
        <v>36</v>
      </c>
      <c r="J165" s="16" t="s">
        <v>9</v>
      </c>
      <c r="K165" s="14" t="s">
        <v>24</v>
      </c>
      <c r="L165" s="14" t="s">
        <v>19</v>
      </c>
      <c r="M165" s="16" t="s">
        <v>25</v>
      </c>
      <c r="N165" s="16" t="s">
        <v>26</v>
      </c>
      <c r="O165" s="16" t="s">
        <v>14</v>
      </c>
      <c r="P165" s="12">
        <f t="shared" si="13"/>
        <v>1</v>
      </c>
      <c r="Q165" s="12" cm="1">
        <f t="array" ref="Q165">SUMPRODUCT(($G$2:$G$2540=G165)*(P165&gt;$P$2:$P$2540))+1</f>
        <v>1</v>
      </c>
      <c r="R165" s="12" t="e">
        <f>(Q165*100000)+#REF!</f>
        <v>#REF!</v>
      </c>
      <c r="S165" t="e" cm="1">
        <f t="array" ref="S165">SUMPRODUCT(($G$2:$G$2540=G165)*(R165&gt;$R$2:$R$2540))+1</f>
        <v>#REF!</v>
      </c>
      <c r="T165" t="str">
        <f t="shared" si="14"/>
        <v xml:space="preserve">LINGFIELD PARK </v>
      </c>
      <c r="U165">
        <v>0</v>
      </c>
      <c r="V165" t="s">
        <v>30</v>
      </c>
      <c r="W165">
        <f t="shared" si="15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6"/>
        <v>Afternoon44968</v>
      </c>
      <c r="D166" s="5" t="str">
        <f>IF('by region'!$C$2="Any","Any",'WTX courses'!V278)&amp;M166&amp;IF('by region'!$I$2="Any","Any",N166)&amp;G166</f>
        <v>AnyFlatAny44968</v>
      </c>
      <c r="E166" s="5" t="e">
        <f>IF(I166=#REF!,'WTX courses'!G278,"")</f>
        <v>#REF!</v>
      </c>
      <c r="F166" s="5" t="e">
        <f t="shared" si="17"/>
        <v>#REF!</v>
      </c>
      <c r="G166" s="15">
        <v>44968</v>
      </c>
      <c r="H166" s="16" t="s">
        <v>37</v>
      </c>
      <c r="I166" s="16" t="s">
        <v>36</v>
      </c>
      <c r="J166" s="16" t="s">
        <v>9</v>
      </c>
      <c r="K166" s="14" t="s">
        <v>24</v>
      </c>
      <c r="L166" s="14" t="s">
        <v>19</v>
      </c>
      <c r="M166" s="16" t="s">
        <v>25</v>
      </c>
      <c r="N166" s="16" t="s">
        <v>26</v>
      </c>
      <c r="O166" s="16" t="s">
        <v>14</v>
      </c>
      <c r="P166" s="12">
        <f t="shared" si="13"/>
        <v>1</v>
      </c>
      <c r="Q166" s="12" cm="1">
        <f t="array" ref="Q166">SUMPRODUCT(($G$2:$G$2540=G166)*(P166&gt;$P$2:$P$2540))+1</f>
        <v>1</v>
      </c>
      <c r="R166" s="12" t="e">
        <f>(Q166*100000)+#REF!</f>
        <v>#REF!</v>
      </c>
      <c r="S166" t="e" cm="1">
        <f t="array" ref="S166">SUMPRODUCT(($G$2:$G$2540=G166)*(R166&gt;$R$2:$R$2540))+1</f>
        <v>#REF!</v>
      </c>
      <c r="T166" t="str">
        <f t="shared" si="14"/>
        <v xml:space="preserve">LINGFIELD PARK </v>
      </c>
      <c r="U166">
        <v>0</v>
      </c>
      <c r="V166" t="s">
        <v>19</v>
      </c>
      <c r="W166">
        <f t="shared" si="15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6"/>
        <v>Afternoon44974</v>
      </c>
      <c r="D167" s="5" t="str">
        <f>IF('by region'!$C$2="Any","Any",'WTX courses'!V279)&amp;M167&amp;IF('by region'!$I$2="Any","Any",N167)&amp;G167</f>
        <v>AnyFlatAny44974</v>
      </c>
      <c r="E167" s="5" t="e">
        <f>IF(I167=#REF!,'WTX courses'!G279,"")</f>
        <v>#REF!</v>
      </c>
      <c r="F167" s="5" t="e">
        <f t="shared" si="17"/>
        <v>#REF!</v>
      </c>
      <c r="G167" s="15">
        <v>44974</v>
      </c>
      <c r="H167" s="16" t="s">
        <v>35</v>
      </c>
      <c r="I167" s="16" t="s">
        <v>36</v>
      </c>
      <c r="J167" s="16" t="s">
        <v>9</v>
      </c>
      <c r="K167" s="14" t="s">
        <v>24</v>
      </c>
      <c r="L167" s="14" t="s">
        <v>19</v>
      </c>
      <c r="M167" s="16" t="s">
        <v>25</v>
      </c>
      <c r="N167" s="16" t="s">
        <v>26</v>
      </c>
      <c r="O167" s="16" t="s">
        <v>14</v>
      </c>
      <c r="P167" s="12">
        <f t="shared" si="13"/>
        <v>1</v>
      </c>
      <c r="Q167" s="12" cm="1">
        <f t="array" ref="Q167">SUMPRODUCT(($G$2:$G$2540=G167)*(P167&gt;$P$2:$P$2540))+1</f>
        <v>1</v>
      </c>
      <c r="R167" s="12" t="e">
        <f>(Q167*100000)+#REF!</f>
        <v>#REF!</v>
      </c>
      <c r="S167" t="e" cm="1">
        <f t="array" ref="S167">SUMPRODUCT(($G$2:$G$2540=G167)*(R167&gt;$R$2:$R$2540))+1</f>
        <v>#REF!</v>
      </c>
      <c r="T167" t="str">
        <f t="shared" si="14"/>
        <v xml:space="preserve">LINGFIELD PARK </v>
      </c>
      <c r="U167">
        <v>0</v>
      </c>
      <c r="V167" t="s">
        <v>17</v>
      </c>
      <c r="W167">
        <f t="shared" si="15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6"/>
        <v>Afternoon44975</v>
      </c>
      <c r="D168" s="5" t="str">
        <f>IF('by region'!$C$2="Any","Any",'WTX courses'!V280)&amp;M168&amp;IF('by region'!$I$2="Any","Any",N168)&amp;G168</f>
        <v>AnyFlatAny44975</v>
      </c>
      <c r="E168" s="5" t="e">
        <f>IF(I168=#REF!,'WTX courses'!G280,"")</f>
        <v>#REF!</v>
      </c>
      <c r="F168" s="5" t="e">
        <f t="shared" si="17"/>
        <v>#REF!</v>
      </c>
      <c r="G168" s="15">
        <v>44975</v>
      </c>
      <c r="H168" s="16" t="s">
        <v>37</v>
      </c>
      <c r="I168" s="16" t="s">
        <v>36</v>
      </c>
      <c r="J168" s="16" t="s">
        <v>9</v>
      </c>
      <c r="K168" s="14" t="s">
        <v>24</v>
      </c>
      <c r="L168" s="14" t="s">
        <v>19</v>
      </c>
      <c r="M168" s="16" t="s">
        <v>25</v>
      </c>
      <c r="N168" s="16" t="s">
        <v>26</v>
      </c>
      <c r="O168" s="16" t="s">
        <v>14</v>
      </c>
      <c r="P168" s="12">
        <f t="shared" si="13"/>
        <v>1</v>
      </c>
      <c r="Q168" s="12" cm="1">
        <f t="array" ref="Q168">SUMPRODUCT(($G$2:$G$2540=G168)*(P168&gt;$P$2:$P$2540))+1</f>
        <v>1</v>
      </c>
      <c r="R168" s="12" t="e">
        <f>(Q168*100000)+#REF!</f>
        <v>#REF!</v>
      </c>
      <c r="S168" t="e" cm="1">
        <f t="array" ref="S168">SUMPRODUCT(($G$2:$G$2540=G168)*(R168&gt;$R$2:$R$2540))+1</f>
        <v>#REF!</v>
      </c>
      <c r="T168" t="str">
        <f t="shared" si="14"/>
        <v xml:space="preserve">LINGFIELD PARK </v>
      </c>
      <c r="U168">
        <v>0</v>
      </c>
      <c r="V168" t="s">
        <v>19</v>
      </c>
      <c r="W168">
        <f t="shared" si="15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6"/>
        <v>Afternoon44981</v>
      </c>
      <c r="D169" s="5" t="str">
        <f>IF('by region'!$C$2="Any","Any",'WTX courses'!V281)&amp;M169&amp;IF('by region'!$I$2="Any","Any",N169)&amp;G169</f>
        <v>AnyFlatAny44981</v>
      </c>
      <c r="E169" s="5" t="e">
        <f>IF(I169=#REF!,'WTX courses'!G281,"")</f>
        <v>#REF!</v>
      </c>
      <c r="F169" s="5" t="e">
        <f t="shared" si="17"/>
        <v>#REF!</v>
      </c>
      <c r="G169" s="15">
        <v>44981</v>
      </c>
      <c r="H169" s="16" t="s">
        <v>35</v>
      </c>
      <c r="I169" s="16" t="s">
        <v>36</v>
      </c>
      <c r="J169" s="16" t="s">
        <v>9</v>
      </c>
      <c r="K169" s="14" t="s">
        <v>24</v>
      </c>
      <c r="L169" s="14" t="s">
        <v>19</v>
      </c>
      <c r="M169" s="16" t="s">
        <v>25</v>
      </c>
      <c r="N169" s="16" t="s">
        <v>26</v>
      </c>
      <c r="O169" s="16" t="s">
        <v>14</v>
      </c>
      <c r="P169" s="12">
        <f t="shared" si="13"/>
        <v>1</v>
      </c>
      <c r="Q169" s="12" cm="1">
        <f t="array" ref="Q169">SUMPRODUCT(($G$2:$G$2540=G169)*(P169&gt;$P$2:$P$2540))+1</f>
        <v>1</v>
      </c>
      <c r="R169" s="12" t="e">
        <f>(Q169*100000)+#REF!</f>
        <v>#REF!</v>
      </c>
      <c r="S169" t="e" cm="1">
        <f t="array" ref="S169">SUMPRODUCT(($G$2:$G$2540=G169)*(R169&gt;$R$2:$R$2540))+1</f>
        <v>#REF!</v>
      </c>
      <c r="T169" t="str">
        <f t="shared" si="14"/>
        <v xml:space="preserve">LINGFIELD PARK </v>
      </c>
      <c r="U169">
        <v>0</v>
      </c>
      <c r="V169" t="s">
        <v>30</v>
      </c>
      <c r="W169">
        <f t="shared" si="15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6"/>
        <v>Afternoon44982</v>
      </c>
      <c r="D170" s="5" t="str">
        <f>IF('by region'!$C$2="Any","Any",'WTX courses'!V282)&amp;M170&amp;IF('by region'!$I$2="Any","Any",N170)&amp;G170</f>
        <v>AnyFlatAny44982</v>
      </c>
      <c r="E170" s="5" t="e">
        <f>IF(I170=#REF!,'WTX courses'!G282,"")</f>
        <v>#REF!</v>
      </c>
      <c r="F170" s="5" t="e">
        <f t="shared" si="17"/>
        <v>#REF!</v>
      </c>
      <c r="G170" s="15">
        <v>44982</v>
      </c>
      <c r="H170" s="16" t="s">
        <v>37</v>
      </c>
      <c r="I170" s="16" t="s">
        <v>36</v>
      </c>
      <c r="J170" s="16" t="s">
        <v>9</v>
      </c>
      <c r="K170" s="14" t="s">
        <v>24</v>
      </c>
      <c r="L170" s="14" t="s">
        <v>19</v>
      </c>
      <c r="M170" s="16" t="s">
        <v>25</v>
      </c>
      <c r="N170" s="16" t="s">
        <v>26</v>
      </c>
      <c r="O170" s="16" t="s">
        <v>14</v>
      </c>
      <c r="P170" s="12">
        <f t="shared" si="13"/>
        <v>1</v>
      </c>
      <c r="Q170" s="12" cm="1">
        <f t="array" ref="Q170">SUMPRODUCT(($G$2:$G$2540=G170)*(P170&gt;$P$2:$P$2540))+1</f>
        <v>1</v>
      </c>
      <c r="R170" s="12" t="e">
        <f>(Q170*100000)+#REF!</f>
        <v>#REF!</v>
      </c>
      <c r="S170" t="e" cm="1">
        <f t="array" ref="S170">SUMPRODUCT(($G$2:$G$2540=G170)*(R170&gt;$R$2:$R$2540))+1</f>
        <v>#REF!</v>
      </c>
      <c r="T170" t="str">
        <f t="shared" si="14"/>
        <v xml:space="preserve">LINGFIELD PARK </v>
      </c>
      <c r="U170">
        <v>0</v>
      </c>
      <c r="V170" t="s">
        <v>17</v>
      </c>
      <c r="W170">
        <f t="shared" si="15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6"/>
        <v>Afternoon44986</v>
      </c>
      <c r="D171" s="5" t="str">
        <f>IF('by region'!$C$2="Any","Any",'WTX courses'!V283)&amp;M171&amp;IF('by region'!$I$2="Any","Any",N171)&amp;G171</f>
        <v>AnyFlatAny44986</v>
      </c>
      <c r="E171" s="5" t="e">
        <f>IF(I171=#REF!,'WTX courses'!G283,"")</f>
        <v>#REF!</v>
      </c>
      <c r="F171" s="5" t="e">
        <f t="shared" si="17"/>
        <v>#REF!</v>
      </c>
      <c r="G171" s="15">
        <v>44986</v>
      </c>
      <c r="H171" s="16" t="s">
        <v>27</v>
      </c>
      <c r="I171" s="16" t="s">
        <v>36</v>
      </c>
      <c r="J171" s="16" t="s">
        <v>9</v>
      </c>
      <c r="K171" s="14" t="s">
        <v>24</v>
      </c>
      <c r="L171" s="14" t="s">
        <v>19</v>
      </c>
      <c r="M171" s="16" t="s">
        <v>25</v>
      </c>
      <c r="N171" s="16" t="s">
        <v>26</v>
      </c>
      <c r="O171" s="16" t="s">
        <v>14</v>
      </c>
      <c r="P171" s="12">
        <f t="shared" si="13"/>
        <v>1</v>
      </c>
      <c r="Q171" s="12" cm="1">
        <f t="array" ref="Q171">SUMPRODUCT(($G$2:$G$2540=G171)*(P171&gt;$P$2:$P$2540))+1</f>
        <v>1</v>
      </c>
      <c r="R171" s="12" t="e">
        <f>(Q171*100000)+#REF!</f>
        <v>#REF!</v>
      </c>
      <c r="S171" t="e" cm="1">
        <f t="array" ref="S171">SUMPRODUCT(($G$2:$G$2540=G171)*(R171&gt;$R$2:$R$2540))+1</f>
        <v>#REF!</v>
      </c>
      <c r="T171" t="str">
        <f t="shared" si="14"/>
        <v xml:space="preserve">LINGFIELD PARK </v>
      </c>
      <c r="U171">
        <v>0</v>
      </c>
      <c r="V171" t="s">
        <v>11</v>
      </c>
      <c r="W171">
        <f t="shared" si="15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6"/>
        <v>Afternoon44988</v>
      </c>
      <c r="D172" s="5" t="str">
        <f>IF('by region'!$C$2="Any","Any",'WTX courses'!V284)&amp;M172&amp;IF('by region'!$I$2="Any","Any",N172)&amp;G172</f>
        <v>AnyFlatAny44988</v>
      </c>
      <c r="E172" s="5" t="e">
        <f>IF(I172=#REF!,'WTX courses'!G284,"")</f>
        <v>#REF!</v>
      </c>
      <c r="F172" s="5" t="e">
        <f t="shared" si="17"/>
        <v>#REF!</v>
      </c>
      <c r="G172" s="15">
        <v>44988</v>
      </c>
      <c r="H172" s="16" t="s">
        <v>35</v>
      </c>
      <c r="I172" s="16" t="s">
        <v>36</v>
      </c>
      <c r="J172" s="16" t="s">
        <v>9</v>
      </c>
      <c r="K172" s="14" t="s">
        <v>24</v>
      </c>
      <c r="L172" s="14" t="s">
        <v>19</v>
      </c>
      <c r="M172" s="16" t="s">
        <v>25</v>
      </c>
      <c r="N172" s="16" t="s">
        <v>26</v>
      </c>
      <c r="O172" s="16" t="s">
        <v>14</v>
      </c>
      <c r="P172" s="12">
        <f t="shared" si="13"/>
        <v>1</v>
      </c>
      <c r="Q172" s="12" cm="1">
        <f t="array" ref="Q172">SUMPRODUCT(($G$2:$G$2540=G172)*(P172&gt;$P$2:$P$2540))+1</f>
        <v>1</v>
      </c>
      <c r="R172" s="12" t="e">
        <f>(Q172*100000)+#REF!</f>
        <v>#REF!</v>
      </c>
      <c r="S172" t="e" cm="1">
        <f t="array" ref="S172">SUMPRODUCT(($G$2:$G$2540=G172)*(R172&gt;$R$2:$R$2540))+1</f>
        <v>#REF!</v>
      </c>
      <c r="T172" t="str">
        <f t="shared" si="14"/>
        <v xml:space="preserve">LINGFIELD PARK </v>
      </c>
      <c r="U172">
        <v>0</v>
      </c>
      <c r="V172" t="s">
        <v>17</v>
      </c>
      <c r="W172">
        <f t="shared" si="15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6"/>
        <v>Afternoon44989</v>
      </c>
      <c r="D173" s="5" t="str">
        <f>IF('by region'!$C$2="Any","Any",'WTX courses'!V285)&amp;M173&amp;IF('by region'!$I$2="Any","Any",N173)&amp;G173</f>
        <v>AnyFlatAny44989</v>
      </c>
      <c r="E173" s="5" t="e">
        <f>IF(I173=#REF!,'WTX courses'!G285,"")</f>
        <v>#REF!</v>
      </c>
      <c r="F173" s="5" t="e">
        <f t="shared" si="17"/>
        <v>#REF!</v>
      </c>
      <c r="G173" s="15">
        <v>44989</v>
      </c>
      <c r="H173" s="16" t="s">
        <v>37</v>
      </c>
      <c r="I173" s="16" t="s">
        <v>36</v>
      </c>
      <c r="J173" s="16" t="s">
        <v>9</v>
      </c>
      <c r="K173" s="14" t="s">
        <v>24</v>
      </c>
      <c r="L173" s="14" t="s">
        <v>19</v>
      </c>
      <c r="M173" s="16" t="s">
        <v>25</v>
      </c>
      <c r="N173" s="16" t="s">
        <v>26</v>
      </c>
      <c r="O173" s="16" t="s">
        <v>14</v>
      </c>
      <c r="P173" s="12">
        <f t="shared" si="13"/>
        <v>1</v>
      </c>
      <c r="Q173" s="12" cm="1">
        <f t="array" ref="Q173">SUMPRODUCT(($G$2:$G$2540=G173)*(P173&gt;$P$2:$P$2540))+1</f>
        <v>1</v>
      </c>
      <c r="R173" s="12" t="e">
        <f>(Q173*100000)+#REF!</f>
        <v>#REF!</v>
      </c>
      <c r="S173" t="e" cm="1">
        <f t="array" ref="S173">SUMPRODUCT(($G$2:$G$2540=G173)*(R173&gt;$R$2:$R$2540))+1</f>
        <v>#REF!</v>
      </c>
      <c r="T173" t="str">
        <f t="shared" si="14"/>
        <v xml:space="preserve">LINGFIELD PARK </v>
      </c>
      <c r="U173">
        <v>0</v>
      </c>
      <c r="V173" t="s">
        <v>30</v>
      </c>
      <c r="W173">
        <f t="shared" si="15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6"/>
        <v>Afternoon44993</v>
      </c>
      <c r="D174" s="5" t="str">
        <f>IF('by region'!$C$2="Any","Any",'WTX courses'!V286)&amp;M174&amp;IF('by region'!$I$2="Any","Any",N174)&amp;G174</f>
        <v>AnyFlatAny44993</v>
      </c>
      <c r="E174" s="5" t="e">
        <f>IF(I174=#REF!,'WTX courses'!G286,"")</f>
        <v>#REF!</v>
      </c>
      <c r="F174" s="5" t="e">
        <f t="shared" si="17"/>
        <v>#REF!</v>
      </c>
      <c r="G174" s="15">
        <v>44993</v>
      </c>
      <c r="H174" s="16" t="s">
        <v>27</v>
      </c>
      <c r="I174" s="16" t="s">
        <v>36</v>
      </c>
      <c r="J174" s="16" t="s">
        <v>9</v>
      </c>
      <c r="K174" s="14" t="s">
        <v>24</v>
      </c>
      <c r="L174" s="14" t="s">
        <v>19</v>
      </c>
      <c r="M174" s="16" t="s">
        <v>25</v>
      </c>
      <c r="N174" s="16" t="s">
        <v>26</v>
      </c>
      <c r="O174" s="16" t="s">
        <v>14</v>
      </c>
      <c r="P174" s="12">
        <f t="shared" si="13"/>
        <v>1</v>
      </c>
      <c r="Q174" s="12" cm="1">
        <f t="array" ref="Q174">SUMPRODUCT(($G$2:$G$2540=G174)*(P174&gt;$P$2:$P$2540))+1</f>
        <v>1</v>
      </c>
      <c r="R174" s="12" t="e">
        <f>(Q174*100000)+#REF!</f>
        <v>#REF!</v>
      </c>
      <c r="S174" t="e" cm="1">
        <f t="array" ref="S174">SUMPRODUCT(($G$2:$G$2540=G174)*(R174&gt;$R$2:$R$2540))+1</f>
        <v>#REF!</v>
      </c>
      <c r="T174" t="str">
        <f t="shared" si="14"/>
        <v xml:space="preserve">LINGFIELD PARK </v>
      </c>
      <c r="U174">
        <v>0</v>
      </c>
      <c r="V174" t="s">
        <v>17</v>
      </c>
      <c r="W174">
        <f t="shared" si="15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6"/>
        <v>Afternoon45010</v>
      </c>
      <c r="D175" s="5" t="str">
        <f>IF('by region'!$C$2="Any","Any",'WTX courses'!V287)&amp;M175&amp;IF('by region'!$I$2="Any","Any",N175)&amp;G175</f>
        <v>AnyFlatAny45010</v>
      </c>
      <c r="E175" s="5" t="e">
        <f>IF(I175=#REF!,'WTX courses'!G287,"")</f>
        <v>#REF!</v>
      </c>
      <c r="F175" s="5" t="e">
        <f t="shared" si="17"/>
        <v>#REF!</v>
      </c>
      <c r="G175" s="15">
        <v>45010</v>
      </c>
      <c r="H175" s="16" t="s">
        <v>37</v>
      </c>
      <c r="I175" s="16" t="s">
        <v>36</v>
      </c>
      <c r="J175" s="16" t="s">
        <v>9</v>
      </c>
      <c r="K175" s="14" t="s">
        <v>24</v>
      </c>
      <c r="L175" s="14" t="s">
        <v>19</v>
      </c>
      <c r="M175" s="16" t="s">
        <v>25</v>
      </c>
      <c r="N175" s="16" t="s">
        <v>26</v>
      </c>
      <c r="O175" s="16" t="s">
        <v>14</v>
      </c>
      <c r="P175" s="12">
        <f t="shared" si="13"/>
        <v>1</v>
      </c>
      <c r="Q175" s="12" cm="1">
        <f t="array" ref="Q175">SUMPRODUCT(($G$2:$G$2540=G175)*(P175&gt;$P$2:$P$2540))+1</f>
        <v>1</v>
      </c>
      <c r="R175" s="12" t="e">
        <f>(Q175*100000)+#REF!</f>
        <v>#REF!</v>
      </c>
      <c r="S175" t="e" cm="1">
        <f t="array" ref="S175">SUMPRODUCT(($G$2:$G$2540=G175)*(R175&gt;$R$2:$R$2540))+1</f>
        <v>#REF!</v>
      </c>
      <c r="T175" t="str">
        <f t="shared" si="14"/>
        <v xml:space="preserve">LINGFIELD PARK </v>
      </c>
      <c r="U175">
        <v>0</v>
      </c>
      <c r="V175" t="s">
        <v>17</v>
      </c>
      <c r="W175">
        <f t="shared" si="15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6"/>
        <v>Afternoon45012</v>
      </c>
      <c r="D176" s="5" t="str">
        <f>IF('by region'!$C$2="Any","Any",'WTX courses'!V288)&amp;M176&amp;IF('by region'!$I$2="Any","Any",N176)&amp;G176</f>
        <v>AnyFlatAny45012</v>
      </c>
      <c r="E176" s="5" t="e">
        <f>IF(I176=#REF!,'WTX courses'!G288,"")</f>
        <v>#REF!</v>
      </c>
      <c r="F176" s="5" t="e">
        <f t="shared" si="17"/>
        <v>#REF!</v>
      </c>
      <c r="G176" s="15">
        <v>45012</v>
      </c>
      <c r="H176" s="16" t="s">
        <v>42</v>
      </c>
      <c r="I176" s="16" t="s">
        <v>36</v>
      </c>
      <c r="J176" s="16" t="s">
        <v>9</v>
      </c>
      <c r="K176" s="14" t="s">
        <v>24</v>
      </c>
      <c r="L176" s="14" t="s">
        <v>19</v>
      </c>
      <c r="M176" s="16" t="s">
        <v>25</v>
      </c>
      <c r="N176" s="16" t="s">
        <v>26</v>
      </c>
      <c r="O176" s="16" t="s">
        <v>14</v>
      </c>
      <c r="P176" s="12">
        <f t="shared" si="13"/>
        <v>1</v>
      </c>
      <c r="Q176" s="12" cm="1">
        <f t="array" ref="Q176">SUMPRODUCT(($G$2:$G$2540=G176)*(P176&gt;$P$2:$P$2540))+1</f>
        <v>1</v>
      </c>
      <c r="R176" s="12" t="e">
        <f>(Q176*100000)+#REF!</f>
        <v>#REF!</v>
      </c>
      <c r="S176" t="e" cm="1">
        <f t="array" ref="S176">SUMPRODUCT(($G$2:$G$2540=G176)*(R176&gt;$R$2:$R$2540))+1</f>
        <v>#REF!</v>
      </c>
      <c r="T176" t="str">
        <f t="shared" si="14"/>
        <v xml:space="preserve">LINGFIELD PARK </v>
      </c>
      <c r="U176">
        <v>0</v>
      </c>
      <c r="V176" t="s">
        <v>19</v>
      </c>
      <c r="W176">
        <f t="shared" si="15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6"/>
        <v>Afternoon45014</v>
      </c>
      <c r="D177" s="5" t="str">
        <f>IF('by region'!$C$2="Any","Any",'WTX courses'!V289)&amp;M177&amp;IF('by region'!$I$2="Any","Any",N177)&amp;G177</f>
        <v>AnyFlatAny45014</v>
      </c>
      <c r="E177" s="5" t="e">
        <f>IF(I177=#REF!,'WTX courses'!G289,"")</f>
        <v>#REF!</v>
      </c>
      <c r="F177" s="5" t="e">
        <f t="shared" si="17"/>
        <v>#REF!</v>
      </c>
      <c r="G177" s="15">
        <v>45014</v>
      </c>
      <c r="H177" s="16" t="s">
        <v>27</v>
      </c>
      <c r="I177" s="16" t="s">
        <v>36</v>
      </c>
      <c r="J177" s="16" t="s">
        <v>9</v>
      </c>
      <c r="K177" s="14" t="s">
        <v>24</v>
      </c>
      <c r="L177" s="14" t="s">
        <v>19</v>
      </c>
      <c r="M177" s="16" t="s">
        <v>25</v>
      </c>
      <c r="N177" s="16" t="s">
        <v>26</v>
      </c>
      <c r="O177" s="16" t="s">
        <v>14</v>
      </c>
      <c r="P177" s="12">
        <f t="shared" si="13"/>
        <v>1</v>
      </c>
      <c r="Q177" s="12" cm="1">
        <f t="array" ref="Q177">SUMPRODUCT(($G$2:$G$2540=G177)*(P177&gt;$P$2:$P$2540))+1</f>
        <v>1</v>
      </c>
      <c r="R177" s="12" t="e">
        <f>(Q177*100000)+#REF!</f>
        <v>#REF!</v>
      </c>
      <c r="S177" t="e" cm="1">
        <f t="array" ref="S177">SUMPRODUCT(($G$2:$G$2540=G177)*(R177&gt;$R$2:$R$2540))+1</f>
        <v>#REF!</v>
      </c>
      <c r="T177" t="str">
        <f t="shared" si="14"/>
        <v xml:space="preserve">LINGFIELD PARK </v>
      </c>
      <c r="U177">
        <v>0</v>
      </c>
      <c r="V177" t="s">
        <v>30</v>
      </c>
      <c r="W177">
        <f t="shared" si="15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6"/>
        <v>Afternoon45016</v>
      </c>
      <c r="D178" s="5" t="str">
        <f>IF('by region'!$C$2="Any","Any",'WTX courses'!V290)&amp;M178&amp;IF('by region'!$I$2="Any","Any",N178)&amp;G178</f>
        <v>AnyFlatAny45016</v>
      </c>
      <c r="E178" s="5" t="e">
        <f>IF(I178=#REF!,'WTX courses'!G290,"")</f>
        <v>#REF!</v>
      </c>
      <c r="F178" s="5" t="e">
        <f t="shared" si="17"/>
        <v>#REF!</v>
      </c>
      <c r="G178" s="15">
        <v>45016</v>
      </c>
      <c r="H178" s="16" t="s">
        <v>35</v>
      </c>
      <c r="I178" s="16" t="s">
        <v>36</v>
      </c>
      <c r="J178" s="16" t="s">
        <v>9</v>
      </c>
      <c r="K178" s="14" t="s">
        <v>24</v>
      </c>
      <c r="L178" s="14" t="s">
        <v>19</v>
      </c>
      <c r="M178" s="16" t="s">
        <v>25</v>
      </c>
      <c r="N178" s="16" t="s">
        <v>26</v>
      </c>
      <c r="O178" s="16" t="s">
        <v>14</v>
      </c>
      <c r="P178" s="12">
        <f t="shared" si="13"/>
        <v>1</v>
      </c>
      <c r="Q178" s="12" cm="1">
        <f t="array" ref="Q178">SUMPRODUCT(($G$2:$G$2540=G178)*(P178&gt;$P$2:$P$2540))+1</f>
        <v>1</v>
      </c>
      <c r="R178" s="12" t="e">
        <f>(Q178*100000)+#REF!</f>
        <v>#REF!</v>
      </c>
      <c r="S178" t="e" cm="1">
        <f t="array" ref="S178">SUMPRODUCT(($G$2:$G$2540=G178)*(R178&gt;$R$2:$R$2540))+1</f>
        <v>#REF!</v>
      </c>
      <c r="T178" t="str">
        <f t="shared" si="14"/>
        <v xml:space="preserve">LINGFIELD PARK </v>
      </c>
      <c r="U178">
        <v>0</v>
      </c>
      <c r="V178" t="s">
        <v>17</v>
      </c>
      <c r="W178">
        <f t="shared" si="15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6"/>
        <v>Afternoon45019</v>
      </c>
      <c r="D179" s="5" t="str">
        <f>IF('by region'!$C$2="Any","Any",'WTX courses'!V291)&amp;M179&amp;IF('by region'!$I$2="Any","Any",N179)&amp;G179</f>
        <v>AnyFlatAny45019</v>
      </c>
      <c r="E179" s="5" t="e">
        <f>IF(I179=#REF!,'WTX courses'!G291,"")</f>
        <v>#REF!</v>
      </c>
      <c r="F179" s="5" t="e">
        <f t="shared" si="17"/>
        <v>#REF!</v>
      </c>
      <c r="G179" s="15">
        <v>45019</v>
      </c>
      <c r="H179" s="16" t="s">
        <v>42</v>
      </c>
      <c r="I179" s="16" t="s">
        <v>36</v>
      </c>
      <c r="J179" s="16" t="s">
        <v>9</v>
      </c>
      <c r="K179" s="14" t="s">
        <v>24</v>
      </c>
      <c r="L179" s="14" t="s">
        <v>19</v>
      </c>
      <c r="M179" s="16" t="s">
        <v>25</v>
      </c>
      <c r="N179" s="16" t="s">
        <v>26</v>
      </c>
      <c r="O179" s="16" t="s">
        <v>14</v>
      </c>
      <c r="P179" s="12">
        <f t="shared" ref="P179:P231" si="18">IF(J179="Afternoon",1,IF(J179="Evening",2,IF(J179="Floodlit",3,4)))</f>
        <v>1</v>
      </c>
      <c r="Q179" s="12" cm="1">
        <f t="array" ref="Q179">SUMPRODUCT(($G$2:$G$2540=G179)*(P179&gt;$P$2:$P$2540))+1</f>
        <v>1</v>
      </c>
      <c r="R179" s="12" t="e">
        <f>(Q179*100000)+#REF!</f>
        <v>#REF!</v>
      </c>
      <c r="S179" t="e" cm="1">
        <f t="array" ref="S179">SUMPRODUCT(($G$2:$G$2540=G179)*(R179&gt;$R$2:$R$2540))+1</f>
        <v>#REF!</v>
      </c>
      <c r="T179" t="str">
        <f t="shared" ref="T179:T231" si="19">_xlfn.CONCAT(IF(M179="Flat",UPPER(I179),I179)," ",IF(J179="Evening","†",IF(J179="Floodlit","#","")))</f>
        <v xml:space="preserve">LINGFIELD PARK </v>
      </c>
      <c r="U179">
        <v>1</v>
      </c>
      <c r="V179" t="s">
        <v>11</v>
      </c>
      <c r="W179">
        <f t="shared" ref="W179:W231" si="20">YEAR(G179)</f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6"/>
        <v>Afternoon45034</v>
      </c>
      <c r="D180" s="5" t="str">
        <f>IF('by region'!$C$2="Any","Any",'WTX courses'!V293)&amp;M180&amp;IF('by region'!$I$2="Any","Any",N180)&amp;G180</f>
        <v>AnyFlatAny45034</v>
      </c>
      <c r="E180" s="5" t="e">
        <f>IF(I180=#REF!,'WTX courses'!G293,"")</f>
        <v>#REF!</v>
      </c>
      <c r="F180" s="5" t="e">
        <f t="shared" si="17"/>
        <v>#REF!</v>
      </c>
      <c r="G180" s="15">
        <v>45034</v>
      </c>
      <c r="H180" s="16" t="s">
        <v>7</v>
      </c>
      <c r="I180" s="16" t="s">
        <v>36</v>
      </c>
      <c r="J180" s="16" t="s">
        <v>9</v>
      </c>
      <c r="K180" s="14" t="s">
        <v>24</v>
      </c>
      <c r="L180" s="14" t="s">
        <v>19</v>
      </c>
      <c r="M180" s="16" t="s">
        <v>25</v>
      </c>
      <c r="N180" s="16" t="s">
        <v>26</v>
      </c>
      <c r="O180" s="16" t="s">
        <v>14</v>
      </c>
      <c r="P180" s="12">
        <f t="shared" si="18"/>
        <v>1</v>
      </c>
      <c r="Q180" s="12" cm="1">
        <f t="array" ref="Q180">SUMPRODUCT(($G$2:$G$2540=G180)*(P180&gt;$P$2:$P$2540))+1</f>
        <v>1</v>
      </c>
      <c r="R180" s="12" t="e">
        <f>(Q180*100000)+#REF!</f>
        <v>#REF!</v>
      </c>
      <c r="S180" t="e" cm="1">
        <f t="array" ref="S180">SUMPRODUCT(($G$2:$G$2540=G180)*(R180&gt;$R$2:$R$2540))+1</f>
        <v>#REF!</v>
      </c>
      <c r="T180" t="str">
        <f t="shared" si="19"/>
        <v xml:space="preserve">LINGFIELD PARK </v>
      </c>
      <c r="U180">
        <v>0</v>
      </c>
      <c r="V180" t="s">
        <v>17</v>
      </c>
      <c r="W180">
        <f t="shared" si="20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6"/>
        <v>Evening45042</v>
      </c>
      <c r="D181" s="5" t="str">
        <f>IF('by region'!$C$2="Any","Any",'WTX courses'!V294)&amp;M181&amp;IF('by region'!$I$2="Any","Any",N181)&amp;G181</f>
        <v>AnyFlatAny45042</v>
      </c>
      <c r="E181" s="5" t="e">
        <f>IF(I181=#REF!,'WTX courses'!G294,"")</f>
        <v>#REF!</v>
      </c>
      <c r="F181" s="5" t="e">
        <f t="shared" si="17"/>
        <v>#REF!</v>
      </c>
      <c r="G181" s="15">
        <v>45042</v>
      </c>
      <c r="H181" s="16" t="s">
        <v>27</v>
      </c>
      <c r="I181" s="16" t="s">
        <v>36</v>
      </c>
      <c r="J181" s="16" t="s">
        <v>80</v>
      </c>
      <c r="K181" s="14" t="s">
        <v>24</v>
      </c>
      <c r="L181" s="14" t="s">
        <v>19</v>
      </c>
      <c r="M181" s="16" t="s">
        <v>25</v>
      </c>
      <c r="N181" s="16" t="s">
        <v>26</v>
      </c>
      <c r="O181" s="16" t="s">
        <v>14</v>
      </c>
      <c r="P181" s="12">
        <f t="shared" si="18"/>
        <v>2</v>
      </c>
      <c r="Q181" s="12" cm="1">
        <f t="array" ref="Q181">SUMPRODUCT(($G$2:$G$2540=G181)*(P181&gt;$P$2:$P$2540))+1</f>
        <v>1</v>
      </c>
      <c r="R181" s="12" t="e">
        <f>(Q181*100000)+#REF!</f>
        <v>#REF!</v>
      </c>
      <c r="S181" t="e" cm="1">
        <f t="array" ref="S181">SUMPRODUCT(($G$2:$G$2540=G181)*(R181&gt;$R$2:$R$2540))+1</f>
        <v>#REF!</v>
      </c>
      <c r="T181" t="str">
        <f t="shared" si="19"/>
        <v>LINGFIELD PARK †</v>
      </c>
      <c r="U181">
        <v>1</v>
      </c>
      <c r="V181" t="s">
        <v>11</v>
      </c>
      <c r="W181">
        <f t="shared" si="20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6"/>
        <v>Evening45050</v>
      </c>
      <c r="D182" s="5" t="str">
        <f>IF('by region'!$C$2="Any","Any",'WTX courses'!V295)&amp;M182&amp;IF('by region'!$I$2="Any","Any",N182)&amp;G182</f>
        <v>AnyFlatAny45050</v>
      </c>
      <c r="E182" s="5" t="e">
        <f>IF(I182=#REF!,'WTX courses'!G295,"")</f>
        <v>#REF!</v>
      </c>
      <c r="F182" s="5" t="e">
        <f t="shared" si="17"/>
        <v>#REF!</v>
      </c>
      <c r="G182" s="15">
        <v>45050</v>
      </c>
      <c r="H182" s="16" t="s">
        <v>34</v>
      </c>
      <c r="I182" s="16" t="s">
        <v>36</v>
      </c>
      <c r="J182" s="16" t="s">
        <v>80</v>
      </c>
      <c r="K182" s="14" t="s">
        <v>24</v>
      </c>
      <c r="L182" s="14" t="s">
        <v>19</v>
      </c>
      <c r="M182" s="16" t="s">
        <v>25</v>
      </c>
      <c r="N182" s="16" t="s">
        <v>26</v>
      </c>
      <c r="O182" s="16" t="s">
        <v>14</v>
      </c>
      <c r="P182" s="12">
        <f t="shared" si="18"/>
        <v>2</v>
      </c>
      <c r="Q182" s="12" cm="1">
        <f t="array" ref="Q182">SUMPRODUCT(($G$2:$G$2540=G182)*(P182&gt;$P$2:$P$2540))+1</f>
        <v>1</v>
      </c>
      <c r="R182" s="12" t="e">
        <f>(Q182*100000)+#REF!</f>
        <v>#REF!</v>
      </c>
      <c r="S182" t="e" cm="1">
        <f t="array" ref="S182">SUMPRODUCT(($G$2:$G$2540=G182)*(R182&gt;$R$2:$R$2540))+1</f>
        <v>#REF!</v>
      </c>
      <c r="T182" t="str">
        <f t="shared" si="19"/>
        <v>LINGFIELD PARK †</v>
      </c>
      <c r="U182">
        <v>0</v>
      </c>
      <c r="V182" t="s">
        <v>30</v>
      </c>
      <c r="W182">
        <f t="shared" si="20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si="16"/>
        <v>Afternoon45055</v>
      </c>
      <c r="D183" s="5" t="str">
        <f>IF('by region'!$C$2="Any","Any",'WTX courses'!V296)&amp;M183&amp;IF('by region'!$I$2="Any","Any",N183)&amp;G183</f>
        <v>AnyFlatAny45055</v>
      </c>
      <c r="E183" s="5" t="e">
        <f>IF(I183=#REF!,'WTX courses'!G296,"")</f>
        <v>#REF!</v>
      </c>
      <c r="F183" s="5" t="e">
        <f t="shared" si="17"/>
        <v>#REF!</v>
      </c>
      <c r="G183" s="15">
        <v>45055</v>
      </c>
      <c r="H183" s="16" t="s">
        <v>7</v>
      </c>
      <c r="I183" s="16" t="s">
        <v>36</v>
      </c>
      <c r="J183" s="16" t="s">
        <v>9</v>
      </c>
      <c r="K183" s="14" t="s">
        <v>24</v>
      </c>
      <c r="L183" s="14" t="s">
        <v>19</v>
      </c>
      <c r="M183" s="16" t="s">
        <v>25</v>
      </c>
      <c r="N183" s="16" t="s">
        <v>26</v>
      </c>
      <c r="O183" s="16" t="s">
        <v>14</v>
      </c>
      <c r="P183" s="12">
        <f t="shared" si="18"/>
        <v>1</v>
      </c>
      <c r="Q183" s="12" cm="1">
        <f t="array" ref="Q183">SUMPRODUCT(($G$2:$G$2540=G183)*(P183&gt;$P$2:$P$2540))+1</f>
        <v>1</v>
      </c>
      <c r="R183" s="12" t="e">
        <f>(Q183*100000)+#REF!</f>
        <v>#REF!</v>
      </c>
      <c r="S183" t="e" cm="1">
        <f t="array" ref="S183">SUMPRODUCT(($G$2:$G$2540=G183)*(R183&gt;$R$2:$R$2540))+1</f>
        <v>#REF!</v>
      </c>
      <c r="T183" t="str">
        <f t="shared" si="19"/>
        <v xml:space="preserve">LINGFIELD PARK </v>
      </c>
      <c r="U183">
        <v>0</v>
      </c>
      <c r="V183" t="s">
        <v>30</v>
      </c>
      <c r="W183">
        <f t="shared" si="20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6"/>
        <v>Evening45083</v>
      </c>
      <c r="D184" s="5" t="str">
        <f>IF('by region'!$C$2="Any","Any",'WTX courses'!V297)&amp;M184&amp;IF('by region'!$I$2="Any","Any",N184)&amp;G184</f>
        <v>AnyFlatAny45083</v>
      </c>
      <c r="E184" s="5" t="e">
        <f>IF(I184=#REF!,'WTX courses'!G297,"")</f>
        <v>#REF!</v>
      </c>
      <c r="F184" s="5" t="e">
        <f t="shared" si="17"/>
        <v>#REF!</v>
      </c>
      <c r="G184" s="15">
        <v>45083</v>
      </c>
      <c r="H184" s="16" t="s">
        <v>7</v>
      </c>
      <c r="I184" s="16" t="s">
        <v>36</v>
      </c>
      <c r="J184" s="16" t="s">
        <v>80</v>
      </c>
      <c r="K184" s="14" t="s">
        <v>24</v>
      </c>
      <c r="L184" s="14" t="s">
        <v>19</v>
      </c>
      <c r="M184" s="16" t="s">
        <v>25</v>
      </c>
      <c r="N184" s="16" t="s">
        <v>26</v>
      </c>
      <c r="O184" s="16" t="s">
        <v>14</v>
      </c>
      <c r="P184" s="12">
        <f t="shared" si="18"/>
        <v>2</v>
      </c>
      <c r="Q184" s="12" cm="1">
        <f t="array" ref="Q184">SUMPRODUCT(($G$2:$G$2540=G184)*(P184&gt;$P$2:$P$2540))+1</f>
        <v>1</v>
      </c>
      <c r="R184" s="12" t="e">
        <f>(Q184*100000)+#REF!</f>
        <v>#REF!</v>
      </c>
      <c r="S184" t="e" cm="1">
        <f t="array" ref="S184">SUMPRODUCT(($G$2:$G$2540=G184)*(R184&gt;$R$2:$R$2540))+1</f>
        <v>#REF!</v>
      </c>
      <c r="T184" t="str">
        <f t="shared" si="19"/>
        <v>LINGFIELD PARK †</v>
      </c>
      <c r="U184">
        <v>0</v>
      </c>
      <c r="V184" t="s">
        <v>17</v>
      </c>
      <c r="W184">
        <f t="shared" si="20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si="16"/>
        <v>Afternoon45096</v>
      </c>
      <c r="D185" s="5" t="str">
        <f>IF('by region'!$C$2="Any","Any",'WTX courses'!V298)&amp;M185&amp;IF('by region'!$I$2="Any","Any",N185)&amp;G185</f>
        <v>AnyFlatAny45096</v>
      </c>
      <c r="E185" s="5" t="e">
        <f>IF(I185=#REF!,'WTX courses'!G298,"")</f>
        <v>#REF!</v>
      </c>
      <c r="F185" s="5" t="e">
        <f t="shared" si="17"/>
        <v>#REF!</v>
      </c>
      <c r="G185" s="15">
        <v>45096</v>
      </c>
      <c r="H185" s="16" t="s">
        <v>42</v>
      </c>
      <c r="I185" s="16" t="s">
        <v>36</v>
      </c>
      <c r="J185" s="16" t="s">
        <v>9</v>
      </c>
      <c r="K185" s="14" t="s">
        <v>24</v>
      </c>
      <c r="L185" s="14" t="s">
        <v>19</v>
      </c>
      <c r="M185" s="16" t="s">
        <v>25</v>
      </c>
      <c r="N185" s="16" t="s">
        <v>26</v>
      </c>
      <c r="O185" s="16" t="s">
        <v>14</v>
      </c>
      <c r="P185" s="12">
        <f t="shared" si="18"/>
        <v>1</v>
      </c>
      <c r="Q185" s="12" cm="1">
        <f t="array" ref="Q185">SUMPRODUCT(($G$2:$G$2540=G185)*(P185&gt;$P$2:$P$2540))+1</f>
        <v>1</v>
      </c>
      <c r="R185" s="12" t="e">
        <f>(Q185*100000)+#REF!</f>
        <v>#REF!</v>
      </c>
      <c r="S185" t="e" cm="1">
        <f t="array" ref="S185">SUMPRODUCT(($G$2:$G$2540=G185)*(R185&gt;$R$2:$R$2540))+1</f>
        <v>#REF!</v>
      </c>
      <c r="T185" t="str">
        <f t="shared" si="19"/>
        <v xml:space="preserve">LINGFIELD PARK </v>
      </c>
      <c r="U185">
        <v>0</v>
      </c>
      <c r="V185" t="s">
        <v>17</v>
      </c>
      <c r="W185">
        <f t="shared" si="20"/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6"/>
        <v>Evening45099</v>
      </c>
      <c r="D186" s="5" t="str">
        <f>IF('by region'!$C$2="Any","Any",'WTX courses'!V299)&amp;M186&amp;IF('by region'!$I$2="Any","Any",N186)&amp;G186</f>
        <v>AnyFlatAny45099</v>
      </c>
      <c r="E186" s="5" t="e">
        <f>IF(I186=#REF!,'WTX courses'!G299,"")</f>
        <v>#REF!</v>
      </c>
      <c r="F186" s="5" t="e">
        <f t="shared" si="17"/>
        <v>#REF!</v>
      </c>
      <c r="G186" s="15">
        <v>45099</v>
      </c>
      <c r="H186" s="16" t="s">
        <v>34</v>
      </c>
      <c r="I186" s="16" t="s">
        <v>36</v>
      </c>
      <c r="J186" s="16" t="s">
        <v>80</v>
      </c>
      <c r="K186" s="14" t="s">
        <v>24</v>
      </c>
      <c r="L186" s="14" t="s">
        <v>19</v>
      </c>
      <c r="M186" s="16" t="s">
        <v>25</v>
      </c>
      <c r="N186" s="16" t="s">
        <v>26</v>
      </c>
      <c r="O186" s="16" t="s">
        <v>14</v>
      </c>
      <c r="P186" s="12">
        <f t="shared" si="18"/>
        <v>2</v>
      </c>
      <c r="Q186" s="12" cm="1">
        <f t="array" ref="Q186">SUMPRODUCT(($G$2:$G$2540=G186)*(P186&gt;$P$2:$P$2540))+1</f>
        <v>3</v>
      </c>
      <c r="R186" s="12" t="e">
        <f>(Q186*100000)+#REF!</f>
        <v>#REF!</v>
      </c>
      <c r="S186" t="e" cm="1">
        <f t="array" ref="S186">SUMPRODUCT(($G$2:$G$2540=G186)*(R186&gt;$R$2:$R$2540))+1</f>
        <v>#REF!</v>
      </c>
      <c r="T186" t="str">
        <f t="shared" si="19"/>
        <v>LINGFIELD PARK †</v>
      </c>
      <c r="U186">
        <v>0</v>
      </c>
      <c r="V186" t="s">
        <v>19</v>
      </c>
      <c r="W186">
        <f t="shared" si="20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6"/>
        <v>Afternoon45195</v>
      </c>
      <c r="D187" s="5" t="str">
        <f>IF('by region'!$C$2="Any","Any",'WTX courses'!V300)&amp;M187&amp;IF('by region'!$I$2="Any","Any",N187)&amp;G187</f>
        <v>AnyFlatAny45195</v>
      </c>
      <c r="E187" s="5" t="e">
        <f>IF(I187=#REF!,'WTX courses'!G300,"")</f>
        <v>#REF!</v>
      </c>
      <c r="F187" s="5" t="e">
        <f t="shared" si="17"/>
        <v>#REF!</v>
      </c>
      <c r="G187" s="15">
        <v>45195</v>
      </c>
      <c r="H187" s="16" t="s">
        <v>7</v>
      </c>
      <c r="I187" s="16" t="s">
        <v>36</v>
      </c>
      <c r="J187" s="16" t="s">
        <v>9</v>
      </c>
      <c r="K187" s="14" t="s">
        <v>24</v>
      </c>
      <c r="L187" s="14" t="s">
        <v>19</v>
      </c>
      <c r="M187" s="16" t="s">
        <v>25</v>
      </c>
      <c r="N187" s="16" t="s">
        <v>26</v>
      </c>
      <c r="O187" s="16" t="s">
        <v>14</v>
      </c>
      <c r="P187" s="12">
        <f t="shared" si="18"/>
        <v>1</v>
      </c>
      <c r="Q187" s="12" cm="1">
        <f t="array" ref="Q187">SUMPRODUCT(($G$2:$G$2540=G187)*(P187&gt;$P$2:$P$2540))+1</f>
        <v>1</v>
      </c>
      <c r="R187" s="12" t="e">
        <f>(Q187*100000)+#REF!</f>
        <v>#REF!</v>
      </c>
      <c r="S187" t="e" cm="1">
        <f t="array" ref="S187">SUMPRODUCT(($G$2:$G$2540=G187)*(R187&gt;$R$2:$R$2540))+1</f>
        <v>#REF!</v>
      </c>
      <c r="T187" t="str">
        <f t="shared" si="19"/>
        <v xml:space="preserve">LINGFIELD PARK </v>
      </c>
      <c r="U187">
        <v>0</v>
      </c>
      <c r="V187" t="s">
        <v>19</v>
      </c>
      <c r="W187">
        <f t="shared" si="20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6"/>
        <v>Afternoon45204</v>
      </c>
      <c r="D188" s="5" t="str">
        <f>IF('by region'!$C$2="Any","Any",'WTX courses'!V301)&amp;M188&amp;IF('by region'!$I$2="Any","Any",N188)&amp;G188</f>
        <v>AnyFlatAny45204</v>
      </c>
      <c r="E188" s="5" t="e">
        <f>IF(I188=#REF!,'WTX courses'!G301,"")</f>
        <v>#REF!</v>
      </c>
      <c r="F188" s="5" t="e">
        <f t="shared" si="17"/>
        <v>#REF!</v>
      </c>
      <c r="G188" s="15">
        <v>45204</v>
      </c>
      <c r="H188" s="16" t="s">
        <v>34</v>
      </c>
      <c r="I188" s="16" t="s">
        <v>36</v>
      </c>
      <c r="J188" s="16" t="s">
        <v>9</v>
      </c>
      <c r="K188" s="14" t="s">
        <v>24</v>
      </c>
      <c r="L188" s="14" t="s">
        <v>19</v>
      </c>
      <c r="M188" s="16" t="s">
        <v>25</v>
      </c>
      <c r="N188" s="16" t="s">
        <v>26</v>
      </c>
      <c r="O188" s="16" t="s">
        <v>14</v>
      </c>
      <c r="P188" s="12">
        <f t="shared" si="18"/>
        <v>1</v>
      </c>
      <c r="Q188" s="12" cm="1">
        <f t="array" ref="Q188">SUMPRODUCT(($G$2:$G$2540=G188)*(P188&gt;$P$2:$P$2540))+1</f>
        <v>1</v>
      </c>
      <c r="R188" s="12" t="e">
        <f>(Q188*100000)+#REF!</f>
        <v>#REF!</v>
      </c>
      <c r="S188" t="e" cm="1">
        <f t="array" ref="S188">SUMPRODUCT(($G$2:$G$2540=G188)*(R188&gt;$R$2:$R$2540))+1</f>
        <v>#REF!</v>
      </c>
      <c r="T188" t="str">
        <f t="shared" si="19"/>
        <v xml:space="preserve">LINGFIELD PARK </v>
      </c>
      <c r="U188">
        <v>0</v>
      </c>
      <c r="V188" t="s">
        <v>11</v>
      </c>
      <c r="W188">
        <f t="shared" si="20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6"/>
        <v>Afternoon45232</v>
      </c>
      <c r="D189" s="5" t="str">
        <f>IF('by region'!$C$2="Any","Any",'WTX courses'!V302)&amp;M189&amp;IF('by region'!$I$2="Any","Any",N189)&amp;G189</f>
        <v>AnyFlatAny45232</v>
      </c>
      <c r="E189" s="5" t="e">
        <f>IF(I189=#REF!,'WTX courses'!G302,"")</f>
        <v>#REF!</v>
      </c>
      <c r="F189" s="5" t="e">
        <f t="shared" si="17"/>
        <v>#REF!</v>
      </c>
      <c r="G189" s="15">
        <v>45232</v>
      </c>
      <c r="H189" s="16" t="s">
        <v>34</v>
      </c>
      <c r="I189" s="16" t="s">
        <v>36</v>
      </c>
      <c r="J189" s="16" t="s">
        <v>9</v>
      </c>
      <c r="K189" s="14" t="s">
        <v>24</v>
      </c>
      <c r="L189" s="14" t="s">
        <v>19</v>
      </c>
      <c r="M189" s="16" t="s">
        <v>25</v>
      </c>
      <c r="N189" s="16" t="s">
        <v>26</v>
      </c>
      <c r="O189" s="16" t="s">
        <v>14</v>
      </c>
      <c r="P189" s="12">
        <f t="shared" si="18"/>
        <v>1</v>
      </c>
      <c r="Q189" s="12" cm="1">
        <f t="array" ref="Q189">SUMPRODUCT(($G$2:$G$2540=G189)*(P189&gt;$P$2:$P$2540))+1</f>
        <v>1</v>
      </c>
      <c r="R189" s="12" t="e">
        <f>(Q189*100000)+#REF!</f>
        <v>#REF!</v>
      </c>
      <c r="S189" t="e" cm="1">
        <f t="array" ref="S189">SUMPRODUCT(($G$2:$G$2540=G189)*(R189&gt;$R$2:$R$2540))+1</f>
        <v>#REF!</v>
      </c>
      <c r="T189" t="str">
        <f t="shared" si="19"/>
        <v xml:space="preserve">LINGFIELD PARK </v>
      </c>
      <c r="U189">
        <v>0</v>
      </c>
      <c r="V189" t="s">
        <v>17</v>
      </c>
      <c r="W189">
        <f t="shared" si="20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6"/>
        <v>Afternoon45248</v>
      </c>
      <c r="D190" s="5" t="str">
        <f>IF('by region'!$C$2="Any","Any",'WTX courses'!V303)&amp;M190&amp;IF('by region'!$I$2="Any","Any",N190)&amp;G190</f>
        <v>AnyFlatAny45248</v>
      </c>
      <c r="E190" s="5" t="e">
        <f>IF(I190=#REF!,'WTX courses'!G303,"")</f>
        <v>#REF!</v>
      </c>
      <c r="F190" s="5" t="e">
        <f t="shared" si="17"/>
        <v>#REF!</v>
      </c>
      <c r="G190" s="15">
        <v>45248</v>
      </c>
      <c r="H190" s="16" t="s">
        <v>37</v>
      </c>
      <c r="I190" s="16" t="s">
        <v>36</v>
      </c>
      <c r="J190" s="16" t="s">
        <v>9</v>
      </c>
      <c r="K190" s="14" t="s">
        <v>24</v>
      </c>
      <c r="L190" s="14" t="s">
        <v>19</v>
      </c>
      <c r="M190" s="16" t="s">
        <v>25</v>
      </c>
      <c r="N190" s="16" t="s">
        <v>26</v>
      </c>
      <c r="O190" s="16" t="s">
        <v>14</v>
      </c>
      <c r="P190" s="12">
        <f t="shared" si="18"/>
        <v>1</v>
      </c>
      <c r="Q190" s="12" cm="1">
        <f t="array" ref="Q190">SUMPRODUCT(($G$2:$G$2540=G190)*(P190&gt;$P$2:$P$2540))+1</f>
        <v>1</v>
      </c>
      <c r="R190" s="12" t="e">
        <f>(Q190*100000)+#REF!</f>
        <v>#REF!</v>
      </c>
      <c r="S190" t="e" cm="1">
        <f t="array" ref="S190">SUMPRODUCT(($G$2:$G$2540=G190)*(R190&gt;$R$2:$R$2540))+1</f>
        <v>#REF!</v>
      </c>
      <c r="T190" t="str">
        <f t="shared" si="19"/>
        <v xml:space="preserve">LINGFIELD PARK </v>
      </c>
      <c r="U190">
        <v>0</v>
      </c>
      <c r="V190" t="s">
        <v>17</v>
      </c>
      <c r="W190">
        <f t="shared" si="20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6"/>
        <v>Afternoon45255</v>
      </c>
      <c r="D191" s="5" t="str">
        <f>IF('by region'!$C$2="Any","Any",'WTX courses'!V304)&amp;M191&amp;IF('by region'!$I$2="Any","Any",N191)&amp;G191</f>
        <v>AnyFlatAny45255</v>
      </c>
      <c r="E191" s="5" t="e">
        <f>IF(I191=#REF!,'WTX courses'!G304,"")</f>
        <v>#REF!</v>
      </c>
      <c r="F191" s="5" t="e">
        <f t="shared" si="17"/>
        <v>#REF!</v>
      </c>
      <c r="G191" s="15">
        <v>45255</v>
      </c>
      <c r="H191" s="16" t="s">
        <v>37</v>
      </c>
      <c r="I191" s="16" t="s">
        <v>36</v>
      </c>
      <c r="J191" s="16" t="s">
        <v>9</v>
      </c>
      <c r="K191" s="14" t="s">
        <v>24</v>
      </c>
      <c r="L191" s="14" t="s">
        <v>19</v>
      </c>
      <c r="M191" s="16" t="s">
        <v>25</v>
      </c>
      <c r="N191" s="16" t="s">
        <v>26</v>
      </c>
      <c r="O191" s="16" t="s">
        <v>14</v>
      </c>
      <c r="P191" s="12">
        <f t="shared" si="18"/>
        <v>1</v>
      </c>
      <c r="Q191" s="12" cm="1">
        <f t="array" ref="Q191">SUMPRODUCT(($G$2:$G$2540=G191)*(P191&gt;$P$2:$P$2540))+1</f>
        <v>1</v>
      </c>
      <c r="R191" s="12" t="e">
        <f>(Q191*100000)+#REF!</f>
        <v>#REF!</v>
      </c>
      <c r="S191" t="e" cm="1">
        <f t="array" ref="S191">SUMPRODUCT(($G$2:$G$2540=G191)*(R191&gt;$R$2:$R$2540))+1</f>
        <v>#REF!</v>
      </c>
      <c r="T191" t="str">
        <f t="shared" si="19"/>
        <v xml:space="preserve">LINGFIELD PARK </v>
      </c>
      <c r="U191">
        <v>0</v>
      </c>
      <c r="V191" t="s">
        <v>11</v>
      </c>
      <c r="W191">
        <f t="shared" si="20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6"/>
        <v>Afternoon45265</v>
      </c>
      <c r="D192" s="5" t="str">
        <f>IF('by region'!$C$2="Any","Any",'WTX courses'!V305)&amp;M192&amp;IF('by region'!$I$2="Any","Any",N192)&amp;G192</f>
        <v>AnyFlatAny45265</v>
      </c>
      <c r="E192" s="5" t="e">
        <f>IF(I192=#REF!,'WTX courses'!G305,"")</f>
        <v>#REF!</v>
      </c>
      <c r="F192" s="5" t="e">
        <f t="shared" si="17"/>
        <v>#REF!</v>
      </c>
      <c r="G192" s="15">
        <v>45265</v>
      </c>
      <c r="H192" s="16" t="s">
        <v>7</v>
      </c>
      <c r="I192" s="16" t="s">
        <v>36</v>
      </c>
      <c r="J192" s="16" t="s">
        <v>9</v>
      </c>
      <c r="K192" s="14" t="s">
        <v>24</v>
      </c>
      <c r="L192" s="14" t="s">
        <v>19</v>
      </c>
      <c r="M192" s="16" t="s">
        <v>25</v>
      </c>
      <c r="N192" s="16" t="s">
        <v>26</v>
      </c>
      <c r="O192" s="16" t="s">
        <v>14</v>
      </c>
      <c r="P192" s="12">
        <f t="shared" si="18"/>
        <v>1</v>
      </c>
      <c r="Q192" s="12" cm="1">
        <f t="array" ref="Q192">SUMPRODUCT(($G$2:$G$2540=G192)*(P192&gt;$P$2:$P$2540))+1</f>
        <v>1</v>
      </c>
      <c r="R192" s="12" t="e">
        <f>(Q192*100000)+#REF!</f>
        <v>#REF!</v>
      </c>
      <c r="S192" t="e" cm="1">
        <f t="array" ref="S192">SUMPRODUCT(($G$2:$G$2540=G192)*(R192&gt;$R$2:$R$2540))+1</f>
        <v>#REF!</v>
      </c>
      <c r="T192" t="str">
        <f t="shared" si="19"/>
        <v xml:space="preserve">LINGFIELD PARK </v>
      </c>
      <c r="U192">
        <v>0</v>
      </c>
      <c r="V192" t="s">
        <v>19</v>
      </c>
      <c r="W192">
        <f t="shared" si="20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6"/>
        <v>Afternoon45266</v>
      </c>
      <c r="D193" s="5" t="str">
        <f>IF('by region'!$C$2="Any","Any",'WTX courses'!V306)&amp;M193&amp;IF('by region'!$I$2="Any","Any",N193)&amp;G193</f>
        <v>AnyFlatAny45266</v>
      </c>
      <c r="E193" s="5" t="e">
        <f>IF(I193=#REF!,'WTX courses'!G306,"")</f>
        <v>#REF!</v>
      </c>
      <c r="F193" s="5" t="e">
        <f t="shared" si="17"/>
        <v>#REF!</v>
      </c>
      <c r="G193" s="15">
        <v>45266</v>
      </c>
      <c r="H193" s="16" t="s">
        <v>27</v>
      </c>
      <c r="I193" s="16" t="s">
        <v>36</v>
      </c>
      <c r="J193" s="16" t="s">
        <v>9</v>
      </c>
      <c r="K193" s="14" t="s">
        <v>24</v>
      </c>
      <c r="L193" s="14" t="s">
        <v>19</v>
      </c>
      <c r="M193" s="16" t="s">
        <v>25</v>
      </c>
      <c r="N193" s="16" t="s">
        <v>26</v>
      </c>
      <c r="O193" s="16" t="s">
        <v>14</v>
      </c>
      <c r="P193" s="12">
        <f t="shared" si="18"/>
        <v>1</v>
      </c>
      <c r="Q193" s="12" cm="1">
        <f t="array" ref="Q193">SUMPRODUCT(($G$2:$G$2540=G193)*(P193&gt;$P$2:$P$2540))+1</f>
        <v>1</v>
      </c>
      <c r="R193" s="12" t="e">
        <f>(Q193*100000)+#REF!</f>
        <v>#REF!</v>
      </c>
      <c r="S193" t="e" cm="1">
        <f t="array" ref="S193">SUMPRODUCT(($G$2:$G$2540=G193)*(R193&gt;$R$2:$R$2540))+1</f>
        <v>#REF!</v>
      </c>
      <c r="T193" t="str">
        <f t="shared" si="19"/>
        <v xml:space="preserve">LINGFIELD PARK </v>
      </c>
      <c r="U193">
        <v>0</v>
      </c>
      <c r="V193" t="s">
        <v>30</v>
      </c>
      <c r="W193">
        <f t="shared" si="20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ref="C194:C257" si="21">J194&amp;G194</f>
        <v>Afternoon45273</v>
      </c>
      <c r="D194" s="5" t="str">
        <f>IF('by region'!$C$2="Any","Any",'WTX courses'!V307)&amp;M194&amp;IF('by region'!$I$2="Any","Any",N194)&amp;G194</f>
        <v>AnyFlatAny45273</v>
      </c>
      <c r="E194" s="5" t="e">
        <f>IF(I194=#REF!,'WTX courses'!G307,"")</f>
        <v>#REF!</v>
      </c>
      <c r="F194" s="5" t="e">
        <f t="shared" ref="F194:F257" si="22">G194&amp;S194</f>
        <v>#REF!</v>
      </c>
      <c r="G194" s="15">
        <v>45273</v>
      </c>
      <c r="H194" s="16" t="s">
        <v>27</v>
      </c>
      <c r="I194" s="16" t="s">
        <v>36</v>
      </c>
      <c r="J194" s="16" t="s">
        <v>9</v>
      </c>
      <c r="K194" s="14" t="s">
        <v>24</v>
      </c>
      <c r="L194" s="14" t="s">
        <v>19</v>
      </c>
      <c r="M194" s="16" t="s">
        <v>25</v>
      </c>
      <c r="N194" s="16" t="s">
        <v>26</v>
      </c>
      <c r="O194" s="16" t="s">
        <v>14</v>
      </c>
      <c r="P194" s="12">
        <f t="shared" si="18"/>
        <v>1</v>
      </c>
      <c r="Q194" s="12" cm="1">
        <f t="array" ref="Q194">SUMPRODUCT(($G$2:$G$2540=G194)*(P194&gt;$P$2:$P$2540))+1</f>
        <v>1</v>
      </c>
      <c r="R194" s="12" t="e">
        <f>(Q194*100000)+#REF!</f>
        <v>#REF!</v>
      </c>
      <c r="S194" t="e" cm="1">
        <f t="array" ref="S194">SUMPRODUCT(($G$2:$G$2540=G194)*(R194&gt;$R$2:$R$2540))+1</f>
        <v>#REF!</v>
      </c>
      <c r="T194" t="str">
        <f t="shared" si="19"/>
        <v xml:space="preserve">LINGFIELD PARK </v>
      </c>
      <c r="U194">
        <v>0</v>
      </c>
      <c r="V194" t="s">
        <v>30</v>
      </c>
      <c r="W194">
        <f t="shared" si="20"/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21"/>
        <v>Afternoon45280</v>
      </c>
      <c r="D195" s="5" t="str">
        <f>IF('by region'!$C$2="Any","Any",'WTX courses'!V308)&amp;M195&amp;IF('by region'!$I$2="Any","Any",N195)&amp;G195</f>
        <v>AnyFlatAny45280</v>
      </c>
      <c r="E195" s="5" t="e">
        <f>IF(I195=#REF!,'WTX courses'!G308,"")</f>
        <v>#REF!</v>
      </c>
      <c r="F195" s="5" t="e">
        <f t="shared" si="22"/>
        <v>#REF!</v>
      </c>
      <c r="G195" s="15">
        <v>45280</v>
      </c>
      <c r="H195" s="16" t="s">
        <v>27</v>
      </c>
      <c r="I195" s="16" t="s">
        <v>36</v>
      </c>
      <c r="J195" s="16" t="s">
        <v>9</v>
      </c>
      <c r="K195" s="14" t="s">
        <v>24</v>
      </c>
      <c r="L195" s="14" t="s">
        <v>19</v>
      </c>
      <c r="M195" s="16" t="s">
        <v>25</v>
      </c>
      <c r="N195" s="16" t="s">
        <v>26</v>
      </c>
      <c r="O195" s="16" t="s">
        <v>14</v>
      </c>
      <c r="P195" s="12">
        <f t="shared" si="18"/>
        <v>1</v>
      </c>
      <c r="Q195" s="12" cm="1">
        <f t="array" ref="Q195">SUMPRODUCT(($G$2:$G$2540=G195)*(P195&gt;$P$2:$P$2540))+1</f>
        <v>1</v>
      </c>
      <c r="R195" s="12" t="e">
        <f>(Q195*100000)+#REF!</f>
        <v>#REF!</v>
      </c>
      <c r="S195" t="e" cm="1">
        <f t="array" ref="S195">SUMPRODUCT(($G$2:$G$2540=G195)*(R195&gt;$R$2:$R$2540))+1</f>
        <v>#REF!</v>
      </c>
      <c r="T195" t="str">
        <f t="shared" si="19"/>
        <v xml:space="preserve">LINGFIELD PARK </v>
      </c>
      <c r="U195">
        <v>0</v>
      </c>
      <c r="V195" t="s">
        <v>17</v>
      </c>
      <c r="W195">
        <f t="shared" si="20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21"/>
        <v>Afternoon45283</v>
      </c>
      <c r="D196" s="5" t="str">
        <f>IF('by region'!$C$2="Any","Any",'WTX courses'!V309)&amp;M196&amp;IF('by region'!$I$2="Any","Any",N196)&amp;G196</f>
        <v>AnyFlatAny45283</v>
      </c>
      <c r="E196" s="5" t="e">
        <f>IF(I196=#REF!,'WTX courses'!G309,"")</f>
        <v>#REF!</v>
      </c>
      <c r="F196" s="5" t="e">
        <f t="shared" si="22"/>
        <v>#REF!</v>
      </c>
      <c r="G196" s="15">
        <v>45283</v>
      </c>
      <c r="H196" s="16" t="s">
        <v>37</v>
      </c>
      <c r="I196" s="16" t="s">
        <v>36</v>
      </c>
      <c r="J196" s="16" t="s">
        <v>9</v>
      </c>
      <c r="K196" s="14" t="s">
        <v>24</v>
      </c>
      <c r="L196" s="14" t="s">
        <v>19</v>
      </c>
      <c r="M196" s="16" t="s">
        <v>25</v>
      </c>
      <c r="N196" s="16" t="s">
        <v>26</v>
      </c>
      <c r="O196" s="16" t="s">
        <v>14</v>
      </c>
      <c r="P196" s="12">
        <f t="shared" si="18"/>
        <v>1</v>
      </c>
      <c r="Q196" s="12" cm="1">
        <f t="array" ref="Q196">SUMPRODUCT(($G$2:$G$2540=G196)*(P196&gt;$P$2:$P$2540))+1</f>
        <v>1</v>
      </c>
      <c r="R196" s="12" t="e">
        <f>(Q196*100000)+#REF!</f>
        <v>#REF!</v>
      </c>
      <c r="S196" t="e" cm="1">
        <f t="array" ref="S196">SUMPRODUCT(($G$2:$G$2540=G196)*(R196&gt;$R$2:$R$2540))+1</f>
        <v>#REF!</v>
      </c>
      <c r="T196" t="str">
        <f t="shared" si="19"/>
        <v xml:space="preserve">LINGFIELD PARK </v>
      </c>
      <c r="U196">
        <v>0</v>
      </c>
      <c r="V196" t="s">
        <v>30</v>
      </c>
      <c r="W196">
        <f t="shared" si="20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21"/>
        <v>Afternoon45291</v>
      </c>
      <c r="D197" s="5" t="str">
        <f>IF('by region'!$C$2="Any","Any",'WTX courses'!V310)&amp;M197&amp;IF('by region'!$I$2="Any","Any",N197)&amp;G197</f>
        <v>AnyFlatAny45291</v>
      </c>
      <c r="E197" s="5" t="e">
        <f>IF(I197=#REF!,'WTX courses'!G310,"")</f>
        <v>#REF!</v>
      </c>
      <c r="F197" s="5" t="e">
        <f t="shared" si="22"/>
        <v>#REF!</v>
      </c>
      <c r="G197" s="15">
        <v>45291</v>
      </c>
      <c r="H197" s="16" t="s">
        <v>40</v>
      </c>
      <c r="I197" s="16" t="s">
        <v>36</v>
      </c>
      <c r="J197" s="16" t="s">
        <v>9</v>
      </c>
      <c r="K197" s="14" t="s">
        <v>24</v>
      </c>
      <c r="L197" s="14" t="s">
        <v>19</v>
      </c>
      <c r="M197" s="16" t="s">
        <v>25</v>
      </c>
      <c r="N197" s="16" t="s">
        <v>26</v>
      </c>
      <c r="O197" s="16" t="s">
        <v>14</v>
      </c>
      <c r="P197" s="12">
        <f t="shared" si="18"/>
        <v>1</v>
      </c>
      <c r="Q197" s="12" cm="1">
        <f t="array" ref="Q197">SUMPRODUCT(($G$2:$G$2540=G197)*(P197&gt;$P$2:$P$2540))+1</f>
        <v>1</v>
      </c>
      <c r="R197" s="12" t="e">
        <f>(Q197*100000)+#REF!</f>
        <v>#REF!</v>
      </c>
      <c r="S197" t="e" cm="1">
        <f t="array" ref="S197">SUMPRODUCT(($G$2:$G$2540=G197)*(R197&gt;$R$2:$R$2540))+1</f>
        <v>#REF!</v>
      </c>
      <c r="T197" t="str">
        <f t="shared" si="19"/>
        <v xml:space="preserve">LINGFIELD PARK </v>
      </c>
      <c r="U197">
        <v>0</v>
      </c>
      <c r="V197" t="s">
        <v>30</v>
      </c>
      <c r="W197">
        <f t="shared" si="20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21"/>
        <v>Floodlit44928</v>
      </c>
      <c r="D198" s="5" t="str">
        <f>IF('by region'!$C$2="Any","Any",'WTX courses'!V349)&amp;M198&amp;IF('by region'!$I$2="Any","Any",N198)&amp;G198</f>
        <v>AnyFlatAny44928</v>
      </c>
      <c r="E198" s="5" t="e">
        <f>IF(I198=#REF!,'WTX courses'!G349,"")</f>
        <v>#REF!</v>
      </c>
      <c r="F198" s="5" t="e">
        <f t="shared" si="22"/>
        <v>#REF!</v>
      </c>
      <c r="G198" s="15">
        <v>44928</v>
      </c>
      <c r="H198" s="16" t="s">
        <v>42</v>
      </c>
      <c r="I198" s="16" t="s">
        <v>31</v>
      </c>
      <c r="J198" s="16" t="s">
        <v>32</v>
      </c>
      <c r="K198" s="14" t="s">
        <v>24</v>
      </c>
      <c r="L198" s="14" t="s">
        <v>11</v>
      </c>
      <c r="M198" s="16" t="s">
        <v>25</v>
      </c>
      <c r="N198" s="16" t="s">
        <v>26</v>
      </c>
      <c r="O198" s="16" t="s">
        <v>14</v>
      </c>
      <c r="P198" s="12">
        <f t="shared" si="18"/>
        <v>3</v>
      </c>
      <c r="Q198" s="12" cm="1">
        <f t="array" ref="Q198">SUMPRODUCT(($G$2:$G$2540=G198)*(P198&gt;$P$2:$P$2540))+1</f>
        <v>2</v>
      </c>
      <c r="R198" s="12" t="e">
        <f>(Q198*100000)+#REF!</f>
        <v>#REF!</v>
      </c>
      <c r="S198" t="e" cm="1">
        <f t="array" ref="S198">SUMPRODUCT(($G$2:$G$2540=G198)*(R198&gt;$R$2:$R$2540))+1</f>
        <v>#REF!</v>
      </c>
      <c r="T198" t="str">
        <f t="shared" si="19"/>
        <v>NEWCASTLE #</v>
      </c>
      <c r="U198">
        <v>0</v>
      </c>
      <c r="V198" t="s">
        <v>11</v>
      </c>
      <c r="W198">
        <f t="shared" si="20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21"/>
        <v>Afternoon44938</v>
      </c>
      <c r="D199" s="5" t="str">
        <f>IF('by region'!$C$2="Any","Any",'WTX courses'!V351)&amp;M199&amp;IF('by region'!$I$2="Any","Any",N199)&amp;G199</f>
        <v>AnyFlatAny44938</v>
      </c>
      <c r="E199" s="5" t="e">
        <f>IF(I199=#REF!,'WTX courses'!G351,"")</f>
        <v>#REF!</v>
      </c>
      <c r="F199" s="5" t="e">
        <f t="shared" si="22"/>
        <v>#REF!</v>
      </c>
      <c r="G199" s="15">
        <v>44938</v>
      </c>
      <c r="H199" s="16" t="s">
        <v>34</v>
      </c>
      <c r="I199" s="16" t="s">
        <v>31</v>
      </c>
      <c r="J199" s="16" t="s">
        <v>9</v>
      </c>
      <c r="K199" s="14" t="s">
        <v>24</v>
      </c>
      <c r="L199" s="14" t="s">
        <v>11</v>
      </c>
      <c r="M199" s="16" t="s">
        <v>25</v>
      </c>
      <c r="N199" s="16" t="s">
        <v>26</v>
      </c>
      <c r="O199" s="16" t="s">
        <v>14</v>
      </c>
      <c r="P199" s="12">
        <f t="shared" si="18"/>
        <v>1</v>
      </c>
      <c r="Q199" s="12" cm="1">
        <f t="array" ref="Q199">SUMPRODUCT(($G$2:$G$2540=G199)*(P199&gt;$P$2:$P$2540))+1</f>
        <v>1</v>
      </c>
      <c r="R199" s="12" t="e">
        <f>(Q199*100000)+#REF!</f>
        <v>#REF!</v>
      </c>
      <c r="S199" t="e" cm="1">
        <f t="array" ref="S199">SUMPRODUCT(($G$2:$G$2540=G199)*(R199&gt;$R$2:$R$2540))+1</f>
        <v>#REF!</v>
      </c>
      <c r="T199" t="str">
        <f t="shared" si="19"/>
        <v xml:space="preserve">NEWCASTLE </v>
      </c>
      <c r="U199">
        <v>0</v>
      </c>
      <c r="V199" t="s">
        <v>30</v>
      </c>
      <c r="W199">
        <f t="shared" si="20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21"/>
        <v>Afternoon44951</v>
      </c>
      <c r="D200" s="5" t="str">
        <f>IF('by region'!$C$2="Any","Any",'WTX courses'!V354)&amp;M200&amp;IF('by region'!$I$2="Any","Any",N200)&amp;G200</f>
        <v>AnyFlatAny44951</v>
      </c>
      <c r="E200" s="5" t="e">
        <f>IF(I200=#REF!,'WTX courses'!G354,"")</f>
        <v>#REF!</v>
      </c>
      <c r="F200" s="5" t="e">
        <f t="shared" si="22"/>
        <v>#REF!</v>
      </c>
      <c r="G200" s="15">
        <v>44951</v>
      </c>
      <c r="H200" s="16" t="s">
        <v>27</v>
      </c>
      <c r="I200" s="16" t="s">
        <v>31</v>
      </c>
      <c r="J200" s="16" t="s">
        <v>9</v>
      </c>
      <c r="K200" s="14" t="s">
        <v>24</v>
      </c>
      <c r="L200" s="14" t="s">
        <v>11</v>
      </c>
      <c r="M200" s="16" t="s">
        <v>25</v>
      </c>
      <c r="N200" s="16" t="s">
        <v>26</v>
      </c>
      <c r="O200" s="16" t="s">
        <v>14</v>
      </c>
      <c r="P200" s="12">
        <f t="shared" si="18"/>
        <v>1</v>
      </c>
      <c r="Q200" s="12" cm="1">
        <f t="array" ref="Q200">SUMPRODUCT(($G$2:$G$2540=G200)*(P200&gt;$P$2:$P$2540))+1</f>
        <v>1</v>
      </c>
      <c r="R200" s="12" t="e">
        <f>(Q200*100000)+#REF!</f>
        <v>#REF!</v>
      </c>
      <c r="S200" t="e" cm="1">
        <f t="array" ref="S200">SUMPRODUCT(($G$2:$G$2540=G200)*(R200&gt;$R$2:$R$2540))+1</f>
        <v>#REF!</v>
      </c>
      <c r="T200" t="str">
        <f t="shared" si="19"/>
        <v xml:space="preserve">NEWCASTLE </v>
      </c>
      <c r="U200">
        <v>0</v>
      </c>
      <c r="V200" t="s">
        <v>19</v>
      </c>
      <c r="W200">
        <f t="shared" si="20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21"/>
        <v>Floodlit44971</v>
      </c>
      <c r="D201" s="5" t="str">
        <f>IF('by region'!$C$2="Any","Any",'WTX courses'!V358)&amp;M201&amp;IF('by region'!$I$2="Any","Any",N201)&amp;G201</f>
        <v>AnyFlatAny44971</v>
      </c>
      <c r="E201" s="5" t="e">
        <f>IF(I201=#REF!,'WTX courses'!G358,"")</f>
        <v>#REF!</v>
      </c>
      <c r="F201" s="5" t="e">
        <f t="shared" si="22"/>
        <v>#REF!</v>
      </c>
      <c r="G201" s="15">
        <v>44971</v>
      </c>
      <c r="H201" s="16" t="s">
        <v>7</v>
      </c>
      <c r="I201" s="16" t="s">
        <v>31</v>
      </c>
      <c r="J201" s="16" t="s">
        <v>32</v>
      </c>
      <c r="K201" s="14" t="s">
        <v>24</v>
      </c>
      <c r="L201" s="14" t="s">
        <v>11</v>
      </c>
      <c r="M201" s="16" t="s">
        <v>25</v>
      </c>
      <c r="N201" s="16" t="s">
        <v>26</v>
      </c>
      <c r="O201" s="16" t="s">
        <v>14</v>
      </c>
      <c r="P201" s="12">
        <f t="shared" si="18"/>
        <v>3</v>
      </c>
      <c r="Q201" s="12" cm="1">
        <f t="array" ref="Q201">SUMPRODUCT(($G$2:$G$2540=G201)*(P201&gt;$P$2:$P$2540))+1</f>
        <v>2</v>
      </c>
      <c r="R201" s="12" t="e">
        <f>(Q201*100000)+#REF!</f>
        <v>#REF!</v>
      </c>
      <c r="S201" t="e" cm="1">
        <f t="array" ref="S201">SUMPRODUCT(($G$2:$G$2540=G201)*(R201&gt;$R$2:$R$2540))+1</f>
        <v>#REF!</v>
      </c>
      <c r="T201" t="str">
        <f t="shared" si="19"/>
        <v>NEWCASTLE #</v>
      </c>
      <c r="U201">
        <v>0</v>
      </c>
      <c r="V201" t="s">
        <v>11</v>
      </c>
      <c r="W201">
        <f t="shared" si="20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21"/>
        <v>Afternoon44979</v>
      </c>
      <c r="D202" s="5" t="str">
        <f>IF('by region'!$C$2="Any","Any",'WTX courses'!V361)&amp;M202&amp;IF('by region'!$I$2="Any","Any",N202)&amp;G202</f>
        <v>AnyFlatAny44979</v>
      </c>
      <c r="E202" s="5" t="e">
        <f>IF(I202=#REF!,'WTX courses'!G361,"")</f>
        <v>#REF!</v>
      </c>
      <c r="F202" s="5" t="e">
        <f t="shared" si="22"/>
        <v>#REF!</v>
      </c>
      <c r="G202" s="15">
        <v>44979</v>
      </c>
      <c r="H202" s="16" t="s">
        <v>27</v>
      </c>
      <c r="I202" s="16" t="s">
        <v>31</v>
      </c>
      <c r="J202" s="16" t="s">
        <v>9</v>
      </c>
      <c r="K202" s="14" t="s">
        <v>24</v>
      </c>
      <c r="L202" s="14" t="s">
        <v>11</v>
      </c>
      <c r="M202" s="16" t="s">
        <v>25</v>
      </c>
      <c r="N202" s="16" t="s">
        <v>26</v>
      </c>
      <c r="O202" s="16" t="s">
        <v>14</v>
      </c>
      <c r="P202" s="12">
        <f t="shared" si="18"/>
        <v>1</v>
      </c>
      <c r="Q202" s="12" cm="1">
        <f t="array" ref="Q202">SUMPRODUCT(($G$2:$G$2540=G202)*(P202&gt;$P$2:$P$2540))+1</f>
        <v>1</v>
      </c>
      <c r="R202" s="12" t="e">
        <f>(Q202*100000)+#REF!</f>
        <v>#REF!</v>
      </c>
      <c r="S202" t="e" cm="1">
        <f t="array" ref="S202">SUMPRODUCT(($G$2:$G$2540=G202)*(R202&gt;$R$2:$R$2540))+1</f>
        <v>#REF!</v>
      </c>
      <c r="T202" t="str">
        <f t="shared" si="19"/>
        <v xml:space="preserve">NEWCASTLE </v>
      </c>
      <c r="U202">
        <v>1</v>
      </c>
      <c r="V202" t="s">
        <v>19</v>
      </c>
      <c r="W202">
        <f t="shared" si="20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21"/>
        <v>Afternoon44987</v>
      </c>
      <c r="D203" s="5" t="str">
        <f>IF('by region'!$C$2="Any","Any",'WTX courses'!V363)&amp;M203&amp;IF('by region'!$I$2="Any","Any",N203)&amp;G203</f>
        <v>AnyFlatAny44987</v>
      </c>
      <c r="E203" s="5" t="e">
        <f>IF(I203=#REF!,'WTX courses'!G363,"")</f>
        <v>#REF!</v>
      </c>
      <c r="F203" s="5" t="e">
        <f t="shared" si="22"/>
        <v>#REF!</v>
      </c>
      <c r="G203" s="15">
        <v>44987</v>
      </c>
      <c r="H203" s="16" t="s">
        <v>34</v>
      </c>
      <c r="I203" s="16" t="s">
        <v>31</v>
      </c>
      <c r="J203" s="16" t="s">
        <v>9</v>
      </c>
      <c r="K203" s="14" t="s">
        <v>24</v>
      </c>
      <c r="L203" s="14" t="s">
        <v>11</v>
      </c>
      <c r="M203" s="16" t="s">
        <v>25</v>
      </c>
      <c r="N203" s="16" t="s">
        <v>26</v>
      </c>
      <c r="O203" s="16" t="s">
        <v>14</v>
      </c>
      <c r="P203" s="12">
        <f t="shared" si="18"/>
        <v>1</v>
      </c>
      <c r="Q203" s="12" cm="1">
        <f t="array" ref="Q203">SUMPRODUCT(($G$2:$G$2540=G203)*(P203&gt;$P$2:$P$2540))+1</f>
        <v>1</v>
      </c>
      <c r="R203" s="12" t="e">
        <f>(Q203*100000)+#REF!</f>
        <v>#REF!</v>
      </c>
      <c r="S203" t="e" cm="1">
        <f t="array" ref="S203">SUMPRODUCT(($G$2:$G$2540=G203)*(R203&gt;$R$2:$R$2540))+1</f>
        <v>#REF!</v>
      </c>
      <c r="T203" t="str">
        <f t="shared" si="19"/>
        <v xml:space="preserve">NEWCASTLE </v>
      </c>
      <c r="U203">
        <v>1</v>
      </c>
      <c r="V203" t="s">
        <v>17</v>
      </c>
      <c r="W203">
        <f t="shared" si="20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21"/>
        <v>Floodlit45000</v>
      </c>
      <c r="D204" s="5" t="str">
        <f>IF('by region'!$C$2="Any","Any",'WTX courses'!V367)&amp;M204&amp;IF('by region'!$I$2="Any","Any",N204)&amp;G204</f>
        <v>AnyFlatAny45000</v>
      </c>
      <c r="E204" s="5" t="e">
        <f>IF(I204=#REF!,'WTX courses'!G367,"")</f>
        <v>#REF!</v>
      </c>
      <c r="F204" s="5" t="e">
        <f t="shared" si="22"/>
        <v>#REF!</v>
      </c>
      <c r="G204" s="15">
        <v>45000</v>
      </c>
      <c r="H204" s="16" t="s">
        <v>27</v>
      </c>
      <c r="I204" s="16" t="s">
        <v>31</v>
      </c>
      <c r="J204" s="16" t="s">
        <v>32</v>
      </c>
      <c r="K204" s="14" t="s">
        <v>24</v>
      </c>
      <c r="L204" s="14" t="s">
        <v>11</v>
      </c>
      <c r="M204" s="16" t="s">
        <v>25</v>
      </c>
      <c r="N204" s="16" t="s">
        <v>26</v>
      </c>
      <c r="O204" s="16" t="s">
        <v>14</v>
      </c>
      <c r="P204" s="12">
        <f t="shared" si="18"/>
        <v>3</v>
      </c>
      <c r="Q204" s="12" cm="1">
        <f t="array" ref="Q204">SUMPRODUCT(($G$2:$G$2540=G204)*(P204&gt;$P$2:$P$2540))+1</f>
        <v>3</v>
      </c>
      <c r="R204" s="12" t="e">
        <f>(Q204*100000)+#REF!</f>
        <v>#REF!</v>
      </c>
      <c r="S204" t="e" cm="1">
        <f t="array" ref="S204">SUMPRODUCT(($G$2:$G$2540=G204)*(R204&gt;$R$2:$R$2540))+1</f>
        <v>#REF!</v>
      </c>
      <c r="T204" t="str">
        <f t="shared" si="19"/>
        <v>NEWCASTLE #</v>
      </c>
      <c r="U204">
        <v>0</v>
      </c>
      <c r="V204" t="s">
        <v>11</v>
      </c>
      <c r="W204">
        <f t="shared" si="20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21"/>
        <v>Floodlit45019</v>
      </c>
      <c r="D205" s="5" t="str">
        <f>IF('by region'!$C$2="Any","Any",'WTX courses'!V371)&amp;M205&amp;IF('by region'!$I$2="Any","Any",N205)&amp;G205</f>
        <v>AnyFlatAny45019</v>
      </c>
      <c r="E205" s="5" t="e">
        <f>IF(I205=#REF!,'WTX courses'!G371,"")</f>
        <v>#REF!</v>
      </c>
      <c r="F205" s="5" t="e">
        <f t="shared" si="22"/>
        <v>#REF!</v>
      </c>
      <c r="G205" s="15">
        <v>45019</v>
      </c>
      <c r="H205" s="16" t="s">
        <v>42</v>
      </c>
      <c r="I205" s="16" t="s">
        <v>31</v>
      </c>
      <c r="J205" s="16" t="s">
        <v>32</v>
      </c>
      <c r="K205" s="14" t="s">
        <v>24</v>
      </c>
      <c r="L205" s="14" t="s">
        <v>11</v>
      </c>
      <c r="M205" s="16" t="s">
        <v>25</v>
      </c>
      <c r="N205" s="16" t="s">
        <v>26</v>
      </c>
      <c r="O205" s="16" t="s">
        <v>14</v>
      </c>
      <c r="P205" s="12">
        <f t="shared" si="18"/>
        <v>3</v>
      </c>
      <c r="Q205" s="12" cm="1">
        <f t="array" ref="Q205">SUMPRODUCT(($G$2:$G$2540=G205)*(P205&gt;$P$2:$P$2540))+1</f>
        <v>2</v>
      </c>
      <c r="R205" s="12" t="e">
        <f>(Q205*100000)+#REF!</f>
        <v>#REF!</v>
      </c>
      <c r="S205" t="e" cm="1">
        <f t="array" ref="S205">SUMPRODUCT(($G$2:$G$2540=G205)*(R205&gt;$R$2:$R$2540))+1</f>
        <v>#REF!</v>
      </c>
      <c r="T205" t="str">
        <f t="shared" si="19"/>
        <v>NEWCASTLE #</v>
      </c>
      <c r="U205">
        <v>0</v>
      </c>
      <c r="V205" t="s">
        <v>30</v>
      </c>
      <c r="W205">
        <f t="shared" si="20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21"/>
        <v>Afternoon45029</v>
      </c>
      <c r="D206" s="5" t="str">
        <f>IF('by region'!$C$2="Any","Any",'WTX courses'!V373)&amp;M206&amp;IF('by region'!$I$2="Any","Any",N206)&amp;G206</f>
        <v>AnyFlatAny45029</v>
      </c>
      <c r="E206" s="5" t="e">
        <f>IF(I206=#REF!,'WTX courses'!G373,"")</f>
        <v>#REF!</v>
      </c>
      <c r="F206" s="5" t="e">
        <f t="shared" si="22"/>
        <v>#REF!</v>
      </c>
      <c r="G206" s="15">
        <v>45029</v>
      </c>
      <c r="H206" s="16" t="s">
        <v>34</v>
      </c>
      <c r="I206" s="16" t="s">
        <v>31</v>
      </c>
      <c r="J206" s="16" t="s">
        <v>9</v>
      </c>
      <c r="K206" s="14" t="s">
        <v>24</v>
      </c>
      <c r="L206" s="14" t="s">
        <v>11</v>
      </c>
      <c r="M206" s="16" t="s">
        <v>25</v>
      </c>
      <c r="N206" s="16" t="s">
        <v>26</v>
      </c>
      <c r="O206" s="16" t="s">
        <v>14</v>
      </c>
      <c r="P206" s="12">
        <f t="shared" si="18"/>
        <v>1</v>
      </c>
      <c r="Q206" s="12" cm="1">
        <f t="array" ref="Q206">SUMPRODUCT(($G$2:$G$2540=G206)*(P206&gt;$P$2:$P$2540))+1</f>
        <v>1</v>
      </c>
      <c r="R206" s="12" t="e">
        <f>(Q206*100000)+#REF!</f>
        <v>#REF!</v>
      </c>
      <c r="S206" t="e" cm="1">
        <f t="array" ref="S206">SUMPRODUCT(($G$2:$G$2540=G206)*(R206&gt;$R$2:$R$2540))+1</f>
        <v>#REF!</v>
      </c>
      <c r="T206" t="str">
        <f t="shared" si="19"/>
        <v xml:space="preserve">NEWCASTLE </v>
      </c>
      <c r="U206">
        <v>0</v>
      </c>
      <c r="V206" t="s">
        <v>17</v>
      </c>
      <c r="W206">
        <f t="shared" si="20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21"/>
        <v>Evening45051</v>
      </c>
      <c r="D207" s="5" t="str">
        <f>IF('by region'!$C$2="Any","Any",'WTX courses'!V375)&amp;M207&amp;IF('by region'!$I$2="Any","Any",N207)&amp;G207</f>
        <v>AnyFlatAny45051</v>
      </c>
      <c r="E207" s="5" t="e">
        <f>IF(I207=#REF!,'WTX courses'!G375,"")</f>
        <v>#REF!</v>
      </c>
      <c r="F207" s="5" t="e">
        <f t="shared" si="22"/>
        <v>#REF!</v>
      </c>
      <c r="G207" s="15">
        <v>45051</v>
      </c>
      <c r="H207" s="16" t="s">
        <v>35</v>
      </c>
      <c r="I207" s="16" t="s">
        <v>31</v>
      </c>
      <c r="J207" s="16" t="s">
        <v>80</v>
      </c>
      <c r="K207" s="14" t="s">
        <v>24</v>
      </c>
      <c r="L207" s="14" t="s">
        <v>11</v>
      </c>
      <c r="M207" s="16" t="s">
        <v>25</v>
      </c>
      <c r="N207" s="16" t="s">
        <v>26</v>
      </c>
      <c r="O207" s="16" t="s">
        <v>14</v>
      </c>
      <c r="P207" s="12">
        <f t="shared" si="18"/>
        <v>2</v>
      </c>
      <c r="Q207" s="12" cm="1">
        <f t="array" ref="Q207">SUMPRODUCT(($G$2:$G$2540=G207)*(P207&gt;$P$2:$P$2540))+1</f>
        <v>3</v>
      </c>
      <c r="R207" s="12" t="e">
        <f>(Q207*100000)+#REF!</f>
        <v>#REF!</v>
      </c>
      <c r="S207" t="e" cm="1">
        <f t="array" ref="S207">SUMPRODUCT(($G$2:$G$2540=G207)*(R207&gt;$R$2:$R$2540))+1</f>
        <v>#REF!</v>
      </c>
      <c r="T207" t="str">
        <f t="shared" si="19"/>
        <v>NEWCASTLE †</v>
      </c>
      <c r="U207">
        <v>0</v>
      </c>
      <c r="V207" t="s">
        <v>11</v>
      </c>
      <c r="W207">
        <f t="shared" si="20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21"/>
        <v>Evening45098</v>
      </c>
      <c r="D208" s="5" t="str">
        <f>IF('by region'!$C$2="Any","Any",'WTX courses'!V376)&amp;M208&amp;IF('by region'!$I$2="Any","Any",N208)&amp;G208</f>
        <v>AnyFlatAny45098</v>
      </c>
      <c r="E208" s="5" t="e">
        <f>IF(I208=#REF!,'WTX courses'!G376,"")</f>
        <v>#REF!</v>
      </c>
      <c r="F208" s="5" t="e">
        <f t="shared" si="22"/>
        <v>#REF!</v>
      </c>
      <c r="G208" s="15">
        <v>45098</v>
      </c>
      <c r="H208" s="16" t="s">
        <v>27</v>
      </c>
      <c r="I208" s="16" t="s">
        <v>31</v>
      </c>
      <c r="J208" s="16" t="s">
        <v>80</v>
      </c>
      <c r="K208" s="14" t="s">
        <v>24</v>
      </c>
      <c r="L208" s="14" t="s">
        <v>11</v>
      </c>
      <c r="M208" s="16" t="s">
        <v>25</v>
      </c>
      <c r="N208" s="16" t="s">
        <v>26</v>
      </c>
      <c r="O208" s="16" t="s">
        <v>14</v>
      </c>
      <c r="P208" s="12">
        <f t="shared" si="18"/>
        <v>2</v>
      </c>
      <c r="Q208" s="12" cm="1">
        <f t="array" ref="Q208">SUMPRODUCT(($G$2:$G$2540=G208)*(P208&gt;$P$2:$P$2540))+1</f>
        <v>2</v>
      </c>
      <c r="R208" s="12" t="e">
        <f>(Q208*100000)+#REF!</f>
        <v>#REF!</v>
      </c>
      <c r="S208" t="e" cm="1">
        <f t="array" ref="S208">SUMPRODUCT(($G$2:$G$2540=G208)*(R208&gt;$R$2:$R$2540))+1</f>
        <v>#REF!</v>
      </c>
      <c r="T208" t="str">
        <f t="shared" si="19"/>
        <v>NEWCASTLE †</v>
      </c>
      <c r="U208">
        <v>0</v>
      </c>
      <c r="V208" t="s">
        <v>19</v>
      </c>
      <c r="W208">
        <f t="shared" si="20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21"/>
        <v>Afternoon45106</v>
      </c>
      <c r="D209" s="5" t="str">
        <f>IF('by region'!$C$2="Any","Any",'WTX courses'!V377)&amp;M209&amp;IF('by region'!$I$2="Any","Any",N209)&amp;G209</f>
        <v>AnyFlatAny45106</v>
      </c>
      <c r="E209" s="5" t="e">
        <f>IF(I209=#REF!,'WTX courses'!G377,"")</f>
        <v>#REF!</v>
      </c>
      <c r="F209" s="5" t="e">
        <f t="shared" si="22"/>
        <v>#REF!</v>
      </c>
      <c r="G209" s="15">
        <v>45106</v>
      </c>
      <c r="H209" s="16" t="s">
        <v>34</v>
      </c>
      <c r="I209" s="16" t="s">
        <v>31</v>
      </c>
      <c r="J209" s="16" t="s">
        <v>9</v>
      </c>
      <c r="K209" s="14" t="s">
        <v>24</v>
      </c>
      <c r="L209" s="14" t="s">
        <v>11</v>
      </c>
      <c r="M209" s="16" t="s">
        <v>25</v>
      </c>
      <c r="N209" s="16" t="s">
        <v>26</v>
      </c>
      <c r="O209" s="16" t="s">
        <v>14</v>
      </c>
      <c r="P209" s="12">
        <f t="shared" si="18"/>
        <v>1</v>
      </c>
      <c r="Q209" s="12" cm="1">
        <f t="array" ref="Q209">SUMPRODUCT(($G$2:$G$2540=G209)*(P209&gt;$P$2:$P$2540))+1</f>
        <v>1</v>
      </c>
      <c r="R209" s="12" t="e">
        <f>(Q209*100000)+#REF!</f>
        <v>#REF!</v>
      </c>
      <c r="S209" t="e" cm="1">
        <f t="array" ref="S209">SUMPRODUCT(($G$2:$G$2540=G209)*(R209&gt;$R$2:$R$2540))+1</f>
        <v>#REF!</v>
      </c>
      <c r="T209" t="str">
        <f t="shared" si="19"/>
        <v xml:space="preserve">NEWCASTLE </v>
      </c>
      <c r="U209">
        <v>0</v>
      </c>
      <c r="V209" t="s">
        <v>17</v>
      </c>
      <c r="W209">
        <f t="shared" si="20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21"/>
        <v>Evening45107</v>
      </c>
      <c r="D210" s="5" t="str">
        <f>IF('by region'!$C$2="Any","Any",'WTX courses'!V378)&amp;M210&amp;IF('by region'!$I$2="Any","Any",N210)&amp;G210</f>
        <v>AnyFlatAny45107</v>
      </c>
      <c r="E210" s="5" t="e">
        <f>IF(I210=#REF!,'WTX courses'!G378,"")</f>
        <v>#REF!</v>
      </c>
      <c r="F210" s="5" t="e">
        <f t="shared" si="22"/>
        <v>#REF!</v>
      </c>
      <c r="G210" s="15">
        <v>45107</v>
      </c>
      <c r="H210" s="16" t="s">
        <v>35</v>
      </c>
      <c r="I210" s="16" t="s">
        <v>31</v>
      </c>
      <c r="J210" s="16" t="s">
        <v>80</v>
      </c>
      <c r="K210" s="14" t="s">
        <v>24</v>
      </c>
      <c r="L210" s="14" t="s">
        <v>11</v>
      </c>
      <c r="M210" s="16" t="s">
        <v>25</v>
      </c>
      <c r="N210" s="16" t="s">
        <v>26</v>
      </c>
      <c r="O210" s="16" t="s">
        <v>14</v>
      </c>
      <c r="P210" s="12">
        <f t="shared" si="18"/>
        <v>2</v>
      </c>
      <c r="Q210" s="12" cm="1">
        <f t="array" ref="Q210">SUMPRODUCT(($G$2:$G$2540=G210)*(P210&gt;$P$2:$P$2540))+1</f>
        <v>3</v>
      </c>
      <c r="R210" s="12" t="e">
        <f>(Q210*100000)+#REF!</f>
        <v>#REF!</v>
      </c>
      <c r="S210" t="e" cm="1">
        <f t="array" ref="S210">SUMPRODUCT(($G$2:$G$2540=G210)*(R210&gt;$R$2:$R$2540))+1</f>
        <v>#REF!</v>
      </c>
      <c r="T210" t="str">
        <f t="shared" si="19"/>
        <v>NEWCASTLE †</v>
      </c>
      <c r="U210">
        <v>0</v>
      </c>
      <c r="V210" t="s">
        <v>30</v>
      </c>
      <c r="W210">
        <f t="shared" si="20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21"/>
        <v>Afternoon45108</v>
      </c>
      <c r="D211" s="5" t="str">
        <f>IF('by region'!$C$2="Any","Any",'WTX courses'!V379)&amp;M211&amp;IF('by region'!$I$2="Any","Any",N211)&amp;G211</f>
        <v>AnyFlatAny45108</v>
      </c>
      <c r="E211" s="5" t="e">
        <f>IF(I211=#REF!,'WTX courses'!G379,"")</f>
        <v>#REF!</v>
      </c>
      <c r="F211" s="5" t="e">
        <f t="shared" si="22"/>
        <v>#REF!</v>
      </c>
      <c r="G211" s="15">
        <v>45108</v>
      </c>
      <c r="H211" s="16" t="s">
        <v>37</v>
      </c>
      <c r="I211" s="16" t="s">
        <v>31</v>
      </c>
      <c r="J211" s="16" t="s">
        <v>9</v>
      </c>
      <c r="K211" s="14" t="s">
        <v>24</v>
      </c>
      <c r="L211" s="14" t="s">
        <v>11</v>
      </c>
      <c r="M211" s="16" t="s">
        <v>25</v>
      </c>
      <c r="N211" s="16" t="s">
        <v>26</v>
      </c>
      <c r="O211" s="16" t="s">
        <v>14</v>
      </c>
      <c r="P211" s="12">
        <f t="shared" si="18"/>
        <v>1</v>
      </c>
      <c r="Q211" s="12" cm="1">
        <f t="array" ref="Q211">SUMPRODUCT(($G$2:$G$2540=G211)*(P211&gt;$P$2:$P$2540))+1</f>
        <v>1</v>
      </c>
      <c r="R211" s="12" t="e">
        <f>(Q211*100000)+#REF!</f>
        <v>#REF!</v>
      </c>
      <c r="S211" t="e" cm="1">
        <f t="array" ref="S211">SUMPRODUCT(($G$2:$G$2540=G211)*(R211&gt;$R$2:$R$2540))+1</f>
        <v>#REF!</v>
      </c>
      <c r="T211" t="str">
        <f t="shared" si="19"/>
        <v xml:space="preserve">NEWCASTLE </v>
      </c>
      <c r="U211">
        <v>0</v>
      </c>
      <c r="V211" t="s">
        <v>11</v>
      </c>
      <c r="W211">
        <f t="shared" si="20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21"/>
        <v>Afternoon45136</v>
      </c>
      <c r="D212" s="5" t="str">
        <f>IF('by region'!$C$2="Any","Any",'WTX courses'!V380)&amp;M212&amp;IF('by region'!$I$2="Any","Any",N212)&amp;G212</f>
        <v>AnyFlatAny45136</v>
      </c>
      <c r="E212" s="5" t="e">
        <f>IF(I212=#REF!,'WTX courses'!G380,"")</f>
        <v>#REF!</v>
      </c>
      <c r="F212" s="5" t="e">
        <f t="shared" si="22"/>
        <v>#REF!</v>
      </c>
      <c r="G212" s="15">
        <v>45136</v>
      </c>
      <c r="H212" s="16" t="s">
        <v>37</v>
      </c>
      <c r="I212" s="16" t="s">
        <v>31</v>
      </c>
      <c r="J212" s="16" t="s">
        <v>9</v>
      </c>
      <c r="K212" s="14" t="s">
        <v>24</v>
      </c>
      <c r="L212" s="14" t="s">
        <v>11</v>
      </c>
      <c r="M212" s="16" t="s">
        <v>25</v>
      </c>
      <c r="N212" s="16" t="s">
        <v>26</v>
      </c>
      <c r="O212" s="16" t="s">
        <v>14</v>
      </c>
      <c r="P212" s="12">
        <f t="shared" si="18"/>
        <v>1</v>
      </c>
      <c r="Q212" s="12" cm="1">
        <f t="array" ref="Q212">SUMPRODUCT(($G$2:$G$2540=G212)*(P212&gt;$P$2:$P$2540))+1</f>
        <v>1</v>
      </c>
      <c r="R212" s="12" t="e">
        <f>(Q212*100000)+#REF!</f>
        <v>#REF!</v>
      </c>
      <c r="S212" t="e" cm="1">
        <f t="array" ref="S212">SUMPRODUCT(($G$2:$G$2540=G212)*(R212&gt;$R$2:$R$2540))+1</f>
        <v>#REF!</v>
      </c>
      <c r="T212" t="str">
        <f t="shared" si="19"/>
        <v xml:space="preserve">NEWCASTLE </v>
      </c>
      <c r="U212">
        <v>0</v>
      </c>
      <c r="V212" t="s">
        <v>19</v>
      </c>
      <c r="W212">
        <f t="shared" si="20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21"/>
        <v>Evening45141</v>
      </c>
      <c r="D213" s="5" t="str">
        <f>IF('by region'!$C$2="Any","Any",'WTX courses'!V381)&amp;M213&amp;IF('by region'!$I$2="Any","Any",N213)&amp;G213</f>
        <v>AnyFlatAny45141</v>
      </c>
      <c r="E213" s="5" t="e">
        <f>IF(I213=#REF!,'WTX courses'!G381,"")</f>
        <v>#REF!</v>
      </c>
      <c r="F213" s="5" t="e">
        <f t="shared" si="22"/>
        <v>#REF!</v>
      </c>
      <c r="G213" s="15">
        <v>45141</v>
      </c>
      <c r="H213" s="16" t="s">
        <v>34</v>
      </c>
      <c r="I213" s="16" t="s">
        <v>31</v>
      </c>
      <c r="J213" s="16" t="s">
        <v>80</v>
      </c>
      <c r="K213" s="14" t="s">
        <v>24</v>
      </c>
      <c r="L213" s="14" t="s">
        <v>11</v>
      </c>
      <c r="M213" s="16" t="s">
        <v>25</v>
      </c>
      <c r="N213" s="16" t="s">
        <v>26</v>
      </c>
      <c r="O213" s="16" t="s">
        <v>14</v>
      </c>
      <c r="P213" s="12">
        <f t="shared" si="18"/>
        <v>2</v>
      </c>
      <c r="Q213" s="12" cm="1">
        <f t="array" ref="Q213">SUMPRODUCT(($G$2:$G$2540=G213)*(P213&gt;$P$2:$P$2540))+1</f>
        <v>3</v>
      </c>
      <c r="R213" s="12" t="e">
        <f>(Q213*100000)+#REF!</f>
        <v>#REF!</v>
      </c>
      <c r="S213" t="e" cm="1">
        <f t="array" ref="S213">SUMPRODUCT(($G$2:$G$2540=G213)*(R213&gt;$R$2:$R$2540))+1</f>
        <v>#REF!</v>
      </c>
      <c r="T213" t="str">
        <f t="shared" si="19"/>
        <v>NEWCASTLE †</v>
      </c>
      <c r="U213">
        <v>0</v>
      </c>
      <c r="V213" t="s">
        <v>19</v>
      </c>
      <c r="W213">
        <f t="shared" si="20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21"/>
        <v>Evening45169</v>
      </c>
      <c r="D214" s="5" t="str">
        <f>IF('by region'!$C$2="Any","Any",'WTX courses'!V383)&amp;M214&amp;IF('by region'!$I$2="Any","Any",N214)&amp;G214</f>
        <v>AnyFlatAny45169</v>
      </c>
      <c r="E214" s="5" t="e">
        <f>IF(I214=#REF!,'WTX courses'!G383,"")</f>
        <v>#REF!</v>
      </c>
      <c r="F214" s="5" t="e">
        <f t="shared" si="22"/>
        <v>#REF!</v>
      </c>
      <c r="G214" s="15">
        <v>45169</v>
      </c>
      <c r="H214" s="16" t="s">
        <v>34</v>
      </c>
      <c r="I214" s="16" t="s">
        <v>31</v>
      </c>
      <c r="J214" s="16" t="s">
        <v>80</v>
      </c>
      <c r="K214" s="14" t="s">
        <v>24</v>
      </c>
      <c r="L214" s="14" t="s">
        <v>11</v>
      </c>
      <c r="M214" s="16" t="s">
        <v>25</v>
      </c>
      <c r="N214" s="16" t="s">
        <v>26</v>
      </c>
      <c r="O214" s="16" t="s">
        <v>14</v>
      </c>
      <c r="P214" s="12">
        <f t="shared" si="18"/>
        <v>2</v>
      </c>
      <c r="Q214" s="12" cm="1">
        <f t="array" ref="Q214">SUMPRODUCT(($G$2:$G$2540=G214)*(P214&gt;$P$2:$P$2540))+1</f>
        <v>4</v>
      </c>
      <c r="R214" s="12" t="e">
        <f>(Q214*100000)+#REF!</f>
        <v>#REF!</v>
      </c>
      <c r="S214" t="e" cm="1">
        <f t="array" ref="S214">SUMPRODUCT(($G$2:$G$2540=G214)*(R214&gt;$R$2:$R$2540))+1</f>
        <v>#REF!</v>
      </c>
      <c r="T214" t="str">
        <f t="shared" si="19"/>
        <v>NEWCASTLE †</v>
      </c>
      <c r="U214">
        <v>0</v>
      </c>
      <c r="V214" t="s">
        <v>11</v>
      </c>
      <c r="W214">
        <f t="shared" si="20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21"/>
        <v>Afternoon45177</v>
      </c>
      <c r="D215" s="5" t="str">
        <f>IF('by region'!$C$2="Any","Any",'WTX courses'!V384)&amp;M215&amp;IF('by region'!$I$2="Any","Any",N215)&amp;G215</f>
        <v>AnyFlatAny45177</v>
      </c>
      <c r="E215" s="5" t="e">
        <f>IF(I215=#REF!,'WTX courses'!G384,"")</f>
        <v>#REF!</v>
      </c>
      <c r="F215" s="5" t="e">
        <f t="shared" si="22"/>
        <v>#REF!</v>
      </c>
      <c r="G215" s="15">
        <v>45177</v>
      </c>
      <c r="H215" s="16" t="s">
        <v>35</v>
      </c>
      <c r="I215" s="16" t="s">
        <v>31</v>
      </c>
      <c r="J215" s="16" t="s">
        <v>9</v>
      </c>
      <c r="K215" s="14" t="s">
        <v>24</v>
      </c>
      <c r="L215" s="14" t="s">
        <v>11</v>
      </c>
      <c r="M215" s="16" t="s">
        <v>25</v>
      </c>
      <c r="N215" s="16" t="s">
        <v>26</v>
      </c>
      <c r="O215" s="16" t="s">
        <v>14</v>
      </c>
      <c r="P215" s="12">
        <f t="shared" si="18"/>
        <v>1</v>
      </c>
      <c r="Q215" s="12" cm="1">
        <f t="array" ref="Q215">SUMPRODUCT(($G$2:$G$2540=G215)*(P215&gt;$P$2:$P$2540))+1</f>
        <v>1</v>
      </c>
      <c r="R215" s="12" t="e">
        <f>(Q215*100000)+#REF!</f>
        <v>#REF!</v>
      </c>
      <c r="S215" t="e" cm="1">
        <f t="array" ref="S215">SUMPRODUCT(($G$2:$G$2540=G215)*(R215&gt;$R$2:$R$2540))+1</f>
        <v>#REF!</v>
      </c>
      <c r="T215" t="str">
        <f t="shared" si="19"/>
        <v xml:space="preserve">NEWCASTLE </v>
      </c>
      <c r="U215">
        <v>0</v>
      </c>
      <c r="V215" t="s">
        <v>19</v>
      </c>
      <c r="W215">
        <f t="shared" si="20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21"/>
        <v>Afternoon45244</v>
      </c>
      <c r="D216" s="5" t="str">
        <f>IF('by region'!$C$2="Any","Any",'WTX courses'!V398)&amp;M216&amp;IF('by region'!$I$2="Any","Any",N216)&amp;G216</f>
        <v>AnyFlatAny45244</v>
      </c>
      <c r="E216" s="5" t="e">
        <f>IF(I216=#REF!,'WTX courses'!G398,"")</f>
        <v>#REF!</v>
      </c>
      <c r="F216" s="5" t="e">
        <f t="shared" si="22"/>
        <v>#REF!</v>
      </c>
      <c r="G216" s="15">
        <v>45244</v>
      </c>
      <c r="H216" s="16" t="s">
        <v>7</v>
      </c>
      <c r="I216" s="16" t="s">
        <v>31</v>
      </c>
      <c r="J216" s="16" t="s">
        <v>9</v>
      </c>
      <c r="K216" s="14" t="s">
        <v>24</v>
      </c>
      <c r="L216" s="14" t="s">
        <v>11</v>
      </c>
      <c r="M216" s="16" t="s">
        <v>25</v>
      </c>
      <c r="N216" s="16" t="s">
        <v>26</v>
      </c>
      <c r="O216" s="16" t="s">
        <v>14</v>
      </c>
      <c r="P216" s="12">
        <f t="shared" si="18"/>
        <v>1</v>
      </c>
      <c r="Q216" s="12" cm="1">
        <f t="array" ref="Q216">SUMPRODUCT(($G$2:$G$2540=G216)*(P216&gt;$P$2:$P$2540))+1</f>
        <v>1</v>
      </c>
      <c r="R216" s="12" t="e">
        <f>(Q216*100000)+#REF!</f>
        <v>#REF!</v>
      </c>
      <c r="S216" t="e" cm="1">
        <f t="array" ref="S216">SUMPRODUCT(($G$2:$G$2540=G216)*(R216&gt;$R$2:$R$2540))+1</f>
        <v>#REF!</v>
      </c>
      <c r="T216" t="str">
        <f t="shared" si="19"/>
        <v xml:space="preserve">NEWCASTLE </v>
      </c>
      <c r="U216">
        <v>0</v>
      </c>
      <c r="V216" t="s">
        <v>19</v>
      </c>
      <c r="W216">
        <f t="shared" si="20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21"/>
        <v>Afternoon45247</v>
      </c>
      <c r="D217" s="5" t="str">
        <f>IF('by region'!$C$2="Any","Any",'WTX courses'!V399)&amp;M217&amp;IF('by region'!$I$2="Any","Any",N217)&amp;G217</f>
        <v>AnyFlatAny45247</v>
      </c>
      <c r="E217" s="5" t="e">
        <f>IF(I217=#REF!,'WTX courses'!G399,"")</f>
        <v>#REF!</v>
      </c>
      <c r="F217" s="5" t="e">
        <f t="shared" si="22"/>
        <v>#REF!</v>
      </c>
      <c r="G217" s="15">
        <v>45247</v>
      </c>
      <c r="H217" s="16" t="s">
        <v>35</v>
      </c>
      <c r="I217" s="16" t="s">
        <v>31</v>
      </c>
      <c r="J217" s="16" t="s">
        <v>9</v>
      </c>
      <c r="K217" s="14" t="s">
        <v>24</v>
      </c>
      <c r="L217" s="14" t="s">
        <v>11</v>
      </c>
      <c r="M217" s="16" t="s">
        <v>25</v>
      </c>
      <c r="N217" s="16" t="s">
        <v>26</v>
      </c>
      <c r="O217" s="16" t="s">
        <v>14</v>
      </c>
      <c r="P217" s="12">
        <f t="shared" si="18"/>
        <v>1</v>
      </c>
      <c r="Q217" s="12" cm="1">
        <f t="array" ref="Q217">SUMPRODUCT(($G$2:$G$2540=G217)*(P217&gt;$P$2:$P$2540))+1</f>
        <v>1</v>
      </c>
      <c r="R217" s="12" t="e">
        <f>(Q217*100000)+#REF!</f>
        <v>#REF!</v>
      </c>
      <c r="S217" t="e" cm="1">
        <f t="array" ref="S217">SUMPRODUCT(($G$2:$G$2540=G217)*(R217&gt;$R$2:$R$2540))+1</f>
        <v>#REF!</v>
      </c>
      <c r="T217" t="str">
        <f t="shared" si="19"/>
        <v xml:space="preserve">NEWCASTLE </v>
      </c>
      <c r="U217">
        <v>0</v>
      </c>
      <c r="V217" t="s">
        <v>19</v>
      </c>
      <c r="W217">
        <f t="shared" si="20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21"/>
        <v>Floodlit45269</v>
      </c>
      <c r="D218" s="5" t="str">
        <f>IF('by region'!$C$2="Any","Any",'WTX courses'!V401)&amp;M218&amp;IF('by region'!$I$2="Any","Any",N218)&amp;G218</f>
        <v>AnyFlatAny45269</v>
      </c>
      <c r="E218" s="5" t="e">
        <f>IF(I218=#REF!,'WTX courses'!G401,"")</f>
        <v>#REF!</v>
      </c>
      <c r="F218" s="5" t="e">
        <f t="shared" si="22"/>
        <v>#REF!</v>
      </c>
      <c r="G218" s="15">
        <v>45269</v>
      </c>
      <c r="H218" s="16" t="s">
        <v>37</v>
      </c>
      <c r="I218" s="16" t="s">
        <v>31</v>
      </c>
      <c r="J218" s="16" t="s">
        <v>32</v>
      </c>
      <c r="K218" s="14" t="s">
        <v>24</v>
      </c>
      <c r="L218" s="14" t="s">
        <v>11</v>
      </c>
      <c r="M218" s="16" t="s">
        <v>25</v>
      </c>
      <c r="N218" s="16" t="s">
        <v>26</v>
      </c>
      <c r="O218" s="16" t="s">
        <v>14</v>
      </c>
      <c r="P218" s="12">
        <f t="shared" si="18"/>
        <v>3</v>
      </c>
      <c r="Q218" s="12" cm="1">
        <f t="array" ref="Q218">SUMPRODUCT(($G$2:$G$2540=G218)*(P218&gt;$P$2:$P$2540))+1</f>
        <v>4</v>
      </c>
      <c r="R218" s="12" t="e">
        <f>(Q218*100000)+#REF!</f>
        <v>#REF!</v>
      </c>
      <c r="S218" t="e" cm="1">
        <f t="array" ref="S218">SUMPRODUCT(($G$2:$G$2540=G218)*(R218&gt;$R$2:$R$2540))+1</f>
        <v>#REF!</v>
      </c>
      <c r="T218" t="str">
        <f t="shared" si="19"/>
        <v>NEWCASTLE #</v>
      </c>
      <c r="U218">
        <v>0</v>
      </c>
      <c r="V218" t="s">
        <v>17</v>
      </c>
      <c r="W218">
        <f t="shared" si="20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21"/>
        <v>Afternoon45276</v>
      </c>
      <c r="D219" s="5" t="str">
        <f>IF('by region'!$C$2="Any","Any",'WTX courses'!V402)&amp;M219&amp;IF('by region'!$I$2="Any","Any",N219)&amp;G219</f>
        <v>AnyFlatAny45276</v>
      </c>
      <c r="E219" s="5" t="e">
        <f>IF(I219=#REF!,'WTX courses'!G402,"")</f>
        <v>#REF!</v>
      </c>
      <c r="F219" s="5" t="e">
        <f t="shared" si="22"/>
        <v>#REF!</v>
      </c>
      <c r="G219" s="15">
        <v>45276</v>
      </c>
      <c r="H219" s="16" t="s">
        <v>37</v>
      </c>
      <c r="I219" s="16" t="s">
        <v>31</v>
      </c>
      <c r="J219" s="16" t="s">
        <v>9</v>
      </c>
      <c r="K219" s="14" t="s">
        <v>24</v>
      </c>
      <c r="L219" s="14" t="s">
        <v>11</v>
      </c>
      <c r="M219" s="16" t="s">
        <v>25</v>
      </c>
      <c r="N219" s="16" t="s">
        <v>26</v>
      </c>
      <c r="O219" s="16" t="s">
        <v>14</v>
      </c>
      <c r="P219" s="12">
        <f t="shared" si="18"/>
        <v>1</v>
      </c>
      <c r="Q219" s="12" cm="1">
        <f t="array" ref="Q219">SUMPRODUCT(($G$2:$G$2540=G219)*(P219&gt;$P$2:$P$2540))+1</f>
        <v>1</v>
      </c>
      <c r="R219" s="12" t="e">
        <f>(Q219*100000)+#REF!</f>
        <v>#REF!</v>
      </c>
      <c r="S219" t="e" cm="1">
        <f t="array" ref="S219">SUMPRODUCT(($G$2:$G$2540=G219)*(R219&gt;$R$2:$R$2540))+1</f>
        <v>#REF!</v>
      </c>
      <c r="T219" t="str">
        <f t="shared" si="19"/>
        <v xml:space="preserve">NEWCASTLE </v>
      </c>
      <c r="U219">
        <v>0</v>
      </c>
      <c r="V219" t="s">
        <v>17</v>
      </c>
      <c r="W219">
        <f t="shared" si="20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21"/>
        <v>Floodlit45288</v>
      </c>
      <c r="D220" s="5" t="str">
        <f>IF('by region'!$C$2="Any","Any",'WTX courses'!V403)&amp;M220&amp;IF('by region'!$I$2="Any","Any",N220)&amp;G220</f>
        <v>AnyFlatAny45288</v>
      </c>
      <c r="E220" s="5" t="e">
        <f>IF(I220=#REF!,'WTX courses'!G403,"")</f>
        <v>#REF!</v>
      </c>
      <c r="F220" s="5" t="e">
        <f t="shared" si="22"/>
        <v>#REF!</v>
      </c>
      <c r="G220" s="15">
        <v>45288</v>
      </c>
      <c r="H220" s="16" t="s">
        <v>34</v>
      </c>
      <c r="I220" s="16" t="s">
        <v>31</v>
      </c>
      <c r="J220" s="16" t="s">
        <v>32</v>
      </c>
      <c r="K220" s="14" t="s">
        <v>24</v>
      </c>
      <c r="L220" s="14" t="s">
        <v>11</v>
      </c>
      <c r="M220" s="16" t="s">
        <v>25</v>
      </c>
      <c r="N220" s="16" t="s">
        <v>26</v>
      </c>
      <c r="O220" s="16" t="s">
        <v>14</v>
      </c>
      <c r="P220" s="12">
        <f t="shared" si="18"/>
        <v>3</v>
      </c>
      <c r="Q220" s="12" cm="1">
        <f t="array" ref="Q220">SUMPRODUCT(($G$2:$G$2540=G220)*(P220&gt;$P$2:$P$2540))+1</f>
        <v>1</v>
      </c>
      <c r="R220" s="12" t="e">
        <f>(Q220*100000)+#REF!</f>
        <v>#REF!</v>
      </c>
      <c r="S220" t="e" cm="1">
        <f t="array" ref="S220">SUMPRODUCT(($G$2:$G$2540=G220)*(R220&gt;$R$2:$R$2540))+1</f>
        <v>#REF!</v>
      </c>
      <c r="T220" t="str">
        <f t="shared" si="19"/>
        <v>NEWCASTLE #</v>
      </c>
      <c r="U220">
        <v>0</v>
      </c>
      <c r="V220" t="s">
        <v>11</v>
      </c>
      <c r="W220">
        <f t="shared" si="20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21"/>
        <v>Floodlit44935</v>
      </c>
      <c r="D221" s="5" t="str">
        <f>IF('by region'!$C$2="Any","Any",'WTX courses'!V508)&amp;M221&amp;IF('by region'!$I$2="Any","Any",N221)&amp;G221</f>
        <v>AnyFlatAny44935</v>
      </c>
      <c r="E221" s="5" t="e">
        <f>IF(I221=#REF!,'WTX courses'!G508,"")</f>
        <v>#REF!</v>
      </c>
      <c r="F221" s="5" t="e">
        <f t="shared" si="22"/>
        <v>#REF!</v>
      </c>
      <c r="G221" s="15">
        <v>44935</v>
      </c>
      <c r="H221" s="16" t="s">
        <v>42</v>
      </c>
      <c r="I221" s="16" t="s">
        <v>43</v>
      </c>
      <c r="J221" s="16" t="s">
        <v>32</v>
      </c>
      <c r="K221" s="14" t="s">
        <v>24</v>
      </c>
      <c r="L221" s="14" t="s">
        <v>17</v>
      </c>
      <c r="M221" s="16" t="s">
        <v>25</v>
      </c>
      <c r="N221" s="16" t="s">
        <v>26</v>
      </c>
      <c r="O221" s="16" t="s">
        <v>14</v>
      </c>
      <c r="P221" s="12">
        <f t="shared" si="18"/>
        <v>3</v>
      </c>
      <c r="Q221" s="12" cm="1">
        <f t="array" ref="Q221">SUMPRODUCT(($G$2:$G$2540=G221)*(P221&gt;$P$2:$P$2540))+1</f>
        <v>1</v>
      </c>
      <c r="R221" s="12" t="e">
        <f>(Q221*100000)+#REF!</f>
        <v>#REF!</v>
      </c>
      <c r="S221" t="e" cm="1">
        <f t="array" ref="S221">SUMPRODUCT(($G$2:$G$2540=G221)*(R221&gt;$R$2:$R$2540))+1</f>
        <v>#REF!</v>
      </c>
      <c r="T221" t="str">
        <f t="shared" si="19"/>
        <v>WOLVERHAMPTON #</v>
      </c>
      <c r="U221">
        <v>0</v>
      </c>
      <c r="V221" t="s">
        <v>17</v>
      </c>
      <c r="W221">
        <f t="shared" si="20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21"/>
        <v>Floodlit44942</v>
      </c>
      <c r="D222" s="5" t="str">
        <f>IF('by region'!$C$2="Any","Any",'WTX courses'!V509)&amp;M222&amp;IF('by region'!$I$2="Any","Any",N222)&amp;G222</f>
        <v>AnyFlatAny44942</v>
      </c>
      <c r="E222" s="5" t="e">
        <f>IF(I222=#REF!,'WTX courses'!G509,"")</f>
        <v>#REF!</v>
      </c>
      <c r="F222" s="5" t="e">
        <f t="shared" si="22"/>
        <v>#REF!</v>
      </c>
      <c r="G222" s="15">
        <v>44942</v>
      </c>
      <c r="H222" s="16" t="s">
        <v>42</v>
      </c>
      <c r="I222" s="16" t="s">
        <v>43</v>
      </c>
      <c r="J222" s="16" t="s">
        <v>32</v>
      </c>
      <c r="K222" s="14" t="s">
        <v>24</v>
      </c>
      <c r="L222" s="14" t="s">
        <v>17</v>
      </c>
      <c r="M222" s="16" t="s">
        <v>25</v>
      </c>
      <c r="N222" s="16" t="s">
        <v>26</v>
      </c>
      <c r="O222" s="16" t="s">
        <v>14</v>
      </c>
      <c r="P222" s="12">
        <f t="shared" si="18"/>
        <v>3</v>
      </c>
      <c r="Q222" s="12" cm="1">
        <f t="array" ref="Q222">SUMPRODUCT(($G$2:$G$2540=G222)*(P222&gt;$P$2:$P$2540))+1</f>
        <v>2</v>
      </c>
      <c r="R222" s="12" t="e">
        <f>(Q222*100000)+#REF!</f>
        <v>#REF!</v>
      </c>
      <c r="S222" t="e" cm="1">
        <f t="array" ref="S222">SUMPRODUCT(($G$2:$G$2540=G222)*(R222&gt;$R$2:$R$2540))+1</f>
        <v>#REF!</v>
      </c>
      <c r="T222" t="str">
        <f t="shared" si="19"/>
        <v>WOLVERHAMPTON #</v>
      </c>
      <c r="U222">
        <v>0</v>
      </c>
      <c r="V222" t="s">
        <v>30</v>
      </c>
      <c r="W222">
        <f t="shared" si="20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21"/>
        <v>Floodlit44949</v>
      </c>
      <c r="D223" s="5" t="str">
        <f>IF('by region'!$C$2="Any","Any",'WTX courses'!V511)&amp;M223&amp;IF('by region'!$I$2="Any","Any",N223)&amp;G223</f>
        <v>AnyFlatAny44949</v>
      </c>
      <c r="E223" s="5" t="e">
        <f>IF(I223=#REF!,'WTX courses'!G511,"")</f>
        <v>#REF!</v>
      </c>
      <c r="F223" s="5" t="e">
        <f t="shared" si="22"/>
        <v>#REF!</v>
      </c>
      <c r="G223" s="15">
        <v>44949</v>
      </c>
      <c r="H223" s="16" t="s">
        <v>42</v>
      </c>
      <c r="I223" s="16" t="s">
        <v>43</v>
      </c>
      <c r="J223" s="16" t="s">
        <v>32</v>
      </c>
      <c r="K223" s="14" t="s">
        <v>24</v>
      </c>
      <c r="L223" s="14" t="s">
        <v>17</v>
      </c>
      <c r="M223" s="16" t="s">
        <v>25</v>
      </c>
      <c r="N223" s="16" t="s">
        <v>26</v>
      </c>
      <c r="O223" s="16" t="s">
        <v>14</v>
      </c>
      <c r="P223" s="12">
        <f t="shared" si="18"/>
        <v>3</v>
      </c>
      <c r="Q223" s="12" cm="1">
        <f t="array" ref="Q223">SUMPRODUCT(($G$2:$G$2540=G223)*(P223&gt;$P$2:$P$2540))+1</f>
        <v>2</v>
      </c>
      <c r="R223" s="12" t="e">
        <f>(Q223*100000)+#REF!</f>
        <v>#REF!</v>
      </c>
      <c r="S223" t="e" cm="1">
        <f t="array" ref="S223">SUMPRODUCT(($G$2:$G$2540=G223)*(R223&gt;$R$2:$R$2540))+1</f>
        <v>#REF!</v>
      </c>
      <c r="T223" t="str">
        <f t="shared" si="19"/>
        <v>WOLVERHAMPTON #</v>
      </c>
      <c r="U223">
        <v>0</v>
      </c>
      <c r="V223" t="s">
        <v>19</v>
      </c>
      <c r="W223">
        <f t="shared" si="20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21"/>
        <v>Floodlit44956</v>
      </c>
      <c r="D224" s="5" t="str">
        <f>IF('by region'!$C$2="Any","Any",'WTX courses'!V513)&amp;M224&amp;IF('by region'!$I$2="Any","Any",N224)&amp;G224</f>
        <v>AnyFlatAny44956</v>
      </c>
      <c r="E224" s="5" t="e">
        <f>IF(I224=#REF!,'WTX courses'!G513,"")</f>
        <v>#REF!</v>
      </c>
      <c r="F224" s="5" t="e">
        <f t="shared" si="22"/>
        <v>#REF!</v>
      </c>
      <c r="G224" s="15">
        <v>44956</v>
      </c>
      <c r="H224" s="16" t="s">
        <v>42</v>
      </c>
      <c r="I224" s="16" t="s">
        <v>43</v>
      </c>
      <c r="J224" s="16" t="s">
        <v>32</v>
      </c>
      <c r="K224" s="14" t="s">
        <v>24</v>
      </c>
      <c r="L224" s="14" t="s">
        <v>17</v>
      </c>
      <c r="M224" s="16" t="s">
        <v>25</v>
      </c>
      <c r="N224" s="16" t="s">
        <v>26</v>
      </c>
      <c r="O224" s="16" t="s">
        <v>14</v>
      </c>
      <c r="P224" s="12">
        <f t="shared" si="18"/>
        <v>3</v>
      </c>
      <c r="Q224" s="12" cm="1">
        <f t="array" ref="Q224">SUMPRODUCT(($G$2:$G$2540=G224)*(P224&gt;$P$2:$P$2540))+1</f>
        <v>1</v>
      </c>
      <c r="R224" s="12" t="e">
        <f>(Q224*100000)+#REF!</f>
        <v>#REF!</v>
      </c>
      <c r="S224" t="e" cm="1">
        <f t="array" ref="S224">SUMPRODUCT(($G$2:$G$2540=G224)*(R224&gt;$R$2:$R$2540))+1</f>
        <v>#REF!</v>
      </c>
      <c r="T224" t="str">
        <f t="shared" si="19"/>
        <v>WOLVERHAMPTON #</v>
      </c>
      <c r="U224">
        <v>0</v>
      </c>
      <c r="V224" t="s">
        <v>17</v>
      </c>
      <c r="W224">
        <f t="shared" si="20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21"/>
        <v>Floodlit44963</v>
      </c>
      <c r="D225" s="5" t="str">
        <f>IF('by region'!$C$2="Any","Any",'WTX courses'!V514)&amp;M225&amp;IF('by region'!$I$2="Any","Any",N225)&amp;G225</f>
        <v>AnyFlatAny44963</v>
      </c>
      <c r="E225" s="5" t="e">
        <f>IF(I225=#REF!,'WTX courses'!G514,"")</f>
        <v>#REF!</v>
      </c>
      <c r="F225" s="5" t="e">
        <f t="shared" si="22"/>
        <v>#REF!</v>
      </c>
      <c r="G225" s="15">
        <v>44963</v>
      </c>
      <c r="H225" s="16" t="s">
        <v>42</v>
      </c>
      <c r="I225" s="16" t="s">
        <v>43</v>
      </c>
      <c r="J225" s="16" t="s">
        <v>32</v>
      </c>
      <c r="K225" s="14" t="s">
        <v>24</v>
      </c>
      <c r="L225" s="14" t="s">
        <v>17</v>
      </c>
      <c r="M225" s="16" t="s">
        <v>25</v>
      </c>
      <c r="N225" s="16" t="s">
        <v>26</v>
      </c>
      <c r="O225" s="16" t="s">
        <v>14</v>
      </c>
      <c r="P225" s="12">
        <f t="shared" si="18"/>
        <v>3</v>
      </c>
      <c r="Q225" s="12" cm="1">
        <f t="array" ref="Q225">SUMPRODUCT(($G$2:$G$2540=G225)*(P225&gt;$P$2:$P$2540))+1</f>
        <v>3</v>
      </c>
      <c r="R225" s="12" t="e">
        <f>(Q225*100000)+#REF!</f>
        <v>#REF!</v>
      </c>
      <c r="S225" t="e" cm="1">
        <f t="array" ref="S225">SUMPRODUCT(($G$2:$G$2540=G225)*(R225&gt;$R$2:$R$2540))+1</f>
        <v>#REF!</v>
      </c>
      <c r="T225" t="str">
        <f t="shared" si="19"/>
        <v>WOLVERHAMPTON #</v>
      </c>
      <c r="U225">
        <v>0</v>
      </c>
      <c r="V225" t="s">
        <v>17</v>
      </c>
      <c r="W225">
        <f t="shared" si="20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21"/>
        <v>Floodlit44968</v>
      </c>
      <c r="D226" s="5" t="str">
        <f>IF('by region'!$C$2="Any","Any",'WTX courses'!V515)&amp;M226&amp;IF('by region'!$I$2="Any","Any",N226)&amp;G226</f>
        <v>AnyFlatAny44968</v>
      </c>
      <c r="E226" s="5" t="e">
        <f>IF(I226=#REF!,'WTX courses'!G515,"")</f>
        <v>#REF!</v>
      </c>
      <c r="F226" s="5" t="e">
        <f t="shared" si="22"/>
        <v>#REF!</v>
      </c>
      <c r="G226" s="15">
        <v>44968</v>
      </c>
      <c r="H226" s="16" t="s">
        <v>37</v>
      </c>
      <c r="I226" s="16" t="s">
        <v>43</v>
      </c>
      <c r="J226" s="16" t="s">
        <v>32</v>
      </c>
      <c r="K226" s="14" t="s">
        <v>24</v>
      </c>
      <c r="L226" s="14" t="s">
        <v>17</v>
      </c>
      <c r="M226" s="16" t="s">
        <v>25</v>
      </c>
      <c r="N226" s="16" t="s">
        <v>26</v>
      </c>
      <c r="O226" s="16" t="s">
        <v>14</v>
      </c>
      <c r="P226" s="12">
        <f t="shared" si="18"/>
        <v>3</v>
      </c>
      <c r="Q226" s="12" cm="1">
        <f t="array" ref="Q226">SUMPRODUCT(($G$2:$G$2540=G226)*(P226&gt;$P$2:$P$2540))+1</f>
        <v>5</v>
      </c>
      <c r="R226" s="12" t="e">
        <f>(Q226*100000)+#REF!</f>
        <v>#REF!</v>
      </c>
      <c r="S226" t="e" cm="1">
        <f t="array" ref="S226">SUMPRODUCT(($G$2:$G$2540=G226)*(R226&gt;$R$2:$R$2540))+1</f>
        <v>#REF!</v>
      </c>
      <c r="T226" t="str">
        <f t="shared" si="19"/>
        <v>WOLVERHAMPTON #</v>
      </c>
      <c r="U226">
        <v>0</v>
      </c>
      <c r="V226" t="s">
        <v>30</v>
      </c>
      <c r="W226">
        <f t="shared" si="20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21"/>
        <v>Floodlit44970</v>
      </c>
      <c r="D227" s="5" t="str">
        <f>IF('by region'!$C$2="Any","Any",'WTX courses'!V516)&amp;M227&amp;IF('by region'!$I$2="Any","Any",N227)&amp;G227</f>
        <v>AnyFlatAny44970</v>
      </c>
      <c r="E227" s="5" t="e">
        <f>IF(I227=#REF!,'WTX courses'!G516,"")</f>
        <v>#REF!</v>
      </c>
      <c r="F227" s="5" t="e">
        <f t="shared" si="22"/>
        <v>#REF!</v>
      </c>
      <c r="G227" s="15">
        <v>44970</v>
      </c>
      <c r="H227" s="16" t="s">
        <v>42</v>
      </c>
      <c r="I227" s="16" t="s">
        <v>43</v>
      </c>
      <c r="J227" s="16" t="s">
        <v>32</v>
      </c>
      <c r="K227" s="14" t="s">
        <v>24</v>
      </c>
      <c r="L227" s="14" t="s">
        <v>17</v>
      </c>
      <c r="M227" s="16" t="s">
        <v>25</v>
      </c>
      <c r="N227" s="16" t="s">
        <v>26</v>
      </c>
      <c r="O227" s="16" t="s">
        <v>14</v>
      </c>
      <c r="P227" s="12">
        <f t="shared" si="18"/>
        <v>3</v>
      </c>
      <c r="Q227" s="12" cm="1">
        <f t="array" ref="Q227">SUMPRODUCT(($G$2:$G$2540=G227)*(P227&gt;$P$2:$P$2540))+1</f>
        <v>1</v>
      </c>
      <c r="R227" s="12" t="e">
        <f>(Q227*100000)+#REF!</f>
        <v>#REF!</v>
      </c>
      <c r="S227" t="e" cm="1">
        <f t="array" ref="S227">SUMPRODUCT(($G$2:$G$2540=G227)*(R227&gt;$R$2:$R$2540))+1</f>
        <v>#REF!</v>
      </c>
      <c r="T227" t="str">
        <f t="shared" si="19"/>
        <v>WOLVERHAMPTON #</v>
      </c>
      <c r="U227">
        <v>0</v>
      </c>
      <c r="V227" t="s">
        <v>30</v>
      </c>
      <c r="W227">
        <f t="shared" si="20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21"/>
        <v>Floodlit44984</v>
      </c>
      <c r="D228" s="5" t="str">
        <f>IF('by region'!$C$2="Any","Any",'WTX courses'!V518)&amp;M228&amp;IF('by region'!$I$2="Any","Any",N228)&amp;G228</f>
        <v>AnyFlatAny44984</v>
      </c>
      <c r="E228" s="5" t="e">
        <f>IF(I228=#REF!,'WTX courses'!G518,"")</f>
        <v>#REF!</v>
      </c>
      <c r="F228" s="5" t="e">
        <f t="shared" si="22"/>
        <v>#REF!</v>
      </c>
      <c r="G228" s="15">
        <v>44984</v>
      </c>
      <c r="H228" s="16" t="s">
        <v>42</v>
      </c>
      <c r="I228" s="16" t="s">
        <v>43</v>
      </c>
      <c r="J228" s="16" t="s">
        <v>32</v>
      </c>
      <c r="K228" s="14" t="s">
        <v>24</v>
      </c>
      <c r="L228" s="14" t="s">
        <v>17</v>
      </c>
      <c r="M228" s="16" t="s">
        <v>25</v>
      </c>
      <c r="N228" s="16" t="s">
        <v>26</v>
      </c>
      <c r="O228" s="16" t="s">
        <v>14</v>
      </c>
      <c r="P228" s="12">
        <f t="shared" si="18"/>
        <v>3</v>
      </c>
      <c r="Q228" s="12" cm="1">
        <f t="array" ref="Q228">SUMPRODUCT(($G$2:$G$2540=G228)*(P228&gt;$P$2:$P$2540))+1</f>
        <v>1</v>
      </c>
      <c r="R228" s="12" t="e">
        <f>(Q228*100000)+#REF!</f>
        <v>#REF!</v>
      </c>
      <c r="S228" t="e" cm="1">
        <f t="array" ref="S228">SUMPRODUCT(($G$2:$G$2540=G228)*(R228&gt;$R$2:$R$2540))+1</f>
        <v>#REF!</v>
      </c>
      <c r="T228" t="str">
        <f t="shared" si="19"/>
        <v>WOLVERHAMPTON #</v>
      </c>
      <c r="U228">
        <v>0</v>
      </c>
      <c r="V228" t="s">
        <v>17</v>
      </c>
      <c r="W228">
        <f t="shared" si="20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21"/>
        <v>Floodlit44991</v>
      </c>
      <c r="D229" s="5" t="str">
        <f>IF('by region'!$C$2="Any","Any",'WTX courses'!V520)&amp;M229&amp;IF('by region'!$I$2="Any","Any",N229)&amp;G229</f>
        <v>AnyFlatAny44991</v>
      </c>
      <c r="E229" s="5" t="e">
        <f>IF(I229=#REF!,'WTX courses'!G520,"")</f>
        <v>#REF!</v>
      </c>
      <c r="F229" s="5" t="e">
        <f t="shared" si="22"/>
        <v>#REF!</v>
      </c>
      <c r="G229" s="15">
        <v>44991</v>
      </c>
      <c r="H229" s="16" t="s">
        <v>42</v>
      </c>
      <c r="I229" s="16" t="s">
        <v>43</v>
      </c>
      <c r="J229" s="16" t="s">
        <v>32</v>
      </c>
      <c r="K229" s="14" t="s">
        <v>24</v>
      </c>
      <c r="L229" s="14" t="s">
        <v>17</v>
      </c>
      <c r="M229" s="16" t="s">
        <v>25</v>
      </c>
      <c r="N229" s="16" t="s">
        <v>26</v>
      </c>
      <c r="O229" s="16" t="s">
        <v>14</v>
      </c>
      <c r="P229" s="12">
        <f t="shared" si="18"/>
        <v>3</v>
      </c>
      <c r="Q229" s="12" cm="1">
        <f t="array" ref="Q229">SUMPRODUCT(($G$2:$G$2540=G229)*(P229&gt;$P$2:$P$2540))+1</f>
        <v>1</v>
      </c>
      <c r="R229" s="12" t="e">
        <f>(Q229*100000)+#REF!</f>
        <v>#REF!</v>
      </c>
      <c r="S229" t="e" cm="1">
        <f t="array" ref="S229">SUMPRODUCT(($G$2:$G$2540=G229)*(R229&gt;$R$2:$R$2540))+1</f>
        <v>#REF!</v>
      </c>
      <c r="T229" t="str">
        <f t="shared" si="19"/>
        <v>WOLVERHAMPTON #</v>
      </c>
      <c r="U229">
        <v>0</v>
      </c>
      <c r="V229" t="s">
        <v>17</v>
      </c>
      <c r="W229">
        <f t="shared" si="20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21"/>
        <v>Afternoon44996</v>
      </c>
      <c r="D230" s="5" t="str">
        <f>IF('by region'!$C$2="Any","Any",'WTX courses'!V521)&amp;M230&amp;IF('by region'!$I$2="Any","Any",N230)&amp;G230</f>
        <v>AnyFlatAny44996</v>
      </c>
      <c r="E230" s="5" t="e">
        <f>IF(I230=#REF!,'WTX courses'!G521,"")</f>
        <v>#REF!</v>
      </c>
      <c r="F230" s="5" t="e">
        <f t="shared" si="22"/>
        <v>#REF!</v>
      </c>
      <c r="G230" s="15">
        <v>44996</v>
      </c>
      <c r="H230" s="16" t="s">
        <v>37</v>
      </c>
      <c r="I230" s="16" t="s">
        <v>43</v>
      </c>
      <c r="J230" s="16" t="s">
        <v>9</v>
      </c>
      <c r="K230" s="14" t="s">
        <v>24</v>
      </c>
      <c r="L230" s="14" t="s">
        <v>17</v>
      </c>
      <c r="M230" s="16" t="s">
        <v>25</v>
      </c>
      <c r="N230" s="16" t="s">
        <v>26</v>
      </c>
      <c r="O230" s="16" t="s">
        <v>14</v>
      </c>
      <c r="P230" s="12">
        <f t="shared" si="18"/>
        <v>1</v>
      </c>
      <c r="Q230" s="12" cm="1">
        <f t="array" ref="Q230">SUMPRODUCT(($G$2:$G$2540=G230)*(P230&gt;$P$2:$P$2540))+1</f>
        <v>1</v>
      </c>
      <c r="R230" s="12" t="e">
        <f>(Q230*100000)+#REF!</f>
        <v>#REF!</v>
      </c>
      <c r="S230" t="e" cm="1">
        <f t="array" ref="S230">SUMPRODUCT(($G$2:$G$2540=G230)*(R230&gt;$R$2:$R$2540))+1</f>
        <v>#REF!</v>
      </c>
      <c r="T230" t="str">
        <f t="shared" si="19"/>
        <v xml:space="preserve">WOLVERHAMPTON </v>
      </c>
      <c r="U230">
        <v>0</v>
      </c>
      <c r="V230" t="s">
        <v>30</v>
      </c>
      <c r="W230">
        <f t="shared" si="20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21"/>
        <v>Floodlit45003</v>
      </c>
      <c r="D231" s="5" t="str">
        <f>IF('by region'!$C$2="Any","Any",'WTX courses'!V524)&amp;M231&amp;IF('by region'!$I$2="Any","Any",N231)&amp;G231</f>
        <v>AnyFlatAny45003</v>
      </c>
      <c r="E231" s="5" t="e">
        <f>IF(I231=#REF!,'WTX courses'!G524,"")</f>
        <v>#REF!</v>
      </c>
      <c r="F231" s="5" t="e">
        <f t="shared" si="22"/>
        <v>#REF!</v>
      </c>
      <c r="G231" s="15">
        <v>45003</v>
      </c>
      <c r="H231" s="16" t="s">
        <v>37</v>
      </c>
      <c r="I231" s="16" t="s">
        <v>43</v>
      </c>
      <c r="J231" s="16" t="s">
        <v>32</v>
      </c>
      <c r="K231" s="14" t="s">
        <v>24</v>
      </c>
      <c r="L231" s="14" t="s">
        <v>17</v>
      </c>
      <c r="M231" s="16" t="s">
        <v>25</v>
      </c>
      <c r="N231" s="16" t="s">
        <v>26</v>
      </c>
      <c r="O231" s="16" t="s">
        <v>14</v>
      </c>
      <c r="P231" s="12">
        <f t="shared" si="18"/>
        <v>3</v>
      </c>
      <c r="Q231" s="12" cm="1">
        <f t="array" ref="Q231">SUMPRODUCT(($G$2:$G$2540=G231)*(P231&gt;$P$2:$P$2540))+1</f>
        <v>5</v>
      </c>
      <c r="R231" s="12" t="e">
        <f>(Q231*100000)+#REF!</f>
        <v>#REF!</v>
      </c>
      <c r="S231" t="e" cm="1">
        <f t="array" ref="S231">SUMPRODUCT(($G$2:$G$2540=G231)*(R231&gt;$R$2:$R$2540))+1</f>
        <v>#REF!</v>
      </c>
      <c r="T231" t="str">
        <f t="shared" si="19"/>
        <v>WOLVERHAMPTON #</v>
      </c>
      <c r="U231">
        <v>0</v>
      </c>
      <c r="V231" t="s">
        <v>30</v>
      </c>
      <c r="W231">
        <f t="shared" si="20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21"/>
        <v>Floodlit45012</v>
      </c>
      <c r="D232" s="5" t="str">
        <f>IF('by region'!$C$2="Any","Any",'WTX courses'!V526)&amp;M232&amp;IF('by region'!$I$2="Any","Any",N232)&amp;G232</f>
        <v>AnyFlatAny45012</v>
      </c>
      <c r="E232" s="5" t="e">
        <f>IF(I232=#REF!,'WTX courses'!G526,"")</f>
        <v>#REF!</v>
      </c>
      <c r="F232" s="5" t="e">
        <f t="shared" si="22"/>
        <v>#REF!</v>
      </c>
      <c r="G232" s="15">
        <v>45012</v>
      </c>
      <c r="H232" s="16" t="s">
        <v>42</v>
      </c>
      <c r="I232" s="16" t="s">
        <v>43</v>
      </c>
      <c r="J232" s="16" t="s">
        <v>32</v>
      </c>
      <c r="K232" s="14" t="s">
        <v>24</v>
      </c>
      <c r="L232" s="14" t="s">
        <v>17</v>
      </c>
      <c r="M232" s="16" t="s">
        <v>25</v>
      </c>
      <c r="N232" s="16" t="s">
        <v>26</v>
      </c>
      <c r="O232" s="16" t="s">
        <v>14</v>
      </c>
      <c r="P232" s="12">
        <f t="shared" ref="P232:P259" si="23">IF(J232="Afternoon",1,IF(J232="Evening",2,IF(J232="Floodlit",3,4)))</f>
        <v>3</v>
      </c>
      <c r="Q232" s="12" cm="1">
        <f t="array" ref="Q232">SUMPRODUCT(($G$2:$G$2540=G232)*(P232&gt;$P$2:$P$2540))+1</f>
        <v>3</v>
      </c>
      <c r="R232" s="12" t="e">
        <f>(Q232*100000)+#REF!</f>
        <v>#REF!</v>
      </c>
      <c r="S232" t="e" cm="1">
        <f t="array" ref="S232">SUMPRODUCT(($G$2:$G$2540=G232)*(R232&gt;$R$2:$R$2540))+1</f>
        <v>#REF!</v>
      </c>
      <c r="T232" t="str">
        <f t="shared" ref="T232:T259" si="24">_xlfn.CONCAT(IF(M232="Flat",UPPER(I232),I232)," ",IF(J232="Evening","†",IF(J232="Floodlit","#","")))</f>
        <v>WOLVERHAMPTON #</v>
      </c>
      <c r="U232">
        <v>0</v>
      </c>
      <c r="V232" t="s">
        <v>19</v>
      </c>
      <c r="W232">
        <f t="shared" ref="W232:W259" si="25">YEAR(G232)</f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21"/>
        <v>Floodlit45013</v>
      </c>
      <c r="D233" s="5" t="str">
        <f>IF('by region'!$C$2="Any","Any",'WTX courses'!V527)&amp;M233&amp;IF('by region'!$I$2="Any","Any",N233)&amp;G233</f>
        <v>AnyFlatAny45013</v>
      </c>
      <c r="E233" s="5" t="e">
        <f>IF(I233=#REF!,'WTX courses'!G527,"")</f>
        <v>#REF!</v>
      </c>
      <c r="F233" s="5" t="e">
        <f t="shared" si="22"/>
        <v>#REF!</v>
      </c>
      <c r="G233" s="15">
        <v>45013</v>
      </c>
      <c r="H233" s="16" t="s">
        <v>7</v>
      </c>
      <c r="I233" s="16" t="s">
        <v>43</v>
      </c>
      <c r="J233" s="16" t="s">
        <v>32</v>
      </c>
      <c r="K233" s="14" t="s">
        <v>24</v>
      </c>
      <c r="L233" s="14" t="s">
        <v>17</v>
      </c>
      <c r="M233" s="16" t="s">
        <v>25</v>
      </c>
      <c r="N233" s="16" t="s">
        <v>26</v>
      </c>
      <c r="O233" s="16" t="s">
        <v>14</v>
      </c>
      <c r="P233" s="12">
        <f t="shared" si="23"/>
        <v>3</v>
      </c>
      <c r="Q233" s="12" cm="1">
        <f t="array" ref="Q233">SUMPRODUCT(($G$2:$G$2540=G233)*(P233&gt;$P$2:$P$2540))+1</f>
        <v>2</v>
      </c>
      <c r="R233" s="12" t="e">
        <f>(Q233*100000)+#REF!</f>
        <v>#REF!</v>
      </c>
      <c r="S233" t="e" cm="1">
        <f t="array" ref="S233">SUMPRODUCT(($G$2:$G$2540=G233)*(R233&gt;$R$2:$R$2540))+1</f>
        <v>#REF!</v>
      </c>
      <c r="T233" t="str">
        <f t="shared" si="24"/>
        <v>WOLVERHAMPTON #</v>
      </c>
      <c r="U233">
        <v>0</v>
      </c>
      <c r="V233" t="s">
        <v>11</v>
      </c>
      <c r="W233">
        <f t="shared" si="25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21"/>
        <v>Floodlit45015</v>
      </c>
      <c r="D234" s="5" t="str">
        <f>IF('by region'!$C$2="Any","Any",'WTX courses'!V528)&amp;M234&amp;IF('by region'!$I$2="Any","Any",N234)&amp;G234</f>
        <v>AnyFlatAny45015</v>
      </c>
      <c r="E234" s="5" t="e">
        <f>IF(I234=#REF!,'WTX courses'!G528,"")</f>
        <v>#REF!</v>
      </c>
      <c r="F234" s="5" t="e">
        <f t="shared" si="22"/>
        <v>#REF!</v>
      </c>
      <c r="G234" s="15">
        <v>45015</v>
      </c>
      <c r="H234" s="16" t="s">
        <v>34</v>
      </c>
      <c r="I234" s="16" t="s">
        <v>43</v>
      </c>
      <c r="J234" s="16" t="s">
        <v>32</v>
      </c>
      <c r="K234" s="14" t="s">
        <v>24</v>
      </c>
      <c r="L234" s="14" t="s">
        <v>17</v>
      </c>
      <c r="M234" s="16" t="s">
        <v>25</v>
      </c>
      <c r="N234" s="16" t="s">
        <v>26</v>
      </c>
      <c r="O234" s="16" t="s">
        <v>14</v>
      </c>
      <c r="P234" s="12">
        <f t="shared" si="23"/>
        <v>3</v>
      </c>
      <c r="Q234" s="12" cm="1">
        <f t="array" ref="Q234">SUMPRODUCT(($G$2:$G$2540=G234)*(P234&gt;$P$2:$P$2540))+1</f>
        <v>3</v>
      </c>
      <c r="R234" s="12" t="e">
        <f>(Q234*100000)+#REF!</f>
        <v>#REF!</v>
      </c>
      <c r="S234" t="e" cm="1">
        <f t="array" ref="S234">SUMPRODUCT(($G$2:$G$2540=G234)*(R234&gt;$R$2:$R$2540))+1</f>
        <v>#REF!</v>
      </c>
      <c r="T234" t="str">
        <f t="shared" si="24"/>
        <v>WOLVERHAMPTON #</v>
      </c>
      <c r="U234">
        <v>0</v>
      </c>
      <c r="V234" t="s">
        <v>11</v>
      </c>
      <c r="W234">
        <f t="shared" si="25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21"/>
        <v>Afternoon45021</v>
      </c>
      <c r="D235" s="5" t="str">
        <f>IF('by region'!$C$2="Any","Any",'WTX courses'!V529)&amp;M235&amp;IF('by region'!$I$2="Any","Any",N235)&amp;G235</f>
        <v>AnyFlatAny45021</v>
      </c>
      <c r="E235" s="5" t="e">
        <f>IF(I235=#REF!,'WTX courses'!G529,"")</f>
        <v>#REF!</v>
      </c>
      <c r="F235" s="5" t="e">
        <f t="shared" si="22"/>
        <v>#REF!</v>
      </c>
      <c r="G235" s="15">
        <v>45021</v>
      </c>
      <c r="H235" s="16" t="s">
        <v>27</v>
      </c>
      <c r="I235" s="16" t="s">
        <v>43</v>
      </c>
      <c r="J235" s="16" t="s">
        <v>9</v>
      </c>
      <c r="K235" s="14" t="s">
        <v>24</v>
      </c>
      <c r="L235" s="14" t="s">
        <v>17</v>
      </c>
      <c r="M235" s="16" t="s">
        <v>25</v>
      </c>
      <c r="N235" s="16" t="s">
        <v>26</v>
      </c>
      <c r="O235" s="16" t="s">
        <v>14</v>
      </c>
      <c r="P235" s="12">
        <f t="shared" si="23"/>
        <v>1</v>
      </c>
      <c r="Q235" s="12" cm="1">
        <f t="array" ref="Q235">SUMPRODUCT(($G$2:$G$2540=G235)*(P235&gt;$P$2:$P$2540))+1</f>
        <v>1</v>
      </c>
      <c r="R235" s="12" t="e">
        <f>(Q235*100000)+#REF!</f>
        <v>#REF!</v>
      </c>
      <c r="S235" t="e" cm="1">
        <f t="array" ref="S235">SUMPRODUCT(($G$2:$G$2540=G235)*(R235&gt;$R$2:$R$2540))+1</f>
        <v>#REF!</v>
      </c>
      <c r="T235" t="str">
        <f t="shared" si="24"/>
        <v xml:space="preserve">WOLVERHAMPTON </v>
      </c>
      <c r="U235">
        <v>0</v>
      </c>
      <c r="V235" t="s">
        <v>17</v>
      </c>
      <c r="W235">
        <f t="shared" si="25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21"/>
        <v>Floodlit45024</v>
      </c>
      <c r="D236" s="5" t="str">
        <f>IF('by region'!$C$2="Any","Any",'WTX courses'!V530)&amp;M236&amp;IF('by region'!$I$2="Any","Any",N236)&amp;G236</f>
        <v>AnyFlatAny45024</v>
      </c>
      <c r="E236" s="5" t="e">
        <f>IF(I236=#REF!,'WTX courses'!G530,"")</f>
        <v>#REF!</v>
      </c>
      <c r="F236" s="5" t="e">
        <f t="shared" si="22"/>
        <v>#REF!</v>
      </c>
      <c r="G236" s="15">
        <v>45024</v>
      </c>
      <c r="H236" s="16" t="s">
        <v>37</v>
      </c>
      <c r="I236" s="16" t="s">
        <v>43</v>
      </c>
      <c r="J236" s="16" t="s">
        <v>32</v>
      </c>
      <c r="K236" s="14" t="s">
        <v>24</v>
      </c>
      <c r="L236" s="14" t="s">
        <v>17</v>
      </c>
      <c r="M236" s="16" t="s">
        <v>25</v>
      </c>
      <c r="N236" s="16" t="s">
        <v>26</v>
      </c>
      <c r="O236" s="16" t="s">
        <v>14</v>
      </c>
      <c r="P236" s="12">
        <f t="shared" si="23"/>
        <v>3</v>
      </c>
      <c r="Q236" s="12" cm="1">
        <f t="array" ref="Q236">SUMPRODUCT(($G$2:$G$2540=G236)*(P236&gt;$P$2:$P$2540))+1</f>
        <v>4</v>
      </c>
      <c r="R236" s="12" t="e">
        <f>(Q236*100000)+#REF!</f>
        <v>#REF!</v>
      </c>
      <c r="S236" t="e" cm="1">
        <f t="array" ref="S236">SUMPRODUCT(($G$2:$G$2540=G236)*(R236&gt;$R$2:$R$2540))+1</f>
        <v>#REF!</v>
      </c>
      <c r="T236" t="str">
        <f t="shared" si="24"/>
        <v>WOLVERHAMPTON #</v>
      </c>
      <c r="U236">
        <v>0</v>
      </c>
      <c r="V236" t="s">
        <v>19</v>
      </c>
      <c r="W236">
        <f t="shared" si="25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21"/>
        <v>Afternoon45026</v>
      </c>
      <c r="D237" s="5" t="str">
        <f>IF('by region'!$C$2="Any","Any",'WTX courses'!V531)&amp;M237&amp;IF('by region'!$I$2="Any","Any",N237)&amp;G237</f>
        <v>AnyFlatAny45026</v>
      </c>
      <c r="E237" s="5" t="e">
        <f>IF(I237=#REF!,'WTX courses'!G531,"")</f>
        <v>#REF!</v>
      </c>
      <c r="F237" s="5" t="e">
        <f t="shared" si="22"/>
        <v>#REF!</v>
      </c>
      <c r="G237" s="15">
        <v>45026</v>
      </c>
      <c r="H237" s="16" t="s">
        <v>42</v>
      </c>
      <c r="I237" s="16" t="s">
        <v>43</v>
      </c>
      <c r="J237" s="16" t="s">
        <v>9</v>
      </c>
      <c r="K237" s="14" t="s">
        <v>24</v>
      </c>
      <c r="L237" s="14" t="s">
        <v>17</v>
      </c>
      <c r="M237" s="16" t="s">
        <v>25</v>
      </c>
      <c r="N237" s="16" t="s">
        <v>26</v>
      </c>
      <c r="O237" s="16" t="s">
        <v>14</v>
      </c>
      <c r="P237" s="12">
        <f t="shared" si="23"/>
        <v>1</v>
      </c>
      <c r="Q237" s="12" cm="1">
        <f t="array" ref="Q237">SUMPRODUCT(($G$2:$G$2540=G237)*(P237&gt;$P$2:$P$2540))+1</f>
        <v>1</v>
      </c>
      <c r="R237" s="12" t="e">
        <f>(Q237*100000)+#REF!</f>
        <v>#REF!</v>
      </c>
      <c r="S237" t="e" cm="1">
        <f t="array" ref="S237">SUMPRODUCT(($G$2:$G$2540=G237)*(R237&gt;$R$2:$R$2540))+1</f>
        <v>#REF!</v>
      </c>
      <c r="T237" t="str">
        <f t="shared" si="24"/>
        <v xml:space="preserve">WOLVERHAMPTON </v>
      </c>
      <c r="U237">
        <v>0</v>
      </c>
      <c r="V237" t="s">
        <v>11</v>
      </c>
      <c r="W237">
        <f t="shared" si="25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21"/>
        <v>Floodlit45027</v>
      </c>
      <c r="D238" s="5" t="str">
        <f>IF('by region'!$C$2="Any","Any",'WTX courses'!V532)&amp;M238&amp;IF('by region'!$I$2="Any","Any",N238)&amp;G238</f>
        <v>AnyFlatAny45027</v>
      </c>
      <c r="E238" s="5" t="e">
        <f>IF(I238=#REF!,'WTX courses'!G532,"")</f>
        <v>#REF!</v>
      </c>
      <c r="F238" s="5" t="e">
        <f t="shared" si="22"/>
        <v>#REF!</v>
      </c>
      <c r="G238" s="15">
        <v>45027</v>
      </c>
      <c r="H238" s="16" t="s">
        <v>7</v>
      </c>
      <c r="I238" s="16" t="s">
        <v>43</v>
      </c>
      <c r="J238" s="16" t="s">
        <v>32</v>
      </c>
      <c r="K238" s="14" t="s">
        <v>24</v>
      </c>
      <c r="L238" s="14" t="s">
        <v>17</v>
      </c>
      <c r="M238" s="16" t="s">
        <v>25</v>
      </c>
      <c r="N238" s="16" t="s">
        <v>26</v>
      </c>
      <c r="O238" s="16" t="s">
        <v>14</v>
      </c>
      <c r="P238" s="12">
        <f t="shared" si="23"/>
        <v>3</v>
      </c>
      <c r="Q238" s="12" cm="1">
        <f t="array" ref="Q238">SUMPRODUCT(($G$2:$G$2540=G238)*(P238&gt;$P$2:$P$2540))+1</f>
        <v>2</v>
      </c>
      <c r="R238" s="12" t="e">
        <f>(Q238*100000)+#REF!</f>
        <v>#REF!</v>
      </c>
      <c r="S238" t="e" cm="1">
        <f t="array" ref="S238">SUMPRODUCT(($G$2:$G$2540=G238)*(R238&gt;$R$2:$R$2540))+1</f>
        <v>#REF!</v>
      </c>
      <c r="T238" t="str">
        <f t="shared" si="24"/>
        <v>WOLVERHAMPTON #</v>
      </c>
      <c r="U238">
        <v>0</v>
      </c>
      <c r="V238" t="s">
        <v>17</v>
      </c>
      <c r="W238">
        <f t="shared" si="25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21"/>
        <v>Floodlit45031</v>
      </c>
      <c r="D239" s="5" t="str">
        <f>IF('by region'!$C$2="Any","Any",'WTX courses'!V533)&amp;M239&amp;IF('by region'!$I$2="Any","Any",N239)&amp;G239</f>
        <v>AnyFlatAny45031</v>
      </c>
      <c r="E239" s="5" t="e">
        <f>IF(I239=#REF!,'WTX courses'!G533,"")</f>
        <v>#REF!</v>
      </c>
      <c r="F239" s="5" t="e">
        <f t="shared" si="22"/>
        <v>#REF!</v>
      </c>
      <c r="G239" s="15">
        <v>45031</v>
      </c>
      <c r="H239" s="16" t="s">
        <v>37</v>
      </c>
      <c r="I239" s="16" t="s">
        <v>43</v>
      </c>
      <c r="J239" s="16" t="s">
        <v>32</v>
      </c>
      <c r="K239" s="14" t="s">
        <v>24</v>
      </c>
      <c r="L239" s="14" t="s">
        <v>17</v>
      </c>
      <c r="M239" s="16" t="s">
        <v>25</v>
      </c>
      <c r="N239" s="16" t="s">
        <v>26</v>
      </c>
      <c r="O239" s="16" t="s">
        <v>14</v>
      </c>
      <c r="P239" s="12">
        <f t="shared" si="23"/>
        <v>3</v>
      </c>
      <c r="Q239" s="12" cm="1">
        <f t="array" ref="Q239">SUMPRODUCT(($G$2:$G$2540=G239)*(P239&gt;$P$2:$P$2540))+1</f>
        <v>5</v>
      </c>
      <c r="R239" s="12" t="e">
        <f>(Q239*100000)+#REF!</f>
        <v>#REF!</v>
      </c>
      <c r="S239" t="e" cm="1">
        <f t="array" ref="S239">SUMPRODUCT(($G$2:$G$2540=G239)*(R239&gt;$R$2:$R$2540))+1</f>
        <v>#REF!</v>
      </c>
      <c r="T239" t="str">
        <f t="shared" si="24"/>
        <v>WOLVERHAMPTON #</v>
      </c>
      <c r="U239">
        <v>0</v>
      </c>
      <c r="V239" t="s">
        <v>30</v>
      </c>
      <c r="W239">
        <f t="shared" si="25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21"/>
        <v>Evening45041</v>
      </c>
      <c r="D240" s="5" t="str">
        <f>IF('by region'!$C$2="Any","Any",'WTX courses'!V534)&amp;M240&amp;IF('by region'!$I$2="Any","Any",N240)&amp;G240</f>
        <v>AnyFlatAny45041</v>
      </c>
      <c r="E240" s="5" t="e">
        <f>IF(I240=#REF!,'WTX courses'!G534,"")</f>
        <v>#REF!</v>
      </c>
      <c r="F240" s="5" t="e">
        <f t="shared" si="22"/>
        <v>#REF!</v>
      </c>
      <c r="G240" s="15">
        <v>45041</v>
      </c>
      <c r="H240" s="16" t="s">
        <v>7</v>
      </c>
      <c r="I240" s="16" t="s">
        <v>43</v>
      </c>
      <c r="J240" s="16" t="s">
        <v>80</v>
      </c>
      <c r="K240" s="14" t="s">
        <v>24</v>
      </c>
      <c r="L240" s="14" t="s">
        <v>17</v>
      </c>
      <c r="M240" s="16" t="s">
        <v>25</v>
      </c>
      <c r="N240" s="16" t="s">
        <v>26</v>
      </c>
      <c r="O240" s="16" t="s">
        <v>14</v>
      </c>
      <c r="P240" s="12">
        <f t="shared" si="23"/>
        <v>2</v>
      </c>
      <c r="Q240" s="12" cm="1">
        <f t="array" ref="Q240">SUMPRODUCT(($G$2:$G$2540=G240)*(P240&gt;$P$2:$P$2540))+1</f>
        <v>4</v>
      </c>
      <c r="R240" s="12" t="e">
        <f>(Q240*100000)+#REF!</f>
        <v>#REF!</v>
      </c>
      <c r="S240" t="e" cm="1">
        <f t="array" ref="S240">SUMPRODUCT(($G$2:$G$2540=G240)*(R240&gt;$R$2:$R$2540))+1</f>
        <v>#REF!</v>
      </c>
      <c r="T240" t="str">
        <f t="shared" si="24"/>
        <v>WOLVERHAMPTON †</v>
      </c>
      <c r="U240">
        <v>0</v>
      </c>
      <c r="V240" t="s">
        <v>11</v>
      </c>
      <c r="W240">
        <f t="shared" si="25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21"/>
        <v>Evening45045</v>
      </c>
      <c r="D241" s="5" t="str">
        <f>IF('by region'!$C$2="Any","Any",'WTX courses'!V535)&amp;M241&amp;IF('by region'!$I$2="Any","Any",N241)&amp;G241</f>
        <v>AnyFlatAny45045</v>
      </c>
      <c r="E241" s="5" t="e">
        <f>IF(I241=#REF!,'WTX courses'!G535,"")</f>
        <v>#REF!</v>
      </c>
      <c r="F241" s="5" t="e">
        <f t="shared" si="22"/>
        <v>#REF!</v>
      </c>
      <c r="G241" s="15">
        <v>45045</v>
      </c>
      <c r="H241" s="16" t="s">
        <v>37</v>
      </c>
      <c r="I241" s="16" t="s">
        <v>43</v>
      </c>
      <c r="J241" s="16" t="s">
        <v>80</v>
      </c>
      <c r="K241" s="14" t="s">
        <v>24</v>
      </c>
      <c r="L241" s="14" t="s">
        <v>17</v>
      </c>
      <c r="M241" s="16" t="s">
        <v>25</v>
      </c>
      <c r="N241" s="16" t="s">
        <v>26</v>
      </c>
      <c r="O241" s="16" t="s">
        <v>14</v>
      </c>
      <c r="P241" s="12">
        <f t="shared" si="23"/>
        <v>2</v>
      </c>
      <c r="Q241" s="12" cm="1">
        <f t="array" ref="Q241">SUMPRODUCT(($G$2:$G$2540=G241)*(P241&gt;$P$2:$P$2540))+1</f>
        <v>3</v>
      </c>
      <c r="R241" s="12" t="e">
        <f>(Q241*100000)+#REF!</f>
        <v>#REF!</v>
      </c>
      <c r="S241" t="e" cm="1">
        <f t="array" ref="S241">SUMPRODUCT(($G$2:$G$2540=G241)*(R241&gt;$R$2:$R$2540))+1</f>
        <v>#REF!</v>
      </c>
      <c r="T241" t="str">
        <f t="shared" si="24"/>
        <v>WOLVERHAMPTON †</v>
      </c>
      <c r="U241">
        <v>0</v>
      </c>
      <c r="V241" t="s">
        <v>17</v>
      </c>
      <c r="W241">
        <f t="shared" si="25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21"/>
        <v>Afternoon45049</v>
      </c>
      <c r="D242" s="5" t="str">
        <f>IF('by region'!$C$2="Any","Any",'WTX courses'!V536)&amp;M242&amp;IF('by region'!$I$2="Any","Any",N242)&amp;G242</f>
        <v>AnyFlatAny45049</v>
      </c>
      <c r="E242" s="5" t="e">
        <f>IF(I242=#REF!,'WTX courses'!G536,"")</f>
        <v>#REF!</v>
      </c>
      <c r="F242" s="5" t="e">
        <f t="shared" si="22"/>
        <v>#REF!</v>
      </c>
      <c r="G242" s="15">
        <v>45049</v>
      </c>
      <c r="H242" s="16" t="s">
        <v>27</v>
      </c>
      <c r="I242" s="16" t="s">
        <v>43</v>
      </c>
      <c r="J242" s="16" t="s">
        <v>9</v>
      </c>
      <c r="K242" s="14" t="s">
        <v>24</v>
      </c>
      <c r="L242" s="14" t="s">
        <v>17</v>
      </c>
      <c r="M242" s="16" t="s">
        <v>25</v>
      </c>
      <c r="N242" s="16" t="s">
        <v>26</v>
      </c>
      <c r="O242" s="16" t="s">
        <v>14</v>
      </c>
      <c r="P242" s="12">
        <f t="shared" si="23"/>
        <v>1</v>
      </c>
      <c r="Q242" s="12" cm="1">
        <f t="array" ref="Q242">SUMPRODUCT(($G$2:$G$2540=G242)*(P242&gt;$P$2:$P$2540))+1</f>
        <v>1</v>
      </c>
      <c r="R242" s="12" t="e">
        <f>(Q242*100000)+#REF!</f>
        <v>#REF!</v>
      </c>
      <c r="S242" t="e" cm="1">
        <f t="array" ref="S242">SUMPRODUCT(($G$2:$G$2540=G242)*(R242&gt;$R$2:$R$2540))+1</f>
        <v>#REF!</v>
      </c>
      <c r="T242" t="str">
        <f t="shared" si="24"/>
        <v xml:space="preserve">WOLVERHAMPTON </v>
      </c>
      <c r="U242">
        <v>0</v>
      </c>
      <c r="V242" t="s">
        <v>17</v>
      </c>
      <c r="W242">
        <f t="shared" si="25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21"/>
        <v>Evening45058</v>
      </c>
      <c r="D243" s="5" t="str">
        <f>IF('by region'!$C$2="Any","Any",'WTX courses'!V537)&amp;M243&amp;IF('by region'!$I$2="Any","Any",N243)&amp;G243</f>
        <v>AnyFlatAny45058</v>
      </c>
      <c r="E243" s="5" t="e">
        <f>IF(I243=#REF!,'WTX courses'!G537,"")</f>
        <v>#REF!</v>
      </c>
      <c r="F243" s="5" t="e">
        <f t="shared" si="22"/>
        <v>#REF!</v>
      </c>
      <c r="G243" s="15">
        <v>45058</v>
      </c>
      <c r="H243" s="16" t="s">
        <v>35</v>
      </c>
      <c r="I243" s="16" t="s">
        <v>43</v>
      </c>
      <c r="J243" s="16" t="s">
        <v>80</v>
      </c>
      <c r="K243" s="14" t="s">
        <v>24</v>
      </c>
      <c r="L243" s="14" t="s">
        <v>17</v>
      </c>
      <c r="M243" s="16" t="s">
        <v>25</v>
      </c>
      <c r="N243" s="16" t="s">
        <v>26</v>
      </c>
      <c r="O243" s="16" t="s">
        <v>14</v>
      </c>
      <c r="P243" s="12">
        <f t="shared" si="23"/>
        <v>2</v>
      </c>
      <c r="Q243" s="12" cm="1">
        <f t="array" ref="Q243">SUMPRODUCT(($G$2:$G$2540=G243)*(P243&gt;$P$2:$P$2540))+1</f>
        <v>4</v>
      </c>
      <c r="R243" s="12" t="e">
        <f>(Q243*100000)+#REF!</f>
        <v>#REF!</v>
      </c>
      <c r="S243" t="e" cm="1">
        <f t="array" ref="S243">SUMPRODUCT(($G$2:$G$2540=G243)*(R243&gt;$R$2:$R$2540))+1</f>
        <v>#REF!</v>
      </c>
      <c r="T243" t="str">
        <f t="shared" si="24"/>
        <v>WOLVERHAMPTON †</v>
      </c>
      <c r="U243">
        <v>0</v>
      </c>
      <c r="V243" t="s">
        <v>11</v>
      </c>
      <c r="W243">
        <f t="shared" si="25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21"/>
        <v>Afternoon45061</v>
      </c>
      <c r="D244" s="5" t="str">
        <f>IF('by region'!$C$2="Any","Any",'WTX courses'!V538)&amp;M244&amp;IF('by region'!$I$2="Any","Any",N244)&amp;G244</f>
        <v>AnyFlatAny45061</v>
      </c>
      <c r="E244" s="5" t="e">
        <f>IF(I244=#REF!,'WTX courses'!G538,"")</f>
        <v>#REF!</v>
      </c>
      <c r="F244" s="5" t="e">
        <f t="shared" si="22"/>
        <v>#REF!</v>
      </c>
      <c r="G244" s="15">
        <v>45061</v>
      </c>
      <c r="H244" s="16" t="s">
        <v>42</v>
      </c>
      <c r="I244" s="16" t="s">
        <v>43</v>
      </c>
      <c r="J244" s="16" t="s">
        <v>9</v>
      </c>
      <c r="K244" s="14" t="s">
        <v>24</v>
      </c>
      <c r="L244" s="14" t="s">
        <v>17</v>
      </c>
      <c r="M244" s="16" t="s">
        <v>25</v>
      </c>
      <c r="N244" s="16" t="s">
        <v>26</v>
      </c>
      <c r="O244" s="16" t="s">
        <v>14</v>
      </c>
      <c r="P244" s="12">
        <f t="shared" si="23"/>
        <v>1</v>
      </c>
      <c r="Q244" s="12" cm="1">
        <f t="array" ref="Q244">SUMPRODUCT(($G$2:$G$2540=G244)*(P244&gt;$P$2:$P$2540))+1</f>
        <v>1</v>
      </c>
      <c r="R244" s="12" t="e">
        <f>(Q244*100000)+#REF!</f>
        <v>#REF!</v>
      </c>
      <c r="S244" t="e" cm="1">
        <f t="array" ref="S244">SUMPRODUCT(($G$2:$G$2540=G244)*(R244&gt;$R$2:$R$2540))+1</f>
        <v>#REF!</v>
      </c>
      <c r="T244" t="str">
        <f t="shared" si="24"/>
        <v xml:space="preserve">WOLVERHAMPTON </v>
      </c>
      <c r="U244">
        <v>0</v>
      </c>
      <c r="V244" t="s">
        <v>30</v>
      </c>
      <c r="W244">
        <f t="shared" si="25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21"/>
        <v>Afternoon45069</v>
      </c>
      <c r="D245" s="5" t="str">
        <f>IF('by region'!$C$2="Any","Any",'WTX courses'!V539)&amp;M245&amp;IF('by region'!$I$2="Any","Any",N245)&amp;G245</f>
        <v>AnyFlatAny45069</v>
      </c>
      <c r="E245" s="5" t="e">
        <f>IF(I245=#REF!,'WTX courses'!G539,"")</f>
        <v>#REF!</v>
      </c>
      <c r="F245" s="5" t="e">
        <f t="shared" si="22"/>
        <v>#REF!</v>
      </c>
      <c r="G245" s="15">
        <v>45069</v>
      </c>
      <c r="H245" s="16" t="s">
        <v>7</v>
      </c>
      <c r="I245" s="16" t="s">
        <v>43</v>
      </c>
      <c r="J245" s="16" t="s">
        <v>9</v>
      </c>
      <c r="K245" s="14" t="s">
        <v>24</v>
      </c>
      <c r="L245" s="14" t="s">
        <v>17</v>
      </c>
      <c r="M245" s="16" t="s">
        <v>25</v>
      </c>
      <c r="N245" s="16" t="s">
        <v>26</v>
      </c>
      <c r="O245" s="16" t="s">
        <v>14</v>
      </c>
      <c r="P245" s="12">
        <f t="shared" si="23"/>
        <v>1</v>
      </c>
      <c r="Q245" s="12" cm="1">
        <f t="array" ref="Q245">SUMPRODUCT(($G$2:$G$2540=G245)*(P245&gt;$P$2:$P$2540))+1</f>
        <v>1</v>
      </c>
      <c r="R245" s="12" t="e">
        <f>(Q245*100000)+#REF!</f>
        <v>#REF!</v>
      </c>
      <c r="S245" t="e" cm="1">
        <f t="array" ref="S245">SUMPRODUCT(($G$2:$G$2540=G245)*(R245&gt;$R$2:$R$2540))+1</f>
        <v>#REF!</v>
      </c>
      <c r="T245" t="str">
        <f t="shared" si="24"/>
        <v xml:space="preserve">WOLVERHAMPTON </v>
      </c>
      <c r="U245">
        <v>0</v>
      </c>
      <c r="V245" t="s">
        <v>19</v>
      </c>
      <c r="W245">
        <f t="shared" si="25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21"/>
        <v>Afternoon45071</v>
      </c>
      <c r="D246" s="5" t="str">
        <f>IF('by region'!$C$2="Any","Any",'WTX courses'!V540)&amp;M246&amp;IF('by region'!$I$2="Any","Any",N246)&amp;G246</f>
        <v>AnyFlatAny45071</v>
      </c>
      <c r="E246" s="5" t="e">
        <f>IF(I246=#REF!,'WTX courses'!G540,"")</f>
        <v>#REF!</v>
      </c>
      <c r="F246" s="5" t="e">
        <f t="shared" si="22"/>
        <v>#REF!</v>
      </c>
      <c r="G246" s="15">
        <v>45071</v>
      </c>
      <c r="H246" s="16" t="s">
        <v>34</v>
      </c>
      <c r="I246" s="16" t="s">
        <v>43</v>
      </c>
      <c r="J246" s="16" t="s">
        <v>9</v>
      </c>
      <c r="K246" s="14" t="s">
        <v>24</v>
      </c>
      <c r="L246" s="14" t="s">
        <v>17</v>
      </c>
      <c r="M246" s="16" t="s">
        <v>25</v>
      </c>
      <c r="N246" s="16" t="s">
        <v>26</v>
      </c>
      <c r="O246" s="16" t="s">
        <v>14</v>
      </c>
      <c r="P246" s="12">
        <f t="shared" si="23"/>
        <v>1</v>
      </c>
      <c r="Q246" s="12" cm="1">
        <f t="array" ref="Q246">SUMPRODUCT(($G$2:$G$2540=G246)*(P246&gt;$P$2:$P$2540))+1</f>
        <v>1</v>
      </c>
      <c r="R246" s="12" t="e">
        <f>(Q246*100000)+#REF!</f>
        <v>#REF!</v>
      </c>
      <c r="S246" t="e" cm="1">
        <f t="array" ref="S246">SUMPRODUCT(($G$2:$G$2540=G246)*(R246&gt;$R$2:$R$2540))+1</f>
        <v>#REF!</v>
      </c>
      <c r="T246" t="str">
        <f t="shared" si="24"/>
        <v xml:space="preserve">WOLVERHAMPTON </v>
      </c>
      <c r="U246">
        <v>0</v>
      </c>
      <c r="V246" t="s">
        <v>19</v>
      </c>
      <c r="W246">
        <f t="shared" si="25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si="21"/>
        <v>Evening45082</v>
      </c>
      <c r="D247" s="5" t="str">
        <f>IF('by region'!$C$2="Any","Any",'WTX courses'!V541)&amp;M247&amp;IF('by region'!$I$2="Any","Any",N247)&amp;G247</f>
        <v>AnyFlatAny45082</v>
      </c>
      <c r="E247" s="5" t="e">
        <f>IF(I247=#REF!,'WTX courses'!G541,"")</f>
        <v>#REF!</v>
      </c>
      <c r="F247" s="5" t="e">
        <f t="shared" si="22"/>
        <v>#REF!</v>
      </c>
      <c r="G247" s="15">
        <v>45082</v>
      </c>
      <c r="H247" s="16" t="s">
        <v>42</v>
      </c>
      <c r="I247" s="16" t="s">
        <v>43</v>
      </c>
      <c r="J247" s="16" t="s">
        <v>80</v>
      </c>
      <c r="K247" s="14" t="s">
        <v>24</v>
      </c>
      <c r="L247" s="14" t="s">
        <v>17</v>
      </c>
      <c r="M247" s="16" t="s">
        <v>25</v>
      </c>
      <c r="N247" s="16" t="s">
        <v>26</v>
      </c>
      <c r="O247" s="16" t="s">
        <v>14</v>
      </c>
      <c r="P247" s="12">
        <f t="shared" si="23"/>
        <v>2</v>
      </c>
      <c r="Q247" s="12" cm="1">
        <f t="array" ref="Q247">SUMPRODUCT(($G$2:$G$2540=G247)*(P247&gt;$P$2:$P$2540))+1</f>
        <v>1</v>
      </c>
      <c r="R247" s="12" t="e">
        <f>(Q247*100000)+#REF!</f>
        <v>#REF!</v>
      </c>
      <c r="S247" t="e" cm="1">
        <f t="array" ref="S247">SUMPRODUCT(($G$2:$G$2540=G247)*(R247&gt;$R$2:$R$2540))+1</f>
        <v>#REF!</v>
      </c>
      <c r="T247" t="str">
        <f t="shared" si="24"/>
        <v>WOLVERHAMPTON †</v>
      </c>
      <c r="U247">
        <v>0</v>
      </c>
      <c r="V247" t="s">
        <v>11</v>
      </c>
      <c r="W247">
        <f t="shared" si="25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21"/>
        <v>Afternoon45096</v>
      </c>
      <c r="D248" s="5" t="str">
        <f>IF('by region'!$C$2="Any","Any",'WTX courses'!V542)&amp;M248&amp;IF('by region'!$I$2="Any","Any",N248)&amp;G248</f>
        <v>AnyFlatAny45096</v>
      </c>
      <c r="E248" s="5" t="e">
        <f>IF(I248=#REF!,'WTX courses'!G542,"")</f>
        <v>#REF!</v>
      </c>
      <c r="F248" s="5" t="e">
        <f t="shared" si="22"/>
        <v>#REF!</v>
      </c>
      <c r="G248" s="15">
        <v>45096</v>
      </c>
      <c r="H248" s="16" t="s">
        <v>42</v>
      </c>
      <c r="I248" s="16" t="s">
        <v>43</v>
      </c>
      <c r="J248" s="16" t="s">
        <v>9</v>
      </c>
      <c r="K248" s="14" t="s">
        <v>24</v>
      </c>
      <c r="L248" s="14" t="s">
        <v>17</v>
      </c>
      <c r="M248" s="16" t="s">
        <v>25</v>
      </c>
      <c r="N248" s="16" t="s">
        <v>26</v>
      </c>
      <c r="O248" s="16" t="s">
        <v>14</v>
      </c>
      <c r="P248" s="12">
        <f t="shared" si="23"/>
        <v>1</v>
      </c>
      <c r="Q248" s="12" cm="1">
        <f t="array" ref="Q248">SUMPRODUCT(($G$2:$G$2540=G248)*(P248&gt;$P$2:$P$2540))+1</f>
        <v>1</v>
      </c>
      <c r="R248" s="12" t="e">
        <f>(Q248*100000)+#REF!</f>
        <v>#REF!</v>
      </c>
      <c r="S248" t="e" cm="1">
        <f t="array" ref="S248">SUMPRODUCT(($G$2:$G$2540=G248)*(R248&gt;$R$2:$R$2540))+1</f>
        <v>#REF!</v>
      </c>
      <c r="T248" t="str">
        <f t="shared" si="24"/>
        <v xml:space="preserve">WOLVERHAMPTON </v>
      </c>
      <c r="U248">
        <v>0</v>
      </c>
      <c r="V248" t="s">
        <v>30</v>
      </c>
      <c r="W248">
        <f t="shared" si="25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si="21"/>
        <v>Evening45103</v>
      </c>
      <c r="D249" s="5" t="str">
        <f>IF('by region'!$C$2="Any","Any",'WTX courses'!V543)&amp;M249&amp;IF('by region'!$I$2="Any","Any",N249)&amp;G249</f>
        <v>AnyFlatAny45103</v>
      </c>
      <c r="E249" s="5" t="e">
        <f>IF(I249=#REF!,'WTX courses'!G543,"")</f>
        <v>#REF!</v>
      </c>
      <c r="F249" s="5" t="e">
        <f t="shared" si="22"/>
        <v>#REF!</v>
      </c>
      <c r="G249" s="15">
        <v>45103</v>
      </c>
      <c r="H249" s="16" t="s">
        <v>42</v>
      </c>
      <c r="I249" s="16" t="s">
        <v>43</v>
      </c>
      <c r="J249" s="16" t="s">
        <v>80</v>
      </c>
      <c r="K249" s="14" t="s">
        <v>24</v>
      </c>
      <c r="L249" s="14" t="s">
        <v>17</v>
      </c>
      <c r="M249" s="16" t="s">
        <v>25</v>
      </c>
      <c r="N249" s="16" t="s">
        <v>26</v>
      </c>
      <c r="O249" s="16" t="s">
        <v>14</v>
      </c>
      <c r="P249" s="12">
        <f t="shared" si="23"/>
        <v>2</v>
      </c>
      <c r="Q249" s="12" cm="1">
        <f t="array" ref="Q249">SUMPRODUCT(($G$2:$G$2540=G249)*(P249&gt;$P$2:$P$2540))+1</f>
        <v>2</v>
      </c>
      <c r="R249" s="12" t="e">
        <f>(Q249*100000)+#REF!</f>
        <v>#REF!</v>
      </c>
      <c r="S249" t="e" cm="1">
        <f t="array" ref="S249">SUMPRODUCT(($G$2:$G$2540=G249)*(R249&gt;$R$2:$R$2540))+1</f>
        <v>#REF!</v>
      </c>
      <c r="T249" t="str">
        <f t="shared" si="24"/>
        <v>WOLVERHAMPTON †</v>
      </c>
      <c r="U249">
        <v>0</v>
      </c>
      <c r="V249" t="s">
        <v>17</v>
      </c>
      <c r="W249">
        <f t="shared" si="25"/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1"/>
        <v>Afternoon45118</v>
      </c>
      <c r="D250" s="5" t="str">
        <f>IF('by region'!$C$2="Any","Any",'WTX courses'!V544)&amp;M250&amp;IF('by region'!$I$2="Any","Any",N250)&amp;G250</f>
        <v>AnyFlatAny45118</v>
      </c>
      <c r="E250" s="5" t="e">
        <f>IF(I250=#REF!,'WTX courses'!G544,"")</f>
        <v>#REF!</v>
      </c>
      <c r="F250" s="5" t="e">
        <f t="shared" si="22"/>
        <v>#REF!</v>
      </c>
      <c r="G250" s="15">
        <v>45118</v>
      </c>
      <c r="H250" s="16" t="s">
        <v>7</v>
      </c>
      <c r="I250" s="16" t="s">
        <v>43</v>
      </c>
      <c r="J250" s="16" t="s">
        <v>9</v>
      </c>
      <c r="K250" s="14" t="s">
        <v>24</v>
      </c>
      <c r="L250" s="14" t="s">
        <v>17</v>
      </c>
      <c r="M250" s="16" t="s">
        <v>25</v>
      </c>
      <c r="N250" s="16" t="s">
        <v>26</v>
      </c>
      <c r="O250" s="16" t="s">
        <v>14</v>
      </c>
      <c r="P250" s="12">
        <f t="shared" si="23"/>
        <v>1</v>
      </c>
      <c r="Q250" s="12" cm="1">
        <f t="array" ref="Q250">SUMPRODUCT(($G$2:$G$2540=G250)*(P250&gt;$P$2:$P$2540))+1</f>
        <v>1</v>
      </c>
      <c r="R250" s="12" t="e">
        <f>(Q250*100000)+#REF!</f>
        <v>#REF!</v>
      </c>
      <c r="S250" t="e" cm="1">
        <f t="array" ref="S250">SUMPRODUCT(($G$2:$G$2540=G250)*(R250&gt;$R$2:$R$2540))+1</f>
        <v>#REF!</v>
      </c>
      <c r="T250" t="str">
        <f t="shared" si="24"/>
        <v xml:space="preserve">WOLVERHAMPTON </v>
      </c>
      <c r="U250">
        <v>0</v>
      </c>
      <c r="V250" t="s">
        <v>11</v>
      </c>
      <c r="W250">
        <f t="shared" si="25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1"/>
        <v>Evening45124</v>
      </c>
      <c r="D251" s="5" t="str">
        <f>IF('by region'!$C$2="Any","Any",'WTX courses'!V545)&amp;M251&amp;IF('by region'!$I$2="Any","Any",N251)&amp;G251</f>
        <v>AnyFlatAny45124</v>
      </c>
      <c r="E251" s="5" t="e">
        <f>IF(I251=#REF!,'WTX courses'!G545,"")</f>
        <v>#REF!</v>
      </c>
      <c r="F251" s="5" t="e">
        <f t="shared" si="22"/>
        <v>#REF!</v>
      </c>
      <c r="G251" s="15">
        <v>45124</v>
      </c>
      <c r="H251" s="16" t="s">
        <v>42</v>
      </c>
      <c r="I251" s="16" t="s">
        <v>43</v>
      </c>
      <c r="J251" s="16" t="s">
        <v>80</v>
      </c>
      <c r="K251" s="14" t="s">
        <v>24</v>
      </c>
      <c r="L251" s="14" t="s">
        <v>17</v>
      </c>
      <c r="M251" s="16" t="s">
        <v>25</v>
      </c>
      <c r="N251" s="16" t="s">
        <v>26</v>
      </c>
      <c r="O251" s="16" t="s">
        <v>14</v>
      </c>
      <c r="P251" s="12">
        <f t="shared" si="23"/>
        <v>2</v>
      </c>
      <c r="Q251" s="12" cm="1">
        <f t="array" ref="Q251">SUMPRODUCT(($G$2:$G$2540=G251)*(P251&gt;$P$2:$P$2540))+1</f>
        <v>1</v>
      </c>
      <c r="R251" s="12" t="e">
        <f>(Q251*100000)+#REF!</f>
        <v>#REF!</v>
      </c>
      <c r="S251" t="e" cm="1">
        <f t="array" ref="S251">SUMPRODUCT(($G$2:$G$2540=G251)*(R251&gt;$R$2:$R$2540))+1</f>
        <v>#REF!</v>
      </c>
      <c r="T251" t="str">
        <f t="shared" si="24"/>
        <v>WOLVERHAMPTON †</v>
      </c>
      <c r="U251">
        <v>0</v>
      </c>
      <c r="V251" t="s">
        <v>11</v>
      </c>
      <c r="W251">
        <f t="shared" si="25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1"/>
        <v>Evening45126</v>
      </c>
      <c r="D252" s="5" t="str">
        <f>IF('by region'!$C$2="Any","Any",'WTX courses'!V546)&amp;M252&amp;IF('by region'!$I$2="Any","Any",N252)&amp;G252</f>
        <v>AnyFlatAny45126</v>
      </c>
      <c r="E252" s="5" t="e">
        <f>IF(I252=#REF!,'WTX courses'!G546,"")</f>
        <v>#REF!</v>
      </c>
      <c r="F252" s="5" t="e">
        <f t="shared" si="22"/>
        <v>#REF!</v>
      </c>
      <c r="G252" s="15">
        <v>45126</v>
      </c>
      <c r="H252" s="16" t="s">
        <v>27</v>
      </c>
      <c r="I252" s="16" t="s">
        <v>43</v>
      </c>
      <c r="J252" s="16" t="s">
        <v>80</v>
      </c>
      <c r="K252" s="14" t="s">
        <v>24</v>
      </c>
      <c r="L252" s="14" t="s">
        <v>17</v>
      </c>
      <c r="M252" s="16" t="s">
        <v>25</v>
      </c>
      <c r="N252" s="16" t="s">
        <v>26</v>
      </c>
      <c r="O252" s="16" t="s">
        <v>14</v>
      </c>
      <c r="P252" s="12">
        <f t="shared" si="23"/>
        <v>2</v>
      </c>
      <c r="Q252" s="12" cm="1">
        <f t="array" ref="Q252">SUMPRODUCT(($G$2:$G$2540=G252)*(P252&gt;$P$2:$P$2540))+1</f>
        <v>3</v>
      </c>
      <c r="R252" s="12" t="e">
        <f>(Q252*100000)+#REF!</f>
        <v>#REF!</v>
      </c>
      <c r="S252" t="e" cm="1">
        <f t="array" ref="S252">SUMPRODUCT(($G$2:$G$2540=G252)*(R252&gt;$R$2:$R$2540))+1</f>
        <v>#REF!</v>
      </c>
      <c r="T252" t="str">
        <f t="shared" si="24"/>
        <v>WOLVERHAMPTON †</v>
      </c>
      <c r="U252">
        <v>0</v>
      </c>
      <c r="V252" t="s">
        <v>19</v>
      </c>
      <c r="W252">
        <f t="shared" si="25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1"/>
        <v>Evening45132</v>
      </c>
      <c r="D253" s="5" t="str">
        <f>IF('by region'!$C$2="Any","Any",'WTX courses'!V547)&amp;M253&amp;IF('by region'!$I$2="Any","Any",N253)&amp;G253</f>
        <v>AnyFlatAny45132</v>
      </c>
      <c r="E253" s="5" t="e">
        <f>IF(I253=#REF!,'WTX courses'!G547,"")</f>
        <v>#REF!</v>
      </c>
      <c r="F253" s="5" t="e">
        <f t="shared" si="22"/>
        <v>#REF!</v>
      </c>
      <c r="G253" s="15">
        <v>45132</v>
      </c>
      <c r="H253" s="16" t="s">
        <v>7</v>
      </c>
      <c r="I253" s="16" t="s">
        <v>43</v>
      </c>
      <c r="J253" s="16" t="s">
        <v>80</v>
      </c>
      <c r="K253" s="14" t="s">
        <v>24</v>
      </c>
      <c r="L253" s="14" t="s">
        <v>17</v>
      </c>
      <c r="M253" s="16" t="s">
        <v>25</v>
      </c>
      <c r="N253" s="16" t="s">
        <v>26</v>
      </c>
      <c r="O253" s="16" t="s">
        <v>14</v>
      </c>
      <c r="P253" s="12">
        <f t="shared" si="23"/>
        <v>2</v>
      </c>
      <c r="Q253" s="12" cm="1">
        <f t="array" ref="Q253">SUMPRODUCT(($G$2:$G$2540=G253)*(P253&gt;$P$2:$P$2540))+1</f>
        <v>1</v>
      </c>
      <c r="R253" s="12" t="e">
        <f>(Q253*100000)+#REF!</f>
        <v>#REF!</v>
      </c>
      <c r="S253" t="e" cm="1">
        <f t="array" ref="S253">SUMPRODUCT(($G$2:$G$2540=G253)*(R253&gt;$R$2:$R$2540))+1</f>
        <v>#REF!</v>
      </c>
      <c r="T253" t="str">
        <f t="shared" si="24"/>
        <v>WOLVERHAMPTON †</v>
      </c>
      <c r="U253">
        <v>0</v>
      </c>
      <c r="V253" t="s">
        <v>19</v>
      </c>
      <c r="W253">
        <f t="shared" si="25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1"/>
        <v>Afternoon45142</v>
      </c>
      <c r="D254" s="5" t="str">
        <f>IF('by region'!$C$2="Any","Any",'WTX courses'!V548)&amp;M254&amp;IF('by region'!$I$2="Any","Any",N254)&amp;G254</f>
        <v>AnyFlatAny45142</v>
      </c>
      <c r="E254" s="5" t="e">
        <f>IF(I254=#REF!,'WTX courses'!G548,"")</f>
        <v>#REF!</v>
      </c>
      <c r="F254" s="5" t="e">
        <f t="shared" si="22"/>
        <v>#REF!</v>
      </c>
      <c r="G254" s="15">
        <v>45142</v>
      </c>
      <c r="H254" s="16" t="s">
        <v>35</v>
      </c>
      <c r="I254" s="16" t="s">
        <v>43</v>
      </c>
      <c r="J254" s="16" t="s">
        <v>9</v>
      </c>
      <c r="K254" s="14" t="s">
        <v>24</v>
      </c>
      <c r="L254" s="14" t="s">
        <v>17</v>
      </c>
      <c r="M254" s="16" t="s">
        <v>25</v>
      </c>
      <c r="N254" s="16" t="s">
        <v>26</v>
      </c>
      <c r="O254" s="16" t="s">
        <v>14</v>
      </c>
      <c r="P254" s="12">
        <f t="shared" si="23"/>
        <v>1</v>
      </c>
      <c r="Q254" s="12" cm="1">
        <f t="array" ref="Q254">SUMPRODUCT(($G$2:$G$2540=G254)*(P254&gt;$P$2:$P$2540))+1</f>
        <v>1</v>
      </c>
      <c r="R254" s="12" t="e">
        <f>(Q254*100000)+#REF!</f>
        <v>#REF!</v>
      </c>
      <c r="S254" t="e" cm="1">
        <f t="array" ref="S254">SUMPRODUCT(($G$2:$G$2540=G254)*(R254&gt;$R$2:$R$2540))+1</f>
        <v>#REF!</v>
      </c>
      <c r="T254" t="str">
        <f t="shared" si="24"/>
        <v xml:space="preserve">WOLVERHAMPTON </v>
      </c>
      <c r="U254">
        <v>0</v>
      </c>
      <c r="V254" t="s">
        <v>11</v>
      </c>
      <c r="W254">
        <f t="shared" si="25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1"/>
        <v>Afternoon45152</v>
      </c>
      <c r="D255" s="5" t="str">
        <f>IF('by region'!$C$2="Any","Any",'WTX courses'!V549)&amp;M255&amp;IF('by region'!$I$2="Any","Any",N255)&amp;G255</f>
        <v>AnyFlatAny45152</v>
      </c>
      <c r="E255" s="5" t="e">
        <f>IF(I255=#REF!,'WTX courses'!G549,"")</f>
        <v>#REF!</v>
      </c>
      <c r="F255" s="5" t="e">
        <f t="shared" si="22"/>
        <v>#REF!</v>
      </c>
      <c r="G255" s="15">
        <v>45152</v>
      </c>
      <c r="H255" s="16" t="s">
        <v>42</v>
      </c>
      <c r="I255" s="16" t="s">
        <v>43</v>
      </c>
      <c r="J255" s="16" t="s">
        <v>9</v>
      </c>
      <c r="K255" s="14" t="s">
        <v>24</v>
      </c>
      <c r="L255" s="14" t="s">
        <v>17</v>
      </c>
      <c r="M255" s="16" t="s">
        <v>25</v>
      </c>
      <c r="N255" s="16" t="s">
        <v>26</v>
      </c>
      <c r="O255" s="16" t="s">
        <v>14</v>
      </c>
      <c r="P255" s="12">
        <f t="shared" si="23"/>
        <v>1</v>
      </c>
      <c r="Q255" s="12" cm="1">
        <f t="array" ref="Q255">SUMPRODUCT(($G$2:$G$2540=G255)*(P255&gt;$P$2:$P$2540))+1</f>
        <v>1</v>
      </c>
      <c r="R255" s="12" t="e">
        <f>(Q255*100000)+#REF!</f>
        <v>#REF!</v>
      </c>
      <c r="S255" t="e" cm="1">
        <f t="array" ref="S255">SUMPRODUCT(($G$2:$G$2540=G255)*(R255&gt;$R$2:$R$2540))+1</f>
        <v>#REF!</v>
      </c>
      <c r="T255" t="str">
        <f t="shared" si="24"/>
        <v xml:space="preserve">WOLVERHAMPTON </v>
      </c>
      <c r="U255">
        <v>0</v>
      </c>
      <c r="V255" t="s">
        <v>17</v>
      </c>
      <c r="W255">
        <f t="shared" si="25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1"/>
        <v>Afternoon45155</v>
      </c>
      <c r="D256" s="5" t="str">
        <f>IF('by region'!$C$2="Any","Any",'WTX courses'!V550)&amp;M256&amp;IF('by region'!$I$2="Any","Any",N256)&amp;G256</f>
        <v>AnyFlatAny45155</v>
      </c>
      <c r="E256" s="5" t="e">
        <f>IF(I256=#REF!,'WTX courses'!G550,"")</f>
        <v>#REF!</v>
      </c>
      <c r="F256" s="5" t="e">
        <f t="shared" si="22"/>
        <v>#REF!</v>
      </c>
      <c r="G256" s="15">
        <v>45155</v>
      </c>
      <c r="H256" s="16" t="s">
        <v>34</v>
      </c>
      <c r="I256" s="16" t="s">
        <v>43</v>
      </c>
      <c r="J256" s="16" t="s">
        <v>9</v>
      </c>
      <c r="K256" s="14" t="s">
        <v>24</v>
      </c>
      <c r="L256" s="14" t="s">
        <v>17</v>
      </c>
      <c r="M256" s="16" t="s">
        <v>25</v>
      </c>
      <c r="N256" s="16" t="s">
        <v>26</v>
      </c>
      <c r="O256" s="16" t="s">
        <v>14</v>
      </c>
      <c r="P256" s="12">
        <f t="shared" si="23"/>
        <v>1</v>
      </c>
      <c r="Q256" s="12" cm="1">
        <f t="array" ref="Q256">SUMPRODUCT(($G$2:$G$2540=G256)*(P256&gt;$P$2:$P$2540))+1</f>
        <v>1</v>
      </c>
      <c r="R256" s="12" t="e">
        <f>(Q256*100000)+#REF!</f>
        <v>#REF!</v>
      </c>
      <c r="S256" t="e" cm="1">
        <f t="array" ref="S256">SUMPRODUCT(($G$2:$G$2540=G256)*(R256&gt;$R$2:$R$2540))+1</f>
        <v>#REF!</v>
      </c>
      <c r="T256" t="str">
        <f t="shared" si="24"/>
        <v xml:space="preserve">WOLVERHAMPTON </v>
      </c>
      <c r="U256">
        <v>0</v>
      </c>
      <c r="V256" t="s">
        <v>19</v>
      </c>
      <c r="W256">
        <f t="shared" si="25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1"/>
        <v>Afternoon45156</v>
      </c>
      <c r="D257" s="5" t="str">
        <f>IF('by region'!$C$2="Any","Any",'WTX courses'!V551)&amp;M257&amp;IF('by region'!$I$2="Any","Any",N257)&amp;G257</f>
        <v>AnyFlatAny45156</v>
      </c>
      <c r="E257" s="5" t="e">
        <f>IF(I257=#REF!,'WTX courses'!G551,"")</f>
        <v>#REF!</v>
      </c>
      <c r="F257" s="5" t="e">
        <f t="shared" si="22"/>
        <v>#REF!</v>
      </c>
      <c r="G257" s="15">
        <v>45156</v>
      </c>
      <c r="H257" s="16" t="s">
        <v>35</v>
      </c>
      <c r="I257" s="16" t="s">
        <v>43</v>
      </c>
      <c r="J257" s="16" t="s">
        <v>9</v>
      </c>
      <c r="K257" s="14" t="s">
        <v>24</v>
      </c>
      <c r="L257" s="14" t="s">
        <v>17</v>
      </c>
      <c r="M257" s="16" t="s">
        <v>25</v>
      </c>
      <c r="N257" s="16" t="s">
        <v>26</v>
      </c>
      <c r="O257" s="16" t="s">
        <v>14</v>
      </c>
      <c r="P257" s="12">
        <f t="shared" si="23"/>
        <v>1</v>
      </c>
      <c r="Q257" s="12" cm="1">
        <f t="array" ref="Q257">SUMPRODUCT(($G$2:$G$2540=G257)*(P257&gt;$P$2:$P$2540))+1</f>
        <v>1</v>
      </c>
      <c r="R257" s="12" t="e">
        <f>(Q257*100000)+#REF!</f>
        <v>#REF!</v>
      </c>
      <c r="S257" t="e" cm="1">
        <f t="array" ref="S257">SUMPRODUCT(($G$2:$G$2540=G257)*(R257&gt;$R$2:$R$2540))+1</f>
        <v>#REF!</v>
      </c>
      <c r="T257" t="str">
        <f t="shared" si="24"/>
        <v xml:space="preserve">WOLVERHAMPTON </v>
      </c>
      <c r="U257">
        <v>0</v>
      </c>
      <c r="V257" t="s">
        <v>19</v>
      </c>
      <c r="W257">
        <f t="shared" si="25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ref="C258:C321" si="26">J258&amp;G258</f>
        <v>Evening45170</v>
      </c>
      <c r="D258" s="5" t="str">
        <f>IF('by region'!$C$2="Any","Any",'WTX courses'!V552)&amp;M258&amp;IF('by region'!$I$2="Any","Any",N258)&amp;G258</f>
        <v>AnyFlatAny45170</v>
      </c>
      <c r="E258" s="5" t="e">
        <f>IF(I258=#REF!,'WTX courses'!G552,"")</f>
        <v>#REF!</v>
      </c>
      <c r="F258" s="5" t="e">
        <f t="shared" ref="F258:F321" si="27">G258&amp;S258</f>
        <v>#REF!</v>
      </c>
      <c r="G258" s="15">
        <v>45170</v>
      </c>
      <c r="H258" s="16" t="s">
        <v>35</v>
      </c>
      <c r="I258" s="16" t="s">
        <v>43</v>
      </c>
      <c r="J258" s="16" t="s">
        <v>80</v>
      </c>
      <c r="K258" s="14" t="s">
        <v>24</v>
      </c>
      <c r="L258" s="14" t="s">
        <v>17</v>
      </c>
      <c r="M258" s="16" t="s">
        <v>25</v>
      </c>
      <c r="N258" s="16" t="s">
        <v>26</v>
      </c>
      <c r="O258" s="16" t="s">
        <v>14</v>
      </c>
      <c r="P258" s="12">
        <f t="shared" si="23"/>
        <v>2</v>
      </c>
      <c r="Q258" s="12" cm="1">
        <f t="array" ref="Q258">SUMPRODUCT(($G$2:$G$2540=G258)*(P258&gt;$P$2:$P$2540))+1</f>
        <v>3</v>
      </c>
      <c r="R258" s="12" t="e">
        <f>(Q258*100000)+#REF!</f>
        <v>#REF!</v>
      </c>
      <c r="S258" t="e" cm="1">
        <f t="array" ref="S258">SUMPRODUCT(($G$2:$G$2540=G258)*(R258&gt;$R$2:$R$2540))+1</f>
        <v>#REF!</v>
      </c>
      <c r="T258" t="str">
        <f t="shared" si="24"/>
        <v>WOLVERHAMPTON †</v>
      </c>
      <c r="U258">
        <v>0</v>
      </c>
      <c r="V258" t="s">
        <v>30</v>
      </c>
      <c r="W258">
        <f t="shared" si="25"/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6"/>
        <v>Evening45171</v>
      </c>
      <c r="D259" s="5" t="str">
        <f>IF('by region'!$C$2="Any","Any",'WTX courses'!V553)&amp;M259&amp;IF('by region'!$I$2="Any","Any",N259)&amp;G259</f>
        <v>AnyFlatAny45171</v>
      </c>
      <c r="E259" s="5" t="e">
        <f>IF(I259=#REF!,'WTX courses'!G553,"")</f>
        <v>#REF!</v>
      </c>
      <c r="F259" s="5" t="e">
        <f t="shared" si="27"/>
        <v>#REF!</v>
      </c>
      <c r="G259" s="15">
        <v>45171</v>
      </c>
      <c r="H259" s="16" t="s">
        <v>37</v>
      </c>
      <c r="I259" s="16" t="s">
        <v>43</v>
      </c>
      <c r="J259" s="16" t="s">
        <v>80</v>
      </c>
      <c r="K259" s="14" t="s">
        <v>24</v>
      </c>
      <c r="L259" s="14" t="s">
        <v>17</v>
      </c>
      <c r="M259" s="16" t="s">
        <v>25</v>
      </c>
      <c r="N259" s="16" t="s">
        <v>26</v>
      </c>
      <c r="O259" s="16" t="s">
        <v>14</v>
      </c>
      <c r="P259" s="12">
        <f t="shared" si="23"/>
        <v>2</v>
      </c>
      <c r="Q259" s="12" cm="1">
        <f t="array" ref="Q259">SUMPRODUCT(($G$2:$G$2540=G259)*(P259&gt;$P$2:$P$2540))+1</f>
        <v>3</v>
      </c>
      <c r="R259" s="12" t="e">
        <f>(Q259*100000)+#REF!</f>
        <v>#REF!</v>
      </c>
      <c r="S259" t="e" cm="1">
        <f t="array" ref="S259">SUMPRODUCT(($G$2:$G$2540=G259)*(R259&gt;$R$2:$R$2540))+1</f>
        <v>#REF!</v>
      </c>
      <c r="T259" t="str">
        <f t="shared" si="24"/>
        <v>WOLVERHAMPTON †</v>
      </c>
      <c r="U259">
        <v>0</v>
      </c>
      <c r="V259" t="s">
        <v>11</v>
      </c>
      <c r="W259">
        <f t="shared" si="25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6"/>
        <v>Afternoon45175</v>
      </c>
      <c r="D260" s="5" t="str">
        <f>IF('by region'!$C$2="Any","Any",'WTX courses'!V554)&amp;M260&amp;IF('by region'!$I$2="Any","Any",N260)&amp;G260</f>
        <v>AnyFlatAny45175</v>
      </c>
      <c r="E260" s="5" t="e">
        <f>IF(I260=#REF!,'WTX courses'!G554,"")</f>
        <v>#REF!</v>
      </c>
      <c r="F260" s="5" t="e">
        <f t="shared" si="27"/>
        <v>#REF!</v>
      </c>
      <c r="G260" s="15">
        <v>45175</v>
      </c>
      <c r="H260" s="16" t="s">
        <v>27</v>
      </c>
      <c r="I260" s="16" t="s">
        <v>43</v>
      </c>
      <c r="J260" s="16" t="s">
        <v>9</v>
      </c>
      <c r="K260" s="14" t="s">
        <v>24</v>
      </c>
      <c r="L260" s="14" t="s">
        <v>17</v>
      </c>
      <c r="M260" s="16" t="s">
        <v>25</v>
      </c>
      <c r="N260" s="16" t="s">
        <v>26</v>
      </c>
      <c r="O260" s="16" t="s">
        <v>14</v>
      </c>
      <c r="P260" s="12">
        <f t="shared" ref="P260:P321" si="28">IF(J260="Afternoon",1,IF(J260="Evening",2,IF(J260="Floodlit",3,4)))</f>
        <v>1</v>
      </c>
      <c r="Q260" s="12" cm="1">
        <f t="array" ref="Q260">SUMPRODUCT(($G$2:$G$2540=G260)*(P260&gt;$P$2:$P$2540))+1</f>
        <v>1</v>
      </c>
      <c r="R260" s="12" t="e">
        <f>(Q260*100000)+#REF!</f>
        <v>#REF!</v>
      </c>
      <c r="S260" t="e" cm="1">
        <f t="array" ref="S260">SUMPRODUCT(($G$2:$G$2540=G260)*(R260&gt;$R$2:$R$2540))+1</f>
        <v>#REF!</v>
      </c>
      <c r="T260" t="str">
        <f t="shared" ref="T260:T321" si="29">_xlfn.CONCAT(IF(M260="Flat",UPPER(I260),I260)," ",IF(J260="Evening","†",IF(J260="Floodlit","#","")))</f>
        <v xml:space="preserve">WOLVERHAMPTON </v>
      </c>
      <c r="U260">
        <v>0</v>
      </c>
      <c r="V260" t="s">
        <v>17</v>
      </c>
      <c r="W260">
        <f t="shared" ref="W260:W321" si="30">YEAR(G260)</f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6"/>
        <v>Floodlit45178</v>
      </c>
      <c r="D261" s="5" t="str">
        <f>IF('by region'!$C$2="Any","Any",'WTX courses'!V555)&amp;M261&amp;IF('by region'!$I$2="Any","Any",N261)&amp;G261</f>
        <v>AnyFlatAny45178</v>
      </c>
      <c r="E261" s="5" t="e">
        <f>IF(I261=#REF!,'WTX courses'!G555,"")</f>
        <v>#REF!</v>
      </c>
      <c r="F261" s="5" t="e">
        <f t="shared" si="27"/>
        <v>#REF!</v>
      </c>
      <c r="G261" s="15">
        <v>45178</v>
      </c>
      <c r="H261" s="16" t="s">
        <v>37</v>
      </c>
      <c r="I261" s="16" t="s">
        <v>43</v>
      </c>
      <c r="J261" s="16" t="s">
        <v>32</v>
      </c>
      <c r="K261" s="14" t="s">
        <v>24</v>
      </c>
      <c r="L261" s="14" t="s">
        <v>17</v>
      </c>
      <c r="M261" s="16" t="s">
        <v>25</v>
      </c>
      <c r="N261" s="16" t="s">
        <v>26</v>
      </c>
      <c r="O261" s="16" t="s">
        <v>14</v>
      </c>
      <c r="P261" s="12">
        <f t="shared" si="28"/>
        <v>3</v>
      </c>
      <c r="Q261" s="12" cm="1">
        <f t="array" ref="Q261">SUMPRODUCT(($G$2:$G$2540=G261)*(P261&gt;$P$2:$P$2540))+1</f>
        <v>4</v>
      </c>
      <c r="R261" s="12" t="e">
        <f>(Q261*100000)+#REF!</f>
        <v>#REF!</v>
      </c>
      <c r="S261" t="e" cm="1">
        <f t="array" ref="S261">SUMPRODUCT(($G$2:$G$2540=G261)*(R261&gt;$R$2:$R$2540))+1</f>
        <v>#REF!</v>
      </c>
      <c r="T261" t="str">
        <f t="shared" si="29"/>
        <v>WOLVERHAMPTON #</v>
      </c>
      <c r="U261">
        <v>0</v>
      </c>
      <c r="V261" t="s">
        <v>11</v>
      </c>
      <c r="W261">
        <f t="shared" si="30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6"/>
        <v>Floodlit45192</v>
      </c>
      <c r="D262" s="5" t="str">
        <f>IF('by region'!$C$2="Any","Any",'WTX courses'!V556)&amp;M262&amp;IF('by region'!$I$2="Any","Any",N262)&amp;G262</f>
        <v>AnyFlatAny45192</v>
      </c>
      <c r="E262" s="5" t="e">
        <f>IF(I262=#REF!,'WTX courses'!G556,"")</f>
        <v>#REF!</v>
      </c>
      <c r="F262" s="5" t="e">
        <f t="shared" si="27"/>
        <v>#REF!</v>
      </c>
      <c r="G262" s="15">
        <v>45192</v>
      </c>
      <c r="H262" s="16" t="s">
        <v>37</v>
      </c>
      <c r="I262" s="16" t="s">
        <v>43</v>
      </c>
      <c r="J262" s="16" t="s">
        <v>32</v>
      </c>
      <c r="K262" s="14" t="s">
        <v>24</v>
      </c>
      <c r="L262" s="14" t="s">
        <v>17</v>
      </c>
      <c r="M262" s="16" t="s">
        <v>25</v>
      </c>
      <c r="N262" s="16" t="s">
        <v>26</v>
      </c>
      <c r="O262" s="16" t="s">
        <v>14</v>
      </c>
      <c r="P262" s="12">
        <f t="shared" si="28"/>
        <v>3</v>
      </c>
      <c r="Q262" s="12" cm="1">
        <f t="array" ref="Q262">SUMPRODUCT(($G$2:$G$2540=G262)*(P262&gt;$P$2:$P$2540))+1</f>
        <v>3</v>
      </c>
      <c r="R262" s="12" t="e">
        <f>(Q262*100000)+#REF!</f>
        <v>#REF!</v>
      </c>
      <c r="S262" t="e" cm="1">
        <f t="array" ref="S262">SUMPRODUCT(($G$2:$G$2540=G262)*(R262&gt;$R$2:$R$2540))+1</f>
        <v>#REF!</v>
      </c>
      <c r="T262" t="str">
        <f t="shared" si="29"/>
        <v>WOLVERHAMPTON #</v>
      </c>
      <c r="U262">
        <v>0</v>
      </c>
      <c r="V262" t="s">
        <v>11</v>
      </c>
      <c r="W262">
        <f t="shared" si="30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6"/>
        <v>Floodlit45206</v>
      </c>
      <c r="D263" s="5" t="str">
        <f>IF('by region'!$C$2="Any","Any",'WTX courses'!V559)&amp;M263&amp;IF('by region'!$I$2="Any","Any",N263)&amp;G263</f>
        <v>AnyFlatAny45206</v>
      </c>
      <c r="E263" s="5" t="e">
        <f>IF(I263=#REF!,'WTX courses'!G559,"")</f>
        <v>#REF!</v>
      </c>
      <c r="F263" s="5" t="e">
        <f t="shared" si="27"/>
        <v>#REF!</v>
      </c>
      <c r="G263" s="15">
        <v>45206</v>
      </c>
      <c r="H263" s="16" t="s">
        <v>37</v>
      </c>
      <c r="I263" s="16" t="s">
        <v>43</v>
      </c>
      <c r="J263" s="16" t="s">
        <v>32</v>
      </c>
      <c r="K263" s="14" t="s">
        <v>24</v>
      </c>
      <c r="L263" s="14" t="s">
        <v>17</v>
      </c>
      <c r="M263" s="16" t="s">
        <v>25</v>
      </c>
      <c r="N263" s="16" t="s">
        <v>26</v>
      </c>
      <c r="O263" s="16" t="s">
        <v>14</v>
      </c>
      <c r="P263" s="12">
        <f t="shared" si="28"/>
        <v>3</v>
      </c>
      <c r="Q263" s="12" cm="1">
        <f t="array" ref="Q263">SUMPRODUCT(($G$2:$G$2540=G263)*(P263&gt;$P$2:$P$2540))+1</f>
        <v>4</v>
      </c>
      <c r="R263" s="12" t="e">
        <f>(Q263*100000)+#REF!</f>
        <v>#REF!</v>
      </c>
      <c r="S263" t="e" cm="1">
        <f t="array" ref="S263">SUMPRODUCT(($G$2:$G$2540=G263)*(R263&gt;$R$2:$R$2540))+1</f>
        <v>#REF!</v>
      </c>
      <c r="T263" t="str">
        <f t="shared" si="29"/>
        <v>WOLVERHAMPTON #</v>
      </c>
      <c r="U263">
        <v>0</v>
      </c>
      <c r="V263" t="s">
        <v>19</v>
      </c>
      <c r="W263">
        <f t="shared" si="30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6"/>
        <v>Floodlit45220</v>
      </c>
      <c r="D264" s="5" t="str">
        <f>IF('by region'!$C$2="Any","Any",'WTX courses'!V561)&amp;M264&amp;IF('by region'!$I$2="Any","Any",N264)&amp;G264</f>
        <v>AnyFlatAny45220</v>
      </c>
      <c r="E264" s="5" t="e">
        <f>IF(I264=#REF!,'WTX courses'!G561,"")</f>
        <v>#REF!</v>
      </c>
      <c r="F264" s="5" t="e">
        <f t="shared" si="27"/>
        <v>#REF!</v>
      </c>
      <c r="G264" s="15">
        <v>45220</v>
      </c>
      <c r="H264" s="16" t="s">
        <v>37</v>
      </c>
      <c r="I264" s="16" t="s">
        <v>43</v>
      </c>
      <c r="J264" s="16" t="s">
        <v>32</v>
      </c>
      <c r="K264" s="14" t="s">
        <v>24</v>
      </c>
      <c r="L264" s="14" t="s">
        <v>17</v>
      </c>
      <c r="M264" s="16" t="s">
        <v>25</v>
      </c>
      <c r="N264" s="16" t="s">
        <v>26</v>
      </c>
      <c r="O264" s="16" t="s">
        <v>14</v>
      </c>
      <c r="P264" s="12">
        <f t="shared" si="28"/>
        <v>3</v>
      </c>
      <c r="Q264" s="12" cm="1">
        <f t="array" ref="Q264">SUMPRODUCT(($G$2:$G$2540=G264)*(P264&gt;$P$2:$P$2540))+1</f>
        <v>3</v>
      </c>
      <c r="R264" s="12" t="e">
        <f>(Q264*100000)+#REF!</f>
        <v>#REF!</v>
      </c>
      <c r="S264" t="e" cm="1">
        <f t="array" ref="S264">SUMPRODUCT(($G$2:$G$2540=G264)*(R264&gt;$R$2:$R$2540))+1</f>
        <v>#REF!</v>
      </c>
      <c r="T264" t="str">
        <f t="shared" si="29"/>
        <v>WOLVERHAMPTON #</v>
      </c>
      <c r="U264">
        <v>0</v>
      </c>
      <c r="V264" t="s">
        <v>19</v>
      </c>
      <c r="W264">
        <f t="shared" si="30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6"/>
        <v>Floodlit45226</v>
      </c>
      <c r="D265" s="5" t="str">
        <f>IF('by region'!$C$2="Any","Any",'WTX courses'!V564)&amp;M265&amp;IF('by region'!$I$2="Any","Any",N265)&amp;G265</f>
        <v>AnyFlatAny45226</v>
      </c>
      <c r="E265" s="5" t="e">
        <f>IF(I265=#REF!,'WTX courses'!G564,"")</f>
        <v>#REF!</v>
      </c>
      <c r="F265" s="5" t="e">
        <f t="shared" si="27"/>
        <v>#REF!</v>
      </c>
      <c r="G265" s="15">
        <v>45226</v>
      </c>
      <c r="H265" s="16" t="s">
        <v>35</v>
      </c>
      <c r="I265" s="16" t="s">
        <v>43</v>
      </c>
      <c r="J265" s="16" t="s">
        <v>32</v>
      </c>
      <c r="K265" s="14" t="s">
        <v>24</v>
      </c>
      <c r="L265" s="14" t="s">
        <v>17</v>
      </c>
      <c r="M265" s="16" t="s">
        <v>25</v>
      </c>
      <c r="N265" s="16" t="s">
        <v>26</v>
      </c>
      <c r="O265" s="16" t="s">
        <v>14</v>
      </c>
      <c r="P265" s="12">
        <f t="shared" si="28"/>
        <v>3</v>
      </c>
      <c r="Q265" s="12" cm="1">
        <f t="array" ref="Q265">SUMPRODUCT(($G$2:$G$2540=G265)*(P265&gt;$P$2:$P$2540))+1</f>
        <v>3</v>
      </c>
      <c r="R265" s="12" t="e">
        <f>(Q265*100000)+#REF!</f>
        <v>#REF!</v>
      </c>
      <c r="S265" t="e" cm="1">
        <f t="array" ref="S265">SUMPRODUCT(($G$2:$G$2540=G265)*(R265&gt;$R$2:$R$2540))+1</f>
        <v>#REF!</v>
      </c>
      <c r="T265" t="str">
        <f t="shared" si="29"/>
        <v>WOLVERHAMPTON #</v>
      </c>
      <c r="U265">
        <v>0</v>
      </c>
      <c r="V265" t="s">
        <v>19</v>
      </c>
      <c r="W265">
        <f t="shared" si="30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6"/>
        <v>Floodlit45243</v>
      </c>
      <c r="D266" s="5" t="str">
        <f>IF('by region'!$C$2="Any","Any",'WTX courses'!V566)&amp;M266&amp;IF('by region'!$I$2="Any","Any",N266)&amp;G266</f>
        <v>AnyFlatAny45243</v>
      </c>
      <c r="E266" s="5" t="e">
        <f>IF(I266=#REF!,'WTX courses'!G566,"")</f>
        <v>#REF!</v>
      </c>
      <c r="F266" s="5" t="e">
        <f t="shared" si="27"/>
        <v>#REF!</v>
      </c>
      <c r="G266" s="15">
        <v>45243</v>
      </c>
      <c r="H266" s="16" t="s">
        <v>42</v>
      </c>
      <c r="I266" s="16" t="s">
        <v>43</v>
      </c>
      <c r="J266" s="16" t="s">
        <v>32</v>
      </c>
      <c r="K266" s="14" t="s">
        <v>24</v>
      </c>
      <c r="L266" s="14" t="s">
        <v>17</v>
      </c>
      <c r="M266" s="16" t="s">
        <v>25</v>
      </c>
      <c r="N266" s="16" t="s">
        <v>26</v>
      </c>
      <c r="O266" s="16" t="s">
        <v>14</v>
      </c>
      <c r="P266" s="12">
        <f t="shared" si="28"/>
        <v>3</v>
      </c>
      <c r="Q266" s="12" cm="1">
        <f t="array" ref="Q266">SUMPRODUCT(($G$2:$G$2540=G266)*(P266&gt;$P$2:$P$2540))+1</f>
        <v>3</v>
      </c>
      <c r="R266" s="12" t="e">
        <f>(Q266*100000)+#REF!</f>
        <v>#REF!</v>
      </c>
      <c r="S266" t="e" cm="1">
        <f t="array" ref="S266">SUMPRODUCT(($G$2:$G$2540=G266)*(R266&gt;$R$2:$R$2540))+1</f>
        <v>#REF!</v>
      </c>
      <c r="T266" t="str">
        <f t="shared" si="29"/>
        <v>WOLVERHAMPTON #</v>
      </c>
      <c r="U266">
        <v>0</v>
      </c>
      <c r="V266" t="s">
        <v>19</v>
      </c>
      <c r="W266">
        <f t="shared" si="30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6"/>
        <v>Floodlit45248</v>
      </c>
      <c r="D267" s="5" t="str">
        <f>IF('by region'!$C$2="Any","Any",'WTX courses'!V569)&amp;M267&amp;IF('by region'!$I$2="Any","Any",N267)&amp;G267</f>
        <v>AnyFlatAny45248</v>
      </c>
      <c r="E267" s="5" t="e">
        <f>IF(I267=#REF!,'WTX courses'!G569,"")</f>
        <v>#REF!</v>
      </c>
      <c r="F267" s="5" t="e">
        <f t="shared" si="27"/>
        <v>#REF!</v>
      </c>
      <c r="G267" s="15">
        <v>45248</v>
      </c>
      <c r="H267" s="16" t="s">
        <v>37</v>
      </c>
      <c r="I267" s="16" t="s">
        <v>43</v>
      </c>
      <c r="J267" s="16" t="s">
        <v>32</v>
      </c>
      <c r="K267" s="14" t="s">
        <v>24</v>
      </c>
      <c r="L267" s="14" t="s">
        <v>17</v>
      </c>
      <c r="M267" s="16" t="s">
        <v>25</v>
      </c>
      <c r="N267" s="16" t="s">
        <v>26</v>
      </c>
      <c r="O267" s="16" t="s">
        <v>14</v>
      </c>
      <c r="P267" s="12">
        <f t="shared" si="28"/>
        <v>3</v>
      </c>
      <c r="Q267" s="12" cm="1">
        <f t="array" ref="Q267">SUMPRODUCT(($G$2:$G$2540=G267)*(P267&gt;$P$2:$P$2540))+1</f>
        <v>4</v>
      </c>
      <c r="R267" s="12" t="e">
        <f>(Q267*100000)+#REF!</f>
        <v>#REF!</v>
      </c>
      <c r="S267" t="e" cm="1">
        <f t="array" ref="S267">SUMPRODUCT(($G$2:$G$2540=G267)*(R267&gt;$R$2:$R$2540))+1</f>
        <v>#REF!</v>
      </c>
      <c r="T267" t="str">
        <f t="shared" si="29"/>
        <v>WOLVERHAMPTON #</v>
      </c>
      <c r="U267">
        <v>0</v>
      </c>
      <c r="V267" t="s">
        <v>11</v>
      </c>
      <c r="W267">
        <f t="shared" si="30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6"/>
        <v>Floodlit45253</v>
      </c>
      <c r="D268" s="5" t="str">
        <f>IF('by region'!$C$2="Any","Any",'WTX courses'!V570)&amp;M268&amp;IF('by region'!$I$2="Any","Any",N268)&amp;G268</f>
        <v>AnyFlatAny45253</v>
      </c>
      <c r="E268" s="5" t="e">
        <f>IF(I268=#REF!,'WTX courses'!G570,"")</f>
        <v>#REF!</v>
      </c>
      <c r="F268" s="5" t="e">
        <f t="shared" si="27"/>
        <v>#REF!</v>
      </c>
      <c r="G268" s="15">
        <v>45253</v>
      </c>
      <c r="H268" s="16" t="s">
        <v>34</v>
      </c>
      <c r="I268" s="16" t="s">
        <v>43</v>
      </c>
      <c r="J268" s="16" t="s">
        <v>32</v>
      </c>
      <c r="K268" s="14" t="s">
        <v>24</v>
      </c>
      <c r="L268" s="14" t="s">
        <v>17</v>
      </c>
      <c r="M268" s="16" t="s">
        <v>25</v>
      </c>
      <c r="N268" s="16" t="s">
        <v>26</v>
      </c>
      <c r="O268" s="16" t="s">
        <v>14</v>
      </c>
      <c r="P268" s="12">
        <f t="shared" si="28"/>
        <v>3</v>
      </c>
      <c r="Q268" s="12" cm="1">
        <f t="array" ref="Q268">SUMPRODUCT(($G$2:$G$2540=G268)*(P268&gt;$P$2:$P$2540))+1</f>
        <v>4</v>
      </c>
      <c r="R268" s="12" t="e">
        <f>(Q268*100000)+#REF!</f>
        <v>#REF!</v>
      </c>
      <c r="S268" t="e" cm="1">
        <f t="array" ref="S268">SUMPRODUCT(($G$2:$G$2540=G268)*(R268&gt;$R$2:$R$2540))+1</f>
        <v>#REF!</v>
      </c>
      <c r="T268" t="str">
        <f t="shared" si="29"/>
        <v>WOLVERHAMPTON #</v>
      </c>
      <c r="U268">
        <v>0</v>
      </c>
      <c r="V268" t="s">
        <v>17</v>
      </c>
      <c r="W268">
        <f t="shared" si="30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6"/>
        <v>Floodlit45255</v>
      </c>
      <c r="D269" s="5" t="str">
        <f>IF('by region'!$C$2="Any","Any",'WTX courses'!V571)&amp;M269&amp;IF('by region'!$I$2="Any","Any",N269)&amp;G269</f>
        <v>AnyFlatAny45255</v>
      </c>
      <c r="E269" s="5" t="e">
        <f>IF(I269=#REF!,'WTX courses'!G571,"")</f>
        <v>#REF!</v>
      </c>
      <c r="F269" s="5" t="e">
        <f t="shared" si="27"/>
        <v>#REF!</v>
      </c>
      <c r="G269" s="15">
        <v>45255</v>
      </c>
      <c r="H269" s="16" t="s">
        <v>37</v>
      </c>
      <c r="I269" s="16" t="s">
        <v>43</v>
      </c>
      <c r="J269" s="16" t="s">
        <v>32</v>
      </c>
      <c r="K269" s="14" t="s">
        <v>24</v>
      </c>
      <c r="L269" s="14" t="s">
        <v>17</v>
      </c>
      <c r="M269" s="16" t="s">
        <v>25</v>
      </c>
      <c r="N269" s="16" t="s">
        <v>26</v>
      </c>
      <c r="O269" s="16" t="s">
        <v>14</v>
      </c>
      <c r="P269" s="12">
        <f t="shared" si="28"/>
        <v>3</v>
      </c>
      <c r="Q269" s="12" cm="1">
        <f t="array" ref="Q269">SUMPRODUCT(($G$2:$G$2540=G269)*(P269&gt;$P$2:$P$2540))+1</f>
        <v>5</v>
      </c>
      <c r="R269" s="12" t="e">
        <f>(Q269*100000)+#REF!</f>
        <v>#REF!</v>
      </c>
      <c r="S269" t="e" cm="1">
        <f t="array" ref="S269">SUMPRODUCT(($G$2:$G$2540=G269)*(R269&gt;$R$2:$R$2540))+1</f>
        <v>#REF!</v>
      </c>
      <c r="T269" t="str">
        <f t="shared" si="29"/>
        <v>WOLVERHAMPTON #</v>
      </c>
      <c r="U269">
        <v>0</v>
      </c>
      <c r="V269" t="s">
        <v>19</v>
      </c>
      <c r="W269">
        <f t="shared" si="30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6"/>
        <v>Floodlit45264</v>
      </c>
      <c r="D270" s="5" t="str">
        <f>IF('by region'!$C$2="Any","Any",'WTX courses'!V572)&amp;M270&amp;IF('by region'!$I$2="Any","Any",N270)&amp;G270</f>
        <v>AnyFlatAny45264</v>
      </c>
      <c r="E270" s="5" t="e">
        <f>IF(I270=#REF!,'WTX courses'!G572,"")</f>
        <v>#REF!</v>
      </c>
      <c r="F270" s="5" t="e">
        <f t="shared" si="27"/>
        <v>#REF!</v>
      </c>
      <c r="G270" s="15">
        <v>45264</v>
      </c>
      <c r="H270" s="16" t="s">
        <v>42</v>
      </c>
      <c r="I270" s="16" t="s">
        <v>43</v>
      </c>
      <c r="J270" s="16" t="s">
        <v>32</v>
      </c>
      <c r="K270" s="14" t="s">
        <v>24</v>
      </c>
      <c r="L270" s="14" t="s">
        <v>17</v>
      </c>
      <c r="M270" s="16" t="s">
        <v>25</v>
      </c>
      <c r="N270" s="16" t="s">
        <v>26</v>
      </c>
      <c r="O270" s="16" t="s">
        <v>14</v>
      </c>
      <c r="P270" s="12">
        <f t="shared" si="28"/>
        <v>3</v>
      </c>
      <c r="Q270" s="12" cm="1">
        <f t="array" ref="Q270">SUMPRODUCT(($G$2:$G$2540=G270)*(P270&gt;$P$2:$P$2540))+1</f>
        <v>1</v>
      </c>
      <c r="R270" s="12" t="e">
        <f>(Q270*100000)+#REF!</f>
        <v>#REF!</v>
      </c>
      <c r="S270" t="e" cm="1">
        <f t="array" ref="S270">SUMPRODUCT(($G$2:$G$2540=G270)*(R270&gt;$R$2:$R$2540))+1</f>
        <v>#REF!</v>
      </c>
      <c r="T270" t="str">
        <f t="shared" si="29"/>
        <v>WOLVERHAMPTON #</v>
      </c>
      <c r="U270">
        <v>0</v>
      </c>
      <c r="V270" t="s">
        <v>17</v>
      </c>
      <c r="W270">
        <f t="shared" si="30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6"/>
        <v>Floodlit45265</v>
      </c>
      <c r="D271" s="5" t="str">
        <f>IF('by region'!$C$2="Any","Any",'WTX courses'!V573)&amp;M271&amp;IF('by region'!$I$2="Any","Any",N271)&amp;G271</f>
        <v>AnyFlatAny45265</v>
      </c>
      <c r="E271" s="5" t="e">
        <f>IF(I271=#REF!,'WTX courses'!G573,"")</f>
        <v>#REF!</v>
      </c>
      <c r="F271" s="5" t="e">
        <f t="shared" si="27"/>
        <v>#REF!</v>
      </c>
      <c r="G271" s="15">
        <v>45265</v>
      </c>
      <c r="H271" s="16" t="s">
        <v>7</v>
      </c>
      <c r="I271" s="16" t="s">
        <v>43</v>
      </c>
      <c r="J271" s="16" t="s">
        <v>32</v>
      </c>
      <c r="K271" s="14" t="s">
        <v>24</v>
      </c>
      <c r="L271" s="14" t="s">
        <v>17</v>
      </c>
      <c r="M271" s="16" t="s">
        <v>25</v>
      </c>
      <c r="N271" s="16" t="s">
        <v>26</v>
      </c>
      <c r="O271" s="16" t="s">
        <v>14</v>
      </c>
      <c r="P271" s="12">
        <f t="shared" si="28"/>
        <v>3</v>
      </c>
      <c r="Q271" s="12" cm="1">
        <f t="array" ref="Q271">SUMPRODUCT(($G$2:$G$2540=G271)*(P271&gt;$P$2:$P$2540))+1</f>
        <v>2</v>
      </c>
      <c r="R271" s="12" t="e">
        <f>(Q271*100000)+#REF!</f>
        <v>#REF!</v>
      </c>
      <c r="S271" t="e" cm="1">
        <f t="array" ref="S271">SUMPRODUCT(($G$2:$G$2540=G271)*(R271&gt;$R$2:$R$2540))+1</f>
        <v>#REF!</v>
      </c>
      <c r="T271" t="str">
        <f t="shared" si="29"/>
        <v>WOLVERHAMPTON #</v>
      </c>
      <c r="U271">
        <v>0</v>
      </c>
      <c r="V271" t="s">
        <v>11</v>
      </c>
      <c r="W271">
        <f t="shared" si="30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6"/>
        <v>Floodlit45269</v>
      </c>
      <c r="D272" s="5" t="str">
        <f>IF('by region'!$C$2="Any","Any",'WTX courses'!V574)&amp;M272&amp;IF('by region'!$I$2="Any","Any",N272)&amp;G272</f>
        <v>AnyFlatAny45269</v>
      </c>
      <c r="E272" s="5" t="e">
        <f>IF(I272=#REF!,'WTX courses'!G574,"")</f>
        <v>#REF!</v>
      </c>
      <c r="F272" s="5" t="e">
        <f t="shared" si="27"/>
        <v>#REF!</v>
      </c>
      <c r="G272" s="15">
        <v>45269</v>
      </c>
      <c r="H272" s="16" t="s">
        <v>37</v>
      </c>
      <c r="I272" s="16" t="s">
        <v>43</v>
      </c>
      <c r="J272" s="16" t="s">
        <v>32</v>
      </c>
      <c r="K272" s="14" t="s">
        <v>24</v>
      </c>
      <c r="L272" s="14" t="s">
        <v>17</v>
      </c>
      <c r="M272" s="16" t="s">
        <v>25</v>
      </c>
      <c r="N272" s="16" t="s">
        <v>26</v>
      </c>
      <c r="O272" s="16" t="s">
        <v>14</v>
      </c>
      <c r="P272" s="12">
        <f t="shared" si="28"/>
        <v>3</v>
      </c>
      <c r="Q272" s="12" cm="1">
        <f t="array" ref="Q272">SUMPRODUCT(($G$2:$G$2540=G272)*(P272&gt;$P$2:$P$2540))+1</f>
        <v>4</v>
      </c>
      <c r="R272" s="12" t="e">
        <f>(Q272*100000)+#REF!</f>
        <v>#REF!</v>
      </c>
      <c r="S272" t="e" cm="1">
        <f t="array" ref="S272">SUMPRODUCT(($G$2:$G$2540=G272)*(R272&gt;$R$2:$R$2540))+1</f>
        <v>#REF!</v>
      </c>
      <c r="T272" t="str">
        <f t="shared" si="29"/>
        <v>WOLVERHAMPTON #</v>
      </c>
      <c r="U272">
        <v>0</v>
      </c>
      <c r="V272" t="s">
        <v>17</v>
      </c>
      <c r="W272">
        <f t="shared" si="30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6"/>
        <v>Floodlit45276</v>
      </c>
      <c r="D273" s="5" t="str">
        <f>IF('by region'!$C$2="Any","Any",'WTX courses'!V575)&amp;M273&amp;IF('by region'!$I$2="Any","Any",N273)&amp;G273</f>
        <v>AnyFlatAny45276</v>
      </c>
      <c r="E273" s="5" t="e">
        <f>IF(I273=#REF!,'WTX courses'!G575,"")</f>
        <v>#REF!</v>
      </c>
      <c r="F273" s="5" t="e">
        <f t="shared" si="27"/>
        <v>#REF!</v>
      </c>
      <c r="G273" s="15">
        <v>45276</v>
      </c>
      <c r="H273" s="16" t="s">
        <v>37</v>
      </c>
      <c r="I273" s="16" t="s">
        <v>43</v>
      </c>
      <c r="J273" s="16" t="s">
        <v>32</v>
      </c>
      <c r="K273" s="14" t="s">
        <v>24</v>
      </c>
      <c r="L273" s="14" t="s">
        <v>17</v>
      </c>
      <c r="M273" s="16" t="s">
        <v>25</v>
      </c>
      <c r="N273" s="16" t="s">
        <v>26</v>
      </c>
      <c r="O273" s="16" t="s">
        <v>14</v>
      </c>
      <c r="P273" s="12">
        <f t="shared" si="28"/>
        <v>3</v>
      </c>
      <c r="Q273" s="12" cm="1">
        <f t="array" ref="Q273">SUMPRODUCT(($G$2:$G$2540=G273)*(P273&gt;$P$2:$P$2540))+1</f>
        <v>3</v>
      </c>
      <c r="R273" s="12" t="e">
        <f>(Q273*100000)+#REF!</f>
        <v>#REF!</v>
      </c>
      <c r="S273" t="e" cm="1">
        <f t="array" ref="S273">SUMPRODUCT(($G$2:$G$2540=G273)*(R273&gt;$R$2:$R$2540))+1</f>
        <v>#REF!</v>
      </c>
      <c r="T273" t="str">
        <f t="shared" si="29"/>
        <v>WOLVERHAMPTON #</v>
      </c>
      <c r="U273">
        <v>0</v>
      </c>
      <c r="V273" t="s">
        <v>17</v>
      </c>
      <c r="W273">
        <f t="shared" si="30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6"/>
        <v>Floodlit45278</v>
      </c>
      <c r="D274" s="5" t="str">
        <f>IF('by region'!$C$2="Any","Any",'WTX courses'!V576)&amp;M274&amp;IF('by region'!$I$2="Any","Any",N274)&amp;G274</f>
        <v>AnyFlatAny45278</v>
      </c>
      <c r="E274" s="5" t="e">
        <f>IF(I274=#REF!,'WTX courses'!G576,"")</f>
        <v>#REF!</v>
      </c>
      <c r="F274" s="5" t="e">
        <f t="shared" si="27"/>
        <v>#REF!</v>
      </c>
      <c r="G274" s="15">
        <v>45278</v>
      </c>
      <c r="H274" s="16" t="s">
        <v>42</v>
      </c>
      <c r="I274" s="16" t="s">
        <v>43</v>
      </c>
      <c r="J274" s="16" t="s">
        <v>32</v>
      </c>
      <c r="K274" s="14" t="s">
        <v>24</v>
      </c>
      <c r="L274" s="14" t="s">
        <v>17</v>
      </c>
      <c r="M274" s="16" t="s">
        <v>25</v>
      </c>
      <c r="N274" s="16" t="s">
        <v>26</v>
      </c>
      <c r="O274" s="16" t="s">
        <v>14</v>
      </c>
      <c r="P274" s="12">
        <f t="shared" si="28"/>
        <v>3</v>
      </c>
      <c r="Q274" s="12" cm="1">
        <f t="array" ref="Q274">SUMPRODUCT(($G$2:$G$2540=G274)*(P274&gt;$P$2:$P$2540))+1</f>
        <v>1</v>
      </c>
      <c r="R274" s="12" t="e">
        <f>(Q274*100000)+#REF!</f>
        <v>#REF!</v>
      </c>
      <c r="S274" t="e" cm="1">
        <f t="array" ref="S274">SUMPRODUCT(($G$2:$G$2540=G274)*(R274&gt;$R$2:$R$2540))+1</f>
        <v>#REF!</v>
      </c>
      <c r="T274" t="str">
        <f t="shared" si="29"/>
        <v>WOLVERHAMPTON #</v>
      </c>
      <c r="U274">
        <v>0</v>
      </c>
      <c r="V274" t="s">
        <v>19</v>
      </c>
      <c r="W274">
        <f t="shared" si="30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6"/>
        <v>Floodlit45279</v>
      </c>
      <c r="D275" s="5" t="str">
        <f>IF('by region'!$C$2="Any","Any",'WTX courses'!V577)&amp;M275&amp;IF('by region'!$I$2="Any","Any",N275)&amp;G275</f>
        <v>AnyFlatAny45279</v>
      </c>
      <c r="E275" s="5" t="e">
        <f>IF(I275=#REF!,'WTX courses'!G577,"")</f>
        <v>#REF!</v>
      </c>
      <c r="F275" s="5" t="e">
        <f t="shared" si="27"/>
        <v>#REF!</v>
      </c>
      <c r="G275" s="15">
        <v>45279</v>
      </c>
      <c r="H275" s="16" t="s">
        <v>7</v>
      </c>
      <c r="I275" s="16" t="s">
        <v>43</v>
      </c>
      <c r="J275" s="16" t="s">
        <v>32</v>
      </c>
      <c r="K275" s="14" t="s">
        <v>24</v>
      </c>
      <c r="L275" s="14" t="s">
        <v>17</v>
      </c>
      <c r="M275" s="16" t="s">
        <v>25</v>
      </c>
      <c r="N275" s="16" t="s">
        <v>26</v>
      </c>
      <c r="O275" s="16" t="s">
        <v>14</v>
      </c>
      <c r="P275" s="12">
        <f t="shared" si="28"/>
        <v>3</v>
      </c>
      <c r="Q275" s="12" cm="1">
        <f t="array" ref="Q275">SUMPRODUCT(($G$2:$G$2540=G275)*(P275&gt;$P$2:$P$2540))+1</f>
        <v>2</v>
      </c>
      <c r="R275" s="12" t="e">
        <f>(Q275*100000)+#REF!</f>
        <v>#REF!</v>
      </c>
      <c r="S275" t="e" cm="1">
        <f t="array" ref="S275">SUMPRODUCT(($G$2:$G$2540=G275)*(R275&gt;$R$2:$R$2540))+1</f>
        <v>#REF!</v>
      </c>
      <c r="T275" t="str">
        <f t="shared" si="29"/>
        <v>WOLVERHAMPTON #</v>
      </c>
      <c r="U275">
        <v>0</v>
      </c>
      <c r="V275" t="s">
        <v>11</v>
      </c>
      <c r="W275">
        <f t="shared" si="30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6"/>
        <v>Afternoon45286</v>
      </c>
      <c r="D276" s="5" t="str">
        <f>IF('by region'!$C$2="Any","Any",'WTX courses'!V579)&amp;M276&amp;IF('by region'!$I$2="Any","Any",N276)&amp;G276</f>
        <v>AnyFlatAny45286</v>
      </c>
      <c r="E276" s="5" t="e">
        <f>IF(I276=#REF!,'WTX courses'!G579,"")</f>
        <v>#REF!</v>
      </c>
      <c r="F276" s="5" t="e">
        <f t="shared" si="27"/>
        <v>#REF!</v>
      </c>
      <c r="G276" s="15">
        <v>45286</v>
      </c>
      <c r="H276" s="16" t="s">
        <v>7</v>
      </c>
      <c r="I276" s="16" t="s">
        <v>43</v>
      </c>
      <c r="J276" s="16" t="s">
        <v>9</v>
      </c>
      <c r="K276" s="14" t="s">
        <v>24</v>
      </c>
      <c r="L276" s="14" t="s">
        <v>17</v>
      </c>
      <c r="M276" s="16" t="s">
        <v>25</v>
      </c>
      <c r="N276" s="16" t="s">
        <v>26</v>
      </c>
      <c r="O276" s="16" t="s">
        <v>14</v>
      </c>
      <c r="P276" s="12">
        <f t="shared" si="28"/>
        <v>1</v>
      </c>
      <c r="Q276" s="12" cm="1">
        <f t="array" ref="Q276">SUMPRODUCT(($G$2:$G$2540=G276)*(P276&gt;$P$2:$P$2540))+1</f>
        <v>1</v>
      </c>
      <c r="R276" s="12" t="e">
        <f>(Q276*100000)+#REF!</f>
        <v>#REF!</v>
      </c>
      <c r="S276" t="e" cm="1">
        <f t="array" ref="S276">SUMPRODUCT(($G$2:$G$2540=G276)*(R276&gt;$R$2:$R$2540))+1</f>
        <v>#REF!</v>
      </c>
      <c r="T276" t="str">
        <f t="shared" si="29"/>
        <v xml:space="preserve">WOLVERHAMPTON </v>
      </c>
      <c r="U276">
        <v>0</v>
      </c>
      <c r="V276" t="s">
        <v>19</v>
      </c>
      <c r="W276">
        <f t="shared" si="30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6"/>
        <v>Floodlit45287</v>
      </c>
      <c r="D277" s="5" t="str">
        <f>IF('by region'!$C$2="Any","Any",'WTX courses'!V580)&amp;M277&amp;IF('by region'!$I$2="Any","Any",N277)&amp;G277</f>
        <v>AnyFlatAny45287</v>
      </c>
      <c r="E277" s="5" t="e">
        <f>IF(I277=#REF!,'WTX courses'!G580,"")</f>
        <v>#REF!</v>
      </c>
      <c r="F277" s="5" t="e">
        <f t="shared" si="27"/>
        <v>#REF!</v>
      </c>
      <c r="G277" s="15">
        <v>45287</v>
      </c>
      <c r="H277" s="16" t="s">
        <v>27</v>
      </c>
      <c r="I277" s="16" t="s">
        <v>43</v>
      </c>
      <c r="J277" s="16" t="s">
        <v>32</v>
      </c>
      <c r="K277" s="14" t="s">
        <v>24</v>
      </c>
      <c r="L277" s="14" t="s">
        <v>17</v>
      </c>
      <c r="M277" s="16" t="s">
        <v>25</v>
      </c>
      <c r="N277" s="16" t="s">
        <v>26</v>
      </c>
      <c r="O277" s="16" t="s">
        <v>14</v>
      </c>
      <c r="P277" s="12">
        <f t="shared" si="28"/>
        <v>3</v>
      </c>
      <c r="Q277" s="12" cm="1">
        <f t="array" ref="Q277">SUMPRODUCT(($G$2:$G$2540=G277)*(P277&gt;$P$2:$P$2540))+1</f>
        <v>3</v>
      </c>
      <c r="R277" s="12" t="e">
        <f>(Q277*100000)+#REF!</f>
        <v>#REF!</v>
      </c>
      <c r="S277" t="e" cm="1">
        <f t="array" ref="S277">SUMPRODUCT(($G$2:$G$2540=G277)*(R277&gt;$R$2:$R$2540))+1</f>
        <v>#REF!</v>
      </c>
      <c r="T277" t="str">
        <f t="shared" si="29"/>
        <v>WOLVERHAMPTON #</v>
      </c>
      <c r="U277">
        <v>0</v>
      </c>
      <c r="V277" t="s">
        <v>11</v>
      </c>
      <c r="W277">
        <f t="shared" si="30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6"/>
        <v>Floodlit45290</v>
      </c>
      <c r="D278" s="5" t="str">
        <f>IF('by region'!$C$2="Any","Any",'WTX courses'!V581)&amp;M278&amp;IF('by region'!$I$2="Any","Any",N278)&amp;G278</f>
        <v>AnyFlatAny45290</v>
      </c>
      <c r="E278" s="5" t="e">
        <f>IF(I278=#REF!,'WTX courses'!G581,"")</f>
        <v>#REF!</v>
      </c>
      <c r="F278" s="5" t="e">
        <f t="shared" si="27"/>
        <v>#REF!</v>
      </c>
      <c r="G278" s="15">
        <v>45290</v>
      </c>
      <c r="H278" s="16" t="s">
        <v>37</v>
      </c>
      <c r="I278" s="16" t="s">
        <v>43</v>
      </c>
      <c r="J278" s="16" t="s">
        <v>32</v>
      </c>
      <c r="K278" s="14" t="s">
        <v>24</v>
      </c>
      <c r="L278" s="14" t="s">
        <v>17</v>
      </c>
      <c r="M278" s="16" t="s">
        <v>25</v>
      </c>
      <c r="N278" s="16" t="s">
        <v>26</v>
      </c>
      <c r="O278" s="16" t="s">
        <v>14</v>
      </c>
      <c r="P278" s="12">
        <f t="shared" si="28"/>
        <v>3</v>
      </c>
      <c r="Q278" s="12" cm="1">
        <f t="array" ref="Q278">SUMPRODUCT(($G$2:$G$2540=G278)*(P278&gt;$P$2:$P$2540))+1</f>
        <v>3</v>
      </c>
      <c r="R278" s="12" t="e">
        <f>(Q278*100000)+#REF!</f>
        <v>#REF!</v>
      </c>
      <c r="S278" t="e" cm="1">
        <f t="array" ref="S278">SUMPRODUCT(($G$2:$G$2540=G278)*(R278&gt;$R$2:$R$2540))+1</f>
        <v>#REF!</v>
      </c>
      <c r="T278" t="str">
        <f t="shared" si="29"/>
        <v>WOLVERHAMPTON #</v>
      </c>
      <c r="U278">
        <v>0</v>
      </c>
      <c r="V278" t="s">
        <v>19</v>
      </c>
      <c r="W278">
        <f t="shared" si="30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6"/>
        <v>Afternoon45031</v>
      </c>
      <c r="D279" s="5" t="str">
        <f>IF('by region'!$C$2="Any","Any",'WTX courses'!V582)&amp;M279&amp;IF('by region'!$I$2="Any","Any",N279)&amp;G279</f>
        <v>AnyFlatAny45031</v>
      </c>
      <c r="E279" s="5" t="e">
        <f>IF(I279=#REF!,'WTX courses'!G582,"")</f>
        <v>#REF!</v>
      </c>
      <c r="F279" s="5" t="e">
        <f t="shared" si="27"/>
        <v>#REF!</v>
      </c>
      <c r="G279" s="15">
        <v>45031</v>
      </c>
      <c r="H279" s="16" t="s">
        <v>37</v>
      </c>
      <c r="I279" s="16" t="s">
        <v>81</v>
      </c>
      <c r="J279" s="16" t="s">
        <v>9</v>
      </c>
      <c r="K279" s="14" t="s">
        <v>24</v>
      </c>
      <c r="L279" s="14" t="s">
        <v>17</v>
      </c>
      <c r="M279" s="16" t="s">
        <v>25</v>
      </c>
      <c r="N279" s="16" t="s">
        <v>26</v>
      </c>
      <c r="O279" s="16" t="s">
        <v>14</v>
      </c>
      <c r="P279" s="12">
        <f t="shared" si="28"/>
        <v>1</v>
      </c>
      <c r="Q279" s="12" cm="1">
        <f t="array" ref="Q279">SUMPRODUCT(($G$2:$G$2540=G279)*(P279&gt;$P$2:$P$2540))+1</f>
        <v>1</v>
      </c>
      <c r="R279" s="12" t="e">
        <f>(Q279*100000)+#REF!</f>
        <v>#REF!</v>
      </c>
      <c r="S279" t="e" cm="1">
        <f t="array" ref="S279">SUMPRODUCT(($G$2:$G$2540=G279)*(R279&gt;$R$2:$R$2540))+1</f>
        <v>#REF!</v>
      </c>
      <c r="T279" t="str">
        <f t="shared" si="29"/>
        <v xml:space="preserve">YARMOUTH </v>
      </c>
      <c r="U279">
        <v>0</v>
      </c>
      <c r="V279" t="s">
        <v>19</v>
      </c>
      <c r="W279">
        <f t="shared" si="30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6"/>
        <v>Afternoon45059</v>
      </c>
      <c r="D280" s="5" t="str">
        <f>IF('by region'!$C$2="Any","Any",'WTX courses'!V20)&amp;M280&amp;IF('by region'!$I$2="Any","Any",N280)&amp;G280</f>
        <v>AnyBothAny45059</v>
      </c>
      <c r="E280" s="5" t="e">
        <f>IF(I280=#REF!,'WTX courses'!G20,"")</f>
        <v>#REF!</v>
      </c>
      <c r="F280" s="5" t="e">
        <f t="shared" si="27"/>
        <v>#REF!</v>
      </c>
      <c r="G280" s="15">
        <v>45059</v>
      </c>
      <c r="H280" s="16" t="s">
        <v>37</v>
      </c>
      <c r="I280" s="16" t="s">
        <v>56</v>
      </c>
      <c r="J280" s="16" t="s">
        <v>9</v>
      </c>
      <c r="K280" s="14" t="s">
        <v>16</v>
      </c>
      <c r="L280" s="14" t="s">
        <v>11</v>
      </c>
      <c r="M280" s="16" t="s">
        <v>156</v>
      </c>
      <c r="N280" s="16" t="s">
        <v>13</v>
      </c>
      <c r="O280" s="16" t="s">
        <v>14</v>
      </c>
      <c r="P280" s="12">
        <f t="shared" si="28"/>
        <v>1</v>
      </c>
      <c r="Q280" s="12" cm="1">
        <f t="array" ref="Q280">SUMPRODUCT(($G$2:$G$2540=G280)*(P280&gt;$P$2:$P$2540))+1</f>
        <v>1</v>
      </c>
      <c r="R280" s="12" t="e">
        <f>(Q280*100000)+#REF!</f>
        <v>#REF!</v>
      </c>
      <c r="S280" t="e" cm="1">
        <f t="array" ref="S280">SUMPRODUCT(($G$2:$G$2540=G280)*(R280&gt;$R$2:$R$2540))+1</f>
        <v>#REF!</v>
      </c>
      <c r="T280" t="str">
        <f t="shared" si="29"/>
        <v xml:space="preserve">Haydock Park </v>
      </c>
      <c r="U280">
        <v>0</v>
      </c>
      <c r="V280" t="s">
        <v>11</v>
      </c>
      <c r="W280">
        <f t="shared" si="30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6"/>
        <v>Afternoon45220</v>
      </c>
      <c r="D281" s="5" t="str">
        <f>IF('by region'!$C$2="Any","Any",'WTX courses'!V21)&amp;M281&amp;IF('by region'!$I$2="Any","Any",N281)&amp;G281</f>
        <v>AnyFlatAny45220</v>
      </c>
      <c r="E281" s="5" t="e">
        <f>IF(I281=#REF!,'WTX courses'!G21,"")</f>
        <v>#REF!</v>
      </c>
      <c r="F281" s="5" t="e">
        <f t="shared" si="27"/>
        <v>#REF!</v>
      </c>
      <c r="G281" s="15">
        <v>45220</v>
      </c>
      <c r="H281" s="16" t="s">
        <v>37</v>
      </c>
      <c r="I281" s="16" t="s">
        <v>55</v>
      </c>
      <c r="J281" s="16" t="s">
        <v>9</v>
      </c>
      <c r="K281" s="14" t="s">
        <v>10</v>
      </c>
      <c r="L281" s="14" t="s">
        <v>19</v>
      </c>
      <c r="M281" s="16" t="s">
        <v>25</v>
      </c>
      <c r="N281" s="16" t="s">
        <v>13</v>
      </c>
      <c r="O281" s="16" t="s">
        <v>21</v>
      </c>
      <c r="P281" s="12">
        <f t="shared" si="28"/>
        <v>1</v>
      </c>
      <c r="Q281" s="12" cm="1">
        <f t="array" ref="Q281">SUMPRODUCT(($G$2:$G$2540=G281)*(P281&gt;$P$2:$P$2540))+1</f>
        <v>1</v>
      </c>
      <c r="R281" s="12" t="e">
        <f>(Q281*100000)+#REF!</f>
        <v>#REF!</v>
      </c>
      <c r="S281" t="e" cm="1">
        <f t="array" ref="S281">SUMPRODUCT(($G$2:$G$2540=G281)*(R281&gt;$R$2:$R$2540))+1</f>
        <v>#REF!</v>
      </c>
      <c r="T281" t="str">
        <f t="shared" si="29"/>
        <v xml:space="preserve">ASCOT </v>
      </c>
      <c r="U281">
        <v>0</v>
      </c>
      <c r="V281" t="s">
        <v>17</v>
      </c>
      <c r="W281">
        <f t="shared" si="30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6"/>
        <v>Afternoon45023</v>
      </c>
      <c r="D282" s="5" t="str">
        <f>IF('by region'!$C$2="Any","Any",'WTX courses'!V37)&amp;M282&amp;IF('by region'!$I$2="Any","Any",N282)&amp;G282</f>
        <v>AnyFlatAny45023</v>
      </c>
      <c r="E282" s="5" t="e">
        <f>IF(I282=#REF!,'WTX courses'!G37,"")</f>
        <v>#REF!</v>
      </c>
      <c r="F282" s="5" t="e">
        <f t="shared" si="27"/>
        <v>#REF!</v>
      </c>
      <c r="G282" s="15">
        <v>45023</v>
      </c>
      <c r="H282" s="16" t="s">
        <v>35</v>
      </c>
      <c r="I282" s="16" t="s">
        <v>79</v>
      </c>
      <c r="J282" s="16" t="s">
        <v>9</v>
      </c>
      <c r="K282" s="14" t="s">
        <v>24</v>
      </c>
      <c r="L282" s="14" t="s">
        <v>19</v>
      </c>
      <c r="M282" s="16" t="s">
        <v>25</v>
      </c>
      <c r="N282" s="16" t="s">
        <v>13</v>
      </c>
      <c r="O282" s="16" t="s">
        <v>21</v>
      </c>
      <c r="P282" s="12">
        <f t="shared" si="28"/>
        <v>1</v>
      </c>
      <c r="Q282" s="12" cm="1">
        <f t="array" ref="Q282">SUMPRODUCT(($G$2:$G$2540=G282)*(P282&gt;$P$2:$P$2540))+1</f>
        <v>1</v>
      </c>
      <c r="R282" s="12" t="e">
        <f>(Q282*100000)+#REF!</f>
        <v>#REF!</v>
      </c>
      <c r="S282" t="e" cm="1">
        <f t="array" ref="S282">SUMPRODUCT(($G$2:$G$2540=G282)*(R282&gt;$R$2:$R$2540))+1</f>
        <v>#REF!</v>
      </c>
      <c r="T282" t="str">
        <f t="shared" si="29"/>
        <v xml:space="preserve">BATH </v>
      </c>
      <c r="U282">
        <v>0</v>
      </c>
      <c r="V282" t="s">
        <v>17</v>
      </c>
      <c r="W282">
        <f t="shared" si="30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6"/>
        <v>Afternoon45169</v>
      </c>
      <c r="D283" s="5" t="str">
        <f>IF('by region'!$C$2="Any","Any",'WTX courses'!V75)&amp;M283&amp;IF('by region'!$I$2="Any","Any",N283)&amp;G283</f>
        <v>AnyFlatAny45169</v>
      </c>
      <c r="E283" s="5" t="e">
        <f>IF(I283=#REF!,'WTX courses'!G75,"")</f>
        <v>#REF!</v>
      </c>
      <c r="F283" s="5" t="e">
        <f t="shared" si="27"/>
        <v>#REF!</v>
      </c>
      <c r="G283" s="15">
        <v>45169</v>
      </c>
      <c r="H283" s="16" t="s">
        <v>34</v>
      </c>
      <c r="I283" s="16" t="s">
        <v>79</v>
      </c>
      <c r="J283" s="16" t="s">
        <v>9</v>
      </c>
      <c r="K283" s="14" t="s">
        <v>24</v>
      </c>
      <c r="L283" s="14" t="s">
        <v>19</v>
      </c>
      <c r="M283" s="16" t="s">
        <v>25</v>
      </c>
      <c r="N283" s="16" t="s">
        <v>13</v>
      </c>
      <c r="O283" s="16" t="s">
        <v>21</v>
      </c>
      <c r="P283" s="12">
        <f t="shared" si="28"/>
        <v>1</v>
      </c>
      <c r="Q283" s="12" cm="1">
        <f t="array" ref="Q283">SUMPRODUCT(($G$2:$G$2540=G283)*(P283&gt;$P$2:$P$2540))+1</f>
        <v>1</v>
      </c>
      <c r="R283" s="12" t="e">
        <f>(Q283*100000)+#REF!</f>
        <v>#REF!</v>
      </c>
      <c r="S283" t="e" cm="1">
        <f t="array" ref="S283">SUMPRODUCT(($G$2:$G$2540=G283)*(R283&gt;$R$2:$R$2540))+1</f>
        <v>#REF!</v>
      </c>
      <c r="T283" t="str">
        <f t="shared" si="29"/>
        <v xml:space="preserve">BATH </v>
      </c>
      <c r="U283">
        <v>0</v>
      </c>
      <c r="V283" t="s">
        <v>11</v>
      </c>
      <c r="W283">
        <f t="shared" si="30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6"/>
        <v>Evening45176</v>
      </c>
      <c r="D284" s="5" t="str">
        <f>IF('by region'!$C$2="Any","Any",'WTX courses'!V138)&amp;M284&amp;IF('by region'!$I$2="Any","Any",N284)&amp;G284</f>
        <v>AnyFlatAny45176</v>
      </c>
      <c r="E284" s="5" t="e">
        <f>IF(I284=#REF!,'WTX courses'!G138,"")</f>
        <v>#REF!</v>
      </c>
      <c r="F284" s="5" t="e">
        <f t="shared" si="27"/>
        <v>#REF!</v>
      </c>
      <c r="G284" s="15">
        <v>45176</v>
      </c>
      <c r="H284" s="16" t="s">
        <v>34</v>
      </c>
      <c r="I284" s="16" t="s">
        <v>63</v>
      </c>
      <c r="J284" s="16" t="s">
        <v>80</v>
      </c>
      <c r="K284" s="14" t="s">
        <v>16</v>
      </c>
      <c r="L284" s="14" t="s">
        <v>11</v>
      </c>
      <c r="M284" s="16" t="s">
        <v>25</v>
      </c>
      <c r="N284" s="16" t="s">
        <v>13</v>
      </c>
      <c r="O284" s="16" t="s">
        <v>21</v>
      </c>
      <c r="P284" s="12">
        <f t="shared" si="28"/>
        <v>2</v>
      </c>
      <c r="Q284" s="12" cm="1">
        <f t="array" ref="Q284">SUMPRODUCT(($G$2:$G$2540=G284)*(P284&gt;$P$2:$P$2540))+1</f>
        <v>3</v>
      </c>
      <c r="R284" s="12" t="e">
        <f>(Q284*100000)+#REF!</f>
        <v>#REF!</v>
      </c>
      <c r="S284" t="e" cm="1">
        <f t="array" ref="S284">SUMPRODUCT(($G$2:$G$2540=G284)*(R284&gt;$R$2:$R$2540))+1</f>
        <v>#REF!</v>
      </c>
      <c r="T284" t="str">
        <f t="shared" si="29"/>
        <v>CARLISLE †</v>
      </c>
      <c r="U284">
        <v>0</v>
      </c>
      <c r="V284" t="s">
        <v>19</v>
      </c>
      <c r="W284">
        <f t="shared" si="30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6"/>
        <v>Afternoon45094</v>
      </c>
      <c r="D285" s="5" t="str">
        <f>IF('by region'!$C$2="Any","Any",'WTX courses'!V147)&amp;M285&amp;IF('by region'!$I$2="Any","Any",N285)&amp;G285</f>
        <v>AnyFlatAny45094</v>
      </c>
      <c r="E285" s="5" t="e">
        <f>IF(I285=#REF!,'WTX courses'!G147,"")</f>
        <v>#REF!</v>
      </c>
      <c r="F285" s="5" t="e">
        <f t="shared" si="27"/>
        <v>#REF!</v>
      </c>
      <c r="G285" s="15">
        <v>45094</v>
      </c>
      <c r="H285" s="16" t="s">
        <v>37</v>
      </c>
      <c r="I285" s="16" t="s">
        <v>88</v>
      </c>
      <c r="J285" s="16" t="s">
        <v>9</v>
      </c>
      <c r="K285" s="14" t="s">
        <v>10</v>
      </c>
      <c r="L285" s="14" t="s">
        <v>17</v>
      </c>
      <c r="M285" s="16" t="s">
        <v>25</v>
      </c>
      <c r="N285" s="16" t="s">
        <v>13</v>
      </c>
      <c r="O285" s="16" t="s">
        <v>21</v>
      </c>
      <c r="P285" s="12">
        <f t="shared" si="28"/>
        <v>1</v>
      </c>
      <c r="Q285" s="12" cm="1">
        <f t="array" ref="Q285">SUMPRODUCT(($G$2:$G$2540=G285)*(P285&gt;$P$2:$P$2540))+1</f>
        <v>1</v>
      </c>
      <c r="R285" s="12" t="e">
        <f>(Q285*100000)+#REF!</f>
        <v>#REF!</v>
      </c>
      <c r="S285" t="e" cm="1">
        <f t="array" ref="S285">SUMPRODUCT(($G$2:$G$2540=G285)*(R285&gt;$R$2:$R$2540))+1</f>
        <v>#REF!</v>
      </c>
      <c r="T285" t="str">
        <f t="shared" si="29"/>
        <v xml:space="preserve">CHESTER </v>
      </c>
      <c r="U285">
        <v>0</v>
      </c>
      <c r="V285" t="s">
        <v>17</v>
      </c>
      <c r="W285">
        <f t="shared" si="30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6"/>
        <v>Afternoon45199</v>
      </c>
      <c r="D286" s="5" t="str">
        <f>IF('by region'!$C$2="Any","Any",'WTX courses'!V148)&amp;M286&amp;IF('by region'!$I$2="Any","Any",N286)&amp;G286</f>
        <v>AnyFlatAny45199</v>
      </c>
      <c r="E286" s="5" t="e">
        <f>IF(I286=#REF!,'WTX courses'!G148,"")</f>
        <v>#REF!</v>
      </c>
      <c r="F286" s="5" t="e">
        <f t="shared" si="27"/>
        <v>#REF!</v>
      </c>
      <c r="G286" s="15">
        <v>45199</v>
      </c>
      <c r="H286" s="16" t="s">
        <v>37</v>
      </c>
      <c r="I286" s="16" t="s">
        <v>88</v>
      </c>
      <c r="J286" s="16" t="s">
        <v>9</v>
      </c>
      <c r="K286" s="14" t="s">
        <v>10</v>
      </c>
      <c r="L286" s="14" t="s">
        <v>17</v>
      </c>
      <c r="M286" s="16" t="s">
        <v>25</v>
      </c>
      <c r="N286" s="16" t="s">
        <v>13</v>
      </c>
      <c r="O286" s="16" t="s">
        <v>21</v>
      </c>
      <c r="P286" s="12">
        <f t="shared" si="28"/>
        <v>1</v>
      </c>
      <c r="Q286" s="12" cm="1">
        <f t="array" ref="Q286">SUMPRODUCT(($G$2:$G$2540=G286)*(P286&gt;$P$2:$P$2540))+1</f>
        <v>1</v>
      </c>
      <c r="R286" s="12" t="e">
        <f>(Q286*100000)+#REF!</f>
        <v>#REF!</v>
      </c>
      <c r="S286" t="e" cm="1">
        <f t="array" ref="S286">SUMPRODUCT(($G$2:$G$2540=G286)*(R286&gt;$R$2:$R$2540))+1</f>
        <v>#REF!</v>
      </c>
      <c r="T286" t="str">
        <f t="shared" si="29"/>
        <v xml:space="preserve">CHESTER </v>
      </c>
      <c r="U286">
        <v>0</v>
      </c>
      <c r="V286" t="s">
        <v>11</v>
      </c>
      <c r="W286">
        <f t="shared" si="30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6"/>
        <v>Afternoon45213</v>
      </c>
      <c r="D287" s="5" t="str">
        <f>IF('by region'!$C$2="Any","Any",'WTX courses'!V334)&amp;M287&amp;IF('by region'!$I$2="Any","Any",N287)&amp;G287</f>
        <v>AnyFlatAny45213</v>
      </c>
      <c r="E287" s="5" t="e">
        <f>IF(I287=#REF!,'WTX courses'!G334,"")</f>
        <v>#REF!</v>
      </c>
      <c r="F287" s="5" t="e">
        <f t="shared" si="27"/>
        <v>#REF!</v>
      </c>
      <c r="G287" s="15">
        <v>45213</v>
      </c>
      <c r="H287" s="16" t="s">
        <v>37</v>
      </c>
      <c r="I287" s="16" t="s">
        <v>88</v>
      </c>
      <c r="J287" s="16" t="s">
        <v>9</v>
      </c>
      <c r="K287" s="14" t="s">
        <v>10</v>
      </c>
      <c r="L287" s="14" t="s">
        <v>17</v>
      </c>
      <c r="M287" s="16" t="s">
        <v>25</v>
      </c>
      <c r="N287" s="16" t="s">
        <v>13</v>
      </c>
      <c r="O287" s="16" t="s">
        <v>21</v>
      </c>
      <c r="P287" s="12">
        <f t="shared" si="28"/>
        <v>1</v>
      </c>
      <c r="Q287" s="12" cm="1">
        <f t="array" ref="Q287">SUMPRODUCT(($G$2:$G$2540=G287)*(P287&gt;$P$2:$P$2540))+1</f>
        <v>1</v>
      </c>
      <c r="R287" s="12" t="e">
        <f>(Q287*100000)+#REF!</f>
        <v>#REF!</v>
      </c>
      <c r="S287" t="e" cm="1">
        <f t="array" ref="S287">SUMPRODUCT(($G$2:$G$2540=G287)*(R287&gt;$R$2:$R$2540))+1</f>
        <v>#REF!</v>
      </c>
      <c r="T287" t="str">
        <f t="shared" si="29"/>
        <v xml:space="preserve">CHESTER </v>
      </c>
      <c r="U287">
        <v>0</v>
      </c>
      <c r="V287" t="s">
        <v>11</v>
      </c>
      <c r="W287">
        <f t="shared" si="30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6"/>
        <v>Afternoon45084</v>
      </c>
      <c r="D288" s="5" t="str">
        <f>IF('by region'!$C$2="Any","Any",'WTX courses'!V344)&amp;M288&amp;IF('by region'!$I$2="Any","Any",N288)&amp;G288</f>
        <v>AnyFlatAny45084</v>
      </c>
      <c r="E288" s="5" t="e">
        <f>IF(I288=#REF!,'WTX courses'!G344,"")</f>
        <v>#REF!</v>
      </c>
      <c r="F288" s="5" t="e">
        <f t="shared" si="27"/>
        <v>#REF!</v>
      </c>
      <c r="G288" s="15">
        <v>45084</v>
      </c>
      <c r="H288" s="16" t="s">
        <v>27</v>
      </c>
      <c r="I288" s="16" t="s">
        <v>51</v>
      </c>
      <c r="J288" s="16" t="s">
        <v>9</v>
      </c>
      <c r="K288" s="14" t="s">
        <v>10</v>
      </c>
      <c r="L288" s="14" t="s">
        <v>19</v>
      </c>
      <c r="M288" s="16" t="s">
        <v>25</v>
      </c>
      <c r="N288" s="16" t="s">
        <v>13</v>
      </c>
      <c r="O288" s="16" t="s">
        <v>21</v>
      </c>
      <c r="P288" s="12">
        <f t="shared" si="28"/>
        <v>1</v>
      </c>
      <c r="Q288" s="12" cm="1">
        <f t="array" ref="Q288">SUMPRODUCT(($G$2:$G$2540=G288)*(P288&gt;$P$2:$P$2540))+1</f>
        <v>1</v>
      </c>
      <c r="R288" s="12" t="e">
        <f>(Q288*100000)+#REF!</f>
        <v>#REF!</v>
      </c>
      <c r="S288" t="e" cm="1">
        <f t="array" ref="S288">SUMPRODUCT(($G$2:$G$2540=G288)*(R288&gt;$R$2:$R$2540))+1</f>
        <v>#REF!</v>
      </c>
      <c r="T288" t="str">
        <f t="shared" si="29"/>
        <v xml:space="preserve">NEWBURY </v>
      </c>
      <c r="U288">
        <v>0</v>
      </c>
      <c r="V288" t="s">
        <v>19</v>
      </c>
      <c r="W288">
        <f t="shared" si="30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6"/>
        <v>Afternoon45167</v>
      </c>
      <c r="D289" s="5" t="str">
        <f>IF('by region'!$C$2="Any","Any",'WTX courses'!V449)&amp;M289&amp;IF('by region'!$I$2="Any","Any",N289)&amp;G289</f>
        <v>AnyFlatAny45167</v>
      </c>
      <c r="E289" s="5" t="e">
        <f>IF(I289=#REF!,'WTX courses'!G449,"")</f>
        <v>#REF!</v>
      </c>
      <c r="F289" s="5" t="e">
        <f t="shared" si="27"/>
        <v>#REF!</v>
      </c>
      <c r="G289" s="15">
        <v>45167</v>
      </c>
      <c r="H289" s="16" t="s">
        <v>7</v>
      </c>
      <c r="I289" s="16" t="s">
        <v>51</v>
      </c>
      <c r="J289" s="16" t="s">
        <v>9</v>
      </c>
      <c r="K289" s="14" t="s">
        <v>10</v>
      </c>
      <c r="L289" s="14" t="s">
        <v>19</v>
      </c>
      <c r="M289" s="16" t="s">
        <v>25</v>
      </c>
      <c r="N289" s="16" t="s">
        <v>13</v>
      </c>
      <c r="O289" s="16" t="s">
        <v>21</v>
      </c>
      <c r="P289" s="12">
        <f t="shared" si="28"/>
        <v>1</v>
      </c>
      <c r="Q289" s="12" cm="1">
        <f t="array" ref="Q289">SUMPRODUCT(($G$2:$G$2540=G289)*(P289&gt;$P$2:$P$2540))+1</f>
        <v>1</v>
      </c>
      <c r="R289" s="12" t="e">
        <f>(Q289*100000)+#REF!</f>
        <v>#REF!</v>
      </c>
      <c r="S289" t="e" cm="1">
        <f t="array" ref="S289">SUMPRODUCT(($G$2:$G$2540=G289)*(R289&gt;$R$2:$R$2540))+1</f>
        <v>#REF!</v>
      </c>
      <c r="T289" t="str">
        <f t="shared" si="29"/>
        <v xml:space="preserve">NEWBURY </v>
      </c>
      <c r="U289">
        <v>0</v>
      </c>
      <c r="V289" t="s">
        <v>11</v>
      </c>
      <c r="W289">
        <f t="shared" si="30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6"/>
        <v>Evening45076</v>
      </c>
      <c r="D290" s="5" t="str">
        <f>IF('by region'!$C$2="Any","Any",'WTX courses'!V502)&amp;M290&amp;IF('by region'!$I$2="Any","Any",N290)&amp;G290</f>
        <v>AnyFlatAny45076</v>
      </c>
      <c r="E290" s="5" t="e">
        <f>IF(I290=#REF!,'WTX courses'!G502,"")</f>
        <v>#REF!</v>
      </c>
      <c r="F290" s="5" t="e">
        <f t="shared" si="27"/>
        <v>#REF!</v>
      </c>
      <c r="G290" s="15">
        <v>45076</v>
      </c>
      <c r="H290" s="16" t="s">
        <v>7</v>
      </c>
      <c r="I290" s="16" t="s">
        <v>72</v>
      </c>
      <c r="J290" s="16" t="s">
        <v>80</v>
      </c>
      <c r="K290" s="14" t="s">
        <v>16</v>
      </c>
      <c r="L290" s="14" t="s">
        <v>17</v>
      </c>
      <c r="M290" s="16" t="s">
        <v>25</v>
      </c>
      <c r="N290" s="16" t="s">
        <v>13</v>
      </c>
      <c r="O290" s="16" t="s">
        <v>21</v>
      </c>
      <c r="P290" s="12">
        <f t="shared" si="28"/>
        <v>2</v>
      </c>
      <c r="Q290" s="12" cm="1">
        <f t="array" ref="Q290">SUMPRODUCT(($G$2:$G$2540=G290)*(P290&gt;$P$2:$P$2540))+1</f>
        <v>2</v>
      </c>
      <c r="R290" s="12" t="e">
        <f>(Q290*100000)+#REF!</f>
        <v>#REF!</v>
      </c>
      <c r="S290" t="e" cm="1">
        <f t="array" ref="S290">SUMPRODUCT(($G$2:$G$2540=G290)*(R290&gt;$R$2:$R$2540))+1</f>
        <v>#REF!</v>
      </c>
      <c r="T290" t="str">
        <f t="shared" si="29"/>
        <v>NOTTINGHAM †</v>
      </c>
      <c r="U290">
        <v>0</v>
      </c>
      <c r="V290" t="s">
        <v>19</v>
      </c>
      <c r="W290">
        <f t="shared" si="30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6"/>
        <v>Evening45176</v>
      </c>
      <c r="D291" s="5" t="str">
        <f>IF('by region'!$C$2="Any","Any",'WTX courses'!V587)&amp;M291&amp;IF('by region'!$I$2="Any","Any",N291)&amp;G291</f>
        <v>AnyFlatAny45176</v>
      </c>
      <c r="E291" s="5" t="e">
        <f>IF(I291=#REF!,'WTX courses'!G587,"")</f>
        <v>#REF!</v>
      </c>
      <c r="F291" s="5" t="e">
        <f t="shared" si="27"/>
        <v>#REF!</v>
      </c>
      <c r="G291" s="15">
        <v>45176</v>
      </c>
      <c r="H291" s="16" t="s">
        <v>34</v>
      </c>
      <c r="I291" s="16" t="s">
        <v>70</v>
      </c>
      <c r="J291" s="16" t="s">
        <v>80</v>
      </c>
      <c r="K291" s="14" t="s">
        <v>24</v>
      </c>
      <c r="L291" s="14" t="s">
        <v>19</v>
      </c>
      <c r="M291" s="16" t="s">
        <v>25</v>
      </c>
      <c r="N291" s="16" t="s">
        <v>13</v>
      </c>
      <c r="O291" s="16" t="s">
        <v>21</v>
      </c>
      <c r="P291" s="12">
        <f t="shared" si="28"/>
        <v>2</v>
      </c>
      <c r="Q291" s="12" cm="1">
        <f t="array" ref="Q291">SUMPRODUCT(($G$2:$G$2540=G291)*(P291&gt;$P$2:$P$2540))+1</f>
        <v>3</v>
      </c>
      <c r="R291" s="12" t="e">
        <f>(Q291*100000)+#REF!</f>
        <v>#REF!</v>
      </c>
      <c r="S291" t="e" cm="1">
        <f t="array" ref="S291">SUMPRODUCT(($G$2:$G$2540=G291)*(R291&gt;$R$2:$R$2540))+1</f>
        <v>#REF!</v>
      </c>
      <c r="T291" t="str">
        <f t="shared" si="29"/>
        <v>WINDSOR †</v>
      </c>
      <c r="U291">
        <v>0</v>
      </c>
      <c r="V291" t="s">
        <v>17</v>
      </c>
      <c r="W291">
        <f t="shared" si="30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6"/>
        <v>Evening45085</v>
      </c>
      <c r="D292" s="5" t="str">
        <f>IF('by region'!$C$2="Any","Any",'WTX courses'!V622)&amp;M292&amp;IF('by region'!$I$2="Any","Any",N292)&amp;G292</f>
        <v>AnyFlatAny45085</v>
      </c>
      <c r="E292" s="5" t="e">
        <f>IF(I292=#REF!,'WTX courses'!G622,"")</f>
        <v>#REF!</v>
      </c>
      <c r="F292" s="5" t="e">
        <f t="shared" si="27"/>
        <v>#REF!</v>
      </c>
      <c r="G292" s="15">
        <v>45085</v>
      </c>
      <c r="H292" s="16" t="s">
        <v>34</v>
      </c>
      <c r="I292" s="16" t="s">
        <v>81</v>
      </c>
      <c r="J292" s="16" t="s">
        <v>80</v>
      </c>
      <c r="K292" s="14" t="s">
        <v>24</v>
      </c>
      <c r="L292" s="14" t="s">
        <v>17</v>
      </c>
      <c r="M292" s="16" t="s">
        <v>25</v>
      </c>
      <c r="N292" s="16" t="s">
        <v>13</v>
      </c>
      <c r="O292" s="16" t="s">
        <v>21</v>
      </c>
      <c r="P292" s="12">
        <f t="shared" si="28"/>
        <v>2</v>
      </c>
      <c r="Q292" s="12" cm="1">
        <f t="array" ref="Q292">SUMPRODUCT(($G$2:$G$2540=G292)*(P292&gt;$P$2:$P$2540))+1</f>
        <v>3</v>
      </c>
      <c r="R292" s="12" t="e">
        <f>(Q292*100000)+#REF!</f>
        <v>#REF!</v>
      </c>
      <c r="S292" t="e" cm="1">
        <f t="array" ref="S292">SUMPRODUCT(($G$2:$G$2540=G292)*(R292&gt;$R$2:$R$2540))+1</f>
        <v>#REF!</v>
      </c>
      <c r="T292" t="str">
        <f t="shared" si="29"/>
        <v>YARMOUTH †</v>
      </c>
      <c r="U292">
        <v>0</v>
      </c>
      <c r="V292" t="s">
        <v>19</v>
      </c>
      <c r="W292">
        <f t="shared" si="30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6"/>
        <v>Afternoon45049</v>
      </c>
      <c r="D293" s="5" t="str">
        <f>IF('by region'!$C$2="Any","Any",'WTX courses'!V639)&amp;M293&amp;IF('by region'!$I$2="Any","Any",N293)&amp;G293</f>
        <v>AnyFlatAny45049</v>
      </c>
      <c r="E293" s="5" t="e">
        <f>IF(I293=#REF!,'WTX courses'!G639,"")</f>
        <v>#REF!</v>
      </c>
      <c r="F293" s="5" t="e">
        <f t="shared" si="27"/>
        <v>#REF!</v>
      </c>
      <c r="G293" s="15">
        <v>45049</v>
      </c>
      <c r="H293" s="16" t="s">
        <v>27</v>
      </c>
      <c r="I293" s="16" t="s">
        <v>55</v>
      </c>
      <c r="J293" s="16" t="s">
        <v>9</v>
      </c>
      <c r="K293" s="14" t="s">
        <v>10</v>
      </c>
      <c r="L293" s="14" t="s">
        <v>19</v>
      </c>
      <c r="M293" s="16" t="s">
        <v>25</v>
      </c>
      <c r="N293" s="16" t="s">
        <v>13</v>
      </c>
      <c r="O293" s="16" t="s">
        <v>14</v>
      </c>
      <c r="P293" s="12">
        <f t="shared" si="28"/>
        <v>1</v>
      </c>
      <c r="Q293" s="12" cm="1">
        <f t="array" ref="Q293">SUMPRODUCT(($G$2:$G$2540=G293)*(P293&gt;$P$2:$P$2540))+1</f>
        <v>1</v>
      </c>
      <c r="R293" s="12" t="e">
        <f>(Q293*100000)+#REF!</f>
        <v>#REF!</v>
      </c>
      <c r="S293" t="e" cm="1">
        <f t="array" ref="S293">SUMPRODUCT(($G$2:$G$2540=G293)*(R293&gt;$R$2:$R$2540))+1</f>
        <v>#REF!</v>
      </c>
      <c r="T293" t="str">
        <f t="shared" si="29"/>
        <v xml:space="preserve">ASCOT </v>
      </c>
      <c r="U293">
        <v>0</v>
      </c>
      <c r="V293" t="s">
        <v>11</v>
      </c>
      <c r="W293">
        <f t="shared" si="30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6"/>
        <v>Afternoon45058</v>
      </c>
      <c r="D294" s="5" t="str">
        <f>IF('by region'!$C$2="Any","Any",'WTX courses'!V648)&amp;M294&amp;IF('by region'!$I$2="Any","Any",N294)&amp;G294</f>
        <v>AnyFlatAny45058</v>
      </c>
      <c r="E294" s="5" t="e">
        <f>IF(I294=#REF!,'WTX courses'!G648,"")</f>
        <v>#REF!</v>
      </c>
      <c r="F294" s="5" t="e">
        <f t="shared" si="27"/>
        <v>#REF!</v>
      </c>
      <c r="G294" s="15">
        <v>45058</v>
      </c>
      <c r="H294" s="16" t="s">
        <v>35</v>
      </c>
      <c r="I294" s="16" t="s">
        <v>55</v>
      </c>
      <c r="J294" s="16" t="s">
        <v>9</v>
      </c>
      <c r="K294" s="14" t="s">
        <v>10</v>
      </c>
      <c r="L294" s="14" t="s">
        <v>19</v>
      </c>
      <c r="M294" s="16" t="s">
        <v>25</v>
      </c>
      <c r="N294" s="16" t="s">
        <v>13</v>
      </c>
      <c r="O294" s="16" t="s">
        <v>14</v>
      </c>
      <c r="P294" s="12">
        <f t="shared" si="28"/>
        <v>1</v>
      </c>
      <c r="Q294" s="12" cm="1">
        <f t="array" ref="Q294">SUMPRODUCT(($G$2:$G$2540=G294)*(P294&gt;$P$2:$P$2540))+1</f>
        <v>1</v>
      </c>
      <c r="R294" s="12" t="e">
        <f>(Q294*100000)+#REF!</f>
        <v>#REF!</v>
      </c>
      <c r="S294" t="e" cm="1">
        <f t="array" ref="S294">SUMPRODUCT(($G$2:$G$2540=G294)*(R294&gt;$R$2:$R$2540))+1</f>
        <v>#REF!</v>
      </c>
      <c r="T294" t="str">
        <f t="shared" si="29"/>
        <v xml:space="preserve">ASCOT </v>
      </c>
      <c r="U294">
        <v>0</v>
      </c>
      <c r="V294" t="s">
        <v>11</v>
      </c>
      <c r="W294">
        <f t="shared" si="30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6"/>
        <v>Afternoon45059</v>
      </c>
      <c r="D295" s="5" t="str">
        <f>IF('by region'!$C$2="Any","Any",'WTX courses'!V651)&amp;M295&amp;IF('by region'!$I$2="Any","Any",N295)&amp;G295</f>
        <v>AnyFlatAny45059</v>
      </c>
      <c r="E295" s="5" t="e">
        <f>IF(I295=#REF!,'WTX courses'!G651,"")</f>
        <v>#REF!</v>
      </c>
      <c r="F295" s="5" t="e">
        <f t="shared" si="27"/>
        <v>#REF!</v>
      </c>
      <c r="G295" s="15">
        <v>45059</v>
      </c>
      <c r="H295" s="16" t="s">
        <v>37</v>
      </c>
      <c r="I295" s="16" t="s">
        <v>55</v>
      </c>
      <c r="J295" s="16" t="s">
        <v>9</v>
      </c>
      <c r="K295" s="14" t="s">
        <v>10</v>
      </c>
      <c r="L295" s="14" t="s">
        <v>19</v>
      </c>
      <c r="M295" s="16" t="s">
        <v>25</v>
      </c>
      <c r="N295" s="16" t="s">
        <v>13</v>
      </c>
      <c r="O295" s="16" t="s">
        <v>14</v>
      </c>
      <c r="P295" s="12">
        <f t="shared" si="28"/>
        <v>1</v>
      </c>
      <c r="Q295" s="12" cm="1">
        <f t="array" ref="Q295">SUMPRODUCT(($G$2:$G$2540=G295)*(P295&gt;$P$2:$P$2540))+1</f>
        <v>1</v>
      </c>
      <c r="R295" s="12" t="e">
        <f>(Q295*100000)+#REF!</f>
        <v>#REF!</v>
      </c>
      <c r="S295" t="e" cm="1">
        <f t="array" ref="S295">SUMPRODUCT(($G$2:$G$2540=G295)*(R295&gt;$R$2:$R$2540))+1</f>
        <v>#REF!</v>
      </c>
      <c r="T295" t="str">
        <f t="shared" si="29"/>
        <v xml:space="preserve">ASCOT </v>
      </c>
      <c r="U295">
        <v>0</v>
      </c>
      <c r="V295" t="s">
        <v>19</v>
      </c>
      <c r="W295">
        <f t="shared" si="30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6"/>
        <v>Afternoon45097</v>
      </c>
      <c r="D296" s="5" t="str">
        <f>IF('by region'!$C$2="Any","Any",'WTX courses'!V653)&amp;M296&amp;IF('by region'!$I$2="Any","Any",N296)&amp;G296</f>
        <v>AnyFlatAny45097</v>
      </c>
      <c r="E296" s="5" t="e">
        <f>IF(I296=#REF!,'WTX courses'!G653,"")</f>
        <v>#REF!</v>
      </c>
      <c r="F296" s="5" t="e">
        <f t="shared" si="27"/>
        <v>#REF!</v>
      </c>
      <c r="G296" s="15">
        <v>45097</v>
      </c>
      <c r="H296" s="16" t="s">
        <v>7</v>
      </c>
      <c r="I296" s="16" t="s">
        <v>55</v>
      </c>
      <c r="J296" s="16" t="s">
        <v>9</v>
      </c>
      <c r="K296" s="14" t="s">
        <v>10</v>
      </c>
      <c r="L296" s="14" t="s">
        <v>19</v>
      </c>
      <c r="M296" s="16" t="s">
        <v>25</v>
      </c>
      <c r="N296" s="16" t="s">
        <v>13</v>
      </c>
      <c r="O296" s="16" t="s">
        <v>14</v>
      </c>
      <c r="P296" s="12">
        <f t="shared" si="28"/>
        <v>1</v>
      </c>
      <c r="Q296" s="12" cm="1">
        <f t="array" ref="Q296">SUMPRODUCT(($G$2:$G$2540=G296)*(P296&gt;$P$2:$P$2540))+1</f>
        <v>1</v>
      </c>
      <c r="R296" s="12" t="e">
        <f>(Q296*100000)+#REF!</f>
        <v>#REF!</v>
      </c>
      <c r="S296" t="e" cm="1">
        <f t="array" ref="S296">SUMPRODUCT(($G$2:$G$2540=G296)*(R296&gt;$R$2:$R$2540))+1</f>
        <v>#REF!</v>
      </c>
      <c r="T296" t="str">
        <f t="shared" si="29"/>
        <v xml:space="preserve">ASCOT </v>
      </c>
      <c r="U296">
        <v>0</v>
      </c>
      <c r="V296" t="s">
        <v>17</v>
      </c>
      <c r="W296">
        <f t="shared" si="30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6"/>
        <v>Afternoon45098</v>
      </c>
      <c r="D297" s="5" t="str">
        <f>IF('by region'!$C$2="Any","Any",'WTX courses'!V654)&amp;M297&amp;IF('by region'!$I$2="Any","Any",N297)&amp;G297</f>
        <v>AnyFlatAny45098</v>
      </c>
      <c r="E297" s="5" t="e">
        <f>IF(I297=#REF!,'WTX courses'!G654,"")</f>
        <v>#REF!</v>
      </c>
      <c r="F297" s="5" t="e">
        <f t="shared" si="27"/>
        <v>#REF!</v>
      </c>
      <c r="G297" s="15">
        <v>45098</v>
      </c>
      <c r="H297" s="16" t="s">
        <v>27</v>
      </c>
      <c r="I297" s="16" t="s">
        <v>55</v>
      </c>
      <c r="J297" s="16" t="s">
        <v>9</v>
      </c>
      <c r="K297" s="14" t="s">
        <v>10</v>
      </c>
      <c r="L297" s="14" t="s">
        <v>19</v>
      </c>
      <c r="M297" s="16" t="s">
        <v>25</v>
      </c>
      <c r="N297" s="16" t="s">
        <v>13</v>
      </c>
      <c r="O297" s="16" t="s">
        <v>14</v>
      </c>
      <c r="P297" s="12">
        <f t="shared" si="28"/>
        <v>1</v>
      </c>
      <c r="Q297" s="12" cm="1">
        <f t="array" ref="Q297">SUMPRODUCT(($G$2:$G$2540=G297)*(P297&gt;$P$2:$P$2540))+1</f>
        <v>1</v>
      </c>
      <c r="R297" s="12" t="e">
        <f>(Q297*100000)+#REF!</f>
        <v>#REF!</v>
      </c>
      <c r="S297" t="e" cm="1">
        <f t="array" ref="S297">SUMPRODUCT(($G$2:$G$2540=G297)*(R297&gt;$R$2:$R$2540))+1</f>
        <v>#REF!</v>
      </c>
      <c r="T297" t="str">
        <f t="shared" si="29"/>
        <v xml:space="preserve">ASCOT </v>
      </c>
      <c r="U297">
        <v>0</v>
      </c>
      <c r="V297" t="s">
        <v>11</v>
      </c>
      <c r="W297">
        <f t="shared" si="30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6"/>
        <v>Afternoon45099</v>
      </c>
      <c r="D298" s="5" t="str">
        <f>IF('by region'!$C$2="Any","Any",'WTX courses'!V673)&amp;M298&amp;IF('by region'!$I$2="Any","Any",N298)&amp;G298</f>
        <v>AnyFlatAny45099</v>
      </c>
      <c r="E298" s="5" t="e">
        <f>IF(I298=#REF!,'WTX courses'!G673,"")</f>
        <v>#REF!</v>
      </c>
      <c r="F298" s="5" t="e">
        <f t="shared" si="27"/>
        <v>#REF!</v>
      </c>
      <c r="G298" s="15">
        <v>45099</v>
      </c>
      <c r="H298" s="16" t="s">
        <v>34</v>
      </c>
      <c r="I298" s="16" t="s">
        <v>55</v>
      </c>
      <c r="J298" s="16" t="s">
        <v>9</v>
      </c>
      <c r="K298" s="14" t="s">
        <v>10</v>
      </c>
      <c r="L298" s="14" t="s">
        <v>19</v>
      </c>
      <c r="M298" s="16" t="s">
        <v>25</v>
      </c>
      <c r="N298" s="16" t="s">
        <v>13</v>
      </c>
      <c r="O298" s="16" t="s">
        <v>14</v>
      </c>
      <c r="P298" s="12">
        <f t="shared" si="28"/>
        <v>1</v>
      </c>
      <c r="Q298" s="12" cm="1">
        <f t="array" ref="Q298">SUMPRODUCT(($G$2:$G$2540=G298)*(P298&gt;$P$2:$P$2540))+1</f>
        <v>1</v>
      </c>
      <c r="R298" s="12" t="e">
        <f>(Q298*100000)+#REF!</f>
        <v>#REF!</v>
      </c>
      <c r="S298" t="e" cm="1">
        <f t="array" ref="S298">SUMPRODUCT(($G$2:$G$2540=G298)*(R298&gt;$R$2:$R$2540))+1</f>
        <v>#REF!</v>
      </c>
      <c r="T298" t="str">
        <f t="shared" si="29"/>
        <v xml:space="preserve">ASCOT </v>
      </c>
      <c r="U298">
        <v>0</v>
      </c>
      <c r="V298" t="s">
        <v>11</v>
      </c>
      <c r="W298">
        <f t="shared" si="30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6"/>
        <v>Afternoon45100</v>
      </c>
      <c r="D299" s="5" t="str">
        <f>IF('by region'!$C$2="Any","Any",'WTX courses'!V674)&amp;M299&amp;IF('by region'!$I$2="Any","Any",N299)&amp;G299</f>
        <v>AnyFlatAny45100</v>
      </c>
      <c r="E299" s="5" t="e">
        <f>IF(I299=#REF!,'WTX courses'!G674,"")</f>
        <v>#REF!</v>
      </c>
      <c r="F299" s="5" t="e">
        <f t="shared" si="27"/>
        <v>#REF!</v>
      </c>
      <c r="G299" s="15">
        <v>45100</v>
      </c>
      <c r="H299" s="16" t="s">
        <v>35</v>
      </c>
      <c r="I299" s="16" t="s">
        <v>55</v>
      </c>
      <c r="J299" s="16" t="s">
        <v>9</v>
      </c>
      <c r="K299" s="14" t="s">
        <v>10</v>
      </c>
      <c r="L299" s="14" t="s">
        <v>19</v>
      </c>
      <c r="M299" s="16" t="s">
        <v>25</v>
      </c>
      <c r="N299" s="16" t="s">
        <v>13</v>
      </c>
      <c r="O299" s="16" t="s">
        <v>14</v>
      </c>
      <c r="P299" s="12">
        <f t="shared" si="28"/>
        <v>1</v>
      </c>
      <c r="Q299" s="12" cm="1">
        <f t="array" ref="Q299">SUMPRODUCT(($G$2:$G$2540=G299)*(P299&gt;$P$2:$P$2540))+1</f>
        <v>1</v>
      </c>
      <c r="R299" s="12" t="e">
        <f>(Q299*100000)+#REF!</f>
        <v>#REF!</v>
      </c>
      <c r="S299" t="e" cm="1">
        <f t="array" ref="S299">SUMPRODUCT(($G$2:$G$2540=G299)*(R299&gt;$R$2:$R$2540))+1</f>
        <v>#REF!</v>
      </c>
      <c r="T299" t="str">
        <f t="shared" si="29"/>
        <v xml:space="preserve">ASCOT </v>
      </c>
      <c r="U299">
        <v>0</v>
      </c>
      <c r="V299" t="s">
        <v>17</v>
      </c>
      <c r="W299">
        <f t="shared" si="30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6"/>
        <v>Afternoon45101</v>
      </c>
      <c r="D300" s="5" t="str">
        <f>IF('by region'!$C$2="Any","Any",'WTX courses'!V690)&amp;M300&amp;IF('by region'!$I$2="Any","Any",N300)&amp;G300</f>
        <v>AnyFlatAny45101</v>
      </c>
      <c r="E300" s="5" t="e">
        <f>IF(I300=#REF!,'WTX courses'!G690,"")</f>
        <v>#REF!</v>
      </c>
      <c r="F300" s="5" t="e">
        <f t="shared" si="27"/>
        <v>#REF!</v>
      </c>
      <c r="G300" s="15">
        <v>45101</v>
      </c>
      <c r="H300" s="16" t="s">
        <v>37</v>
      </c>
      <c r="I300" s="16" t="s">
        <v>55</v>
      </c>
      <c r="J300" s="16" t="s">
        <v>9</v>
      </c>
      <c r="K300" s="14" t="s">
        <v>10</v>
      </c>
      <c r="L300" s="14" t="s">
        <v>19</v>
      </c>
      <c r="M300" s="16" t="s">
        <v>25</v>
      </c>
      <c r="N300" s="16" t="s">
        <v>13</v>
      </c>
      <c r="O300" s="16" t="s">
        <v>14</v>
      </c>
      <c r="P300" s="12">
        <f t="shared" si="28"/>
        <v>1</v>
      </c>
      <c r="Q300" s="12" cm="1">
        <f t="array" ref="Q300">SUMPRODUCT(($G$2:$G$2540=G300)*(P300&gt;$P$2:$P$2540))+1</f>
        <v>1</v>
      </c>
      <c r="R300" s="12" t="e">
        <f>(Q300*100000)+#REF!</f>
        <v>#REF!</v>
      </c>
      <c r="S300" t="e" cm="1">
        <f t="array" ref="S300">SUMPRODUCT(($G$2:$G$2540=G300)*(R300&gt;$R$2:$R$2540))+1</f>
        <v>#REF!</v>
      </c>
      <c r="T300" t="str">
        <f t="shared" si="29"/>
        <v xml:space="preserve">ASCOT </v>
      </c>
      <c r="U300">
        <v>0</v>
      </c>
      <c r="V300" t="s">
        <v>11</v>
      </c>
      <c r="W300">
        <f t="shared" si="30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6"/>
        <v>Afternoon45121</v>
      </c>
      <c r="D301" s="5" t="str">
        <f>IF('by region'!$C$2="Any","Any",'WTX courses'!V691)&amp;M301&amp;IF('by region'!$I$2="Any","Any",N301)&amp;G301</f>
        <v>AnyFlatAny45121</v>
      </c>
      <c r="E301" s="5" t="e">
        <f>IF(I301=#REF!,'WTX courses'!G691,"")</f>
        <v>#REF!</v>
      </c>
      <c r="F301" s="5" t="e">
        <f t="shared" si="27"/>
        <v>#REF!</v>
      </c>
      <c r="G301" s="15">
        <v>45121</v>
      </c>
      <c r="H301" s="16" t="s">
        <v>35</v>
      </c>
      <c r="I301" s="16" t="s">
        <v>55</v>
      </c>
      <c r="J301" s="16" t="s">
        <v>9</v>
      </c>
      <c r="K301" s="14" t="s">
        <v>10</v>
      </c>
      <c r="L301" s="14" t="s">
        <v>19</v>
      </c>
      <c r="M301" s="16" t="s">
        <v>25</v>
      </c>
      <c r="N301" s="16" t="s">
        <v>13</v>
      </c>
      <c r="O301" s="16" t="s">
        <v>14</v>
      </c>
      <c r="P301" s="12">
        <f t="shared" si="28"/>
        <v>1</v>
      </c>
      <c r="Q301" s="12" cm="1">
        <f t="array" ref="Q301">SUMPRODUCT(($G$2:$G$2540=G301)*(P301&gt;$P$2:$P$2540))+1</f>
        <v>1</v>
      </c>
      <c r="R301" s="12" t="e">
        <f>(Q301*100000)+#REF!</f>
        <v>#REF!</v>
      </c>
      <c r="S301" t="e" cm="1">
        <f t="array" ref="S301">SUMPRODUCT(($G$2:$G$2540=G301)*(R301&gt;$R$2:$R$2540))+1</f>
        <v>#REF!</v>
      </c>
      <c r="T301" t="str">
        <f t="shared" si="29"/>
        <v xml:space="preserve">ASCOT </v>
      </c>
      <c r="U301">
        <v>0</v>
      </c>
      <c r="V301" t="s">
        <v>19</v>
      </c>
      <c r="W301">
        <f t="shared" si="30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6"/>
        <v>Afternoon45122</v>
      </c>
      <c r="D302" s="5" t="str">
        <f>IF('by region'!$C$2="Any","Any",'WTX courses'!V706)&amp;M302&amp;IF('by region'!$I$2="Any","Any",N302)&amp;G302</f>
        <v>AnyFlatAny45122</v>
      </c>
      <c r="E302" s="5" t="e">
        <f>IF(I302=#REF!,'WTX courses'!G706,"")</f>
        <v>#REF!</v>
      </c>
      <c r="F302" s="5" t="e">
        <f t="shared" si="27"/>
        <v>#REF!</v>
      </c>
      <c r="G302" s="15">
        <v>45122</v>
      </c>
      <c r="H302" s="16" t="s">
        <v>37</v>
      </c>
      <c r="I302" s="16" t="s">
        <v>55</v>
      </c>
      <c r="J302" s="16" t="s">
        <v>9</v>
      </c>
      <c r="K302" s="14" t="s">
        <v>10</v>
      </c>
      <c r="L302" s="14" t="s">
        <v>19</v>
      </c>
      <c r="M302" s="16" t="s">
        <v>25</v>
      </c>
      <c r="N302" s="16" t="s">
        <v>13</v>
      </c>
      <c r="O302" s="16" t="s">
        <v>14</v>
      </c>
      <c r="P302" s="12">
        <f t="shared" si="28"/>
        <v>1</v>
      </c>
      <c r="Q302" s="12" cm="1">
        <f t="array" ref="Q302">SUMPRODUCT(($G$2:$G$2540=G302)*(P302&gt;$P$2:$P$2540))+1</f>
        <v>1</v>
      </c>
      <c r="R302" s="12" t="e">
        <f>(Q302*100000)+#REF!</f>
        <v>#REF!</v>
      </c>
      <c r="S302" t="e" cm="1">
        <f t="array" ref="S302">SUMPRODUCT(($G$2:$G$2540=G302)*(R302&gt;$R$2:$R$2540))+1</f>
        <v>#REF!</v>
      </c>
      <c r="T302" t="str">
        <f t="shared" si="29"/>
        <v xml:space="preserve">ASCOT </v>
      </c>
      <c r="U302">
        <v>0</v>
      </c>
      <c r="V302" t="s">
        <v>17</v>
      </c>
      <c r="W302">
        <f t="shared" si="30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6"/>
        <v>Afternoon45135</v>
      </c>
      <c r="D303" s="5" t="str">
        <f>IF('by region'!$C$2="Any","Any",'WTX courses'!V757)&amp;M303&amp;IF('by region'!$I$2="Any","Any",N303)&amp;G303</f>
        <v>AnyFlatAny45135</v>
      </c>
      <c r="E303" s="5" t="e">
        <f>IF(I303=#REF!,'WTX courses'!G757,"")</f>
        <v>#REF!</v>
      </c>
      <c r="F303" s="5" t="e">
        <f t="shared" si="27"/>
        <v>#REF!</v>
      </c>
      <c r="G303" s="15">
        <v>45135</v>
      </c>
      <c r="H303" s="16" t="s">
        <v>35</v>
      </c>
      <c r="I303" s="16" t="s">
        <v>55</v>
      </c>
      <c r="J303" s="16" t="s">
        <v>9</v>
      </c>
      <c r="K303" s="14" t="s">
        <v>10</v>
      </c>
      <c r="L303" s="14" t="s">
        <v>19</v>
      </c>
      <c r="M303" s="16" t="s">
        <v>25</v>
      </c>
      <c r="N303" s="16" t="s">
        <v>13</v>
      </c>
      <c r="O303" s="16" t="s">
        <v>14</v>
      </c>
      <c r="P303" s="12">
        <f t="shared" si="28"/>
        <v>1</v>
      </c>
      <c r="Q303" s="12" cm="1">
        <f t="array" ref="Q303">SUMPRODUCT(($G$2:$G$2540=G303)*(P303&gt;$P$2:$P$2540))+1</f>
        <v>1</v>
      </c>
      <c r="R303" s="12" t="e">
        <f>(Q303*100000)+#REF!</f>
        <v>#REF!</v>
      </c>
      <c r="S303" t="e" cm="1">
        <f t="array" ref="S303">SUMPRODUCT(($G$2:$G$2540=G303)*(R303&gt;$R$2:$R$2540))+1</f>
        <v>#REF!</v>
      </c>
      <c r="T303" t="str">
        <f t="shared" si="29"/>
        <v xml:space="preserve">ASCOT </v>
      </c>
      <c r="U303">
        <v>0</v>
      </c>
      <c r="V303" t="s">
        <v>30</v>
      </c>
      <c r="W303">
        <f t="shared" si="30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6"/>
        <v>Afternoon45136</v>
      </c>
      <c r="D304" s="5" t="str">
        <f>IF('by region'!$C$2="Any","Any",'WTX courses'!V759)&amp;M304&amp;IF('by region'!$I$2="Any","Any",N304)&amp;G304</f>
        <v>AnyFlatAny45136</v>
      </c>
      <c r="E304" s="5" t="e">
        <f>IF(I304=#REF!,'WTX courses'!G759,"")</f>
        <v>#REF!</v>
      </c>
      <c r="F304" s="5" t="e">
        <f t="shared" si="27"/>
        <v>#REF!</v>
      </c>
      <c r="G304" s="15">
        <v>45136</v>
      </c>
      <c r="H304" s="16" t="s">
        <v>37</v>
      </c>
      <c r="I304" s="16" t="s">
        <v>55</v>
      </c>
      <c r="J304" s="16" t="s">
        <v>9</v>
      </c>
      <c r="K304" s="14" t="s">
        <v>10</v>
      </c>
      <c r="L304" s="14" t="s">
        <v>19</v>
      </c>
      <c r="M304" s="16" t="s">
        <v>25</v>
      </c>
      <c r="N304" s="16" t="s">
        <v>13</v>
      </c>
      <c r="O304" s="16" t="s">
        <v>14</v>
      </c>
      <c r="P304" s="12">
        <f t="shared" si="28"/>
        <v>1</v>
      </c>
      <c r="Q304" s="12" cm="1">
        <f t="array" ref="Q304">SUMPRODUCT(($G$2:$G$2540=G304)*(P304&gt;$P$2:$P$2540))+1</f>
        <v>1</v>
      </c>
      <c r="R304" s="12" t="e">
        <f>(Q304*100000)+#REF!</f>
        <v>#REF!</v>
      </c>
      <c r="S304" t="e" cm="1">
        <f t="array" ref="S304">SUMPRODUCT(($G$2:$G$2540=G304)*(R304&gt;$R$2:$R$2540))+1</f>
        <v>#REF!</v>
      </c>
      <c r="T304" t="str">
        <f t="shared" si="29"/>
        <v xml:space="preserve">ASCOT </v>
      </c>
      <c r="U304">
        <v>0</v>
      </c>
      <c r="V304" t="s">
        <v>11</v>
      </c>
      <c r="W304">
        <f t="shared" si="30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6"/>
        <v>Afternoon45150</v>
      </c>
      <c r="D305" s="5" t="str">
        <f>IF('by region'!$C$2="Any","Any",'WTX courses'!V785)&amp;M305&amp;IF('by region'!$I$2="Any","Any",N305)&amp;G305</f>
        <v>AnyFlatAny45150</v>
      </c>
      <c r="E305" s="5" t="e">
        <f>IF(I305=#REF!,'WTX courses'!G785,"")</f>
        <v>#REF!</v>
      </c>
      <c r="F305" s="5" t="e">
        <f t="shared" si="27"/>
        <v>#REF!</v>
      </c>
      <c r="G305" s="15">
        <v>45150</v>
      </c>
      <c r="H305" s="16" t="s">
        <v>37</v>
      </c>
      <c r="I305" s="16" t="s">
        <v>55</v>
      </c>
      <c r="J305" s="16" t="s">
        <v>9</v>
      </c>
      <c r="K305" s="14" t="s">
        <v>10</v>
      </c>
      <c r="L305" s="14" t="s">
        <v>19</v>
      </c>
      <c r="M305" s="16" t="s">
        <v>25</v>
      </c>
      <c r="N305" s="16" t="s">
        <v>13</v>
      </c>
      <c r="O305" s="16" t="s">
        <v>14</v>
      </c>
      <c r="P305" s="12">
        <f t="shared" si="28"/>
        <v>1</v>
      </c>
      <c r="Q305" s="12" cm="1">
        <f t="array" ref="Q305">SUMPRODUCT(($G$2:$G$2540=G305)*(P305&gt;$P$2:$P$2540))+1</f>
        <v>1</v>
      </c>
      <c r="R305" s="12" t="e">
        <f>(Q305*100000)+#REF!</f>
        <v>#REF!</v>
      </c>
      <c r="S305" t="e" cm="1">
        <f t="array" ref="S305">SUMPRODUCT(($G$2:$G$2540=G305)*(R305&gt;$R$2:$R$2540))+1</f>
        <v>#REF!</v>
      </c>
      <c r="T305" t="str">
        <f t="shared" si="29"/>
        <v xml:space="preserve">ASCOT </v>
      </c>
      <c r="U305">
        <v>0</v>
      </c>
      <c r="V305" t="s">
        <v>19</v>
      </c>
      <c r="W305">
        <f t="shared" si="30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6"/>
        <v>Afternoon45177</v>
      </c>
      <c r="D306" s="5" t="str">
        <f>IF('by region'!$C$2="Any","Any",'WTX courses'!V794)&amp;M306&amp;IF('by region'!$I$2="Any","Any",N306)&amp;G306</f>
        <v>AnyFlatAny45177</v>
      </c>
      <c r="E306" s="5" t="e">
        <f>IF(I306=#REF!,'WTX courses'!G794,"")</f>
        <v>#REF!</v>
      </c>
      <c r="F306" s="5" t="e">
        <f t="shared" si="27"/>
        <v>#REF!</v>
      </c>
      <c r="G306" s="15">
        <v>45177</v>
      </c>
      <c r="H306" s="16" t="s">
        <v>35</v>
      </c>
      <c r="I306" s="16" t="s">
        <v>55</v>
      </c>
      <c r="J306" s="16" t="s">
        <v>9</v>
      </c>
      <c r="K306" s="14" t="s">
        <v>10</v>
      </c>
      <c r="L306" s="14" t="s">
        <v>19</v>
      </c>
      <c r="M306" s="16" t="s">
        <v>25</v>
      </c>
      <c r="N306" s="16" t="s">
        <v>13</v>
      </c>
      <c r="O306" s="16" t="s">
        <v>14</v>
      </c>
      <c r="P306" s="12">
        <f t="shared" si="28"/>
        <v>1</v>
      </c>
      <c r="Q306" s="12" cm="1">
        <f t="array" ref="Q306">SUMPRODUCT(($G$2:$G$2540=G306)*(P306&gt;$P$2:$P$2540))+1</f>
        <v>1</v>
      </c>
      <c r="R306" s="12" t="e">
        <f>(Q306*100000)+#REF!</f>
        <v>#REF!</v>
      </c>
      <c r="S306" t="e" cm="1">
        <f t="array" ref="S306">SUMPRODUCT(($G$2:$G$2540=G306)*(R306&gt;$R$2:$R$2540))+1</f>
        <v>#REF!</v>
      </c>
      <c r="T306" t="str">
        <f t="shared" si="29"/>
        <v xml:space="preserve">ASCOT </v>
      </c>
      <c r="U306">
        <v>0</v>
      </c>
      <c r="V306" t="s">
        <v>19</v>
      </c>
      <c r="W306">
        <f t="shared" si="30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6"/>
        <v>Afternoon45178</v>
      </c>
      <c r="D307" s="5" t="str">
        <f>IF('by region'!$C$2="Any","Any",'WTX courses'!V798)&amp;M307&amp;IF('by region'!$I$2="Any","Any",N307)&amp;G307</f>
        <v>AnyFlatAny45178</v>
      </c>
      <c r="E307" s="5" t="e">
        <f>IF(I307=#REF!,'WTX courses'!G798,"")</f>
        <v>#REF!</v>
      </c>
      <c r="F307" s="5" t="e">
        <f t="shared" si="27"/>
        <v>#REF!</v>
      </c>
      <c r="G307" s="15">
        <v>45178</v>
      </c>
      <c r="H307" s="16" t="s">
        <v>37</v>
      </c>
      <c r="I307" s="16" t="s">
        <v>55</v>
      </c>
      <c r="J307" s="16" t="s">
        <v>9</v>
      </c>
      <c r="K307" s="14" t="s">
        <v>10</v>
      </c>
      <c r="L307" s="14" t="s">
        <v>19</v>
      </c>
      <c r="M307" s="16" t="s">
        <v>25</v>
      </c>
      <c r="N307" s="16" t="s">
        <v>13</v>
      </c>
      <c r="O307" s="16" t="s">
        <v>14</v>
      </c>
      <c r="P307" s="12">
        <f t="shared" si="28"/>
        <v>1</v>
      </c>
      <c r="Q307" s="12" cm="1">
        <f t="array" ref="Q307">SUMPRODUCT(($G$2:$G$2540=G307)*(P307&gt;$P$2:$P$2540))+1</f>
        <v>1</v>
      </c>
      <c r="R307" s="12" t="e">
        <f>(Q307*100000)+#REF!</f>
        <v>#REF!</v>
      </c>
      <c r="S307" t="e" cm="1">
        <f t="array" ref="S307">SUMPRODUCT(($G$2:$G$2540=G307)*(R307&gt;$R$2:$R$2540))+1</f>
        <v>#REF!</v>
      </c>
      <c r="T307" t="str">
        <f t="shared" si="29"/>
        <v xml:space="preserve">ASCOT </v>
      </c>
      <c r="U307">
        <v>0</v>
      </c>
      <c r="V307" t="s">
        <v>17</v>
      </c>
      <c r="W307">
        <f t="shared" si="30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6"/>
        <v>Afternoon45205</v>
      </c>
      <c r="D308" s="5" t="str">
        <f>IF('by region'!$C$2="Any","Any",'WTX courses'!V814)&amp;M308&amp;IF('by region'!$I$2="Any","Any",N308)&amp;G308</f>
        <v>AnyFlatAny45205</v>
      </c>
      <c r="E308" s="5" t="e">
        <f>IF(I308=#REF!,'WTX courses'!G814,"")</f>
        <v>#REF!</v>
      </c>
      <c r="F308" s="5" t="e">
        <f t="shared" si="27"/>
        <v>#REF!</v>
      </c>
      <c r="G308" s="15">
        <v>45205</v>
      </c>
      <c r="H308" s="16" t="s">
        <v>35</v>
      </c>
      <c r="I308" s="16" t="s">
        <v>55</v>
      </c>
      <c r="J308" s="16" t="s">
        <v>9</v>
      </c>
      <c r="K308" s="14" t="s">
        <v>10</v>
      </c>
      <c r="L308" s="14" t="s">
        <v>19</v>
      </c>
      <c r="M308" s="16" t="s">
        <v>25</v>
      </c>
      <c r="N308" s="16" t="s">
        <v>13</v>
      </c>
      <c r="O308" s="16" t="s">
        <v>14</v>
      </c>
      <c r="P308" s="12">
        <f t="shared" si="28"/>
        <v>1</v>
      </c>
      <c r="Q308" s="12" cm="1">
        <f t="array" ref="Q308">SUMPRODUCT(($G$2:$G$2540=G308)*(P308&gt;$P$2:$P$2540))+1</f>
        <v>1</v>
      </c>
      <c r="R308" s="12" t="e">
        <f>(Q308*100000)+#REF!</f>
        <v>#REF!</v>
      </c>
      <c r="S308" t="e" cm="1">
        <f t="array" ref="S308">SUMPRODUCT(($G$2:$G$2540=G308)*(R308&gt;$R$2:$R$2540))+1</f>
        <v>#REF!</v>
      </c>
      <c r="T308" t="str">
        <f t="shared" si="29"/>
        <v xml:space="preserve">ASCOT </v>
      </c>
      <c r="U308">
        <v>0</v>
      </c>
      <c r="V308" t="s">
        <v>19</v>
      </c>
      <c r="W308">
        <f t="shared" si="30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6"/>
        <v>Afternoon45206</v>
      </c>
      <c r="D309" s="5" t="str">
        <f>IF('by region'!$C$2="Any","Any",'WTX courses'!V827)&amp;M309&amp;IF('by region'!$I$2="Any","Any",N309)&amp;G309</f>
        <v>AnyFlatAny45206</v>
      </c>
      <c r="E309" s="5" t="e">
        <f>IF(I309=#REF!,'WTX courses'!G827,"")</f>
        <v>#REF!</v>
      </c>
      <c r="F309" s="5" t="e">
        <f t="shared" si="27"/>
        <v>#REF!</v>
      </c>
      <c r="G309" s="15">
        <v>45206</v>
      </c>
      <c r="H309" s="16" t="s">
        <v>37</v>
      </c>
      <c r="I309" s="16" t="s">
        <v>55</v>
      </c>
      <c r="J309" s="16" t="s">
        <v>9</v>
      </c>
      <c r="K309" s="14" t="s">
        <v>10</v>
      </c>
      <c r="L309" s="14" t="s">
        <v>19</v>
      </c>
      <c r="M309" s="16" t="s">
        <v>25</v>
      </c>
      <c r="N309" s="16" t="s">
        <v>13</v>
      </c>
      <c r="O309" s="16" t="s">
        <v>14</v>
      </c>
      <c r="P309" s="12">
        <f t="shared" si="28"/>
        <v>1</v>
      </c>
      <c r="Q309" s="12" cm="1">
        <f t="array" ref="Q309">SUMPRODUCT(($G$2:$G$2540=G309)*(P309&gt;$P$2:$P$2540))+1</f>
        <v>1</v>
      </c>
      <c r="R309" s="12" t="e">
        <f>(Q309*100000)+#REF!</f>
        <v>#REF!</v>
      </c>
      <c r="S309" t="e" cm="1">
        <f t="array" ref="S309">SUMPRODUCT(($G$2:$G$2540=G309)*(R309&gt;$R$2:$R$2540))+1</f>
        <v>#REF!</v>
      </c>
      <c r="T309" t="str">
        <f t="shared" si="29"/>
        <v xml:space="preserve">ASCOT </v>
      </c>
      <c r="U309">
        <v>0</v>
      </c>
      <c r="V309" t="s">
        <v>30</v>
      </c>
      <c r="W309">
        <f t="shared" si="30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6"/>
        <v>Evening45037</v>
      </c>
      <c r="D310" s="5" t="str">
        <f>IF('by region'!$C$2="Any","Any",'WTX courses'!V831)&amp;M310&amp;IF('by region'!$I$2="Any","Any",N310)&amp;G310</f>
        <v>AnyFlatAny45037</v>
      </c>
      <c r="E310" s="5" t="e">
        <f>IF(I310=#REF!,'WTX courses'!G831,"")</f>
        <v>#REF!</v>
      </c>
      <c r="F310" s="5" t="e">
        <f t="shared" si="27"/>
        <v>#REF!</v>
      </c>
      <c r="G310" s="15">
        <v>45037</v>
      </c>
      <c r="H310" s="16" t="s">
        <v>35</v>
      </c>
      <c r="I310" s="16" t="s">
        <v>79</v>
      </c>
      <c r="J310" s="16" t="s">
        <v>80</v>
      </c>
      <c r="K310" s="14" t="s">
        <v>24</v>
      </c>
      <c r="L310" s="14" t="s">
        <v>19</v>
      </c>
      <c r="M310" s="16" t="s">
        <v>25</v>
      </c>
      <c r="N310" s="16" t="s">
        <v>13</v>
      </c>
      <c r="O310" s="16" t="s">
        <v>14</v>
      </c>
      <c r="P310" s="12">
        <f t="shared" si="28"/>
        <v>2</v>
      </c>
      <c r="Q310" s="12" cm="1">
        <f t="array" ref="Q310">SUMPRODUCT(($G$2:$G$2540=G310)*(P310&gt;$P$2:$P$2540))+1</f>
        <v>3</v>
      </c>
      <c r="R310" s="12" t="e">
        <f>(Q310*100000)+#REF!</f>
        <v>#REF!</v>
      </c>
      <c r="S310" t="e" cm="1">
        <f t="array" ref="S310">SUMPRODUCT(($G$2:$G$2540=G310)*(R310&gt;$R$2:$R$2540))+1</f>
        <v>#REF!</v>
      </c>
      <c r="T310" t="str">
        <f t="shared" si="29"/>
        <v>BATH †</v>
      </c>
      <c r="U310">
        <v>0</v>
      </c>
      <c r="V310" t="s">
        <v>19</v>
      </c>
      <c r="W310">
        <f t="shared" si="30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si="26"/>
        <v>Afternoon45047</v>
      </c>
      <c r="D311" s="5" t="str">
        <f>IF('by region'!$C$2="Any","Any",'WTX courses'!V846)&amp;M311&amp;IF('by region'!$I$2="Any","Any",N311)&amp;G311</f>
        <v>AnyFlatAny45047</v>
      </c>
      <c r="E311" s="5" t="e">
        <f>IF(I311=#REF!,'WTX courses'!G846,"")</f>
        <v>#REF!</v>
      </c>
      <c r="F311" s="5" t="e">
        <f t="shared" si="27"/>
        <v>#REF!</v>
      </c>
      <c r="G311" s="15">
        <v>45047</v>
      </c>
      <c r="H311" s="16" t="s">
        <v>42</v>
      </c>
      <c r="I311" s="16" t="s">
        <v>79</v>
      </c>
      <c r="J311" s="16" t="s">
        <v>9</v>
      </c>
      <c r="K311" s="14" t="s">
        <v>24</v>
      </c>
      <c r="L311" s="14" t="s">
        <v>19</v>
      </c>
      <c r="M311" s="16" t="s">
        <v>25</v>
      </c>
      <c r="N311" s="16" t="s">
        <v>13</v>
      </c>
      <c r="O311" s="16" t="s">
        <v>14</v>
      </c>
      <c r="P311" s="12">
        <f t="shared" si="28"/>
        <v>1</v>
      </c>
      <c r="Q311" s="12" cm="1">
        <f t="array" ref="Q311">SUMPRODUCT(($G$2:$G$2540=G311)*(P311&gt;$P$2:$P$2540))+1</f>
        <v>1</v>
      </c>
      <c r="R311" s="12" t="e">
        <f>(Q311*100000)+#REF!</f>
        <v>#REF!</v>
      </c>
      <c r="S311" t="e" cm="1">
        <f t="array" ref="S311">SUMPRODUCT(($G$2:$G$2540=G311)*(R311&gt;$R$2:$R$2540))+1</f>
        <v>#REF!</v>
      </c>
      <c r="T311" t="str">
        <f t="shared" si="29"/>
        <v xml:space="preserve">BATH </v>
      </c>
      <c r="U311">
        <v>0</v>
      </c>
      <c r="V311" t="s">
        <v>17</v>
      </c>
      <c r="W311">
        <f t="shared" si="30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6"/>
        <v>Evening45063</v>
      </c>
      <c r="D312" s="5" t="str">
        <f>IF('by region'!$C$2="Any","Any",'WTX courses'!V891)&amp;M312&amp;IF('by region'!$I$2="Any","Any",N312)&amp;G312</f>
        <v>AnyFlatAny45063</v>
      </c>
      <c r="E312" s="5" t="e">
        <f>IF(I312=#REF!,'WTX courses'!G891,"")</f>
        <v>#REF!</v>
      </c>
      <c r="F312" s="5" t="e">
        <f t="shared" si="27"/>
        <v>#REF!</v>
      </c>
      <c r="G312" s="15">
        <v>45063</v>
      </c>
      <c r="H312" s="16" t="s">
        <v>27</v>
      </c>
      <c r="I312" s="16" t="s">
        <v>79</v>
      </c>
      <c r="J312" s="16" t="s">
        <v>80</v>
      </c>
      <c r="K312" s="14" t="s">
        <v>24</v>
      </c>
      <c r="L312" s="14" t="s">
        <v>19</v>
      </c>
      <c r="M312" s="16" t="s">
        <v>25</v>
      </c>
      <c r="N312" s="16" t="s">
        <v>13</v>
      </c>
      <c r="O312" s="16" t="s">
        <v>14</v>
      </c>
      <c r="P312" s="12">
        <f t="shared" si="28"/>
        <v>2</v>
      </c>
      <c r="Q312" s="12" cm="1">
        <f t="array" ref="Q312">SUMPRODUCT(($G$2:$G$2540=G312)*(P312&gt;$P$2:$P$2540))+1</f>
        <v>1</v>
      </c>
      <c r="R312" s="12" t="e">
        <f>(Q312*100000)+#REF!</f>
        <v>#REF!</v>
      </c>
      <c r="S312" t="e" cm="1">
        <f t="array" ref="S312">SUMPRODUCT(($G$2:$G$2540=G312)*(R312&gt;$R$2:$R$2540))+1</f>
        <v>#REF!</v>
      </c>
      <c r="T312" t="str">
        <f t="shared" si="29"/>
        <v>BATH †</v>
      </c>
      <c r="U312">
        <v>0</v>
      </c>
      <c r="V312" t="s">
        <v>17</v>
      </c>
      <c r="W312">
        <f t="shared" si="30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si="26"/>
        <v>Afternoon45072</v>
      </c>
      <c r="D313" s="5" t="str">
        <f>IF('by region'!$C$2="Any","Any",'WTX courses'!V895)&amp;M313&amp;IF('by region'!$I$2="Any","Any",N313)&amp;G313</f>
        <v>AnyFlatAny45072</v>
      </c>
      <c r="E313" s="5" t="e">
        <f>IF(I313=#REF!,'WTX courses'!G895,"")</f>
        <v>#REF!</v>
      </c>
      <c r="F313" s="5" t="e">
        <f t="shared" si="27"/>
        <v>#REF!</v>
      </c>
      <c r="G313" s="15">
        <v>45072</v>
      </c>
      <c r="H313" s="16" t="s">
        <v>35</v>
      </c>
      <c r="I313" s="16" t="s">
        <v>79</v>
      </c>
      <c r="J313" s="16" t="s">
        <v>9</v>
      </c>
      <c r="K313" s="14" t="s">
        <v>24</v>
      </c>
      <c r="L313" s="14" t="s">
        <v>19</v>
      </c>
      <c r="M313" s="16" t="s">
        <v>25</v>
      </c>
      <c r="N313" s="16" t="s">
        <v>13</v>
      </c>
      <c r="O313" s="16" t="s">
        <v>14</v>
      </c>
      <c r="P313" s="12">
        <f t="shared" si="28"/>
        <v>1</v>
      </c>
      <c r="Q313" s="12" cm="1">
        <f t="array" ref="Q313">SUMPRODUCT(($G$2:$G$2540=G313)*(P313&gt;$P$2:$P$2540))+1</f>
        <v>1</v>
      </c>
      <c r="R313" s="12" t="e">
        <f>(Q313*100000)+#REF!</f>
        <v>#REF!</v>
      </c>
      <c r="S313" t="e" cm="1">
        <f t="array" ref="S313">SUMPRODUCT(($G$2:$G$2540=G313)*(R313&gt;$R$2:$R$2540))+1</f>
        <v>#REF!</v>
      </c>
      <c r="T313" t="str">
        <f t="shared" si="29"/>
        <v xml:space="preserve">BATH </v>
      </c>
      <c r="U313">
        <v>0</v>
      </c>
      <c r="V313" t="s">
        <v>19</v>
      </c>
      <c r="W313">
        <f t="shared" si="30"/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6"/>
        <v>Evening45086</v>
      </c>
      <c r="D314" s="5" t="str">
        <f>IF('by region'!$C$2="Any","Any",'WTX courses'!V2)&amp;M314&amp;IF('by region'!$I$2="Any","Any",N314)&amp;G314</f>
        <v>AnyFlatAny45086</v>
      </c>
      <c r="E314" s="5" t="e">
        <f>IF(I314=#REF!,'WTX courses'!G2,"")</f>
        <v>#REF!</v>
      </c>
      <c r="F314" s="5" t="e">
        <f t="shared" si="27"/>
        <v>#REF!</v>
      </c>
      <c r="G314" s="15">
        <v>45086</v>
      </c>
      <c r="H314" s="16" t="s">
        <v>35</v>
      </c>
      <c r="I314" s="16" t="s">
        <v>79</v>
      </c>
      <c r="J314" s="16" t="s">
        <v>80</v>
      </c>
      <c r="K314" s="14" t="s">
        <v>24</v>
      </c>
      <c r="L314" s="14" t="s">
        <v>19</v>
      </c>
      <c r="M314" s="16" t="s">
        <v>25</v>
      </c>
      <c r="N314" s="16" t="s">
        <v>13</v>
      </c>
      <c r="O314" s="16" t="s">
        <v>14</v>
      </c>
      <c r="P314" s="12">
        <f t="shared" si="28"/>
        <v>2</v>
      </c>
      <c r="Q314" s="12" cm="1">
        <f t="array" ref="Q314">SUMPRODUCT(($G$2:$G$2540=G314)*(P314&gt;$P$2:$P$2540))+1</f>
        <v>3</v>
      </c>
      <c r="R314" s="12" t="e">
        <f>(Q314*100000)+#REF!</f>
        <v>#REF!</v>
      </c>
      <c r="S314" t="e" cm="1">
        <f t="array" ref="S314">SUMPRODUCT(($G$2:$G$2540=G314)*(R314&gt;$R$2:$R$2540))+1</f>
        <v>#REF!</v>
      </c>
      <c r="T314" t="str">
        <f t="shared" si="29"/>
        <v>BATH †</v>
      </c>
      <c r="U314">
        <v>0</v>
      </c>
      <c r="V314" t="s">
        <v>30</v>
      </c>
      <c r="W314">
        <f t="shared" si="30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6"/>
        <v>Afternoon45094</v>
      </c>
      <c r="D315" s="5" t="str">
        <f>IF('by region'!$C$2="Any","Any",'WTX courses'!V3)&amp;M315&amp;IF('by region'!$I$2="Any","Any",N315)&amp;G315</f>
        <v>AnyFlatAny45094</v>
      </c>
      <c r="E315" s="5" t="e">
        <f>IF(I315=#REF!,'WTX courses'!G3,"")</f>
        <v>#REF!</v>
      </c>
      <c r="F315" s="5" t="e">
        <f t="shared" si="27"/>
        <v>#REF!</v>
      </c>
      <c r="G315" s="15">
        <v>45094</v>
      </c>
      <c r="H315" s="16" t="s">
        <v>37</v>
      </c>
      <c r="I315" s="16" t="s">
        <v>79</v>
      </c>
      <c r="J315" s="16" t="s">
        <v>9</v>
      </c>
      <c r="K315" s="14" t="s">
        <v>24</v>
      </c>
      <c r="L315" s="14" t="s">
        <v>19</v>
      </c>
      <c r="M315" s="16" t="s">
        <v>25</v>
      </c>
      <c r="N315" s="16" t="s">
        <v>13</v>
      </c>
      <c r="O315" s="16" t="s">
        <v>14</v>
      </c>
      <c r="P315" s="12">
        <f t="shared" si="28"/>
        <v>1</v>
      </c>
      <c r="Q315" s="12" cm="1">
        <f t="array" ref="Q315">SUMPRODUCT(($G$2:$G$2540=G315)*(P315&gt;$P$2:$P$2540))+1</f>
        <v>1</v>
      </c>
      <c r="R315" s="12" t="e">
        <f>(Q315*100000)+#REF!</f>
        <v>#REF!</v>
      </c>
      <c r="S315" t="e" cm="1">
        <f t="array" ref="S315">SUMPRODUCT(($G$2:$G$2540=G315)*(R315&gt;$R$2:$R$2540))+1</f>
        <v>#REF!</v>
      </c>
      <c r="T315" t="str">
        <f t="shared" si="29"/>
        <v xml:space="preserve">BATH </v>
      </c>
      <c r="U315">
        <v>0</v>
      </c>
      <c r="V315" t="s">
        <v>19</v>
      </c>
      <c r="W315">
        <f t="shared" si="30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6"/>
        <v>Evening45105</v>
      </c>
      <c r="D316" s="5" t="str">
        <f>IF('by region'!$C$2="Any","Any",'WTX courses'!V4)&amp;M316&amp;IF('by region'!$I$2="Any","Any",N316)&amp;G316</f>
        <v>AnyFlatAny45105</v>
      </c>
      <c r="E316" s="5" t="e">
        <f>IF(I316=#REF!,'WTX courses'!G4,"")</f>
        <v>#REF!</v>
      </c>
      <c r="F316" s="5" t="e">
        <f t="shared" si="27"/>
        <v>#REF!</v>
      </c>
      <c r="G316" s="15">
        <v>45105</v>
      </c>
      <c r="H316" s="16" t="s">
        <v>27</v>
      </c>
      <c r="I316" s="16" t="s">
        <v>79</v>
      </c>
      <c r="J316" s="16" t="s">
        <v>80</v>
      </c>
      <c r="K316" s="14" t="s">
        <v>24</v>
      </c>
      <c r="L316" s="14" t="s">
        <v>19</v>
      </c>
      <c r="M316" s="16" t="s">
        <v>25</v>
      </c>
      <c r="N316" s="16" t="s">
        <v>13</v>
      </c>
      <c r="O316" s="16" t="s">
        <v>14</v>
      </c>
      <c r="P316" s="12">
        <f t="shared" si="28"/>
        <v>2</v>
      </c>
      <c r="Q316" s="12" cm="1">
        <f t="array" ref="Q316">SUMPRODUCT(($G$2:$G$2540=G316)*(P316&gt;$P$2:$P$2540))+1</f>
        <v>2</v>
      </c>
      <c r="R316" s="12" t="e">
        <f>(Q316*100000)+#REF!</f>
        <v>#REF!</v>
      </c>
      <c r="S316" t="e" cm="1">
        <f t="array" ref="S316">SUMPRODUCT(($G$2:$G$2540=G316)*(R316&gt;$R$2:$R$2540))+1</f>
        <v>#REF!</v>
      </c>
      <c r="T316" t="str">
        <f t="shared" si="29"/>
        <v>BATH †</v>
      </c>
      <c r="U316">
        <v>0</v>
      </c>
      <c r="V316" t="s">
        <v>11</v>
      </c>
      <c r="W316">
        <f t="shared" si="30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6"/>
        <v>Evening45112</v>
      </c>
      <c r="D317" s="5" t="str">
        <f>IF('by region'!$C$2="Any","Any",'WTX courses'!V5)&amp;M317&amp;IF('by region'!$I$2="Any","Any",N317)&amp;G317</f>
        <v>AnyFlatAny45112</v>
      </c>
      <c r="E317" s="5" t="e">
        <f>IF(I317=#REF!,'WTX courses'!G5,"")</f>
        <v>#REF!</v>
      </c>
      <c r="F317" s="5" t="e">
        <f t="shared" si="27"/>
        <v>#REF!</v>
      </c>
      <c r="G317" s="15">
        <v>45112</v>
      </c>
      <c r="H317" s="16" t="s">
        <v>27</v>
      </c>
      <c r="I317" s="16" t="s">
        <v>79</v>
      </c>
      <c r="J317" s="16" t="s">
        <v>80</v>
      </c>
      <c r="K317" s="14" t="s">
        <v>24</v>
      </c>
      <c r="L317" s="14" t="s">
        <v>19</v>
      </c>
      <c r="M317" s="16" t="s">
        <v>25</v>
      </c>
      <c r="N317" s="16" t="s">
        <v>13</v>
      </c>
      <c r="O317" s="16" t="s">
        <v>14</v>
      </c>
      <c r="P317" s="12">
        <f t="shared" si="28"/>
        <v>2</v>
      </c>
      <c r="Q317" s="12" cm="1">
        <f t="array" ref="Q317">SUMPRODUCT(($G$2:$G$2540=G317)*(P317&gt;$P$2:$P$2540))+1</f>
        <v>1</v>
      </c>
      <c r="R317" s="12" t="e">
        <f>(Q317*100000)+#REF!</f>
        <v>#REF!</v>
      </c>
      <c r="S317" t="e" cm="1">
        <f t="array" ref="S317">SUMPRODUCT(($G$2:$G$2540=G317)*(R317&gt;$R$2:$R$2540))+1</f>
        <v>#REF!</v>
      </c>
      <c r="T317" t="str">
        <f t="shared" si="29"/>
        <v>BATH †</v>
      </c>
      <c r="U317">
        <v>0</v>
      </c>
      <c r="V317" t="s">
        <v>17</v>
      </c>
      <c r="W317">
        <f t="shared" si="30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6"/>
        <v>Evening45119</v>
      </c>
      <c r="D318" s="5" t="str">
        <f>IF('by region'!$C$2="Any","Any",'WTX courses'!V6)&amp;M318&amp;IF('by region'!$I$2="Any","Any",N318)&amp;G318</f>
        <v>AnyFlatAny45119</v>
      </c>
      <c r="E318" s="5" t="e">
        <f>IF(I318=#REF!,'WTX courses'!G6,"")</f>
        <v>#REF!</v>
      </c>
      <c r="F318" s="5" t="e">
        <f t="shared" si="27"/>
        <v>#REF!</v>
      </c>
      <c r="G318" s="15">
        <v>45119</v>
      </c>
      <c r="H318" s="16" t="s">
        <v>27</v>
      </c>
      <c r="I318" s="16" t="s">
        <v>79</v>
      </c>
      <c r="J318" s="16" t="s">
        <v>80</v>
      </c>
      <c r="K318" s="14" t="s">
        <v>24</v>
      </c>
      <c r="L318" s="14" t="s">
        <v>19</v>
      </c>
      <c r="M318" s="16" t="s">
        <v>25</v>
      </c>
      <c r="N318" s="16" t="s">
        <v>13</v>
      </c>
      <c r="O318" s="16" t="s">
        <v>14</v>
      </c>
      <c r="P318" s="12">
        <f t="shared" si="28"/>
        <v>2</v>
      </c>
      <c r="Q318" s="12" cm="1">
        <f t="array" ref="Q318">SUMPRODUCT(($G$2:$G$2540=G318)*(P318&gt;$P$2:$P$2540))+1</f>
        <v>3</v>
      </c>
      <c r="R318" s="12" t="e">
        <f>(Q318*100000)+#REF!</f>
        <v>#REF!</v>
      </c>
      <c r="S318" t="e" cm="1">
        <f t="array" ref="S318">SUMPRODUCT(($G$2:$G$2540=G318)*(R318&gt;$R$2:$R$2540))+1</f>
        <v>#REF!</v>
      </c>
      <c r="T318" t="str">
        <f t="shared" si="29"/>
        <v>BATH †</v>
      </c>
      <c r="U318">
        <v>0</v>
      </c>
      <c r="V318" t="s">
        <v>30</v>
      </c>
      <c r="W318">
        <f t="shared" si="30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6"/>
        <v>Afternoon45126</v>
      </c>
      <c r="D319" s="5" t="str">
        <f>IF('by region'!$C$2="Any","Any",'WTX courses'!V7)&amp;M319&amp;IF('by region'!$I$2="Any","Any",N319)&amp;G319</f>
        <v>AnyFlatAny45126</v>
      </c>
      <c r="E319" s="5" t="e">
        <f>IF(I319=#REF!,'WTX courses'!G7,"")</f>
        <v>#REF!</v>
      </c>
      <c r="F319" s="5" t="e">
        <f t="shared" si="27"/>
        <v>#REF!</v>
      </c>
      <c r="G319" s="15">
        <v>45126</v>
      </c>
      <c r="H319" s="16" t="s">
        <v>27</v>
      </c>
      <c r="I319" s="16" t="s">
        <v>79</v>
      </c>
      <c r="J319" s="16" t="s">
        <v>9</v>
      </c>
      <c r="K319" s="14" t="s">
        <v>24</v>
      </c>
      <c r="L319" s="14" t="s">
        <v>19</v>
      </c>
      <c r="M319" s="16" t="s">
        <v>25</v>
      </c>
      <c r="N319" s="16" t="s">
        <v>13</v>
      </c>
      <c r="O319" s="16" t="s">
        <v>14</v>
      </c>
      <c r="P319" s="12">
        <f t="shared" si="28"/>
        <v>1</v>
      </c>
      <c r="Q319" s="12" cm="1">
        <f t="array" ref="Q319">SUMPRODUCT(($G$2:$G$2540=G319)*(P319&gt;$P$2:$P$2540))+1</f>
        <v>1</v>
      </c>
      <c r="R319" s="12" t="e">
        <f>(Q319*100000)+#REF!</f>
        <v>#REF!</v>
      </c>
      <c r="S319" t="e" cm="1">
        <f t="array" ref="S319">SUMPRODUCT(($G$2:$G$2540=G319)*(R319&gt;$R$2:$R$2540))+1</f>
        <v>#REF!</v>
      </c>
      <c r="T319" t="str">
        <f t="shared" si="29"/>
        <v xml:space="preserve">BATH </v>
      </c>
      <c r="U319">
        <v>0</v>
      </c>
      <c r="V319" t="s">
        <v>30</v>
      </c>
      <c r="W319">
        <f t="shared" si="30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6"/>
        <v>Afternoon45133</v>
      </c>
      <c r="D320" s="5" t="str">
        <f>IF('by region'!$C$2="Any","Any",'WTX courses'!V8)&amp;M320&amp;IF('by region'!$I$2="Any","Any",N320)&amp;G320</f>
        <v>AnyFlatAny45133</v>
      </c>
      <c r="E320" s="5" t="e">
        <f>IF(I320=#REF!,'WTX courses'!G8,"")</f>
        <v>#REF!</v>
      </c>
      <c r="F320" s="5" t="e">
        <f t="shared" si="27"/>
        <v>#REF!</v>
      </c>
      <c r="G320" s="15">
        <v>45133</v>
      </c>
      <c r="H320" s="16" t="s">
        <v>27</v>
      </c>
      <c r="I320" s="16" t="s">
        <v>79</v>
      </c>
      <c r="J320" s="16" t="s">
        <v>9</v>
      </c>
      <c r="K320" s="14" t="s">
        <v>24</v>
      </c>
      <c r="L320" s="14" t="s">
        <v>19</v>
      </c>
      <c r="M320" s="16" t="s">
        <v>25</v>
      </c>
      <c r="N320" s="16" t="s">
        <v>13</v>
      </c>
      <c r="O320" s="16" t="s">
        <v>14</v>
      </c>
      <c r="P320" s="12">
        <f t="shared" si="28"/>
        <v>1</v>
      </c>
      <c r="Q320" s="12" cm="1">
        <f t="array" ref="Q320">SUMPRODUCT(($G$2:$G$2540=G320)*(P320&gt;$P$2:$P$2540))+1</f>
        <v>1</v>
      </c>
      <c r="R320" s="12" t="e">
        <f>(Q320*100000)+#REF!</f>
        <v>#REF!</v>
      </c>
      <c r="S320" t="e" cm="1">
        <f t="array" ref="S320">SUMPRODUCT(($G$2:$G$2540=G320)*(R320&gt;$R$2:$R$2540))+1</f>
        <v>#REF!</v>
      </c>
      <c r="T320" t="str">
        <f t="shared" si="29"/>
        <v xml:space="preserve">BATH </v>
      </c>
      <c r="U320">
        <v>0</v>
      </c>
      <c r="V320" t="s">
        <v>19</v>
      </c>
      <c r="W320">
        <f t="shared" si="30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6"/>
        <v>Evening45142</v>
      </c>
      <c r="D321" s="5" t="str">
        <f>IF('by region'!$C$2="Any","Any",'WTX courses'!V9)&amp;M321&amp;IF('by region'!$I$2="Any","Any",N321)&amp;G321</f>
        <v>AnyFlatAny45142</v>
      </c>
      <c r="E321" s="5" t="e">
        <f>IF(I321=#REF!,'WTX courses'!G9,"")</f>
        <v>#REF!</v>
      </c>
      <c r="F321" s="5" t="e">
        <f t="shared" si="27"/>
        <v>#REF!</v>
      </c>
      <c r="G321" s="15">
        <v>45142</v>
      </c>
      <c r="H321" s="16" t="s">
        <v>35</v>
      </c>
      <c r="I321" s="16" t="s">
        <v>79</v>
      </c>
      <c r="J321" s="16" t="s">
        <v>80</v>
      </c>
      <c r="K321" s="14" t="s">
        <v>24</v>
      </c>
      <c r="L321" s="14" t="s">
        <v>19</v>
      </c>
      <c r="M321" s="16" t="s">
        <v>25</v>
      </c>
      <c r="N321" s="16" t="s">
        <v>13</v>
      </c>
      <c r="O321" s="16" t="s">
        <v>14</v>
      </c>
      <c r="P321" s="12">
        <f t="shared" si="28"/>
        <v>2</v>
      </c>
      <c r="Q321" s="12" cm="1">
        <f t="array" ref="Q321">SUMPRODUCT(($G$2:$G$2540=G321)*(P321&gt;$P$2:$P$2540))+1</f>
        <v>4</v>
      </c>
      <c r="R321" s="12" t="e">
        <f>(Q321*100000)+#REF!</f>
        <v>#REF!</v>
      </c>
      <c r="S321" t="e" cm="1">
        <f t="array" ref="S321">SUMPRODUCT(($G$2:$G$2540=G321)*(R321&gt;$R$2:$R$2540))+1</f>
        <v>#REF!</v>
      </c>
      <c r="T321" t="str">
        <f t="shared" si="29"/>
        <v>BATH †</v>
      </c>
      <c r="U321">
        <v>0</v>
      </c>
      <c r="V321" t="s">
        <v>11</v>
      </c>
      <c r="W321">
        <f t="shared" si="30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ref="C322:C385" si="31">J322&amp;G322</f>
        <v>Afternoon45147</v>
      </c>
      <c r="D322" s="5" t="str">
        <f>IF('by region'!$C$2="Any","Any",'WTX courses'!V10)&amp;M322&amp;IF('by region'!$I$2="Any","Any",N322)&amp;G322</f>
        <v>AnyFlatAny45147</v>
      </c>
      <c r="E322" s="5" t="e">
        <f>IF(I322=#REF!,'WTX courses'!G10,"")</f>
        <v>#REF!</v>
      </c>
      <c r="F322" s="5" t="e">
        <f t="shared" ref="F322:F385" si="32">G322&amp;S322</f>
        <v>#REF!</v>
      </c>
      <c r="G322" s="15">
        <v>45147</v>
      </c>
      <c r="H322" s="16" t="s">
        <v>27</v>
      </c>
      <c r="I322" s="16" t="s">
        <v>79</v>
      </c>
      <c r="J322" s="16" t="s">
        <v>9</v>
      </c>
      <c r="K322" s="14" t="s">
        <v>24</v>
      </c>
      <c r="L322" s="14" t="s">
        <v>19</v>
      </c>
      <c r="M322" s="16" t="s">
        <v>25</v>
      </c>
      <c r="N322" s="16" t="s">
        <v>13</v>
      </c>
      <c r="O322" s="16" t="s">
        <v>14</v>
      </c>
      <c r="P322" s="12">
        <f t="shared" ref="P322:P355" si="33">IF(J322="Afternoon",1,IF(J322="Evening",2,IF(J322="Floodlit",3,4)))</f>
        <v>1</v>
      </c>
      <c r="Q322" s="12" cm="1">
        <f t="array" ref="Q322">SUMPRODUCT(($G$2:$G$2540=G322)*(P322&gt;$P$2:$P$2540))+1</f>
        <v>1</v>
      </c>
      <c r="R322" s="12" t="e">
        <f>(Q322*100000)+#REF!</f>
        <v>#REF!</v>
      </c>
      <c r="S322" t="e" cm="1">
        <f t="array" ref="S322">SUMPRODUCT(($G$2:$G$2540=G322)*(R322&gt;$R$2:$R$2540))+1</f>
        <v>#REF!</v>
      </c>
      <c r="T322" t="str">
        <f t="shared" ref="T322:T355" si="34">_xlfn.CONCAT(IF(M322="Flat",UPPER(I322),I322)," ",IF(J322="Evening","†",IF(J322="Floodlit","#","")))</f>
        <v xml:space="preserve">BATH </v>
      </c>
      <c r="U322">
        <v>0</v>
      </c>
      <c r="V322" t="s">
        <v>11</v>
      </c>
      <c r="W322">
        <f t="shared" ref="W322:W355" si="35">YEAR(G322)</f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31"/>
        <v>Evening45157</v>
      </c>
      <c r="D323" s="5" t="str">
        <f>IF('by region'!$C$2="Any","Any",'WTX courses'!V11)&amp;M323&amp;IF('by region'!$I$2="Any","Any",N323)&amp;G323</f>
        <v>AnyFlatAny45157</v>
      </c>
      <c r="E323" s="5" t="e">
        <f>IF(I323=#REF!,'WTX courses'!G11,"")</f>
        <v>#REF!</v>
      </c>
      <c r="F323" s="5" t="e">
        <f t="shared" si="32"/>
        <v>#REF!</v>
      </c>
      <c r="G323" s="15">
        <v>45157</v>
      </c>
      <c r="H323" s="16" t="s">
        <v>37</v>
      </c>
      <c r="I323" s="16" t="s">
        <v>79</v>
      </c>
      <c r="J323" s="16" t="s">
        <v>80</v>
      </c>
      <c r="K323" s="14" t="s">
        <v>24</v>
      </c>
      <c r="L323" s="14" t="s">
        <v>19</v>
      </c>
      <c r="M323" s="16" t="s">
        <v>25</v>
      </c>
      <c r="N323" s="16" t="s">
        <v>13</v>
      </c>
      <c r="O323" s="16" t="s">
        <v>14</v>
      </c>
      <c r="P323" s="12">
        <f t="shared" si="33"/>
        <v>2</v>
      </c>
      <c r="Q323" s="12" cm="1">
        <f t="array" ref="Q323">SUMPRODUCT(($G$2:$G$2540=G323)*(P323&gt;$P$2:$P$2540))+1</f>
        <v>3</v>
      </c>
      <c r="R323" s="12" t="e">
        <f>(Q323*100000)+#REF!</f>
        <v>#REF!</v>
      </c>
      <c r="S323" t="e" cm="1">
        <f t="array" ref="S323">SUMPRODUCT(($G$2:$G$2540=G323)*(R323&gt;$R$2:$R$2540))+1</f>
        <v>#REF!</v>
      </c>
      <c r="T323" t="str">
        <f t="shared" si="34"/>
        <v>BATH †</v>
      </c>
      <c r="U323">
        <v>0</v>
      </c>
      <c r="V323" t="s">
        <v>30</v>
      </c>
      <c r="W323">
        <f t="shared" si="35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31"/>
        <v>Afternoon45161</v>
      </c>
      <c r="D324" s="5" t="str">
        <f>IF('by region'!$C$2="Any","Any",'WTX courses'!V12)&amp;M324&amp;IF('by region'!$I$2="Any","Any",N324)&amp;G324</f>
        <v>AnyFlatAny45161</v>
      </c>
      <c r="E324" s="5" t="e">
        <f>IF(I324=#REF!,'WTX courses'!G12,"")</f>
        <v>#REF!</v>
      </c>
      <c r="F324" s="5" t="e">
        <f t="shared" si="32"/>
        <v>#REF!</v>
      </c>
      <c r="G324" s="15">
        <v>45161</v>
      </c>
      <c r="H324" s="16" t="s">
        <v>27</v>
      </c>
      <c r="I324" s="16" t="s">
        <v>79</v>
      </c>
      <c r="J324" s="16" t="s">
        <v>9</v>
      </c>
      <c r="K324" s="14" t="s">
        <v>24</v>
      </c>
      <c r="L324" s="14" t="s">
        <v>19</v>
      </c>
      <c r="M324" s="16" t="s">
        <v>25</v>
      </c>
      <c r="N324" s="16" t="s">
        <v>13</v>
      </c>
      <c r="O324" s="16" t="s">
        <v>14</v>
      </c>
      <c r="P324" s="12">
        <f t="shared" si="33"/>
        <v>1</v>
      </c>
      <c r="Q324" s="12" cm="1">
        <f t="array" ref="Q324">SUMPRODUCT(($G$2:$G$2540=G324)*(P324&gt;$P$2:$P$2540))+1</f>
        <v>1</v>
      </c>
      <c r="R324" s="12" t="e">
        <f>(Q324*100000)+#REF!</f>
        <v>#REF!</v>
      </c>
      <c r="S324" t="e" cm="1">
        <f t="array" ref="S324">SUMPRODUCT(($G$2:$G$2540=G324)*(R324&gt;$R$2:$R$2540))+1</f>
        <v>#REF!</v>
      </c>
      <c r="T324" t="str">
        <f t="shared" si="34"/>
        <v xml:space="preserve">BATH </v>
      </c>
      <c r="U324">
        <v>0</v>
      </c>
      <c r="V324" t="s">
        <v>17</v>
      </c>
      <c r="W324">
        <f t="shared" si="35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31"/>
        <v>Afternoon45175</v>
      </c>
      <c r="D325" s="5" t="str">
        <f>IF('by region'!$C$2="Any","Any",'WTX courses'!V13)&amp;M325&amp;IF('by region'!$I$2="Any","Any",N325)&amp;G325</f>
        <v>AnyFlatAny45175</v>
      </c>
      <c r="E325" s="5" t="e">
        <f>IF(I325=#REF!,'WTX courses'!G13,"")</f>
        <v>#REF!</v>
      </c>
      <c r="F325" s="5" t="e">
        <f t="shared" si="32"/>
        <v>#REF!</v>
      </c>
      <c r="G325" s="15">
        <v>45175</v>
      </c>
      <c r="H325" s="16" t="s">
        <v>27</v>
      </c>
      <c r="I325" s="16" t="s">
        <v>79</v>
      </c>
      <c r="J325" s="16" t="s">
        <v>9</v>
      </c>
      <c r="K325" s="14" t="s">
        <v>24</v>
      </c>
      <c r="L325" s="14" t="s">
        <v>19</v>
      </c>
      <c r="M325" s="16" t="s">
        <v>25</v>
      </c>
      <c r="N325" s="16" t="s">
        <v>13</v>
      </c>
      <c r="O325" s="16" t="s">
        <v>14</v>
      </c>
      <c r="P325" s="12">
        <f t="shared" si="33"/>
        <v>1</v>
      </c>
      <c r="Q325" s="12" cm="1">
        <f t="array" ref="Q325">SUMPRODUCT(($G$2:$G$2540=G325)*(P325&gt;$P$2:$P$2540))+1</f>
        <v>1</v>
      </c>
      <c r="R325" s="12" t="e">
        <f>(Q325*100000)+#REF!</f>
        <v>#REF!</v>
      </c>
      <c r="S325" t="e" cm="1">
        <f t="array" ref="S325">SUMPRODUCT(($G$2:$G$2540=G325)*(R325&gt;$R$2:$R$2540))+1</f>
        <v>#REF!</v>
      </c>
      <c r="T325" t="str">
        <f t="shared" si="34"/>
        <v xml:space="preserve">BATH </v>
      </c>
      <c r="U325">
        <v>0</v>
      </c>
      <c r="V325" t="s">
        <v>19</v>
      </c>
      <c r="W325">
        <f t="shared" si="35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31"/>
        <v>Afternoon45182</v>
      </c>
      <c r="D326" s="5" t="str">
        <f>IF('by region'!$C$2="Any","Any",'WTX courses'!V14)&amp;M326&amp;IF('by region'!$I$2="Any","Any",N326)&amp;G326</f>
        <v>AnyFlatAny45182</v>
      </c>
      <c r="E326" s="5" t="e">
        <f>IF(I326=#REF!,'WTX courses'!G14,"")</f>
        <v>#REF!</v>
      </c>
      <c r="F326" s="5" t="e">
        <f t="shared" si="32"/>
        <v>#REF!</v>
      </c>
      <c r="G326" s="15">
        <v>45182</v>
      </c>
      <c r="H326" s="16" t="s">
        <v>27</v>
      </c>
      <c r="I326" s="16" t="s">
        <v>79</v>
      </c>
      <c r="J326" s="16" t="s">
        <v>9</v>
      </c>
      <c r="K326" s="14" t="s">
        <v>24</v>
      </c>
      <c r="L326" s="14" t="s">
        <v>19</v>
      </c>
      <c r="M326" s="16" t="s">
        <v>25</v>
      </c>
      <c r="N326" s="16" t="s">
        <v>13</v>
      </c>
      <c r="O326" s="16" t="s">
        <v>14</v>
      </c>
      <c r="P326" s="12">
        <f t="shared" si="33"/>
        <v>1</v>
      </c>
      <c r="Q326" s="12" cm="1">
        <f t="array" ref="Q326">SUMPRODUCT(($G$2:$G$2540=G326)*(P326&gt;$P$2:$P$2540))+1</f>
        <v>1</v>
      </c>
      <c r="R326" s="12" t="e">
        <f>(Q326*100000)+#REF!</f>
        <v>#REF!</v>
      </c>
      <c r="S326" t="e" cm="1">
        <f t="array" ref="S326">SUMPRODUCT(($G$2:$G$2540=G326)*(R326&gt;$R$2:$R$2540))+1</f>
        <v>#REF!</v>
      </c>
      <c r="T326" t="str">
        <f t="shared" si="34"/>
        <v xml:space="preserve">BATH </v>
      </c>
      <c r="U326">
        <v>0</v>
      </c>
      <c r="V326" t="s">
        <v>17</v>
      </c>
      <c r="W326">
        <f t="shared" si="35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31"/>
        <v>Afternoon45185</v>
      </c>
      <c r="D327" s="5" t="str">
        <f>IF('by region'!$C$2="Any","Any",'WTX courses'!V15)&amp;M327&amp;IF('by region'!$I$2="Any","Any",N327)&amp;G327</f>
        <v>AnyFlatAny45185</v>
      </c>
      <c r="E327" s="5" t="e">
        <f>IF(I327=#REF!,'WTX courses'!G15,"")</f>
        <v>#REF!</v>
      </c>
      <c r="F327" s="5" t="e">
        <f t="shared" si="32"/>
        <v>#REF!</v>
      </c>
      <c r="G327" s="15">
        <v>45185</v>
      </c>
      <c r="H327" s="16" t="s">
        <v>37</v>
      </c>
      <c r="I327" s="16" t="s">
        <v>79</v>
      </c>
      <c r="J327" s="16" t="s">
        <v>9</v>
      </c>
      <c r="K327" s="14" t="s">
        <v>24</v>
      </c>
      <c r="L327" s="14" t="s">
        <v>19</v>
      </c>
      <c r="M327" s="16" t="s">
        <v>25</v>
      </c>
      <c r="N327" s="16" t="s">
        <v>13</v>
      </c>
      <c r="O327" s="16" t="s">
        <v>14</v>
      </c>
      <c r="P327" s="12">
        <f t="shared" si="33"/>
        <v>1</v>
      </c>
      <c r="Q327" s="12" cm="1">
        <f t="array" ref="Q327">SUMPRODUCT(($G$2:$G$2540=G327)*(P327&gt;$P$2:$P$2540))+1</f>
        <v>1</v>
      </c>
      <c r="R327" s="12" t="e">
        <f>(Q327*100000)+#REF!</f>
        <v>#REF!</v>
      </c>
      <c r="S327" t="e" cm="1">
        <f t="array" ref="S327">SUMPRODUCT(($G$2:$G$2540=G327)*(R327&gt;$R$2:$R$2540))+1</f>
        <v>#REF!</v>
      </c>
      <c r="T327" t="str">
        <f t="shared" si="34"/>
        <v xml:space="preserve">BATH </v>
      </c>
      <c r="U327">
        <v>0</v>
      </c>
      <c r="V327" t="s">
        <v>19</v>
      </c>
      <c r="W327">
        <f t="shared" si="35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31"/>
        <v>Afternoon45201</v>
      </c>
      <c r="D328" s="5" t="str">
        <f>IF('by region'!$C$2="Any","Any",'WTX courses'!V16)&amp;M328&amp;IF('by region'!$I$2="Any","Any",N328)&amp;G328</f>
        <v>AnyFlatAny45201</v>
      </c>
      <c r="E328" s="5" t="e">
        <f>IF(I328=#REF!,'WTX courses'!G16,"")</f>
        <v>#REF!</v>
      </c>
      <c r="F328" s="5" t="e">
        <f t="shared" si="32"/>
        <v>#REF!</v>
      </c>
      <c r="G328" s="15">
        <v>45201</v>
      </c>
      <c r="H328" s="16" t="s">
        <v>42</v>
      </c>
      <c r="I328" s="16" t="s">
        <v>79</v>
      </c>
      <c r="J328" s="16" t="s">
        <v>9</v>
      </c>
      <c r="K328" s="14" t="s">
        <v>24</v>
      </c>
      <c r="L328" s="14" t="s">
        <v>19</v>
      </c>
      <c r="M328" s="16" t="s">
        <v>25</v>
      </c>
      <c r="N328" s="16" t="s">
        <v>13</v>
      </c>
      <c r="O328" s="16" t="s">
        <v>14</v>
      </c>
      <c r="P328" s="12">
        <f t="shared" si="33"/>
        <v>1</v>
      </c>
      <c r="Q328" s="12" cm="1">
        <f t="array" ref="Q328">SUMPRODUCT(($G$2:$G$2540=G328)*(P328&gt;$P$2:$P$2540))+1</f>
        <v>1</v>
      </c>
      <c r="R328" s="12" t="e">
        <f>(Q328*100000)+#REF!</f>
        <v>#REF!</v>
      </c>
      <c r="S328" t="e" cm="1">
        <f t="array" ref="S328">SUMPRODUCT(($G$2:$G$2540=G328)*(R328&gt;$R$2:$R$2540))+1</f>
        <v>#REF!</v>
      </c>
      <c r="T328" t="str">
        <f t="shared" si="34"/>
        <v xml:space="preserve">BATH </v>
      </c>
      <c r="U328">
        <v>0</v>
      </c>
      <c r="V328" t="s">
        <v>11</v>
      </c>
      <c r="W328">
        <f t="shared" si="35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31"/>
        <v>Afternoon45217</v>
      </c>
      <c r="D329" s="5" t="str">
        <f>IF('by region'!$C$2="Any","Any",'WTX courses'!V17)&amp;M329&amp;IF('by region'!$I$2="Any","Any",N329)&amp;G329</f>
        <v>AnyFlatAny45217</v>
      </c>
      <c r="E329" s="5" t="e">
        <f>IF(I329=#REF!,'WTX courses'!G17,"")</f>
        <v>#REF!</v>
      </c>
      <c r="F329" s="5" t="e">
        <f t="shared" si="32"/>
        <v>#REF!</v>
      </c>
      <c r="G329" s="15">
        <v>45217</v>
      </c>
      <c r="H329" s="16" t="s">
        <v>27</v>
      </c>
      <c r="I329" s="16" t="s">
        <v>79</v>
      </c>
      <c r="J329" s="16" t="s">
        <v>9</v>
      </c>
      <c r="K329" s="14" t="s">
        <v>24</v>
      </c>
      <c r="L329" s="14" t="s">
        <v>19</v>
      </c>
      <c r="M329" s="16" t="s">
        <v>25</v>
      </c>
      <c r="N329" s="16" t="s">
        <v>13</v>
      </c>
      <c r="O329" s="16" t="s">
        <v>14</v>
      </c>
      <c r="P329" s="12">
        <f t="shared" si="33"/>
        <v>1</v>
      </c>
      <c r="Q329" s="12" cm="1">
        <f t="array" ref="Q329">SUMPRODUCT(($G$2:$G$2540=G329)*(P329&gt;$P$2:$P$2540))+1</f>
        <v>1</v>
      </c>
      <c r="R329" s="12" t="e">
        <f>(Q329*100000)+#REF!</f>
        <v>#REF!</v>
      </c>
      <c r="S329" t="e" cm="1">
        <f t="array" ref="S329">SUMPRODUCT(($G$2:$G$2540=G329)*(R329&gt;$R$2:$R$2540))+1</f>
        <v>#REF!</v>
      </c>
      <c r="T329" t="str">
        <f t="shared" si="34"/>
        <v xml:space="preserve">BATH </v>
      </c>
      <c r="U329">
        <v>0</v>
      </c>
      <c r="V329" t="s">
        <v>19</v>
      </c>
      <c r="W329">
        <f t="shared" si="35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31"/>
        <v>Evening45038</v>
      </c>
      <c r="D330" s="5" t="str">
        <f>IF('by region'!$C$2="Any","Any",'WTX courses'!V18)&amp;M330&amp;IF('by region'!$I$2="Any","Any",N330)&amp;G330</f>
        <v>AnyFlatAny45038</v>
      </c>
      <c r="E330" s="5" t="e">
        <f>IF(I330=#REF!,'WTX courses'!G18,"")</f>
        <v>#REF!</v>
      </c>
      <c r="F330" s="5" t="e">
        <f t="shared" si="32"/>
        <v>#REF!</v>
      </c>
      <c r="G330" s="15">
        <v>45038</v>
      </c>
      <c r="H330" s="16" t="s">
        <v>37</v>
      </c>
      <c r="I330" s="16" t="s">
        <v>82</v>
      </c>
      <c r="J330" s="16" t="s">
        <v>80</v>
      </c>
      <c r="K330" s="14" t="s">
        <v>24</v>
      </c>
      <c r="L330" s="14" t="s">
        <v>19</v>
      </c>
      <c r="M330" s="16" t="s">
        <v>25</v>
      </c>
      <c r="N330" s="16" t="s">
        <v>13</v>
      </c>
      <c r="O330" s="16" t="s">
        <v>14</v>
      </c>
      <c r="P330" s="12">
        <f t="shared" si="33"/>
        <v>2</v>
      </c>
      <c r="Q330" s="12" cm="1">
        <f t="array" ref="Q330">SUMPRODUCT(($G$2:$G$2540=G330)*(P330&gt;$P$2:$P$2540))+1</f>
        <v>3</v>
      </c>
      <c r="R330" s="12" t="e">
        <f>(Q330*100000)+#REF!</f>
        <v>#REF!</v>
      </c>
      <c r="S330" t="e" cm="1">
        <f t="array" ref="S330">SUMPRODUCT(($G$2:$G$2540=G330)*(R330&gt;$R$2:$R$2540))+1</f>
        <v>#REF!</v>
      </c>
      <c r="T330" t="str">
        <f t="shared" si="34"/>
        <v>BRIGHTON †</v>
      </c>
      <c r="U330">
        <v>0</v>
      </c>
      <c r="V330" t="s">
        <v>19</v>
      </c>
      <c r="W330">
        <f t="shared" si="35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31"/>
        <v>Afternoon45048</v>
      </c>
      <c r="D331" s="5" t="str">
        <f>IF('by region'!$C$2="Any","Any",'WTX courses'!V19)&amp;M331&amp;IF('by region'!$I$2="Any","Any",N331)&amp;G331</f>
        <v>AnyFlatAny45048</v>
      </c>
      <c r="E331" s="5" t="e">
        <f>IF(I331=#REF!,'WTX courses'!G19,"")</f>
        <v>#REF!</v>
      </c>
      <c r="F331" s="5" t="e">
        <f t="shared" si="32"/>
        <v>#REF!</v>
      </c>
      <c r="G331" s="15">
        <v>45048</v>
      </c>
      <c r="H331" s="16" t="s">
        <v>7</v>
      </c>
      <c r="I331" s="16" t="s">
        <v>82</v>
      </c>
      <c r="J331" s="16" t="s">
        <v>9</v>
      </c>
      <c r="K331" s="14" t="s">
        <v>24</v>
      </c>
      <c r="L331" s="14" t="s">
        <v>19</v>
      </c>
      <c r="M331" s="16" t="s">
        <v>25</v>
      </c>
      <c r="N331" s="16" t="s">
        <v>13</v>
      </c>
      <c r="O331" s="16" t="s">
        <v>14</v>
      </c>
      <c r="P331" s="12">
        <f t="shared" si="33"/>
        <v>1</v>
      </c>
      <c r="Q331" s="12" cm="1">
        <f t="array" ref="Q331">SUMPRODUCT(($G$2:$G$2540=G331)*(P331&gt;$P$2:$P$2540))+1</f>
        <v>1</v>
      </c>
      <c r="R331" s="12" t="e">
        <f>(Q331*100000)+#REF!</f>
        <v>#REF!</v>
      </c>
      <c r="S331" t="e" cm="1">
        <f t="array" ref="S331">SUMPRODUCT(($G$2:$G$2540=G331)*(R331&gt;$R$2:$R$2540))+1</f>
        <v>#REF!</v>
      </c>
      <c r="T331" t="str">
        <f t="shared" si="34"/>
        <v xml:space="preserve">BRIGHTON </v>
      </c>
      <c r="U331">
        <v>0</v>
      </c>
      <c r="V331" t="s">
        <v>19</v>
      </c>
      <c r="W331">
        <f t="shared" si="35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31"/>
        <v>Evening45049</v>
      </c>
      <c r="D332" s="5" t="str">
        <f>IF('by region'!$C$2="Any","Any",'WTX courses'!V22)&amp;M332&amp;IF('by region'!$I$2="Any","Any",N332)&amp;G332</f>
        <v>AnyFlatAny45049</v>
      </c>
      <c r="E332" s="5" t="e">
        <f>IF(I332=#REF!,'WTX courses'!G22,"")</f>
        <v>#REF!</v>
      </c>
      <c r="F332" s="5" t="e">
        <f t="shared" si="32"/>
        <v>#REF!</v>
      </c>
      <c r="G332" s="15">
        <v>45049</v>
      </c>
      <c r="H332" s="16" t="s">
        <v>27</v>
      </c>
      <c r="I332" s="16" t="s">
        <v>82</v>
      </c>
      <c r="J332" s="16" t="s">
        <v>80</v>
      </c>
      <c r="K332" s="14" t="s">
        <v>24</v>
      </c>
      <c r="L332" s="14" t="s">
        <v>19</v>
      </c>
      <c r="M332" s="16" t="s">
        <v>25</v>
      </c>
      <c r="N332" s="16" t="s">
        <v>13</v>
      </c>
      <c r="O332" s="16" t="s">
        <v>14</v>
      </c>
      <c r="P332" s="12">
        <f t="shared" si="33"/>
        <v>2</v>
      </c>
      <c r="Q332" s="12" cm="1">
        <f t="array" ref="Q332">SUMPRODUCT(($G$2:$G$2540=G332)*(P332&gt;$P$2:$P$2540))+1</f>
        <v>3</v>
      </c>
      <c r="R332" s="12" t="e">
        <f>(Q332*100000)+#REF!</f>
        <v>#REF!</v>
      </c>
      <c r="S332" t="e" cm="1">
        <f t="array" ref="S332">SUMPRODUCT(($G$2:$G$2540=G332)*(R332&gt;$R$2:$R$2540))+1</f>
        <v>#REF!</v>
      </c>
      <c r="T332" t="str">
        <f t="shared" si="34"/>
        <v>BRIGHTON †</v>
      </c>
      <c r="U332">
        <v>0</v>
      </c>
      <c r="V332" t="s">
        <v>17</v>
      </c>
      <c r="W332">
        <f t="shared" si="35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31"/>
        <v>Afternoon45069</v>
      </c>
      <c r="D333" s="5" t="str">
        <f>IF('by region'!$C$2="Any","Any",'WTX courses'!V23)&amp;M333&amp;IF('by region'!$I$2="Any","Any",N333)&amp;G333</f>
        <v>AnyFlatAny45069</v>
      </c>
      <c r="E333" s="5" t="e">
        <f>IF(I333=#REF!,'WTX courses'!G23,"")</f>
        <v>#REF!</v>
      </c>
      <c r="F333" s="5" t="e">
        <f t="shared" si="32"/>
        <v>#REF!</v>
      </c>
      <c r="G333" s="15">
        <v>45069</v>
      </c>
      <c r="H333" s="16" t="s">
        <v>7</v>
      </c>
      <c r="I333" s="16" t="s">
        <v>82</v>
      </c>
      <c r="J333" s="16" t="s">
        <v>9</v>
      </c>
      <c r="K333" s="14" t="s">
        <v>24</v>
      </c>
      <c r="L333" s="14" t="s">
        <v>19</v>
      </c>
      <c r="M333" s="16" t="s">
        <v>25</v>
      </c>
      <c r="N333" s="16" t="s">
        <v>13</v>
      </c>
      <c r="O333" s="16" t="s">
        <v>14</v>
      </c>
      <c r="P333" s="12">
        <f t="shared" si="33"/>
        <v>1</v>
      </c>
      <c r="Q333" s="12" cm="1">
        <f t="array" ref="Q333">SUMPRODUCT(($G$2:$G$2540=G333)*(P333&gt;$P$2:$P$2540))+1</f>
        <v>1</v>
      </c>
      <c r="R333" s="12" t="e">
        <f>(Q333*100000)+#REF!</f>
        <v>#REF!</v>
      </c>
      <c r="S333" t="e" cm="1">
        <f t="array" ref="S333">SUMPRODUCT(($G$2:$G$2540=G333)*(R333&gt;$R$2:$R$2540))+1</f>
        <v>#REF!</v>
      </c>
      <c r="T333" t="str">
        <f t="shared" si="34"/>
        <v xml:space="preserve">BRIGHTON </v>
      </c>
      <c r="U333">
        <v>0</v>
      </c>
      <c r="V333" t="s">
        <v>19</v>
      </c>
      <c r="W333">
        <f t="shared" si="35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31"/>
        <v>Afternoon45076</v>
      </c>
      <c r="D334" s="5" t="str">
        <f>IF('by region'!$C$2="Any","Any",'WTX courses'!V24)&amp;M334&amp;IF('by region'!$I$2="Any","Any",N334)&amp;G334</f>
        <v>AnyFlatAny45076</v>
      </c>
      <c r="E334" s="5" t="e">
        <f>IF(I334=#REF!,'WTX courses'!G24,"")</f>
        <v>#REF!</v>
      </c>
      <c r="F334" s="5" t="e">
        <f t="shared" si="32"/>
        <v>#REF!</v>
      </c>
      <c r="G334" s="15">
        <v>45076</v>
      </c>
      <c r="H334" s="16" t="s">
        <v>7</v>
      </c>
      <c r="I334" s="16" t="s">
        <v>82</v>
      </c>
      <c r="J334" s="16" t="s">
        <v>9</v>
      </c>
      <c r="K334" s="14" t="s">
        <v>24</v>
      </c>
      <c r="L334" s="14" t="s">
        <v>19</v>
      </c>
      <c r="M334" s="16" t="s">
        <v>25</v>
      </c>
      <c r="N334" s="16" t="s">
        <v>13</v>
      </c>
      <c r="O334" s="16" t="s">
        <v>14</v>
      </c>
      <c r="P334" s="12">
        <f t="shared" si="33"/>
        <v>1</v>
      </c>
      <c r="Q334" s="12" cm="1">
        <f t="array" ref="Q334">SUMPRODUCT(($G$2:$G$2540=G334)*(P334&gt;$P$2:$P$2540))+1</f>
        <v>1</v>
      </c>
      <c r="R334" s="12" t="e">
        <f>(Q334*100000)+#REF!</f>
        <v>#REF!</v>
      </c>
      <c r="S334" t="e" cm="1">
        <f t="array" ref="S334">SUMPRODUCT(($G$2:$G$2540=G334)*(R334&gt;$R$2:$R$2540))+1</f>
        <v>#REF!</v>
      </c>
      <c r="T334" t="str">
        <f t="shared" si="34"/>
        <v xml:space="preserve">BRIGHTON </v>
      </c>
      <c r="U334">
        <v>0</v>
      </c>
      <c r="V334" t="s">
        <v>17</v>
      </c>
      <c r="W334">
        <f t="shared" si="35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31"/>
        <v>Afternoon45086</v>
      </c>
      <c r="D335" s="5" t="str">
        <f>IF('by region'!$C$2="Any","Any",'WTX courses'!V25)&amp;M335&amp;IF('by region'!$I$2="Any","Any",N335)&amp;G335</f>
        <v>AnyFlatAny45086</v>
      </c>
      <c r="E335" s="5" t="e">
        <f>IF(I335=#REF!,'WTX courses'!G25,"")</f>
        <v>#REF!</v>
      </c>
      <c r="F335" s="5" t="e">
        <f t="shared" si="32"/>
        <v>#REF!</v>
      </c>
      <c r="G335" s="15">
        <v>45086</v>
      </c>
      <c r="H335" s="16" t="s">
        <v>35</v>
      </c>
      <c r="I335" s="16" t="s">
        <v>82</v>
      </c>
      <c r="J335" s="16" t="s">
        <v>9</v>
      </c>
      <c r="K335" s="14" t="s">
        <v>24</v>
      </c>
      <c r="L335" s="14" t="s">
        <v>19</v>
      </c>
      <c r="M335" s="16" t="s">
        <v>25</v>
      </c>
      <c r="N335" s="16" t="s">
        <v>13</v>
      </c>
      <c r="O335" s="16" t="s">
        <v>14</v>
      </c>
      <c r="P335" s="12">
        <f t="shared" si="33"/>
        <v>1</v>
      </c>
      <c r="Q335" s="12" cm="1">
        <f t="array" ref="Q335">SUMPRODUCT(($G$2:$G$2540=G335)*(P335&gt;$P$2:$P$2540))+1</f>
        <v>1</v>
      </c>
      <c r="R335" s="12" t="e">
        <f>(Q335*100000)+#REF!</f>
        <v>#REF!</v>
      </c>
      <c r="S335" t="e" cm="1">
        <f t="array" ref="S335">SUMPRODUCT(($G$2:$G$2540=G335)*(R335&gt;$R$2:$R$2540))+1</f>
        <v>#REF!</v>
      </c>
      <c r="T335" t="str">
        <f t="shared" si="34"/>
        <v xml:space="preserve">BRIGHTON </v>
      </c>
      <c r="U335">
        <v>0</v>
      </c>
      <c r="V335" t="s">
        <v>19</v>
      </c>
      <c r="W335">
        <f t="shared" si="35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31"/>
        <v>Afternoon45090</v>
      </c>
      <c r="D336" s="5" t="str">
        <f>IF('by region'!$C$2="Any","Any",'WTX courses'!V26)&amp;M336&amp;IF('by region'!$I$2="Any","Any",N336)&amp;G336</f>
        <v>AnyFlatAny45090</v>
      </c>
      <c r="E336" s="5" t="e">
        <f>IF(I336=#REF!,'WTX courses'!G26,"")</f>
        <v>#REF!</v>
      </c>
      <c r="F336" s="5" t="e">
        <f t="shared" si="32"/>
        <v>#REF!</v>
      </c>
      <c r="G336" s="15">
        <v>45090</v>
      </c>
      <c r="H336" s="16" t="s">
        <v>7</v>
      </c>
      <c r="I336" s="16" t="s">
        <v>82</v>
      </c>
      <c r="J336" s="16" t="s">
        <v>9</v>
      </c>
      <c r="K336" s="14" t="s">
        <v>24</v>
      </c>
      <c r="L336" s="14" t="s">
        <v>19</v>
      </c>
      <c r="M336" s="16" t="s">
        <v>25</v>
      </c>
      <c r="N336" s="16" t="s">
        <v>13</v>
      </c>
      <c r="O336" s="16" t="s">
        <v>14</v>
      </c>
      <c r="P336" s="12">
        <f t="shared" si="33"/>
        <v>1</v>
      </c>
      <c r="Q336" s="12" cm="1">
        <f t="array" ref="Q336">SUMPRODUCT(($G$2:$G$2540=G336)*(P336&gt;$P$2:$P$2540))+1</f>
        <v>1</v>
      </c>
      <c r="R336" s="12" t="e">
        <f>(Q336*100000)+#REF!</f>
        <v>#REF!</v>
      </c>
      <c r="S336" t="e" cm="1">
        <f t="array" ref="S336">SUMPRODUCT(($G$2:$G$2540=G336)*(R336&gt;$R$2:$R$2540))+1</f>
        <v>#REF!</v>
      </c>
      <c r="T336" t="str">
        <f t="shared" si="34"/>
        <v xml:space="preserve">BRIGHTON </v>
      </c>
      <c r="U336">
        <v>0</v>
      </c>
      <c r="V336" t="s">
        <v>19</v>
      </c>
      <c r="W336">
        <f t="shared" si="35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31"/>
        <v>Evening45097</v>
      </c>
      <c r="D337" s="5" t="str">
        <f>IF('by region'!$C$2="Any","Any",'WTX courses'!V27)&amp;M337&amp;IF('by region'!$I$2="Any","Any",N337)&amp;G337</f>
        <v>AnyFlatAny45097</v>
      </c>
      <c r="E337" s="5" t="e">
        <f>IF(I337=#REF!,'WTX courses'!G27,"")</f>
        <v>#REF!</v>
      </c>
      <c r="F337" s="5" t="e">
        <f t="shared" si="32"/>
        <v>#REF!</v>
      </c>
      <c r="G337" s="15">
        <v>45097</v>
      </c>
      <c r="H337" s="16" t="s">
        <v>7</v>
      </c>
      <c r="I337" s="16" t="s">
        <v>82</v>
      </c>
      <c r="J337" s="16" t="s">
        <v>80</v>
      </c>
      <c r="K337" s="14" t="s">
        <v>24</v>
      </c>
      <c r="L337" s="14" t="s">
        <v>19</v>
      </c>
      <c r="M337" s="16" t="s">
        <v>25</v>
      </c>
      <c r="N337" s="16" t="s">
        <v>13</v>
      </c>
      <c r="O337" s="16" t="s">
        <v>14</v>
      </c>
      <c r="P337" s="12">
        <f t="shared" si="33"/>
        <v>2</v>
      </c>
      <c r="Q337" s="12" cm="1">
        <f t="array" ref="Q337">SUMPRODUCT(($G$2:$G$2540=G337)*(P337&gt;$P$2:$P$2540))+1</f>
        <v>2</v>
      </c>
      <c r="R337" s="12" t="e">
        <f>(Q337*100000)+#REF!</f>
        <v>#REF!</v>
      </c>
      <c r="S337" t="e" cm="1">
        <f t="array" ref="S337">SUMPRODUCT(($G$2:$G$2540=G337)*(R337&gt;$R$2:$R$2540))+1</f>
        <v>#REF!</v>
      </c>
      <c r="T337" t="str">
        <f t="shared" si="34"/>
        <v>BRIGHTON †</v>
      </c>
      <c r="U337">
        <v>0</v>
      </c>
      <c r="V337" t="s">
        <v>17</v>
      </c>
      <c r="W337">
        <f t="shared" si="35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31"/>
        <v>Afternoon45104</v>
      </c>
      <c r="D338" s="5" t="str">
        <f>IF('by region'!$C$2="Any","Any",'WTX courses'!V28)&amp;M338&amp;IF('by region'!$I$2="Any","Any",N338)&amp;G338</f>
        <v>AnyFlatAny45104</v>
      </c>
      <c r="E338" s="5" t="e">
        <f>IF(I338=#REF!,'WTX courses'!G28,"")</f>
        <v>#REF!</v>
      </c>
      <c r="F338" s="5" t="e">
        <f t="shared" si="32"/>
        <v>#REF!</v>
      </c>
      <c r="G338" s="15">
        <v>45104</v>
      </c>
      <c r="H338" s="16" t="s">
        <v>7</v>
      </c>
      <c r="I338" s="16" t="s">
        <v>82</v>
      </c>
      <c r="J338" s="16" t="s">
        <v>9</v>
      </c>
      <c r="K338" s="14" t="s">
        <v>24</v>
      </c>
      <c r="L338" s="14" t="s">
        <v>19</v>
      </c>
      <c r="M338" s="16" t="s">
        <v>25</v>
      </c>
      <c r="N338" s="16" t="s">
        <v>13</v>
      </c>
      <c r="O338" s="16" t="s">
        <v>14</v>
      </c>
      <c r="P338" s="12">
        <f t="shared" si="33"/>
        <v>1</v>
      </c>
      <c r="Q338" s="12" cm="1">
        <f t="array" ref="Q338">SUMPRODUCT(($G$2:$G$2540=G338)*(P338&gt;$P$2:$P$2540))+1</f>
        <v>1</v>
      </c>
      <c r="R338" s="12" t="e">
        <f>(Q338*100000)+#REF!</f>
        <v>#REF!</v>
      </c>
      <c r="S338" t="e" cm="1">
        <f t="array" ref="S338">SUMPRODUCT(($G$2:$G$2540=G338)*(R338&gt;$R$2:$R$2540))+1</f>
        <v>#REF!</v>
      </c>
      <c r="T338" t="str">
        <f t="shared" si="34"/>
        <v xml:space="preserve">BRIGHTON </v>
      </c>
      <c r="U338">
        <v>0</v>
      </c>
      <c r="V338" t="s">
        <v>17</v>
      </c>
      <c r="W338">
        <f t="shared" si="35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31"/>
        <v>Afternoon45111</v>
      </c>
      <c r="D339" s="5" t="str">
        <f>IF('by region'!$C$2="Any","Any",'WTX courses'!V29)&amp;M339&amp;IF('by region'!$I$2="Any","Any",N339)&amp;G339</f>
        <v>AnyFlatAny45111</v>
      </c>
      <c r="E339" s="5" t="e">
        <f>IF(I339=#REF!,'WTX courses'!G29,"")</f>
        <v>#REF!</v>
      </c>
      <c r="F339" s="5" t="e">
        <f t="shared" si="32"/>
        <v>#REF!</v>
      </c>
      <c r="G339" s="15">
        <v>45111</v>
      </c>
      <c r="H339" s="16" t="s">
        <v>7</v>
      </c>
      <c r="I339" s="16" t="s">
        <v>82</v>
      </c>
      <c r="J339" s="16" t="s">
        <v>9</v>
      </c>
      <c r="K339" s="14" t="s">
        <v>24</v>
      </c>
      <c r="L339" s="14" t="s">
        <v>19</v>
      </c>
      <c r="M339" s="16" t="s">
        <v>25</v>
      </c>
      <c r="N339" s="16" t="s">
        <v>13</v>
      </c>
      <c r="O339" s="16" t="s">
        <v>14</v>
      </c>
      <c r="P339" s="12">
        <f t="shared" si="33"/>
        <v>1</v>
      </c>
      <c r="Q339" s="12" cm="1">
        <f t="array" ref="Q339">SUMPRODUCT(($G$2:$G$2540=G339)*(P339&gt;$P$2:$P$2540))+1</f>
        <v>1</v>
      </c>
      <c r="R339" s="12" t="e">
        <f>(Q339*100000)+#REF!</f>
        <v>#REF!</v>
      </c>
      <c r="S339" t="e" cm="1">
        <f t="array" ref="S339">SUMPRODUCT(($G$2:$G$2540=G339)*(R339&gt;$R$2:$R$2540))+1</f>
        <v>#REF!</v>
      </c>
      <c r="T339" t="str">
        <f t="shared" si="34"/>
        <v xml:space="preserve">BRIGHTON </v>
      </c>
      <c r="U339">
        <v>0</v>
      </c>
      <c r="V339" t="s">
        <v>17</v>
      </c>
      <c r="W339">
        <f t="shared" si="35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31"/>
        <v>Evening45118</v>
      </c>
      <c r="D340" s="5" t="str">
        <f>IF('by region'!$C$2="Any","Any",'WTX courses'!V30)&amp;M340&amp;IF('by region'!$I$2="Any","Any",N340)&amp;G340</f>
        <v>AnyFlatAny45118</v>
      </c>
      <c r="E340" s="5" t="e">
        <f>IF(I340=#REF!,'WTX courses'!G30,"")</f>
        <v>#REF!</v>
      </c>
      <c r="F340" s="5" t="e">
        <f t="shared" si="32"/>
        <v>#REF!</v>
      </c>
      <c r="G340" s="15">
        <v>45118</v>
      </c>
      <c r="H340" s="16" t="s">
        <v>7</v>
      </c>
      <c r="I340" s="16" t="s">
        <v>82</v>
      </c>
      <c r="J340" s="16" t="s">
        <v>80</v>
      </c>
      <c r="K340" s="14" t="s">
        <v>24</v>
      </c>
      <c r="L340" s="14" t="s">
        <v>19</v>
      </c>
      <c r="M340" s="16" t="s">
        <v>25</v>
      </c>
      <c r="N340" s="16" t="s">
        <v>13</v>
      </c>
      <c r="O340" s="16" t="s">
        <v>14</v>
      </c>
      <c r="P340" s="12">
        <f t="shared" si="33"/>
        <v>2</v>
      </c>
      <c r="Q340" s="12" cm="1">
        <f t="array" ref="Q340">SUMPRODUCT(($G$2:$G$2540=G340)*(P340&gt;$P$2:$P$2540))+1</f>
        <v>2</v>
      </c>
      <c r="R340" s="12" t="e">
        <f>(Q340*100000)+#REF!</f>
        <v>#REF!</v>
      </c>
      <c r="S340" t="e" cm="1">
        <f t="array" ref="S340">SUMPRODUCT(($G$2:$G$2540=G340)*(R340&gt;$R$2:$R$2540))+1</f>
        <v>#REF!</v>
      </c>
      <c r="T340" t="str">
        <f t="shared" si="34"/>
        <v>BRIGHTON †</v>
      </c>
      <c r="U340">
        <v>0</v>
      </c>
      <c r="V340" t="s">
        <v>11</v>
      </c>
      <c r="W340">
        <f t="shared" si="35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31"/>
        <v>Afternoon45147</v>
      </c>
      <c r="D341" s="5" t="str">
        <f>IF('by region'!$C$2="Any","Any",'WTX courses'!V31)&amp;M341&amp;IF('by region'!$I$2="Any","Any",N341)&amp;G341</f>
        <v>AnyFlatAny45147</v>
      </c>
      <c r="E341" s="5" t="e">
        <f>IF(I341=#REF!,'WTX courses'!G31,"")</f>
        <v>#REF!</v>
      </c>
      <c r="F341" s="5" t="e">
        <f t="shared" si="32"/>
        <v>#REF!</v>
      </c>
      <c r="G341" s="15">
        <v>45147</v>
      </c>
      <c r="H341" s="16" t="s">
        <v>27</v>
      </c>
      <c r="I341" s="16" t="s">
        <v>82</v>
      </c>
      <c r="J341" s="16" t="s">
        <v>9</v>
      </c>
      <c r="K341" s="14" t="s">
        <v>24</v>
      </c>
      <c r="L341" s="14" t="s">
        <v>19</v>
      </c>
      <c r="M341" s="16" t="s">
        <v>25</v>
      </c>
      <c r="N341" s="16" t="s">
        <v>13</v>
      </c>
      <c r="O341" s="16" t="s">
        <v>14</v>
      </c>
      <c r="P341" s="12">
        <f t="shared" si="33"/>
        <v>1</v>
      </c>
      <c r="Q341" s="12" cm="1">
        <f t="array" ref="Q341">SUMPRODUCT(($G$2:$G$2540=G341)*(P341&gt;$P$2:$P$2540))+1</f>
        <v>1</v>
      </c>
      <c r="R341" s="12" t="e">
        <f>(Q341*100000)+#REF!</f>
        <v>#REF!</v>
      </c>
      <c r="S341" t="e" cm="1">
        <f t="array" ref="S341">SUMPRODUCT(($G$2:$G$2540=G341)*(R341&gt;$R$2:$R$2540))+1</f>
        <v>#REF!</v>
      </c>
      <c r="T341" t="str">
        <f t="shared" si="34"/>
        <v xml:space="preserve">BRIGHTON </v>
      </c>
      <c r="U341">
        <v>0</v>
      </c>
      <c r="V341" t="s">
        <v>17</v>
      </c>
      <c r="W341">
        <f t="shared" si="35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31"/>
        <v>Afternoon45148</v>
      </c>
      <c r="D342" s="5" t="str">
        <f>IF('by region'!$C$2="Any","Any",'WTX courses'!V32)&amp;M342&amp;IF('by region'!$I$2="Any","Any",N342)&amp;G342</f>
        <v>AnyFlatAny45148</v>
      </c>
      <c r="E342" s="5" t="e">
        <f>IF(I342=#REF!,'WTX courses'!G32,"")</f>
        <v>#REF!</v>
      </c>
      <c r="F342" s="5" t="e">
        <f t="shared" si="32"/>
        <v>#REF!</v>
      </c>
      <c r="G342" s="15">
        <v>45148</v>
      </c>
      <c r="H342" s="16" t="s">
        <v>34</v>
      </c>
      <c r="I342" s="16" t="s">
        <v>82</v>
      </c>
      <c r="J342" s="16" t="s">
        <v>9</v>
      </c>
      <c r="K342" s="14" t="s">
        <v>24</v>
      </c>
      <c r="L342" s="14" t="s">
        <v>19</v>
      </c>
      <c r="M342" s="16" t="s">
        <v>25</v>
      </c>
      <c r="N342" s="16" t="s">
        <v>13</v>
      </c>
      <c r="O342" s="16" t="s">
        <v>14</v>
      </c>
      <c r="P342" s="12">
        <f t="shared" si="33"/>
        <v>1</v>
      </c>
      <c r="Q342" s="12" cm="1">
        <f t="array" ref="Q342">SUMPRODUCT(($G$2:$G$2540=G342)*(P342&gt;$P$2:$P$2540))+1</f>
        <v>1</v>
      </c>
      <c r="R342" s="12" t="e">
        <f>(Q342*100000)+#REF!</f>
        <v>#REF!</v>
      </c>
      <c r="S342" t="e" cm="1">
        <f t="array" ref="S342">SUMPRODUCT(($G$2:$G$2540=G342)*(R342&gt;$R$2:$R$2540))+1</f>
        <v>#REF!</v>
      </c>
      <c r="T342" t="str">
        <f t="shared" si="34"/>
        <v xml:space="preserve">BRIGHTON </v>
      </c>
      <c r="U342">
        <v>0</v>
      </c>
      <c r="V342" t="s">
        <v>19</v>
      </c>
      <c r="W342">
        <f t="shared" si="35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31"/>
        <v>Afternoon45149</v>
      </c>
      <c r="D343" s="5" t="str">
        <f>IF('by region'!$C$2="Any","Any",'WTX courses'!V33)&amp;M343&amp;IF('by region'!$I$2="Any","Any",N343)&amp;G343</f>
        <v>AnyFlatAny45149</v>
      </c>
      <c r="E343" s="5" t="e">
        <f>IF(I343=#REF!,'WTX courses'!G33,"")</f>
        <v>#REF!</v>
      </c>
      <c r="F343" s="5" t="e">
        <f t="shared" si="32"/>
        <v>#REF!</v>
      </c>
      <c r="G343" s="15">
        <v>45149</v>
      </c>
      <c r="H343" s="16" t="s">
        <v>35</v>
      </c>
      <c r="I343" s="16" t="s">
        <v>82</v>
      </c>
      <c r="J343" s="16" t="s">
        <v>9</v>
      </c>
      <c r="K343" s="14" t="s">
        <v>24</v>
      </c>
      <c r="L343" s="14" t="s">
        <v>19</v>
      </c>
      <c r="M343" s="16" t="s">
        <v>25</v>
      </c>
      <c r="N343" s="16" t="s">
        <v>13</v>
      </c>
      <c r="O343" s="16" t="s">
        <v>14</v>
      </c>
      <c r="P343" s="12">
        <f t="shared" si="33"/>
        <v>1</v>
      </c>
      <c r="Q343" s="12" cm="1">
        <f t="array" ref="Q343">SUMPRODUCT(($G$2:$G$2540=G343)*(P343&gt;$P$2:$P$2540))+1</f>
        <v>1</v>
      </c>
      <c r="R343" s="12" t="e">
        <f>(Q343*100000)+#REF!</f>
        <v>#REF!</v>
      </c>
      <c r="S343" t="e" cm="1">
        <f t="array" ref="S343">SUMPRODUCT(($G$2:$G$2540=G343)*(R343&gt;$R$2:$R$2540))+1</f>
        <v>#REF!</v>
      </c>
      <c r="T343" t="str">
        <f t="shared" si="34"/>
        <v xml:space="preserve">BRIGHTON </v>
      </c>
      <c r="U343">
        <v>0</v>
      </c>
      <c r="V343" t="s">
        <v>11</v>
      </c>
      <c r="W343">
        <f t="shared" si="35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31"/>
        <v>Afternoon45159</v>
      </c>
      <c r="D344" s="5" t="str">
        <f>IF('by region'!$C$2="Any","Any",'WTX courses'!V34)&amp;M344&amp;IF('by region'!$I$2="Any","Any",N344)&amp;G344</f>
        <v>AnyFlatAny45159</v>
      </c>
      <c r="E344" s="5" t="e">
        <f>IF(I344=#REF!,'WTX courses'!G34,"")</f>
        <v>#REF!</v>
      </c>
      <c r="F344" s="5" t="e">
        <f t="shared" si="32"/>
        <v>#REF!</v>
      </c>
      <c r="G344" s="15">
        <v>45159</v>
      </c>
      <c r="H344" s="16" t="s">
        <v>42</v>
      </c>
      <c r="I344" s="16" t="s">
        <v>82</v>
      </c>
      <c r="J344" s="16" t="s">
        <v>9</v>
      </c>
      <c r="K344" s="14" t="s">
        <v>24</v>
      </c>
      <c r="L344" s="14" t="s">
        <v>19</v>
      </c>
      <c r="M344" s="16" t="s">
        <v>25</v>
      </c>
      <c r="N344" s="16" t="s">
        <v>13</v>
      </c>
      <c r="O344" s="16" t="s">
        <v>14</v>
      </c>
      <c r="P344" s="12">
        <f t="shared" si="33"/>
        <v>1</v>
      </c>
      <c r="Q344" s="12" cm="1">
        <f t="array" ref="Q344">SUMPRODUCT(($G$2:$G$2540=G344)*(P344&gt;$P$2:$P$2540))+1</f>
        <v>1</v>
      </c>
      <c r="R344" s="12" t="e">
        <f>(Q344*100000)+#REF!</f>
        <v>#REF!</v>
      </c>
      <c r="S344" t="e" cm="1">
        <f t="array" ref="S344">SUMPRODUCT(($G$2:$G$2540=G344)*(R344&gt;$R$2:$R$2540))+1</f>
        <v>#REF!</v>
      </c>
      <c r="T344" t="str">
        <f t="shared" si="34"/>
        <v xml:space="preserve">BRIGHTON </v>
      </c>
      <c r="U344">
        <v>0</v>
      </c>
      <c r="V344" t="s">
        <v>11</v>
      </c>
      <c r="W344">
        <f t="shared" si="35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31"/>
        <v>Afternoon45172</v>
      </c>
      <c r="D345" s="5" t="str">
        <f>IF('by region'!$C$2="Any","Any",'WTX courses'!V35)&amp;M345&amp;IF('by region'!$I$2="Any","Any",N345)&amp;G345</f>
        <v>AnyFlatAny45172</v>
      </c>
      <c r="E345" s="5" t="e">
        <f>IF(I345=#REF!,'WTX courses'!G35,"")</f>
        <v>#REF!</v>
      </c>
      <c r="F345" s="5" t="e">
        <f t="shared" si="32"/>
        <v>#REF!</v>
      </c>
      <c r="G345" s="15">
        <v>45172</v>
      </c>
      <c r="H345" s="16" t="s">
        <v>40</v>
      </c>
      <c r="I345" s="16" t="s">
        <v>82</v>
      </c>
      <c r="J345" s="16" t="s">
        <v>9</v>
      </c>
      <c r="K345" s="14" t="s">
        <v>24</v>
      </c>
      <c r="L345" s="14" t="s">
        <v>19</v>
      </c>
      <c r="M345" s="16" t="s">
        <v>25</v>
      </c>
      <c r="N345" s="16" t="s">
        <v>13</v>
      </c>
      <c r="O345" s="16" t="s">
        <v>14</v>
      </c>
      <c r="P345" s="12">
        <f t="shared" si="33"/>
        <v>1</v>
      </c>
      <c r="Q345" s="12" cm="1">
        <f t="array" ref="Q345">SUMPRODUCT(($G$2:$G$2540=G345)*(P345&gt;$P$2:$P$2540))+1</f>
        <v>1</v>
      </c>
      <c r="R345" s="12" t="e">
        <f>(Q345*100000)+#REF!</f>
        <v>#REF!</v>
      </c>
      <c r="S345" t="e" cm="1">
        <f t="array" ref="S345">SUMPRODUCT(($G$2:$G$2540=G345)*(R345&gt;$R$2:$R$2540))+1</f>
        <v>#REF!</v>
      </c>
      <c r="T345" t="str">
        <f t="shared" si="34"/>
        <v xml:space="preserve">BRIGHTON </v>
      </c>
      <c r="U345">
        <v>0</v>
      </c>
      <c r="V345" t="s">
        <v>19</v>
      </c>
      <c r="W345">
        <f t="shared" si="35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31"/>
        <v>Afternoon45173</v>
      </c>
      <c r="D346" s="5" t="str">
        <f>IF('by region'!$C$2="Any","Any",'WTX courses'!V36)&amp;M346&amp;IF('by region'!$I$2="Any","Any",N346)&amp;G346</f>
        <v>AnyFlatAny45173</v>
      </c>
      <c r="E346" s="5" t="e">
        <f>IF(I346=#REF!,'WTX courses'!G36,"")</f>
        <v>#REF!</v>
      </c>
      <c r="F346" s="5" t="e">
        <f t="shared" si="32"/>
        <v>#REF!</v>
      </c>
      <c r="G346" s="15">
        <v>45173</v>
      </c>
      <c r="H346" s="16" t="s">
        <v>42</v>
      </c>
      <c r="I346" s="16" t="s">
        <v>82</v>
      </c>
      <c r="J346" s="16" t="s">
        <v>9</v>
      </c>
      <c r="K346" s="14" t="s">
        <v>24</v>
      </c>
      <c r="L346" s="14" t="s">
        <v>19</v>
      </c>
      <c r="M346" s="16" t="s">
        <v>25</v>
      </c>
      <c r="N346" s="16" t="s">
        <v>13</v>
      </c>
      <c r="O346" s="16" t="s">
        <v>14</v>
      </c>
      <c r="P346" s="12">
        <f t="shared" si="33"/>
        <v>1</v>
      </c>
      <c r="Q346" s="12" cm="1">
        <f t="array" ref="Q346">SUMPRODUCT(($G$2:$G$2540=G346)*(P346&gt;$P$2:$P$2540))+1</f>
        <v>1</v>
      </c>
      <c r="R346" s="12" t="e">
        <f>(Q346*100000)+#REF!</f>
        <v>#REF!</v>
      </c>
      <c r="S346" t="e" cm="1">
        <f t="array" ref="S346">SUMPRODUCT(($G$2:$G$2540=G346)*(R346&gt;$R$2:$R$2540))+1</f>
        <v>#REF!</v>
      </c>
      <c r="T346" t="str">
        <f t="shared" si="34"/>
        <v xml:space="preserve">BRIGHTON </v>
      </c>
      <c r="U346">
        <v>0</v>
      </c>
      <c r="V346" t="s">
        <v>17</v>
      </c>
      <c r="W346">
        <f t="shared" si="35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31"/>
        <v>Afternoon45180</v>
      </c>
      <c r="D347" s="5" t="str">
        <f>IF('by region'!$C$2="Any","Any",'WTX courses'!V38)&amp;M347&amp;IF('by region'!$I$2="Any","Any",N347)&amp;G347</f>
        <v>AnyFlatAny45180</v>
      </c>
      <c r="E347" s="5" t="e">
        <f>IF(I347=#REF!,'WTX courses'!G38,"")</f>
        <v>#REF!</v>
      </c>
      <c r="F347" s="5" t="e">
        <f t="shared" si="32"/>
        <v>#REF!</v>
      </c>
      <c r="G347" s="15">
        <v>45180</v>
      </c>
      <c r="H347" s="16" t="s">
        <v>42</v>
      </c>
      <c r="I347" s="16" t="s">
        <v>82</v>
      </c>
      <c r="J347" s="16" t="s">
        <v>9</v>
      </c>
      <c r="K347" s="14" t="s">
        <v>24</v>
      </c>
      <c r="L347" s="14" t="s">
        <v>19</v>
      </c>
      <c r="M347" s="16" t="s">
        <v>25</v>
      </c>
      <c r="N347" s="16" t="s">
        <v>13</v>
      </c>
      <c r="O347" s="16" t="s">
        <v>14</v>
      </c>
      <c r="P347" s="12">
        <f t="shared" si="33"/>
        <v>1</v>
      </c>
      <c r="Q347" s="12" cm="1">
        <f t="array" ref="Q347">SUMPRODUCT(($G$2:$G$2540=G347)*(P347&gt;$P$2:$P$2540))+1</f>
        <v>1</v>
      </c>
      <c r="R347" s="12" t="e">
        <f>(Q347*100000)+#REF!</f>
        <v>#REF!</v>
      </c>
      <c r="S347" t="e" cm="1">
        <f t="array" ref="S347">SUMPRODUCT(($G$2:$G$2540=G347)*(R347&gt;$R$2:$R$2540))+1</f>
        <v>#REF!</v>
      </c>
      <c r="T347" t="str">
        <f t="shared" si="34"/>
        <v xml:space="preserve">BRIGHTON </v>
      </c>
      <c r="U347">
        <v>0</v>
      </c>
      <c r="V347" t="s">
        <v>11</v>
      </c>
      <c r="W347">
        <f t="shared" si="35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31"/>
        <v>Afternoon45187</v>
      </c>
      <c r="D348" s="5" t="str">
        <f>IF('by region'!$C$2="Any","Any",'WTX courses'!V39)&amp;M348&amp;IF('by region'!$I$2="Any","Any",N348)&amp;G348</f>
        <v>AnyFlatAny45187</v>
      </c>
      <c r="E348" s="5" t="e">
        <f>IF(I348=#REF!,'WTX courses'!G39,"")</f>
        <v>#REF!</v>
      </c>
      <c r="F348" s="5" t="e">
        <f t="shared" si="32"/>
        <v>#REF!</v>
      </c>
      <c r="G348" s="15">
        <v>45187</v>
      </c>
      <c r="H348" s="16" t="s">
        <v>42</v>
      </c>
      <c r="I348" s="16" t="s">
        <v>82</v>
      </c>
      <c r="J348" s="16" t="s">
        <v>9</v>
      </c>
      <c r="K348" s="14" t="s">
        <v>24</v>
      </c>
      <c r="L348" s="14" t="s">
        <v>19</v>
      </c>
      <c r="M348" s="16" t="s">
        <v>25</v>
      </c>
      <c r="N348" s="16" t="s">
        <v>13</v>
      </c>
      <c r="O348" s="16" t="s">
        <v>14</v>
      </c>
      <c r="P348" s="12">
        <f t="shared" si="33"/>
        <v>1</v>
      </c>
      <c r="Q348" s="12" cm="1">
        <f t="array" ref="Q348">SUMPRODUCT(($G$2:$G$2540=G348)*(P348&gt;$P$2:$P$2540))+1</f>
        <v>1</v>
      </c>
      <c r="R348" s="12" t="e">
        <f>(Q348*100000)+#REF!</f>
        <v>#REF!</v>
      </c>
      <c r="S348" t="e" cm="1">
        <f t="array" ref="S348">SUMPRODUCT(($G$2:$G$2540=G348)*(R348&gt;$R$2:$R$2540))+1</f>
        <v>#REF!</v>
      </c>
      <c r="T348" t="str">
        <f t="shared" si="34"/>
        <v xml:space="preserve">BRIGHTON </v>
      </c>
      <c r="U348">
        <v>0</v>
      </c>
      <c r="V348" t="s">
        <v>17</v>
      </c>
      <c r="W348">
        <f t="shared" si="35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31"/>
        <v>Afternoon45209</v>
      </c>
      <c r="D349" s="5" t="str">
        <f>IF('by region'!$C$2="Any","Any",'WTX courses'!V40)&amp;M349&amp;IF('by region'!$I$2="Any","Any",N349)&amp;G349</f>
        <v>AnyFlatAny45209</v>
      </c>
      <c r="E349" s="5" t="e">
        <f>IF(I349=#REF!,'WTX courses'!G40,"")</f>
        <v>#REF!</v>
      </c>
      <c r="F349" s="5" t="e">
        <f t="shared" si="32"/>
        <v>#REF!</v>
      </c>
      <c r="G349" s="15">
        <v>45209</v>
      </c>
      <c r="H349" s="16" t="s">
        <v>7</v>
      </c>
      <c r="I349" s="16" t="s">
        <v>82</v>
      </c>
      <c r="J349" s="16" t="s">
        <v>9</v>
      </c>
      <c r="K349" s="14" t="s">
        <v>24</v>
      </c>
      <c r="L349" s="14" t="s">
        <v>19</v>
      </c>
      <c r="M349" s="16" t="s">
        <v>25</v>
      </c>
      <c r="N349" s="16" t="s">
        <v>13</v>
      </c>
      <c r="O349" s="16" t="s">
        <v>14</v>
      </c>
      <c r="P349" s="12">
        <f t="shared" si="33"/>
        <v>1</v>
      </c>
      <c r="Q349" s="12" cm="1">
        <f t="array" ref="Q349">SUMPRODUCT(($G$2:$G$2540=G349)*(P349&gt;$P$2:$P$2540))+1</f>
        <v>1</v>
      </c>
      <c r="R349" s="12" t="e">
        <f>(Q349*100000)+#REF!</f>
        <v>#REF!</v>
      </c>
      <c r="S349" t="e" cm="1">
        <f t="array" ref="S349">SUMPRODUCT(($G$2:$G$2540=G349)*(R349&gt;$R$2:$R$2540))+1</f>
        <v>#REF!</v>
      </c>
      <c r="T349" t="str">
        <f t="shared" si="34"/>
        <v xml:space="preserve">BRIGHTON </v>
      </c>
      <c r="U349">
        <v>0</v>
      </c>
      <c r="V349" t="s">
        <v>17</v>
      </c>
      <c r="W349">
        <f t="shared" si="35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31"/>
        <v>Afternoon45218</v>
      </c>
      <c r="D350" s="5" t="str">
        <f>IF('by region'!$C$2="Any","Any",'WTX courses'!V41)&amp;M350&amp;IF('by region'!$I$2="Any","Any",N350)&amp;G350</f>
        <v>AnyFlatAny45218</v>
      </c>
      <c r="E350" s="5" t="e">
        <f>IF(I350=#REF!,'WTX courses'!G41,"")</f>
        <v>#REF!</v>
      </c>
      <c r="F350" s="5" t="e">
        <f t="shared" si="32"/>
        <v>#REF!</v>
      </c>
      <c r="G350" s="15">
        <v>45218</v>
      </c>
      <c r="H350" s="16" t="s">
        <v>34</v>
      </c>
      <c r="I350" s="16" t="s">
        <v>82</v>
      </c>
      <c r="J350" s="16" t="s">
        <v>9</v>
      </c>
      <c r="K350" s="14" t="s">
        <v>24</v>
      </c>
      <c r="L350" s="14" t="s">
        <v>19</v>
      </c>
      <c r="M350" s="16" t="s">
        <v>25</v>
      </c>
      <c r="N350" s="16" t="s">
        <v>13</v>
      </c>
      <c r="O350" s="16" t="s">
        <v>14</v>
      </c>
      <c r="P350" s="12">
        <f t="shared" si="33"/>
        <v>1</v>
      </c>
      <c r="Q350" s="12" cm="1">
        <f t="array" ref="Q350">SUMPRODUCT(($G$2:$G$2540=G350)*(P350&gt;$P$2:$P$2540))+1</f>
        <v>1</v>
      </c>
      <c r="R350" s="12" t="e">
        <f>(Q350*100000)+#REF!</f>
        <v>#REF!</v>
      </c>
      <c r="S350" t="e" cm="1">
        <f t="array" ref="S350">SUMPRODUCT(($G$2:$G$2540=G350)*(R350&gt;$R$2:$R$2540))+1</f>
        <v>#REF!</v>
      </c>
      <c r="T350" t="str">
        <f t="shared" si="34"/>
        <v xml:space="preserve">BRIGHTON </v>
      </c>
      <c r="U350">
        <v>0</v>
      </c>
      <c r="V350" t="s">
        <v>19</v>
      </c>
      <c r="W350">
        <f t="shared" si="35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31"/>
        <v>Afternoon45068</v>
      </c>
      <c r="D351" s="5" t="str">
        <f>IF('by region'!$C$2="Any","Any",'WTX courses'!V42)&amp;M351&amp;IF('by region'!$I$2="Any","Any",N351)&amp;G351</f>
        <v>AnyFlatAny45068</v>
      </c>
      <c r="E351" s="5" t="e">
        <f>IF(I351=#REF!,'WTX courses'!G42,"")</f>
        <v>#REF!</v>
      </c>
      <c r="F351" s="5" t="e">
        <f t="shared" si="32"/>
        <v>#REF!</v>
      </c>
      <c r="G351" s="15">
        <v>45068</v>
      </c>
      <c r="H351" s="16" t="s">
        <v>42</v>
      </c>
      <c r="I351" s="16" t="s">
        <v>63</v>
      </c>
      <c r="J351" s="16" t="s">
        <v>9</v>
      </c>
      <c r="K351" s="14" t="s">
        <v>16</v>
      </c>
      <c r="L351" s="14" t="s">
        <v>11</v>
      </c>
      <c r="M351" s="16" t="s">
        <v>25</v>
      </c>
      <c r="N351" s="16" t="s">
        <v>13</v>
      </c>
      <c r="O351" s="16" t="s">
        <v>14</v>
      </c>
      <c r="P351" s="12">
        <f t="shared" si="33"/>
        <v>1</v>
      </c>
      <c r="Q351" s="12" cm="1">
        <f t="array" ref="Q351">SUMPRODUCT(($G$2:$G$2540=G351)*(P351&gt;$P$2:$P$2540))+1</f>
        <v>1</v>
      </c>
      <c r="R351" s="12" t="e">
        <f>(Q351*100000)+#REF!</f>
        <v>#REF!</v>
      </c>
      <c r="S351" t="e" cm="1">
        <f t="array" ref="S351">SUMPRODUCT(($G$2:$G$2540=G351)*(R351&gt;$R$2:$R$2540))+1</f>
        <v>#REF!</v>
      </c>
      <c r="T351" t="str">
        <f t="shared" si="34"/>
        <v xml:space="preserve">CARLISLE </v>
      </c>
      <c r="U351">
        <v>0</v>
      </c>
      <c r="V351" t="s">
        <v>11</v>
      </c>
      <c r="W351">
        <f t="shared" si="35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31"/>
        <v>Evening45078</v>
      </c>
      <c r="D352" s="5" t="str">
        <f>IF('by region'!$C$2="Any","Any",'WTX courses'!V43)&amp;M352&amp;IF('by region'!$I$2="Any","Any",N352)&amp;G352</f>
        <v>AnyFlatAny45078</v>
      </c>
      <c r="E352" s="5" t="e">
        <f>IF(I352=#REF!,'WTX courses'!G43,"")</f>
        <v>#REF!</v>
      </c>
      <c r="F352" s="5" t="e">
        <f t="shared" si="32"/>
        <v>#REF!</v>
      </c>
      <c r="G352" s="15">
        <v>45078</v>
      </c>
      <c r="H352" s="16" t="s">
        <v>34</v>
      </c>
      <c r="I352" s="16" t="s">
        <v>63</v>
      </c>
      <c r="J352" s="16" t="s">
        <v>80</v>
      </c>
      <c r="K352" s="14" t="s">
        <v>16</v>
      </c>
      <c r="L352" s="14" t="s">
        <v>11</v>
      </c>
      <c r="M352" s="16" t="s">
        <v>25</v>
      </c>
      <c r="N352" s="16" t="s">
        <v>13</v>
      </c>
      <c r="O352" s="16" t="s">
        <v>14</v>
      </c>
      <c r="P352" s="12">
        <f t="shared" si="33"/>
        <v>2</v>
      </c>
      <c r="Q352" s="12" cm="1">
        <f t="array" ref="Q352">SUMPRODUCT(($G$2:$G$2540=G352)*(P352&gt;$P$2:$P$2540))+1</f>
        <v>3</v>
      </c>
      <c r="R352" s="12" t="e">
        <f>(Q352*100000)+#REF!</f>
        <v>#REF!</v>
      </c>
      <c r="S352" t="e" cm="1">
        <f t="array" ref="S352">SUMPRODUCT(($G$2:$G$2540=G352)*(R352&gt;$R$2:$R$2540))+1</f>
        <v>#REF!</v>
      </c>
      <c r="T352" t="str">
        <f t="shared" si="34"/>
        <v>CARLISLE †</v>
      </c>
      <c r="U352">
        <v>0</v>
      </c>
      <c r="V352" t="s">
        <v>11</v>
      </c>
      <c r="W352">
        <f t="shared" si="35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31"/>
        <v>Afternoon45079</v>
      </c>
      <c r="D353" s="5" t="str">
        <f>IF('by region'!$C$2="Any","Any",'WTX courses'!V44)&amp;M353&amp;IF('by region'!$I$2="Any","Any",N353)&amp;G353</f>
        <v>AnyFlatAny45079</v>
      </c>
      <c r="E353" s="5" t="e">
        <f>IF(I353=#REF!,'WTX courses'!G44,"")</f>
        <v>#REF!</v>
      </c>
      <c r="F353" s="5" t="e">
        <f t="shared" si="32"/>
        <v>#REF!</v>
      </c>
      <c r="G353" s="15">
        <v>45079</v>
      </c>
      <c r="H353" s="16" t="s">
        <v>35</v>
      </c>
      <c r="I353" s="16" t="s">
        <v>63</v>
      </c>
      <c r="J353" s="16" t="s">
        <v>9</v>
      </c>
      <c r="K353" s="14" t="s">
        <v>16</v>
      </c>
      <c r="L353" s="14" t="s">
        <v>11</v>
      </c>
      <c r="M353" s="16" t="s">
        <v>25</v>
      </c>
      <c r="N353" s="16" t="s">
        <v>13</v>
      </c>
      <c r="O353" s="16" t="s">
        <v>14</v>
      </c>
      <c r="P353" s="12">
        <f t="shared" si="33"/>
        <v>1</v>
      </c>
      <c r="Q353" s="12" cm="1">
        <f t="array" ref="Q353">SUMPRODUCT(($G$2:$G$2540=G353)*(P353&gt;$P$2:$P$2540))+1</f>
        <v>1</v>
      </c>
      <c r="R353" s="12" t="e">
        <f>(Q353*100000)+#REF!</f>
        <v>#REF!</v>
      </c>
      <c r="S353" t="e" cm="1">
        <f t="array" ref="S353">SUMPRODUCT(($G$2:$G$2540=G353)*(R353&gt;$R$2:$R$2540))+1</f>
        <v>#REF!</v>
      </c>
      <c r="T353" t="str">
        <f t="shared" si="34"/>
        <v xml:space="preserve">CARLISLE </v>
      </c>
      <c r="U353">
        <v>0</v>
      </c>
      <c r="V353" t="s">
        <v>17</v>
      </c>
      <c r="W353">
        <f t="shared" si="35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31"/>
        <v>Afternoon45096</v>
      </c>
      <c r="D354" s="5" t="str">
        <f>IF('by region'!$C$2="Any","Any",'WTX courses'!V45)&amp;M354&amp;IF('by region'!$I$2="Any","Any",N354)&amp;G354</f>
        <v>AnyFlatAny45096</v>
      </c>
      <c r="E354" s="5" t="e">
        <f>IF(I354=#REF!,'WTX courses'!G45,"")</f>
        <v>#REF!</v>
      </c>
      <c r="F354" s="5" t="e">
        <f t="shared" si="32"/>
        <v>#REF!</v>
      </c>
      <c r="G354" s="15">
        <v>45096</v>
      </c>
      <c r="H354" s="16" t="s">
        <v>42</v>
      </c>
      <c r="I354" s="16" t="s">
        <v>63</v>
      </c>
      <c r="J354" s="16" t="s">
        <v>9</v>
      </c>
      <c r="K354" s="14" t="s">
        <v>16</v>
      </c>
      <c r="L354" s="14" t="s">
        <v>11</v>
      </c>
      <c r="M354" s="16" t="s">
        <v>25</v>
      </c>
      <c r="N354" s="16" t="s">
        <v>13</v>
      </c>
      <c r="O354" s="16" t="s">
        <v>14</v>
      </c>
      <c r="P354" s="12">
        <f t="shared" si="33"/>
        <v>1</v>
      </c>
      <c r="Q354" s="12" cm="1">
        <f t="array" ref="Q354">SUMPRODUCT(($G$2:$G$2540=G354)*(P354&gt;$P$2:$P$2540))+1</f>
        <v>1</v>
      </c>
      <c r="R354" s="12" t="e">
        <f>(Q354*100000)+#REF!</f>
        <v>#REF!</v>
      </c>
      <c r="S354" t="e" cm="1">
        <f t="array" ref="S354">SUMPRODUCT(($G$2:$G$2540=G354)*(R354&gt;$R$2:$R$2540))+1</f>
        <v>#REF!</v>
      </c>
      <c r="T354" t="str">
        <f t="shared" si="34"/>
        <v xml:space="preserve">CARLISLE </v>
      </c>
      <c r="U354">
        <v>0</v>
      </c>
      <c r="V354" t="s">
        <v>19</v>
      </c>
      <c r="W354">
        <f t="shared" si="35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31"/>
        <v>Afternoon45105</v>
      </c>
      <c r="D355" s="5" t="str">
        <f>IF('by region'!$C$2="Any","Any",'WTX courses'!V46)&amp;M355&amp;IF('by region'!$I$2="Any","Any",N355)&amp;G355</f>
        <v>AnyFlatAny45105</v>
      </c>
      <c r="E355" s="5" t="e">
        <f>IF(I355=#REF!,'WTX courses'!G46,"")</f>
        <v>#REF!</v>
      </c>
      <c r="F355" s="5" t="e">
        <f t="shared" si="32"/>
        <v>#REF!</v>
      </c>
      <c r="G355" s="15">
        <v>45105</v>
      </c>
      <c r="H355" s="16" t="s">
        <v>27</v>
      </c>
      <c r="I355" s="16" t="s">
        <v>63</v>
      </c>
      <c r="J355" s="16" t="s">
        <v>9</v>
      </c>
      <c r="K355" s="14" t="s">
        <v>16</v>
      </c>
      <c r="L355" s="14" t="s">
        <v>11</v>
      </c>
      <c r="M355" s="16" t="s">
        <v>25</v>
      </c>
      <c r="N355" s="16" t="s">
        <v>13</v>
      </c>
      <c r="O355" s="16" t="s">
        <v>14</v>
      </c>
      <c r="P355" s="12">
        <f t="shared" si="33"/>
        <v>1</v>
      </c>
      <c r="Q355" s="12" cm="1">
        <f t="array" ref="Q355">SUMPRODUCT(($G$2:$G$2540=G355)*(P355&gt;$P$2:$P$2540))+1</f>
        <v>1</v>
      </c>
      <c r="R355" s="12" t="e">
        <f>(Q355*100000)+#REF!</f>
        <v>#REF!</v>
      </c>
      <c r="S355" t="e" cm="1">
        <f t="array" ref="S355">SUMPRODUCT(($G$2:$G$2540=G355)*(R355&gt;$R$2:$R$2540))+1</f>
        <v>#REF!</v>
      </c>
      <c r="T355" t="str">
        <f t="shared" si="34"/>
        <v xml:space="preserve">CARLISLE </v>
      </c>
      <c r="U355">
        <v>0</v>
      </c>
      <c r="V355" t="s">
        <v>17</v>
      </c>
      <c r="W355">
        <f t="shared" si="35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31"/>
        <v>Evening45115</v>
      </c>
      <c r="D356" s="5" t="str">
        <f>IF('by region'!$C$2="Any","Any",'WTX courses'!V47)&amp;M356&amp;IF('by region'!$I$2="Any","Any",N356)&amp;G356</f>
        <v>AnyFlatAny45115</v>
      </c>
      <c r="E356" s="5" t="e">
        <f>IF(I356=#REF!,'WTX courses'!G47,"")</f>
        <v>#REF!</v>
      </c>
      <c r="F356" s="5" t="e">
        <f t="shared" si="32"/>
        <v>#REF!</v>
      </c>
      <c r="G356" s="15">
        <v>45115</v>
      </c>
      <c r="H356" s="16" t="s">
        <v>37</v>
      </c>
      <c r="I356" s="16" t="s">
        <v>63</v>
      </c>
      <c r="J356" s="16" t="s">
        <v>80</v>
      </c>
      <c r="K356" s="14" t="s">
        <v>16</v>
      </c>
      <c r="L356" s="14" t="s">
        <v>11</v>
      </c>
      <c r="M356" s="16" t="s">
        <v>25</v>
      </c>
      <c r="N356" s="16" t="s">
        <v>13</v>
      </c>
      <c r="O356" s="16" t="s">
        <v>14</v>
      </c>
      <c r="P356" s="12">
        <f t="shared" ref="P356:P386" si="36">IF(J356="Afternoon",1,IF(J356="Evening",2,IF(J356="Floodlit",3,4)))</f>
        <v>2</v>
      </c>
      <c r="Q356" s="12" cm="1">
        <f t="array" ref="Q356">SUMPRODUCT(($G$2:$G$2540=G356)*(P356&gt;$P$2:$P$2540))+1</f>
        <v>3</v>
      </c>
      <c r="R356" s="12" t="e">
        <f>(Q356*100000)+#REF!</f>
        <v>#REF!</v>
      </c>
      <c r="S356" t="e" cm="1">
        <f t="array" ref="S356">SUMPRODUCT(($G$2:$G$2540=G356)*(R356&gt;$R$2:$R$2540))+1</f>
        <v>#REF!</v>
      </c>
      <c r="T356" t="str">
        <f t="shared" ref="T356:T386" si="37">_xlfn.CONCAT(IF(M356="Flat",UPPER(I356),I356)," ",IF(J356="Evening","†",IF(J356="Floodlit","#","")))</f>
        <v>CARLISLE †</v>
      </c>
      <c r="U356">
        <v>0</v>
      </c>
      <c r="V356" t="s">
        <v>17</v>
      </c>
      <c r="W356">
        <f t="shared" ref="W356:W386" si="38">YEAR(G356)</f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31"/>
        <v>Afternoon45120</v>
      </c>
      <c r="D357" s="5" t="str">
        <f>IF('by region'!$C$2="Any","Any",'WTX courses'!V48)&amp;M357&amp;IF('by region'!$I$2="Any","Any",N357)&amp;G357</f>
        <v>AnyFlatAny45120</v>
      </c>
      <c r="E357" s="5" t="e">
        <f>IF(I357=#REF!,'WTX courses'!G48,"")</f>
        <v>#REF!</v>
      </c>
      <c r="F357" s="5" t="e">
        <f t="shared" si="32"/>
        <v>#REF!</v>
      </c>
      <c r="G357" s="15">
        <v>45120</v>
      </c>
      <c r="H357" s="16" t="s">
        <v>34</v>
      </c>
      <c r="I357" s="16" t="s">
        <v>63</v>
      </c>
      <c r="J357" s="16" t="s">
        <v>9</v>
      </c>
      <c r="K357" s="14" t="s">
        <v>16</v>
      </c>
      <c r="L357" s="14" t="s">
        <v>11</v>
      </c>
      <c r="M357" s="16" t="s">
        <v>25</v>
      </c>
      <c r="N357" s="16" t="s">
        <v>13</v>
      </c>
      <c r="O357" s="16" t="s">
        <v>14</v>
      </c>
      <c r="P357" s="12">
        <f t="shared" si="36"/>
        <v>1</v>
      </c>
      <c r="Q357" s="12" cm="1">
        <f t="array" ref="Q357">SUMPRODUCT(($G$2:$G$2540=G357)*(P357&gt;$P$2:$P$2540))+1</f>
        <v>1</v>
      </c>
      <c r="R357" s="12" t="e">
        <f>(Q357*100000)+#REF!</f>
        <v>#REF!</v>
      </c>
      <c r="S357" t="e" cm="1">
        <f t="array" ref="S357">SUMPRODUCT(($G$2:$G$2540=G357)*(R357&gt;$R$2:$R$2540))+1</f>
        <v>#REF!</v>
      </c>
      <c r="T357" t="str">
        <f t="shared" si="37"/>
        <v xml:space="preserve">CARLISLE </v>
      </c>
      <c r="U357">
        <v>0</v>
      </c>
      <c r="V357" t="s">
        <v>11</v>
      </c>
      <c r="W357">
        <f t="shared" si="38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31"/>
        <v>Evening45145</v>
      </c>
      <c r="D358" s="5" t="str">
        <f>IF('by region'!$C$2="Any","Any",'WTX courses'!V49)&amp;M358&amp;IF('by region'!$I$2="Any","Any",N358)&amp;G358</f>
        <v>AnyFlatAny45145</v>
      </c>
      <c r="E358" s="5" t="e">
        <f>IF(I358=#REF!,'WTX courses'!G49,"")</f>
        <v>#REF!</v>
      </c>
      <c r="F358" s="5" t="e">
        <f t="shared" si="32"/>
        <v>#REF!</v>
      </c>
      <c r="G358" s="15">
        <v>45145</v>
      </c>
      <c r="H358" s="16" t="s">
        <v>42</v>
      </c>
      <c r="I358" s="16" t="s">
        <v>63</v>
      </c>
      <c r="J358" s="16" t="s">
        <v>80</v>
      </c>
      <c r="K358" s="14" t="s">
        <v>16</v>
      </c>
      <c r="L358" s="14" t="s">
        <v>11</v>
      </c>
      <c r="M358" s="16" t="s">
        <v>25</v>
      </c>
      <c r="N358" s="16" t="s">
        <v>13</v>
      </c>
      <c r="O358" s="16" t="s">
        <v>14</v>
      </c>
      <c r="P358" s="12">
        <f t="shared" si="36"/>
        <v>2</v>
      </c>
      <c r="Q358" s="12" cm="1">
        <f t="array" ref="Q358">SUMPRODUCT(($G$2:$G$2540=G358)*(P358&gt;$P$2:$P$2540))+1</f>
        <v>1</v>
      </c>
      <c r="R358" s="12" t="e">
        <f>(Q358*100000)+#REF!</f>
        <v>#REF!</v>
      </c>
      <c r="S358" t="e" cm="1">
        <f t="array" ref="S358">SUMPRODUCT(($G$2:$G$2540=G358)*(R358&gt;$R$2:$R$2540))+1</f>
        <v>#REF!</v>
      </c>
      <c r="T358" t="str">
        <f t="shared" si="37"/>
        <v>CARLISLE †</v>
      </c>
      <c r="U358">
        <v>0</v>
      </c>
      <c r="V358" t="s">
        <v>19</v>
      </c>
      <c r="W358">
        <f t="shared" si="38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31"/>
        <v>Afternoon45161</v>
      </c>
      <c r="D359" s="5" t="str">
        <f>IF('by region'!$C$2="Any","Any",'WTX courses'!V50)&amp;M359&amp;IF('by region'!$I$2="Any","Any",N359)&amp;G359</f>
        <v>AnyFlatAny45161</v>
      </c>
      <c r="E359" s="5" t="e">
        <f>IF(I359=#REF!,'WTX courses'!G50,"")</f>
        <v>#REF!</v>
      </c>
      <c r="F359" s="5" t="e">
        <f t="shared" si="32"/>
        <v>#REF!</v>
      </c>
      <c r="G359" s="15">
        <v>45161</v>
      </c>
      <c r="H359" s="16" t="s">
        <v>27</v>
      </c>
      <c r="I359" s="16" t="s">
        <v>63</v>
      </c>
      <c r="J359" s="16" t="s">
        <v>9</v>
      </c>
      <c r="K359" s="14" t="s">
        <v>16</v>
      </c>
      <c r="L359" s="14" t="s">
        <v>11</v>
      </c>
      <c r="M359" s="16" t="s">
        <v>25</v>
      </c>
      <c r="N359" s="16" t="s">
        <v>13</v>
      </c>
      <c r="O359" s="16" t="s">
        <v>14</v>
      </c>
      <c r="P359" s="12">
        <f t="shared" si="36"/>
        <v>1</v>
      </c>
      <c r="Q359" s="12" cm="1">
        <f t="array" ref="Q359">SUMPRODUCT(($G$2:$G$2540=G359)*(P359&gt;$P$2:$P$2540))+1</f>
        <v>1</v>
      </c>
      <c r="R359" s="12" t="e">
        <f>(Q359*100000)+#REF!</f>
        <v>#REF!</v>
      </c>
      <c r="S359" t="e" cm="1">
        <f t="array" ref="S359">SUMPRODUCT(($G$2:$G$2540=G359)*(R359&gt;$R$2:$R$2540))+1</f>
        <v>#REF!</v>
      </c>
      <c r="T359" t="str">
        <f t="shared" si="37"/>
        <v xml:space="preserve">CARLISLE </v>
      </c>
      <c r="U359">
        <v>0</v>
      </c>
      <c r="V359" t="s">
        <v>19</v>
      </c>
      <c r="W359">
        <f t="shared" si="38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31"/>
        <v>Afternoon45169</v>
      </c>
      <c r="D360" s="5" t="str">
        <f>IF('by region'!$C$2="Any","Any",'WTX courses'!V51)&amp;M360&amp;IF('by region'!$I$2="Any","Any",N360)&amp;G360</f>
        <v>AnyFlatAny45169</v>
      </c>
      <c r="E360" s="5" t="e">
        <f>IF(I360=#REF!,'WTX courses'!G51,"")</f>
        <v>#REF!</v>
      </c>
      <c r="F360" s="5" t="e">
        <f t="shared" si="32"/>
        <v>#REF!</v>
      </c>
      <c r="G360" s="15">
        <v>45169</v>
      </c>
      <c r="H360" s="16" t="s">
        <v>34</v>
      </c>
      <c r="I360" s="16" t="s">
        <v>63</v>
      </c>
      <c r="J360" s="16" t="s">
        <v>9</v>
      </c>
      <c r="K360" s="14" t="s">
        <v>16</v>
      </c>
      <c r="L360" s="14" t="s">
        <v>11</v>
      </c>
      <c r="M360" s="16" t="s">
        <v>25</v>
      </c>
      <c r="N360" s="16" t="s">
        <v>13</v>
      </c>
      <c r="O360" s="16" t="s">
        <v>14</v>
      </c>
      <c r="P360" s="12">
        <f t="shared" si="36"/>
        <v>1</v>
      </c>
      <c r="Q360" s="12" cm="1">
        <f t="array" ref="Q360">SUMPRODUCT(($G$2:$G$2540=G360)*(P360&gt;$P$2:$P$2540))+1</f>
        <v>1</v>
      </c>
      <c r="R360" s="12" t="e">
        <f>(Q360*100000)+#REF!</f>
        <v>#REF!</v>
      </c>
      <c r="S360" t="e" cm="1">
        <f t="array" ref="S360">SUMPRODUCT(($G$2:$G$2540=G360)*(R360&gt;$R$2:$R$2540))+1</f>
        <v>#REF!</v>
      </c>
      <c r="T360" t="str">
        <f t="shared" si="37"/>
        <v xml:space="preserve">CARLISLE </v>
      </c>
      <c r="U360">
        <v>0</v>
      </c>
      <c r="V360" t="s">
        <v>11</v>
      </c>
      <c r="W360">
        <f t="shared" si="38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31"/>
        <v>Afternoon45170</v>
      </c>
      <c r="D361" s="5" t="str">
        <f>IF('by region'!$C$2="Any","Any",'WTX courses'!V52)&amp;M361&amp;IF('by region'!$I$2="Any","Any",N361)&amp;G361</f>
        <v>AnyFlatAny45170</v>
      </c>
      <c r="E361" s="5" t="e">
        <f>IF(I361=#REF!,'WTX courses'!G52,"")</f>
        <v>#REF!</v>
      </c>
      <c r="F361" s="5" t="e">
        <f t="shared" si="32"/>
        <v>#REF!</v>
      </c>
      <c r="G361" s="15">
        <v>45170</v>
      </c>
      <c r="H361" s="16" t="s">
        <v>35</v>
      </c>
      <c r="I361" s="16" t="s">
        <v>63</v>
      </c>
      <c r="J361" s="16" t="s">
        <v>9</v>
      </c>
      <c r="K361" s="14" t="s">
        <v>16</v>
      </c>
      <c r="L361" s="14" t="s">
        <v>11</v>
      </c>
      <c r="M361" s="16" t="s">
        <v>25</v>
      </c>
      <c r="N361" s="16" t="s">
        <v>13</v>
      </c>
      <c r="O361" s="16" t="s">
        <v>14</v>
      </c>
      <c r="P361" s="12">
        <f t="shared" si="36"/>
        <v>1</v>
      </c>
      <c r="Q361" s="12" cm="1">
        <f t="array" ref="Q361">SUMPRODUCT(($G$2:$G$2540=G361)*(P361&gt;$P$2:$P$2540))+1</f>
        <v>1</v>
      </c>
      <c r="R361" s="12" t="e">
        <f>(Q361*100000)+#REF!</f>
        <v>#REF!</v>
      </c>
      <c r="S361" t="e" cm="1">
        <f t="array" ref="S361">SUMPRODUCT(($G$2:$G$2540=G361)*(R361&gt;$R$2:$R$2540))+1</f>
        <v>#REF!</v>
      </c>
      <c r="T361" t="str">
        <f t="shared" si="37"/>
        <v xml:space="preserve">CARLISLE </v>
      </c>
      <c r="U361">
        <v>0</v>
      </c>
      <c r="V361" t="s">
        <v>17</v>
      </c>
      <c r="W361">
        <f t="shared" si="38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31"/>
        <v>Afternoon45182</v>
      </c>
      <c r="D362" s="5" t="str">
        <f>IF('by region'!$C$2="Any","Any",'WTX courses'!V53)&amp;M362&amp;IF('by region'!$I$2="Any","Any",N362)&amp;G362</f>
        <v>AnyFlatAny45182</v>
      </c>
      <c r="E362" s="5" t="e">
        <f>IF(I362=#REF!,'WTX courses'!G53,"")</f>
        <v>#REF!</v>
      </c>
      <c r="F362" s="5" t="e">
        <f t="shared" si="32"/>
        <v>#REF!</v>
      </c>
      <c r="G362" s="15">
        <v>45182</v>
      </c>
      <c r="H362" s="16" t="s">
        <v>27</v>
      </c>
      <c r="I362" s="16" t="s">
        <v>63</v>
      </c>
      <c r="J362" s="16" t="s">
        <v>9</v>
      </c>
      <c r="K362" s="14" t="s">
        <v>16</v>
      </c>
      <c r="L362" s="14" t="s">
        <v>11</v>
      </c>
      <c r="M362" s="16" t="s">
        <v>25</v>
      </c>
      <c r="N362" s="16" t="s">
        <v>13</v>
      </c>
      <c r="O362" s="16" t="s">
        <v>14</v>
      </c>
      <c r="P362" s="12">
        <f t="shared" si="36"/>
        <v>1</v>
      </c>
      <c r="Q362" s="12" cm="1">
        <f t="array" ref="Q362">SUMPRODUCT(($G$2:$G$2540=G362)*(P362&gt;$P$2:$P$2540))+1</f>
        <v>1</v>
      </c>
      <c r="R362" s="12" t="e">
        <f>(Q362*100000)+#REF!</f>
        <v>#REF!</v>
      </c>
      <c r="S362" t="e" cm="1">
        <f t="array" ref="S362">SUMPRODUCT(($G$2:$G$2540=G362)*(R362&gt;$R$2:$R$2540))+1</f>
        <v>#REF!</v>
      </c>
      <c r="T362" t="str">
        <f t="shared" si="37"/>
        <v xml:space="preserve">CARLISLE </v>
      </c>
      <c r="U362">
        <v>0</v>
      </c>
      <c r="V362" t="s">
        <v>17</v>
      </c>
      <c r="W362">
        <f t="shared" si="38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31"/>
        <v>Afternoon45062</v>
      </c>
      <c r="D363" s="5" t="str">
        <f>IF('by region'!$C$2="Any","Any",'WTX courses'!V54)&amp;M363&amp;IF('by region'!$I$2="Any","Any",N363)&amp;G363</f>
        <v>AnyFlatAny45062</v>
      </c>
      <c r="E363" s="5" t="e">
        <f>IF(I363=#REF!,'WTX courses'!G54,"")</f>
        <v>#REF!</v>
      </c>
      <c r="F363" s="5" t="e">
        <f t="shared" si="32"/>
        <v>#REF!</v>
      </c>
      <c r="G363" s="15">
        <v>45062</v>
      </c>
      <c r="H363" s="16" t="s">
        <v>7</v>
      </c>
      <c r="I363" s="16" t="s">
        <v>54</v>
      </c>
      <c r="J363" s="16" t="s">
        <v>9</v>
      </c>
      <c r="K363" s="14" t="s">
        <v>24</v>
      </c>
      <c r="L363" s="14" t="s">
        <v>19</v>
      </c>
      <c r="M363" s="16" t="s">
        <v>25</v>
      </c>
      <c r="N363" s="16" t="s">
        <v>13</v>
      </c>
      <c r="O363" s="16" t="s">
        <v>14</v>
      </c>
      <c r="P363" s="12">
        <f t="shared" si="36"/>
        <v>1</v>
      </c>
      <c r="Q363" s="12" cm="1">
        <f t="array" ref="Q363">SUMPRODUCT(($G$2:$G$2540=G363)*(P363&gt;$P$2:$P$2540))+1</f>
        <v>1</v>
      </c>
      <c r="R363" s="12" t="e">
        <f>(Q363*100000)+#REF!</f>
        <v>#REF!</v>
      </c>
      <c r="S363" t="e" cm="1">
        <f t="array" ref="S363">SUMPRODUCT(($G$2:$G$2540=G363)*(R363&gt;$R$2:$R$2540))+1</f>
        <v>#REF!</v>
      </c>
      <c r="T363" t="str">
        <f t="shared" si="37"/>
        <v xml:space="preserve">CHEPSTOW </v>
      </c>
      <c r="U363">
        <v>0</v>
      </c>
      <c r="V363" t="s">
        <v>17</v>
      </c>
      <c r="W363">
        <f t="shared" si="38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31"/>
        <v>Afternoon45079</v>
      </c>
      <c r="D364" s="5" t="str">
        <f>IF('by region'!$C$2="Any","Any",'WTX courses'!V55)&amp;M364&amp;IF('by region'!$I$2="Any","Any",N364)&amp;G364</f>
        <v>AnyFlatAny45079</v>
      </c>
      <c r="E364" s="5" t="e">
        <f>IF(I364=#REF!,'WTX courses'!G55,"")</f>
        <v>#REF!</v>
      </c>
      <c r="F364" s="5" t="e">
        <f t="shared" si="32"/>
        <v>#REF!</v>
      </c>
      <c r="G364" s="15">
        <v>45079</v>
      </c>
      <c r="H364" s="16" t="s">
        <v>35</v>
      </c>
      <c r="I364" s="16" t="s">
        <v>54</v>
      </c>
      <c r="J364" s="16" t="s">
        <v>9</v>
      </c>
      <c r="K364" s="14" t="s">
        <v>24</v>
      </c>
      <c r="L364" s="14" t="s">
        <v>19</v>
      </c>
      <c r="M364" s="16" t="s">
        <v>25</v>
      </c>
      <c r="N364" s="16" t="s">
        <v>13</v>
      </c>
      <c r="O364" s="16" t="s">
        <v>14</v>
      </c>
      <c r="P364" s="12">
        <f t="shared" si="36"/>
        <v>1</v>
      </c>
      <c r="Q364" s="12" cm="1">
        <f t="array" ref="Q364">SUMPRODUCT(($G$2:$G$2540=G364)*(P364&gt;$P$2:$P$2540))+1</f>
        <v>1</v>
      </c>
      <c r="R364" s="12" t="e">
        <f>(Q364*100000)+#REF!</f>
        <v>#REF!</v>
      </c>
      <c r="S364" t="e" cm="1">
        <f t="array" ref="S364">SUMPRODUCT(($G$2:$G$2540=G364)*(R364&gt;$R$2:$R$2540))+1</f>
        <v>#REF!</v>
      </c>
      <c r="T364" t="str">
        <f t="shared" si="37"/>
        <v xml:space="preserve">CHEPSTOW </v>
      </c>
      <c r="U364">
        <v>0</v>
      </c>
      <c r="V364" t="s">
        <v>11</v>
      </c>
      <c r="W364">
        <f t="shared" si="38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31"/>
        <v>Evening45087</v>
      </c>
      <c r="D365" s="5" t="str">
        <f>IF('by region'!$C$2="Any","Any",'WTX courses'!V56)&amp;M365&amp;IF('by region'!$I$2="Any","Any",N365)&amp;G365</f>
        <v>AnyFlatAny45087</v>
      </c>
      <c r="E365" s="5" t="e">
        <f>IF(I365=#REF!,'WTX courses'!G56,"")</f>
        <v>#REF!</v>
      </c>
      <c r="F365" s="5" t="e">
        <f t="shared" si="32"/>
        <v>#REF!</v>
      </c>
      <c r="G365" s="15">
        <v>45087</v>
      </c>
      <c r="H365" s="16" t="s">
        <v>37</v>
      </c>
      <c r="I365" s="16" t="s">
        <v>54</v>
      </c>
      <c r="J365" s="16" t="s">
        <v>80</v>
      </c>
      <c r="K365" s="14" t="s">
        <v>24</v>
      </c>
      <c r="L365" s="14" t="s">
        <v>19</v>
      </c>
      <c r="M365" s="16" t="s">
        <v>25</v>
      </c>
      <c r="N365" s="16" t="s">
        <v>13</v>
      </c>
      <c r="O365" s="16" t="s">
        <v>14</v>
      </c>
      <c r="P365" s="12">
        <f t="shared" si="36"/>
        <v>2</v>
      </c>
      <c r="Q365" s="12" cm="1">
        <f t="array" ref="Q365">SUMPRODUCT(($G$2:$G$2540=G365)*(P365&gt;$P$2:$P$2540))+1</f>
        <v>3</v>
      </c>
      <c r="R365" s="12" t="e">
        <f>(Q365*100000)+#REF!</f>
        <v>#REF!</v>
      </c>
      <c r="S365" t="e" cm="1">
        <f t="array" ref="S365">SUMPRODUCT(($G$2:$G$2540=G365)*(R365&gt;$R$2:$R$2540))+1</f>
        <v>#REF!</v>
      </c>
      <c r="T365" t="str">
        <f t="shared" si="37"/>
        <v>CHEPSTOW †</v>
      </c>
      <c r="U365">
        <v>0</v>
      </c>
      <c r="V365" t="s">
        <v>19</v>
      </c>
      <c r="W365">
        <f t="shared" si="38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31"/>
        <v>Afternoon45093</v>
      </c>
      <c r="D366" s="5" t="str">
        <f>IF('by region'!$C$2="Any","Any",'WTX courses'!V57)&amp;M366&amp;IF('by region'!$I$2="Any","Any",N366)&amp;G366</f>
        <v>AnyFlatAny45093</v>
      </c>
      <c r="E366" s="5" t="e">
        <f>IF(I366=#REF!,'WTX courses'!G57,"")</f>
        <v>#REF!</v>
      </c>
      <c r="F366" s="5" t="e">
        <f t="shared" si="32"/>
        <v>#REF!</v>
      </c>
      <c r="G366" s="15">
        <v>45093</v>
      </c>
      <c r="H366" s="16" t="s">
        <v>35</v>
      </c>
      <c r="I366" s="16" t="s">
        <v>54</v>
      </c>
      <c r="J366" s="16" t="s">
        <v>9</v>
      </c>
      <c r="K366" s="14" t="s">
        <v>24</v>
      </c>
      <c r="L366" s="14" t="s">
        <v>19</v>
      </c>
      <c r="M366" s="16" t="s">
        <v>25</v>
      </c>
      <c r="N366" s="16" t="s">
        <v>13</v>
      </c>
      <c r="O366" s="16" t="s">
        <v>14</v>
      </c>
      <c r="P366" s="12">
        <f t="shared" si="36"/>
        <v>1</v>
      </c>
      <c r="Q366" s="12" cm="1">
        <f t="array" ref="Q366">SUMPRODUCT(($G$2:$G$2540=G366)*(P366&gt;$P$2:$P$2540))+1</f>
        <v>1</v>
      </c>
      <c r="R366" s="12" t="e">
        <f>(Q366*100000)+#REF!</f>
        <v>#REF!</v>
      </c>
      <c r="S366" t="e" cm="1">
        <f t="array" ref="S366">SUMPRODUCT(($G$2:$G$2540=G366)*(R366&gt;$R$2:$R$2540))+1</f>
        <v>#REF!</v>
      </c>
      <c r="T366" t="str">
        <f t="shared" si="37"/>
        <v xml:space="preserve">CHEPSTOW </v>
      </c>
      <c r="U366">
        <v>0</v>
      </c>
      <c r="V366" t="s">
        <v>17</v>
      </c>
      <c r="W366">
        <f t="shared" si="38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31"/>
        <v>Afternoon45103</v>
      </c>
      <c r="D367" s="5" t="str">
        <f>IF('by region'!$C$2="Any","Any",'WTX courses'!V58)&amp;M367&amp;IF('by region'!$I$2="Any","Any",N367)&amp;G367</f>
        <v>AnyFlatAny45103</v>
      </c>
      <c r="E367" s="5" t="e">
        <f>IF(I367=#REF!,'WTX courses'!G58,"")</f>
        <v>#REF!</v>
      </c>
      <c r="F367" s="5" t="e">
        <f t="shared" si="32"/>
        <v>#REF!</v>
      </c>
      <c r="G367" s="15">
        <v>45103</v>
      </c>
      <c r="H367" s="16" t="s">
        <v>42</v>
      </c>
      <c r="I367" s="16" t="s">
        <v>54</v>
      </c>
      <c r="J367" s="16" t="s">
        <v>9</v>
      </c>
      <c r="K367" s="14" t="s">
        <v>24</v>
      </c>
      <c r="L367" s="14" t="s">
        <v>19</v>
      </c>
      <c r="M367" s="16" t="s">
        <v>25</v>
      </c>
      <c r="N367" s="16" t="s">
        <v>13</v>
      </c>
      <c r="O367" s="16" t="s">
        <v>14</v>
      </c>
      <c r="P367" s="12">
        <f t="shared" si="36"/>
        <v>1</v>
      </c>
      <c r="Q367" s="12" cm="1">
        <f t="array" ref="Q367">SUMPRODUCT(($G$2:$G$2540=G367)*(P367&gt;$P$2:$P$2540))+1</f>
        <v>1</v>
      </c>
      <c r="R367" s="12" t="e">
        <f>(Q367*100000)+#REF!</f>
        <v>#REF!</v>
      </c>
      <c r="S367" t="e" cm="1">
        <f t="array" ref="S367">SUMPRODUCT(($G$2:$G$2540=G367)*(R367&gt;$R$2:$R$2540))+1</f>
        <v>#REF!</v>
      </c>
      <c r="T367" t="str">
        <f t="shared" si="37"/>
        <v xml:space="preserve">CHEPSTOW </v>
      </c>
      <c r="U367">
        <v>0</v>
      </c>
      <c r="V367" t="s">
        <v>17</v>
      </c>
      <c r="W367">
        <f t="shared" si="38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31"/>
        <v>Evening45117</v>
      </c>
      <c r="D368" s="5" t="str">
        <f>IF('by region'!$C$2="Any","Any",'WTX courses'!V59)&amp;M368&amp;IF('by region'!$I$2="Any","Any",N368)&amp;G368</f>
        <v>AnyFlatAny45117</v>
      </c>
      <c r="E368" s="5" t="e">
        <f>IF(I368=#REF!,'WTX courses'!G59,"")</f>
        <v>#REF!</v>
      </c>
      <c r="F368" s="5" t="e">
        <f t="shared" si="32"/>
        <v>#REF!</v>
      </c>
      <c r="G368" s="15">
        <v>45117</v>
      </c>
      <c r="H368" s="16" t="s">
        <v>42</v>
      </c>
      <c r="I368" s="16" t="s">
        <v>54</v>
      </c>
      <c r="J368" s="16" t="s">
        <v>80</v>
      </c>
      <c r="K368" s="14" t="s">
        <v>24</v>
      </c>
      <c r="L368" s="14" t="s">
        <v>19</v>
      </c>
      <c r="M368" s="16" t="s">
        <v>25</v>
      </c>
      <c r="N368" s="16" t="s">
        <v>13</v>
      </c>
      <c r="O368" s="16" t="s">
        <v>14</v>
      </c>
      <c r="P368" s="12">
        <f t="shared" si="36"/>
        <v>2</v>
      </c>
      <c r="Q368" s="12" cm="1">
        <f t="array" ref="Q368">SUMPRODUCT(($G$2:$G$2540=G368)*(P368&gt;$P$2:$P$2540))+1</f>
        <v>1</v>
      </c>
      <c r="R368" s="12" t="e">
        <f>(Q368*100000)+#REF!</f>
        <v>#REF!</v>
      </c>
      <c r="S368" t="e" cm="1">
        <f t="array" ref="S368">SUMPRODUCT(($G$2:$G$2540=G368)*(R368&gt;$R$2:$R$2540))+1</f>
        <v>#REF!</v>
      </c>
      <c r="T368" t="str">
        <f t="shared" si="37"/>
        <v>CHEPSTOW †</v>
      </c>
      <c r="U368">
        <v>0</v>
      </c>
      <c r="V368" t="s">
        <v>17</v>
      </c>
      <c r="W368">
        <f t="shared" si="38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31"/>
        <v>Evening45121</v>
      </c>
      <c r="D369" s="5" t="str">
        <f>IF('by region'!$C$2="Any","Any",'WTX courses'!V60)&amp;M369&amp;IF('by region'!$I$2="Any","Any",N369)&amp;G369</f>
        <v>AnyFlatAny45121</v>
      </c>
      <c r="E369" s="5" t="e">
        <f>IF(I369=#REF!,'WTX courses'!G60,"")</f>
        <v>#REF!</v>
      </c>
      <c r="F369" s="5" t="e">
        <f t="shared" si="32"/>
        <v>#REF!</v>
      </c>
      <c r="G369" s="15">
        <v>45121</v>
      </c>
      <c r="H369" s="16" t="s">
        <v>35</v>
      </c>
      <c r="I369" s="16" t="s">
        <v>54</v>
      </c>
      <c r="J369" s="16" t="s">
        <v>80</v>
      </c>
      <c r="K369" s="14" t="s">
        <v>24</v>
      </c>
      <c r="L369" s="14" t="s">
        <v>19</v>
      </c>
      <c r="M369" s="16" t="s">
        <v>25</v>
      </c>
      <c r="N369" s="16" t="s">
        <v>13</v>
      </c>
      <c r="O369" s="16" t="s">
        <v>14</v>
      </c>
      <c r="P369" s="12">
        <f t="shared" si="36"/>
        <v>2</v>
      </c>
      <c r="Q369" s="12" cm="1">
        <f t="array" ref="Q369">SUMPRODUCT(($G$2:$G$2540=G369)*(P369&gt;$P$2:$P$2540))+1</f>
        <v>3</v>
      </c>
      <c r="R369" s="12" t="e">
        <f>(Q369*100000)+#REF!</f>
        <v>#REF!</v>
      </c>
      <c r="S369" t="e" cm="1">
        <f t="array" ref="S369">SUMPRODUCT(($G$2:$G$2540=G369)*(R369&gt;$R$2:$R$2540))+1</f>
        <v>#REF!</v>
      </c>
      <c r="T369" t="str">
        <f t="shared" si="37"/>
        <v>CHEPSTOW †</v>
      </c>
      <c r="U369">
        <v>0</v>
      </c>
      <c r="V369" t="s">
        <v>11</v>
      </c>
      <c r="W369">
        <f t="shared" si="38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31"/>
        <v>Afternoon45127</v>
      </c>
      <c r="D370" s="5" t="str">
        <f>IF('by region'!$C$2="Any","Any",'WTX courses'!V61)&amp;M370&amp;IF('by region'!$I$2="Any","Any",N370)&amp;G370</f>
        <v>AnyFlatAny45127</v>
      </c>
      <c r="E370" s="5" t="e">
        <f>IF(I370=#REF!,'WTX courses'!G61,"")</f>
        <v>#REF!</v>
      </c>
      <c r="F370" s="5" t="e">
        <f t="shared" si="32"/>
        <v>#REF!</v>
      </c>
      <c r="G370" s="15">
        <v>45127</v>
      </c>
      <c r="H370" s="16" t="s">
        <v>34</v>
      </c>
      <c r="I370" s="16" t="s">
        <v>54</v>
      </c>
      <c r="J370" s="16" t="s">
        <v>9</v>
      </c>
      <c r="K370" s="14" t="s">
        <v>24</v>
      </c>
      <c r="L370" s="14" t="s">
        <v>19</v>
      </c>
      <c r="M370" s="16" t="s">
        <v>25</v>
      </c>
      <c r="N370" s="16" t="s">
        <v>13</v>
      </c>
      <c r="O370" s="16" t="s">
        <v>14</v>
      </c>
      <c r="P370" s="12">
        <f t="shared" si="36"/>
        <v>1</v>
      </c>
      <c r="Q370" s="12" cm="1">
        <f t="array" ref="Q370">SUMPRODUCT(($G$2:$G$2540=G370)*(P370&gt;$P$2:$P$2540))+1</f>
        <v>1</v>
      </c>
      <c r="R370" s="12" t="e">
        <f>(Q370*100000)+#REF!</f>
        <v>#REF!</v>
      </c>
      <c r="S370" t="e" cm="1">
        <f t="array" ref="S370">SUMPRODUCT(($G$2:$G$2540=G370)*(R370&gt;$R$2:$R$2540))+1</f>
        <v>#REF!</v>
      </c>
      <c r="T370" t="str">
        <f t="shared" si="37"/>
        <v xml:space="preserve">CHEPSTOW </v>
      </c>
      <c r="U370">
        <v>0</v>
      </c>
      <c r="V370" t="s">
        <v>19</v>
      </c>
      <c r="W370">
        <f t="shared" si="38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31"/>
        <v>Evening45135</v>
      </c>
      <c r="D371" s="5" t="str">
        <f>IF('by region'!$C$2="Any","Any",'WTX courses'!V62)&amp;M371&amp;IF('by region'!$I$2="Any","Any",N371)&amp;G371</f>
        <v>AnyFlatAny45135</v>
      </c>
      <c r="E371" s="5" t="e">
        <f>IF(I371=#REF!,'WTX courses'!G62,"")</f>
        <v>#REF!</v>
      </c>
      <c r="F371" s="5" t="e">
        <f t="shared" si="32"/>
        <v>#REF!</v>
      </c>
      <c r="G371" s="15">
        <v>45135</v>
      </c>
      <c r="H371" s="16" t="s">
        <v>35</v>
      </c>
      <c r="I371" s="16" t="s">
        <v>54</v>
      </c>
      <c r="J371" s="16" t="s">
        <v>80</v>
      </c>
      <c r="K371" s="14" t="s">
        <v>24</v>
      </c>
      <c r="L371" s="14" t="s">
        <v>19</v>
      </c>
      <c r="M371" s="16" t="s">
        <v>25</v>
      </c>
      <c r="N371" s="16" t="s">
        <v>13</v>
      </c>
      <c r="O371" s="16" t="s">
        <v>14</v>
      </c>
      <c r="P371" s="12">
        <f t="shared" si="36"/>
        <v>2</v>
      </c>
      <c r="Q371" s="12" cm="1">
        <f t="array" ref="Q371">SUMPRODUCT(($G$2:$G$2540=G371)*(P371&gt;$P$2:$P$2540))+1</f>
        <v>3</v>
      </c>
      <c r="R371" s="12" t="e">
        <f>(Q371*100000)+#REF!</f>
        <v>#REF!</v>
      </c>
      <c r="S371" t="e" cm="1">
        <f t="array" ref="S371">SUMPRODUCT(($G$2:$G$2540=G371)*(R371&gt;$R$2:$R$2540))+1</f>
        <v>#REF!</v>
      </c>
      <c r="T371" t="str">
        <f t="shared" si="37"/>
        <v>CHEPSTOW †</v>
      </c>
      <c r="U371">
        <v>1</v>
      </c>
      <c r="V371" t="s">
        <v>19</v>
      </c>
      <c r="W371">
        <f t="shared" si="38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31"/>
        <v>Afternoon45162</v>
      </c>
      <c r="D372" s="5" t="str">
        <f>IF('by region'!$C$2="Any","Any",'WTX courses'!V63)&amp;M372&amp;IF('by region'!$I$2="Any","Any",N372)&amp;G372</f>
        <v>AnyFlatAny45162</v>
      </c>
      <c r="E372" s="5" t="e">
        <f>IF(I372=#REF!,'WTX courses'!G63,"")</f>
        <v>#REF!</v>
      </c>
      <c r="F372" s="5" t="e">
        <f t="shared" si="32"/>
        <v>#REF!</v>
      </c>
      <c r="G372" s="15">
        <v>45162</v>
      </c>
      <c r="H372" s="16" t="s">
        <v>34</v>
      </c>
      <c r="I372" s="16" t="s">
        <v>54</v>
      </c>
      <c r="J372" s="16" t="s">
        <v>9</v>
      </c>
      <c r="K372" s="14" t="s">
        <v>24</v>
      </c>
      <c r="L372" s="14" t="s">
        <v>19</v>
      </c>
      <c r="M372" s="16" t="s">
        <v>25</v>
      </c>
      <c r="N372" s="16" t="s">
        <v>13</v>
      </c>
      <c r="O372" s="16" t="s">
        <v>14</v>
      </c>
      <c r="P372" s="12">
        <f t="shared" si="36"/>
        <v>1</v>
      </c>
      <c r="Q372" s="12" cm="1">
        <f t="array" ref="Q372">SUMPRODUCT(($G$2:$G$2540=G372)*(P372&gt;$P$2:$P$2540))+1</f>
        <v>1</v>
      </c>
      <c r="R372" s="12" t="e">
        <f>(Q372*100000)+#REF!</f>
        <v>#REF!</v>
      </c>
      <c r="S372" t="e" cm="1">
        <f t="array" ref="S372">SUMPRODUCT(($G$2:$G$2540=G372)*(R372&gt;$R$2:$R$2540))+1</f>
        <v>#REF!</v>
      </c>
      <c r="T372" t="str">
        <f t="shared" si="37"/>
        <v xml:space="preserve">CHEPSTOW </v>
      </c>
      <c r="U372">
        <v>0</v>
      </c>
      <c r="V372" t="s">
        <v>17</v>
      </c>
      <c r="W372">
        <f t="shared" si="38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31"/>
        <v>Afternoon45166</v>
      </c>
      <c r="D373" s="5" t="str">
        <f>IF('by region'!$C$2="Any","Any",'WTX courses'!V64)&amp;M373&amp;IF('by region'!$I$2="Any","Any",N373)&amp;G373</f>
        <v>AnyFlatAny45166</v>
      </c>
      <c r="E373" s="5" t="e">
        <f>IF(I373=#REF!,'WTX courses'!G64,"")</f>
        <v>#REF!</v>
      </c>
      <c r="F373" s="5" t="e">
        <f t="shared" si="32"/>
        <v>#REF!</v>
      </c>
      <c r="G373" s="15">
        <v>45166</v>
      </c>
      <c r="H373" s="16" t="s">
        <v>42</v>
      </c>
      <c r="I373" s="16" t="s">
        <v>54</v>
      </c>
      <c r="J373" s="16" t="s">
        <v>9</v>
      </c>
      <c r="K373" s="14" t="s">
        <v>24</v>
      </c>
      <c r="L373" s="14" t="s">
        <v>19</v>
      </c>
      <c r="M373" s="16" t="s">
        <v>25</v>
      </c>
      <c r="N373" s="16" t="s">
        <v>13</v>
      </c>
      <c r="O373" s="16" t="s">
        <v>14</v>
      </c>
      <c r="P373" s="12">
        <f t="shared" si="36"/>
        <v>1</v>
      </c>
      <c r="Q373" s="12" cm="1">
        <f t="array" ref="Q373">SUMPRODUCT(($G$2:$G$2540=G373)*(P373&gt;$P$2:$P$2540))+1</f>
        <v>1</v>
      </c>
      <c r="R373" s="12" t="e">
        <f>(Q373*100000)+#REF!</f>
        <v>#REF!</v>
      </c>
      <c r="S373" t="e" cm="1">
        <f t="array" ref="S373">SUMPRODUCT(($G$2:$G$2540=G373)*(R373&gt;$R$2:$R$2540))+1</f>
        <v>#REF!</v>
      </c>
      <c r="T373" t="str">
        <f t="shared" si="37"/>
        <v xml:space="preserve">CHEPSTOW </v>
      </c>
      <c r="U373">
        <v>0</v>
      </c>
      <c r="V373" t="s">
        <v>19</v>
      </c>
      <c r="W373">
        <f t="shared" si="38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si="31"/>
        <v>Afternoon45173</v>
      </c>
      <c r="D374" s="5" t="str">
        <f>IF('by region'!$C$2="Any","Any",'WTX courses'!V65)&amp;M374&amp;IF('by region'!$I$2="Any","Any",N374)&amp;G374</f>
        <v>AnyFlatAny45173</v>
      </c>
      <c r="E374" s="5" t="e">
        <f>IF(I374=#REF!,'WTX courses'!G65,"")</f>
        <v>#REF!</v>
      </c>
      <c r="F374" s="5" t="e">
        <f t="shared" si="32"/>
        <v>#REF!</v>
      </c>
      <c r="G374" s="15">
        <v>45173</v>
      </c>
      <c r="H374" s="16" t="s">
        <v>42</v>
      </c>
      <c r="I374" s="16" t="s">
        <v>54</v>
      </c>
      <c r="J374" s="16" t="s">
        <v>9</v>
      </c>
      <c r="K374" s="14" t="s">
        <v>24</v>
      </c>
      <c r="L374" s="14" t="s">
        <v>19</v>
      </c>
      <c r="M374" s="16" t="s">
        <v>25</v>
      </c>
      <c r="N374" s="16" t="s">
        <v>13</v>
      </c>
      <c r="O374" s="16" t="s">
        <v>14</v>
      </c>
      <c r="P374" s="12">
        <f t="shared" si="36"/>
        <v>1</v>
      </c>
      <c r="Q374" s="12" cm="1">
        <f t="array" ref="Q374">SUMPRODUCT(($G$2:$G$2540=G374)*(P374&gt;$P$2:$P$2540))+1</f>
        <v>1</v>
      </c>
      <c r="R374" s="12" t="e">
        <f>(Q374*100000)+#REF!</f>
        <v>#REF!</v>
      </c>
      <c r="S374" t="e" cm="1">
        <f t="array" ref="S374">SUMPRODUCT(($G$2:$G$2540=G374)*(R374&gt;$R$2:$R$2540))+1</f>
        <v>#REF!</v>
      </c>
      <c r="T374" t="str">
        <f t="shared" si="37"/>
        <v xml:space="preserve">CHEPSTOW </v>
      </c>
      <c r="U374">
        <v>0</v>
      </c>
      <c r="V374" t="s">
        <v>19</v>
      </c>
      <c r="W374">
        <f t="shared" si="38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31"/>
        <v>Afternoon45056</v>
      </c>
      <c r="D375" s="5" t="str">
        <f>IF('by region'!$C$2="Any","Any",'WTX courses'!V66)&amp;M375&amp;IF('by region'!$I$2="Any","Any",N375)&amp;G375</f>
        <v>AnyFlatAny45056</v>
      </c>
      <c r="E375" s="5" t="e">
        <f>IF(I375=#REF!,'WTX courses'!G66,"")</f>
        <v>#REF!</v>
      </c>
      <c r="F375" s="5" t="e">
        <f t="shared" si="32"/>
        <v>#REF!</v>
      </c>
      <c r="G375" s="15">
        <v>45056</v>
      </c>
      <c r="H375" s="16" t="s">
        <v>27</v>
      </c>
      <c r="I375" s="16" t="s">
        <v>88</v>
      </c>
      <c r="J375" s="16" t="s">
        <v>9</v>
      </c>
      <c r="K375" s="14" t="s">
        <v>10</v>
      </c>
      <c r="L375" s="14" t="s">
        <v>17</v>
      </c>
      <c r="M375" s="16" t="s">
        <v>25</v>
      </c>
      <c r="N375" s="16" t="s">
        <v>13</v>
      </c>
      <c r="O375" s="16" t="s">
        <v>14</v>
      </c>
      <c r="P375" s="12">
        <f t="shared" si="36"/>
        <v>1</v>
      </c>
      <c r="Q375" s="12" cm="1">
        <f t="array" ref="Q375">SUMPRODUCT(($G$2:$G$2540=G375)*(P375&gt;$P$2:$P$2540))+1</f>
        <v>1</v>
      </c>
      <c r="R375" s="12" t="e">
        <f>(Q375*100000)+#REF!</f>
        <v>#REF!</v>
      </c>
      <c r="S375" t="e" cm="1">
        <f t="array" ref="S375">SUMPRODUCT(($G$2:$G$2540=G375)*(R375&gt;$R$2:$R$2540))+1</f>
        <v>#REF!</v>
      </c>
      <c r="T375" t="str">
        <f t="shared" si="37"/>
        <v xml:space="preserve">CHESTER </v>
      </c>
      <c r="U375">
        <v>0</v>
      </c>
      <c r="V375" t="s">
        <v>17</v>
      </c>
      <c r="W375">
        <f t="shared" si="38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31"/>
        <v>Afternoon45057</v>
      </c>
      <c r="D376" s="5" t="str">
        <f>IF('by region'!$C$2="Any","Any",'WTX courses'!V67)&amp;M376&amp;IF('by region'!$I$2="Any","Any",N376)&amp;G376</f>
        <v>AnyFlatAny45057</v>
      </c>
      <c r="E376" s="5" t="e">
        <f>IF(I376=#REF!,'WTX courses'!G67,"")</f>
        <v>#REF!</v>
      </c>
      <c r="F376" s="5" t="e">
        <f t="shared" si="32"/>
        <v>#REF!</v>
      </c>
      <c r="G376" s="15">
        <v>45057</v>
      </c>
      <c r="H376" s="16" t="s">
        <v>34</v>
      </c>
      <c r="I376" s="16" t="s">
        <v>88</v>
      </c>
      <c r="J376" s="16" t="s">
        <v>9</v>
      </c>
      <c r="K376" s="14" t="s">
        <v>10</v>
      </c>
      <c r="L376" s="14" t="s">
        <v>17</v>
      </c>
      <c r="M376" s="16" t="s">
        <v>25</v>
      </c>
      <c r="N376" s="16" t="s">
        <v>13</v>
      </c>
      <c r="O376" s="16" t="s">
        <v>14</v>
      </c>
      <c r="P376" s="12">
        <f t="shared" si="36"/>
        <v>1</v>
      </c>
      <c r="Q376" s="12" cm="1">
        <f t="array" ref="Q376">SUMPRODUCT(($G$2:$G$2540=G376)*(P376&gt;$P$2:$P$2540))+1</f>
        <v>1</v>
      </c>
      <c r="R376" s="12" t="e">
        <f>(Q376*100000)+#REF!</f>
        <v>#REF!</v>
      </c>
      <c r="S376" t="e" cm="1">
        <f t="array" ref="S376">SUMPRODUCT(($G$2:$G$2540=G376)*(R376&gt;$R$2:$R$2540))+1</f>
        <v>#REF!</v>
      </c>
      <c r="T376" t="str">
        <f t="shared" si="37"/>
        <v xml:space="preserve">CHESTER </v>
      </c>
      <c r="U376">
        <v>0</v>
      </c>
      <c r="V376" t="s">
        <v>11</v>
      </c>
      <c r="W376">
        <f t="shared" si="38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si="31"/>
        <v>Afternoon45058</v>
      </c>
      <c r="D377" s="5" t="str">
        <f>IF('by region'!$C$2="Any","Any",'WTX courses'!V68)&amp;M377&amp;IF('by region'!$I$2="Any","Any",N377)&amp;G377</f>
        <v>AnyFlatAny45058</v>
      </c>
      <c r="E377" s="5" t="e">
        <f>IF(I377=#REF!,'WTX courses'!G68,"")</f>
        <v>#REF!</v>
      </c>
      <c r="F377" s="5" t="e">
        <f t="shared" si="32"/>
        <v>#REF!</v>
      </c>
      <c r="G377" s="15">
        <v>45058</v>
      </c>
      <c r="H377" s="16" t="s">
        <v>35</v>
      </c>
      <c r="I377" s="16" t="s">
        <v>88</v>
      </c>
      <c r="J377" s="16" t="s">
        <v>9</v>
      </c>
      <c r="K377" s="14" t="s">
        <v>10</v>
      </c>
      <c r="L377" s="14" t="s">
        <v>17</v>
      </c>
      <c r="M377" s="16" t="s">
        <v>25</v>
      </c>
      <c r="N377" s="16" t="s">
        <v>13</v>
      </c>
      <c r="O377" s="16" t="s">
        <v>14</v>
      </c>
      <c r="P377" s="12">
        <f t="shared" si="36"/>
        <v>1</v>
      </c>
      <c r="Q377" s="12" cm="1">
        <f t="array" ref="Q377">SUMPRODUCT(($G$2:$G$2540=G377)*(P377&gt;$P$2:$P$2540))+1</f>
        <v>1</v>
      </c>
      <c r="R377" s="12" t="e">
        <f>(Q377*100000)+#REF!</f>
        <v>#REF!</v>
      </c>
      <c r="S377" t="e" cm="1">
        <f t="array" ref="S377">SUMPRODUCT(($G$2:$G$2540=G377)*(R377&gt;$R$2:$R$2540))+1</f>
        <v>#REF!</v>
      </c>
      <c r="T377" t="str">
        <f t="shared" si="37"/>
        <v xml:space="preserve">CHESTER </v>
      </c>
      <c r="U377">
        <v>0</v>
      </c>
      <c r="V377" t="s">
        <v>19</v>
      </c>
      <c r="W377">
        <f t="shared" si="38"/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1"/>
        <v>Afternoon45073</v>
      </c>
      <c r="D378" s="5" t="str">
        <f>IF('by region'!$C$2="Any","Any",'WTX courses'!V69)&amp;M378&amp;IF('by region'!$I$2="Any","Any",N378)&amp;G378</f>
        <v>AnyFlatAny45073</v>
      </c>
      <c r="E378" s="5" t="e">
        <f>IF(I378=#REF!,'WTX courses'!G69,"")</f>
        <v>#REF!</v>
      </c>
      <c r="F378" s="5" t="e">
        <f t="shared" si="32"/>
        <v>#REF!</v>
      </c>
      <c r="G378" s="15">
        <v>45073</v>
      </c>
      <c r="H378" s="16" t="s">
        <v>37</v>
      </c>
      <c r="I378" s="16" t="s">
        <v>88</v>
      </c>
      <c r="J378" s="16" t="s">
        <v>9</v>
      </c>
      <c r="K378" s="14" t="s">
        <v>10</v>
      </c>
      <c r="L378" s="14" t="s">
        <v>17</v>
      </c>
      <c r="M378" s="16" t="s">
        <v>25</v>
      </c>
      <c r="N378" s="16" t="s">
        <v>13</v>
      </c>
      <c r="O378" s="16" t="s">
        <v>14</v>
      </c>
      <c r="P378" s="12">
        <f t="shared" si="36"/>
        <v>1</v>
      </c>
      <c r="Q378" s="12" cm="1">
        <f t="array" ref="Q378">SUMPRODUCT(($G$2:$G$2540=G378)*(P378&gt;$P$2:$P$2540))+1</f>
        <v>1</v>
      </c>
      <c r="R378" s="12" t="e">
        <f>(Q378*100000)+#REF!</f>
        <v>#REF!</v>
      </c>
      <c r="S378" t="e" cm="1">
        <f t="array" ref="S378">SUMPRODUCT(($G$2:$G$2540=G378)*(R378&gt;$R$2:$R$2540))+1</f>
        <v>#REF!</v>
      </c>
      <c r="T378" t="str">
        <f t="shared" si="37"/>
        <v xml:space="preserve">CHESTER </v>
      </c>
      <c r="U378">
        <v>0</v>
      </c>
      <c r="V378" t="s">
        <v>30</v>
      </c>
      <c r="W378">
        <f t="shared" si="38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1"/>
        <v>Evening45107</v>
      </c>
      <c r="D379" s="5" t="str">
        <f>IF('by region'!$C$2="Any","Any",'WTX courses'!V70)&amp;M379&amp;IF('by region'!$I$2="Any","Any",N379)&amp;G379</f>
        <v>AnyFlatAny45107</v>
      </c>
      <c r="E379" s="5" t="e">
        <f>IF(I379=#REF!,'WTX courses'!G70,"")</f>
        <v>#REF!</v>
      </c>
      <c r="F379" s="5" t="e">
        <f t="shared" si="32"/>
        <v>#REF!</v>
      </c>
      <c r="G379" s="15">
        <v>45107</v>
      </c>
      <c r="H379" s="16" t="s">
        <v>35</v>
      </c>
      <c r="I379" s="16" t="s">
        <v>88</v>
      </c>
      <c r="J379" s="16" t="s">
        <v>80</v>
      </c>
      <c r="K379" s="14" t="s">
        <v>10</v>
      </c>
      <c r="L379" s="14" t="s">
        <v>17</v>
      </c>
      <c r="M379" s="16" t="s">
        <v>25</v>
      </c>
      <c r="N379" s="16" t="s">
        <v>13</v>
      </c>
      <c r="O379" s="16" t="s">
        <v>14</v>
      </c>
      <c r="P379" s="12">
        <f t="shared" si="36"/>
        <v>2</v>
      </c>
      <c r="Q379" s="12" cm="1">
        <f t="array" ref="Q379">SUMPRODUCT(($G$2:$G$2540=G379)*(P379&gt;$P$2:$P$2540))+1</f>
        <v>3</v>
      </c>
      <c r="R379" s="12" t="e">
        <f>(Q379*100000)+#REF!</f>
        <v>#REF!</v>
      </c>
      <c r="S379" t="e" cm="1">
        <f t="array" ref="S379">SUMPRODUCT(($G$2:$G$2540=G379)*(R379&gt;$R$2:$R$2540))+1</f>
        <v>#REF!</v>
      </c>
      <c r="T379" t="str">
        <f t="shared" si="37"/>
        <v>CHESTER †</v>
      </c>
      <c r="U379">
        <v>0</v>
      </c>
      <c r="V379" t="s">
        <v>19</v>
      </c>
      <c r="W379">
        <f t="shared" si="38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1"/>
        <v>Afternoon45108</v>
      </c>
      <c r="D380" s="5" t="str">
        <f>IF('by region'!$C$2="Any","Any",'WTX courses'!V71)&amp;M380&amp;IF('by region'!$I$2="Any","Any",N380)&amp;G380</f>
        <v>AnyFlatAny45108</v>
      </c>
      <c r="E380" s="5" t="e">
        <f>IF(I380=#REF!,'WTX courses'!G71,"")</f>
        <v>#REF!</v>
      </c>
      <c r="F380" s="5" t="e">
        <f t="shared" si="32"/>
        <v>#REF!</v>
      </c>
      <c r="G380" s="15">
        <v>45108</v>
      </c>
      <c r="H380" s="16" t="s">
        <v>37</v>
      </c>
      <c r="I380" s="16" t="s">
        <v>88</v>
      </c>
      <c r="J380" s="16" t="s">
        <v>9</v>
      </c>
      <c r="K380" s="14" t="s">
        <v>10</v>
      </c>
      <c r="L380" s="14" t="s">
        <v>17</v>
      </c>
      <c r="M380" s="16" t="s">
        <v>25</v>
      </c>
      <c r="N380" s="16" t="s">
        <v>13</v>
      </c>
      <c r="O380" s="16" t="s">
        <v>14</v>
      </c>
      <c r="P380" s="12">
        <f t="shared" si="36"/>
        <v>1</v>
      </c>
      <c r="Q380" s="12" cm="1">
        <f t="array" ref="Q380">SUMPRODUCT(($G$2:$G$2540=G380)*(P380&gt;$P$2:$P$2540))+1</f>
        <v>1</v>
      </c>
      <c r="R380" s="12" t="e">
        <f>(Q380*100000)+#REF!</f>
        <v>#REF!</v>
      </c>
      <c r="S380" t="e" cm="1">
        <f t="array" ref="S380">SUMPRODUCT(($G$2:$G$2540=G380)*(R380&gt;$R$2:$R$2540))+1</f>
        <v>#REF!</v>
      </c>
      <c r="T380" t="str">
        <f t="shared" si="37"/>
        <v xml:space="preserve">CHESTER </v>
      </c>
      <c r="U380">
        <v>0</v>
      </c>
      <c r="V380" t="s">
        <v>17</v>
      </c>
      <c r="W380">
        <f t="shared" si="38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1"/>
        <v>Evening45121</v>
      </c>
      <c r="D381" s="5" t="str">
        <f>IF('by region'!$C$2="Any","Any",'WTX courses'!V72)&amp;M381&amp;IF('by region'!$I$2="Any","Any",N381)&amp;G381</f>
        <v>AnyFlatAny45121</v>
      </c>
      <c r="E381" s="5" t="e">
        <f>IF(I381=#REF!,'WTX courses'!G72,"")</f>
        <v>#REF!</v>
      </c>
      <c r="F381" s="5" t="e">
        <f t="shared" si="32"/>
        <v>#REF!</v>
      </c>
      <c r="G381" s="15">
        <v>45121</v>
      </c>
      <c r="H381" s="16" t="s">
        <v>35</v>
      </c>
      <c r="I381" s="16" t="s">
        <v>88</v>
      </c>
      <c r="J381" s="16" t="s">
        <v>80</v>
      </c>
      <c r="K381" s="14" t="s">
        <v>10</v>
      </c>
      <c r="L381" s="14" t="s">
        <v>17</v>
      </c>
      <c r="M381" s="16" t="s">
        <v>25</v>
      </c>
      <c r="N381" s="16" t="s">
        <v>13</v>
      </c>
      <c r="O381" s="16" t="s">
        <v>14</v>
      </c>
      <c r="P381" s="12">
        <f t="shared" si="36"/>
        <v>2</v>
      </c>
      <c r="Q381" s="12" cm="1">
        <f t="array" ref="Q381">SUMPRODUCT(($G$2:$G$2540=G381)*(P381&gt;$P$2:$P$2540))+1</f>
        <v>3</v>
      </c>
      <c r="R381" s="12" t="e">
        <f>(Q381*100000)+#REF!</f>
        <v>#REF!</v>
      </c>
      <c r="S381" t="e" cm="1">
        <f t="array" ref="S381">SUMPRODUCT(($G$2:$G$2540=G381)*(R381&gt;$R$2:$R$2540))+1</f>
        <v>#REF!</v>
      </c>
      <c r="T381" t="str">
        <f t="shared" si="37"/>
        <v>CHESTER †</v>
      </c>
      <c r="U381">
        <v>0</v>
      </c>
      <c r="V381" t="s">
        <v>19</v>
      </c>
      <c r="W381">
        <f t="shared" si="38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1"/>
        <v>Afternoon45122</v>
      </c>
      <c r="D382" s="5" t="str">
        <f>IF('by region'!$C$2="Any","Any",'WTX courses'!V73)&amp;M382&amp;IF('by region'!$I$2="Any","Any",N382)&amp;G382</f>
        <v>AnyFlatAny45122</v>
      </c>
      <c r="E382" s="5" t="e">
        <f>IF(I382=#REF!,'WTX courses'!G73,"")</f>
        <v>#REF!</v>
      </c>
      <c r="F382" s="5" t="e">
        <f t="shared" si="32"/>
        <v>#REF!</v>
      </c>
      <c r="G382" s="15">
        <v>45122</v>
      </c>
      <c r="H382" s="16" t="s">
        <v>37</v>
      </c>
      <c r="I382" s="16" t="s">
        <v>88</v>
      </c>
      <c r="J382" s="16" t="s">
        <v>9</v>
      </c>
      <c r="K382" s="14" t="s">
        <v>10</v>
      </c>
      <c r="L382" s="14" t="s">
        <v>17</v>
      </c>
      <c r="M382" s="16" t="s">
        <v>25</v>
      </c>
      <c r="N382" s="16" t="s">
        <v>13</v>
      </c>
      <c r="O382" s="16" t="s">
        <v>14</v>
      </c>
      <c r="P382" s="12">
        <f t="shared" si="36"/>
        <v>1</v>
      </c>
      <c r="Q382" s="12" cm="1">
        <f t="array" ref="Q382">SUMPRODUCT(($G$2:$G$2540=G382)*(P382&gt;$P$2:$P$2540))+1</f>
        <v>1</v>
      </c>
      <c r="R382" s="12" t="e">
        <f>(Q382*100000)+#REF!</f>
        <v>#REF!</v>
      </c>
      <c r="S382" t="e" cm="1">
        <f t="array" ref="S382">SUMPRODUCT(($G$2:$G$2540=G382)*(R382&gt;$R$2:$R$2540))+1</f>
        <v>#REF!</v>
      </c>
      <c r="T382" t="str">
        <f t="shared" si="37"/>
        <v xml:space="preserve">CHESTER </v>
      </c>
      <c r="U382">
        <v>0</v>
      </c>
      <c r="V382" t="s">
        <v>11</v>
      </c>
      <c r="W382">
        <f t="shared" si="38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1"/>
        <v>Afternoon45144</v>
      </c>
      <c r="D383" s="5" t="str">
        <f>IF('by region'!$C$2="Any","Any",'WTX courses'!V74)&amp;M383&amp;IF('by region'!$I$2="Any","Any",N383)&amp;G383</f>
        <v>AnyFlatAny45144</v>
      </c>
      <c r="E383" s="5" t="e">
        <f>IF(I383=#REF!,'WTX courses'!G74,"")</f>
        <v>#REF!</v>
      </c>
      <c r="F383" s="5" t="e">
        <f t="shared" si="32"/>
        <v>#REF!</v>
      </c>
      <c r="G383" s="15">
        <v>45144</v>
      </c>
      <c r="H383" s="16" t="s">
        <v>40</v>
      </c>
      <c r="I383" s="16" t="s">
        <v>88</v>
      </c>
      <c r="J383" s="16" t="s">
        <v>9</v>
      </c>
      <c r="K383" s="14" t="s">
        <v>10</v>
      </c>
      <c r="L383" s="14" t="s">
        <v>17</v>
      </c>
      <c r="M383" s="16" t="s">
        <v>25</v>
      </c>
      <c r="N383" s="16" t="s">
        <v>13</v>
      </c>
      <c r="O383" s="16" t="s">
        <v>14</v>
      </c>
      <c r="P383" s="12">
        <f t="shared" si="36"/>
        <v>1</v>
      </c>
      <c r="Q383" s="12" cm="1">
        <f t="array" ref="Q383">SUMPRODUCT(($G$2:$G$2540=G383)*(P383&gt;$P$2:$P$2540))+1</f>
        <v>1</v>
      </c>
      <c r="R383" s="12" t="e">
        <f>(Q383*100000)+#REF!</f>
        <v>#REF!</v>
      </c>
      <c r="S383" t="e" cm="1">
        <f t="array" ref="S383">SUMPRODUCT(($G$2:$G$2540=G383)*(R383&gt;$R$2:$R$2540))+1</f>
        <v>#REF!</v>
      </c>
      <c r="T383" t="str">
        <f t="shared" si="37"/>
        <v xml:space="preserve">CHESTER </v>
      </c>
      <c r="U383">
        <v>0</v>
      </c>
      <c r="V383" t="s">
        <v>11</v>
      </c>
      <c r="W383">
        <f t="shared" si="38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1"/>
        <v>Afternoon45171</v>
      </c>
      <c r="D384" s="5" t="str">
        <f>IF('by region'!$C$2="Any","Any",'WTX courses'!V76)&amp;M384&amp;IF('by region'!$I$2="Any","Any",N384)&amp;G384</f>
        <v>AnyFlatAny45171</v>
      </c>
      <c r="E384" s="5" t="e">
        <f>IF(I384=#REF!,'WTX courses'!G76,"")</f>
        <v>#REF!</v>
      </c>
      <c r="F384" s="5" t="e">
        <f t="shared" si="32"/>
        <v>#REF!</v>
      </c>
      <c r="G384" s="15">
        <v>45171</v>
      </c>
      <c r="H384" s="16" t="s">
        <v>37</v>
      </c>
      <c r="I384" s="16" t="s">
        <v>88</v>
      </c>
      <c r="J384" s="16" t="s">
        <v>9</v>
      </c>
      <c r="K384" s="14" t="s">
        <v>10</v>
      </c>
      <c r="L384" s="14" t="s">
        <v>17</v>
      </c>
      <c r="M384" s="16" t="s">
        <v>25</v>
      </c>
      <c r="N384" s="16" t="s">
        <v>13</v>
      </c>
      <c r="O384" s="16" t="s">
        <v>14</v>
      </c>
      <c r="P384" s="12">
        <f t="shared" si="36"/>
        <v>1</v>
      </c>
      <c r="Q384" s="12" cm="1">
        <f t="array" ref="Q384">SUMPRODUCT(($G$2:$G$2540=G384)*(P384&gt;$P$2:$P$2540))+1</f>
        <v>1</v>
      </c>
      <c r="R384" s="12" t="e">
        <f>(Q384*100000)+#REF!</f>
        <v>#REF!</v>
      </c>
      <c r="S384" t="e" cm="1">
        <f t="array" ref="S384">SUMPRODUCT(($G$2:$G$2540=G384)*(R384&gt;$R$2:$R$2540))+1</f>
        <v>#REF!</v>
      </c>
      <c r="T384" t="str">
        <f t="shared" si="37"/>
        <v xml:space="preserve">CHESTER </v>
      </c>
      <c r="U384">
        <v>0</v>
      </c>
      <c r="V384" t="s">
        <v>30</v>
      </c>
      <c r="W384">
        <f t="shared" si="38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1"/>
        <v>Afternoon45184</v>
      </c>
      <c r="D385" s="5" t="str">
        <f>IF('by region'!$C$2="Any","Any",'WTX courses'!V122)&amp;M385&amp;IF('by region'!$I$2="Any","Any",N385)&amp;G385</f>
        <v>AnyFlatAny45184</v>
      </c>
      <c r="E385" s="5" t="e">
        <f>IF(I385=#REF!,'WTX courses'!G122,"")</f>
        <v>#REF!</v>
      </c>
      <c r="F385" s="5" t="e">
        <f t="shared" si="32"/>
        <v>#REF!</v>
      </c>
      <c r="G385" s="15">
        <v>45184</v>
      </c>
      <c r="H385" s="16" t="s">
        <v>35</v>
      </c>
      <c r="I385" s="16" t="s">
        <v>88</v>
      </c>
      <c r="J385" s="16" t="s">
        <v>9</v>
      </c>
      <c r="K385" s="14" t="s">
        <v>10</v>
      </c>
      <c r="L385" s="14" t="s">
        <v>17</v>
      </c>
      <c r="M385" s="16" t="s">
        <v>25</v>
      </c>
      <c r="N385" s="16" t="s">
        <v>13</v>
      </c>
      <c r="O385" s="16" t="s">
        <v>14</v>
      </c>
      <c r="P385" s="12">
        <f t="shared" si="36"/>
        <v>1</v>
      </c>
      <c r="Q385" s="12" cm="1">
        <f t="array" ref="Q385">SUMPRODUCT(($G$2:$G$2540=G385)*(P385&gt;$P$2:$P$2540))+1</f>
        <v>1</v>
      </c>
      <c r="R385" s="12" t="e">
        <f>(Q385*100000)+#REF!</f>
        <v>#REF!</v>
      </c>
      <c r="S385" t="e" cm="1">
        <f t="array" ref="S385">SUMPRODUCT(($G$2:$G$2540=G385)*(R385&gt;$R$2:$R$2540))+1</f>
        <v>#REF!</v>
      </c>
      <c r="T385" t="str">
        <f t="shared" si="37"/>
        <v xml:space="preserve">CHESTER </v>
      </c>
      <c r="U385">
        <v>0</v>
      </c>
      <c r="V385" t="s">
        <v>11</v>
      </c>
      <c r="W385">
        <f t="shared" si="38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ref="C386:C449" si="39">J386&amp;G386</f>
        <v>Afternoon45185</v>
      </c>
      <c r="D386" s="5" t="str">
        <f>IF('by region'!$C$2="Any","Any",'WTX courses'!V123)&amp;M386&amp;IF('by region'!$I$2="Any","Any",N386)&amp;G386</f>
        <v>AnyFlatAny45185</v>
      </c>
      <c r="E386" s="5" t="e">
        <f>IF(I386=#REF!,'WTX courses'!G123,"")</f>
        <v>#REF!</v>
      </c>
      <c r="F386" s="5" t="e">
        <f t="shared" ref="F386:F449" si="40">G386&amp;S386</f>
        <v>#REF!</v>
      </c>
      <c r="G386" s="15">
        <v>45185</v>
      </c>
      <c r="H386" s="16" t="s">
        <v>37</v>
      </c>
      <c r="I386" s="16" t="s">
        <v>88</v>
      </c>
      <c r="J386" s="16" t="s">
        <v>9</v>
      </c>
      <c r="K386" s="14" t="s">
        <v>10</v>
      </c>
      <c r="L386" s="14" t="s">
        <v>17</v>
      </c>
      <c r="M386" s="16" t="s">
        <v>25</v>
      </c>
      <c r="N386" s="16" t="s">
        <v>13</v>
      </c>
      <c r="O386" s="16" t="s">
        <v>14</v>
      </c>
      <c r="P386" s="12">
        <f t="shared" si="36"/>
        <v>1</v>
      </c>
      <c r="Q386" s="12" cm="1">
        <f t="array" ref="Q386">SUMPRODUCT(($G$2:$G$2540=G386)*(P386&gt;$P$2:$P$2540))+1</f>
        <v>1</v>
      </c>
      <c r="R386" s="12" t="e">
        <f>(Q386*100000)+#REF!</f>
        <v>#REF!</v>
      </c>
      <c r="S386" t="e" cm="1">
        <f t="array" ref="S386">SUMPRODUCT(($G$2:$G$2540=G386)*(R386&gt;$R$2:$R$2540))+1</f>
        <v>#REF!</v>
      </c>
      <c r="T386" t="str">
        <f t="shared" si="37"/>
        <v xml:space="preserve">CHESTER </v>
      </c>
      <c r="U386">
        <v>0</v>
      </c>
      <c r="V386" t="s">
        <v>19</v>
      </c>
      <c r="W386">
        <f t="shared" si="38"/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9"/>
        <v>Afternoon45041</v>
      </c>
      <c r="D387" s="5" t="str">
        <f>IF('by region'!$C$2="Any","Any",'WTX courses'!V124)&amp;M387&amp;IF('by region'!$I$2="Any","Any",N387)&amp;G387</f>
        <v>AnyFlatAny45041</v>
      </c>
      <c r="E387" s="5" t="e">
        <f>IF(I387=#REF!,'WTX courses'!G124,"")</f>
        <v>#REF!</v>
      </c>
      <c r="F387" s="5" t="e">
        <f t="shared" si="40"/>
        <v>#REF!</v>
      </c>
      <c r="G387" s="15">
        <v>45041</v>
      </c>
      <c r="H387" s="16" t="s">
        <v>7</v>
      </c>
      <c r="I387" s="16" t="s">
        <v>83</v>
      </c>
      <c r="J387" s="16" t="s">
        <v>9</v>
      </c>
      <c r="K387" s="14" t="s">
        <v>16</v>
      </c>
      <c r="L387" s="14" t="s">
        <v>19</v>
      </c>
      <c r="M387" s="16" t="s">
        <v>25</v>
      </c>
      <c r="N387" s="16" t="s">
        <v>13</v>
      </c>
      <c r="O387" s="16" t="s">
        <v>14</v>
      </c>
      <c r="P387" s="12">
        <f t="shared" ref="P387:P443" si="41">IF(J387="Afternoon",1,IF(J387="Evening",2,IF(J387="Floodlit",3,4)))</f>
        <v>1</v>
      </c>
      <c r="Q387" s="12" cm="1">
        <f t="array" ref="Q387">SUMPRODUCT(($G$2:$G$2540=G387)*(P387&gt;$P$2:$P$2540))+1</f>
        <v>1</v>
      </c>
      <c r="R387" s="12" t="e">
        <f>(Q387*100000)+#REF!</f>
        <v>#REF!</v>
      </c>
      <c r="S387" t="e" cm="1">
        <f t="array" ref="S387">SUMPRODUCT(($G$2:$G$2540=G387)*(R387&gt;$R$2:$R$2540))+1</f>
        <v>#REF!</v>
      </c>
      <c r="T387" t="str">
        <f t="shared" ref="T387:T443" si="42">_xlfn.CONCAT(IF(M387="Flat",UPPER(I387),I387)," ",IF(J387="Evening","†",IF(J387="Floodlit","#","")))</f>
        <v xml:space="preserve">EPSOM DOWNS </v>
      </c>
      <c r="U387">
        <v>0</v>
      </c>
      <c r="V387" t="s">
        <v>17</v>
      </c>
      <c r="W387">
        <f t="shared" ref="W387:W443" si="43">YEAR(G387)</f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9"/>
        <v>Afternoon45079</v>
      </c>
      <c r="D388" s="5" t="str">
        <f>IF('by region'!$C$2="Any","Any",'WTX courses'!V125)&amp;M388&amp;IF('by region'!$I$2="Any","Any",N388)&amp;G388</f>
        <v>AnyFlatAny45079</v>
      </c>
      <c r="E388" s="5" t="e">
        <f>IF(I388=#REF!,'WTX courses'!G125,"")</f>
        <v>#REF!</v>
      </c>
      <c r="F388" s="5" t="e">
        <f t="shared" si="40"/>
        <v>#REF!</v>
      </c>
      <c r="G388" s="15">
        <v>45079</v>
      </c>
      <c r="H388" s="16" t="s">
        <v>35</v>
      </c>
      <c r="I388" s="16" t="s">
        <v>83</v>
      </c>
      <c r="J388" s="16" t="s">
        <v>9</v>
      </c>
      <c r="K388" s="14" t="s">
        <v>16</v>
      </c>
      <c r="L388" s="14" t="s">
        <v>19</v>
      </c>
      <c r="M388" s="16" t="s">
        <v>25</v>
      </c>
      <c r="N388" s="16" t="s">
        <v>13</v>
      </c>
      <c r="O388" s="16" t="s">
        <v>14</v>
      </c>
      <c r="P388" s="12">
        <f t="shared" si="41"/>
        <v>1</v>
      </c>
      <c r="Q388" s="12" cm="1">
        <f t="array" ref="Q388">SUMPRODUCT(($G$2:$G$2540=G388)*(P388&gt;$P$2:$P$2540))+1</f>
        <v>1</v>
      </c>
      <c r="R388" s="12" t="e">
        <f>(Q388*100000)+#REF!</f>
        <v>#REF!</v>
      </c>
      <c r="S388" t="e" cm="1">
        <f t="array" ref="S388">SUMPRODUCT(($G$2:$G$2540=G388)*(R388&gt;$R$2:$R$2540))+1</f>
        <v>#REF!</v>
      </c>
      <c r="T388" t="str">
        <f t="shared" si="42"/>
        <v xml:space="preserve">EPSOM DOWNS </v>
      </c>
      <c r="U388">
        <v>0</v>
      </c>
      <c r="V388" t="s">
        <v>11</v>
      </c>
      <c r="W388">
        <f t="shared" si="43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9"/>
        <v>Afternoon45080</v>
      </c>
      <c r="D389" s="5" t="str">
        <f>IF('by region'!$C$2="Any","Any",'WTX courses'!V126)&amp;M389&amp;IF('by region'!$I$2="Any","Any",N389)&amp;G389</f>
        <v>AnyFlatAny45080</v>
      </c>
      <c r="E389" s="5" t="e">
        <f>IF(I389=#REF!,'WTX courses'!G126,"")</f>
        <v>#REF!</v>
      </c>
      <c r="F389" s="5" t="e">
        <f t="shared" si="40"/>
        <v>#REF!</v>
      </c>
      <c r="G389" s="15">
        <v>45080</v>
      </c>
      <c r="H389" s="16" t="s">
        <v>37</v>
      </c>
      <c r="I389" s="16" t="s">
        <v>83</v>
      </c>
      <c r="J389" s="16" t="s">
        <v>9</v>
      </c>
      <c r="K389" s="14" t="s">
        <v>16</v>
      </c>
      <c r="L389" s="14" t="s">
        <v>19</v>
      </c>
      <c r="M389" s="16" t="s">
        <v>25</v>
      </c>
      <c r="N389" s="16" t="s">
        <v>13</v>
      </c>
      <c r="O389" s="16" t="s">
        <v>14</v>
      </c>
      <c r="P389" s="12">
        <f t="shared" si="41"/>
        <v>1</v>
      </c>
      <c r="Q389" s="12" cm="1">
        <f t="array" ref="Q389">SUMPRODUCT(($G$2:$G$2540=G389)*(P389&gt;$P$2:$P$2540))+1</f>
        <v>1</v>
      </c>
      <c r="R389" s="12" t="e">
        <f>(Q389*100000)+#REF!</f>
        <v>#REF!</v>
      </c>
      <c r="S389" t="e" cm="1">
        <f t="array" ref="S389">SUMPRODUCT(($G$2:$G$2540=G389)*(R389&gt;$R$2:$R$2540))+1</f>
        <v>#REF!</v>
      </c>
      <c r="T389" t="str">
        <f t="shared" si="42"/>
        <v xml:space="preserve">EPSOM DOWNS </v>
      </c>
      <c r="U389">
        <v>0</v>
      </c>
      <c r="V389" t="s">
        <v>19</v>
      </c>
      <c r="W389">
        <f t="shared" si="43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9"/>
        <v>Evening45112</v>
      </c>
      <c r="D390" s="5" t="str">
        <f>IF('by region'!$C$2="Any","Any",'WTX courses'!V127)&amp;M390&amp;IF('by region'!$I$2="Any","Any",N390)&amp;G390</f>
        <v>AnyFlatAny45112</v>
      </c>
      <c r="E390" s="5" t="e">
        <f>IF(I390=#REF!,'WTX courses'!G127,"")</f>
        <v>#REF!</v>
      </c>
      <c r="F390" s="5" t="e">
        <f t="shared" si="40"/>
        <v>#REF!</v>
      </c>
      <c r="G390" s="15">
        <v>45112</v>
      </c>
      <c r="H390" s="16" t="s">
        <v>27</v>
      </c>
      <c r="I390" s="16" t="s">
        <v>83</v>
      </c>
      <c r="J390" s="16" t="s">
        <v>80</v>
      </c>
      <c r="K390" s="14" t="s">
        <v>16</v>
      </c>
      <c r="L390" s="14" t="s">
        <v>19</v>
      </c>
      <c r="M390" s="16" t="s">
        <v>25</v>
      </c>
      <c r="N390" s="16" t="s">
        <v>13</v>
      </c>
      <c r="O390" s="16" t="s">
        <v>14</v>
      </c>
      <c r="P390" s="12">
        <f t="shared" si="41"/>
        <v>2</v>
      </c>
      <c r="Q390" s="12" cm="1">
        <f t="array" ref="Q390">SUMPRODUCT(($G$2:$G$2540=G390)*(P390&gt;$P$2:$P$2540))+1</f>
        <v>1</v>
      </c>
      <c r="R390" s="12" t="e">
        <f>(Q390*100000)+#REF!</f>
        <v>#REF!</v>
      </c>
      <c r="S390" t="e" cm="1">
        <f t="array" ref="S390">SUMPRODUCT(($G$2:$G$2540=G390)*(R390&gt;$R$2:$R$2540))+1</f>
        <v>#REF!</v>
      </c>
      <c r="T390" t="str">
        <f t="shared" si="42"/>
        <v>EPSOM DOWNS †</v>
      </c>
      <c r="U390">
        <v>0</v>
      </c>
      <c r="V390" t="s">
        <v>11</v>
      </c>
      <c r="W390">
        <f t="shared" si="43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9"/>
        <v>Evening45120</v>
      </c>
      <c r="D391" s="5" t="str">
        <f>IF('by region'!$C$2="Any","Any",'WTX courses'!V128)&amp;M391&amp;IF('by region'!$I$2="Any","Any",N391)&amp;G391</f>
        <v>AnyFlatAny45120</v>
      </c>
      <c r="E391" s="5" t="e">
        <f>IF(I391=#REF!,'WTX courses'!G128,"")</f>
        <v>#REF!</v>
      </c>
      <c r="F391" s="5" t="e">
        <f t="shared" si="40"/>
        <v>#REF!</v>
      </c>
      <c r="G391" s="15">
        <v>45120</v>
      </c>
      <c r="H391" s="16" t="s">
        <v>34</v>
      </c>
      <c r="I391" s="16" t="s">
        <v>83</v>
      </c>
      <c r="J391" s="16" t="s">
        <v>80</v>
      </c>
      <c r="K391" s="14" t="s">
        <v>16</v>
      </c>
      <c r="L391" s="14" t="s">
        <v>19</v>
      </c>
      <c r="M391" s="16" t="s">
        <v>25</v>
      </c>
      <c r="N391" s="16" t="s">
        <v>13</v>
      </c>
      <c r="O391" s="16" t="s">
        <v>14</v>
      </c>
      <c r="P391" s="12">
        <f t="shared" si="41"/>
        <v>2</v>
      </c>
      <c r="Q391" s="12" cm="1">
        <f t="array" ref="Q391">SUMPRODUCT(($G$2:$G$2540=G391)*(P391&gt;$P$2:$P$2540))+1</f>
        <v>3</v>
      </c>
      <c r="R391" s="12" t="e">
        <f>(Q391*100000)+#REF!</f>
        <v>#REF!</v>
      </c>
      <c r="S391" t="e" cm="1">
        <f t="array" ref="S391">SUMPRODUCT(($G$2:$G$2540=G391)*(R391&gt;$R$2:$R$2540))+1</f>
        <v>#REF!</v>
      </c>
      <c r="T391" t="str">
        <f t="shared" si="42"/>
        <v>EPSOM DOWNS †</v>
      </c>
      <c r="U391">
        <v>0</v>
      </c>
      <c r="V391" t="s">
        <v>19</v>
      </c>
      <c r="W391">
        <f t="shared" si="43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9"/>
        <v>Evening45127</v>
      </c>
      <c r="D392" s="5" t="str">
        <f>IF('by region'!$C$2="Any","Any",'WTX courses'!V129)&amp;M392&amp;IF('by region'!$I$2="Any","Any",N392)&amp;G392</f>
        <v>AnyFlatAny45127</v>
      </c>
      <c r="E392" s="5" t="e">
        <f>IF(I392=#REF!,'WTX courses'!G129,"")</f>
        <v>#REF!</v>
      </c>
      <c r="F392" s="5" t="e">
        <f t="shared" si="40"/>
        <v>#REF!</v>
      </c>
      <c r="G392" s="15">
        <v>45127</v>
      </c>
      <c r="H392" s="16" t="s">
        <v>34</v>
      </c>
      <c r="I392" s="16" t="s">
        <v>83</v>
      </c>
      <c r="J392" s="16" t="s">
        <v>80</v>
      </c>
      <c r="K392" s="14" t="s">
        <v>16</v>
      </c>
      <c r="L392" s="14" t="s">
        <v>19</v>
      </c>
      <c r="M392" s="16" t="s">
        <v>25</v>
      </c>
      <c r="N392" s="16" t="s">
        <v>13</v>
      </c>
      <c r="O392" s="16" t="s">
        <v>14</v>
      </c>
      <c r="P392" s="12">
        <f t="shared" si="41"/>
        <v>2</v>
      </c>
      <c r="Q392" s="12" cm="1">
        <f t="array" ref="Q392">SUMPRODUCT(($G$2:$G$2540=G392)*(P392&gt;$P$2:$P$2540))+1</f>
        <v>2</v>
      </c>
      <c r="R392" s="12" t="e">
        <f>(Q392*100000)+#REF!</f>
        <v>#REF!</v>
      </c>
      <c r="S392" t="e" cm="1">
        <f t="array" ref="S392">SUMPRODUCT(($G$2:$G$2540=G392)*(R392&gt;$R$2:$R$2540))+1</f>
        <v>#REF!</v>
      </c>
      <c r="T392" t="str">
        <f t="shared" si="42"/>
        <v>EPSOM DOWNS †</v>
      </c>
      <c r="U392">
        <v>0</v>
      </c>
      <c r="V392" t="s">
        <v>17</v>
      </c>
      <c r="W392">
        <f t="shared" si="43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9"/>
        <v>Evening45141</v>
      </c>
      <c r="D393" s="5" t="str">
        <f>IF('by region'!$C$2="Any","Any",'WTX courses'!V130)&amp;M393&amp;IF('by region'!$I$2="Any","Any",N393)&amp;G393</f>
        <v>AnyFlatAny45141</v>
      </c>
      <c r="E393" s="5" t="e">
        <f>IF(I393=#REF!,'WTX courses'!G130,"")</f>
        <v>#REF!</v>
      </c>
      <c r="F393" s="5" t="e">
        <f t="shared" si="40"/>
        <v>#REF!</v>
      </c>
      <c r="G393" s="15">
        <v>45141</v>
      </c>
      <c r="H393" s="16" t="s">
        <v>34</v>
      </c>
      <c r="I393" s="16" t="s">
        <v>83</v>
      </c>
      <c r="J393" s="16" t="s">
        <v>80</v>
      </c>
      <c r="K393" s="14" t="s">
        <v>16</v>
      </c>
      <c r="L393" s="14" t="s">
        <v>19</v>
      </c>
      <c r="M393" s="16" t="s">
        <v>25</v>
      </c>
      <c r="N393" s="16" t="s">
        <v>13</v>
      </c>
      <c r="O393" s="16" t="s">
        <v>14</v>
      </c>
      <c r="P393" s="12">
        <f t="shared" si="41"/>
        <v>2</v>
      </c>
      <c r="Q393" s="12" cm="1">
        <f t="array" ref="Q393">SUMPRODUCT(($G$2:$G$2540=G393)*(P393&gt;$P$2:$P$2540))+1</f>
        <v>3</v>
      </c>
      <c r="R393" s="12" t="e">
        <f>(Q393*100000)+#REF!</f>
        <v>#REF!</v>
      </c>
      <c r="S393" t="e" cm="1">
        <f t="array" ref="S393">SUMPRODUCT(($G$2:$G$2540=G393)*(R393&gt;$R$2:$R$2540))+1</f>
        <v>#REF!</v>
      </c>
      <c r="T393" t="str">
        <f t="shared" si="42"/>
        <v>EPSOM DOWNS †</v>
      </c>
      <c r="U393">
        <v>0</v>
      </c>
      <c r="V393" t="s">
        <v>11</v>
      </c>
      <c r="W393">
        <f t="shared" si="43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9"/>
        <v>Afternoon45156</v>
      </c>
      <c r="D394" s="5" t="str">
        <f>IF('by region'!$C$2="Any","Any",'WTX courses'!V131)&amp;M394&amp;IF('by region'!$I$2="Any","Any",N394)&amp;G394</f>
        <v>AnyFlatAny45156</v>
      </c>
      <c r="E394" s="5" t="e">
        <f>IF(I394=#REF!,'WTX courses'!G131,"")</f>
        <v>#REF!</v>
      </c>
      <c r="F394" s="5" t="e">
        <f t="shared" si="40"/>
        <v>#REF!</v>
      </c>
      <c r="G394" s="15">
        <v>45156</v>
      </c>
      <c r="H394" s="16" t="s">
        <v>35</v>
      </c>
      <c r="I394" s="16" t="s">
        <v>83</v>
      </c>
      <c r="J394" s="16" t="s">
        <v>9</v>
      </c>
      <c r="K394" s="14" t="s">
        <v>16</v>
      </c>
      <c r="L394" s="14" t="s">
        <v>19</v>
      </c>
      <c r="M394" s="16" t="s">
        <v>25</v>
      </c>
      <c r="N394" s="16" t="s">
        <v>13</v>
      </c>
      <c r="O394" s="16" t="s">
        <v>14</v>
      </c>
      <c r="P394" s="12">
        <f t="shared" si="41"/>
        <v>1</v>
      </c>
      <c r="Q394" s="12" cm="1">
        <f t="array" ref="Q394">SUMPRODUCT(($G$2:$G$2540=G394)*(P394&gt;$P$2:$P$2540))+1</f>
        <v>1</v>
      </c>
      <c r="R394" s="12" t="e">
        <f>(Q394*100000)+#REF!</f>
        <v>#REF!</v>
      </c>
      <c r="S394" t="e" cm="1">
        <f t="array" ref="S394">SUMPRODUCT(($G$2:$G$2540=G394)*(R394&gt;$R$2:$R$2540))+1</f>
        <v>#REF!</v>
      </c>
      <c r="T394" t="str">
        <f t="shared" si="42"/>
        <v xml:space="preserve">EPSOM DOWNS </v>
      </c>
      <c r="U394">
        <v>0</v>
      </c>
      <c r="V394" t="s">
        <v>11</v>
      </c>
      <c r="W394">
        <f t="shared" si="43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9"/>
        <v>Afternoon45166</v>
      </c>
      <c r="D395" s="5" t="str">
        <f>IF('by region'!$C$2="Any","Any",'WTX courses'!V132)&amp;M395&amp;IF('by region'!$I$2="Any","Any",N395)&amp;G395</f>
        <v>AnyFlatAny45166</v>
      </c>
      <c r="E395" s="5" t="e">
        <f>IF(I395=#REF!,'WTX courses'!G132,"")</f>
        <v>#REF!</v>
      </c>
      <c r="F395" s="5" t="e">
        <f t="shared" si="40"/>
        <v>#REF!</v>
      </c>
      <c r="G395" s="15">
        <v>45166</v>
      </c>
      <c r="H395" s="16" t="s">
        <v>42</v>
      </c>
      <c r="I395" s="16" t="s">
        <v>83</v>
      </c>
      <c r="J395" s="16" t="s">
        <v>9</v>
      </c>
      <c r="K395" s="14" t="s">
        <v>16</v>
      </c>
      <c r="L395" s="14" t="s">
        <v>19</v>
      </c>
      <c r="M395" s="16" t="s">
        <v>25</v>
      </c>
      <c r="N395" s="16" t="s">
        <v>13</v>
      </c>
      <c r="O395" s="16" t="s">
        <v>14</v>
      </c>
      <c r="P395" s="12">
        <f t="shared" si="41"/>
        <v>1</v>
      </c>
      <c r="Q395" s="12" cm="1">
        <f t="array" ref="Q395">SUMPRODUCT(($G$2:$G$2540=G395)*(P395&gt;$P$2:$P$2540))+1</f>
        <v>1</v>
      </c>
      <c r="R395" s="12" t="e">
        <f>(Q395*100000)+#REF!</f>
        <v>#REF!</v>
      </c>
      <c r="S395" t="e" cm="1">
        <f t="array" ref="S395">SUMPRODUCT(($G$2:$G$2540=G395)*(R395&gt;$R$2:$R$2540))+1</f>
        <v>#REF!</v>
      </c>
      <c r="T395" t="str">
        <f t="shared" si="42"/>
        <v xml:space="preserve">EPSOM DOWNS </v>
      </c>
      <c r="U395">
        <v>0</v>
      </c>
      <c r="V395" t="s">
        <v>19</v>
      </c>
      <c r="W395">
        <f t="shared" si="43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9"/>
        <v>Afternoon45183</v>
      </c>
      <c r="D396" s="5" t="str">
        <f>IF('by region'!$C$2="Any","Any",'WTX courses'!V133)&amp;M396&amp;IF('by region'!$I$2="Any","Any",N396)&amp;G396</f>
        <v>AnyFlatAny45183</v>
      </c>
      <c r="E396" s="5" t="e">
        <f>IF(I396=#REF!,'WTX courses'!G133,"")</f>
        <v>#REF!</v>
      </c>
      <c r="F396" s="5" t="e">
        <f t="shared" si="40"/>
        <v>#REF!</v>
      </c>
      <c r="G396" s="15">
        <v>45183</v>
      </c>
      <c r="H396" s="16" t="s">
        <v>34</v>
      </c>
      <c r="I396" s="16" t="s">
        <v>83</v>
      </c>
      <c r="J396" s="16" t="s">
        <v>9</v>
      </c>
      <c r="K396" s="14" t="s">
        <v>16</v>
      </c>
      <c r="L396" s="14" t="s">
        <v>19</v>
      </c>
      <c r="M396" s="16" t="s">
        <v>25</v>
      </c>
      <c r="N396" s="16" t="s">
        <v>13</v>
      </c>
      <c r="O396" s="16" t="s">
        <v>14</v>
      </c>
      <c r="P396" s="12">
        <f t="shared" si="41"/>
        <v>1</v>
      </c>
      <c r="Q396" s="12" cm="1">
        <f t="array" ref="Q396">SUMPRODUCT(($G$2:$G$2540=G396)*(P396&gt;$P$2:$P$2540))+1</f>
        <v>1</v>
      </c>
      <c r="R396" s="12" t="e">
        <f>(Q396*100000)+#REF!</f>
        <v>#REF!</v>
      </c>
      <c r="S396" t="e" cm="1">
        <f t="array" ref="S396">SUMPRODUCT(($G$2:$G$2540=G396)*(R396&gt;$R$2:$R$2540))+1</f>
        <v>#REF!</v>
      </c>
      <c r="T396" t="str">
        <f t="shared" si="42"/>
        <v xml:space="preserve">EPSOM DOWNS </v>
      </c>
      <c r="U396">
        <v>0</v>
      </c>
      <c r="V396" t="s">
        <v>11</v>
      </c>
      <c r="W396">
        <f t="shared" si="43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9"/>
        <v>Afternoon45200</v>
      </c>
      <c r="D397" s="5" t="str">
        <f>IF('by region'!$C$2="Any","Any",'WTX courses'!V134)&amp;M397&amp;IF('by region'!$I$2="Any","Any",N397)&amp;G397</f>
        <v>AnyFlatAny45200</v>
      </c>
      <c r="E397" s="5" t="e">
        <f>IF(I397=#REF!,'WTX courses'!G134,"")</f>
        <v>#REF!</v>
      </c>
      <c r="F397" s="5" t="e">
        <f t="shared" si="40"/>
        <v>#REF!</v>
      </c>
      <c r="G397" s="15">
        <v>45200</v>
      </c>
      <c r="H397" s="16" t="s">
        <v>40</v>
      </c>
      <c r="I397" s="16" t="s">
        <v>83</v>
      </c>
      <c r="J397" s="16" t="s">
        <v>9</v>
      </c>
      <c r="K397" s="14" t="s">
        <v>16</v>
      </c>
      <c r="L397" s="14" t="s">
        <v>19</v>
      </c>
      <c r="M397" s="16" t="s">
        <v>25</v>
      </c>
      <c r="N397" s="16" t="s">
        <v>13</v>
      </c>
      <c r="O397" s="16" t="s">
        <v>14</v>
      </c>
      <c r="P397" s="12">
        <f t="shared" si="41"/>
        <v>1</v>
      </c>
      <c r="Q397" s="12" cm="1">
        <f t="array" ref="Q397">SUMPRODUCT(($G$2:$G$2540=G397)*(P397&gt;$P$2:$P$2540))+1</f>
        <v>1</v>
      </c>
      <c r="R397" s="12" t="e">
        <f>(Q397*100000)+#REF!</f>
        <v>#REF!</v>
      </c>
      <c r="S397" t="e" cm="1">
        <f t="array" ref="S397">SUMPRODUCT(($G$2:$G$2540=G397)*(R397&gt;$R$2:$R$2540))+1</f>
        <v>#REF!</v>
      </c>
      <c r="T397" t="str">
        <f t="shared" si="42"/>
        <v xml:space="preserve">EPSOM DOWNS </v>
      </c>
      <c r="U397">
        <v>0</v>
      </c>
      <c r="V397" t="s">
        <v>19</v>
      </c>
      <c r="W397">
        <f t="shared" si="43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9"/>
        <v>Afternoon45102</v>
      </c>
      <c r="D398" s="5" t="str">
        <f>IF('by region'!$C$2="Any","Any",'WTX courses'!V135)&amp;M398&amp;IF('by region'!$I$2="Any","Any",N398)&amp;G398</f>
        <v>AnyFlatAny45102</v>
      </c>
      <c r="E398" s="5" t="e">
        <f>IF(I398=#REF!,'WTX courses'!G135,"")</f>
        <v>#REF!</v>
      </c>
      <c r="F398" s="5" t="e">
        <f t="shared" si="40"/>
        <v>#REF!</v>
      </c>
      <c r="G398" s="15">
        <v>45102</v>
      </c>
      <c r="H398" s="16" t="s">
        <v>40</v>
      </c>
      <c r="I398" s="16" t="s">
        <v>65</v>
      </c>
      <c r="J398" s="16" t="s">
        <v>9</v>
      </c>
      <c r="K398" s="14" t="s">
        <v>24</v>
      </c>
      <c r="L398" s="14" t="s">
        <v>19</v>
      </c>
      <c r="M398" s="16" t="s">
        <v>25</v>
      </c>
      <c r="N398" s="16" t="s">
        <v>13</v>
      </c>
      <c r="O398" s="16" t="s">
        <v>14</v>
      </c>
      <c r="P398" s="12">
        <f t="shared" si="41"/>
        <v>1</v>
      </c>
      <c r="Q398" s="12" cm="1">
        <f t="array" ref="Q398">SUMPRODUCT(($G$2:$G$2540=G398)*(P398&gt;$P$2:$P$2540))+1</f>
        <v>1</v>
      </c>
      <c r="R398" s="12" t="e">
        <f>(Q398*100000)+#REF!</f>
        <v>#REF!</v>
      </c>
      <c r="S398" t="e" cm="1">
        <f t="array" ref="S398">SUMPRODUCT(($G$2:$G$2540=G398)*(R398&gt;$R$2:$R$2540))+1</f>
        <v>#REF!</v>
      </c>
      <c r="T398" t="str">
        <f t="shared" si="42"/>
        <v xml:space="preserve">FFOS LAS </v>
      </c>
      <c r="U398">
        <v>0</v>
      </c>
      <c r="V398" t="s">
        <v>17</v>
      </c>
      <c r="W398">
        <f t="shared" si="43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9"/>
        <v>Evening45111</v>
      </c>
      <c r="D399" s="5" t="str">
        <f>IF('by region'!$C$2="Any","Any",'WTX courses'!V136)&amp;M399&amp;IF('by region'!$I$2="Any","Any",N399)&amp;G399</f>
        <v>AnyFlatAny45111</v>
      </c>
      <c r="E399" s="5" t="e">
        <f>IF(I399=#REF!,'WTX courses'!G136,"")</f>
        <v>#REF!</v>
      </c>
      <c r="F399" s="5" t="e">
        <f t="shared" si="40"/>
        <v>#REF!</v>
      </c>
      <c r="G399" s="15">
        <v>45111</v>
      </c>
      <c r="H399" s="16" t="s">
        <v>7</v>
      </c>
      <c r="I399" s="16" t="s">
        <v>65</v>
      </c>
      <c r="J399" s="16" t="s">
        <v>80</v>
      </c>
      <c r="K399" s="14" t="s">
        <v>24</v>
      </c>
      <c r="L399" s="14" t="s">
        <v>19</v>
      </c>
      <c r="M399" s="16" t="s">
        <v>25</v>
      </c>
      <c r="N399" s="16" t="s">
        <v>13</v>
      </c>
      <c r="O399" s="16" t="s">
        <v>14</v>
      </c>
      <c r="P399" s="12">
        <f t="shared" si="41"/>
        <v>2</v>
      </c>
      <c r="Q399" s="12" cm="1">
        <f t="array" ref="Q399">SUMPRODUCT(($G$2:$G$2540=G399)*(P399&gt;$P$2:$P$2540))+1</f>
        <v>2</v>
      </c>
      <c r="R399" s="12" t="e">
        <f>(Q399*100000)+#REF!</f>
        <v>#REF!</v>
      </c>
      <c r="S399" t="e" cm="1">
        <f t="array" ref="S399">SUMPRODUCT(($G$2:$G$2540=G399)*(R399&gt;$R$2:$R$2540))+1</f>
        <v>#REF!</v>
      </c>
      <c r="T399" t="str">
        <f t="shared" si="42"/>
        <v>FFOS LAS †</v>
      </c>
      <c r="U399">
        <v>0</v>
      </c>
      <c r="V399" t="s">
        <v>11</v>
      </c>
      <c r="W399">
        <f t="shared" si="43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9"/>
        <v>Evening45138</v>
      </c>
      <c r="D400" s="5" t="str">
        <f>IF('by region'!$C$2="Any","Any",'WTX courses'!V137)&amp;M400&amp;IF('by region'!$I$2="Any","Any",N400)&amp;G400</f>
        <v>AnyFlatAny45138</v>
      </c>
      <c r="E400" s="5" t="e">
        <f>IF(I400=#REF!,'WTX courses'!G137,"")</f>
        <v>#REF!</v>
      </c>
      <c r="F400" s="5" t="e">
        <f t="shared" si="40"/>
        <v>#REF!</v>
      </c>
      <c r="G400" s="15">
        <v>45138</v>
      </c>
      <c r="H400" s="16" t="s">
        <v>42</v>
      </c>
      <c r="I400" s="16" t="s">
        <v>65</v>
      </c>
      <c r="J400" s="16" t="s">
        <v>80</v>
      </c>
      <c r="K400" s="14" t="s">
        <v>24</v>
      </c>
      <c r="L400" s="14" t="s">
        <v>19</v>
      </c>
      <c r="M400" s="16" t="s">
        <v>25</v>
      </c>
      <c r="N400" s="16" t="s">
        <v>13</v>
      </c>
      <c r="O400" s="16" t="s">
        <v>14</v>
      </c>
      <c r="P400" s="12">
        <f t="shared" si="41"/>
        <v>2</v>
      </c>
      <c r="Q400" s="12" cm="1">
        <f t="array" ref="Q400">SUMPRODUCT(($G$2:$G$2540=G400)*(P400&gt;$P$2:$P$2540))+1</f>
        <v>1</v>
      </c>
      <c r="R400" s="12" t="e">
        <f>(Q400*100000)+#REF!</f>
        <v>#REF!</v>
      </c>
      <c r="S400" t="e" cm="1">
        <f t="array" ref="S400">SUMPRODUCT(($G$2:$G$2540=G400)*(R400&gt;$R$2:$R$2540))+1</f>
        <v>#REF!</v>
      </c>
      <c r="T400" t="str">
        <f t="shared" si="42"/>
        <v>FFOS LAS †</v>
      </c>
      <c r="U400">
        <v>0</v>
      </c>
      <c r="V400" t="s">
        <v>19</v>
      </c>
      <c r="W400">
        <f t="shared" si="43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9"/>
        <v>Afternoon45146</v>
      </c>
      <c r="D401" s="5" t="str">
        <f>IF('by region'!$C$2="Any","Any",'WTX courses'!V139)&amp;M401&amp;IF('by region'!$I$2="Any","Any",N401)&amp;G401</f>
        <v>AnyFlatAny45146</v>
      </c>
      <c r="E401" s="5" t="e">
        <f>IF(I401=#REF!,'WTX courses'!G139,"")</f>
        <v>#REF!</v>
      </c>
      <c r="F401" s="5" t="e">
        <f t="shared" si="40"/>
        <v>#REF!</v>
      </c>
      <c r="G401" s="15">
        <v>45146</v>
      </c>
      <c r="H401" s="16" t="s">
        <v>7</v>
      </c>
      <c r="I401" s="16" t="s">
        <v>65</v>
      </c>
      <c r="J401" s="16" t="s">
        <v>9</v>
      </c>
      <c r="K401" s="14" t="s">
        <v>24</v>
      </c>
      <c r="L401" s="14" t="s">
        <v>19</v>
      </c>
      <c r="M401" s="16" t="s">
        <v>25</v>
      </c>
      <c r="N401" s="16" t="s">
        <v>13</v>
      </c>
      <c r="O401" s="16" t="s">
        <v>14</v>
      </c>
      <c r="P401" s="12">
        <f t="shared" si="41"/>
        <v>1</v>
      </c>
      <c r="Q401" s="12" cm="1">
        <f t="array" ref="Q401">SUMPRODUCT(($G$2:$G$2540=G401)*(P401&gt;$P$2:$P$2540))+1</f>
        <v>1</v>
      </c>
      <c r="R401" s="12" t="e">
        <f>(Q401*100000)+#REF!</f>
        <v>#REF!</v>
      </c>
      <c r="S401" t="e" cm="1">
        <f t="array" ref="S401">SUMPRODUCT(($G$2:$G$2540=G401)*(R401&gt;$R$2:$R$2540))+1</f>
        <v>#REF!</v>
      </c>
      <c r="T401" t="str">
        <f t="shared" si="42"/>
        <v xml:space="preserve">FFOS LAS </v>
      </c>
      <c r="U401">
        <v>0</v>
      </c>
      <c r="V401" t="s">
        <v>11</v>
      </c>
      <c r="W401">
        <f t="shared" si="43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9"/>
        <v>Evening45154</v>
      </c>
      <c r="D402" s="5" t="str">
        <f>IF('by region'!$C$2="Any","Any",'WTX courses'!V140)&amp;M402&amp;IF('by region'!$I$2="Any","Any",N402)&amp;G402</f>
        <v>AnyFlatAny45154</v>
      </c>
      <c r="E402" s="5" t="e">
        <f>IF(I402=#REF!,'WTX courses'!G140,"")</f>
        <v>#REF!</v>
      </c>
      <c r="F402" s="5" t="e">
        <f t="shared" si="40"/>
        <v>#REF!</v>
      </c>
      <c r="G402" s="15">
        <v>45154</v>
      </c>
      <c r="H402" s="16" t="s">
        <v>27</v>
      </c>
      <c r="I402" s="16" t="s">
        <v>65</v>
      </c>
      <c r="J402" s="16" t="s">
        <v>80</v>
      </c>
      <c r="K402" s="14" t="s">
        <v>24</v>
      </c>
      <c r="L402" s="14" t="s">
        <v>19</v>
      </c>
      <c r="M402" s="16" t="s">
        <v>25</v>
      </c>
      <c r="N402" s="16" t="s">
        <v>13</v>
      </c>
      <c r="O402" s="16" t="s">
        <v>14</v>
      </c>
      <c r="P402" s="12">
        <f t="shared" si="41"/>
        <v>2</v>
      </c>
      <c r="Q402" s="12" cm="1">
        <f t="array" ref="Q402">SUMPRODUCT(($G$2:$G$2540=G402)*(P402&gt;$P$2:$P$2540))+1</f>
        <v>2</v>
      </c>
      <c r="R402" s="12" t="e">
        <f>(Q402*100000)+#REF!</f>
        <v>#REF!</v>
      </c>
      <c r="S402" t="e" cm="1">
        <f t="array" ref="S402">SUMPRODUCT(($G$2:$G$2540=G402)*(R402&gt;$R$2:$R$2540))+1</f>
        <v>#REF!</v>
      </c>
      <c r="T402" t="str">
        <f t="shared" si="42"/>
        <v>FFOS LAS †</v>
      </c>
      <c r="U402">
        <v>0</v>
      </c>
      <c r="V402" t="s">
        <v>19</v>
      </c>
      <c r="W402">
        <f t="shared" si="43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9"/>
        <v>Afternoon45163</v>
      </c>
      <c r="D403" s="5" t="str">
        <f>IF('by region'!$C$2="Any","Any",'WTX courses'!V141)&amp;M403&amp;IF('by region'!$I$2="Any","Any",N403)&amp;G403</f>
        <v>AnyFlatAny45163</v>
      </c>
      <c r="E403" s="5" t="e">
        <f>IF(I403=#REF!,'WTX courses'!G141,"")</f>
        <v>#REF!</v>
      </c>
      <c r="F403" s="5" t="e">
        <f t="shared" si="40"/>
        <v>#REF!</v>
      </c>
      <c r="G403" s="15">
        <v>45163</v>
      </c>
      <c r="H403" s="16" t="s">
        <v>35</v>
      </c>
      <c r="I403" s="16" t="s">
        <v>65</v>
      </c>
      <c r="J403" s="16" t="s">
        <v>9</v>
      </c>
      <c r="K403" s="14" t="s">
        <v>24</v>
      </c>
      <c r="L403" s="14" t="s">
        <v>19</v>
      </c>
      <c r="M403" s="16" t="s">
        <v>25</v>
      </c>
      <c r="N403" s="16" t="s">
        <v>13</v>
      </c>
      <c r="O403" s="16" t="s">
        <v>14</v>
      </c>
      <c r="P403" s="12">
        <f t="shared" si="41"/>
        <v>1</v>
      </c>
      <c r="Q403" s="12" cm="1">
        <f t="array" ref="Q403">SUMPRODUCT(($G$2:$G$2540=G403)*(P403&gt;$P$2:$P$2540))+1</f>
        <v>1</v>
      </c>
      <c r="R403" s="12" t="e">
        <f>(Q403*100000)+#REF!</f>
        <v>#REF!</v>
      </c>
      <c r="S403" t="e" cm="1">
        <f t="array" ref="S403">SUMPRODUCT(($G$2:$G$2540=G403)*(R403&gt;$R$2:$R$2540))+1</f>
        <v>#REF!</v>
      </c>
      <c r="T403" t="str">
        <f t="shared" si="42"/>
        <v xml:space="preserve">FFOS LAS </v>
      </c>
      <c r="U403">
        <v>0</v>
      </c>
      <c r="V403" t="s">
        <v>11</v>
      </c>
      <c r="W403">
        <f t="shared" si="43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9"/>
        <v>Evening45170</v>
      </c>
      <c r="D404" s="5" t="str">
        <f>IF('by region'!$C$2="Any","Any",'WTX courses'!V142)&amp;M404&amp;IF('by region'!$I$2="Any","Any",N404)&amp;G404</f>
        <v>AnyFlatAny45170</v>
      </c>
      <c r="E404" s="5" t="e">
        <f>IF(I404=#REF!,'WTX courses'!G142,"")</f>
        <v>#REF!</v>
      </c>
      <c r="F404" s="5" t="e">
        <f t="shared" si="40"/>
        <v>#REF!</v>
      </c>
      <c r="G404" s="15">
        <v>45170</v>
      </c>
      <c r="H404" s="16" t="s">
        <v>35</v>
      </c>
      <c r="I404" s="16" t="s">
        <v>65</v>
      </c>
      <c r="J404" s="16" t="s">
        <v>80</v>
      </c>
      <c r="K404" s="14" t="s">
        <v>24</v>
      </c>
      <c r="L404" s="14" t="s">
        <v>19</v>
      </c>
      <c r="M404" s="16" t="s">
        <v>25</v>
      </c>
      <c r="N404" s="16" t="s">
        <v>13</v>
      </c>
      <c r="O404" s="16" t="s">
        <v>14</v>
      </c>
      <c r="P404" s="12">
        <f t="shared" si="41"/>
        <v>2</v>
      </c>
      <c r="Q404" s="12" cm="1">
        <f t="array" ref="Q404">SUMPRODUCT(($G$2:$G$2540=G404)*(P404&gt;$P$2:$P$2540))+1</f>
        <v>3</v>
      </c>
      <c r="R404" s="12" t="e">
        <f>(Q404*100000)+#REF!</f>
        <v>#REF!</v>
      </c>
      <c r="S404" t="e" cm="1">
        <f t="array" ref="S404">SUMPRODUCT(($G$2:$G$2540=G404)*(R404&gt;$R$2:$R$2540))+1</f>
        <v>#REF!</v>
      </c>
      <c r="T404" t="str">
        <f t="shared" si="42"/>
        <v>FFOS LAS †</v>
      </c>
      <c r="U404">
        <v>0</v>
      </c>
      <c r="V404" t="s">
        <v>17</v>
      </c>
      <c r="W404">
        <f t="shared" si="43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9"/>
        <v>Afternoon45183</v>
      </c>
      <c r="D405" s="5" t="str">
        <f>IF('by region'!$C$2="Any","Any",'WTX courses'!V143)&amp;M405&amp;IF('by region'!$I$2="Any","Any",N405)&amp;G405</f>
        <v>AnyFlatAny45183</v>
      </c>
      <c r="E405" s="5" t="e">
        <f>IF(I405=#REF!,'WTX courses'!G143,"")</f>
        <v>#REF!</v>
      </c>
      <c r="F405" s="5" t="e">
        <f t="shared" si="40"/>
        <v>#REF!</v>
      </c>
      <c r="G405" s="15">
        <v>45183</v>
      </c>
      <c r="H405" s="16" t="s">
        <v>34</v>
      </c>
      <c r="I405" s="16" t="s">
        <v>65</v>
      </c>
      <c r="J405" s="16" t="s">
        <v>9</v>
      </c>
      <c r="K405" s="14" t="s">
        <v>24</v>
      </c>
      <c r="L405" s="14" t="s">
        <v>19</v>
      </c>
      <c r="M405" s="16" t="s">
        <v>25</v>
      </c>
      <c r="N405" s="16" t="s">
        <v>13</v>
      </c>
      <c r="O405" s="16" t="s">
        <v>14</v>
      </c>
      <c r="P405" s="12">
        <f t="shared" si="41"/>
        <v>1</v>
      </c>
      <c r="Q405" s="12" cm="1">
        <f t="array" ref="Q405">SUMPRODUCT(($G$2:$G$2540=G405)*(P405&gt;$P$2:$P$2540))+1</f>
        <v>1</v>
      </c>
      <c r="R405" s="12" t="e">
        <f>(Q405*100000)+#REF!</f>
        <v>#REF!</v>
      </c>
      <c r="S405" t="e" cm="1">
        <f t="array" ref="S405">SUMPRODUCT(($G$2:$G$2540=G405)*(R405&gt;$R$2:$R$2540))+1</f>
        <v>#REF!</v>
      </c>
      <c r="T405" t="str">
        <f t="shared" si="42"/>
        <v xml:space="preserve">FFOS LAS </v>
      </c>
      <c r="U405">
        <v>0</v>
      </c>
      <c r="V405" t="s">
        <v>17</v>
      </c>
      <c r="W405">
        <f t="shared" si="43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9"/>
        <v>Afternoon45200</v>
      </c>
      <c r="D406" s="5" t="str">
        <f>IF('by region'!$C$2="Any","Any",'WTX courses'!V144)&amp;M406&amp;IF('by region'!$I$2="Any","Any",N406)&amp;G406</f>
        <v>AnyFlatAny45200</v>
      </c>
      <c r="E406" s="5" t="e">
        <f>IF(I406=#REF!,'WTX courses'!G144,"")</f>
        <v>#REF!</v>
      </c>
      <c r="F406" s="5" t="e">
        <f t="shared" si="40"/>
        <v>#REF!</v>
      </c>
      <c r="G406" s="15">
        <v>45200</v>
      </c>
      <c r="H406" s="16" t="s">
        <v>40</v>
      </c>
      <c r="I406" s="16" t="s">
        <v>65</v>
      </c>
      <c r="J406" s="16" t="s">
        <v>9</v>
      </c>
      <c r="K406" s="14" t="s">
        <v>24</v>
      </c>
      <c r="L406" s="14" t="s">
        <v>19</v>
      </c>
      <c r="M406" s="16" t="s">
        <v>25</v>
      </c>
      <c r="N406" s="16" t="s">
        <v>13</v>
      </c>
      <c r="O406" s="16" t="s">
        <v>14</v>
      </c>
      <c r="P406" s="12">
        <f t="shared" si="41"/>
        <v>1</v>
      </c>
      <c r="Q406" s="12" cm="1">
        <f t="array" ref="Q406">SUMPRODUCT(($G$2:$G$2540=G406)*(P406&gt;$P$2:$P$2540))+1</f>
        <v>1</v>
      </c>
      <c r="R406" s="12" t="e">
        <f>(Q406*100000)+#REF!</f>
        <v>#REF!</v>
      </c>
      <c r="S406" t="e" cm="1">
        <f t="array" ref="S406">SUMPRODUCT(($G$2:$G$2540=G406)*(R406&gt;$R$2:$R$2540))+1</f>
        <v>#REF!</v>
      </c>
      <c r="T406" t="str">
        <f t="shared" si="42"/>
        <v xml:space="preserve">FFOS LAS </v>
      </c>
      <c r="U406">
        <v>0</v>
      </c>
      <c r="V406" t="s">
        <v>17</v>
      </c>
      <c r="W406">
        <f t="shared" si="43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9"/>
        <v>Afternoon45051</v>
      </c>
      <c r="D407" s="5" t="str">
        <f>IF('by region'!$C$2="Any","Any",'WTX courses'!V145)&amp;M407&amp;IF('by region'!$I$2="Any","Any",N407)&amp;G407</f>
        <v>AnyFlatAny45051</v>
      </c>
      <c r="E407" s="5" t="e">
        <f>IF(I407=#REF!,'WTX courses'!G145,"")</f>
        <v>#REF!</v>
      </c>
      <c r="F407" s="5" t="e">
        <f t="shared" si="40"/>
        <v>#REF!</v>
      </c>
      <c r="G407" s="15">
        <v>45051</v>
      </c>
      <c r="H407" s="16" t="s">
        <v>35</v>
      </c>
      <c r="I407" s="16" t="s">
        <v>85</v>
      </c>
      <c r="J407" s="16" t="s">
        <v>9</v>
      </c>
      <c r="K407" s="14" t="s">
        <v>10</v>
      </c>
      <c r="L407" s="14" t="s">
        <v>19</v>
      </c>
      <c r="M407" s="16" t="s">
        <v>25</v>
      </c>
      <c r="N407" s="16" t="s">
        <v>13</v>
      </c>
      <c r="O407" s="16" t="s">
        <v>14</v>
      </c>
      <c r="P407" s="12">
        <f t="shared" si="41"/>
        <v>1</v>
      </c>
      <c r="Q407" s="12" cm="1">
        <f t="array" ref="Q407">SUMPRODUCT(($G$2:$G$2540=G407)*(P407&gt;$P$2:$P$2540))+1</f>
        <v>1</v>
      </c>
      <c r="R407" s="12" t="e">
        <f>(Q407*100000)+#REF!</f>
        <v>#REF!</v>
      </c>
      <c r="S407" t="e" cm="1">
        <f t="array" ref="S407">SUMPRODUCT(($G$2:$G$2540=G407)*(R407&gt;$R$2:$R$2540))+1</f>
        <v>#REF!</v>
      </c>
      <c r="T407" t="str">
        <f t="shared" si="42"/>
        <v xml:space="preserve">GOODWOOD </v>
      </c>
      <c r="U407">
        <v>0</v>
      </c>
      <c r="V407" t="s">
        <v>17</v>
      </c>
      <c r="W407">
        <f t="shared" si="43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9"/>
        <v>Afternoon45052</v>
      </c>
      <c r="D408" s="5" t="str">
        <f>IF('by region'!$C$2="Any","Any",'WTX courses'!V146)&amp;M408&amp;IF('by region'!$I$2="Any","Any",N408)&amp;G408</f>
        <v>AnyFlatAny45052</v>
      </c>
      <c r="E408" s="5" t="e">
        <f>IF(I408=#REF!,'WTX courses'!G146,"")</f>
        <v>#REF!</v>
      </c>
      <c r="F408" s="5" t="e">
        <f t="shared" si="40"/>
        <v>#REF!</v>
      </c>
      <c r="G408" s="15">
        <v>45052</v>
      </c>
      <c r="H408" s="16" t="s">
        <v>37</v>
      </c>
      <c r="I408" s="16" t="s">
        <v>85</v>
      </c>
      <c r="J408" s="16" t="s">
        <v>9</v>
      </c>
      <c r="K408" s="14" t="s">
        <v>10</v>
      </c>
      <c r="L408" s="14" t="s">
        <v>19</v>
      </c>
      <c r="M408" s="16" t="s">
        <v>25</v>
      </c>
      <c r="N408" s="16" t="s">
        <v>13</v>
      </c>
      <c r="O408" s="16" t="s">
        <v>14</v>
      </c>
      <c r="P408" s="12">
        <f t="shared" si="41"/>
        <v>1</v>
      </c>
      <c r="Q408" s="12" cm="1">
        <f t="array" ref="Q408">SUMPRODUCT(($G$2:$G$2540=G408)*(P408&gt;$P$2:$P$2540))+1</f>
        <v>1</v>
      </c>
      <c r="R408" s="12" t="e">
        <f>(Q408*100000)+#REF!</f>
        <v>#REF!</v>
      </c>
      <c r="S408" t="e" cm="1">
        <f t="array" ref="S408">SUMPRODUCT(($G$2:$G$2540=G408)*(R408&gt;$R$2:$R$2540))+1</f>
        <v>#REF!</v>
      </c>
      <c r="T408" t="str">
        <f t="shared" si="42"/>
        <v xml:space="preserve">GOODWOOD </v>
      </c>
      <c r="U408">
        <v>0</v>
      </c>
      <c r="V408" t="s">
        <v>30</v>
      </c>
      <c r="W408">
        <f t="shared" si="43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9"/>
        <v>Afternoon45072</v>
      </c>
      <c r="D409" s="5" t="str">
        <f>IF('by region'!$C$2="Any","Any",'WTX courses'!V149)&amp;M409&amp;IF('by region'!$I$2="Any","Any",N409)&amp;G409</f>
        <v>AnyFlatAny45072</v>
      </c>
      <c r="E409" s="5" t="e">
        <f>IF(I409=#REF!,'WTX courses'!G149,"")</f>
        <v>#REF!</v>
      </c>
      <c r="F409" s="5" t="e">
        <f t="shared" si="40"/>
        <v>#REF!</v>
      </c>
      <c r="G409" s="15">
        <v>45072</v>
      </c>
      <c r="H409" s="16" t="s">
        <v>35</v>
      </c>
      <c r="I409" s="16" t="s">
        <v>85</v>
      </c>
      <c r="J409" s="16" t="s">
        <v>9</v>
      </c>
      <c r="K409" s="14" t="s">
        <v>10</v>
      </c>
      <c r="L409" s="14" t="s">
        <v>19</v>
      </c>
      <c r="M409" s="16" t="s">
        <v>25</v>
      </c>
      <c r="N409" s="16" t="s">
        <v>13</v>
      </c>
      <c r="O409" s="16" t="s">
        <v>14</v>
      </c>
      <c r="P409" s="12">
        <f t="shared" si="41"/>
        <v>1</v>
      </c>
      <c r="Q409" s="12" cm="1">
        <f t="array" ref="Q409">SUMPRODUCT(($G$2:$G$2540=G409)*(P409&gt;$P$2:$P$2540))+1</f>
        <v>1</v>
      </c>
      <c r="R409" s="12" t="e">
        <f>(Q409*100000)+#REF!</f>
        <v>#REF!</v>
      </c>
      <c r="S409" t="e" cm="1">
        <f t="array" ref="S409">SUMPRODUCT(($G$2:$G$2540=G409)*(R409&gt;$R$2:$R$2540))+1</f>
        <v>#REF!</v>
      </c>
      <c r="T409" t="str">
        <f t="shared" si="42"/>
        <v xml:space="preserve">GOODWOOD </v>
      </c>
      <c r="U409">
        <v>0</v>
      </c>
      <c r="V409" t="s">
        <v>30</v>
      </c>
      <c r="W409">
        <f t="shared" si="43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9"/>
        <v>Afternoon45073</v>
      </c>
      <c r="D410" s="5" t="str">
        <f>IF('by region'!$C$2="Any","Any",'WTX courses'!V150)&amp;M410&amp;IF('by region'!$I$2="Any","Any",N410)&amp;G410</f>
        <v>AnyFlatAny45073</v>
      </c>
      <c r="E410" s="5" t="e">
        <f>IF(I410=#REF!,'WTX courses'!G150,"")</f>
        <v>#REF!</v>
      </c>
      <c r="F410" s="5" t="e">
        <f t="shared" si="40"/>
        <v>#REF!</v>
      </c>
      <c r="G410" s="15">
        <v>45073</v>
      </c>
      <c r="H410" s="16" t="s">
        <v>37</v>
      </c>
      <c r="I410" s="16" t="s">
        <v>85</v>
      </c>
      <c r="J410" s="16" t="s">
        <v>9</v>
      </c>
      <c r="K410" s="14" t="s">
        <v>10</v>
      </c>
      <c r="L410" s="14" t="s">
        <v>19</v>
      </c>
      <c r="M410" s="16" t="s">
        <v>25</v>
      </c>
      <c r="N410" s="16" t="s">
        <v>13</v>
      </c>
      <c r="O410" s="16" t="s">
        <v>14</v>
      </c>
      <c r="P410" s="12">
        <f t="shared" si="41"/>
        <v>1</v>
      </c>
      <c r="Q410" s="12" cm="1">
        <f t="array" ref="Q410">SUMPRODUCT(($G$2:$G$2540=G410)*(P410&gt;$P$2:$P$2540))+1</f>
        <v>1</v>
      </c>
      <c r="R410" s="12" t="e">
        <f>(Q410*100000)+#REF!</f>
        <v>#REF!</v>
      </c>
      <c r="S410" t="e" cm="1">
        <f t="array" ref="S410">SUMPRODUCT(($G$2:$G$2540=G410)*(R410&gt;$R$2:$R$2540))+1</f>
        <v>#REF!</v>
      </c>
      <c r="T410" t="str">
        <f t="shared" si="42"/>
        <v xml:space="preserve">GOODWOOD </v>
      </c>
      <c r="U410">
        <v>0</v>
      </c>
      <c r="V410" t="s">
        <v>17</v>
      </c>
      <c r="W410">
        <f t="shared" si="43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9"/>
        <v>Evening45086</v>
      </c>
      <c r="D411" s="5" t="str">
        <f>IF('by region'!$C$2="Any","Any",'WTX courses'!V151)&amp;M411&amp;IF('by region'!$I$2="Any","Any",N411)&amp;G411</f>
        <v>AnyFlatAny45086</v>
      </c>
      <c r="E411" s="5" t="e">
        <f>IF(I411=#REF!,'WTX courses'!G151,"")</f>
        <v>#REF!</v>
      </c>
      <c r="F411" s="5" t="e">
        <f t="shared" si="40"/>
        <v>#REF!</v>
      </c>
      <c r="G411" s="15">
        <v>45086</v>
      </c>
      <c r="H411" s="16" t="s">
        <v>35</v>
      </c>
      <c r="I411" s="16" t="s">
        <v>85</v>
      </c>
      <c r="J411" s="16" t="s">
        <v>80</v>
      </c>
      <c r="K411" s="14" t="s">
        <v>10</v>
      </c>
      <c r="L411" s="14" t="s">
        <v>19</v>
      </c>
      <c r="M411" s="16" t="s">
        <v>25</v>
      </c>
      <c r="N411" s="16" t="s">
        <v>13</v>
      </c>
      <c r="O411" s="16" t="s">
        <v>14</v>
      </c>
      <c r="P411" s="12">
        <f t="shared" si="41"/>
        <v>2</v>
      </c>
      <c r="Q411" s="12" cm="1">
        <f t="array" ref="Q411">SUMPRODUCT(($G$2:$G$2540=G411)*(P411&gt;$P$2:$P$2540))+1</f>
        <v>3</v>
      </c>
      <c r="R411" s="12" t="e">
        <f>(Q411*100000)+#REF!</f>
        <v>#REF!</v>
      </c>
      <c r="S411" t="e" cm="1">
        <f t="array" ref="S411">SUMPRODUCT(($G$2:$G$2540=G411)*(R411&gt;$R$2:$R$2540))+1</f>
        <v>#REF!</v>
      </c>
      <c r="T411" t="str">
        <f t="shared" si="42"/>
        <v>GOODWOOD †</v>
      </c>
      <c r="U411">
        <v>0</v>
      </c>
      <c r="V411" t="s">
        <v>19</v>
      </c>
      <c r="W411">
        <f t="shared" si="43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9"/>
        <v>Afternoon45088</v>
      </c>
      <c r="D412" s="5" t="str">
        <f>IF('by region'!$C$2="Any","Any",'WTX courses'!V152)&amp;M412&amp;IF('by region'!$I$2="Any","Any",N412)&amp;G412</f>
        <v>AnyFlatAny45088</v>
      </c>
      <c r="E412" s="5" t="e">
        <f>IF(I412=#REF!,'WTX courses'!G152,"")</f>
        <v>#REF!</v>
      </c>
      <c r="F412" s="5" t="e">
        <f t="shared" si="40"/>
        <v>#REF!</v>
      </c>
      <c r="G412" s="15">
        <v>45088</v>
      </c>
      <c r="H412" s="16" t="s">
        <v>40</v>
      </c>
      <c r="I412" s="16" t="s">
        <v>85</v>
      </c>
      <c r="J412" s="16" t="s">
        <v>9</v>
      </c>
      <c r="K412" s="14" t="s">
        <v>10</v>
      </c>
      <c r="L412" s="14" t="s">
        <v>19</v>
      </c>
      <c r="M412" s="16" t="s">
        <v>25</v>
      </c>
      <c r="N412" s="16" t="s">
        <v>13</v>
      </c>
      <c r="O412" s="16" t="s">
        <v>14</v>
      </c>
      <c r="P412" s="12">
        <f t="shared" si="41"/>
        <v>1</v>
      </c>
      <c r="Q412" s="12" cm="1">
        <f t="array" ref="Q412">SUMPRODUCT(($G$2:$G$2540=G412)*(P412&gt;$P$2:$P$2540))+1</f>
        <v>1</v>
      </c>
      <c r="R412" s="12" t="e">
        <f>(Q412*100000)+#REF!</f>
        <v>#REF!</v>
      </c>
      <c r="S412" t="e" cm="1">
        <f t="array" ref="S412">SUMPRODUCT(($G$2:$G$2540=G412)*(R412&gt;$R$2:$R$2540))+1</f>
        <v>#REF!</v>
      </c>
      <c r="T412" t="str">
        <f t="shared" si="42"/>
        <v xml:space="preserve">GOODWOOD </v>
      </c>
      <c r="U412">
        <v>0</v>
      </c>
      <c r="V412" t="s">
        <v>17</v>
      </c>
      <c r="W412">
        <f t="shared" si="43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9"/>
        <v>Evening45093</v>
      </c>
      <c r="D413" s="5" t="str">
        <f>IF('by region'!$C$2="Any","Any",'WTX courses'!V153)&amp;M413&amp;IF('by region'!$I$2="Any","Any",N413)&amp;G413</f>
        <v>AnyFlatAny45093</v>
      </c>
      <c r="E413" s="5" t="e">
        <f>IF(I413=#REF!,'WTX courses'!G153,"")</f>
        <v>#REF!</v>
      </c>
      <c r="F413" s="5" t="e">
        <f t="shared" si="40"/>
        <v>#REF!</v>
      </c>
      <c r="G413" s="15">
        <v>45093</v>
      </c>
      <c r="H413" s="16" t="s">
        <v>35</v>
      </c>
      <c r="I413" s="16" t="s">
        <v>85</v>
      </c>
      <c r="J413" s="16" t="s">
        <v>80</v>
      </c>
      <c r="K413" s="14" t="s">
        <v>10</v>
      </c>
      <c r="L413" s="14" t="s">
        <v>19</v>
      </c>
      <c r="M413" s="16" t="s">
        <v>25</v>
      </c>
      <c r="N413" s="16" t="s">
        <v>13</v>
      </c>
      <c r="O413" s="16" t="s">
        <v>14</v>
      </c>
      <c r="P413" s="12">
        <f t="shared" si="41"/>
        <v>2</v>
      </c>
      <c r="Q413" s="12" cm="1">
        <f t="array" ref="Q413">SUMPRODUCT(($G$2:$G$2540=G413)*(P413&gt;$P$2:$P$2540))+1</f>
        <v>3</v>
      </c>
      <c r="R413" s="12" t="e">
        <f>(Q413*100000)+#REF!</f>
        <v>#REF!</v>
      </c>
      <c r="S413" t="e" cm="1">
        <f t="array" ref="S413">SUMPRODUCT(($G$2:$G$2540=G413)*(R413&gt;$R$2:$R$2540))+1</f>
        <v>#REF!</v>
      </c>
      <c r="T413" t="str">
        <f t="shared" si="42"/>
        <v>GOODWOOD †</v>
      </c>
      <c r="U413">
        <v>0</v>
      </c>
      <c r="V413" t="s">
        <v>19</v>
      </c>
      <c r="W413">
        <f t="shared" si="43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9"/>
        <v>Evening45100</v>
      </c>
      <c r="D414" s="5" t="str">
        <f>IF('by region'!$C$2="Any","Any",'WTX courses'!V154)&amp;M414&amp;IF('by region'!$I$2="Any","Any",N414)&amp;G414</f>
        <v>AnyFlatAny45100</v>
      </c>
      <c r="E414" s="5" t="e">
        <f>IF(I414=#REF!,'WTX courses'!G154,"")</f>
        <v>#REF!</v>
      </c>
      <c r="F414" s="5" t="e">
        <f t="shared" si="40"/>
        <v>#REF!</v>
      </c>
      <c r="G414" s="15">
        <v>45100</v>
      </c>
      <c r="H414" s="16" t="s">
        <v>35</v>
      </c>
      <c r="I414" s="16" t="s">
        <v>85</v>
      </c>
      <c r="J414" s="16" t="s">
        <v>80</v>
      </c>
      <c r="K414" s="14" t="s">
        <v>10</v>
      </c>
      <c r="L414" s="14" t="s">
        <v>19</v>
      </c>
      <c r="M414" s="16" t="s">
        <v>25</v>
      </c>
      <c r="N414" s="16" t="s">
        <v>13</v>
      </c>
      <c r="O414" s="16" t="s">
        <v>14</v>
      </c>
      <c r="P414" s="12">
        <f t="shared" si="41"/>
        <v>2</v>
      </c>
      <c r="Q414" s="12" cm="1">
        <f t="array" ref="Q414">SUMPRODUCT(($G$2:$G$2540=G414)*(P414&gt;$P$2:$P$2540))+1</f>
        <v>3</v>
      </c>
      <c r="R414" s="12" t="e">
        <f>(Q414*100000)+#REF!</f>
        <v>#REF!</v>
      </c>
      <c r="S414" t="e" cm="1">
        <f t="array" ref="S414">SUMPRODUCT(($G$2:$G$2540=G414)*(R414&gt;$R$2:$R$2540))+1</f>
        <v>#REF!</v>
      </c>
      <c r="T414" t="str">
        <f t="shared" si="42"/>
        <v>GOODWOOD †</v>
      </c>
      <c r="U414">
        <v>0</v>
      </c>
      <c r="V414" t="s">
        <v>11</v>
      </c>
      <c r="W414">
        <f t="shared" si="43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9"/>
        <v>Afternoon45139</v>
      </c>
      <c r="D415" s="5" t="str">
        <f>IF('by region'!$C$2="Any","Any",'WTX courses'!V155)&amp;M415&amp;IF('by region'!$I$2="Any","Any",N415)&amp;G415</f>
        <v>AnyFlatAny45139</v>
      </c>
      <c r="E415" s="5" t="e">
        <f>IF(I415=#REF!,'WTX courses'!G155,"")</f>
        <v>#REF!</v>
      </c>
      <c r="F415" s="5" t="e">
        <f t="shared" si="40"/>
        <v>#REF!</v>
      </c>
      <c r="G415" s="15">
        <v>45139</v>
      </c>
      <c r="H415" s="16" t="s">
        <v>7</v>
      </c>
      <c r="I415" s="16" t="s">
        <v>85</v>
      </c>
      <c r="J415" s="16" t="s">
        <v>9</v>
      </c>
      <c r="K415" s="14" t="s">
        <v>10</v>
      </c>
      <c r="L415" s="14" t="s">
        <v>19</v>
      </c>
      <c r="M415" s="16" t="s">
        <v>25</v>
      </c>
      <c r="N415" s="16" t="s">
        <v>13</v>
      </c>
      <c r="O415" s="16" t="s">
        <v>14</v>
      </c>
      <c r="P415" s="12">
        <f t="shared" si="41"/>
        <v>1</v>
      </c>
      <c r="Q415" s="12" cm="1">
        <f t="array" ref="Q415">SUMPRODUCT(($G$2:$G$2540=G415)*(P415&gt;$P$2:$P$2540))+1</f>
        <v>1</v>
      </c>
      <c r="R415" s="12" t="e">
        <f>(Q415*100000)+#REF!</f>
        <v>#REF!</v>
      </c>
      <c r="S415" t="e" cm="1">
        <f t="array" ref="S415">SUMPRODUCT(($G$2:$G$2540=G415)*(R415&gt;$R$2:$R$2540))+1</f>
        <v>#REF!</v>
      </c>
      <c r="T415" t="str">
        <f t="shared" si="42"/>
        <v xml:space="preserve">GOODWOOD </v>
      </c>
      <c r="U415">
        <v>0</v>
      </c>
      <c r="V415" t="s">
        <v>17</v>
      </c>
      <c r="W415">
        <f t="shared" si="43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9"/>
        <v>Afternoon45140</v>
      </c>
      <c r="D416" s="5" t="str">
        <f>IF('by region'!$C$2="Any","Any",'WTX courses'!V156)&amp;M416&amp;IF('by region'!$I$2="Any","Any",N416)&amp;G416</f>
        <v>AnyFlatAny45140</v>
      </c>
      <c r="E416" s="5" t="e">
        <f>IF(I416=#REF!,'WTX courses'!G156,"")</f>
        <v>#REF!</v>
      </c>
      <c r="F416" s="5" t="e">
        <f t="shared" si="40"/>
        <v>#REF!</v>
      </c>
      <c r="G416" s="15">
        <v>45140</v>
      </c>
      <c r="H416" s="16" t="s">
        <v>27</v>
      </c>
      <c r="I416" s="16" t="s">
        <v>85</v>
      </c>
      <c r="J416" s="16" t="s">
        <v>9</v>
      </c>
      <c r="K416" s="14" t="s">
        <v>10</v>
      </c>
      <c r="L416" s="14" t="s">
        <v>19</v>
      </c>
      <c r="M416" s="16" t="s">
        <v>25</v>
      </c>
      <c r="N416" s="16" t="s">
        <v>13</v>
      </c>
      <c r="O416" s="16" t="s">
        <v>14</v>
      </c>
      <c r="P416" s="12">
        <f t="shared" si="41"/>
        <v>1</v>
      </c>
      <c r="Q416" s="12" cm="1">
        <f t="array" ref="Q416">SUMPRODUCT(($G$2:$G$2540=G416)*(P416&gt;$P$2:$P$2540))+1</f>
        <v>1</v>
      </c>
      <c r="R416" s="12" t="e">
        <f>(Q416*100000)+#REF!</f>
        <v>#REF!</v>
      </c>
      <c r="S416" t="e" cm="1">
        <f t="array" ref="S416">SUMPRODUCT(($G$2:$G$2540=G416)*(R416&gt;$R$2:$R$2540))+1</f>
        <v>#REF!</v>
      </c>
      <c r="T416" t="str">
        <f t="shared" si="42"/>
        <v xml:space="preserve">GOODWOOD </v>
      </c>
      <c r="U416">
        <v>0</v>
      </c>
      <c r="V416" t="s">
        <v>11</v>
      </c>
      <c r="W416">
        <f t="shared" si="43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9"/>
        <v>Afternoon45141</v>
      </c>
      <c r="D417" s="5" t="str">
        <f>IF('by region'!$C$2="Any","Any",'WTX courses'!V157)&amp;M417&amp;IF('by region'!$I$2="Any","Any",N417)&amp;G417</f>
        <v>AnyFlatAny45141</v>
      </c>
      <c r="E417" s="5" t="e">
        <f>IF(I417=#REF!,'WTX courses'!G157,"")</f>
        <v>#REF!</v>
      </c>
      <c r="F417" s="5" t="e">
        <f t="shared" si="40"/>
        <v>#REF!</v>
      </c>
      <c r="G417" s="15">
        <v>45141</v>
      </c>
      <c r="H417" s="16" t="s">
        <v>34</v>
      </c>
      <c r="I417" s="16" t="s">
        <v>85</v>
      </c>
      <c r="J417" s="16" t="s">
        <v>9</v>
      </c>
      <c r="K417" s="14" t="s">
        <v>10</v>
      </c>
      <c r="L417" s="14" t="s">
        <v>19</v>
      </c>
      <c r="M417" s="16" t="s">
        <v>25</v>
      </c>
      <c r="N417" s="16" t="s">
        <v>13</v>
      </c>
      <c r="O417" s="16" t="s">
        <v>14</v>
      </c>
      <c r="P417" s="12">
        <f t="shared" si="41"/>
        <v>1</v>
      </c>
      <c r="Q417" s="12" cm="1">
        <f t="array" ref="Q417">SUMPRODUCT(($G$2:$G$2540=G417)*(P417&gt;$P$2:$P$2540))+1</f>
        <v>1</v>
      </c>
      <c r="R417" s="12" t="e">
        <f>(Q417*100000)+#REF!</f>
        <v>#REF!</v>
      </c>
      <c r="S417" t="e" cm="1">
        <f t="array" ref="S417">SUMPRODUCT(($G$2:$G$2540=G417)*(R417&gt;$R$2:$R$2540))+1</f>
        <v>#REF!</v>
      </c>
      <c r="T417" t="str">
        <f t="shared" si="42"/>
        <v xml:space="preserve">GOODWOOD </v>
      </c>
      <c r="U417">
        <v>0</v>
      </c>
      <c r="V417" t="s">
        <v>19</v>
      </c>
      <c r="W417">
        <f t="shared" si="43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9"/>
        <v>Afternoon45142</v>
      </c>
      <c r="D418" s="5" t="str">
        <f>IF('by region'!$C$2="Any","Any",'WTX courses'!V158)&amp;M418&amp;IF('by region'!$I$2="Any","Any",N418)&amp;G418</f>
        <v>AnyFlatAny45142</v>
      </c>
      <c r="E418" s="5" t="e">
        <f>IF(I418=#REF!,'WTX courses'!G158,"")</f>
        <v>#REF!</v>
      </c>
      <c r="F418" s="5" t="e">
        <f t="shared" si="40"/>
        <v>#REF!</v>
      </c>
      <c r="G418" s="15">
        <v>45142</v>
      </c>
      <c r="H418" s="16" t="s">
        <v>35</v>
      </c>
      <c r="I418" s="16" t="s">
        <v>85</v>
      </c>
      <c r="J418" s="16" t="s">
        <v>9</v>
      </c>
      <c r="K418" s="14" t="s">
        <v>10</v>
      </c>
      <c r="L418" s="14" t="s">
        <v>19</v>
      </c>
      <c r="M418" s="16" t="s">
        <v>25</v>
      </c>
      <c r="N418" s="16" t="s">
        <v>13</v>
      </c>
      <c r="O418" s="16" t="s">
        <v>14</v>
      </c>
      <c r="P418" s="12">
        <f t="shared" si="41"/>
        <v>1</v>
      </c>
      <c r="Q418" s="12" cm="1">
        <f t="array" ref="Q418">SUMPRODUCT(($G$2:$G$2540=G418)*(P418&gt;$P$2:$P$2540))+1</f>
        <v>1</v>
      </c>
      <c r="R418" s="12" t="e">
        <f>(Q418*100000)+#REF!</f>
        <v>#REF!</v>
      </c>
      <c r="S418" t="e" cm="1">
        <f t="array" ref="S418">SUMPRODUCT(($G$2:$G$2540=G418)*(R418&gt;$R$2:$R$2540))+1</f>
        <v>#REF!</v>
      </c>
      <c r="T418" t="str">
        <f t="shared" si="42"/>
        <v xml:space="preserve">GOODWOOD </v>
      </c>
      <c r="U418">
        <v>0</v>
      </c>
      <c r="V418" t="s">
        <v>19</v>
      </c>
      <c r="W418">
        <f t="shared" si="43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9"/>
        <v>Afternoon45143</v>
      </c>
      <c r="D419" s="5" t="str">
        <f>IF('by region'!$C$2="Any","Any",'WTX courses'!V159)&amp;M419&amp;IF('by region'!$I$2="Any","Any",N419)&amp;G419</f>
        <v>AnyFlatAny45143</v>
      </c>
      <c r="E419" s="5" t="e">
        <f>IF(I419=#REF!,'WTX courses'!G159,"")</f>
        <v>#REF!</v>
      </c>
      <c r="F419" s="5" t="e">
        <f t="shared" si="40"/>
        <v>#REF!</v>
      </c>
      <c r="G419" s="15">
        <v>45143</v>
      </c>
      <c r="H419" s="16" t="s">
        <v>37</v>
      </c>
      <c r="I419" s="16" t="s">
        <v>85</v>
      </c>
      <c r="J419" s="16" t="s">
        <v>9</v>
      </c>
      <c r="K419" s="14" t="s">
        <v>10</v>
      </c>
      <c r="L419" s="14" t="s">
        <v>19</v>
      </c>
      <c r="M419" s="16" t="s">
        <v>25</v>
      </c>
      <c r="N419" s="16" t="s">
        <v>13</v>
      </c>
      <c r="O419" s="16" t="s">
        <v>14</v>
      </c>
      <c r="P419" s="12">
        <f t="shared" si="41"/>
        <v>1</v>
      </c>
      <c r="Q419" s="12" cm="1">
        <f t="array" ref="Q419">SUMPRODUCT(($G$2:$G$2540=G419)*(P419&gt;$P$2:$P$2540))+1</f>
        <v>1</v>
      </c>
      <c r="R419" s="12" t="e">
        <f>(Q419*100000)+#REF!</f>
        <v>#REF!</v>
      </c>
      <c r="S419" t="e" cm="1">
        <f t="array" ref="S419">SUMPRODUCT(($G$2:$G$2540=G419)*(R419&gt;$R$2:$R$2540))+1</f>
        <v>#REF!</v>
      </c>
      <c r="T419" t="str">
        <f t="shared" si="42"/>
        <v xml:space="preserve">GOODWOOD </v>
      </c>
      <c r="U419">
        <v>0</v>
      </c>
      <c r="V419" t="s">
        <v>17</v>
      </c>
      <c r="W419">
        <f t="shared" si="43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9"/>
        <v>Evening45163</v>
      </c>
      <c r="D420" s="5" t="str">
        <f>IF('by region'!$C$2="Any","Any",'WTX courses'!V160)&amp;M420&amp;IF('by region'!$I$2="Any","Any",N420)&amp;G420</f>
        <v>AnyFlatAny45163</v>
      </c>
      <c r="E420" s="5" t="e">
        <f>IF(I420=#REF!,'WTX courses'!G160,"")</f>
        <v>#REF!</v>
      </c>
      <c r="F420" s="5" t="e">
        <f t="shared" si="40"/>
        <v>#REF!</v>
      </c>
      <c r="G420" s="15">
        <v>45163</v>
      </c>
      <c r="H420" s="16" t="s">
        <v>35</v>
      </c>
      <c r="I420" s="16" t="s">
        <v>85</v>
      </c>
      <c r="J420" s="16" t="s">
        <v>80</v>
      </c>
      <c r="K420" s="14" t="s">
        <v>10</v>
      </c>
      <c r="L420" s="14" t="s">
        <v>19</v>
      </c>
      <c r="M420" s="16" t="s">
        <v>25</v>
      </c>
      <c r="N420" s="16" t="s">
        <v>13</v>
      </c>
      <c r="O420" s="16" t="s">
        <v>14</v>
      </c>
      <c r="P420" s="12">
        <f t="shared" si="41"/>
        <v>2</v>
      </c>
      <c r="Q420" s="12" cm="1">
        <f t="array" ref="Q420">SUMPRODUCT(($G$2:$G$2540=G420)*(P420&gt;$P$2:$P$2540))+1</f>
        <v>3</v>
      </c>
      <c r="R420" s="12" t="e">
        <f>(Q420*100000)+#REF!</f>
        <v>#REF!</v>
      </c>
      <c r="S420" t="e" cm="1">
        <f t="array" ref="S420">SUMPRODUCT(($G$2:$G$2540=G420)*(R420&gt;$R$2:$R$2540))+1</f>
        <v>#REF!</v>
      </c>
      <c r="T420" t="str">
        <f t="shared" si="42"/>
        <v>GOODWOOD †</v>
      </c>
      <c r="U420">
        <v>0</v>
      </c>
      <c r="V420" t="s">
        <v>11</v>
      </c>
      <c r="W420">
        <f t="shared" si="43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9"/>
        <v>Afternoon45164</v>
      </c>
      <c r="D421" s="5" t="str">
        <f>IF('by region'!$C$2="Any","Any",'WTX courses'!V161)&amp;M421&amp;IF('by region'!$I$2="Any","Any",N421)&amp;G421</f>
        <v>AnyFlatAny45164</v>
      </c>
      <c r="E421" s="5" t="e">
        <f>IF(I421=#REF!,'WTX courses'!G161,"")</f>
        <v>#REF!</v>
      </c>
      <c r="F421" s="5" t="e">
        <f t="shared" si="40"/>
        <v>#REF!</v>
      </c>
      <c r="G421" s="15">
        <v>45164</v>
      </c>
      <c r="H421" s="16" t="s">
        <v>37</v>
      </c>
      <c r="I421" s="16" t="s">
        <v>85</v>
      </c>
      <c r="J421" s="16" t="s">
        <v>9</v>
      </c>
      <c r="K421" s="14" t="s">
        <v>10</v>
      </c>
      <c r="L421" s="14" t="s">
        <v>19</v>
      </c>
      <c r="M421" s="16" t="s">
        <v>25</v>
      </c>
      <c r="N421" s="16" t="s">
        <v>13</v>
      </c>
      <c r="O421" s="16" t="s">
        <v>14</v>
      </c>
      <c r="P421" s="12">
        <f t="shared" si="41"/>
        <v>1</v>
      </c>
      <c r="Q421" s="12" cm="1">
        <f t="array" ref="Q421">SUMPRODUCT(($G$2:$G$2540=G421)*(P421&gt;$P$2:$P$2540))+1</f>
        <v>1</v>
      </c>
      <c r="R421" s="12" t="e">
        <f>(Q421*100000)+#REF!</f>
        <v>#REF!</v>
      </c>
      <c r="S421" t="e" cm="1">
        <f t="array" ref="S421">SUMPRODUCT(($G$2:$G$2540=G421)*(R421&gt;$R$2:$R$2540))+1</f>
        <v>#REF!</v>
      </c>
      <c r="T421" t="str">
        <f t="shared" si="42"/>
        <v xml:space="preserve">GOODWOOD </v>
      </c>
      <c r="U421">
        <v>0</v>
      </c>
      <c r="V421" t="s">
        <v>19</v>
      </c>
      <c r="W421">
        <f t="shared" si="43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9"/>
        <v>Afternoon45165</v>
      </c>
      <c r="D422" s="5" t="str">
        <f>IF('by region'!$C$2="Any","Any",'WTX courses'!V162)&amp;M422&amp;IF('by region'!$I$2="Any","Any",N422)&amp;G422</f>
        <v>AnyFlatAny45165</v>
      </c>
      <c r="E422" s="5" t="e">
        <f>IF(I422=#REF!,'WTX courses'!G162,"")</f>
        <v>#REF!</v>
      </c>
      <c r="F422" s="5" t="e">
        <f t="shared" si="40"/>
        <v>#REF!</v>
      </c>
      <c r="G422" s="15">
        <v>45165</v>
      </c>
      <c r="H422" s="16" t="s">
        <v>40</v>
      </c>
      <c r="I422" s="16" t="s">
        <v>85</v>
      </c>
      <c r="J422" s="16" t="s">
        <v>9</v>
      </c>
      <c r="K422" s="14" t="s">
        <v>10</v>
      </c>
      <c r="L422" s="14" t="s">
        <v>19</v>
      </c>
      <c r="M422" s="16" t="s">
        <v>25</v>
      </c>
      <c r="N422" s="16" t="s">
        <v>13</v>
      </c>
      <c r="O422" s="16" t="s">
        <v>14</v>
      </c>
      <c r="P422" s="12">
        <f t="shared" si="41"/>
        <v>1</v>
      </c>
      <c r="Q422" s="12" cm="1">
        <f t="array" ref="Q422">SUMPRODUCT(($G$2:$G$2540=G422)*(P422&gt;$P$2:$P$2540))+1</f>
        <v>1</v>
      </c>
      <c r="R422" s="12" t="e">
        <f>(Q422*100000)+#REF!</f>
        <v>#REF!</v>
      </c>
      <c r="S422" t="e" cm="1">
        <f t="array" ref="S422">SUMPRODUCT(($G$2:$G$2540=G422)*(R422&gt;$R$2:$R$2540))+1</f>
        <v>#REF!</v>
      </c>
      <c r="T422" t="str">
        <f t="shared" si="42"/>
        <v xml:space="preserve">GOODWOOD </v>
      </c>
      <c r="U422">
        <v>0</v>
      </c>
      <c r="V422" t="s">
        <v>19</v>
      </c>
      <c r="W422">
        <f t="shared" si="43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9"/>
        <v>Afternoon45174</v>
      </c>
      <c r="D423" s="5" t="str">
        <f>IF('by region'!$C$2="Any","Any",'WTX courses'!V163)&amp;M423&amp;IF('by region'!$I$2="Any","Any",N423)&amp;G423</f>
        <v>AnyFlatAny45174</v>
      </c>
      <c r="E423" s="5" t="e">
        <f>IF(I423=#REF!,'WTX courses'!G163,"")</f>
        <v>#REF!</v>
      </c>
      <c r="F423" s="5" t="e">
        <f t="shared" si="40"/>
        <v>#REF!</v>
      </c>
      <c r="G423" s="15">
        <v>45174</v>
      </c>
      <c r="H423" s="16" t="s">
        <v>7</v>
      </c>
      <c r="I423" s="16" t="s">
        <v>85</v>
      </c>
      <c r="J423" s="16" t="s">
        <v>9</v>
      </c>
      <c r="K423" s="14" t="s">
        <v>10</v>
      </c>
      <c r="L423" s="14" t="s">
        <v>19</v>
      </c>
      <c r="M423" s="16" t="s">
        <v>25</v>
      </c>
      <c r="N423" s="16" t="s">
        <v>13</v>
      </c>
      <c r="O423" s="16" t="s">
        <v>14</v>
      </c>
      <c r="P423" s="12">
        <f t="shared" si="41"/>
        <v>1</v>
      </c>
      <c r="Q423" s="12" cm="1">
        <f t="array" ref="Q423">SUMPRODUCT(($G$2:$G$2540=G423)*(P423&gt;$P$2:$P$2540))+1</f>
        <v>1</v>
      </c>
      <c r="R423" s="12" t="e">
        <f>(Q423*100000)+#REF!</f>
        <v>#REF!</v>
      </c>
      <c r="S423" t="e" cm="1">
        <f t="array" ref="S423">SUMPRODUCT(($G$2:$G$2540=G423)*(R423&gt;$R$2:$R$2540))+1</f>
        <v>#REF!</v>
      </c>
      <c r="T423" t="str">
        <f t="shared" si="42"/>
        <v xml:space="preserve">GOODWOOD </v>
      </c>
      <c r="U423">
        <v>0</v>
      </c>
      <c r="V423" t="s">
        <v>11</v>
      </c>
      <c r="W423">
        <f t="shared" si="43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9"/>
        <v>Afternoon45196</v>
      </c>
      <c r="D424" s="5" t="str">
        <f>IF('by region'!$C$2="Any","Any",'WTX courses'!V164)&amp;M424&amp;IF('by region'!$I$2="Any","Any",N424)&amp;G424</f>
        <v>AnyFlatAny45196</v>
      </c>
      <c r="E424" s="5" t="e">
        <f>IF(I424=#REF!,'WTX courses'!G164,"")</f>
        <v>#REF!</v>
      </c>
      <c r="F424" s="5" t="e">
        <f t="shared" si="40"/>
        <v>#REF!</v>
      </c>
      <c r="G424" s="15">
        <v>45196</v>
      </c>
      <c r="H424" s="16" t="s">
        <v>27</v>
      </c>
      <c r="I424" s="16" t="s">
        <v>85</v>
      </c>
      <c r="J424" s="16" t="s">
        <v>9</v>
      </c>
      <c r="K424" s="14" t="s">
        <v>10</v>
      </c>
      <c r="L424" s="14" t="s">
        <v>19</v>
      </c>
      <c r="M424" s="16" t="s">
        <v>25</v>
      </c>
      <c r="N424" s="16" t="s">
        <v>13</v>
      </c>
      <c r="O424" s="16" t="s">
        <v>14</v>
      </c>
      <c r="P424" s="12">
        <f t="shared" si="41"/>
        <v>1</v>
      </c>
      <c r="Q424" s="12" cm="1">
        <f t="array" ref="Q424">SUMPRODUCT(($G$2:$G$2540=G424)*(P424&gt;$P$2:$P$2540))+1</f>
        <v>1</v>
      </c>
      <c r="R424" s="12" t="e">
        <f>(Q424*100000)+#REF!</f>
        <v>#REF!</v>
      </c>
      <c r="S424" t="e" cm="1">
        <f t="array" ref="S424">SUMPRODUCT(($G$2:$G$2540=G424)*(R424&gt;$R$2:$R$2540))+1</f>
        <v>#REF!</v>
      </c>
      <c r="T424" t="str">
        <f t="shared" si="42"/>
        <v xml:space="preserve">GOODWOOD </v>
      </c>
      <c r="U424">
        <v>0</v>
      </c>
      <c r="V424" t="s">
        <v>11</v>
      </c>
      <c r="W424">
        <f t="shared" si="43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9"/>
        <v>Afternoon45214</v>
      </c>
      <c r="D425" s="5" t="str">
        <f>IF('by region'!$C$2="Any","Any",'WTX courses'!V165)&amp;M425&amp;IF('by region'!$I$2="Any","Any",N425)&amp;G425</f>
        <v>AnyFlatAny45214</v>
      </c>
      <c r="E425" s="5" t="e">
        <f>IF(I425=#REF!,'WTX courses'!G165,"")</f>
        <v>#REF!</v>
      </c>
      <c r="F425" s="5" t="e">
        <f t="shared" si="40"/>
        <v>#REF!</v>
      </c>
      <c r="G425" s="15">
        <v>45214</v>
      </c>
      <c r="H425" s="16" t="s">
        <v>40</v>
      </c>
      <c r="I425" s="16" t="s">
        <v>85</v>
      </c>
      <c r="J425" s="16" t="s">
        <v>9</v>
      </c>
      <c r="K425" s="14" t="s">
        <v>10</v>
      </c>
      <c r="L425" s="14" t="s">
        <v>19</v>
      </c>
      <c r="M425" s="16" t="s">
        <v>25</v>
      </c>
      <c r="N425" s="16" t="s">
        <v>13</v>
      </c>
      <c r="O425" s="16" t="s">
        <v>14</v>
      </c>
      <c r="P425" s="12">
        <f t="shared" si="41"/>
        <v>1</v>
      </c>
      <c r="Q425" s="12" cm="1">
        <f t="array" ref="Q425">SUMPRODUCT(($G$2:$G$2540=G425)*(P425&gt;$P$2:$P$2540))+1</f>
        <v>1</v>
      </c>
      <c r="R425" s="12" t="e">
        <f>(Q425*100000)+#REF!</f>
        <v>#REF!</v>
      </c>
      <c r="S425" t="e" cm="1">
        <f t="array" ref="S425">SUMPRODUCT(($G$2:$G$2540=G425)*(R425&gt;$R$2:$R$2540))+1</f>
        <v>#REF!</v>
      </c>
      <c r="T425" t="str">
        <f t="shared" si="42"/>
        <v xml:space="preserve">GOODWOOD </v>
      </c>
      <c r="U425">
        <v>0</v>
      </c>
      <c r="V425" t="s">
        <v>17</v>
      </c>
      <c r="W425">
        <f t="shared" si="43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9"/>
        <v>Afternoon45045</v>
      </c>
      <c r="D426" s="5" t="str">
        <f>IF('by region'!$C$2="Any","Any",'WTX courses'!V166)&amp;M426&amp;IF('by region'!$I$2="Any","Any",N426)&amp;G426</f>
        <v>AnyFlatAny45045</v>
      </c>
      <c r="E426" s="5" t="e">
        <f>IF(I426=#REF!,'WTX courses'!G166,"")</f>
        <v>#REF!</v>
      </c>
      <c r="F426" s="5" t="e">
        <f t="shared" si="40"/>
        <v>#REF!</v>
      </c>
      <c r="G426" s="15">
        <v>45045</v>
      </c>
      <c r="H426" s="16" t="s">
        <v>37</v>
      </c>
      <c r="I426" s="16" t="s">
        <v>56</v>
      </c>
      <c r="J426" s="16" t="s">
        <v>9</v>
      </c>
      <c r="K426" s="14" t="s">
        <v>16</v>
      </c>
      <c r="L426" s="14" t="s">
        <v>11</v>
      </c>
      <c r="M426" s="16" t="s">
        <v>25</v>
      </c>
      <c r="N426" s="16" t="s">
        <v>13</v>
      </c>
      <c r="O426" s="16" t="s">
        <v>14</v>
      </c>
      <c r="P426" s="12">
        <f t="shared" si="41"/>
        <v>1</v>
      </c>
      <c r="Q426" s="12" cm="1">
        <f t="array" ref="Q426">SUMPRODUCT(($G$2:$G$2540=G426)*(P426&gt;$P$2:$P$2540))+1</f>
        <v>1</v>
      </c>
      <c r="R426" s="12" t="e">
        <f>(Q426*100000)+#REF!</f>
        <v>#REF!</v>
      </c>
      <c r="S426" t="e" cm="1">
        <f t="array" ref="S426">SUMPRODUCT(($G$2:$G$2540=G426)*(R426&gt;$R$2:$R$2540))+1</f>
        <v>#REF!</v>
      </c>
      <c r="T426" t="str">
        <f t="shared" si="42"/>
        <v xml:space="preserve">HAYDOCK PARK </v>
      </c>
      <c r="U426">
        <v>0</v>
      </c>
      <c r="V426" t="s">
        <v>19</v>
      </c>
      <c r="W426">
        <f t="shared" si="43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9"/>
        <v>Afternoon45071</v>
      </c>
      <c r="D427" s="5" t="str">
        <f>IF('by region'!$C$2="Any","Any",'WTX courses'!V167)&amp;M427&amp;IF('by region'!$I$2="Any","Any",N427)&amp;G427</f>
        <v>AnyFlatAny45071</v>
      </c>
      <c r="E427" s="5" t="e">
        <f>IF(I427=#REF!,'WTX courses'!G167,"")</f>
        <v>#REF!</v>
      </c>
      <c r="F427" s="5" t="e">
        <f t="shared" si="40"/>
        <v>#REF!</v>
      </c>
      <c r="G427" s="15">
        <v>45071</v>
      </c>
      <c r="H427" s="16" t="s">
        <v>34</v>
      </c>
      <c r="I427" s="16" t="s">
        <v>56</v>
      </c>
      <c r="J427" s="16" t="s">
        <v>9</v>
      </c>
      <c r="K427" s="14" t="s">
        <v>16</v>
      </c>
      <c r="L427" s="14" t="s">
        <v>11</v>
      </c>
      <c r="M427" s="16" t="s">
        <v>25</v>
      </c>
      <c r="N427" s="16" t="s">
        <v>13</v>
      </c>
      <c r="O427" s="16" t="s">
        <v>14</v>
      </c>
      <c r="P427" s="12">
        <f t="shared" si="41"/>
        <v>1</v>
      </c>
      <c r="Q427" s="12" cm="1">
        <f t="array" ref="Q427">SUMPRODUCT(($G$2:$G$2540=G427)*(P427&gt;$P$2:$P$2540))+1</f>
        <v>1</v>
      </c>
      <c r="R427" s="12" t="e">
        <f>(Q427*100000)+#REF!</f>
        <v>#REF!</v>
      </c>
      <c r="S427" t="e" cm="1">
        <f t="array" ref="S427">SUMPRODUCT(($G$2:$G$2540=G427)*(R427&gt;$R$2:$R$2540))+1</f>
        <v>#REF!</v>
      </c>
      <c r="T427" t="str">
        <f t="shared" si="42"/>
        <v xml:space="preserve">HAYDOCK PARK </v>
      </c>
      <c r="U427">
        <v>0</v>
      </c>
      <c r="V427" t="s">
        <v>30</v>
      </c>
      <c r="W427">
        <f t="shared" si="43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9"/>
        <v>Afternoon45072</v>
      </c>
      <c r="D428" s="5" t="str">
        <f>IF('by region'!$C$2="Any","Any",'WTX courses'!V168)&amp;M428&amp;IF('by region'!$I$2="Any","Any",N428)&amp;G428</f>
        <v>AnyFlatAny45072</v>
      </c>
      <c r="E428" s="5" t="e">
        <f>IF(I428=#REF!,'WTX courses'!G168,"")</f>
        <v>#REF!</v>
      </c>
      <c r="F428" s="5" t="e">
        <f t="shared" si="40"/>
        <v>#REF!</v>
      </c>
      <c r="G428" s="15">
        <v>45072</v>
      </c>
      <c r="H428" s="16" t="s">
        <v>35</v>
      </c>
      <c r="I428" s="16" t="s">
        <v>56</v>
      </c>
      <c r="J428" s="16" t="s">
        <v>9</v>
      </c>
      <c r="K428" s="14" t="s">
        <v>16</v>
      </c>
      <c r="L428" s="14" t="s">
        <v>11</v>
      </c>
      <c r="M428" s="16" t="s">
        <v>25</v>
      </c>
      <c r="N428" s="16" t="s">
        <v>13</v>
      </c>
      <c r="O428" s="16" t="s">
        <v>14</v>
      </c>
      <c r="P428" s="12">
        <f t="shared" si="41"/>
        <v>1</v>
      </c>
      <c r="Q428" s="12" cm="1">
        <f t="array" ref="Q428">SUMPRODUCT(($G$2:$G$2540=G428)*(P428&gt;$P$2:$P$2540))+1</f>
        <v>1</v>
      </c>
      <c r="R428" s="12" t="e">
        <f>(Q428*100000)+#REF!</f>
        <v>#REF!</v>
      </c>
      <c r="S428" t="e" cm="1">
        <f t="array" ref="S428">SUMPRODUCT(($G$2:$G$2540=G428)*(R428&gt;$R$2:$R$2540))+1</f>
        <v>#REF!</v>
      </c>
      <c r="T428" t="str">
        <f t="shared" si="42"/>
        <v xml:space="preserve">HAYDOCK PARK </v>
      </c>
      <c r="U428">
        <v>0</v>
      </c>
      <c r="V428" t="s">
        <v>19</v>
      </c>
      <c r="W428">
        <f t="shared" si="43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9"/>
        <v>Afternoon45073</v>
      </c>
      <c r="D429" s="5" t="str">
        <f>IF('by region'!$C$2="Any","Any",'WTX courses'!V169)&amp;M429&amp;IF('by region'!$I$2="Any","Any",N429)&amp;G429</f>
        <v>AnyFlatAny45073</v>
      </c>
      <c r="E429" s="5" t="e">
        <f>IF(I429=#REF!,'WTX courses'!G169,"")</f>
        <v>#REF!</v>
      </c>
      <c r="F429" s="5" t="e">
        <f t="shared" si="40"/>
        <v>#REF!</v>
      </c>
      <c r="G429" s="15">
        <v>45073</v>
      </c>
      <c r="H429" s="16" t="s">
        <v>37</v>
      </c>
      <c r="I429" s="16" t="s">
        <v>56</v>
      </c>
      <c r="J429" s="16" t="s">
        <v>9</v>
      </c>
      <c r="K429" s="14" t="s">
        <v>16</v>
      </c>
      <c r="L429" s="14" t="s">
        <v>11</v>
      </c>
      <c r="M429" s="16" t="s">
        <v>25</v>
      </c>
      <c r="N429" s="16" t="s">
        <v>13</v>
      </c>
      <c r="O429" s="16" t="s">
        <v>14</v>
      </c>
      <c r="P429" s="12">
        <f t="shared" si="41"/>
        <v>1</v>
      </c>
      <c r="Q429" s="12" cm="1">
        <f t="array" ref="Q429">SUMPRODUCT(($G$2:$G$2540=G429)*(P429&gt;$P$2:$P$2540))+1</f>
        <v>1</v>
      </c>
      <c r="R429" s="12" t="e">
        <f>(Q429*100000)+#REF!</f>
        <v>#REF!</v>
      </c>
      <c r="S429" t="e" cm="1">
        <f t="array" ref="S429">SUMPRODUCT(($G$2:$G$2540=G429)*(R429&gt;$R$2:$R$2540))+1</f>
        <v>#REF!</v>
      </c>
      <c r="T429" t="str">
        <f t="shared" si="42"/>
        <v xml:space="preserve">HAYDOCK PARK </v>
      </c>
      <c r="U429">
        <v>0</v>
      </c>
      <c r="V429" t="s">
        <v>19</v>
      </c>
      <c r="W429">
        <f t="shared" si="43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9"/>
        <v>Evening45086</v>
      </c>
      <c r="D430" s="5" t="str">
        <f>IF('by region'!$C$2="Any","Any",'WTX courses'!V170)&amp;M430&amp;IF('by region'!$I$2="Any","Any",N430)&amp;G430</f>
        <v>AnyFlatAny45086</v>
      </c>
      <c r="E430" s="5" t="e">
        <f>IF(I430=#REF!,'WTX courses'!G170,"")</f>
        <v>#REF!</v>
      </c>
      <c r="F430" s="5" t="e">
        <f t="shared" si="40"/>
        <v>#REF!</v>
      </c>
      <c r="G430" s="15">
        <v>45086</v>
      </c>
      <c r="H430" s="16" t="s">
        <v>35</v>
      </c>
      <c r="I430" s="16" t="s">
        <v>56</v>
      </c>
      <c r="J430" s="16" t="s">
        <v>80</v>
      </c>
      <c r="K430" s="14" t="s">
        <v>16</v>
      </c>
      <c r="L430" s="14" t="s">
        <v>11</v>
      </c>
      <c r="M430" s="16" t="s">
        <v>25</v>
      </c>
      <c r="N430" s="16" t="s">
        <v>13</v>
      </c>
      <c r="O430" s="16" t="s">
        <v>14</v>
      </c>
      <c r="P430" s="12">
        <f t="shared" si="41"/>
        <v>2</v>
      </c>
      <c r="Q430" s="12" cm="1">
        <f t="array" ref="Q430">SUMPRODUCT(($G$2:$G$2540=G430)*(P430&gt;$P$2:$P$2540))+1</f>
        <v>3</v>
      </c>
      <c r="R430" s="12" t="e">
        <f>(Q430*100000)+#REF!</f>
        <v>#REF!</v>
      </c>
      <c r="S430" t="e" cm="1">
        <f t="array" ref="S430">SUMPRODUCT(($G$2:$G$2540=G430)*(R430&gt;$R$2:$R$2540))+1</f>
        <v>#REF!</v>
      </c>
      <c r="T430" t="str">
        <f t="shared" si="42"/>
        <v>HAYDOCK PARK †</v>
      </c>
      <c r="U430">
        <v>0</v>
      </c>
      <c r="V430" t="s">
        <v>11</v>
      </c>
      <c r="W430">
        <f t="shared" si="43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9"/>
        <v>Afternoon45087</v>
      </c>
      <c r="D431" s="5" t="str">
        <f>IF('by region'!$C$2="Any","Any",'WTX courses'!V171)&amp;M431&amp;IF('by region'!$I$2="Any","Any",N431)&amp;G431</f>
        <v>AnyFlatAny45087</v>
      </c>
      <c r="E431" s="5" t="e">
        <f>IF(I431=#REF!,'WTX courses'!G171,"")</f>
        <v>#REF!</v>
      </c>
      <c r="F431" s="5" t="e">
        <f t="shared" si="40"/>
        <v>#REF!</v>
      </c>
      <c r="G431" s="15">
        <v>45087</v>
      </c>
      <c r="H431" s="16" t="s">
        <v>37</v>
      </c>
      <c r="I431" s="16" t="s">
        <v>56</v>
      </c>
      <c r="J431" s="16" t="s">
        <v>9</v>
      </c>
      <c r="K431" s="14" t="s">
        <v>16</v>
      </c>
      <c r="L431" s="14" t="s">
        <v>11</v>
      </c>
      <c r="M431" s="16" t="s">
        <v>25</v>
      </c>
      <c r="N431" s="16" t="s">
        <v>13</v>
      </c>
      <c r="O431" s="16" t="s">
        <v>14</v>
      </c>
      <c r="P431" s="12">
        <f t="shared" si="41"/>
        <v>1</v>
      </c>
      <c r="Q431" s="12" cm="1">
        <f t="array" ref="Q431">SUMPRODUCT(($G$2:$G$2540=G431)*(P431&gt;$P$2:$P$2540))+1</f>
        <v>1</v>
      </c>
      <c r="R431" s="12" t="e">
        <f>(Q431*100000)+#REF!</f>
        <v>#REF!</v>
      </c>
      <c r="S431" t="e" cm="1">
        <f t="array" ref="S431">SUMPRODUCT(($G$2:$G$2540=G431)*(R431&gt;$R$2:$R$2540))+1</f>
        <v>#REF!</v>
      </c>
      <c r="T431" t="str">
        <f t="shared" si="42"/>
        <v xml:space="preserve">HAYDOCK PARK </v>
      </c>
      <c r="U431">
        <v>0</v>
      </c>
      <c r="V431" t="s">
        <v>17</v>
      </c>
      <c r="W431">
        <f t="shared" si="43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9"/>
        <v>Afternoon45091</v>
      </c>
      <c r="D432" s="5" t="str">
        <f>IF('by region'!$C$2="Any","Any",'WTX courses'!V172)&amp;M432&amp;IF('by region'!$I$2="Any","Any",N432)&amp;G432</f>
        <v>AnyFlatAny45091</v>
      </c>
      <c r="E432" s="5" t="e">
        <f>IF(I432=#REF!,'WTX courses'!G172,"")</f>
        <v>#REF!</v>
      </c>
      <c r="F432" s="5" t="e">
        <f t="shared" si="40"/>
        <v>#REF!</v>
      </c>
      <c r="G432" s="15">
        <v>45091</v>
      </c>
      <c r="H432" s="16" t="s">
        <v>27</v>
      </c>
      <c r="I432" s="16" t="s">
        <v>56</v>
      </c>
      <c r="J432" s="16" t="s">
        <v>9</v>
      </c>
      <c r="K432" s="14" t="s">
        <v>16</v>
      </c>
      <c r="L432" s="14" t="s">
        <v>11</v>
      </c>
      <c r="M432" s="16" t="s">
        <v>25</v>
      </c>
      <c r="N432" s="16" t="s">
        <v>13</v>
      </c>
      <c r="O432" s="16" t="s">
        <v>14</v>
      </c>
      <c r="P432" s="12">
        <f t="shared" si="41"/>
        <v>1</v>
      </c>
      <c r="Q432" s="12" cm="1">
        <f t="array" ref="Q432">SUMPRODUCT(($G$2:$G$2540=G432)*(P432&gt;$P$2:$P$2540))+1</f>
        <v>1</v>
      </c>
      <c r="R432" s="12" t="e">
        <f>(Q432*100000)+#REF!</f>
        <v>#REF!</v>
      </c>
      <c r="S432" t="e" cm="1">
        <f t="array" ref="S432">SUMPRODUCT(($G$2:$G$2540=G432)*(R432&gt;$R$2:$R$2540))+1</f>
        <v>#REF!</v>
      </c>
      <c r="T432" t="str">
        <f t="shared" si="42"/>
        <v xml:space="preserve">HAYDOCK PARK </v>
      </c>
      <c r="U432">
        <v>1</v>
      </c>
      <c r="V432" t="s">
        <v>11</v>
      </c>
      <c r="W432">
        <f t="shared" si="43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9"/>
        <v>Evening45092</v>
      </c>
      <c r="D433" s="5" t="str">
        <f>IF('by region'!$C$2="Any","Any",'WTX courses'!V173)&amp;M433&amp;IF('by region'!$I$2="Any","Any",N433)&amp;G433</f>
        <v>AnyFlatAny45092</v>
      </c>
      <c r="E433" s="5" t="e">
        <f>IF(I433=#REF!,'WTX courses'!G173,"")</f>
        <v>#REF!</v>
      </c>
      <c r="F433" s="5" t="e">
        <f t="shared" si="40"/>
        <v>#REF!</v>
      </c>
      <c r="G433" s="15">
        <v>45092</v>
      </c>
      <c r="H433" s="16" t="s">
        <v>34</v>
      </c>
      <c r="I433" s="16" t="s">
        <v>56</v>
      </c>
      <c r="J433" s="16" t="s">
        <v>80</v>
      </c>
      <c r="K433" s="14" t="s">
        <v>16</v>
      </c>
      <c r="L433" s="14" t="s">
        <v>11</v>
      </c>
      <c r="M433" s="16" t="s">
        <v>25</v>
      </c>
      <c r="N433" s="16" t="s">
        <v>13</v>
      </c>
      <c r="O433" s="16" t="s">
        <v>14</v>
      </c>
      <c r="P433" s="12">
        <f t="shared" si="41"/>
        <v>2</v>
      </c>
      <c r="Q433" s="12" cm="1">
        <f t="array" ref="Q433">SUMPRODUCT(($G$2:$G$2540=G433)*(P433&gt;$P$2:$P$2540))+1</f>
        <v>4</v>
      </c>
      <c r="R433" s="12" t="e">
        <f>(Q433*100000)+#REF!</f>
        <v>#REF!</v>
      </c>
      <c r="S433" t="e" cm="1">
        <f t="array" ref="S433">SUMPRODUCT(($G$2:$G$2540=G433)*(R433&gt;$R$2:$R$2540))+1</f>
        <v>#REF!</v>
      </c>
      <c r="T433" t="str">
        <f t="shared" si="42"/>
        <v>HAYDOCK PARK †</v>
      </c>
      <c r="U433">
        <v>1</v>
      </c>
      <c r="V433" t="s">
        <v>11</v>
      </c>
      <c r="W433">
        <f t="shared" si="43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9"/>
        <v>Evening45101</v>
      </c>
      <c r="D434" s="5" t="str">
        <f>IF('by region'!$C$2="Any","Any",'WTX courses'!V174)&amp;M434&amp;IF('by region'!$I$2="Any","Any",N434)&amp;G434</f>
        <v>AnyFlatAny45101</v>
      </c>
      <c r="E434" s="5" t="e">
        <f>IF(I434=#REF!,'WTX courses'!G174,"")</f>
        <v>#REF!</v>
      </c>
      <c r="F434" s="5" t="e">
        <f t="shared" si="40"/>
        <v>#REF!</v>
      </c>
      <c r="G434" s="15">
        <v>45101</v>
      </c>
      <c r="H434" s="16" t="s">
        <v>37</v>
      </c>
      <c r="I434" s="16" t="s">
        <v>56</v>
      </c>
      <c r="J434" s="16" t="s">
        <v>80</v>
      </c>
      <c r="K434" s="14" t="s">
        <v>16</v>
      </c>
      <c r="L434" s="14" t="s">
        <v>11</v>
      </c>
      <c r="M434" s="16" t="s">
        <v>25</v>
      </c>
      <c r="N434" s="16" t="s">
        <v>13</v>
      </c>
      <c r="O434" s="16" t="s">
        <v>14</v>
      </c>
      <c r="P434" s="12">
        <f t="shared" si="41"/>
        <v>2</v>
      </c>
      <c r="Q434" s="12" cm="1">
        <f t="array" ref="Q434">SUMPRODUCT(($G$2:$G$2540=G434)*(P434&gt;$P$2:$P$2540))+1</f>
        <v>3</v>
      </c>
      <c r="R434" s="12" t="e">
        <f>(Q434*100000)+#REF!</f>
        <v>#REF!</v>
      </c>
      <c r="S434" t="e" cm="1">
        <f t="array" ref="S434">SUMPRODUCT(($G$2:$G$2540=G434)*(R434&gt;$R$2:$R$2540))+1</f>
        <v>#REF!</v>
      </c>
      <c r="T434" t="str">
        <f t="shared" si="42"/>
        <v>HAYDOCK PARK †</v>
      </c>
      <c r="U434">
        <v>0</v>
      </c>
      <c r="V434" t="s">
        <v>19</v>
      </c>
      <c r="W434">
        <f t="shared" si="43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9"/>
        <v>Afternoon45113</v>
      </c>
      <c r="D435" s="5" t="str">
        <f>IF('by region'!$C$2="Any","Any",'WTX courses'!V175)&amp;M435&amp;IF('by region'!$I$2="Any","Any",N435)&amp;G435</f>
        <v>AnyFlatAny45113</v>
      </c>
      <c r="E435" s="5" t="e">
        <f>IF(I435=#REF!,'WTX courses'!G175,"")</f>
        <v>#REF!</v>
      </c>
      <c r="F435" s="5" t="e">
        <f t="shared" si="40"/>
        <v>#REF!</v>
      </c>
      <c r="G435" s="15">
        <v>45113</v>
      </c>
      <c r="H435" s="16" t="s">
        <v>34</v>
      </c>
      <c r="I435" s="16" t="s">
        <v>56</v>
      </c>
      <c r="J435" s="16" t="s">
        <v>9</v>
      </c>
      <c r="K435" s="14" t="s">
        <v>16</v>
      </c>
      <c r="L435" s="14" t="s">
        <v>11</v>
      </c>
      <c r="M435" s="16" t="s">
        <v>25</v>
      </c>
      <c r="N435" s="16" t="s">
        <v>13</v>
      </c>
      <c r="O435" s="16" t="s">
        <v>14</v>
      </c>
      <c r="P435" s="12">
        <f t="shared" si="41"/>
        <v>1</v>
      </c>
      <c r="Q435" s="12" cm="1">
        <f t="array" ref="Q435">SUMPRODUCT(($G$2:$G$2540=G435)*(P435&gt;$P$2:$P$2540))+1</f>
        <v>1</v>
      </c>
      <c r="R435" s="12" t="e">
        <f>(Q435*100000)+#REF!</f>
        <v>#REF!</v>
      </c>
      <c r="S435" t="e" cm="1">
        <f t="array" ref="S435">SUMPRODUCT(($G$2:$G$2540=G435)*(R435&gt;$R$2:$R$2540))+1</f>
        <v>#REF!</v>
      </c>
      <c r="T435" t="str">
        <f t="shared" si="42"/>
        <v xml:space="preserve">HAYDOCK PARK </v>
      </c>
      <c r="U435">
        <v>0</v>
      </c>
      <c r="V435" t="s">
        <v>17</v>
      </c>
      <c r="W435">
        <f t="shared" si="43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9"/>
        <v>Evening45114</v>
      </c>
      <c r="D436" s="5" t="str">
        <f>IF('by region'!$C$2="Any","Any",'WTX courses'!V176)&amp;M436&amp;IF('by region'!$I$2="Any","Any",N436)&amp;G436</f>
        <v>AnyFlatAny45114</v>
      </c>
      <c r="E436" s="5" t="e">
        <f>IF(I436=#REF!,'WTX courses'!G176,"")</f>
        <v>#REF!</v>
      </c>
      <c r="F436" s="5" t="e">
        <f t="shared" si="40"/>
        <v>#REF!</v>
      </c>
      <c r="G436" s="15">
        <v>45114</v>
      </c>
      <c r="H436" s="16" t="s">
        <v>35</v>
      </c>
      <c r="I436" s="16" t="s">
        <v>56</v>
      </c>
      <c r="J436" s="16" t="s">
        <v>80</v>
      </c>
      <c r="K436" s="14" t="s">
        <v>16</v>
      </c>
      <c r="L436" s="14" t="s">
        <v>11</v>
      </c>
      <c r="M436" s="16" t="s">
        <v>25</v>
      </c>
      <c r="N436" s="16" t="s">
        <v>13</v>
      </c>
      <c r="O436" s="16" t="s">
        <v>14</v>
      </c>
      <c r="P436" s="12">
        <f t="shared" si="41"/>
        <v>2</v>
      </c>
      <c r="Q436" s="12" cm="1">
        <f t="array" ref="Q436">SUMPRODUCT(($G$2:$G$2540=G436)*(P436&gt;$P$2:$P$2540))+1</f>
        <v>2</v>
      </c>
      <c r="R436" s="12" t="e">
        <f>(Q436*100000)+#REF!</f>
        <v>#REF!</v>
      </c>
      <c r="S436" t="e" cm="1">
        <f t="array" ref="S436">SUMPRODUCT(($G$2:$G$2540=G436)*(R436&gt;$R$2:$R$2540))+1</f>
        <v>#REF!</v>
      </c>
      <c r="T436" t="str">
        <f t="shared" si="42"/>
        <v>HAYDOCK PARK †</v>
      </c>
      <c r="U436">
        <v>0</v>
      </c>
      <c r="V436" t="s">
        <v>11</v>
      </c>
      <c r="W436">
        <f t="shared" si="43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9"/>
        <v>Afternoon45115</v>
      </c>
      <c r="D437" s="5" t="str">
        <f>IF('by region'!$C$2="Any","Any",'WTX courses'!V177)&amp;M437&amp;IF('by region'!$I$2="Any","Any",N437)&amp;G437</f>
        <v>AnyFlatAny45115</v>
      </c>
      <c r="E437" s="5" t="e">
        <f>IF(I437=#REF!,'WTX courses'!G177,"")</f>
        <v>#REF!</v>
      </c>
      <c r="F437" s="5" t="e">
        <f t="shared" si="40"/>
        <v>#REF!</v>
      </c>
      <c r="G437" s="15">
        <v>45115</v>
      </c>
      <c r="H437" s="16" t="s">
        <v>37</v>
      </c>
      <c r="I437" s="16" t="s">
        <v>56</v>
      </c>
      <c r="J437" s="16" t="s">
        <v>9</v>
      </c>
      <c r="K437" s="14" t="s">
        <v>16</v>
      </c>
      <c r="L437" s="14" t="s">
        <v>11</v>
      </c>
      <c r="M437" s="16" t="s">
        <v>25</v>
      </c>
      <c r="N437" s="16" t="s">
        <v>13</v>
      </c>
      <c r="O437" s="16" t="s">
        <v>14</v>
      </c>
      <c r="P437" s="12">
        <f t="shared" si="41"/>
        <v>1</v>
      </c>
      <c r="Q437" s="12" cm="1">
        <f t="array" ref="Q437">SUMPRODUCT(($G$2:$G$2540=G437)*(P437&gt;$P$2:$P$2540))+1</f>
        <v>1</v>
      </c>
      <c r="R437" s="12" t="e">
        <f>(Q437*100000)+#REF!</f>
        <v>#REF!</v>
      </c>
      <c r="S437" t="e" cm="1">
        <f t="array" ref="S437">SUMPRODUCT(($G$2:$G$2540=G437)*(R437&gt;$R$2:$R$2540))+1</f>
        <v>#REF!</v>
      </c>
      <c r="T437" t="str">
        <f t="shared" si="42"/>
        <v xml:space="preserve">HAYDOCK PARK </v>
      </c>
      <c r="U437">
        <v>0</v>
      </c>
      <c r="V437" t="s">
        <v>19</v>
      </c>
      <c r="W437">
        <f t="shared" si="43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si="39"/>
        <v>Afternoon45128</v>
      </c>
      <c r="D438" s="5" t="str">
        <f>IF('by region'!$C$2="Any","Any",'WTX courses'!V178)&amp;M438&amp;IF('by region'!$I$2="Any","Any",N438)&amp;G438</f>
        <v>AnyFlatAny45128</v>
      </c>
      <c r="E438" s="5" t="e">
        <f>IF(I438=#REF!,'WTX courses'!G178,"")</f>
        <v>#REF!</v>
      </c>
      <c r="F438" s="5" t="e">
        <f t="shared" si="40"/>
        <v>#REF!</v>
      </c>
      <c r="G438" s="15">
        <v>45128</v>
      </c>
      <c r="H438" s="16" t="s">
        <v>35</v>
      </c>
      <c r="I438" s="16" t="s">
        <v>56</v>
      </c>
      <c r="J438" s="16" t="s">
        <v>9</v>
      </c>
      <c r="K438" s="14" t="s">
        <v>16</v>
      </c>
      <c r="L438" s="14" t="s">
        <v>11</v>
      </c>
      <c r="M438" s="16" t="s">
        <v>25</v>
      </c>
      <c r="N438" s="16" t="s">
        <v>13</v>
      </c>
      <c r="O438" s="16" t="s">
        <v>14</v>
      </c>
      <c r="P438" s="12">
        <f t="shared" si="41"/>
        <v>1</v>
      </c>
      <c r="Q438" s="12" cm="1">
        <f t="array" ref="Q438">SUMPRODUCT(($G$2:$G$2540=G438)*(P438&gt;$P$2:$P$2540))+1</f>
        <v>1</v>
      </c>
      <c r="R438" s="12" t="e">
        <f>(Q438*100000)+#REF!</f>
        <v>#REF!</v>
      </c>
      <c r="S438" t="e" cm="1">
        <f t="array" ref="S438">SUMPRODUCT(($G$2:$G$2540=G438)*(R438&gt;$R$2:$R$2540))+1</f>
        <v>#REF!</v>
      </c>
      <c r="T438" t="str">
        <f t="shared" si="42"/>
        <v xml:space="preserve">HAYDOCK PARK </v>
      </c>
      <c r="U438">
        <v>0</v>
      </c>
      <c r="V438" t="s">
        <v>11</v>
      </c>
      <c r="W438">
        <f t="shared" si="43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9"/>
        <v>Evening45129</v>
      </c>
      <c r="D439" s="5" t="str">
        <f>IF('by region'!$C$2="Any","Any",'WTX courses'!V179)&amp;M439&amp;IF('by region'!$I$2="Any","Any",N439)&amp;G439</f>
        <v>AnyFlatAny45129</v>
      </c>
      <c r="E439" s="5" t="e">
        <f>IF(I439=#REF!,'WTX courses'!G179,"")</f>
        <v>#REF!</v>
      </c>
      <c r="F439" s="5" t="e">
        <f t="shared" si="40"/>
        <v>#REF!</v>
      </c>
      <c r="G439" s="15">
        <v>45129</v>
      </c>
      <c r="H439" s="16" t="s">
        <v>37</v>
      </c>
      <c r="I439" s="16" t="s">
        <v>56</v>
      </c>
      <c r="J439" s="16" t="s">
        <v>80</v>
      </c>
      <c r="K439" s="14" t="s">
        <v>16</v>
      </c>
      <c r="L439" s="14" t="s">
        <v>11</v>
      </c>
      <c r="M439" s="16" t="s">
        <v>25</v>
      </c>
      <c r="N439" s="16" t="s">
        <v>13</v>
      </c>
      <c r="O439" s="16" t="s">
        <v>14</v>
      </c>
      <c r="P439" s="12">
        <f t="shared" si="41"/>
        <v>2</v>
      </c>
      <c r="Q439" s="12" cm="1">
        <f t="array" ref="Q439">SUMPRODUCT(($G$2:$G$2540=G439)*(P439&gt;$P$2:$P$2540))+1</f>
        <v>5</v>
      </c>
      <c r="R439" s="12" t="e">
        <f>(Q439*100000)+#REF!</f>
        <v>#REF!</v>
      </c>
      <c r="S439" t="e" cm="1">
        <f t="array" ref="S439">SUMPRODUCT(($G$2:$G$2540=G439)*(R439&gt;$R$2:$R$2540))+1</f>
        <v>#REF!</v>
      </c>
      <c r="T439" t="str">
        <f t="shared" si="42"/>
        <v>HAYDOCK PARK †</v>
      </c>
      <c r="U439">
        <v>0</v>
      </c>
      <c r="V439" t="s">
        <v>17</v>
      </c>
      <c r="W439">
        <f t="shared" si="43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9"/>
        <v>Evening45149</v>
      </c>
      <c r="D440" s="5" t="str">
        <f>IF('by region'!$C$2="Any","Any",'WTX courses'!V180)&amp;M440&amp;IF('by region'!$I$2="Any","Any",N440)&amp;G440</f>
        <v>AnyFlatAny45149</v>
      </c>
      <c r="E440" s="5" t="e">
        <f>IF(I440=#REF!,'WTX courses'!G180,"")</f>
        <v>#REF!</v>
      </c>
      <c r="F440" s="5" t="e">
        <f t="shared" si="40"/>
        <v>#REF!</v>
      </c>
      <c r="G440" s="15">
        <v>45149</v>
      </c>
      <c r="H440" s="16" t="s">
        <v>35</v>
      </c>
      <c r="I440" s="16" t="s">
        <v>56</v>
      </c>
      <c r="J440" s="16" t="s">
        <v>80</v>
      </c>
      <c r="K440" s="14" t="s">
        <v>16</v>
      </c>
      <c r="L440" s="14" t="s">
        <v>11</v>
      </c>
      <c r="M440" s="16" t="s">
        <v>25</v>
      </c>
      <c r="N440" s="16" t="s">
        <v>13</v>
      </c>
      <c r="O440" s="16" t="s">
        <v>14</v>
      </c>
      <c r="P440" s="12">
        <f t="shared" si="41"/>
        <v>2</v>
      </c>
      <c r="Q440" s="12" cm="1">
        <f t="array" ref="Q440">SUMPRODUCT(($G$2:$G$2540=G440)*(P440&gt;$P$2:$P$2540))+1</f>
        <v>2</v>
      </c>
      <c r="R440" s="12" t="e">
        <f>(Q440*100000)+#REF!</f>
        <v>#REF!</v>
      </c>
      <c r="S440" t="e" cm="1">
        <f t="array" ref="S440">SUMPRODUCT(($G$2:$G$2540=G440)*(R440&gt;$R$2:$R$2540))+1</f>
        <v>#REF!</v>
      </c>
      <c r="T440" t="str">
        <f t="shared" si="42"/>
        <v>HAYDOCK PARK †</v>
      </c>
      <c r="U440">
        <v>0</v>
      </c>
      <c r="V440" t="s">
        <v>19</v>
      </c>
      <c r="W440">
        <f t="shared" si="43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si="39"/>
        <v>Afternoon45150</v>
      </c>
      <c r="D441" s="5" t="str">
        <f>IF('by region'!$C$2="Any","Any",'WTX courses'!V181)&amp;M441&amp;IF('by region'!$I$2="Any","Any",N441)&amp;G441</f>
        <v>AnyFlatAny45150</v>
      </c>
      <c r="E441" s="5" t="e">
        <f>IF(I441=#REF!,'WTX courses'!G181,"")</f>
        <v>#REF!</v>
      </c>
      <c r="F441" s="5" t="e">
        <f t="shared" si="40"/>
        <v>#REF!</v>
      </c>
      <c r="G441" s="15">
        <v>45150</v>
      </c>
      <c r="H441" s="16" t="s">
        <v>37</v>
      </c>
      <c r="I441" s="16" t="s">
        <v>56</v>
      </c>
      <c r="J441" s="16" t="s">
        <v>9</v>
      </c>
      <c r="K441" s="14" t="s">
        <v>16</v>
      </c>
      <c r="L441" s="14" t="s">
        <v>11</v>
      </c>
      <c r="M441" s="16" t="s">
        <v>25</v>
      </c>
      <c r="N441" s="16" t="s">
        <v>13</v>
      </c>
      <c r="O441" s="16" t="s">
        <v>14</v>
      </c>
      <c r="P441" s="12">
        <f t="shared" si="41"/>
        <v>1</v>
      </c>
      <c r="Q441" s="12" cm="1">
        <f t="array" ref="Q441">SUMPRODUCT(($G$2:$G$2540=G441)*(P441&gt;$P$2:$P$2540))+1</f>
        <v>1</v>
      </c>
      <c r="R441" s="12" t="e">
        <f>(Q441*100000)+#REF!</f>
        <v>#REF!</v>
      </c>
      <c r="S441" t="e" cm="1">
        <f t="array" ref="S441">SUMPRODUCT(($G$2:$G$2540=G441)*(R441&gt;$R$2:$R$2540))+1</f>
        <v>#REF!</v>
      </c>
      <c r="T441" t="str">
        <f t="shared" si="42"/>
        <v xml:space="preserve">HAYDOCK PARK </v>
      </c>
      <c r="U441">
        <v>0</v>
      </c>
      <c r="V441" t="s">
        <v>11</v>
      </c>
      <c r="W441">
        <f t="shared" si="43"/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9"/>
        <v>Afternoon45176</v>
      </c>
      <c r="D442" s="5" t="str">
        <f>IF('by region'!$C$2="Any","Any",'WTX courses'!V182)&amp;M442&amp;IF('by region'!$I$2="Any","Any",N442)&amp;G442</f>
        <v>AnyFlatAny45176</v>
      </c>
      <c r="E442" s="5" t="e">
        <f>IF(I442=#REF!,'WTX courses'!G182,"")</f>
        <v>#REF!</v>
      </c>
      <c r="F442" s="5" t="e">
        <f t="shared" si="40"/>
        <v>#REF!</v>
      </c>
      <c r="G442" s="15">
        <v>45176</v>
      </c>
      <c r="H442" s="16" t="s">
        <v>34</v>
      </c>
      <c r="I442" s="16" t="s">
        <v>56</v>
      </c>
      <c r="J442" s="16" t="s">
        <v>9</v>
      </c>
      <c r="K442" s="14" t="s">
        <v>16</v>
      </c>
      <c r="L442" s="14" t="s">
        <v>11</v>
      </c>
      <c r="M442" s="16" t="s">
        <v>25</v>
      </c>
      <c r="N442" s="16" t="s">
        <v>13</v>
      </c>
      <c r="O442" s="16" t="s">
        <v>14</v>
      </c>
      <c r="P442" s="12">
        <f t="shared" si="41"/>
        <v>1</v>
      </c>
      <c r="Q442" s="12" cm="1">
        <f t="array" ref="Q442">SUMPRODUCT(($G$2:$G$2540=G442)*(P442&gt;$P$2:$P$2540))+1</f>
        <v>1</v>
      </c>
      <c r="R442" s="12" t="e">
        <f>(Q442*100000)+#REF!</f>
        <v>#REF!</v>
      </c>
      <c r="S442" t="e" cm="1">
        <f t="array" ref="S442">SUMPRODUCT(($G$2:$G$2540=G442)*(R442&gt;$R$2:$R$2540))+1</f>
        <v>#REF!</v>
      </c>
      <c r="T442" t="str">
        <f t="shared" si="42"/>
        <v xml:space="preserve">HAYDOCK PARK </v>
      </c>
      <c r="U442">
        <v>0</v>
      </c>
      <c r="V442" t="s">
        <v>17</v>
      </c>
      <c r="W442">
        <f t="shared" si="43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9"/>
        <v>Afternoon45177</v>
      </c>
      <c r="D443" s="5" t="str">
        <f>IF('by region'!$C$2="Any","Any",'WTX courses'!V183)&amp;M443&amp;IF('by region'!$I$2="Any","Any",N443)&amp;G443</f>
        <v>AnyFlatAny45177</v>
      </c>
      <c r="E443" s="5" t="e">
        <f>IF(I443=#REF!,'WTX courses'!G183,"")</f>
        <v>#REF!</v>
      </c>
      <c r="F443" s="5" t="e">
        <f t="shared" si="40"/>
        <v>#REF!</v>
      </c>
      <c r="G443" s="15">
        <v>45177</v>
      </c>
      <c r="H443" s="16" t="s">
        <v>35</v>
      </c>
      <c r="I443" s="16" t="s">
        <v>56</v>
      </c>
      <c r="J443" s="16" t="s">
        <v>9</v>
      </c>
      <c r="K443" s="14" t="s">
        <v>16</v>
      </c>
      <c r="L443" s="14" t="s">
        <v>11</v>
      </c>
      <c r="M443" s="16" t="s">
        <v>25</v>
      </c>
      <c r="N443" s="16" t="s">
        <v>13</v>
      </c>
      <c r="O443" s="16" t="s">
        <v>14</v>
      </c>
      <c r="P443" s="12">
        <f t="shared" si="41"/>
        <v>1</v>
      </c>
      <c r="Q443" s="12" cm="1">
        <f t="array" ref="Q443">SUMPRODUCT(($G$2:$G$2540=G443)*(P443&gt;$P$2:$P$2540))+1</f>
        <v>1</v>
      </c>
      <c r="R443" s="12" t="e">
        <f>(Q443*100000)+#REF!</f>
        <v>#REF!</v>
      </c>
      <c r="S443" t="e" cm="1">
        <f t="array" ref="S443">SUMPRODUCT(($G$2:$G$2540=G443)*(R443&gt;$R$2:$R$2540))+1</f>
        <v>#REF!</v>
      </c>
      <c r="T443" t="str">
        <f t="shared" si="42"/>
        <v xml:space="preserve">HAYDOCK PARK </v>
      </c>
      <c r="U443">
        <v>0</v>
      </c>
      <c r="V443" t="s">
        <v>19</v>
      </c>
      <c r="W443">
        <f t="shared" si="43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9"/>
        <v>Afternoon45178</v>
      </c>
      <c r="D444" s="5" t="str">
        <f>IF('by region'!$C$2="Any","Any",'WTX courses'!V184)&amp;M444&amp;IF('by region'!$I$2="Any","Any",N444)&amp;G444</f>
        <v>AnyFlatAny45178</v>
      </c>
      <c r="E444" s="5" t="e">
        <f>IF(I444=#REF!,'WTX courses'!G184,"")</f>
        <v>#REF!</v>
      </c>
      <c r="F444" s="5" t="e">
        <f t="shared" si="40"/>
        <v>#REF!</v>
      </c>
      <c r="G444" s="15">
        <v>45178</v>
      </c>
      <c r="H444" s="16" t="s">
        <v>37</v>
      </c>
      <c r="I444" s="16" t="s">
        <v>56</v>
      </c>
      <c r="J444" s="16" t="s">
        <v>9</v>
      </c>
      <c r="K444" s="14" t="s">
        <v>16</v>
      </c>
      <c r="L444" s="14" t="s">
        <v>11</v>
      </c>
      <c r="M444" s="16" t="s">
        <v>25</v>
      </c>
      <c r="N444" s="16" t="s">
        <v>13</v>
      </c>
      <c r="O444" s="16" t="s">
        <v>14</v>
      </c>
      <c r="P444" s="12">
        <f t="shared" ref="P444:P484" si="44">IF(J444="Afternoon",1,IF(J444="Evening",2,IF(J444="Floodlit",3,4)))</f>
        <v>1</v>
      </c>
      <c r="Q444" s="12" cm="1">
        <f t="array" ref="Q444">SUMPRODUCT(($G$2:$G$2540=G444)*(P444&gt;$P$2:$P$2540))+1</f>
        <v>1</v>
      </c>
      <c r="R444" s="12" t="e">
        <f>(Q444*100000)+#REF!</f>
        <v>#REF!</v>
      </c>
      <c r="S444" t="e" cm="1">
        <f t="array" ref="S444">SUMPRODUCT(($G$2:$G$2540=G444)*(R444&gt;$R$2:$R$2540))+1</f>
        <v>#REF!</v>
      </c>
      <c r="T444" t="str">
        <f t="shared" ref="T444:T484" si="45">_xlfn.CONCAT(IF(M444="Flat",UPPER(I444),I444)," ",IF(J444="Evening","†",IF(J444="Floodlit","#","")))</f>
        <v xml:space="preserve">HAYDOCK PARK </v>
      </c>
      <c r="U444">
        <v>0</v>
      </c>
      <c r="V444" t="s">
        <v>17</v>
      </c>
      <c r="W444">
        <f t="shared" ref="W444:W484" si="46">YEAR(G444)</f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9"/>
        <v>Afternoon45198</v>
      </c>
      <c r="D445" s="5" t="str">
        <f>IF('by region'!$C$2="Any","Any",'WTX courses'!V185)&amp;M445&amp;IF('by region'!$I$2="Any","Any",N445)&amp;G445</f>
        <v>AnyFlatAny45198</v>
      </c>
      <c r="E445" s="5" t="e">
        <f>IF(I445=#REF!,'WTX courses'!G185,"")</f>
        <v>#REF!</v>
      </c>
      <c r="F445" s="5" t="e">
        <f t="shared" si="40"/>
        <v>#REF!</v>
      </c>
      <c r="G445" s="15">
        <v>45198</v>
      </c>
      <c r="H445" s="16" t="s">
        <v>35</v>
      </c>
      <c r="I445" s="16" t="s">
        <v>56</v>
      </c>
      <c r="J445" s="16" t="s">
        <v>9</v>
      </c>
      <c r="K445" s="14" t="s">
        <v>16</v>
      </c>
      <c r="L445" s="14" t="s">
        <v>11</v>
      </c>
      <c r="M445" s="16" t="s">
        <v>25</v>
      </c>
      <c r="N445" s="16" t="s">
        <v>13</v>
      </c>
      <c r="O445" s="16" t="s">
        <v>14</v>
      </c>
      <c r="P445" s="12">
        <f t="shared" si="44"/>
        <v>1</v>
      </c>
      <c r="Q445" s="12" cm="1">
        <f t="array" ref="Q445">SUMPRODUCT(($G$2:$G$2540=G445)*(P445&gt;$P$2:$P$2540))+1</f>
        <v>1</v>
      </c>
      <c r="R445" s="12" t="e">
        <f>(Q445*100000)+#REF!</f>
        <v>#REF!</v>
      </c>
      <c r="S445" t="e" cm="1">
        <f t="array" ref="S445">SUMPRODUCT(($G$2:$G$2540=G445)*(R445&gt;$R$2:$R$2540))+1</f>
        <v>#REF!</v>
      </c>
      <c r="T445" t="str">
        <f t="shared" si="45"/>
        <v xml:space="preserve">HAYDOCK PARK </v>
      </c>
      <c r="U445">
        <v>0</v>
      </c>
      <c r="V445" t="s">
        <v>19</v>
      </c>
      <c r="W445">
        <f t="shared" si="46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9"/>
        <v>Afternoon45199</v>
      </c>
      <c r="D446" s="5" t="str">
        <f>IF('by region'!$C$2="Any","Any",'WTX courses'!V186)&amp;M446&amp;IF('by region'!$I$2="Any","Any",N446)&amp;G446</f>
        <v>AnyFlatAny45199</v>
      </c>
      <c r="E446" s="5" t="e">
        <f>IF(I446=#REF!,'WTX courses'!G186,"")</f>
        <v>#REF!</v>
      </c>
      <c r="F446" s="5" t="e">
        <f t="shared" si="40"/>
        <v>#REF!</v>
      </c>
      <c r="G446" s="15">
        <v>45199</v>
      </c>
      <c r="H446" s="16" t="s">
        <v>37</v>
      </c>
      <c r="I446" s="16" t="s">
        <v>56</v>
      </c>
      <c r="J446" s="16" t="s">
        <v>9</v>
      </c>
      <c r="K446" s="14" t="s">
        <v>16</v>
      </c>
      <c r="L446" s="14" t="s">
        <v>11</v>
      </c>
      <c r="M446" s="16" t="s">
        <v>25</v>
      </c>
      <c r="N446" s="16" t="s">
        <v>13</v>
      </c>
      <c r="O446" s="16" t="s">
        <v>14</v>
      </c>
      <c r="P446" s="12">
        <f t="shared" si="44"/>
        <v>1</v>
      </c>
      <c r="Q446" s="12" cm="1">
        <f t="array" ref="Q446">SUMPRODUCT(($G$2:$G$2540=G446)*(P446&gt;$P$2:$P$2540))+1</f>
        <v>1</v>
      </c>
      <c r="R446" s="12" t="e">
        <f>(Q446*100000)+#REF!</f>
        <v>#REF!</v>
      </c>
      <c r="S446" t="e" cm="1">
        <f t="array" ref="S446">SUMPRODUCT(($G$2:$G$2540=G446)*(R446&gt;$R$2:$R$2540))+1</f>
        <v>#REF!</v>
      </c>
      <c r="T446" t="str">
        <f t="shared" si="45"/>
        <v xml:space="preserve">HAYDOCK PARK </v>
      </c>
      <c r="U446">
        <v>0</v>
      </c>
      <c r="V446" t="s">
        <v>17</v>
      </c>
      <c r="W446">
        <f t="shared" si="46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9"/>
        <v>Afternoon45219</v>
      </c>
      <c r="D447" s="5" t="str">
        <f>IF('by region'!$C$2="Any","Any",'WTX courses'!V187)&amp;M447&amp;IF('by region'!$I$2="Any","Any",N447)&amp;G447</f>
        <v>AnyFlatAny45219</v>
      </c>
      <c r="E447" s="5" t="e">
        <f>IF(I447=#REF!,'WTX courses'!G187,"")</f>
        <v>#REF!</v>
      </c>
      <c r="F447" s="5" t="e">
        <f t="shared" si="40"/>
        <v>#REF!</v>
      </c>
      <c r="G447" s="15">
        <v>45219</v>
      </c>
      <c r="H447" s="16" t="s">
        <v>35</v>
      </c>
      <c r="I447" s="16" t="s">
        <v>56</v>
      </c>
      <c r="J447" s="16" t="s">
        <v>9</v>
      </c>
      <c r="K447" s="14" t="s">
        <v>16</v>
      </c>
      <c r="L447" s="14" t="s">
        <v>11</v>
      </c>
      <c r="M447" s="16" t="s">
        <v>25</v>
      </c>
      <c r="N447" s="16" t="s">
        <v>13</v>
      </c>
      <c r="O447" s="16" t="s">
        <v>14</v>
      </c>
      <c r="P447" s="12">
        <f t="shared" si="44"/>
        <v>1</v>
      </c>
      <c r="Q447" s="12" cm="1">
        <f t="array" ref="Q447">SUMPRODUCT(($G$2:$G$2540=G447)*(P447&gt;$P$2:$P$2540))+1</f>
        <v>1</v>
      </c>
      <c r="R447" s="12" t="e">
        <f>(Q447*100000)+#REF!</f>
        <v>#REF!</v>
      </c>
      <c r="S447" t="e" cm="1">
        <f t="array" ref="S447">SUMPRODUCT(($G$2:$G$2540=G447)*(R447&gt;$R$2:$R$2540))+1</f>
        <v>#REF!</v>
      </c>
      <c r="T447" t="str">
        <f t="shared" si="45"/>
        <v xml:space="preserve">HAYDOCK PARK </v>
      </c>
      <c r="U447">
        <v>0</v>
      </c>
      <c r="V447" t="s">
        <v>19</v>
      </c>
      <c r="W447">
        <f t="shared" si="46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9"/>
        <v>Afternoon45059</v>
      </c>
      <c r="D448" s="5" t="str">
        <f>IF('by region'!$C$2="Any","Any",'WTX courses'!V188)&amp;M448&amp;IF('by region'!$I$2="Any","Any",N448)&amp;G448</f>
        <v>AnyFlatAny45059</v>
      </c>
      <c r="E448" s="5" t="e">
        <f>IF(I448=#REF!,'WTX courses'!G188,"")</f>
        <v>#REF!</v>
      </c>
      <c r="F448" s="5" t="e">
        <f t="shared" si="40"/>
        <v>#REF!</v>
      </c>
      <c r="G448" s="15">
        <v>45059</v>
      </c>
      <c r="H448" s="16" t="s">
        <v>37</v>
      </c>
      <c r="I448" s="16" t="s">
        <v>36</v>
      </c>
      <c r="J448" s="16" t="s">
        <v>9</v>
      </c>
      <c r="K448" s="14" t="s">
        <v>24</v>
      </c>
      <c r="L448" s="14" t="s">
        <v>19</v>
      </c>
      <c r="M448" s="16" t="s">
        <v>25</v>
      </c>
      <c r="N448" s="16" t="s">
        <v>13</v>
      </c>
      <c r="O448" s="16" t="s">
        <v>14</v>
      </c>
      <c r="P448" s="12">
        <f t="shared" si="44"/>
        <v>1</v>
      </c>
      <c r="Q448" s="12" cm="1">
        <f t="array" ref="Q448">SUMPRODUCT(($G$2:$G$2540=G448)*(P448&gt;$P$2:$P$2540))+1</f>
        <v>1</v>
      </c>
      <c r="R448" s="12" t="e">
        <f>(Q448*100000)+#REF!</f>
        <v>#REF!</v>
      </c>
      <c r="S448" t="e" cm="1">
        <f t="array" ref="S448">SUMPRODUCT(($G$2:$G$2540=G448)*(R448&gt;$R$2:$R$2540))+1</f>
        <v>#REF!</v>
      </c>
      <c r="T448" t="str">
        <f t="shared" si="45"/>
        <v xml:space="preserve">LINGFIELD PARK </v>
      </c>
      <c r="U448">
        <v>0</v>
      </c>
      <c r="V448" t="s">
        <v>11</v>
      </c>
      <c r="W448">
        <f t="shared" si="46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9"/>
        <v>Evening45076</v>
      </c>
      <c r="D449" s="5" t="str">
        <f>IF('by region'!$C$2="Any","Any",'WTX courses'!V189)&amp;M449&amp;IF('by region'!$I$2="Any","Any",N449)&amp;G449</f>
        <v>AnyFlatAny45076</v>
      </c>
      <c r="E449" s="5" t="e">
        <f>IF(I449=#REF!,'WTX courses'!G189,"")</f>
        <v>#REF!</v>
      </c>
      <c r="F449" s="5" t="e">
        <f t="shared" si="40"/>
        <v>#REF!</v>
      </c>
      <c r="G449" s="15">
        <v>45076</v>
      </c>
      <c r="H449" s="16" t="s">
        <v>7</v>
      </c>
      <c r="I449" s="16" t="s">
        <v>36</v>
      </c>
      <c r="J449" s="16" t="s">
        <v>80</v>
      </c>
      <c r="K449" s="14" t="s">
        <v>24</v>
      </c>
      <c r="L449" s="14" t="s">
        <v>19</v>
      </c>
      <c r="M449" s="16" t="s">
        <v>25</v>
      </c>
      <c r="N449" s="16" t="s">
        <v>13</v>
      </c>
      <c r="O449" s="16" t="s">
        <v>14</v>
      </c>
      <c r="P449" s="12">
        <f t="shared" si="44"/>
        <v>2</v>
      </c>
      <c r="Q449" s="12" cm="1">
        <f t="array" ref="Q449">SUMPRODUCT(($G$2:$G$2540=G449)*(P449&gt;$P$2:$P$2540))+1</f>
        <v>2</v>
      </c>
      <c r="R449" s="12" t="e">
        <f>(Q449*100000)+#REF!</f>
        <v>#REF!</v>
      </c>
      <c r="S449" t="e" cm="1">
        <f t="array" ref="S449">SUMPRODUCT(($G$2:$G$2540=G449)*(R449&gt;$R$2:$R$2540))+1</f>
        <v>#REF!</v>
      </c>
      <c r="T449" t="str">
        <f t="shared" si="45"/>
        <v>LINGFIELD PARK †</v>
      </c>
      <c r="U449">
        <v>0</v>
      </c>
      <c r="V449" t="s">
        <v>19</v>
      </c>
      <c r="W449">
        <f t="shared" si="46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ref="C450:C513" si="47">J450&amp;G450</f>
        <v>Afternoon45078</v>
      </c>
      <c r="D450" s="5" t="str">
        <f>IF('by region'!$C$2="Any","Any",'WTX courses'!V190)&amp;M450&amp;IF('by region'!$I$2="Any","Any",N450)&amp;G450</f>
        <v>AnyFlatAny45078</v>
      </c>
      <c r="E450" s="5" t="e">
        <f>IF(I450=#REF!,'WTX courses'!G190,"")</f>
        <v>#REF!</v>
      </c>
      <c r="F450" s="5" t="e">
        <f t="shared" ref="F450:F513" si="48">G450&amp;S450</f>
        <v>#REF!</v>
      </c>
      <c r="G450" s="15">
        <v>45078</v>
      </c>
      <c r="H450" s="16" t="s">
        <v>34</v>
      </c>
      <c r="I450" s="16" t="s">
        <v>36</v>
      </c>
      <c r="J450" s="16" t="s">
        <v>9</v>
      </c>
      <c r="K450" s="14" t="s">
        <v>24</v>
      </c>
      <c r="L450" s="14" t="s">
        <v>19</v>
      </c>
      <c r="M450" s="16" t="s">
        <v>25</v>
      </c>
      <c r="N450" s="16" t="s">
        <v>13</v>
      </c>
      <c r="O450" s="16" t="s">
        <v>14</v>
      </c>
      <c r="P450" s="12">
        <f t="shared" si="44"/>
        <v>1</v>
      </c>
      <c r="Q450" s="12" cm="1">
        <f t="array" ref="Q450">SUMPRODUCT(($G$2:$G$2540=G450)*(P450&gt;$P$2:$P$2540))+1</f>
        <v>1</v>
      </c>
      <c r="R450" s="12" t="e">
        <f>(Q450*100000)+#REF!</f>
        <v>#REF!</v>
      </c>
      <c r="S450" t="e" cm="1">
        <f t="array" ref="S450">SUMPRODUCT(($G$2:$G$2540=G450)*(R450&gt;$R$2:$R$2540))+1</f>
        <v>#REF!</v>
      </c>
      <c r="T450" t="str">
        <f t="shared" si="45"/>
        <v xml:space="preserve">LINGFIELD PARK </v>
      </c>
      <c r="U450">
        <v>0</v>
      </c>
      <c r="V450" t="s">
        <v>17</v>
      </c>
      <c r="W450">
        <f t="shared" si="46"/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47"/>
        <v>Evening45080</v>
      </c>
      <c r="D451" s="5" t="str">
        <f>IF('by region'!$C$2="Any","Any",'WTX courses'!V191)&amp;M451&amp;IF('by region'!$I$2="Any","Any",N451)&amp;G451</f>
        <v>AnyFlatAny45080</v>
      </c>
      <c r="E451" s="5" t="e">
        <f>IF(I451=#REF!,'WTX courses'!G191,"")</f>
        <v>#REF!</v>
      </c>
      <c r="F451" s="5" t="e">
        <f t="shared" si="48"/>
        <v>#REF!</v>
      </c>
      <c r="G451" s="15">
        <v>45080</v>
      </c>
      <c r="H451" s="16" t="s">
        <v>37</v>
      </c>
      <c r="I451" s="16" t="s">
        <v>36</v>
      </c>
      <c r="J451" s="16" t="s">
        <v>80</v>
      </c>
      <c r="K451" s="14" t="s">
        <v>24</v>
      </c>
      <c r="L451" s="14" t="s">
        <v>19</v>
      </c>
      <c r="M451" s="16" t="s">
        <v>25</v>
      </c>
      <c r="N451" s="16" t="s">
        <v>13</v>
      </c>
      <c r="O451" s="16" t="s">
        <v>14</v>
      </c>
      <c r="P451" s="12">
        <f t="shared" si="44"/>
        <v>2</v>
      </c>
      <c r="Q451" s="12" cm="1">
        <f t="array" ref="Q451">SUMPRODUCT(($G$2:$G$2540=G451)*(P451&gt;$P$2:$P$2540))+1</f>
        <v>2</v>
      </c>
      <c r="R451" s="12" t="e">
        <f>(Q451*100000)+#REF!</f>
        <v>#REF!</v>
      </c>
      <c r="S451" t="e" cm="1">
        <f t="array" ref="S451">SUMPRODUCT(($G$2:$G$2540=G451)*(R451&gt;$R$2:$R$2540))+1</f>
        <v>#REF!</v>
      </c>
      <c r="T451" t="str">
        <f t="shared" si="45"/>
        <v>LINGFIELD PARK †</v>
      </c>
      <c r="U451">
        <v>0</v>
      </c>
      <c r="V451" t="s">
        <v>11</v>
      </c>
      <c r="W451">
        <f t="shared" si="46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47"/>
        <v>Evening45087</v>
      </c>
      <c r="D452" s="5" t="str">
        <f>IF('by region'!$C$2="Any","Any",'WTX courses'!V192)&amp;M452&amp;IF('by region'!$I$2="Any","Any",N452)&amp;G452</f>
        <v>AnyFlatAny45087</v>
      </c>
      <c r="E452" s="5" t="e">
        <f>IF(I452=#REF!,'WTX courses'!G192,"")</f>
        <v>#REF!</v>
      </c>
      <c r="F452" s="5" t="e">
        <f t="shared" si="48"/>
        <v>#REF!</v>
      </c>
      <c r="G452" s="15">
        <v>45087</v>
      </c>
      <c r="H452" s="16" t="s">
        <v>37</v>
      </c>
      <c r="I452" s="16" t="s">
        <v>36</v>
      </c>
      <c r="J452" s="16" t="s">
        <v>80</v>
      </c>
      <c r="K452" s="14" t="s">
        <v>24</v>
      </c>
      <c r="L452" s="14" t="s">
        <v>19</v>
      </c>
      <c r="M452" s="16" t="s">
        <v>25</v>
      </c>
      <c r="N452" s="16" t="s">
        <v>13</v>
      </c>
      <c r="O452" s="16" t="s">
        <v>14</v>
      </c>
      <c r="P452" s="12">
        <f t="shared" si="44"/>
        <v>2</v>
      </c>
      <c r="Q452" s="12" cm="1">
        <f t="array" ref="Q452">SUMPRODUCT(($G$2:$G$2540=G452)*(P452&gt;$P$2:$P$2540))+1</f>
        <v>3</v>
      </c>
      <c r="R452" s="12" t="e">
        <f>(Q452*100000)+#REF!</f>
        <v>#REF!</v>
      </c>
      <c r="S452" t="e" cm="1">
        <f t="array" ref="S452">SUMPRODUCT(($G$2:$G$2540=G452)*(R452&gt;$R$2:$R$2540))+1</f>
        <v>#REF!</v>
      </c>
      <c r="T452" t="str">
        <f t="shared" si="45"/>
        <v>LINGFIELD PARK †</v>
      </c>
      <c r="U452">
        <v>0</v>
      </c>
      <c r="V452" t="s">
        <v>19</v>
      </c>
      <c r="W452">
        <f t="shared" si="46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47"/>
        <v>Afternoon45089</v>
      </c>
      <c r="D453" s="5" t="str">
        <f>IF('by region'!$C$2="Any","Any",'WTX courses'!V193)&amp;M453&amp;IF('by region'!$I$2="Any","Any",N453)&amp;G453</f>
        <v>AnyFlatAny45089</v>
      </c>
      <c r="E453" s="5" t="e">
        <f>IF(I453=#REF!,'WTX courses'!G193,"")</f>
        <v>#REF!</v>
      </c>
      <c r="F453" s="5" t="e">
        <f t="shared" si="48"/>
        <v>#REF!</v>
      </c>
      <c r="G453" s="15">
        <v>45089</v>
      </c>
      <c r="H453" s="16" t="s">
        <v>42</v>
      </c>
      <c r="I453" s="16" t="s">
        <v>36</v>
      </c>
      <c r="J453" s="16" t="s">
        <v>9</v>
      </c>
      <c r="K453" s="14" t="s">
        <v>24</v>
      </c>
      <c r="L453" s="14" t="s">
        <v>19</v>
      </c>
      <c r="M453" s="16" t="s">
        <v>25</v>
      </c>
      <c r="N453" s="16" t="s">
        <v>13</v>
      </c>
      <c r="O453" s="16" t="s">
        <v>14</v>
      </c>
      <c r="P453" s="12">
        <f t="shared" si="44"/>
        <v>1</v>
      </c>
      <c r="Q453" s="12" cm="1">
        <f t="array" ref="Q453">SUMPRODUCT(($G$2:$G$2540=G453)*(P453&gt;$P$2:$P$2540))+1</f>
        <v>1</v>
      </c>
      <c r="R453" s="12" t="e">
        <f>(Q453*100000)+#REF!</f>
        <v>#REF!</v>
      </c>
      <c r="S453" t="e" cm="1">
        <f t="array" ref="S453">SUMPRODUCT(($G$2:$G$2540=G453)*(R453&gt;$R$2:$R$2540))+1</f>
        <v>#REF!</v>
      </c>
      <c r="T453" t="str">
        <f t="shared" si="45"/>
        <v xml:space="preserve">LINGFIELD PARK </v>
      </c>
      <c r="U453">
        <v>0</v>
      </c>
      <c r="V453" t="s">
        <v>19</v>
      </c>
      <c r="W453">
        <f t="shared" si="46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47"/>
        <v>Evening45101</v>
      </c>
      <c r="D454" s="5" t="str">
        <f>IF('by region'!$C$2="Any","Any",'WTX courses'!V194)&amp;M454&amp;IF('by region'!$I$2="Any","Any",N454)&amp;G454</f>
        <v>AnyFlatAny45101</v>
      </c>
      <c r="E454" s="5" t="e">
        <f>IF(I454=#REF!,'WTX courses'!G194,"")</f>
        <v>#REF!</v>
      </c>
      <c r="F454" s="5" t="e">
        <f t="shared" si="48"/>
        <v>#REF!</v>
      </c>
      <c r="G454" s="15">
        <v>45101</v>
      </c>
      <c r="H454" s="16" t="s">
        <v>37</v>
      </c>
      <c r="I454" s="16" t="s">
        <v>36</v>
      </c>
      <c r="J454" s="16" t="s">
        <v>80</v>
      </c>
      <c r="K454" s="14" t="s">
        <v>24</v>
      </c>
      <c r="L454" s="14" t="s">
        <v>19</v>
      </c>
      <c r="M454" s="16" t="s">
        <v>25</v>
      </c>
      <c r="N454" s="16" t="s">
        <v>13</v>
      </c>
      <c r="O454" s="16" t="s">
        <v>14</v>
      </c>
      <c r="P454" s="12">
        <f t="shared" si="44"/>
        <v>2</v>
      </c>
      <c r="Q454" s="12" cm="1">
        <f t="array" ref="Q454">SUMPRODUCT(($G$2:$G$2540=G454)*(P454&gt;$P$2:$P$2540))+1</f>
        <v>3</v>
      </c>
      <c r="R454" s="12" t="e">
        <f>(Q454*100000)+#REF!</f>
        <v>#REF!</v>
      </c>
      <c r="S454" t="e" cm="1">
        <f t="array" ref="S454">SUMPRODUCT(($G$2:$G$2540=G454)*(R454&gt;$R$2:$R$2540))+1</f>
        <v>#REF!</v>
      </c>
      <c r="T454" t="str">
        <f t="shared" si="45"/>
        <v>LINGFIELD PARK †</v>
      </c>
      <c r="U454">
        <v>0</v>
      </c>
      <c r="V454" t="s">
        <v>11</v>
      </c>
      <c r="W454">
        <f t="shared" si="46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47"/>
        <v>Evening45108</v>
      </c>
      <c r="D455" s="5" t="str">
        <f>IF('by region'!$C$2="Any","Any",'WTX courses'!V195)&amp;M455&amp;IF('by region'!$I$2="Any","Any",N455)&amp;G455</f>
        <v>AnyFlatAny45108</v>
      </c>
      <c r="E455" s="5" t="e">
        <f>IF(I455=#REF!,'WTX courses'!G195,"")</f>
        <v>#REF!</v>
      </c>
      <c r="F455" s="5" t="e">
        <f t="shared" si="48"/>
        <v>#REF!</v>
      </c>
      <c r="G455" s="15">
        <v>45108</v>
      </c>
      <c r="H455" s="16" t="s">
        <v>37</v>
      </c>
      <c r="I455" s="16" t="s">
        <v>36</v>
      </c>
      <c r="J455" s="16" t="s">
        <v>80</v>
      </c>
      <c r="K455" s="14" t="s">
        <v>24</v>
      </c>
      <c r="L455" s="14" t="s">
        <v>19</v>
      </c>
      <c r="M455" s="16" t="s">
        <v>25</v>
      </c>
      <c r="N455" s="16" t="s">
        <v>13</v>
      </c>
      <c r="O455" s="16" t="s">
        <v>14</v>
      </c>
      <c r="P455" s="12">
        <f t="shared" si="44"/>
        <v>2</v>
      </c>
      <c r="Q455" s="12" cm="1">
        <f t="array" ref="Q455">SUMPRODUCT(($G$2:$G$2540=G455)*(P455&gt;$P$2:$P$2540))+1</f>
        <v>5</v>
      </c>
      <c r="R455" s="12" t="e">
        <f>(Q455*100000)+#REF!</f>
        <v>#REF!</v>
      </c>
      <c r="S455" t="e" cm="1">
        <f t="array" ref="S455">SUMPRODUCT(($G$2:$G$2540=G455)*(R455&gt;$R$2:$R$2540))+1</f>
        <v>#REF!</v>
      </c>
      <c r="T455" t="str">
        <f t="shared" si="45"/>
        <v>LINGFIELD PARK †</v>
      </c>
      <c r="U455">
        <v>0</v>
      </c>
      <c r="V455" t="s">
        <v>11</v>
      </c>
      <c r="W455">
        <f t="shared" si="46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47"/>
        <v>Afternoon45119</v>
      </c>
      <c r="D456" s="5" t="str">
        <f>IF('by region'!$C$2="Any","Any",'WTX courses'!V196)&amp;M456&amp;IF('by region'!$I$2="Any","Any",N456)&amp;G456</f>
        <v>AnyFlatAny45119</v>
      </c>
      <c r="E456" s="5" t="e">
        <f>IF(I456=#REF!,'WTX courses'!G196,"")</f>
        <v>#REF!</v>
      </c>
      <c r="F456" s="5" t="e">
        <f t="shared" si="48"/>
        <v>#REF!</v>
      </c>
      <c r="G456" s="15">
        <v>45119</v>
      </c>
      <c r="H456" s="16" t="s">
        <v>27</v>
      </c>
      <c r="I456" s="16" t="s">
        <v>36</v>
      </c>
      <c r="J456" s="16" t="s">
        <v>9</v>
      </c>
      <c r="K456" s="14" t="s">
        <v>24</v>
      </c>
      <c r="L456" s="14" t="s">
        <v>19</v>
      </c>
      <c r="M456" s="16" t="s">
        <v>25</v>
      </c>
      <c r="N456" s="16" t="s">
        <v>13</v>
      </c>
      <c r="O456" s="16" t="s">
        <v>14</v>
      </c>
      <c r="P456" s="12">
        <f t="shared" si="44"/>
        <v>1</v>
      </c>
      <c r="Q456" s="12" cm="1">
        <f t="array" ref="Q456">SUMPRODUCT(($G$2:$G$2540=G456)*(P456&gt;$P$2:$P$2540))+1</f>
        <v>1</v>
      </c>
      <c r="R456" s="12" t="e">
        <f>(Q456*100000)+#REF!</f>
        <v>#REF!</v>
      </c>
      <c r="S456" t="e" cm="1">
        <f t="array" ref="S456">SUMPRODUCT(($G$2:$G$2540=G456)*(R456&gt;$R$2:$R$2540))+1</f>
        <v>#REF!</v>
      </c>
      <c r="T456" t="str">
        <f t="shared" si="45"/>
        <v xml:space="preserve">LINGFIELD PARK </v>
      </c>
      <c r="U456">
        <v>0</v>
      </c>
      <c r="V456" t="s">
        <v>17</v>
      </c>
      <c r="W456">
        <f t="shared" si="46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47"/>
        <v>Afternoon45125</v>
      </c>
      <c r="D457" s="5" t="str">
        <f>IF('by region'!$C$2="Any","Any",'WTX courses'!V197)&amp;M457&amp;IF('by region'!$I$2="Any","Any",N457)&amp;G457</f>
        <v>AnyFlatAny45125</v>
      </c>
      <c r="E457" s="5" t="e">
        <f>IF(I457=#REF!,'WTX courses'!G197,"")</f>
        <v>#REF!</v>
      </c>
      <c r="F457" s="5" t="e">
        <f t="shared" si="48"/>
        <v>#REF!</v>
      </c>
      <c r="G457" s="15">
        <v>45125</v>
      </c>
      <c r="H457" s="16" t="s">
        <v>7</v>
      </c>
      <c r="I457" s="16" t="s">
        <v>36</v>
      </c>
      <c r="J457" s="16" t="s">
        <v>9</v>
      </c>
      <c r="K457" s="14" t="s">
        <v>24</v>
      </c>
      <c r="L457" s="14" t="s">
        <v>19</v>
      </c>
      <c r="M457" s="16" t="s">
        <v>25</v>
      </c>
      <c r="N457" s="16" t="s">
        <v>13</v>
      </c>
      <c r="O457" s="16" t="s">
        <v>14</v>
      </c>
      <c r="P457" s="12">
        <f t="shared" si="44"/>
        <v>1</v>
      </c>
      <c r="Q457" s="12" cm="1">
        <f t="array" ref="Q457">SUMPRODUCT(($G$2:$G$2540=G457)*(P457&gt;$P$2:$P$2540))+1</f>
        <v>1</v>
      </c>
      <c r="R457" s="12" t="e">
        <f>(Q457*100000)+#REF!</f>
        <v>#REF!</v>
      </c>
      <c r="S457" t="e" cm="1">
        <f t="array" ref="S457">SUMPRODUCT(($G$2:$G$2540=G457)*(R457&gt;$R$2:$R$2540))+1</f>
        <v>#REF!</v>
      </c>
      <c r="T457" t="str">
        <f t="shared" si="45"/>
        <v xml:space="preserve">LINGFIELD PARK </v>
      </c>
      <c r="U457">
        <v>0</v>
      </c>
      <c r="V457" t="s">
        <v>19</v>
      </c>
      <c r="W457">
        <f t="shared" si="46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47"/>
        <v>Afternoon45133</v>
      </c>
      <c r="D458" s="5" t="str">
        <f>IF('by region'!$C$2="Any","Any",'WTX courses'!V198)&amp;M458&amp;IF('by region'!$I$2="Any","Any",N458)&amp;G458</f>
        <v>AnyFlatAny45133</v>
      </c>
      <c r="E458" s="5" t="e">
        <f>IF(I458=#REF!,'WTX courses'!G198,"")</f>
        <v>#REF!</v>
      </c>
      <c r="F458" s="5" t="e">
        <f t="shared" si="48"/>
        <v>#REF!</v>
      </c>
      <c r="G458" s="15">
        <v>45133</v>
      </c>
      <c r="H458" s="16" t="s">
        <v>27</v>
      </c>
      <c r="I458" s="16" t="s">
        <v>36</v>
      </c>
      <c r="J458" s="16" t="s">
        <v>9</v>
      </c>
      <c r="K458" s="14" t="s">
        <v>24</v>
      </c>
      <c r="L458" s="14" t="s">
        <v>19</v>
      </c>
      <c r="M458" s="16" t="s">
        <v>25</v>
      </c>
      <c r="N458" s="16" t="s">
        <v>13</v>
      </c>
      <c r="O458" s="16" t="s">
        <v>14</v>
      </c>
      <c r="P458" s="12">
        <f t="shared" si="44"/>
        <v>1</v>
      </c>
      <c r="Q458" s="12" cm="1">
        <f t="array" ref="Q458">SUMPRODUCT(($G$2:$G$2540=G458)*(P458&gt;$P$2:$P$2540))+1</f>
        <v>1</v>
      </c>
      <c r="R458" s="12" t="e">
        <f>(Q458*100000)+#REF!</f>
        <v>#REF!</v>
      </c>
      <c r="S458" t="e" cm="1">
        <f t="array" ref="S458">SUMPRODUCT(($G$2:$G$2540=G458)*(R458&gt;$R$2:$R$2540))+1</f>
        <v>#REF!</v>
      </c>
      <c r="T458" t="str">
        <f t="shared" si="45"/>
        <v xml:space="preserve">LINGFIELD PARK </v>
      </c>
      <c r="U458">
        <v>0</v>
      </c>
      <c r="V458" t="s">
        <v>19</v>
      </c>
      <c r="W458">
        <f t="shared" si="46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47"/>
        <v>Evening45138</v>
      </c>
      <c r="D459" s="5" t="str">
        <f>IF('by region'!$C$2="Any","Any",'WTX courses'!V199)&amp;M459&amp;IF('by region'!$I$2="Any","Any",N459)&amp;G459</f>
        <v>AnyFlatAny45138</v>
      </c>
      <c r="E459" s="5" t="e">
        <f>IF(I459=#REF!,'WTX courses'!G199,"")</f>
        <v>#REF!</v>
      </c>
      <c r="F459" s="5" t="e">
        <f t="shared" si="48"/>
        <v>#REF!</v>
      </c>
      <c r="G459" s="15">
        <v>45138</v>
      </c>
      <c r="H459" s="16" t="s">
        <v>42</v>
      </c>
      <c r="I459" s="16" t="s">
        <v>36</v>
      </c>
      <c r="J459" s="16" t="s">
        <v>80</v>
      </c>
      <c r="K459" s="14" t="s">
        <v>24</v>
      </c>
      <c r="L459" s="14" t="s">
        <v>19</v>
      </c>
      <c r="M459" s="16" t="s">
        <v>25</v>
      </c>
      <c r="N459" s="16" t="s">
        <v>13</v>
      </c>
      <c r="O459" s="16" t="s">
        <v>14</v>
      </c>
      <c r="P459" s="12">
        <f t="shared" si="44"/>
        <v>2</v>
      </c>
      <c r="Q459" s="12" cm="1">
        <f t="array" ref="Q459">SUMPRODUCT(($G$2:$G$2540=G459)*(P459&gt;$P$2:$P$2540))+1</f>
        <v>1</v>
      </c>
      <c r="R459" s="12" t="e">
        <f>(Q459*100000)+#REF!</f>
        <v>#REF!</v>
      </c>
      <c r="S459" t="e" cm="1">
        <f t="array" ref="S459">SUMPRODUCT(($G$2:$G$2540=G459)*(R459&gt;$R$2:$R$2540))+1</f>
        <v>#REF!</v>
      </c>
      <c r="T459" t="str">
        <f t="shared" si="45"/>
        <v>LINGFIELD PARK †</v>
      </c>
      <c r="U459">
        <v>0</v>
      </c>
      <c r="V459" t="s">
        <v>19</v>
      </c>
      <c r="W459">
        <f t="shared" si="46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47"/>
        <v>Evening45143</v>
      </c>
      <c r="D460" s="5" t="str">
        <f>IF('by region'!$C$2="Any","Any",'WTX courses'!V200)&amp;M460&amp;IF('by region'!$I$2="Any","Any",N460)&amp;G460</f>
        <v>AnyFlatAny45143</v>
      </c>
      <c r="E460" s="5" t="e">
        <f>IF(I460=#REF!,'WTX courses'!G200,"")</f>
        <v>#REF!</v>
      </c>
      <c r="F460" s="5" t="e">
        <f t="shared" si="48"/>
        <v>#REF!</v>
      </c>
      <c r="G460" s="15">
        <v>45143</v>
      </c>
      <c r="H460" s="16" t="s">
        <v>37</v>
      </c>
      <c r="I460" s="16" t="s">
        <v>36</v>
      </c>
      <c r="J460" s="16" t="s">
        <v>80</v>
      </c>
      <c r="K460" s="14" t="s">
        <v>24</v>
      </c>
      <c r="L460" s="14" t="s">
        <v>19</v>
      </c>
      <c r="M460" s="16" t="s">
        <v>25</v>
      </c>
      <c r="N460" s="16" t="s">
        <v>13</v>
      </c>
      <c r="O460" s="16" t="s">
        <v>14</v>
      </c>
      <c r="P460" s="12">
        <f t="shared" si="44"/>
        <v>2</v>
      </c>
      <c r="Q460" s="12" cm="1">
        <f t="array" ref="Q460">SUMPRODUCT(($G$2:$G$2540=G460)*(P460&gt;$P$2:$P$2540))+1</f>
        <v>3</v>
      </c>
      <c r="R460" s="12" t="e">
        <f>(Q460*100000)+#REF!</f>
        <v>#REF!</v>
      </c>
      <c r="S460" t="e" cm="1">
        <f t="array" ref="S460">SUMPRODUCT(($G$2:$G$2540=G460)*(R460&gt;$R$2:$R$2540))+1</f>
        <v>#REF!</v>
      </c>
      <c r="T460" t="str">
        <f t="shared" si="45"/>
        <v>LINGFIELD PARK †</v>
      </c>
      <c r="U460">
        <v>0</v>
      </c>
      <c r="V460" t="s">
        <v>19</v>
      </c>
      <c r="W460">
        <f t="shared" si="46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47"/>
        <v>Evening45150</v>
      </c>
      <c r="D461" s="5" t="str">
        <f>IF('by region'!$C$2="Any","Any",'WTX courses'!V201)&amp;M461&amp;IF('by region'!$I$2="Any","Any",N461)&amp;G461</f>
        <v>AnyFlatAny45150</v>
      </c>
      <c r="E461" s="5" t="e">
        <f>IF(I461=#REF!,'WTX courses'!G201,"")</f>
        <v>#REF!</v>
      </c>
      <c r="F461" s="5" t="e">
        <f t="shared" si="48"/>
        <v>#REF!</v>
      </c>
      <c r="G461" s="15">
        <v>45150</v>
      </c>
      <c r="H461" s="16" t="s">
        <v>37</v>
      </c>
      <c r="I461" s="16" t="s">
        <v>36</v>
      </c>
      <c r="J461" s="16" t="s">
        <v>80</v>
      </c>
      <c r="K461" s="14" t="s">
        <v>24</v>
      </c>
      <c r="L461" s="14" t="s">
        <v>19</v>
      </c>
      <c r="M461" s="16" t="s">
        <v>25</v>
      </c>
      <c r="N461" s="16" t="s">
        <v>13</v>
      </c>
      <c r="O461" s="16" t="s">
        <v>14</v>
      </c>
      <c r="P461" s="12">
        <f t="shared" si="44"/>
        <v>2</v>
      </c>
      <c r="Q461" s="12" cm="1">
        <f t="array" ref="Q461">SUMPRODUCT(($G$2:$G$2540=G461)*(P461&gt;$P$2:$P$2540))+1</f>
        <v>4</v>
      </c>
      <c r="R461" s="12" t="e">
        <f>(Q461*100000)+#REF!</f>
        <v>#REF!</v>
      </c>
      <c r="S461" t="e" cm="1">
        <f t="array" ref="S461">SUMPRODUCT(($G$2:$G$2540=G461)*(R461&gt;$R$2:$R$2540))+1</f>
        <v>#REF!</v>
      </c>
      <c r="T461" t="str">
        <f t="shared" si="45"/>
        <v>LINGFIELD PARK †</v>
      </c>
      <c r="U461">
        <v>0</v>
      </c>
      <c r="V461" t="s">
        <v>11</v>
      </c>
      <c r="W461">
        <f t="shared" si="46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47"/>
        <v>Afternoon45153</v>
      </c>
      <c r="D462" s="5" t="str">
        <f>IF('by region'!$C$2="Any","Any",'WTX courses'!V202)&amp;M462&amp;IF('by region'!$I$2="Any","Any",N462)&amp;G462</f>
        <v>AnyFlatAny45153</v>
      </c>
      <c r="E462" s="5" t="e">
        <f>IF(I462=#REF!,'WTX courses'!G202,"")</f>
        <v>#REF!</v>
      </c>
      <c r="F462" s="5" t="e">
        <f t="shared" si="48"/>
        <v>#REF!</v>
      </c>
      <c r="G462" s="15">
        <v>45153</v>
      </c>
      <c r="H462" s="16" t="s">
        <v>7</v>
      </c>
      <c r="I462" s="16" t="s">
        <v>36</v>
      </c>
      <c r="J462" s="16" t="s">
        <v>9</v>
      </c>
      <c r="K462" s="14" t="s">
        <v>24</v>
      </c>
      <c r="L462" s="14" t="s">
        <v>19</v>
      </c>
      <c r="M462" s="16" t="s">
        <v>25</v>
      </c>
      <c r="N462" s="16" t="s">
        <v>13</v>
      </c>
      <c r="O462" s="16" t="s">
        <v>14</v>
      </c>
      <c r="P462" s="12">
        <f t="shared" si="44"/>
        <v>1</v>
      </c>
      <c r="Q462" s="12" cm="1">
        <f t="array" ref="Q462">SUMPRODUCT(($G$2:$G$2540=G462)*(P462&gt;$P$2:$P$2540))+1</f>
        <v>1</v>
      </c>
      <c r="R462" s="12" t="e">
        <f>(Q462*100000)+#REF!</f>
        <v>#REF!</v>
      </c>
      <c r="S462" t="e" cm="1">
        <f t="array" ref="S462">SUMPRODUCT(($G$2:$G$2540=G462)*(R462&gt;$R$2:$R$2540))+1</f>
        <v>#REF!</v>
      </c>
      <c r="T462" t="str">
        <f t="shared" si="45"/>
        <v xml:space="preserve">LINGFIELD PARK </v>
      </c>
      <c r="U462">
        <v>0</v>
      </c>
      <c r="V462" t="s">
        <v>19</v>
      </c>
      <c r="W462">
        <f t="shared" si="46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47"/>
        <v>Evening45155</v>
      </c>
      <c r="D463" s="5" t="str">
        <f>IF('by region'!$C$2="Any","Any",'WTX courses'!V203)&amp;M463&amp;IF('by region'!$I$2="Any","Any",N463)&amp;G463</f>
        <v>AnyFlatAny45155</v>
      </c>
      <c r="E463" s="5" t="e">
        <f>IF(I463=#REF!,'WTX courses'!G203,"")</f>
        <v>#REF!</v>
      </c>
      <c r="F463" s="5" t="e">
        <f t="shared" si="48"/>
        <v>#REF!</v>
      </c>
      <c r="G463" s="15">
        <v>45155</v>
      </c>
      <c r="H463" s="16" t="s">
        <v>34</v>
      </c>
      <c r="I463" s="16" t="s">
        <v>36</v>
      </c>
      <c r="J463" s="16" t="s">
        <v>80</v>
      </c>
      <c r="K463" s="14" t="s">
        <v>24</v>
      </c>
      <c r="L463" s="14" t="s">
        <v>19</v>
      </c>
      <c r="M463" s="16" t="s">
        <v>25</v>
      </c>
      <c r="N463" s="16" t="s">
        <v>13</v>
      </c>
      <c r="O463" s="16" t="s">
        <v>14</v>
      </c>
      <c r="P463" s="12">
        <f t="shared" si="44"/>
        <v>2</v>
      </c>
      <c r="Q463" s="12" cm="1">
        <f t="array" ref="Q463">SUMPRODUCT(($G$2:$G$2540=G463)*(P463&gt;$P$2:$P$2540))+1</f>
        <v>2</v>
      </c>
      <c r="R463" s="12" t="e">
        <f>(Q463*100000)+#REF!</f>
        <v>#REF!</v>
      </c>
      <c r="S463" t="e" cm="1">
        <f t="array" ref="S463">SUMPRODUCT(($G$2:$G$2540=G463)*(R463&gt;$R$2:$R$2540))+1</f>
        <v>#REF!</v>
      </c>
      <c r="T463" t="str">
        <f t="shared" si="45"/>
        <v>LINGFIELD PARK †</v>
      </c>
      <c r="U463">
        <v>0</v>
      </c>
      <c r="V463" t="s">
        <v>11</v>
      </c>
      <c r="W463">
        <f t="shared" si="46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47"/>
        <v>Afternoon45168</v>
      </c>
      <c r="D464" s="5" t="str">
        <f>IF('by region'!$C$2="Any","Any",'WTX courses'!V204)&amp;M464&amp;IF('by region'!$I$2="Any","Any",N464)&amp;G464</f>
        <v>AnyFlatAny45168</v>
      </c>
      <c r="E464" s="5" t="e">
        <f>IF(I464=#REF!,'WTX courses'!G204,"")</f>
        <v>#REF!</v>
      </c>
      <c r="F464" s="5" t="e">
        <f t="shared" si="48"/>
        <v>#REF!</v>
      </c>
      <c r="G464" s="15">
        <v>45168</v>
      </c>
      <c r="H464" s="16" t="s">
        <v>27</v>
      </c>
      <c r="I464" s="16" t="s">
        <v>36</v>
      </c>
      <c r="J464" s="16" t="s">
        <v>9</v>
      </c>
      <c r="K464" s="14" t="s">
        <v>24</v>
      </c>
      <c r="L464" s="14" t="s">
        <v>19</v>
      </c>
      <c r="M464" s="16" t="s">
        <v>25</v>
      </c>
      <c r="N464" s="16" t="s">
        <v>13</v>
      </c>
      <c r="O464" s="16" t="s">
        <v>14</v>
      </c>
      <c r="P464" s="12">
        <f t="shared" si="44"/>
        <v>1</v>
      </c>
      <c r="Q464" s="12" cm="1">
        <f t="array" ref="Q464">SUMPRODUCT(($G$2:$G$2540=G464)*(P464&gt;$P$2:$P$2540))+1</f>
        <v>1</v>
      </c>
      <c r="R464" s="12" t="e">
        <f>(Q464*100000)+#REF!</f>
        <v>#REF!</v>
      </c>
      <c r="S464" t="e" cm="1">
        <f t="array" ref="S464">SUMPRODUCT(($G$2:$G$2540=G464)*(R464&gt;$R$2:$R$2540))+1</f>
        <v>#REF!</v>
      </c>
      <c r="T464" t="str">
        <f t="shared" si="45"/>
        <v xml:space="preserve">LINGFIELD PARK </v>
      </c>
      <c r="U464">
        <v>0</v>
      </c>
      <c r="V464" t="s">
        <v>19</v>
      </c>
      <c r="W464">
        <f t="shared" si="46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47"/>
        <v>Afternoon45175</v>
      </c>
      <c r="D465" s="5" t="str">
        <f>IF('by region'!$C$2="Any","Any",'WTX courses'!V205)&amp;M465&amp;IF('by region'!$I$2="Any","Any",N465)&amp;G465</f>
        <v>AnyFlatAny45175</v>
      </c>
      <c r="E465" s="5" t="e">
        <f>IF(I465=#REF!,'WTX courses'!G205,"")</f>
        <v>#REF!</v>
      </c>
      <c r="F465" s="5" t="e">
        <f t="shared" si="48"/>
        <v>#REF!</v>
      </c>
      <c r="G465" s="15">
        <v>45175</v>
      </c>
      <c r="H465" s="16" t="s">
        <v>27</v>
      </c>
      <c r="I465" s="16" t="s">
        <v>36</v>
      </c>
      <c r="J465" s="16" t="s">
        <v>9</v>
      </c>
      <c r="K465" s="14" t="s">
        <v>24</v>
      </c>
      <c r="L465" s="14" t="s">
        <v>19</v>
      </c>
      <c r="M465" s="16" t="s">
        <v>25</v>
      </c>
      <c r="N465" s="16" t="s">
        <v>13</v>
      </c>
      <c r="O465" s="16" t="s">
        <v>14</v>
      </c>
      <c r="P465" s="12">
        <f t="shared" si="44"/>
        <v>1</v>
      </c>
      <c r="Q465" s="12" cm="1">
        <f t="array" ref="Q465">SUMPRODUCT(($G$2:$G$2540=G465)*(P465&gt;$P$2:$P$2540))+1</f>
        <v>1</v>
      </c>
      <c r="R465" s="12" t="e">
        <f>(Q465*100000)+#REF!</f>
        <v>#REF!</v>
      </c>
      <c r="S465" t="e" cm="1">
        <f t="array" ref="S465">SUMPRODUCT(($G$2:$G$2540=G465)*(R465&gt;$R$2:$R$2540))+1</f>
        <v>#REF!</v>
      </c>
      <c r="T465" t="str">
        <f t="shared" si="45"/>
        <v xml:space="preserve">LINGFIELD PARK </v>
      </c>
      <c r="U465">
        <v>0</v>
      </c>
      <c r="V465" t="s">
        <v>17</v>
      </c>
      <c r="W465">
        <f t="shared" si="46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47"/>
        <v>Afternoon45185</v>
      </c>
      <c r="D466" s="5" t="str">
        <f>IF('by region'!$C$2="Any","Any",'WTX courses'!V206)&amp;M466&amp;IF('by region'!$I$2="Any","Any",N466)&amp;G466</f>
        <v>AnyFlatAny45185</v>
      </c>
      <c r="E466" s="5" t="e">
        <f>IF(I466=#REF!,'WTX courses'!G206,"")</f>
        <v>#REF!</v>
      </c>
      <c r="F466" s="5" t="e">
        <f t="shared" si="48"/>
        <v>#REF!</v>
      </c>
      <c r="G466" s="15">
        <v>45185</v>
      </c>
      <c r="H466" s="16" t="s">
        <v>37</v>
      </c>
      <c r="I466" s="16" t="s">
        <v>36</v>
      </c>
      <c r="J466" s="16" t="s">
        <v>9</v>
      </c>
      <c r="K466" s="14" t="s">
        <v>24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44"/>
        <v>1</v>
      </c>
      <c r="Q466" s="12" cm="1">
        <f t="array" ref="Q466">SUMPRODUCT(($G$2:$G$2540=G466)*(P466&gt;$P$2:$P$2540))+1</f>
        <v>1</v>
      </c>
      <c r="R466" s="12" t="e">
        <f>(Q466*100000)+#REF!</f>
        <v>#REF!</v>
      </c>
      <c r="S466" t="e" cm="1">
        <f t="array" ref="S466">SUMPRODUCT(($G$2:$G$2540=G466)*(R466&gt;$R$2:$R$2540))+1</f>
        <v>#REF!</v>
      </c>
      <c r="T466" t="str">
        <f t="shared" si="45"/>
        <v xml:space="preserve">LINGFIELD PARK </v>
      </c>
      <c r="U466">
        <v>0</v>
      </c>
      <c r="V466" t="s">
        <v>17</v>
      </c>
      <c r="W466">
        <f t="shared" si="46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47"/>
        <v>Afternoon45037</v>
      </c>
      <c r="D467" s="5" t="str">
        <f>IF('by region'!$C$2="Any","Any",'WTX courses'!V207)&amp;M467&amp;IF('by region'!$I$2="Any","Any",N467)&amp;G467</f>
        <v>AnyFlatAny45037</v>
      </c>
      <c r="E467" s="5" t="e">
        <f>IF(I467=#REF!,'WTX courses'!G207,"")</f>
        <v>#REF!</v>
      </c>
      <c r="F467" s="5" t="e">
        <f t="shared" si="48"/>
        <v>#REF!</v>
      </c>
      <c r="G467" s="15">
        <v>45037</v>
      </c>
      <c r="H467" s="16" t="s">
        <v>35</v>
      </c>
      <c r="I467" s="16" t="s">
        <v>51</v>
      </c>
      <c r="J467" s="16" t="s">
        <v>9</v>
      </c>
      <c r="K467" s="14" t="s">
        <v>10</v>
      </c>
      <c r="L467" s="14" t="s">
        <v>19</v>
      </c>
      <c r="M467" s="16" t="s">
        <v>25</v>
      </c>
      <c r="N467" s="16" t="s">
        <v>13</v>
      </c>
      <c r="O467" s="16" t="s">
        <v>14</v>
      </c>
      <c r="P467" s="12">
        <f t="shared" si="44"/>
        <v>1</v>
      </c>
      <c r="Q467" s="12" cm="1">
        <f t="array" ref="Q467">SUMPRODUCT(($G$2:$G$2540=G467)*(P467&gt;$P$2:$P$2540))+1</f>
        <v>1</v>
      </c>
      <c r="R467" s="12" t="e">
        <f>(Q467*100000)+#REF!</f>
        <v>#REF!</v>
      </c>
      <c r="S467" t="e" cm="1">
        <f t="array" ref="S467">SUMPRODUCT(($G$2:$G$2540=G467)*(R467&gt;$R$2:$R$2540))+1</f>
        <v>#REF!</v>
      </c>
      <c r="T467" t="str">
        <f t="shared" si="45"/>
        <v xml:space="preserve">NEWBURY </v>
      </c>
      <c r="U467">
        <v>0</v>
      </c>
      <c r="V467" t="s">
        <v>11</v>
      </c>
      <c r="W467">
        <f t="shared" si="46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47"/>
        <v>Afternoon45038</v>
      </c>
      <c r="D468" s="5" t="str">
        <f>IF('by region'!$C$2="Any","Any",'WTX courses'!V208)&amp;M468&amp;IF('by region'!$I$2="Any","Any",N468)&amp;G468</f>
        <v>AnyFlatAny45038</v>
      </c>
      <c r="E468" s="5" t="e">
        <f>IF(I468=#REF!,'WTX courses'!G208,"")</f>
        <v>#REF!</v>
      </c>
      <c r="F468" s="5" t="e">
        <f t="shared" si="48"/>
        <v>#REF!</v>
      </c>
      <c r="G468" s="15">
        <v>45038</v>
      </c>
      <c r="H468" s="16" t="s">
        <v>37</v>
      </c>
      <c r="I468" s="16" t="s">
        <v>51</v>
      </c>
      <c r="J468" s="16" t="s">
        <v>9</v>
      </c>
      <c r="K468" s="14" t="s">
        <v>10</v>
      </c>
      <c r="L468" s="14" t="s">
        <v>19</v>
      </c>
      <c r="M468" s="16" t="s">
        <v>25</v>
      </c>
      <c r="N468" s="16" t="s">
        <v>13</v>
      </c>
      <c r="O468" s="16" t="s">
        <v>14</v>
      </c>
      <c r="P468" s="12">
        <f t="shared" si="44"/>
        <v>1</v>
      </c>
      <c r="Q468" s="12" cm="1">
        <f t="array" ref="Q468">SUMPRODUCT(($G$2:$G$2540=G468)*(P468&gt;$P$2:$P$2540))+1</f>
        <v>1</v>
      </c>
      <c r="R468" s="12" t="e">
        <f>(Q468*100000)+#REF!</f>
        <v>#REF!</v>
      </c>
      <c r="S468" t="e" cm="1">
        <f t="array" ref="S468">SUMPRODUCT(($G$2:$G$2540=G468)*(R468&gt;$R$2:$R$2540))+1</f>
        <v>#REF!</v>
      </c>
      <c r="T468" t="str">
        <f t="shared" si="45"/>
        <v xml:space="preserve">NEWBURY </v>
      </c>
      <c r="U468">
        <v>0</v>
      </c>
      <c r="V468" t="s">
        <v>19</v>
      </c>
      <c r="W468">
        <f t="shared" si="46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47"/>
        <v>Afternoon45065</v>
      </c>
      <c r="D469" s="5" t="str">
        <f>IF('by region'!$C$2="Any","Any",'WTX courses'!V209)&amp;M469&amp;IF('by region'!$I$2="Any","Any",N469)&amp;G469</f>
        <v>AnyFlatAny45065</v>
      </c>
      <c r="E469" s="5" t="e">
        <f>IF(I469=#REF!,'WTX courses'!G209,"")</f>
        <v>#REF!</v>
      </c>
      <c r="F469" s="5" t="e">
        <f t="shared" si="48"/>
        <v>#REF!</v>
      </c>
      <c r="G469" s="15">
        <v>45065</v>
      </c>
      <c r="H469" s="16" t="s">
        <v>35</v>
      </c>
      <c r="I469" s="16" t="s">
        <v>51</v>
      </c>
      <c r="J469" s="16" t="s">
        <v>9</v>
      </c>
      <c r="K469" s="14" t="s">
        <v>10</v>
      </c>
      <c r="L469" s="14" t="s">
        <v>19</v>
      </c>
      <c r="M469" s="16" t="s">
        <v>25</v>
      </c>
      <c r="N469" s="16" t="s">
        <v>13</v>
      </c>
      <c r="O469" s="16" t="s">
        <v>14</v>
      </c>
      <c r="P469" s="12">
        <f t="shared" si="44"/>
        <v>1</v>
      </c>
      <c r="Q469" s="12" cm="1">
        <f t="array" ref="Q469">SUMPRODUCT(($G$2:$G$2540=G469)*(P469&gt;$P$2:$P$2540))+1</f>
        <v>1</v>
      </c>
      <c r="R469" s="12" t="e">
        <f>(Q469*100000)+#REF!</f>
        <v>#REF!</v>
      </c>
      <c r="S469" t="e" cm="1">
        <f t="array" ref="S469">SUMPRODUCT(($G$2:$G$2540=G469)*(R469&gt;$R$2:$R$2540))+1</f>
        <v>#REF!</v>
      </c>
      <c r="T469" t="str">
        <f t="shared" si="45"/>
        <v xml:space="preserve">NEWBURY </v>
      </c>
      <c r="U469">
        <v>0</v>
      </c>
      <c r="V469" t="s">
        <v>11</v>
      </c>
      <c r="W469">
        <f t="shared" si="46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47"/>
        <v>Afternoon45066</v>
      </c>
      <c r="D470" s="5" t="str">
        <f>IF('by region'!$C$2="Any","Any",'WTX courses'!V311)&amp;M470&amp;IF('by region'!$I$2="Any","Any",N470)&amp;G470</f>
        <v>AnyFlatAny45066</v>
      </c>
      <c r="E470" s="5" t="e">
        <f>IF(I470=#REF!,'WTX courses'!G311,"")</f>
        <v>#REF!</v>
      </c>
      <c r="F470" s="5" t="e">
        <f t="shared" si="48"/>
        <v>#REF!</v>
      </c>
      <c r="G470" s="15">
        <v>45066</v>
      </c>
      <c r="H470" s="16" t="s">
        <v>37</v>
      </c>
      <c r="I470" s="16" t="s">
        <v>51</v>
      </c>
      <c r="J470" s="16" t="s">
        <v>9</v>
      </c>
      <c r="K470" s="14" t="s">
        <v>10</v>
      </c>
      <c r="L470" s="14" t="s">
        <v>19</v>
      </c>
      <c r="M470" s="16" t="s">
        <v>25</v>
      </c>
      <c r="N470" s="16" t="s">
        <v>13</v>
      </c>
      <c r="O470" s="16" t="s">
        <v>14</v>
      </c>
      <c r="P470" s="12">
        <f t="shared" si="44"/>
        <v>1</v>
      </c>
      <c r="Q470" s="12" cm="1">
        <f t="array" ref="Q470">SUMPRODUCT(($G$2:$G$2540=G470)*(P470&gt;$P$2:$P$2540))+1</f>
        <v>1</v>
      </c>
      <c r="R470" s="12" t="e">
        <f>(Q470*100000)+#REF!</f>
        <v>#REF!</v>
      </c>
      <c r="S470" t="e" cm="1">
        <f t="array" ref="S470">SUMPRODUCT(($G$2:$G$2540=G470)*(R470&gt;$R$2:$R$2540))+1</f>
        <v>#REF!</v>
      </c>
      <c r="T470" t="str">
        <f t="shared" si="45"/>
        <v xml:space="preserve">NEWBURY </v>
      </c>
      <c r="U470">
        <v>0</v>
      </c>
      <c r="V470" t="s">
        <v>11</v>
      </c>
      <c r="W470">
        <f t="shared" si="46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47"/>
        <v>Afternoon45092</v>
      </c>
      <c r="D471" s="5" t="str">
        <f>IF('by region'!$C$2="Any","Any",'WTX courses'!V312)&amp;M471&amp;IF('by region'!$I$2="Any","Any",N471)&amp;G471</f>
        <v>AnyFlatAny45092</v>
      </c>
      <c r="E471" s="5" t="e">
        <f>IF(I471=#REF!,'WTX courses'!G312,"")</f>
        <v>#REF!</v>
      </c>
      <c r="F471" s="5" t="e">
        <f t="shared" si="48"/>
        <v>#REF!</v>
      </c>
      <c r="G471" s="15">
        <v>45092</v>
      </c>
      <c r="H471" s="16" t="s">
        <v>34</v>
      </c>
      <c r="I471" s="16" t="s">
        <v>51</v>
      </c>
      <c r="J471" s="16" t="s">
        <v>9</v>
      </c>
      <c r="K471" s="14" t="s">
        <v>10</v>
      </c>
      <c r="L471" s="14" t="s">
        <v>19</v>
      </c>
      <c r="M471" s="16" t="s">
        <v>25</v>
      </c>
      <c r="N471" s="16" t="s">
        <v>13</v>
      </c>
      <c r="O471" s="16" t="s">
        <v>14</v>
      </c>
      <c r="P471" s="12">
        <f t="shared" si="44"/>
        <v>1</v>
      </c>
      <c r="Q471" s="12" cm="1">
        <f t="array" ref="Q471">SUMPRODUCT(($G$2:$G$2540=G471)*(P471&gt;$P$2:$P$2540))+1</f>
        <v>1</v>
      </c>
      <c r="R471" s="12" t="e">
        <f>(Q471*100000)+#REF!</f>
        <v>#REF!</v>
      </c>
      <c r="S471" t="e" cm="1">
        <f t="array" ref="S471">SUMPRODUCT(($G$2:$G$2540=G471)*(R471&gt;$R$2:$R$2540))+1</f>
        <v>#REF!</v>
      </c>
      <c r="T471" t="str">
        <f t="shared" si="45"/>
        <v xml:space="preserve">NEWBURY </v>
      </c>
      <c r="U471">
        <v>0</v>
      </c>
      <c r="V471" t="s">
        <v>19</v>
      </c>
      <c r="W471">
        <f t="shared" si="46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47"/>
        <v>Evening45104</v>
      </c>
      <c r="D472" s="5" t="str">
        <f>IF('by region'!$C$2="Any","Any",'WTX courses'!V313)&amp;M472&amp;IF('by region'!$I$2="Any","Any",N472)&amp;G472</f>
        <v>AnyFlatAny45104</v>
      </c>
      <c r="E472" s="5" t="e">
        <f>IF(I472=#REF!,'WTX courses'!G313,"")</f>
        <v>#REF!</v>
      </c>
      <c r="F472" s="5" t="e">
        <f t="shared" si="48"/>
        <v>#REF!</v>
      </c>
      <c r="G472" s="15">
        <v>45104</v>
      </c>
      <c r="H472" s="16" t="s">
        <v>7</v>
      </c>
      <c r="I472" s="16" t="s">
        <v>51</v>
      </c>
      <c r="J472" s="16" t="s">
        <v>80</v>
      </c>
      <c r="K472" s="14" t="s">
        <v>10</v>
      </c>
      <c r="L472" s="14" t="s">
        <v>19</v>
      </c>
      <c r="M472" s="16" t="s">
        <v>25</v>
      </c>
      <c r="N472" s="16" t="s">
        <v>13</v>
      </c>
      <c r="O472" s="16" t="s">
        <v>14</v>
      </c>
      <c r="P472" s="12">
        <f t="shared" si="44"/>
        <v>2</v>
      </c>
      <c r="Q472" s="12" cm="1">
        <f t="array" ref="Q472">SUMPRODUCT(($G$2:$G$2540=G472)*(P472&gt;$P$2:$P$2540))+1</f>
        <v>2</v>
      </c>
      <c r="R472" s="12" t="e">
        <f>(Q472*100000)+#REF!</f>
        <v>#REF!</v>
      </c>
      <c r="S472" t="e" cm="1">
        <f t="array" ref="S472">SUMPRODUCT(($G$2:$G$2540=G472)*(R472&gt;$R$2:$R$2540))+1</f>
        <v>#REF!</v>
      </c>
      <c r="T472" t="str">
        <f t="shared" si="45"/>
        <v>NEWBURY †</v>
      </c>
      <c r="U472">
        <v>0</v>
      </c>
      <c r="V472" t="s">
        <v>17</v>
      </c>
      <c r="W472">
        <f t="shared" si="46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47"/>
        <v>Evening45113</v>
      </c>
      <c r="D473" s="5" t="str">
        <f>IF('by region'!$C$2="Any","Any",'WTX courses'!V314)&amp;M473&amp;IF('by region'!$I$2="Any","Any",N473)&amp;G473</f>
        <v>AnyFlatAny45113</v>
      </c>
      <c r="E473" s="5" t="e">
        <f>IF(I473=#REF!,'WTX courses'!G314,"")</f>
        <v>#REF!</v>
      </c>
      <c r="F473" s="5" t="e">
        <f t="shared" si="48"/>
        <v>#REF!</v>
      </c>
      <c r="G473" s="15">
        <v>45113</v>
      </c>
      <c r="H473" s="16" t="s">
        <v>34</v>
      </c>
      <c r="I473" s="16" t="s">
        <v>51</v>
      </c>
      <c r="J473" s="16" t="s">
        <v>80</v>
      </c>
      <c r="K473" s="14" t="s">
        <v>10</v>
      </c>
      <c r="L473" s="14" t="s">
        <v>19</v>
      </c>
      <c r="M473" s="16" t="s">
        <v>25</v>
      </c>
      <c r="N473" s="16" t="s">
        <v>13</v>
      </c>
      <c r="O473" s="16" t="s">
        <v>14</v>
      </c>
      <c r="P473" s="12">
        <f t="shared" si="44"/>
        <v>2</v>
      </c>
      <c r="Q473" s="12" cm="1">
        <f t="array" ref="Q473">SUMPRODUCT(($G$2:$G$2540=G473)*(P473&gt;$P$2:$P$2540))+1</f>
        <v>3</v>
      </c>
      <c r="R473" s="12" t="e">
        <f>(Q473*100000)+#REF!</f>
        <v>#REF!</v>
      </c>
      <c r="S473" t="e" cm="1">
        <f t="array" ref="S473">SUMPRODUCT(($G$2:$G$2540=G473)*(R473&gt;$R$2:$R$2540))+1</f>
        <v>#REF!</v>
      </c>
      <c r="T473" t="str">
        <f t="shared" si="45"/>
        <v>NEWBURY †</v>
      </c>
      <c r="U473">
        <v>0</v>
      </c>
      <c r="V473" t="s">
        <v>11</v>
      </c>
      <c r="W473">
        <f t="shared" si="46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47"/>
        <v>Evening45120</v>
      </c>
      <c r="D474" s="5" t="str">
        <f>IF('by region'!$C$2="Any","Any",'WTX courses'!V315)&amp;M474&amp;IF('by region'!$I$2="Any","Any",N474)&amp;G474</f>
        <v>AnyFlatAny45120</v>
      </c>
      <c r="E474" s="5" t="e">
        <f>IF(I474=#REF!,'WTX courses'!G315,"")</f>
        <v>#REF!</v>
      </c>
      <c r="F474" s="5" t="e">
        <f t="shared" si="48"/>
        <v>#REF!</v>
      </c>
      <c r="G474" s="15">
        <v>45120</v>
      </c>
      <c r="H474" s="16" t="s">
        <v>34</v>
      </c>
      <c r="I474" s="16" t="s">
        <v>51</v>
      </c>
      <c r="J474" s="16" t="s">
        <v>80</v>
      </c>
      <c r="K474" s="14" t="s">
        <v>10</v>
      </c>
      <c r="L474" s="14" t="s">
        <v>19</v>
      </c>
      <c r="M474" s="16" t="s">
        <v>25</v>
      </c>
      <c r="N474" s="16" t="s">
        <v>13</v>
      </c>
      <c r="O474" s="16" t="s">
        <v>14</v>
      </c>
      <c r="P474" s="12">
        <f t="shared" si="44"/>
        <v>2</v>
      </c>
      <c r="Q474" s="12" cm="1">
        <f t="array" ref="Q474">SUMPRODUCT(($G$2:$G$2540=G474)*(P474&gt;$P$2:$P$2540))+1</f>
        <v>3</v>
      </c>
      <c r="R474" s="12" t="e">
        <f>(Q474*100000)+#REF!</f>
        <v>#REF!</v>
      </c>
      <c r="S474" t="e" cm="1">
        <f t="array" ref="S474">SUMPRODUCT(($G$2:$G$2540=G474)*(R474&gt;$R$2:$R$2540))+1</f>
        <v>#REF!</v>
      </c>
      <c r="T474" t="str">
        <f t="shared" si="45"/>
        <v>NEWBURY †</v>
      </c>
      <c r="U474">
        <v>0</v>
      </c>
      <c r="V474" t="s">
        <v>11</v>
      </c>
      <c r="W474">
        <f t="shared" si="46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47"/>
        <v>Afternoon45128</v>
      </c>
      <c r="D475" s="5" t="str">
        <f>IF('by region'!$C$2="Any","Any",'WTX courses'!V316)&amp;M475&amp;IF('by region'!$I$2="Any","Any",N475)&amp;G475</f>
        <v>AnyFlatAny45128</v>
      </c>
      <c r="E475" s="5" t="e">
        <f>IF(I475=#REF!,'WTX courses'!G316,"")</f>
        <v>#REF!</v>
      </c>
      <c r="F475" s="5" t="e">
        <f t="shared" si="48"/>
        <v>#REF!</v>
      </c>
      <c r="G475" s="15">
        <v>45128</v>
      </c>
      <c r="H475" s="16" t="s">
        <v>35</v>
      </c>
      <c r="I475" s="16" t="s">
        <v>51</v>
      </c>
      <c r="J475" s="16" t="s">
        <v>9</v>
      </c>
      <c r="K475" s="14" t="s">
        <v>10</v>
      </c>
      <c r="L475" s="14" t="s">
        <v>19</v>
      </c>
      <c r="M475" s="16" t="s">
        <v>25</v>
      </c>
      <c r="N475" s="16" t="s">
        <v>13</v>
      </c>
      <c r="O475" s="16" t="s">
        <v>14</v>
      </c>
      <c r="P475" s="12">
        <f t="shared" si="44"/>
        <v>1</v>
      </c>
      <c r="Q475" s="12" cm="1">
        <f t="array" ref="Q475">SUMPRODUCT(($G$2:$G$2540=G475)*(P475&gt;$P$2:$P$2540))+1</f>
        <v>1</v>
      </c>
      <c r="R475" s="12" t="e">
        <f>(Q475*100000)+#REF!</f>
        <v>#REF!</v>
      </c>
      <c r="S475" t="e" cm="1">
        <f t="array" ref="S475">SUMPRODUCT(($G$2:$G$2540=G475)*(R475&gt;$R$2:$R$2540))+1</f>
        <v>#REF!</v>
      </c>
      <c r="T475" t="str">
        <f t="shared" si="45"/>
        <v xml:space="preserve">NEWBURY </v>
      </c>
      <c r="U475">
        <v>0</v>
      </c>
      <c r="V475" t="s">
        <v>11</v>
      </c>
      <c r="W475">
        <f t="shared" si="46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47"/>
        <v>Afternoon45129</v>
      </c>
      <c r="D476" s="5" t="str">
        <f>IF('by region'!$C$2="Any","Any",'WTX courses'!V317)&amp;M476&amp;IF('by region'!$I$2="Any","Any",N476)&amp;G476</f>
        <v>AnyFlatAny45129</v>
      </c>
      <c r="E476" s="5" t="e">
        <f>IF(I476=#REF!,'WTX courses'!G317,"")</f>
        <v>#REF!</v>
      </c>
      <c r="F476" s="5" t="e">
        <f t="shared" si="48"/>
        <v>#REF!</v>
      </c>
      <c r="G476" s="15">
        <v>45129</v>
      </c>
      <c r="H476" s="16" t="s">
        <v>37</v>
      </c>
      <c r="I476" s="16" t="s">
        <v>51</v>
      </c>
      <c r="J476" s="16" t="s">
        <v>9</v>
      </c>
      <c r="K476" s="14" t="s">
        <v>10</v>
      </c>
      <c r="L476" s="14" t="s">
        <v>19</v>
      </c>
      <c r="M476" s="16" t="s">
        <v>25</v>
      </c>
      <c r="N476" s="16" t="s">
        <v>13</v>
      </c>
      <c r="O476" s="16" t="s">
        <v>14</v>
      </c>
      <c r="P476" s="12">
        <f t="shared" si="44"/>
        <v>1</v>
      </c>
      <c r="Q476" s="12" cm="1">
        <f t="array" ref="Q476">SUMPRODUCT(($G$2:$G$2540=G476)*(P476&gt;$P$2:$P$2540))+1</f>
        <v>1</v>
      </c>
      <c r="R476" s="12" t="e">
        <f>(Q476*100000)+#REF!</f>
        <v>#REF!</v>
      </c>
      <c r="S476" t="e" cm="1">
        <f t="array" ref="S476">SUMPRODUCT(($G$2:$G$2540=G476)*(R476&gt;$R$2:$R$2540))+1</f>
        <v>#REF!</v>
      </c>
      <c r="T476" t="str">
        <f t="shared" si="45"/>
        <v xml:space="preserve">NEWBURY </v>
      </c>
      <c r="U476">
        <v>0</v>
      </c>
      <c r="V476" t="s">
        <v>17</v>
      </c>
      <c r="W476">
        <f t="shared" si="46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47"/>
        <v>Evening45134</v>
      </c>
      <c r="D477" s="5" t="str">
        <f>IF('by region'!$C$2="Any","Any",'WTX courses'!V318)&amp;M477&amp;IF('by region'!$I$2="Any","Any",N477)&amp;G477</f>
        <v>AnyFlatAny45134</v>
      </c>
      <c r="E477" s="5" t="e">
        <f>IF(I477=#REF!,'WTX courses'!G318,"")</f>
        <v>#REF!</v>
      </c>
      <c r="F477" s="5" t="e">
        <f t="shared" si="48"/>
        <v>#REF!</v>
      </c>
      <c r="G477" s="15">
        <v>45134</v>
      </c>
      <c r="H477" s="16" t="s">
        <v>34</v>
      </c>
      <c r="I477" s="16" t="s">
        <v>51</v>
      </c>
      <c r="J477" s="16" t="s">
        <v>80</v>
      </c>
      <c r="K477" s="14" t="s">
        <v>10</v>
      </c>
      <c r="L477" s="14" t="s">
        <v>19</v>
      </c>
      <c r="M477" s="16" t="s">
        <v>25</v>
      </c>
      <c r="N477" s="16" t="s">
        <v>13</v>
      </c>
      <c r="O477" s="16" t="s">
        <v>14</v>
      </c>
      <c r="P477" s="12">
        <f t="shared" si="44"/>
        <v>2</v>
      </c>
      <c r="Q477" s="12" cm="1">
        <f t="array" ref="Q477">SUMPRODUCT(($G$2:$G$2540=G477)*(P477&gt;$P$2:$P$2540))+1</f>
        <v>3</v>
      </c>
      <c r="R477" s="12" t="e">
        <f>(Q477*100000)+#REF!</f>
        <v>#REF!</v>
      </c>
      <c r="S477" t="e" cm="1">
        <f t="array" ref="S477">SUMPRODUCT(($G$2:$G$2540=G477)*(R477&gt;$R$2:$R$2540))+1</f>
        <v>#REF!</v>
      </c>
      <c r="T477" t="str">
        <f t="shared" si="45"/>
        <v>NEWBURY †</v>
      </c>
      <c r="U477">
        <v>0</v>
      </c>
      <c r="V477" t="s">
        <v>19</v>
      </c>
      <c r="W477">
        <f t="shared" si="46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47"/>
        <v>Afternoon45156</v>
      </c>
      <c r="D478" s="5" t="str">
        <f>IF('by region'!$C$2="Any","Any",'WTX courses'!V319)&amp;M478&amp;IF('by region'!$I$2="Any","Any",N478)&amp;G478</f>
        <v>AnyFlatAny45156</v>
      </c>
      <c r="E478" s="5" t="e">
        <f>IF(I478=#REF!,'WTX courses'!G319,"")</f>
        <v>#REF!</v>
      </c>
      <c r="F478" s="5" t="e">
        <f t="shared" si="48"/>
        <v>#REF!</v>
      </c>
      <c r="G478" s="15">
        <v>45156</v>
      </c>
      <c r="H478" s="16" t="s">
        <v>35</v>
      </c>
      <c r="I478" s="16" t="s">
        <v>51</v>
      </c>
      <c r="J478" s="16" t="s">
        <v>9</v>
      </c>
      <c r="K478" s="14" t="s">
        <v>10</v>
      </c>
      <c r="L478" s="14" t="s">
        <v>19</v>
      </c>
      <c r="M478" s="16" t="s">
        <v>25</v>
      </c>
      <c r="N478" s="16" t="s">
        <v>13</v>
      </c>
      <c r="O478" s="16" t="s">
        <v>14</v>
      </c>
      <c r="P478" s="12">
        <f t="shared" si="44"/>
        <v>1</v>
      </c>
      <c r="Q478" s="12" cm="1">
        <f t="array" ref="Q478">SUMPRODUCT(($G$2:$G$2540=G478)*(P478&gt;$P$2:$P$2540))+1</f>
        <v>1</v>
      </c>
      <c r="R478" s="12" t="e">
        <f>(Q478*100000)+#REF!</f>
        <v>#REF!</v>
      </c>
      <c r="S478" t="e" cm="1">
        <f t="array" ref="S478">SUMPRODUCT(($G$2:$G$2540=G478)*(R478&gt;$R$2:$R$2540))+1</f>
        <v>#REF!</v>
      </c>
      <c r="T478" t="str">
        <f t="shared" si="45"/>
        <v xml:space="preserve">NEWBURY </v>
      </c>
      <c r="U478">
        <v>0</v>
      </c>
      <c r="V478" t="s">
        <v>17</v>
      </c>
      <c r="W478">
        <f t="shared" si="46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47"/>
        <v>Afternoon45157</v>
      </c>
      <c r="D479" s="5" t="str">
        <f>IF('by region'!$C$2="Any","Any",'WTX courses'!V320)&amp;M479&amp;IF('by region'!$I$2="Any","Any",N479)&amp;G479</f>
        <v>AnyFlatAny45157</v>
      </c>
      <c r="E479" s="5" t="e">
        <f>IF(I479=#REF!,'WTX courses'!G320,"")</f>
        <v>#REF!</v>
      </c>
      <c r="F479" s="5" t="e">
        <f t="shared" si="48"/>
        <v>#REF!</v>
      </c>
      <c r="G479" s="15">
        <v>45157</v>
      </c>
      <c r="H479" s="16" t="s">
        <v>37</v>
      </c>
      <c r="I479" s="16" t="s">
        <v>51</v>
      </c>
      <c r="J479" s="16" t="s">
        <v>9</v>
      </c>
      <c r="K479" s="14" t="s">
        <v>10</v>
      </c>
      <c r="L479" s="14" t="s">
        <v>19</v>
      </c>
      <c r="M479" s="16" t="s">
        <v>25</v>
      </c>
      <c r="N479" s="16" t="s">
        <v>13</v>
      </c>
      <c r="O479" s="16" t="s">
        <v>14</v>
      </c>
      <c r="P479" s="12">
        <f t="shared" si="44"/>
        <v>1</v>
      </c>
      <c r="Q479" s="12" cm="1">
        <f t="array" ref="Q479">SUMPRODUCT(($G$2:$G$2540=G479)*(P479&gt;$P$2:$P$2540))+1</f>
        <v>1</v>
      </c>
      <c r="R479" s="12" t="e">
        <f>(Q479*100000)+#REF!</f>
        <v>#REF!</v>
      </c>
      <c r="S479" t="e" cm="1">
        <f t="array" ref="S479">SUMPRODUCT(($G$2:$G$2540=G479)*(R479&gt;$R$2:$R$2540))+1</f>
        <v>#REF!</v>
      </c>
      <c r="T479" t="str">
        <f t="shared" si="45"/>
        <v xml:space="preserve">NEWBURY </v>
      </c>
      <c r="U479">
        <v>0</v>
      </c>
      <c r="V479" t="s">
        <v>19</v>
      </c>
      <c r="W479">
        <f t="shared" si="46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47"/>
        <v>Afternoon45191</v>
      </c>
      <c r="D480" s="5" t="str">
        <f>IF('by region'!$C$2="Any","Any",'WTX courses'!V321)&amp;M480&amp;IF('by region'!$I$2="Any","Any",N480)&amp;G480</f>
        <v>AnyFlatAny45191</v>
      </c>
      <c r="E480" s="5" t="e">
        <f>IF(I480=#REF!,'WTX courses'!G321,"")</f>
        <v>#REF!</v>
      </c>
      <c r="F480" s="5" t="e">
        <f t="shared" si="48"/>
        <v>#REF!</v>
      </c>
      <c r="G480" s="15">
        <v>45191</v>
      </c>
      <c r="H480" s="16" t="s">
        <v>35</v>
      </c>
      <c r="I480" s="16" t="s">
        <v>51</v>
      </c>
      <c r="J480" s="16" t="s">
        <v>9</v>
      </c>
      <c r="K480" s="14" t="s">
        <v>10</v>
      </c>
      <c r="L480" s="14" t="s">
        <v>19</v>
      </c>
      <c r="M480" s="16" t="s">
        <v>25</v>
      </c>
      <c r="N480" s="16" t="s">
        <v>13</v>
      </c>
      <c r="O480" s="16" t="s">
        <v>14</v>
      </c>
      <c r="P480" s="12">
        <f t="shared" si="44"/>
        <v>1</v>
      </c>
      <c r="Q480" s="12" cm="1">
        <f t="array" ref="Q480">SUMPRODUCT(($G$2:$G$2540=G480)*(P480&gt;$P$2:$P$2540))+1</f>
        <v>1</v>
      </c>
      <c r="R480" s="12" t="e">
        <f>(Q480*100000)+#REF!</f>
        <v>#REF!</v>
      </c>
      <c r="S480" t="e" cm="1">
        <f t="array" ref="S480">SUMPRODUCT(($G$2:$G$2540=G480)*(R480&gt;$R$2:$R$2540))+1</f>
        <v>#REF!</v>
      </c>
      <c r="T480" t="str">
        <f t="shared" si="45"/>
        <v xml:space="preserve">NEWBURY </v>
      </c>
      <c r="U480">
        <v>0</v>
      </c>
      <c r="V480" t="s">
        <v>17</v>
      </c>
      <c r="W480">
        <f t="shared" si="46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47"/>
        <v>Afternoon45192</v>
      </c>
      <c r="D481" s="5" t="str">
        <f>IF('by region'!$C$2="Any","Any",'WTX courses'!V322)&amp;M481&amp;IF('by region'!$I$2="Any","Any",N481)&amp;G481</f>
        <v>AnyFlatAny45192</v>
      </c>
      <c r="E481" s="5" t="e">
        <f>IF(I481=#REF!,'WTX courses'!G322,"")</f>
        <v>#REF!</v>
      </c>
      <c r="F481" s="5" t="e">
        <f t="shared" si="48"/>
        <v>#REF!</v>
      </c>
      <c r="G481" s="15">
        <v>45192</v>
      </c>
      <c r="H481" s="16" t="s">
        <v>37</v>
      </c>
      <c r="I481" s="16" t="s">
        <v>51</v>
      </c>
      <c r="J481" s="16" t="s">
        <v>9</v>
      </c>
      <c r="K481" s="14" t="s">
        <v>10</v>
      </c>
      <c r="L481" s="14" t="s">
        <v>19</v>
      </c>
      <c r="M481" s="16" t="s">
        <v>25</v>
      </c>
      <c r="N481" s="16" t="s">
        <v>13</v>
      </c>
      <c r="O481" s="16" t="s">
        <v>14</v>
      </c>
      <c r="P481" s="12">
        <f t="shared" si="44"/>
        <v>1</v>
      </c>
      <c r="Q481" s="12" cm="1">
        <f t="array" ref="Q481">SUMPRODUCT(($G$2:$G$2540=G481)*(P481&gt;$P$2:$P$2540))+1</f>
        <v>1</v>
      </c>
      <c r="R481" s="12" t="e">
        <f>(Q481*100000)+#REF!</f>
        <v>#REF!</v>
      </c>
      <c r="S481" t="e" cm="1">
        <f t="array" ref="S481">SUMPRODUCT(($G$2:$G$2540=G481)*(R481&gt;$R$2:$R$2540))+1</f>
        <v>#REF!</v>
      </c>
      <c r="T481" t="str">
        <f t="shared" si="45"/>
        <v xml:space="preserve">NEWBURY </v>
      </c>
      <c r="U481">
        <v>0</v>
      </c>
      <c r="V481" t="s">
        <v>11</v>
      </c>
      <c r="W481">
        <f t="shared" si="46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47"/>
        <v>Afternoon45226</v>
      </c>
      <c r="D482" s="5" t="str">
        <f>IF('by region'!$C$2="Any","Any",'WTX courses'!V323)&amp;M482&amp;IF('by region'!$I$2="Any","Any",N482)&amp;G482</f>
        <v>AnyFlatAny45226</v>
      </c>
      <c r="E482" s="5" t="e">
        <f>IF(I482=#REF!,'WTX courses'!G323,"")</f>
        <v>#REF!</v>
      </c>
      <c r="F482" s="5" t="e">
        <f t="shared" si="48"/>
        <v>#REF!</v>
      </c>
      <c r="G482" s="15">
        <v>45226</v>
      </c>
      <c r="H482" s="16" t="s">
        <v>35</v>
      </c>
      <c r="I482" s="16" t="s">
        <v>51</v>
      </c>
      <c r="J482" s="16" t="s">
        <v>9</v>
      </c>
      <c r="K482" s="14" t="s">
        <v>10</v>
      </c>
      <c r="L482" s="14" t="s">
        <v>19</v>
      </c>
      <c r="M482" s="16" t="s">
        <v>25</v>
      </c>
      <c r="N482" s="16" t="s">
        <v>13</v>
      </c>
      <c r="O482" s="16" t="s">
        <v>14</v>
      </c>
      <c r="P482" s="12">
        <f t="shared" si="44"/>
        <v>1</v>
      </c>
      <c r="Q482" s="12" cm="1">
        <f t="array" ref="Q482">SUMPRODUCT(($G$2:$G$2540=G482)*(P482&gt;$P$2:$P$2540))+1</f>
        <v>1</v>
      </c>
      <c r="R482" s="12" t="e">
        <f>(Q482*100000)+#REF!</f>
        <v>#REF!</v>
      </c>
      <c r="S482" t="e" cm="1">
        <f t="array" ref="S482">SUMPRODUCT(($G$2:$G$2540=G482)*(R482&gt;$R$2:$R$2540))+1</f>
        <v>#REF!</v>
      </c>
      <c r="T482" t="str">
        <f t="shared" si="45"/>
        <v xml:space="preserve">NEWBURY </v>
      </c>
      <c r="U482">
        <v>0</v>
      </c>
      <c r="V482" t="s">
        <v>19</v>
      </c>
      <c r="W482">
        <f t="shared" si="46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47"/>
        <v>Afternoon45227</v>
      </c>
      <c r="D483" s="5" t="str">
        <f>IF('by region'!$C$2="Any","Any",'WTX courses'!V324)&amp;M483&amp;IF('by region'!$I$2="Any","Any",N483)&amp;G483</f>
        <v>AnyFlatAny45227</v>
      </c>
      <c r="E483" s="5" t="e">
        <f>IF(I483=#REF!,'WTX courses'!G324,"")</f>
        <v>#REF!</v>
      </c>
      <c r="F483" s="5" t="e">
        <f t="shared" si="48"/>
        <v>#REF!</v>
      </c>
      <c r="G483" s="15">
        <v>45227</v>
      </c>
      <c r="H483" s="16" t="s">
        <v>37</v>
      </c>
      <c r="I483" s="16" t="s">
        <v>51</v>
      </c>
      <c r="J483" s="16" t="s">
        <v>9</v>
      </c>
      <c r="K483" s="14" t="s">
        <v>10</v>
      </c>
      <c r="L483" s="14" t="s">
        <v>19</v>
      </c>
      <c r="M483" s="16" t="s">
        <v>25</v>
      </c>
      <c r="N483" s="16" t="s">
        <v>13</v>
      </c>
      <c r="O483" s="16" t="s">
        <v>14</v>
      </c>
      <c r="P483" s="12">
        <f t="shared" si="44"/>
        <v>1</v>
      </c>
      <c r="Q483" s="12" cm="1">
        <f t="array" ref="Q483">SUMPRODUCT(($G$2:$G$2540=G483)*(P483&gt;$P$2:$P$2540))+1</f>
        <v>1</v>
      </c>
      <c r="R483" s="12" t="e">
        <f>(Q483*100000)+#REF!</f>
        <v>#REF!</v>
      </c>
      <c r="S483" t="e" cm="1">
        <f t="array" ref="S483">SUMPRODUCT(($G$2:$G$2540=G483)*(R483&gt;$R$2:$R$2540))+1</f>
        <v>#REF!</v>
      </c>
      <c r="T483" t="str">
        <f t="shared" si="45"/>
        <v xml:space="preserve">NEWBURY </v>
      </c>
      <c r="U483">
        <v>0</v>
      </c>
      <c r="V483" t="s">
        <v>19</v>
      </c>
      <c r="W483">
        <f t="shared" si="46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47"/>
        <v>Afternoon45034</v>
      </c>
      <c r="D484" s="5" t="str">
        <f>IF('by region'!$C$2="Any","Any",'WTX courses'!V325)&amp;M484&amp;IF('by region'!$I$2="Any","Any",N484)&amp;G484</f>
        <v>AnyFlatAny45034</v>
      </c>
      <c r="E484" s="5" t="e">
        <f>IF(I484=#REF!,'WTX courses'!G325,"")</f>
        <v>#REF!</v>
      </c>
      <c r="F484" s="5" t="e">
        <f t="shared" si="48"/>
        <v>#REF!</v>
      </c>
      <c r="G484" s="15">
        <v>45034</v>
      </c>
      <c r="H484" s="16" t="s">
        <v>7</v>
      </c>
      <c r="I484" s="16" t="s">
        <v>76</v>
      </c>
      <c r="J484" s="16" t="s">
        <v>9</v>
      </c>
      <c r="K484" s="14" t="s">
        <v>16</v>
      </c>
      <c r="L484" s="14" t="s">
        <v>17</v>
      </c>
      <c r="M484" s="16" t="s">
        <v>25</v>
      </c>
      <c r="N484" s="16" t="s">
        <v>13</v>
      </c>
      <c r="O484" s="16" t="s">
        <v>14</v>
      </c>
      <c r="P484" s="12">
        <f t="shared" si="44"/>
        <v>1</v>
      </c>
      <c r="Q484" s="12" cm="1">
        <f t="array" ref="Q484">SUMPRODUCT(($G$2:$G$2540=G484)*(P484&gt;$P$2:$P$2540))+1</f>
        <v>1</v>
      </c>
      <c r="R484" s="12" t="e">
        <f>(Q484*100000)+#REF!</f>
        <v>#REF!</v>
      </c>
      <c r="S484" t="e" cm="1">
        <f t="array" ref="S484">SUMPRODUCT(($G$2:$G$2540=G484)*(R484&gt;$R$2:$R$2540))+1</f>
        <v>#REF!</v>
      </c>
      <c r="T484" t="str">
        <f t="shared" si="45"/>
        <v xml:space="preserve">NEWMARKET </v>
      </c>
      <c r="U484">
        <v>0</v>
      </c>
      <c r="V484" t="s">
        <v>19</v>
      </c>
      <c r="W484">
        <f t="shared" si="46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47"/>
        <v>Afternoon45035</v>
      </c>
      <c r="D485" s="5" t="str">
        <f>IF('by region'!$C$2="Any","Any",'WTX courses'!V326)&amp;M485&amp;IF('by region'!$I$2="Any","Any",N485)&amp;G485</f>
        <v>AnyFlatAny45035</v>
      </c>
      <c r="E485" s="5" t="e">
        <f>IF(I485=#REF!,'WTX courses'!G326,"")</f>
        <v>#REF!</v>
      </c>
      <c r="F485" s="5" t="e">
        <f t="shared" si="48"/>
        <v>#REF!</v>
      </c>
      <c r="G485" s="15">
        <v>45035</v>
      </c>
      <c r="H485" s="16" t="s">
        <v>27</v>
      </c>
      <c r="I485" s="16" t="s">
        <v>76</v>
      </c>
      <c r="J485" s="16" t="s">
        <v>9</v>
      </c>
      <c r="K485" s="14" t="s">
        <v>16</v>
      </c>
      <c r="L485" s="14" t="s">
        <v>17</v>
      </c>
      <c r="M485" s="16" t="s">
        <v>25</v>
      </c>
      <c r="N485" s="16" t="s">
        <v>13</v>
      </c>
      <c r="O485" s="16" t="s">
        <v>14</v>
      </c>
      <c r="P485" s="12">
        <f t="shared" ref="P485:P532" si="49">IF(J485="Afternoon",1,IF(J485="Evening",2,IF(J485="Floodlit",3,4)))</f>
        <v>1</v>
      </c>
      <c r="Q485" s="12" cm="1">
        <f t="array" ref="Q485">SUMPRODUCT(($G$2:$G$2540=G485)*(P485&gt;$P$2:$P$2540))+1</f>
        <v>1</v>
      </c>
      <c r="R485" s="12" t="e">
        <f>(Q485*100000)+#REF!</f>
        <v>#REF!</v>
      </c>
      <c r="S485" t="e" cm="1">
        <f t="array" ref="S485">SUMPRODUCT(($G$2:$G$2540=G485)*(R485&gt;$R$2:$R$2540))+1</f>
        <v>#REF!</v>
      </c>
      <c r="T485" t="str">
        <f t="shared" ref="T485:T532" si="50">_xlfn.CONCAT(IF(M485="Flat",UPPER(I485),I485)," ",IF(J485="Evening","†",IF(J485="Floodlit","#","")))</f>
        <v xml:space="preserve">NEWMARKET </v>
      </c>
      <c r="U485">
        <v>0</v>
      </c>
      <c r="V485" t="s">
        <v>19</v>
      </c>
      <c r="W485">
        <f t="shared" ref="W485:W532" si="51">YEAR(G485)</f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47"/>
        <v>Afternoon45036</v>
      </c>
      <c r="D486" s="5" t="str">
        <f>IF('by region'!$C$2="Any","Any",'WTX courses'!V327)&amp;M486&amp;IF('by region'!$I$2="Any","Any",N486)&amp;G486</f>
        <v>AnyFlatAny45036</v>
      </c>
      <c r="E486" s="5" t="e">
        <f>IF(I486=#REF!,'WTX courses'!G327,"")</f>
        <v>#REF!</v>
      </c>
      <c r="F486" s="5" t="e">
        <f t="shared" si="48"/>
        <v>#REF!</v>
      </c>
      <c r="G486" s="15">
        <v>45036</v>
      </c>
      <c r="H486" s="16" t="s">
        <v>34</v>
      </c>
      <c r="I486" s="16" t="s">
        <v>76</v>
      </c>
      <c r="J486" s="16" t="s">
        <v>9</v>
      </c>
      <c r="K486" s="14" t="s">
        <v>16</v>
      </c>
      <c r="L486" s="14" t="s">
        <v>17</v>
      </c>
      <c r="M486" s="16" t="s">
        <v>25</v>
      </c>
      <c r="N486" s="16" t="s">
        <v>13</v>
      </c>
      <c r="O486" s="16" t="s">
        <v>14</v>
      </c>
      <c r="P486" s="12">
        <f t="shared" si="49"/>
        <v>1</v>
      </c>
      <c r="Q486" s="12" cm="1">
        <f t="array" ref="Q486">SUMPRODUCT(($G$2:$G$2540=G486)*(P486&gt;$P$2:$P$2540))+1</f>
        <v>1</v>
      </c>
      <c r="R486" s="12" t="e">
        <f>(Q486*100000)+#REF!</f>
        <v>#REF!</v>
      </c>
      <c r="S486" t="e" cm="1">
        <f t="array" ref="S486">SUMPRODUCT(($G$2:$G$2540=G486)*(R486&gt;$R$2:$R$2540))+1</f>
        <v>#REF!</v>
      </c>
      <c r="T486" t="str">
        <f t="shared" si="50"/>
        <v xml:space="preserve">NEWMARKET </v>
      </c>
      <c r="U486">
        <v>0</v>
      </c>
      <c r="V486" t="s">
        <v>11</v>
      </c>
      <c r="W486">
        <f t="shared" si="51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47"/>
        <v>Afternoon45051</v>
      </c>
      <c r="D487" s="5" t="str">
        <f>IF('by region'!$C$2="Any","Any",'WTX courses'!V328)&amp;M487&amp;IF('by region'!$I$2="Any","Any",N487)&amp;G487</f>
        <v>AnyFlatAny45051</v>
      </c>
      <c r="E487" s="5" t="e">
        <f>IF(I487=#REF!,'WTX courses'!G328,"")</f>
        <v>#REF!</v>
      </c>
      <c r="F487" s="5" t="e">
        <f t="shared" si="48"/>
        <v>#REF!</v>
      </c>
      <c r="G487" s="15">
        <v>45051</v>
      </c>
      <c r="H487" s="16" t="s">
        <v>35</v>
      </c>
      <c r="I487" s="16" t="s">
        <v>76</v>
      </c>
      <c r="J487" s="16" t="s">
        <v>9</v>
      </c>
      <c r="K487" s="14" t="s">
        <v>16</v>
      </c>
      <c r="L487" s="14" t="s">
        <v>17</v>
      </c>
      <c r="M487" s="16" t="s">
        <v>25</v>
      </c>
      <c r="N487" s="16" t="s">
        <v>13</v>
      </c>
      <c r="O487" s="16" t="s">
        <v>14</v>
      </c>
      <c r="P487" s="12">
        <f t="shared" si="49"/>
        <v>1</v>
      </c>
      <c r="Q487" s="12" cm="1">
        <f t="array" ref="Q487">SUMPRODUCT(($G$2:$G$2540=G487)*(P487&gt;$P$2:$P$2540))+1</f>
        <v>1</v>
      </c>
      <c r="R487" s="12" t="e">
        <f>(Q487*100000)+#REF!</f>
        <v>#REF!</v>
      </c>
      <c r="S487" t="e" cm="1">
        <f t="array" ref="S487">SUMPRODUCT(($G$2:$G$2540=G487)*(R487&gt;$R$2:$R$2540))+1</f>
        <v>#REF!</v>
      </c>
      <c r="T487" t="str">
        <f t="shared" si="50"/>
        <v xml:space="preserve">NEWMARKET </v>
      </c>
      <c r="U487">
        <v>0</v>
      </c>
      <c r="V487" t="s">
        <v>19</v>
      </c>
      <c r="W487">
        <f t="shared" si="51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47"/>
        <v>Afternoon45052</v>
      </c>
      <c r="D488" s="5" t="str">
        <f>IF('by region'!$C$2="Any","Any",'WTX courses'!V329)&amp;M488&amp;IF('by region'!$I$2="Any","Any",N488)&amp;G488</f>
        <v>AnyFlatAny45052</v>
      </c>
      <c r="E488" s="5" t="e">
        <f>IF(I488=#REF!,'WTX courses'!G329,"")</f>
        <v>#REF!</v>
      </c>
      <c r="F488" s="5" t="e">
        <f t="shared" si="48"/>
        <v>#REF!</v>
      </c>
      <c r="G488" s="15">
        <v>45052</v>
      </c>
      <c r="H488" s="16" t="s">
        <v>37</v>
      </c>
      <c r="I488" s="16" t="s">
        <v>76</v>
      </c>
      <c r="J488" s="16" t="s">
        <v>9</v>
      </c>
      <c r="K488" s="14" t="s">
        <v>16</v>
      </c>
      <c r="L488" s="14" t="s">
        <v>17</v>
      </c>
      <c r="M488" s="16" t="s">
        <v>25</v>
      </c>
      <c r="N488" s="16" t="s">
        <v>13</v>
      </c>
      <c r="O488" s="16" t="s">
        <v>14</v>
      </c>
      <c r="P488" s="12">
        <f t="shared" si="49"/>
        <v>1</v>
      </c>
      <c r="Q488" s="12" cm="1">
        <f t="array" ref="Q488">SUMPRODUCT(($G$2:$G$2540=G488)*(P488&gt;$P$2:$P$2540))+1</f>
        <v>1</v>
      </c>
      <c r="R488" s="12" t="e">
        <f>(Q488*100000)+#REF!</f>
        <v>#REF!</v>
      </c>
      <c r="S488" t="e" cm="1">
        <f t="array" ref="S488">SUMPRODUCT(($G$2:$G$2540=G488)*(R488&gt;$R$2:$R$2540))+1</f>
        <v>#REF!</v>
      </c>
      <c r="T488" t="str">
        <f t="shared" si="50"/>
        <v xml:space="preserve">NEWMARKET </v>
      </c>
      <c r="U488">
        <v>0</v>
      </c>
      <c r="V488" t="s">
        <v>19</v>
      </c>
      <c r="W488">
        <f t="shared" si="51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47"/>
        <v>Afternoon45053</v>
      </c>
      <c r="D489" s="5" t="str">
        <f>IF('by region'!$C$2="Any","Any",'WTX courses'!V330)&amp;M489&amp;IF('by region'!$I$2="Any","Any",N489)&amp;G489</f>
        <v>AnyFlatAny45053</v>
      </c>
      <c r="E489" s="5" t="e">
        <f>IF(I489=#REF!,'WTX courses'!G330,"")</f>
        <v>#REF!</v>
      </c>
      <c r="F489" s="5" t="e">
        <f t="shared" si="48"/>
        <v>#REF!</v>
      </c>
      <c r="G489" s="15">
        <v>45053</v>
      </c>
      <c r="H489" s="16" t="s">
        <v>40</v>
      </c>
      <c r="I489" s="16" t="s">
        <v>76</v>
      </c>
      <c r="J489" s="16" t="s">
        <v>9</v>
      </c>
      <c r="K489" s="14" t="s">
        <v>16</v>
      </c>
      <c r="L489" s="14" t="s">
        <v>17</v>
      </c>
      <c r="M489" s="16" t="s">
        <v>25</v>
      </c>
      <c r="N489" s="16" t="s">
        <v>13</v>
      </c>
      <c r="O489" s="16" t="s">
        <v>14</v>
      </c>
      <c r="P489" s="12">
        <f t="shared" si="49"/>
        <v>1</v>
      </c>
      <c r="Q489" s="12" cm="1">
        <f t="array" ref="Q489">SUMPRODUCT(($G$2:$G$2540=G489)*(P489&gt;$P$2:$P$2540))+1</f>
        <v>1</v>
      </c>
      <c r="R489" s="12" t="e">
        <f>(Q489*100000)+#REF!</f>
        <v>#REF!</v>
      </c>
      <c r="S489" t="e" cm="1">
        <f t="array" ref="S489">SUMPRODUCT(($G$2:$G$2540=G489)*(R489&gt;$R$2:$R$2540))+1</f>
        <v>#REF!</v>
      </c>
      <c r="T489" t="str">
        <f t="shared" si="50"/>
        <v xml:space="preserve">NEWMARKET </v>
      </c>
      <c r="U489">
        <v>0</v>
      </c>
      <c r="V489" t="s">
        <v>17</v>
      </c>
      <c r="W489">
        <f t="shared" si="51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47"/>
        <v>Evening45064</v>
      </c>
      <c r="D490" s="5" t="str">
        <f>IF('by region'!$C$2="Any","Any",'WTX courses'!V331)&amp;M490&amp;IF('by region'!$I$2="Any","Any",N490)&amp;G490</f>
        <v>AnyFlatAny45064</v>
      </c>
      <c r="E490" s="5" t="e">
        <f>IF(I490=#REF!,'WTX courses'!G331,"")</f>
        <v>#REF!</v>
      </c>
      <c r="F490" s="5" t="e">
        <f t="shared" si="48"/>
        <v>#REF!</v>
      </c>
      <c r="G490" s="15">
        <v>45064</v>
      </c>
      <c r="H490" s="16" t="s">
        <v>34</v>
      </c>
      <c r="I490" s="16" t="s">
        <v>76</v>
      </c>
      <c r="J490" s="16" t="s">
        <v>80</v>
      </c>
      <c r="K490" s="14" t="s">
        <v>16</v>
      </c>
      <c r="L490" s="14" t="s">
        <v>17</v>
      </c>
      <c r="M490" s="16" t="s">
        <v>25</v>
      </c>
      <c r="N490" s="16" t="s">
        <v>13</v>
      </c>
      <c r="O490" s="16" t="s">
        <v>14</v>
      </c>
      <c r="P490" s="12">
        <f t="shared" si="49"/>
        <v>2</v>
      </c>
      <c r="Q490" s="12" cm="1">
        <f t="array" ref="Q490">SUMPRODUCT(($G$2:$G$2540=G490)*(P490&gt;$P$2:$P$2540))+1</f>
        <v>1</v>
      </c>
      <c r="R490" s="12" t="e">
        <f>(Q490*100000)+#REF!</f>
        <v>#REF!</v>
      </c>
      <c r="S490" t="e" cm="1">
        <f t="array" ref="S490">SUMPRODUCT(($G$2:$G$2540=G490)*(R490&gt;$R$2:$R$2540))+1</f>
        <v>#REF!</v>
      </c>
      <c r="T490" t="str">
        <f t="shared" si="50"/>
        <v>NEWMARKET †</v>
      </c>
      <c r="U490">
        <v>0</v>
      </c>
      <c r="V490" t="s">
        <v>11</v>
      </c>
      <c r="W490">
        <f t="shared" si="51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47"/>
        <v>Afternoon45065</v>
      </c>
      <c r="D491" s="5" t="str">
        <f>IF('by region'!$C$2="Any","Any",'WTX courses'!V332)&amp;M491&amp;IF('by region'!$I$2="Any","Any",N491)&amp;G491</f>
        <v>AnyFlatAny45065</v>
      </c>
      <c r="E491" s="5" t="e">
        <f>IF(I491=#REF!,'WTX courses'!G332,"")</f>
        <v>#REF!</v>
      </c>
      <c r="F491" s="5" t="e">
        <f t="shared" si="48"/>
        <v>#REF!</v>
      </c>
      <c r="G491" s="15">
        <v>45065</v>
      </c>
      <c r="H491" s="16" t="s">
        <v>35</v>
      </c>
      <c r="I491" s="16" t="s">
        <v>76</v>
      </c>
      <c r="J491" s="16" t="s">
        <v>9</v>
      </c>
      <c r="K491" s="14" t="s">
        <v>16</v>
      </c>
      <c r="L491" s="14" t="s">
        <v>17</v>
      </c>
      <c r="M491" s="16" t="s">
        <v>25</v>
      </c>
      <c r="N491" s="16" t="s">
        <v>13</v>
      </c>
      <c r="O491" s="16" t="s">
        <v>14</v>
      </c>
      <c r="P491" s="12">
        <f t="shared" si="49"/>
        <v>1</v>
      </c>
      <c r="Q491" s="12" cm="1">
        <f t="array" ref="Q491">SUMPRODUCT(($G$2:$G$2540=G491)*(P491&gt;$P$2:$P$2540))+1</f>
        <v>1</v>
      </c>
      <c r="R491" s="12" t="e">
        <f>(Q491*100000)+#REF!</f>
        <v>#REF!</v>
      </c>
      <c r="S491" t="e" cm="1">
        <f t="array" ref="S491">SUMPRODUCT(($G$2:$G$2540=G491)*(R491&gt;$R$2:$R$2540))+1</f>
        <v>#REF!</v>
      </c>
      <c r="T491" t="str">
        <f t="shared" si="50"/>
        <v xml:space="preserve">NEWMARKET </v>
      </c>
      <c r="U491">
        <v>0</v>
      </c>
      <c r="V491" t="s">
        <v>17</v>
      </c>
      <c r="W491">
        <f t="shared" si="51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47"/>
        <v>Afternoon45066</v>
      </c>
      <c r="D492" s="5" t="str">
        <f>IF('by region'!$C$2="Any","Any",'WTX courses'!V333)&amp;M492&amp;IF('by region'!$I$2="Any","Any",N492)&amp;G492</f>
        <v>AnyFlatAny45066</v>
      </c>
      <c r="E492" s="5" t="e">
        <f>IF(I492=#REF!,'WTX courses'!G333,"")</f>
        <v>#REF!</v>
      </c>
      <c r="F492" s="5" t="e">
        <f t="shared" si="48"/>
        <v>#REF!</v>
      </c>
      <c r="G492" s="15">
        <v>45066</v>
      </c>
      <c r="H492" s="16" t="s">
        <v>37</v>
      </c>
      <c r="I492" s="16" t="s">
        <v>76</v>
      </c>
      <c r="J492" s="16" t="s">
        <v>9</v>
      </c>
      <c r="K492" s="14" t="s">
        <v>16</v>
      </c>
      <c r="L492" s="14" t="s">
        <v>17</v>
      </c>
      <c r="M492" s="16" t="s">
        <v>25</v>
      </c>
      <c r="N492" s="16" t="s">
        <v>13</v>
      </c>
      <c r="O492" s="16" t="s">
        <v>14</v>
      </c>
      <c r="P492" s="12">
        <f t="shared" si="49"/>
        <v>1</v>
      </c>
      <c r="Q492" s="12" cm="1">
        <f t="array" ref="Q492">SUMPRODUCT(($G$2:$G$2540=G492)*(P492&gt;$P$2:$P$2540))+1</f>
        <v>1</v>
      </c>
      <c r="R492" s="12" t="e">
        <f>(Q492*100000)+#REF!</f>
        <v>#REF!</v>
      </c>
      <c r="S492" t="e" cm="1">
        <f t="array" ref="S492">SUMPRODUCT(($G$2:$G$2540=G492)*(R492&gt;$R$2:$R$2540))+1</f>
        <v>#REF!</v>
      </c>
      <c r="T492" t="str">
        <f t="shared" si="50"/>
        <v xml:space="preserve">NEWMARKET </v>
      </c>
      <c r="U492">
        <v>0</v>
      </c>
      <c r="V492" t="s">
        <v>11</v>
      </c>
      <c r="W492">
        <f t="shared" si="51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47"/>
        <v>Evening45100</v>
      </c>
      <c r="D493" s="5" t="str">
        <f>IF('by region'!$C$2="Any","Any",'WTX courses'!V335)&amp;M493&amp;IF('by region'!$I$2="Any","Any",N493)&amp;G493</f>
        <v>AnyFlatAny45100</v>
      </c>
      <c r="E493" s="5" t="e">
        <f>IF(I493=#REF!,'WTX courses'!G335,"")</f>
        <v>#REF!</v>
      </c>
      <c r="F493" s="5" t="e">
        <f t="shared" si="48"/>
        <v>#REF!</v>
      </c>
      <c r="G493" s="15">
        <v>45100</v>
      </c>
      <c r="H493" s="16" t="s">
        <v>35</v>
      </c>
      <c r="I493" s="16" t="s">
        <v>76</v>
      </c>
      <c r="J493" s="16" t="s">
        <v>80</v>
      </c>
      <c r="K493" s="14" t="s">
        <v>16</v>
      </c>
      <c r="L493" s="14" t="s">
        <v>17</v>
      </c>
      <c r="M493" s="16" t="s">
        <v>25</v>
      </c>
      <c r="N493" s="16" t="s">
        <v>13</v>
      </c>
      <c r="O493" s="16" t="s">
        <v>14</v>
      </c>
      <c r="P493" s="12">
        <f t="shared" si="49"/>
        <v>2</v>
      </c>
      <c r="Q493" s="12" cm="1">
        <f t="array" ref="Q493">SUMPRODUCT(($G$2:$G$2540=G493)*(P493&gt;$P$2:$P$2540))+1</f>
        <v>3</v>
      </c>
      <c r="R493" s="12" t="e">
        <f>(Q493*100000)+#REF!</f>
        <v>#REF!</v>
      </c>
      <c r="S493" t="e" cm="1">
        <f t="array" ref="S493">SUMPRODUCT(($G$2:$G$2540=G493)*(R493&gt;$R$2:$R$2540))+1</f>
        <v>#REF!</v>
      </c>
      <c r="T493" t="str">
        <f t="shared" si="50"/>
        <v>NEWMARKET †</v>
      </c>
      <c r="U493">
        <v>0</v>
      </c>
      <c r="V493" t="s">
        <v>17</v>
      </c>
      <c r="W493">
        <f t="shared" si="51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47"/>
        <v>Afternoon45101</v>
      </c>
      <c r="D494" s="5" t="str">
        <f>IF('by region'!$C$2="Any","Any",'WTX courses'!V336)&amp;M494&amp;IF('by region'!$I$2="Any","Any",N494)&amp;G494</f>
        <v>AnyFlatAny45101</v>
      </c>
      <c r="E494" s="5" t="e">
        <f>IF(I494=#REF!,'WTX courses'!G336,"")</f>
        <v>#REF!</v>
      </c>
      <c r="F494" s="5" t="e">
        <f t="shared" si="48"/>
        <v>#REF!</v>
      </c>
      <c r="G494" s="15">
        <v>45101</v>
      </c>
      <c r="H494" s="16" t="s">
        <v>37</v>
      </c>
      <c r="I494" s="16" t="s">
        <v>76</v>
      </c>
      <c r="J494" s="16" t="s">
        <v>9</v>
      </c>
      <c r="K494" s="14" t="s">
        <v>16</v>
      </c>
      <c r="L494" s="14" t="s">
        <v>17</v>
      </c>
      <c r="M494" s="16" t="s">
        <v>25</v>
      </c>
      <c r="N494" s="16" t="s">
        <v>13</v>
      </c>
      <c r="O494" s="16" t="s">
        <v>14</v>
      </c>
      <c r="P494" s="12">
        <f t="shared" si="49"/>
        <v>1</v>
      </c>
      <c r="Q494" s="12" cm="1">
        <f t="array" ref="Q494">SUMPRODUCT(($G$2:$G$2540=G494)*(P494&gt;$P$2:$P$2540))+1</f>
        <v>1</v>
      </c>
      <c r="R494" s="12" t="e">
        <f>(Q494*100000)+#REF!</f>
        <v>#REF!</v>
      </c>
      <c r="S494" t="e" cm="1">
        <f t="array" ref="S494">SUMPRODUCT(($G$2:$G$2540=G494)*(R494&gt;$R$2:$R$2540))+1</f>
        <v>#REF!</v>
      </c>
      <c r="T494" t="str">
        <f t="shared" si="50"/>
        <v xml:space="preserve">NEWMARKET </v>
      </c>
      <c r="U494">
        <v>0</v>
      </c>
      <c r="V494" t="s">
        <v>17</v>
      </c>
      <c r="W494">
        <f t="shared" si="51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47"/>
        <v>Afternoon45106</v>
      </c>
      <c r="D495" s="5" t="str">
        <f>IF('by region'!$C$2="Any","Any",'WTX courses'!V337)&amp;M495&amp;IF('by region'!$I$2="Any","Any",N495)&amp;G495</f>
        <v>AnyFlatAny45106</v>
      </c>
      <c r="E495" s="5" t="e">
        <f>IF(I495=#REF!,'WTX courses'!G337,"")</f>
        <v>#REF!</v>
      </c>
      <c r="F495" s="5" t="e">
        <f t="shared" si="48"/>
        <v>#REF!</v>
      </c>
      <c r="G495" s="15">
        <v>45106</v>
      </c>
      <c r="H495" s="16" t="s">
        <v>34</v>
      </c>
      <c r="I495" s="16" t="s">
        <v>76</v>
      </c>
      <c r="J495" s="16" t="s">
        <v>9</v>
      </c>
      <c r="K495" s="14" t="s">
        <v>16</v>
      </c>
      <c r="L495" s="14" t="s">
        <v>17</v>
      </c>
      <c r="M495" s="16" t="s">
        <v>25</v>
      </c>
      <c r="N495" s="16" t="s">
        <v>13</v>
      </c>
      <c r="O495" s="16" t="s">
        <v>14</v>
      </c>
      <c r="P495" s="12">
        <f t="shared" si="49"/>
        <v>1</v>
      </c>
      <c r="Q495" s="12" cm="1">
        <f t="array" ref="Q495">SUMPRODUCT(($G$2:$G$2540=G495)*(P495&gt;$P$2:$P$2540))+1</f>
        <v>1</v>
      </c>
      <c r="R495" s="12" t="e">
        <f>(Q495*100000)+#REF!</f>
        <v>#REF!</v>
      </c>
      <c r="S495" t="e" cm="1">
        <f t="array" ref="S495">SUMPRODUCT(($G$2:$G$2540=G495)*(R495&gt;$R$2:$R$2540))+1</f>
        <v>#REF!</v>
      </c>
      <c r="T495" t="str">
        <f t="shared" si="50"/>
        <v xml:space="preserve">NEWMARKET </v>
      </c>
      <c r="U495">
        <v>0</v>
      </c>
      <c r="V495" t="s">
        <v>11</v>
      </c>
      <c r="W495">
        <f t="shared" si="51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47"/>
        <v>Evening45107</v>
      </c>
      <c r="D496" s="5" t="str">
        <f>IF('by region'!$C$2="Any","Any",'WTX courses'!V338)&amp;M496&amp;IF('by region'!$I$2="Any","Any",N496)&amp;G496</f>
        <v>AnyFlatAny45107</v>
      </c>
      <c r="E496" s="5" t="e">
        <f>IF(I496=#REF!,'WTX courses'!G338,"")</f>
        <v>#REF!</v>
      </c>
      <c r="F496" s="5" t="e">
        <f t="shared" si="48"/>
        <v>#REF!</v>
      </c>
      <c r="G496" s="15">
        <v>45107</v>
      </c>
      <c r="H496" s="16" t="s">
        <v>35</v>
      </c>
      <c r="I496" s="16" t="s">
        <v>76</v>
      </c>
      <c r="J496" s="16" t="s">
        <v>80</v>
      </c>
      <c r="K496" s="14" t="s">
        <v>16</v>
      </c>
      <c r="L496" s="14" t="s">
        <v>17</v>
      </c>
      <c r="M496" s="16" t="s">
        <v>25</v>
      </c>
      <c r="N496" s="16" t="s">
        <v>13</v>
      </c>
      <c r="O496" s="16" t="s">
        <v>14</v>
      </c>
      <c r="P496" s="12">
        <f t="shared" si="49"/>
        <v>2</v>
      </c>
      <c r="Q496" s="12" cm="1">
        <f t="array" ref="Q496">SUMPRODUCT(($G$2:$G$2540=G496)*(P496&gt;$P$2:$P$2540))+1</f>
        <v>3</v>
      </c>
      <c r="R496" s="12" t="e">
        <f>(Q496*100000)+#REF!</f>
        <v>#REF!</v>
      </c>
      <c r="S496" t="e" cm="1">
        <f t="array" ref="S496">SUMPRODUCT(($G$2:$G$2540=G496)*(R496&gt;$R$2:$R$2540))+1</f>
        <v>#REF!</v>
      </c>
      <c r="T496" t="str">
        <f t="shared" si="50"/>
        <v>NEWMARKET †</v>
      </c>
      <c r="U496">
        <v>0</v>
      </c>
      <c r="V496" t="s">
        <v>17</v>
      </c>
      <c r="W496">
        <f t="shared" si="51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47"/>
        <v>Afternoon45108</v>
      </c>
      <c r="D497" s="5" t="str">
        <f>IF('by region'!$C$2="Any","Any",'WTX courses'!V339)&amp;M497&amp;IF('by region'!$I$2="Any","Any",N497)&amp;G497</f>
        <v>AnyFlatAny45108</v>
      </c>
      <c r="E497" s="5" t="e">
        <f>IF(I497=#REF!,'WTX courses'!G339,"")</f>
        <v>#REF!</v>
      </c>
      <c r="F497" s="5" t="e">
        <f t="shared" si="48"/>
        <v>#REF!</v>
      </c>
      <c r="G497" s="15">
        <v>45108</v>
      </c>
      <c r="H497" s="16" t="s">
        <v>37</v>
      </c>
      <c r="I497" s="16" t="s">
        <v>76</v>
      </c>
      <c r="J497" s="16" t="s">
        <v>9</v>
      </c>
      <c r="K497" s="14" t="s">
        <v>16</v>
      </c>
      <c r="L497" s="14" t="s">
        <v>17</v>
      </c>
      <c r="M497" s="16" t="s">
        <v>25</v>
      </c>
      <c r="N497" s="16" t="s">
        <v>13</v>
      </c>
      <c r="O497" s="16" t="s">
        <v>14</v>
      </c>
      <c r="P497" s="12">
        <f t="shared" si="49"/>
        <v>1</v>
      </c>
      <c r="Q497" s="12" cm="1">
        <f t="array" ref="Q497">SUMPRODUCT(($G$2:$G$2540=G497)*(P497&gt;$P$2:$P$2540))+1</f>
        <v>1</v>
      </c>
      <c r="R497" s="12" t="e">
        <f>(Q497*100000)+#REF!</f>
        <v>#REF!</v>
      </c>
      <c r="S497" t="e" cm="1">
        <f t="array" ref="S497">SUMPRODUCT(($G$2:$G$2540=G497)*(R497&gt;$R$2:$R$2540))+1</f>
        <v>#REF!</v>
      </c>
      <c r="T497" t="str">
        <f t="shared" si="50"/>
        <v xml:space="preserve">NEWMARKET </v>
      </c>
      <c r="U497">
        <v>0</v>
      </c>
      <c r="V497" t="s">
        <v>11</v>
      </c>
      <c r="W497">
        <f t="shared" si="51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47"/>
        <v>Afternoon45120</v>
      </c>
      <c r="D498" s="5" t="str">
        <f>IF('by region'!$C$2="Any","Any",'WTX courses'!V340)&amp;M498&amp;IF('by region'!$I$2="Any","Any",N498)&amp;G498</f>
        <v>AnyFlatAny45120</v>
      </c>
      <c r="E498" s="5" t="e">
        <f>IF(I498=#REF!,'WTX courses'!G340,"")</f>
        <v>#REF!</v>
      </c>
      <c r="F498" s="5" t="e">
        <f t="shared" si="48"/>
        <v>#REF!</v>
      </c>
      <c r="G498" s="15">
        <v>45120</v>
      </c>
      <c r="H498" s="16" t="s">
        <v>34</v>
      </c>
      <c r="I498" s="16" t="s">
        <v>76</v>
      </c>
      <c r="J498" s="16" t="s">
        <v>9</v>
      </c>
      <c r="K498" s="14" t="s">
        <v>16</v>
      </c>
      <c r="L498" s="14" t="s">
        <v>17</v>
      </c>
      <c r="M498" s="16" t="s">
        <v>25</v>
      </c>
      <c r="N498" s="16" t="s">
        <v>13</v>
      </c>
      <c r="O498" s="16" t="s">
        <v>14</v>
      </c>
      <c r="P498" s="12">
        <f t="shared" si="49"/>
        <v>1</v>
      </c>
      <c r="Q498" s="12" cm="1">
        <f t="array" ref="Q498">SUMPRODUCT(($G$2:$G$2540=G498)*(P498&gt;$P$2:$P$2540))+1</f>
        <v>1</v>
      </c>
      <c r="R498" s="12" t="e">
        <f>(Q498*100000)+#REF!</f>
        <v>#REF!</v>
      </c>
      <c r="S498" t="e" cm="1">
        <f t="array" ref="S498">SUMPRODUCT(($G$2:$G$2540=G498)*(R498&gt;$R$2:$R$2540))+1</f>
        <v>#REF!</v>
      </c>
      <c r="T498" t="str">
        <f t="shared" si="50"/>
        <v xml:space="preserve">NEWMARKET </v>
      </c>
      <c r="U498">
        <v>0</v>
      </c>
      <c r="V498" t="s">
        <v>11</v>
      </c>
      <c r="W498">
        <f t="shared" si="51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47"/>
        <v>Afternoon45121</v>
      </c>
      <c r="D499" s="5" t="str">
        <f>IF('by region'!$C$2="Any","Any",'WTX courses'!V341)&amp;M499&amp;IF('by region'!$I$2="Any","Any",N499)&amp;G499</f>
        <v>AnyFlatAny45121</v>
      </c>
      <c r="E499" s="5" t="e">
        <f>IF(I499=#REF!,'WTX courses'!G341,"")</f>
        <v>#REF!</v>
      </c>
      <c r="F499" s="5" t="e">
        <f t="shared" si="48"/>
        <v>#REF!</v>
      </c>
      <c r="G499" s="15">
        <v>45121</v>
      </c>
      <c r="H499" s="16" t="s">
        <v>35</v>
      </c>
      <c r="I499" s="16" t="s">
        <v>76</v>
      </c>
      <c r="J499" s="16" t="s">
        <v>9</v>
      </c>
      <c r="K499" s="14" t="s">
        <v>16</v>
      </c>
      <c r="L499" s="14" t="s">
        <v>17</v>
      </c>
      <c r="M499" s="16" t="s">
        <v>25</v>
      </c>
      <c r="N499" s="16" t="s">
        <v>13</v>
      </c>
      <c r="O499" s="16" t="s">
        <v>14</v>
      </c>
      <c r="P499" s="12">
        <f t="shared" si="49"/>
        <v>1</v>
      </c>
      <c r="Q499" s="12" cm="1">
        <f t="array" ref="Q499">SUMPRODUCT(($G$2:$G$2540=G499)*(P499&gt;$P$2:$P$2540))+1</f>
        <v>1</v>
      </c>
      <c r="R499" s="12" t="e">
        <f>(Q499*100000)+#REF!</f>
        <v>#REF!</v>
      </c>
      <c r="S499" t="e" cm="1">
        <f t="array" ref="S499">SUMPRODUCT(($G$2:$G$2540=G499)*(R499&gt;$R$2:$R$2540))+1</f>
        <v>#REF!</v>
      </c>
      <c r="T499" t="str">
        <f t="shared" si="50"/>
        <v xml:space="preserve">NEWMARKET </v>
      </c>
      <c r="U499">
        <v>0</v>
      </c>
      <c r="V499" t="s">
        <v>17</v>
      </c>
      <c r="W499">
        <f t="shared" si="51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47"/>
        <v>Afternoon45122</v>
      </c>
      <c r="D500" s="5" t="str">
        <f>IF('by region'!$C$2="Any","Any",'WTX courses'!V342)&amp;M500&amp;IF('by region'!$I$2="Any","Any",N500)&amp;G500</f>
        <v>AnyFlatAny45122</v>
      </c>
      <c r="E500" s="5" t="e">
        <f>IF(I500=#REF!,'WTX courses'!G342,"")</f>
        <v>#REF!</v>
      </c>
      <c r="F500" s="5" t="e">
        <f t="shared" si="48"/>
        <v>#REF!</v>
      </c>
      <c r="G500" s="15">
        <v>45122</v>
      </c>
      <c r="H500" s="16" t="s">
        <v>37</v>
      </c>
      <c r="I500" s="16" t="s">
        <v>76</v>
      </c>
      <c r="J500" s="16" t="s">
        <v>9</v>
      </c>
      <c r="K500" s="14" t="s">
        <v>16</v>
      </c>
      <c r="L500" s="14" t="s">
        <v>17</v>
      </c>
      <c r="M500" s="16" t="s">
        <v>25</v>
      </c>
      <c r="N500" s="16" t="s">
        <v>13</v>
      </c>
      <c r="O500" s="16" t="s">
        <v>14</v>
      </c>
      <c r="P500" s="12">
        <f t="shared" si="49"/>
        <v>1</v>
      </c>
      <c r="Q500" s="12" cm="1">
        <f t="array" ref="Q500">SUMPRODUCT(($G$2:$G$2540=G500)*(P500&gt;$P$2:$P$2540))+1</f>
        <v>1</v>
      </c>
      <c r="R500" s="12" t="e">
        <f>(Q500*100000)+#REF!</f>
        <v>#REF!</v>
      </c>
      <c r="S500" t="e" cm="1">
        <f t="array" ref="S500">SUMPRODUCT(($G$2:$G$2540=G500)*(R500&gt;$R$2:$R$2540))+1</f>
        <v>#REF!</v>
      </c>
      <c r="T500" t="str">
        <f t="shared" si="50"/>
        <v xml:space="preserve">NEWMARKET </v>
      </c>
      <c r="U500">
        <v>0</v>
      </c>
      <c r="V500" t="s">
        <v>17</v>
      </c>
      <c r="W500">
        <f t="shared" si="51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47"/>
        <v>Evening45128</v>
      </c>
      <c r="D501" s="5" t="str">
        <f>IF('by region'!$C$2="Any","Any",'WTX courses'!V343)&amp;M501&amp;IF('by region'!$I$2="Any","Any",N501)&amp;G501</f>
        <v>AnyFlatAny45128</v>
      </c>
      <c r="E501" s="5" t="e">
        <f>IF(I501=#REF!,'WTX courses'!G343,"")</f>
        <v>#REF!</v>
      </c>
      <c r="F501" s="5" t="e">
        <f t="shared" si="48"/>
        <v>#REF!</v>
      </c>
      <c r="G501" s="15">
        <v>45128</v>
      </c>
      <c r="H501" s="16" t="s">
        <v>35</v>
      </c>
      <c r="I501" s="16" t="s">
        <v>76</v>
      </c>
      <c r="J501" s="16" t="s">
        <v>80</v>
      </c>
      <c r="K501" s="14" t="s">
        <v>16</v>
      </c>
      <c r="L501" s="14" t="s">
        <v>17</v>
      </c>
      <c r="M501" s="16" t="s">
        <v>25</v>
      </c>
      <c r="N501" s="16" t="s">
        <v>13</v>
      </c>
      <c r="O501" s="16" t="s">
        <v>14</v>
      </c>
      <c r="P501" s="12">
        <f t="shared" si="49"/>
        <v>2</v>
      </c>
      <c r="Q501" s="12" cm="1">
        <f t="array" ref="Q501">SUMPRODUCT(($G$2:$G$2540=G501)*(P501&gt;$P$2:$P$2540))+1</f>
        <v>4</v>
      </c>
      <c r="R501" s="12" t="e">
        <f>(Q501*100000)+#REF!</f>
        <v>#REF!</v>
      </c>
      <c r="S501" t="e" cm="1">
        <f t="array" ref="S501">SUMPRODUCT(($G$2:$G$2540=G501)*(R501&gt;$R$2:$R$2540))+1</f>
        <v>#REF!</v>
      </c>
      <c r="T501" t="str">
        <f t="shared" si="50"/>
        <v>NEWMARKET †</v>
      </c>
      <c r="U501">
        <v>0</v>
      </c>
      <c r="V501" t="s">
        <v>17</v>
      </c>
      <c r="W501">
        <f t="shared" si="51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si="47"/>
        <v>Afternoon45129</v>
      </c>
      <c r="D502" s="5" t="str">
        <f>IF('by region'!$C$2="Any","Any",'WTX courses'!V345)&amp;M502&amp;IF('by region'!$I$2="Any","Any",N502)&amp;G502</f>
        <v>AnyFlatAny45129</v>
      </c>
      <c r="E502" s="5" t="e">
        <f>IF(I502=#REF!,'WTX courses'!G345,"")</f>
        <v>#REF!</v>
      </c>
      <c r="F502" s="5" t="e">
        <f t="shared" si="48"/>
        <v>#REF!</v>
      </c>
      <c r="G502" s="15">
        <v>45129</v>
      </c>
      <c r="H502" s="16" t="s">
        <v>37</v>
      </c>
      <c r="I502" s="16" t="s">
        <v>76</v>
      </c>
      <c r="J502" s="16" t="s">
        <v>9</v>
      </c>
      <c r="K502" s="14" t="s">
        <v>16</v>
      </c>
      <c r="L502" s="14" t="s">
        <v>17</v>
      </c>
      <c r="M502" s="16" t="s">
        <v>25</v>
      </c>
      <c r="N502" s="16" t="s">
        <v>13</v>
      </c>
      <c r="O502" s="16" t="s">
        <v>14</v>
      </c>
      <c r="P502" s="12">
        <f t="shared" si="49"/>
        <v>1</v>
      </c>
      <c r="Q502" s="12" cm="1">
        <f t="array" ref="Q502">SUMPRODUCT(($G$2:$G$2540=G502)*(P502&gt;$P$2:$P$2540))+1</f>
        <v>1</v>
      </c>
      <c r="R502" s="12" t="e">
        <f>(Q502*100000)+#REF!</f>
        <v>#REF!</v>
      </c>
      <c r="S502" t="e" cm="1">
        <f t="array" ref="S502">SUMPRODUCT(($G$2:$G$2540=G502)*(R502&gt;$R$2:$R$2540))+1</f>
        <v>#REF!</v>
      </c>
      <c r="T502" t="str">
        <f t="shared" si="50"/>
        <v xml:space="preserve">NEWMARKET </v>
      </c>
      <c r="U502">
        <v>0</v>
      </c>
      <c r="V502" t="s">
        <v>11</v>
      </c>
      <c r="W502">
        <f t="shared" si="51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47"/>
        <v>Evening45135</v>
      </c>
      <c r="D503" s="5" t="str">
        <f>IF('by region'!$C$2="Any","Any",'WTX courses'!V346)&amp;M503&amp;IF('by region'!$I$2="Any","Any",N503)&amp;G503</f>
        <v>AnyFlatAny45135</v>
      </c>
      <c r="E503" s="5" t="e">
        <f>IF(I503=#REF!,'WTX courses'!G346,"")</f>
        <v>#REF!</v>
      </c>
      <c r="F503" s="5" t="e">
        <f t="shared" si="48"/>
        <v>#REF!</v>
      </c>
      <c r="G503" s="15">
        <v>45135</v>
      </c>
      <c r="H503" s="16" t="s">
        <v>35</v>
      </c>
      <c r="I503" s="16" t="s">
        <v>76</v>
      </c>
      <c r="J503" s="16" t="s">
        <v>80</v>
      </c>
      <c r="K503" s="14" t="s">
        <v>16</v>
      </c>
      <c r="L503" s="14" t="s">
        <v>17</v>
      </c>
      <c r="M503" s="16" t="s">
        <v>25</v>
      </c>
      <c r="N503" s="16" t="s">
        <v>13</v>
      </c>
      <c r="O503" s="16" t="s">
        <v>14</v>
      </c>
      <c r="P503" s="12">
        <f t="shared" si="49"/>
        <v>2</v>
      </c>
      <c r="Q503" s="12" cm="1">
        <f t="array" ref="Q503">SUMPRODUCT(($G$2:$G$2540=G503)*(P503&gt;$P$2:$P$2540))+1</f>
        <v>3</v>
      </c>
      <c r="R503" s="12" t="e">
        <f>(Q503*100000)+#REF!</f>
        <v>#REF!</v>
      </c>
      <c r="S503" t="e" cm="1">
        <f t="array" ref="S503">SUMPRODUCT(($G$2:$G$2540=G503)*(R503&gt;$R$2:$R$2540))+1</f>
        <v>#REF!</v>
      </c>
      <c r="T503" t="str">
        <f t="shared" si="50"/>
        <v>NEWMARKET †</v>
      </c>
      <c r="U503">
        <v>0</v>
      </c>
      <c r="V503" t="s">
        <v>19</v>
      </c>
      <c r="W503">
        <f t="shared" si="51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47"/>
        <v>Afternoon45136</v>
      </c>
      <c r="D504" s="5" t="str">
        <f>IF('by region'!$C$2="Any","Any",'WTX courses'!V347)&amp;M504&amp;IF('by region'!$I$2="Any","Any",N504)&amp;G504</f>
        <v>AnyFlatAny45136</v>
      </c>
      <c r="E504" s="5" t="e">
        <f>IF(I504=#REF!,'WTX courses'!G347,"")</f>
        <v>#REF!</v>
      </c>
      <c r="F504" s="5" t="e">
        <f t="shared" si="48"/>
        <v>#REF!</v>
      </c>
      <c r="G504" s="15">
        <v>45136</v>
      </c>
      <c r="H504" s="16" t="s">
        <v>37</v>
      </c>
      <c r="I504" s="16" t="s">
        <v>76</v>
      </c>
      <c r="J504" s="16" t="s">
        <v>9</v>
      </c>
      <c r="K504" s="14" t="s">
        <v>16</v>
      </c>
      <c r="L504" s="14" t="s">
        <v>17</v>
      </c>
      <c r="M504" s="16" t="s">
        <v>25</v>
      </c>
      <c r="N504" s="16" t="s">
        <v>13</v>
      </c>
      <c r="O504" s="16" t="s">
        <v>14</v>
      </c>
      <c r="P504" s="12">
        <f t="shared" si="49"/>
        <v>1</v>
      </c>
      <c r="Q504" s="12" cm="1">
        <f t="array" ref="Q504">SUMPRODUCT(($G$2:$G$2540=G504)*(P504&gt;$P$2:$P$2540))+1</f>
        <v>1</v>
      </c>
      <c r="R504" s="12" t="e">
        <f>(Q504*100000)+#REF!</f>
        <v>#REF!</v>
      </c>
      <c r="S504" t="e" cm="1">
        <f t="array" ref="S504">SUMPRODUCT(($G$2:$G$2540=G504)*(R504&gt;$R$2:$R$2540))+1</f>
        <v>#REF!</v>
      </c>
      <c r="T504" t="str">
        <f t="shared" si="50"/>
        <v xml:space="preserve">NEWMARKET </v>
      </c>
      <c r="U504">
        <v>0</v>
      </c>
      <c r="V504" t="s">
        <v>11</v>
      </c>
      <c r="W504">
        <f t="shared" si="51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si="47"/>
        <v>Evening45142</v>
      </c>
      <c r="D505" s="5" t="str">
        <f>IF('by region'!$C$2="Any","Any",'WTX courses'!V348)&amp;M505&amp;IF('by region'!$I$2="Any","Any",N505)&amp;G505</f>
        <v>AnyFlatAny45142</v>
      </c>
      <c r="E505" s="5" t="e">
        <f>IF(I505=#REF!,'WTX courses'!G348,"")</f>
        <v>#REF!</v>
      </c>
      <c r="F505" s="5" t="e">
        <f t="shared" si="48"/>
        <v>#REF!</v>
      </c>
      <c r="G505" s="15">
        <v>45142</v>
      </c>
      <c r="H505" s="16" t="s">
        <v>35</v>
      </c>
      <c r="I505" s="16" t="s">
        <v>76</v>
      </c>
      <c r="J505" s="16" t="s">
        <v>80</v>
      </c>
      <c r="K505" s="14" t="s">
        <v>16</v>
      </c>
      <c r="L505" s="14" t="s">
        <v>17</v>
      </c>
      <c r="M505" s="16" t="s">
        <v>25</v>
      </c>
      <c r="N505" s="16" t="s">
        <v>13</v>
      </c>
      <c r="O505" s="16" t="s">
        <v>14</v>
      </c>
      <c r="P505" s="12">
        <f t="shared" si="49"/>
        <v>2</v>
      </c>
      <c r="Q505" s="12" cm="1">
        <f t="array" ref="Q505">SUMPRODUCT(($G$2:$G$2540=G505)*(P505&gt;$P$2:$P$2540))+1</f>
        <v>4</v>
      </c>
      <c r="R505" s="12" t="e">
        <f>(Q505*100000)+#REF!</f>
        <v>#REF!</v>
      </c>
      <c r="S505" t="e" cm="1">
        <f t="array" ref="S505">SUMPRODUCT(($G$2:$G$2540=G505)*(R505&gt;$R$2:$R$2540))+1</f>
        <v>#REF!</v>
      </c>
      <c r="T505" t="str">
        <f t="shared" si="50"/>
        <v>NEWMARKET †</v>
      </c>
      <c r="U505">
        <v>0</v>
      </c>
      <c r="V505" t="s">
        <v>17</v>
      </c>
      <c r="W505">
        <f t="shared" si="51"/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7"/>
        <v>Afternoon45143</v>
      </c>
      <c r="D506" s="5" t="str">
        <f>IF('by region'!$C$2="Any","Any",'WTX courses'!V404)&amp;M506&amp;IF('by region'!$I$2="Any","Any",N506)&amp;G506</f>
        <v>AnyFlatAny45143</v>
      </c>
      <c r="E506" s="5" t="e">
        <f>IF(I506=#REF!,'WTX courses'!G404,"")</f>
        <v>#REF!</v>
      </c>
      <c r="F506" s="5" t="e">
        <f t="shared" si="48"/>
        <v>#REF!</v>
      </c>
      <c r="G506" s="15">
        <v>45143</v>
      </c>
      <c r="H506" s="16" t="s">
        <v>37</v>
      </c>
      <c r="I506" s="16" t="s">
        <v>76</v>
      </c>
      <c r="J506" s="16" t="s">
        <v>9</v>
      </c>
      <c r="K506" s="14" t="s">
        <v>16</v>
      </c>
      <c r="L506" s="14" t="s">
        <v>17</v>
      </c>
      <c r="M506" s="16" t="s">
        <v>25</v>
      </c>
      <c r="N506" s="16" t="s">
        <v>13</v>
      </c>
      <c r="O506" s="16" t="s">
        <v>14</v>
      </c>
      <c r="P506" s="12">
        <f t="shared" si="49"/>
        <v>1</v>
      </c>
      <c r="Q506" s="12" cm="1">
        <f t="array" ref="Q506">SUMPRODUCT(($G$2:$G$2540=G506)*(P506&gt;$P$2:$P$2540))+1</f>
        <v>1</v>
      </c>
      <c r="R506" s="12" t="e">
        <f>(Q506*100000)+#REF!</f>
        <v>#REF!</v>
      </c>
      <c r="S506" t="e" cm="1">
        <f t="array" ref="S506">SUMPRODUCT(($G$2:$G$2540=G506)*(R506&gt;$R$2:$R$2540))+1</f>
        <v>#REF!</v>
      </c>
      <c r="T506" t="str">
        <f t="shared" si="50"/>
        <v xml:space="preserve">NEWMARKET </v>
      </c>
      <c r="U506">
        <v>0</v>
      </c>
      <c r="V506" t="s">
        <v>19</v>
      </c>
      <c r="W506">
        <f t="shared" si="51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7"/>
        <v>Evening45149</v>
      </c>
      <c r="D507" s="5" t="str">
        <f>IF('by region'!$C$2="Any","Any",'WTX courses'!V405)&amp;M507&amp;IF('by region'!$I$2="Any","Any",N507)&amp;G507</f>
        <v>AnyFlatAny45149</v>
      </c>
      <c r="E507" s="5" t="e">
        <f>IF(I507=#REF!,'WTX courses'!G405,"")</f>
        <v>#REF!</v>
      </c>
      <c r="F507" s="5" t="e">
        <f t="shared" si="48"/>
        <v>#REF!</v>
      </c>
      <c r="G507" s="15">
        <v>45149</v>
      </c>
      <c r="H507" s="16" t="s">
        <v>35</v>
      </c>
      <c r="I507" s="16" t="s">
        <v>76</v>
      </c>
      <c r="J507" s="16" t="s">
        <v>80</v>
      </c>
      <c r="K507" s="14" t="s">
        <v>16</v>
      </c>
      <c r="L507" s="14" t="s">
        <v>17</v>
      </c>
      <c r="M507" s="16" t="s">
        <v>25</v>
      </c>
      <c r="N507" s="16" t="s">
        <v>13</v>
      </c>
      <c r="O507" s="16" t="s">
        <v>14</v>
      </c>
      <c r="P507" s="12">
        <f t="shared" si="49"/>
        <v>2</v>
      </c>
      <c r="Q507" s="12" cm="1">
        <f t="array" ref="Q507">SUMPRODUCT(($G$2:$G$2540=G507)*(P507&gt;$P$2:$P$2540))+1</f>
        <v>2</v>
      </c>
      <c r="R507" s="12" t="e">
        <f>(Q507*100000)+#REF!</f>
        <v>#REF!</v>
      </c>
      <c r="S507" t="e" cm="1">
        <f t="array" ref="S507">SUMPRODUCT(($G$2:$G$2540=G507)*(R507&gt;$R$2:$R$2540))+1</f>
        <v>#REF!</v>
      </c>
      <c r="T507" t="str">
        <f t="shared" si="50"/>
        <v>NEWMARKET †</v>
      </c>
      <c r="U507">
        <v>0</v>
      </c>
      <c r="V507" t="s">
        <v>11</v>
      </c>
      <c r="W507">
        <f t="shared" si="51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7"/>
        <v>Afternoon45150</v>
      </c>
      <c r="D508" s="5" t="str">
        <f>IF('by region'!$C$2="Any","Any",'WTX courses'!V406)&amp;M508&amp;IF('by region'!$I$2="Any","Any",N508)&amp;G508</f>
        <v>AnyFlatAny45150</v>
      </c>
      <c r="E508" s="5" t="e">
        <f>IF(I508=#REF!,'WTX courses'!G406,"")</f>
        <v>#REF!</v>
      </c>
      <c r="F508" s="5" t="e">
        <f t="shared" si="48"/>
        <v>#REF!</v>
      </c>
      <c r="G508" s="15">
        <v>45150</v>
      </c>
      <c r="H508" s="16" t="s">
        <v>37</v>
      </c>
      <c r="I508" s="16" t="s">
        <v>76</v>
      </c>
      <c r="J508" s="16" t="s">
        <v>9</v>
      </c>
      <c r="K508" s="14" t="s">
        <v>16</v>
      </c>
      <c r="L508" s="14" t="s">
        <v>17</v>
      </c>
      <c r="M508" s="16" t="s">
        <v>25</v>
      </c>
      <c r="N508" s="16" t="s">
        <v>13</v>
      </c>
      <c r="O508" s="16" t="s">
        <v>14</v>
      </c>
      <c r="P508" s="12">
        <f t="shared" si="49"/>
        <v>1</v>
      </c>
      <c r="Q508" s="12" cm="1">
        <f t="array" ref="Q508">SUMPRODUCT(($G$2:$G$2540=G508)*(P508&gt;$P$2:$P$2540))+1</f>
        <v>1</v>
      </c>
      <c r="R508" s="12" t="e">
        <f>(Q508*100000)+#REF!</f>
        <v>#REF!</v>
      </c>
      <c r="S508" t="e" cm="1">
        <f t="array" ref="S508">SUMPRODUCT(($G$2:$G$2540=G508)*(R508&gt;$R$2:$R$2540))+1</f>
        <v>#REF!</v>
      </c>
      <c r="T508" t="str">
        <f t="shared" si="50"/>
        <v xml:space="preserve">NEWMARKET </v>
      </c>
      <c r="U508">
        <v>1</v>
      </c>
      <c r="V508" t="s">
        <v>17</v>
      </c>
      <c r="W508">
        <f t="shared" si="51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7"/>
        <v>Evening45156</v>
      </c>
      <c r="D509" s="5" t="str">
        <f>IF('by region'!$C$2="Any","Any",'WTX courses'!V407)&amp;M509&amp;IF('by region'!$I$2="Any","Any",N509)&amp;G509</f>
        <v>AnyFlatAny45156</v>
      </c>
      <c r="E509" s="5" t="e">
        <f>IF(I509=#REF!,'WTX courses'!G407,"")</f>
        <v>#REF!</v>
      </c>
      <c r="F509" s="5" t="e">
        <f t="shared" si="48"/>
        <v>#REF!</v>
      </c>
      <c r="G509" s="15">
        <v>45156</v>
      </c>
      <c r="H509" s="16" t="s">
        <v>35</v>
      </c>
      <c r="I509" s="16" t="s">
        <v>76</v>
      </c>
      <c r="J509" s="16" t="s">
        <v>80</v>
      </c>
      <c r="K509" s="14" t="s">
        <v>16</v>
      </c>
      <c r="L509" s="14" t="s">
        <v>17</v>
      </c>
      <c r="M509" s="16" t="s">
        <v>25</v>
      </c>
      <c r="N509" s="16" t="s">
        <v>13</v>
      </c>
      <c r="O509" s="16" t="s">
        <v>14</v>
      </c>
      <c r="P509" s="12">
        <f t="shared" si="49"/>
        <v>2</v>
      </c>
      <c r="Q509" s="12" cm="1">
        <f t="array" ref="Q509">SUMPRODUCT(($G$2:$G$2540=G509)*(P509&gt;$P$2:$P$2540))+1</f>
        <v>4</v>
      </c>
      <c r="R509" s="12" t="e">
        <f>(Q509*100000)+#REF!</f>
        <v>#REF!</v>
      </c>
      <c r="S509" t="e" cm="1">
        <f t="array" ref="S509">SUMPRODUCT(($G$2:$G$2540=G509)*(R509&gt;$R$2:$R$2540))+1</f>
        <v>#REF!</v>
      </c>
      <c r="T509" t="str">
        <f t="shared" si="50"/>
        <v>NEWMARKET †</v>
      </c>
      <c r="U509">
        <v>0</v>
      </c>
      <c r="V509" t="s">
        <v>19</v>
      </c>
      <c r="W509">
        <f t="shared" si="51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7"/>
        <v>Afternoon45157</v>
      </c>
      <c r="D510" s="5" t="str">
        <f>IF('by region'!$C$2="Any","Any",'WTX courses'!V408)&amp;M510&amp;IF('by region'!$I$2="Any","Any",N510)&amp;G510</f>
        <v>AnyFlatAny45157</v>
      </c>
      <c r="E510" s="5" t="e">
        <f>IF(I510=#REF!,'WTX courses'!G408,"")</f>
        <v>#REF!</v>
      </c>
      <c r="F510" s="5" t="e">
        <f t="shared" si="48"/>
        <v>#REF!</v>
      </c>
      <c r="G510" s="15">
        <v>45157</v>
      </c>
      <c r="H510" s="16" t="s">
        <v>37</v>
      </c>
      <c r="I510" s="16" t="s">
        <v>76</v>
      </c>
      <c r="J510" s="16" t="s">
        <v>9</v>
      </c>
      <c r="K510" s="14" t="s">
        <v>16</v>
      </c>
      <c r="L510" s="14" t="s">
        <v>17</v>
      </c>
      <c r="M510" s="16" t="s">
        <v>25</v>
      </c>
      <c r="N510" s="16" t="s">
        <v>13</v>
      </c>
      <c r="O510" s="16" t="s">
        <v>14</v>
      </c>
      <c r="P510" s="12">
        <f t="shared" si="49"/>
        <v>1</v>
      </c>
      <c r="Q510" s="12" cm="1">
        <f t="array" ref="Q510">SUMPRODUCT(($G$2:$G$2540=G510)*(P510&gt;$P$2:$P$2540))+1</f>
        <v>1</v>
      </c>
      <c r="R510" s="12" t="e">
        <f>(Q510*100000)+#REF!</f>
        <v>#REF!</v>
      </c>
      <c r="S510" t="e" cm="1">
        <f t="array" ref="S510">SUMPRODUCT(($G$2:$G$2540=G510)*(R510&gt;$R$2:$R$2540))+1</f>
        <v>#REF!</v>
      </c>
      <c r="T510" t="str">
        <f t="shared" si="50"/>
        <v xml:space="preserve">NEWMARKET </v>
      </c>
      <c r="U510">
        <v>0</v>
      </c>
      <c r="V510" t="s">
        <v>11</v>
      </c>
      <c r="W510">
        <f t="shared" si="51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7"/>
        <v>Afternoon45163</v>
      </c>
      <c r="D511" s="5" t="str">
        <f>IF('by region'!$C$2="Any","Any",'WTX courses'!V409)&amp;M511&amp;IF('by region'!$I$2="Any","Any",N511)&amp;G511</f>
        <v>AnyFlatAny45163</v>
      </c>
      <c r="E511" s="5" t="e">
        <f>IF(I511=#REF!,'WTX courses'!G409,"")</f>
        <v>#REF!</v>
      </c>
      <c r="F511" s="5" t="e">
        <f t="shared" si="48"/>
        <v>#REF!</v>
      </c>
      <c r="G511" s="15">
        <v>45163</v>
      </c>
      <c r="H511" s="16" t="s">
        <v>35</v>
      </c>
      <c r="I511" s="16" t="s">
        <v>76</v>
      </c>
      <c r="J511" s="16" t="s">
        <v>9</v>
      </c>
      <c r="K511" s="14" t="s">
        <v>16</v>
      </c>
      <c r="L511" s="14" t="s">
        <v>17</v>
      </c>
      <c r="M511" s="16" t="s">
        <v>25</v>
      </c>
      <c r="N511" s="16" t="s">
        <v>13</v>
      </c>
      <c r="O511" s="16" t="s">
        <v>14</v>
      </c>
      <c r="P511" s="12">
        <f t="shared" si="49"/>
        <v>1</v>
      </c>
      <c r="Q511" s="12" cm="1">
        <f t="array" ref="Q511">SUMPRODUCT(($G$2:$G$2540=G511)*(P511&gt;$P$2:$P$2540))+1</f>
        <v>1</v>
      </c>
      <c r="R511" s="12" t="e">
        <f>(Q511*100000)+#REF!</f>
        <v>#REF!</v>
      </c>
      <c r="S511" t="e" cm="1">
        <f t="array" ref="S511">SUMPRODUCT(($G$2:$G$2540=G511)*(R511&gt;$R$2:$R$2540))+1</f>
        <v>#REF!</v>
      </c>
      <c r="T511" t="str">
        <f t="shared" si="50"/>
        <v xml:space="preserve">NEWMARKET </v>
      </c>
      <c r="U511">
        <v>0</v>
      </c>
      <c r="V511" t="s">
        <v>11</v>
      </c>
      <c r="W511">
        <f t="shared" si="51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7"/>
        <v>Afternoon45164</v>
      </c>
      <c r="D512" s="5" t="str">
        <f>IF('by region'!$C$2="Any","Any",'WTX courses'!V410)&amp;M512&amp;IF('by region'!$I$2="Any","Any",N512)&amp;G512</f>
        <v>AnyFlatAny45164</v>
      </c>
      <c r="E512" s="5" t="e">
        <f>IF(I512=#REF!,'WTX courses'!G410,"")</f>
        <v>#REF!</v>
      </c>
      <c r="F512" s="5" t="e">
        <f t="shared" si="48"/>
        <v>#REF!</v>
      </c>
      <c r="G512" s="15">
        <v>45164</v>
      </c>
      <c r="H512" s="16" t="s">
        <v>37</v>
      </c>
      <c r="I512" s="16" t="s">
        <v>76</v>
      </c>
      <c r="J512" s="16" t="s">
        <v>9</v>
      </c>
      <c r="K512" s="14" t="s">
        <v>16</v>
      </c>
      <c r="L512" s="14" t="s">
        <v>17</v>
      </c>
      <c r="M512" s="16" t="s">
        <v>25</v>
      </c>
      <c r="N512" s="16" t="s">
        <v>13</v>
      </c>
      <c r="O512" s="16" t="s">
        <v>14</v>
      </c>
      <c r="P512" s="12">
        <f t="shared" si="49"/>
        <v>1</v>
      </c>
      <c r="Q512" s="12" cm="1">
        <f t="array" ref="Q512">SUMPRODUCT(($G$2:$G$2540=G512)*(P512&gt;$P$2:$P$2540))+1</f>
        <v>1</v>
      </c>
      <c r="R512" s="12" t="e">
        <f>(Q512*100000)+#REF!</f>
        <v>#REF!</v>
      </c>
      <c r="S512" t="e" cm="1">
        <f t="array" ref="S512">SUMPRODUCT(($G$2:$G$2540=G512)*(R512&gt;$R$2:$R$2540))+1</f>
        <v>#REF!</v>
      </c>
      <c r="T512" t="str">
        <f t="shared" si="50"/>
        <v xml:space="preserve">NEWMARKET </v>
      </c>
      <c r="U512">
        <v>0</v>
      </c>
      <c r="V512" t="s">
        <v>17</v>
      </c>
      <c r="W512">
        <f t="shared" si="51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7"/>
        <v>Afternoon45192</v>
      </c>
      <c r="D513" s="5" t="str">
        <f>IF('by region'!$C$2="Any","Any",'WTX courses'!V411)&amp;M513&amp;IF('by region'!$I$2="Any","Any",N513)&amp;G513</f>
        <v>AnyFlatAny45192</v>
      </c>
      <c r="E513" s="5" t="e">
        <f>IF(I513=#REF!,'WTX courses'!G411,"")</f>
        <v>#REF!</v>
      </c>
      <c r="F513" s="5" t="e">
        <f t="shared" si="48"/>
        <v>#REF!</v>
      </c>
      <c r="G513" s="15">
        <v>45192</v>
      </c>
      <c r="H513" s="16" t="s">
        <v>37</v>
      </c>
      <c r="I513" s="16" t="s">
        <v>76</v>
      </c>
      <c r="J513" s="16" t="s">
        <v>9</v>
      </c>
      <c r="K513" s="14" t="s">
        <v>16</v>
      </c>
      <c r="L513" s="14" t="s">
        <v>17</v>
      </c>
      <c r="M513" s="16" t="s">
        <v>25</v>
      </c>
      <c r="N513" s="16" t="s">
        <v>13</v>
      </c>
      <c r="O513" s="16" t="s">
        <v>14</v>
      </c>
      <c r="P513" s="12">
        <f t="shared" si="49"/>
        <v>1</v>
      </c>
      <c r="Q513" s="12" cm="1">
        <f t="array" ref="Q513">SUMPRODUCT(($G$2:$G$2540=G513)*(P513&gt;$P$2:$P$2540))+1</f>
        <v>1</v>
      </c>
      <c r="R513" s="12" t="e">
        <f>(Q513*100000)+#REF!</f>
        <v>#REF!</v>
      </c>
      <c r="S513" t="e" cm="1">
        <f t="array" ref="S513">SUMPRODUCT(($G$2:$G$2540=G513)*(R513&gt;$R$2:$R$2540))+1</f>
        <v>#REF!</v>
      </c>
      <c r="T513" t="str">
        <f t="shared" si="50"/>
        <v xml:space="preserve">NEWMARKET </v>
      </c>
      <c r="U513">
        <v>0</v>
      </c>
      <c r="V513" t="s">
        <v>19</v>
      </c>
      <c r="W513">
        <f t="shared" si="51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ref="C514:C577" si="52">J514&amp;G514</f>
        <v>Afternoon45197</v>
      </c>
      <c r="D514" s="5" t="str">
        <f>IF('by region'!$C$2="Any","Any",'WTX courses'!V412)&amp;M514&amp;IF('by region'!$I$2="Any","Any",N514)&amp;G514</f>
        <v>AnyFlatAny45197</v>
      </c>
      <c r="E514" s="5" t="e">
        <f>IF(I514=#REF!,'WTX courses'!G412,"")</f>
        <v>#REF!</v>
      </c>
      <c r="F514" s="5" t="e">
        <f t="shared" ref="F514:F577" si="53">G514&amp;S514</f>
        <v>#REF!</v>
      </c>
      <c r="G514" s="15">
        <v>45197</v>
      </c>
      <c r="H514" s="16" t="s">
        <v>34</v>
      </c>
      <c r="I514" s="16" t="s">
        <v>76</v>
      </c>
      <c r="J514" s="16" t="s">
        <v>9</v>
      </c>
      <c r="K514" s="14" t="s">
        <v>16</v>
      </c>
      <c r="L514" s="14" t="s">
        <v>17</v>
      </c>
      <c r="M514" s="16" t="s">
        <v>25</v>
      </c>
      <c r="N514" s="16" t="s">
        <v>13</v>
      </c>
      <c r="O514" s="16" t="s">
        <v>14</v>
      </c>
      <c r="P514" s="12">
        <f t="shared" si="49"/>
        <v>1</v>
      </c>
      <c r="Q514" s="12" cm="1">
        <f t="array" ref="Q514">SUMPRODUCT(($G$2:$G$2540=G514)*(P514&gt;$P$2:$P$2540))+1</f>
        <v>1</v>
      </c>
      <c r="R514" s="12" t="e">
        <f>(Q514*100000)+#REF!</f>
        <v>#REF!</v>
      </c>
      <c r="S514" t="e" cm="1">
        <f t="array" ref="S514">SUMPRODUCT(($G$2:$G$2540=G514)*(R514&gt;$R$2:$R$2540))+1</f>
        <v>#REF!</v>
      </c>
      <c r="T514" t="str">
        <f t="shared" si="50"/>
        <v xml:space="preserve">NEWMARKET </v>
      </c>
      <c r="U514">
        <v>0</v>
      </c>
      <c r="V514" t="s">
        <v>19</v>
      </c>
      <c r="W514">
        <f t="shared" si="51"/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52"/>
        <v>Afternoon45198</v>
      </c>
      <c r="D515" s="5" t="str">
        <f>IF('by region'!$C$2="Any","Any",'WTX courses'!V413)&amp;M515&amp;IF('by region'!$I$2="Any","Any",N515)&amp;G515</f>
        <v>AnyFlatAny45198</v>
      </c>
      <c r="E515" s="5" t="e">
        <f>IF(I515=#REF!,'WTX courses'!G413,"")</f>
        <v>#REF!</v>
      </c>
      <c r="F515" s="5" t="e">
        <f t="shared" si="53"/>
        <v>#REF!</v>
      </c>
      <c r="G515" s="15">
        <v>45198</v>
      </c>
      <c r="H515" s="16" t="s">
        <v>35</v>
      </c>
      <c r="I515" s="16" t="s">
        <v>76</v>
      </c>
      <c r="J515" s="16" t="s">
        <v>9</v>
      </c>
      <c r="K515" s="14" t="s">
        <v>16</v>
      </c>
      <c r="L515" s="14" t="s">
        <v>17</v>
      </c>
      <c r="M515" s="16" t="s">
        <v>25</v>
      </c>
      <c r="N515" s="16" t="s">
        <v>13</v>
      </c>
      <c r="O515" s="16" t="s">
        <v>14</v>
      </c>
      <c r="P515" s="12">
        <f t="shared" si="49"/>
        <v>1</v>
      </c>
      <c r="Q515" s="12" cm="1">
        <f t="array" ref="Q515">SUMPRODUCT(($G$2:$G$2540=G515)*(P515&gt;$P$2:$P$2540))+1</f>
        <v>1</v>
      </c>
      <c r="R515" s="12" t="e">
        <f>(Q515*100000)+#REF!</f>
        <v>#REF!</v>
      </c>
      <c r="S515" t="e" cm="1">
        <f t="array" ref="S515">SUMPRODUCT(($G$2:$G$2540=G515)*(R515&gt;$R$2:$R$2540))+1</f>
        <v>#REF!</v>
      </c>
      <c r="T515" t="str">
        <f t="shared" si="50"/>
        <v xml:space="preserve">NEWMARKET </v>
      </c>
      <c r="U515">
        <v>0</v>
      </c>
      <c r="V515" t="s">
        <v>19</v>
      </c>
      <c r="W515">
        <f t="shared" si="51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52"/>
        <v>Afternoon45199</v>
      </c>
      <c r="D516" s="5" t="str">
        <f>IF('by region'!$C$2="Any","Any",'WTX courses'!V414)&amp;M516&amp;IF('by region'!$I$2="Any","Any",N516)&amp;G516</f>
        <v>AnyFlatAny45199</v>
      </c>
      <c r="E516" s="5" t="e">
        <f>IF(I516=#REF!,'WTX courses'!G414,"")</f>
        <v>#REF!</v>
      </c>
      <c r="F516" s="5" t="e">
        <f t="shared" si="53"/>
        <v>#REF!</v>
      </c>
      <c r="G516" s="15">
        <v>45199</v>
      </c>
      <c r="H516" s="16" t="s">
        <v>37</v>
      </c>
      <c r="I516" s="16" t="s">
        <v>76</v>
      </c>
      <c r="J516" s="16" t="s">
        <v>9</v>
      </c>
      <c r="K516" s="14" t="s">
        <v>16</v>
      </c>
      <c r="L516" s="14" t="s">
        <v>17</v>
      </c>
      <c r="M516" s="16" t="s">
        <v>25</v>
      </c>
      <c r="N516" s="16" t="s">
        <v>13</v>
      </c>
      <c r="O516" s="16" t="s">
        <v>14</v>
      </c>
      <c r="P516" s="12">
        <f t="shared" si="49"/>
        <v>1</v>
      </c>
      <c r="Q516" s="12" cm="1">
        <f t="array" ref="Q516">SUMPRODUCT(($G$2:$G$2540=G516)*(P516&gt;$P$2:$P$2540))+1</f>
        <v>1</v>
      </c>
      <c r="R516" s="12" t="e">
        <f>(Q516*100000)+#REF!</f>
        <v>#REF!</v>
      </c>
      <c r="S516" t="e" cm="1">
        <f t="array" ref="S516">SUMPRODUCT(($G$2:$G$2540=G516)*(R516&gt;$R$2:$R$2540))+1</f>
        <v>#REF!</v>
      </c>
      <c r="T516" t="str">
        <f t="shared" si="50"/>
        <v xml:space="preserve">NEWMARKET </v>
      </c>
      <c r="U516">
        <v>0</v>
      </c>
      <c r="V516" t="s">
        <v>19</v>
      </c>
      <c r="W516">
        <f t="shared" si="51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52"/>
        <v>Afternoon45206</v>
      </c>
      <c r="D517" s="5" t="str">
        <f>IF('by region'!$C$2="Any","Any",'WTX courses'!V415)&amp;M517&amp;IF('by region'!$I$2="Any","Any",N517)&amp;G517</f>
        <v>AnyFlatAny45206</v>
      </c>
      <c r="E517" s="5" t="e">
        <f>IF(I517=#REF!,'WTX courses'!G415,"")</f>
        <v>#REF!</v>
      </c>
      <c r="F517" s="5" t="e">
        <f t="shared" si="53"/>
        <v>#REF!</v>
      </c>
      <c r="G517" s="15">
        <v>45206</v>
      </c>
      <c r="H517" s="16" t="s">
        <v>37</v>
      </c>
      <c r="I517" s="16" t="s">
        <v>76</v>
      </c>
      <c r="J517" s="16" t="s">
        <v>9</v>
      </c>
      <c r="K517" s="14" t="s">
        <v>16</v>
      </c>
      <c r="L517" s="14" t="s">
        <v>17</v>
      </c>
      <c r="M517" s="16" t="s">
        <v>25</v>
      </c>
      <c r="N517" s="16" t="s">
        <v>13</v>
      </c>
      <c r="O517" s="16" t="s">
        <v>14</v>
      </c>
      <c r="P517" s="12">
        <f t="shared" si="49"/>
        <v>1</v>
      </c>
      <c r="Q517" s="12" cm="1">
        <f t="array" ref="Q517">SUMPRODUCT(($G$2:$G$2540=G517)*(P517&gt;$P$2:$P$2540))+1</f>
        <v>1</v>
      </c>
      <c r="R517" s="12" t="e">
        <f>(Q517*100000)+#REF!</f>
        <v>#REF!</v>
      </c>
      <c r="S517" t="e" cm="1">
        <f t="array" ref="S517">SUMPRODUCT(($G$2:$G$2540=G517)*(R517&gt;$R$2:$R$2540))+1</f>
        <v>#REF!</v>
      </c>
      <c r="T517" t="str">
        <f t="shared" si="50"/>
        <v xml:space="preserve">NEWMARKET </v>
      </c>
      <c r="U517">
        <v>0</v>
      </c>
      <c r="V517" t="s">
        <v>11</v>
      </c>
      <c r="W517">
        <f t="shared" si="51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52"/>
        <v>Afternoon45212</v>
      </c>
      <c r="D518" s="5" t="str">
        <f>IF('by region'!$C$2="Any","Any",'WTX courses'!V416)&amp;M518&amp;IF('by region'!$I$2="Any","Any",N518)&amp;G518</f>
        <v>AnyFlatAny45212</v>
      </c>
      <c r="E518" s="5" t="e">
        <f>IF(I518=#REF!,'WTX courses'!G416,"")</f>
        <v>#REF!</v>
      </c>
      <c r="F518" s="5" t="e">
        <f t="shared" si="53"/>
        <v>#REF!</v>
      </c>
      <c r="G518" s="15">
        <v>45212</v>
      </c>
      <c r="H518" s="16" t="s">
        <v>35</v>
      </c>
      <c r="I518" s="16" t="s">
        <v>76</v>
      </c>
      <c r="J518" s="16" t="s">
        <v>9</v>
      </c>
      <c r="K518" s="14" t="s">
        <v>16</v>
      </c>
      <c r="L518" s="14" t="s">
        <v>17</v>
      </c>
      <c r="M518" s="16" t="s">
        <v>25</v>
      </c>
      <c r="N518" s="16" t="s">
        <v>13</v>
      </c>
      <c r="O518" s="16" t="s">
        <v>14</v>
      </c>
      <c r="P518" s="12">
        <f t="shared" si="49"/>
        <v>1</v>
      </c>
      <c r="Q518" s="12" cm="1">
        <f t="array" ref="Q518">SUMPRODUCT(($G$2:$G$2540=G518)*(P518&gt;$P$2:$P$2540))+1</f>
        <v>1</v>
      </c>
      <c r="R518" s="12" t="e">
        <f>(Q518*100000)+#REF!</f>
        <v>#REF!</v>
      </c>
      <c r="S518" t="e" cm="1">
        <f t="array" ref="S518">SUMPRODUCT(($G$2:$G$2540=G518)*(R518&gt;$R$2:$R$2540))+1</f>
        <v>#REF!</v>
      </c>
      <c r="T518" t="str">
        <f t="shared" si="50"/>
        <v xml:space="preserve">NEWMARKET </v>
      </c>
      <c r="U518">
        <v>0</v>
      </c>
      <c r="V518" t="s">
        <v>11</v>
      </c>
      <c r="W518">
        <f t="shared" si="51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52"/>
        <v>Afternoon45213</v>
      </c>
      <c r="D519" s="5" t="str">
        <f>IF('by region'!$C$2="Any","Any",'WTX courses'!V417)&amp;M519&amp;IF('by region'!$I$2="Any","Any",N519)&amp;G519</f>
        <v>AnyFlatAny45213</v>
      </c>
      <c r="E519" s="5" t="e">
        <f>IF(I519=#REF!,'WTX courses'!G417,"")</f>
        <v>#REF!</v>
      </c>
      <c r="F519" s="5" t="e">
        <f t="shared" si="53"/>
        <v>#REF!</v>
      </c>
      <c r="G519" s="15">
        <v>45213</v>
      </c>
      <c r="H519" s="16" t="s">
        <v>37</v>
      </c>
      <c r="I519" s="16" t="s">
        <v>76</v>
      </c>
      <c r="J519" s="16" t="s">
        <v>9</v>
      </c>
      <c r="K519" s="14" t="s">
        <v>16</v>
      </c>
      <c r="L519" s="14" t="s">
        <v>17</v>
      </c>
      <c r="M519" s="16" t="s">
        <v>25</v>
      </c>
      <c r="N519" s="16" t="s">
        <v>13</v>
      </c>
      <c r="O519" s="16" t="s">
        <v>14</v>
      </c>
      <c r="P519" s="12">
        <f t="shared" si="49"/>
        <v>1</v>
      </c>
      <c r="Q519" s="12" cm="1">
        <f t="array" ref="Q519">SUMPRODUCT(($G$2:$G$2540=G519)*(P519&gt;$P$2:$P$2540))+1</f>
        <v>1</v>
      </c>
      <c r="R519" s="12" t="e">
        <f>(Q519*100000)+#REF!</f>
        <v>#REF!</v>
      </c>
      <c r="S519" t="e" cm="1">
        <f t="array" ref="S519">SUMPRODUCT(($G$2:$G$2540=G519)*(R519&gt;$R$2:$R$2540))+1</f>
        <v>#REF!</v>
      </c>
      <c r="T519" t="str">
        <f t="shared" si="50"/>
        <v xml:space="preserve">NEWMARKET </v>
      </c>
      <c r="U519">
        <v>0</v>
      </c>
      <c r="V519" t="s">
        <v>11</v>
      </c>
      <c r="W519">
        <f t="shared" si="51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52"/>
        <v>Afternoon45224</v>
      </c>
      <c r="D520" s="5" t="str">
        <f>IF('by region'!$C$2="Any","Any",'WTX courses'!V418)&amp;M520&amp;IF('by region'!$I$2="Any","Any",N520)&amp;G520</f>
        <v>AnyFlatAny45224</v>
      </c>
      <c r="E520" s="5" t="e">
        <f>IF(I520=#REF!,'WTX courses'!G418,"")</f>
        <v>#REF!</v>
      </c>
      <c r="F520" s="5" t="e">
        <f t="shared" si="53"/>
        <v>#REF!</v>
      </c>
      <c r="G520" s="15">
        <v>45224</v>
      </c>
      <c r="H520" s="16" t="s">
        <v>27</v>
      </c>
      <c r="I520" s="16" t="s">
        <v>76</v>
      </c>
      <c r="J520" s="16" t="s">
        <v>9</v>
      </c>
      <c r="K520" s="14" t="s">
        <v>16</v>
      </c>
      <c r="L520" s="14" t="s">
        <v>17</v>
      </c>
      <c r="M520" s="16" t="s">
        <v>25</v>
      </c>
      <c r="N520" s="16" t="s">
        <v>13</v>
      </c>
      <c r="O520" s="16" t="s">
        <v>14</v>
      </c>
      <c r="P520" s="12">
        <f t="shared" si="49"/>
        <v>1</v>
      </c>
      <c r="Q520" s="12" cm="1">
        <f t="array" ref="Q520">SUMPRODUCT(($G$2:$G$2540=G520)*(P520&gt;$P$2:$P$2540))+1</f>
        <v>1</v>
      </c>
      <c r="R520" s="12" t="e">
        <f>(Q520*100000)+#REF!</f>
        <v>#REF!</v>
      </c>
      <c r="S520" t="e" cm="1">
        <f t="array" ref="S520">SUMPRODUCT(($G$2:$G$2540=G520)*(R520&gt;$R$2:$R$2540))+1</f>
        <v>#REF!</v>
      </c>
      <c r="T520" t="str">
        <f t="shared" si="50"/>
        <v xml:space="preserve">NEWMARKET </v>
      </c>
      <c r="U520">
        <v>0</v>
      </c>
      <c r="V520" t="s">
        <v>17</v>
      </c>
      <c r="W520">
        <f t="shared" si="51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52"/>
        <v>Afternoon45233</v>
      </c>
      <c r="D521" s="5" t="str">
        <f>IF('by region'!$C$2="Any","Any",'WTX courses'!V419)&amp;M521&amp;IF('by region'!$I$2="Any","Any",N521)&amp;G521</f>
        <v>AnyFlatAny45233</v>
      </c>
      <c r="E521" s="5" t="e">
        <f>IF(I521=#REF!,'WTX courses'!G419,"")</f>
        <v>#REF!</v>
      </c>
      <c r="F521" s="5" t="e">
        <f t="shared" si="53"/>
        <v>#REF!</v>
      </c>
      <c r="G521" s="15">
        <v>45233</v>
      </c>
      <c r="H521" s="16" t="s">
        <v>35</v>
      </c>
      <c r="I521" s="16" t="s">
        <v>76</v>
      </c>
      <c r="J521" s="16" t="s">
        <v>9</v>
      </c>
      <c r="K521" s="14" t="s">
        <v>16</v>
      </c>
      <c r="L521" s="14" t="s">
        <v>17</v>
      </c>
      <c r="M521" s="16" t="s">
        <v>25</v>
      </c>
      <c r="N521" s="16" t="s">
        <v>13</v>
      </c>
      <c r="O521" s="16" t="s">
        <v>14</v>
      </c>
      <c r="P521" s="12">
        <f t="shared" si="49"/>
        <v>1</v>
      </c>
      <c r="Q521" s="12" cm="1">
        <f t="array" ref="Q521">SUMPRODUCT(($G$2:$G$2540=G521)*(P521&gt;$P$2:$P$2540))+1</f>
        <v>1</v>
      </c>
      <c r="R521" s="12" t="e">
        <f>(Q521*100000)+#REF!</f>
        <v>#REF!</v>
      </c>
      <c r="S521" t="e" cm="1">
        <f t="array" ref="S521">SUMPRODUCT(($G$2:$G$2540=G521)*(R521&gt;$R$2:$R$2540))+1</f>
        <v>#REF!</v>
      </c>
      <c r="T521" t="str">
        <f t="shared" si="50"/>
        <v xml:space="preserve">NEWMARKET </v>
      </c>
      <c r="U521">
        <v>0</v>
      </c>
      <c r="V521" t="s">
        <v>17</v>
      </c>
      <c r="W521">
        <f t="shared" si="51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52"/>
        <v>Afternoon45234</v>
      </c>
      <c r="D522" s="5" t="str">
        <f>IF('by region'!$C$2="Any","Any",'WTX courses'!V420)&amp;M522&amp;IF('by region'!$I$2="Any","Any",N522)&amp;G522</f>
        <v>AnyFlatAny45234</v>
      </c>
      <c r="E522" s="5" t="e">
        <f>IF(I522=#REF!,'WTX courses'!G420,"")</f>
        <v>#REF!</v>
      </c>
      <c r="F522" s="5" t="e">
        <f t="shared" si="53"/>
        <v>#REF!</v>
      </c>
      <c r="G522" s="15">
        <v>45234</v>
      </c>
      <c r="H522" s="16" t="s">
        <v>37</v>
      </c>
      <c r="I522" s="16" t="s">
        <v>76</v>
      </c>
      <c r="J522" s="16" t="s">
        <v>9</v>
      </c>
      <c r="K522" s="14" t="s">
        <v>16</v>
      </c>
      <c r="L522" s="14" t="s">
        <v>17</v>
      </c>
      <c r="M522" s="16" t="s">
        <v>25</v>
      </c>
      <c r="N522" s="16" t="s">
        <v>13</v>
      </c>
      <c r="O522" s="16" t="s">
        <v>14</v>
      </c>
      <c r="P522" s="12">
        <f t="shared" si="49"/>
        <v>1</v>
      </c>
      <c r="Q522" s="12" cm="1">
        <f t="array" ref="Q522">SUMPRODUCT(($G$2:$G$2540=G522)*(P522&gt;$P$2:$P$2540))+1</f>
        <v>1</v>
      </c>
      <c r="R522" s="12" t="e">
        <f>(Q522*100000)+#REF!</f>
        <v>#REF!</v>
      </c>
      <c r="S522" t="e" cm="1">
        <f t="array" ref="S522">SUMPRODUCT(($G$2:$G$2540=G522)*(R522&gt;$R$2:$R$2540))+1</f>
        <v>#REF!</v>
      </c>
      <c r="T522" t="str">
        <f t="shared" si="50"/>
        <v xml:space="preserve">NEWMARKET </v>
      </c>
      <c r="U522">
        <v>0</v>
      </c>
      <c r="V522" t="s">
        <v>19</v>
      </c>
      <c r="W522">
        <f t="shared" si="51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52"/>
        <v>Afternoon45021</v>
      </c>
      <c r="D523" s="5" t="str">
        <f>IF('by region'!$C$2="Any","Any",'WTX courses'!V421)&amp;M523&amp;IF('by region'!$I$2="Any","Any",N523)&amp;G523</f>
        <v>AnyFlatAny45021</v>
      </c>
      <c r="E523" s="5" t="e">
        <f>IF(I523=#REF!,'WTX courses'!G421,"")</f>
        <v>#REF!</v>
      </c>
      <c r="F523" s="5" t="e">
        <f t="shared" si="53"/>
        <v>#REF!</v>
      </c>
      <c r="G523" s="15">
        <v>45021</v>
      </c>
      <c r="H523" s="16" t="s">
        <v>27</v>
      </c>
      <c r="I523" s="16" t="s">
        <v>72</v>
      </c>
      <c r="J523" s="16" t="s">
        <v>9</v>
      </c>
      <c r="K523" s="14" t="s">
        <v>16</v>
      </c>
      <c r="L523" s="14" t="s">
        <v>17</v>
      </c>
      <c r="M523" s="16" t="s">
        <v>25</v>
      </c>
      <c r="N523" s="16" t="s">
        <v>13</v>
      </c>
      <c r="O523" s="16" t="s">
        <v>14</v>
      </c>
      <c r="P523" s="12">
        <f t="shared" si="49"/>
        <v>1</v>
      </c>
      <c r="Q523" s="12" cm="1">
        <f t="array" ref="Q523">SUMPRODUCT(($G$2:$G$2540=G523)*(P523&gt;$P$2:$P$2540))+1</f>
        <v>1</v>
      </c>
      <c r="R523" s="12" t="e">
        <f>(Q523*100000)+#REF!</f>
        <v>#REF!</v>
      </c>
      <c r="S523" t="e" cm="1">
        <f t="array" ref="S523">SUMPRODUCT(($G$2:$G$2540=G523)*(R523&gt;$R$2:$R$2540))+1</f>
        <v>#REF!</v>
      </c>
      <c r="T523" t="str">
        <f t="shared" si="50"/>
        <v xml:space="preserve">NOTTINGHAM </v>
      </c>
      <c r="U523">
        <v>0</v>
      </c>
      <c r="V523" t="s">
        <v>11</v>
      </c>
      <c r="W523">
        <f t="shared" si="51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52"/>
        <v>Afternoon45028</v>
      </c>
      <c r="D524" s="5" t="str">
        <f>IF('by region'!$C$2="Any","Any",'WTX courses'!V422)&amp;M524&amp;IF('by region'!$I$2="Any","Any",N524)&amp;G524</f>
        <v>AnyFlatAny45028</v>
      </c>
      <c r="E524" s="5" t="e">
        <f>IF(I524=#REF!,'WTX courses'!G422,"")</f>
        <v>#REF!</v>
      </c>
      <c r="F524" s="5" t="e">
        <f t="shared" si="53"/>
        <v>#REF!</v>
      </c>
      <c r="G524" s="15">
        <v>45028</v>
      </c>
      <c r="H524" s="16" t="s">
        <v>27</v>
      </c>
      <c r="I524" s="16" t="s">
        <v>72</v>
      </c>
      <c r="J524" s="16" t="s">
        <v>9</v>
      </c>
      <c r="K524" s="14" t="s">
        <v>16</v>
      </c>
      <c r="L524" s="14" t="s">
        <v>17</v>
      </c>
      <c r="M524" s="16" t="s">
        <v>25</v>
      </c>
      <c r="N524" s="16" t="s">
        <v>13</v>
      </c>
      <c r="O524" s="16" t="s">
        <v>14</v>
      </c>
      <c r="P524" s="12">
        <f t="shared" si="49"/>
        <v>1</v>
      </c>
      <c r="Q524" s="12" cm="1">
        <f t="array" ref="Q524">SUMPRODUCT(($G$2:$G$2540=G524)*(P524&gt;$P$2:$P$2540))+1</f>
        <v>1</v>
      </c>
      <c r="R524" s="12" t="e">
        <f>(Q524*100000)+#REF!</f>
        <v>#REF!</v>
      </c>
      <c r="S524" t="e" cm="1">
        <f t="array" ref="S524">SUMPRODUCT(($G$2:$G$2540=G524)*(R524&gt;$R$2:$R$2540))+1</f>
        <v>#REF!</v>
      </c>
      <c r="T524" t="str">
        <f t="shared" si="50"/>
        <v xml:space="preserve">NOTTINGHAM </v>
      </c>
      <c r="U524">
        <v>0</v>
      </c>
      <c r="V524" t="s">
        <v>17</v>
      </c>
      <c r="W524">
        <f t="shared" si="51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52"/>
        <v>Evening45038</v>
      </c>
      <c r="D525" s="5" t="str">
        <f>IF('by region'!$C$2="Any","Any",'WTX courses'!V423)&amp;M525&amp;IF('by region'!$I$2="Any","Any",N525)&amp;G525</f>
        <v>AnyFlatAny45038</v>
      </c>
      <c r="E525" s="5" t="e">
        <f>IF(I525=#REF!,'WTX courses'!G423,"")</f>
        <v>#REF!</v>
      </c>
      <c r="F525" s="5" t="e">
        <f t="shared" si="53"/>
        <v>#REF!</v>
      </c>
      <c r="G525" s="15">
        <v>45038</v>
      </c>
      <c r="H525" s="16" t="s">
        <v>37</v>
      </c>
      <c r="I525" s="16" t="s">
        <v>72</v>
      </c>
      <c r="J525" s="16" t="s">
        <v>80</v>
      </c>
      <c r="K525" s="14" t="s">
        <v>16</v>
      </c>
      <c r="L525" s="14" t="s">
        <v>17</v>
      </c>
      <c r="M525" s="16" t="s">
        <v>25</v>
      </c>
      <c r="N525" s="16" t="s">
        <v>13</v>
      </c>
      <c r="O525" s="16" t="s">
        <v>14</v>
      </c>
      <c r="P525" s="12">
        <f t="shared" si="49"/>
        <v>2</v>
      </c>
      <c r="Q525" s="12" cm="1">
        <f t="array" ref="Q525">SUMPRODUCT(($G$2:$G$2540=G525)*(P525&gt;$P$2:$P$2540))+1</f>
        <v>3</v>
      </c>
      <c r="R525" s="12" t="e">
        <f>(Q525*100000)+#REF!</f>
        <v>#REF!</v>
      </c>
      <c r="S525" t="e" cm="1">
        <f t="array" ref="S525">SUMPRODUCT(($G$2:$G$2540=G525)*(R525&gt;$R$2:$R$2540))+1</f>
        <v>#REF!</v>
      </c>
      <c r="T525" t="str">
        <f t="shared" si="50"/>
        <v>NOTTINGHAM †</v>
      </c>
      <c r="U525">
        <v>0</v>
      </c>
      <c r="V525" t="s">
        <v>11</v>
      </c>
      <c r="W525">
        <f t="shared" si="51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52"/>
        <v>Afternoon45048</v>
      </c>
      <c r="D526" s="5" t="str">
        <f>IF('by region'!$C$2="Any","Any",'WTX courses'!V424)&amp;M526&amp;IF('by region'!$I$2="Any","Any",N526)&amp;G526</f>
        <v>AnyFlatAny45048</v>
      </c>
      <c r="E526" s="5" t="e">
        <f>IF(I526=#REF!,'WTX courses'!G424,"")</f>
        <v>#REF!</v>
      </c>
      <c r="F526" s="5" t="e">
        <f t="shared" si="53"/>
        <v>#REF!</v>
      </c>
      <c r="G526" s="15">
        <v>45048</v>
      </c>
      <c r="H526" s="16" t="s">
        <v>7</v>
      </c>
      <c r="I526" s="16" t="s">
        <v>72</v>
      </c>
      <c r="J526" s="16" t="s">
        <v>9</v>
      </c>
      <c r="K526" s="14" t="s">
        <v>16</v>
      </c>
      <c r="L526" s="14" t="s">
        <v>17</v>
      </c>
      <c r="M526" s="16" t="s">
        <v>25</v>
      </c>
      <c r="N526" s="16" t="s">
        <v>13</v>
      </c>
      <c r="O526" s="16" t="s">
        <v>14</v>
      </c>
      <c r="P526" s="12">
        <f t="shared" si="49"/>
        <v>1</v>
      </c>
      <c r="Q526" s="12" cm="1">
        <f t="array" ref="Q526">SUMPRODUCT(($G$2:$G$2540=G526)*(P526&gt;$P$2:$P$2540))+1</f>
        <v>1</v>
      </c>
      <c r="R526" s="12" t="e">
        <f>(Q526*100000)+#REF!</f>
        <v>#REF!</v>
      </c>
      <c r="S526" t="e" cm="1">
        <f t="array" ref="S526">SUMPRODUCT(($G$2:$G$2540=G526)*(R526&gt;$R$2:$R$2540))+1</f>
        <v>#REF!</v>
      </c>
      <c r="T526" t="str">
        <f t="shared" si="50"/>
        <v xml:space="preserve">NOTTINGHAM </v>
      </c>
      <c r="U526">
        <v>0</v>
      </c>
      <c r="V526" t="s">
        <v>19</v>
      </c>
      <c r="W526">
        <f t="shared" si="51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52"/>
        <v>Evening45058</v>
      </c>
      <c r="D527" s="5" t="str">
        <f>IF('by region'!$C$2="Any","Any",'WTX courses'!V425)&amp;M527&amp;IF('by region'!$I$2="Any","Any",N527)&amp;G527</f>
        <v>AnyFlatAny45058</v>
      </c>
      <c r="E527" s="5" t="e">
        <f>IF(I527=#REF!,'WTX courses'!G425,"")</f>
        <v>#REF!</v>
      </c>
      <c r="F527" s="5" t="e">
        <f t="shared" si="53"/>
        <v>#REF!</v>
      </c>
      <c r="G527" s="15">
        <v>45058</v>
      </c>
      <c r="H527" s="16" t="s">
        <v>35</v>
      </c>
      <c r="I527" s="16" t="s">
        <v>72</v>
      </c>
      <c r="J527" s="16" t="s">
        <v>80</v>
      </c>
      <c r="K527" s="14" t="s">
        <v>16</v>
      </c>
      <c r="L527" s="14" t="s">
        <v>17</v>
      </c>
      <c r="M527" s="16" t="s">
        <v>25</v>
      </c>
      <c r="N527" s="16" t="s">
        <v>13</v>
      </c>
      <c r="O527" s="16" t="s">
        <v>14</v>
      </c>
      <c r="P527" s="12">
        <f t="shared" si="49"/>
        <v>2</v>
      </c>
      <c r="Q527" s="12" cm="1">
        <f t="array" ref="Q527">SUMPRODUCT(($G$2:$G$2540=G527)*(P527&gt;$P$2:$P$2540))+1</f>
        <v>4</v>
      </c>
      <c r="R527" s="12" t="e">
        <f>(Q527*100000)+#REF!</f>
        <v>#REF!</v>
      </c>
      <c r="S527" t="e" cm="1">
        <f t="array" ref="S527">SUMPRODUCT(($G$2:$G$2540=G527)*(R527&gt;$R$2:$R$2540))+1</f>
        <v>#REF!</v>
      </c>
      <c r="T527" t="str">
        <f t="shared" si="50"/>
        <v>NOTTINGHAM †</v>
      </c>
      <c r="U527">
        <v>0</v>
      </c>
      <c r="V527" t="s">
        <v>11</v>
      </c>
      <c r="W527">
        <f t="shared" si="51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52"/>
        <v>Afternoon45059</v>
      </c>
      <c r="D528" s="5" t="str">
        <f>IF('by region'!$C$2="Any","Any",'WTX courses'!V426)&amp;M528&amp;IF('by region'!$I$2="Any","Any",N528)&amp;G528</f>
        <v>AnyFlatAny45059</v>
      </c>
      <c r="E528" s="5" t="e">
        <f>IF(I528=#REF!,'WTX courses'!G426,"")</f>
        <v>#REF!</v>
      </c>
      <c r="F528" s="5" t="e">
        <f t="shared" si="53"/>
        <v>#REF!</v>
      </c>
      <c r="G528" s="15">
        <v>45059</v>
      </c>
      <c r="H528" s="16" t="s">
        <v>37</v>
      </c>
      <c r="I528" s="16" t="s">
        <v>72</v>
      </c>
      <c r="J528" s="16" t="s">
        <v>9</v>
      </c>
      <c r="K528" s="14" t="s">
        <v>16</v>
      </c>
      <c r="L528" s="14" t="s">
        <v>17</v>
      </c>
      <c r="M528" s="16" t="s">
        <v>25</v>
      </c>
      <c r="N528" s="16" t="s">
        <v>13</v>
      </c>
      <c r="O528" s="16" t="s">
        <v>14</v>
      </c>
      <c r="P528" s="12">
        <f t="shared" si="49"/>
        <v>1</v>
      </c>
      <c r="Q528" s="12" cm="1">
        <f t="array" ref="Q528">SUMPRODUCT(($G$2:$G$2540=G528)*(P528&gt;$P$2:$P$2540))+1</f>
        <v>1</v>
      </c>
      <c r="R528" s="12" t="e">
        <f>(Q528*100000)+#REF!</f>
        <v>#REF!</v>
      </c>
      <c r="S528" t="e" cm="1">
        <f t="array" ref="S528">SUMPRODUCT(($G$2:$G$2540=G528)*(R528&gt;$R$2:$R$2540))+1</f>
        <v>#REF!</v>
      </c>
      <c r="T528" t="str">
        <f t="shared" si="50"/>
        <v xml:space="preserve">NOTTINGHAM </v>
      </c>
      <c r="U528">
        <v>0</v>
      </c>
      <c r="V528" t="s">
        <v>17</v>
      </c>
      <c r="W528">
        <f t="shared" si="51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52"/>
        <v>Afternoon45081</v>
      </c>
      <c r="D529" s="5" t="str">
        <f>IF('by region'!$C$2="Any","Any",'WTX courses'!V427)&amp;M529&amp;IF('by region'!$I$2="Any","Any",N529)&amp;G529</f>
        <v>AnyFlatAny45081</v>
      </c>
      <c r="E529" s="5" t="e">
        <f>IF(I529=#REF!,'WTX courses'!G427,"")</f>
        <v>#REF!</v>
      </c>
      <c r="F529" s="5" t="e">
        <f t="shared" si="53"/>
        <v>#REF!</v>
      </c>
      <c r="G529" s="15">
        <v>45081</v>
      </c>
      <c r="H529" s="16" t="s">
        <v>40</v>
      </c>
      <c r="I529" s="16" t="s">
        <v>72</v>
      </c>
      <c r="J529" s="16" t="s">
        <v>9</v>
      </c>
      <c r="K529" s="14" t="s">
        <v>16</v>
      </c>
      <c r="L529" s="14" t="s">
        <v>17</v>
      </c>
      <c r="M529" s="16" t="s">
        <v>25</v>
      </c>
      <c r="N529" s="16" t="s">
        <v>13</v>
      </c>
      <c r="O529" s="16" t="s">
        <v>14</v>
      </c>
      <c r="P529" s="12">
        <f t="shared" si="49"/>
        <v>1</v>
      </c>
      <c r="Q529" s="12" cm="1">
        <f t="array" ref="Q529">SUMPRODUCT(($G$2:$G$2540=G529)*(P529&gt;$P$2:$P$2540))+1</f>
        <v>1</v>
      </c>
      <c r="R529" s="12" t="e">
        <f>(Q529*100000)+#REF!</f>
        <v>#REF!</v>
      </c>
      <c r="S529" t="e" cm="1">
        <f t="array" ref="S529">SUMPRODUCT(($G$2:$G$2540=G529)*(R529&gt;$R$2:$R$2540))+1</f>
        <v>#REF!</v>
      </c>
      <c r="T529" t="str">
        <f t="shared" si="50"/>
        <v xml:space="preserve">NOTTINGHAM </v>
      </c>
      <c r="U529">
        <v>0</v>
      </c>
      <c r="V529" t="s">
        <v>19</v>
      </c>
      <c r="W529">
        <f t="shared" si="51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52"/>
        <v>Afternoon45084</v>
      </c>
      <c r="D530" s="5" t="str">
        <f>IF('by region'!$C$2="Any","Any",'WTX courses'!V428)&amp;M530&amp;IF('by region'!$I$2="Any","Any",N530)&amp;G530</f>
        <v>AnyFlatAny45084</v>
      </c>
      <c r="E530" s="5" t="e">
        <f>IF(I530=#REF!,'WTX courses'!G428,"")</f>
        <v>#REF!</v>
      </c>
      <c r="F530" s="5" t="e">
        <f t="shared" si="53"/>
        <v>#REF!</v>
      </c>
      <c r="G530" s="15">
        <v>45084</v>
      </c>
      <c r="H530" s="16" t="s">
        <v>27</v>
      </c>
      <c r="I530" s="16" t="s">
        <v>72</v>
      </c>
      <c r="J530" s="16" t="s">
        <v>9</v>
      </c>
      <c r="K530" s="14" t="s">
        <v>16</v>
      </c>
      <c r="L530" s="14" t="s">
        <v>17</v>
      </c>
      <c r="M530" s="16" t="s">
        <v>25</v>
      </c>
      <c r="N530" s="16" t="s">
        <v>13</v>
      </c>
      <c r="O530" s="16" t="s">
        <v>14</v>
      </c>
      <c r="P530" s="12">
        <f t="shared" si="49"/>
        <v>1</v>
      </c>
      <c r="Q530" s="12" cm="1">
        <f t="array" ref="Q530">SUMPRODUCT(($G$2:$G$2540=G530)*(P530&gt;$P$2:$P$2540))+1</f>
        <v>1</v>
      </c>
      <c r="R530" s="12" t="e">
        <f>(Q530*100000)+#REF!</f>
        <v>#REF!</v>
      </c>
      <c r="S530" t="e" cm="1">
        <f t="array" ref="S530">SUMPRODUCT(($G$2:$G$2540=G530)*(R530&gt;$R$2:$R$2540))+1</f>
        <v>#REF!</v>
      </c>
      <c r="T530" t="str">
        <f t="shared" si="50"/>
        <v xml:space="preserve">NOTTINGHAM </v>
      </c>
      <c r="U530">
        <v>0</v>
      </c>
      <c r="V530" t="s">
        <v>11</v>
      </c>
      <c r="W530">
        <f t="shared" si="51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52"/>
        <v>Afternoon45092</v>
      </c>
      <c r="D531" s="5" t="str">
        <f>IF('by region'!$C$2="Any","Any",'WTX courses'!V429)&amp;M531&amp;IF('by region'!$I$2="Any","Any",N531)&amp;G531</f>
        <v>AnyFlatAny45092</v>
      </c>
      <c r="E531" s="5" t="e">
        <f>IF(I531=#REF!,'WTX courses'!G429,"")</f>
        <v>#REF!</v>
      </c>
      <c r="F531" s="5" t="e">
        <f t="shared" si="53"/>
        <v>#REF!</v>
      </c>
      <c r="G531" s="15">
        <v>45092</v>
      </c>
      <c r="H531" s="16" t="s">
        <v>34</v>
      </c>
      <c r="I531" s="16" t="s">
        <v>72</v>
      </c>
      <c r="J531" s="16" t="s">
        <v>9</v>
      </c>
      <c r="K531" s="14" t="s">
        <v>16</v>
      </c>
      <c r="L531" s="14" t="s">
        <v>17</v>
      </c>
      <c r="M531" s="16" t="s">
        <v>25</v>
      </c>
      <c r="N531" s="16" t="s">
        <v>13</v>
      </c>
      <c r="O531" s="16" t="s">
        <v>14</v>
      </c>
      <c r="P531" s="12">
        <f t="shared" si="49"/>
        <v>1</v>
      </c>
      <c r="Q531" s="12" cm="1">
        <f t="array" ref="Q531">SUMPRODUCT(($G$2:$G$2540=G531)*(P531&gt;$P$2:$P$2540))+1</f>
        <v>1</v>
      </c>
      <c r="R531" s="12" t="e">
        <f>(Q531*100000)+#REF!</f>
        <v>#REF!</v>
      </c>
      <c r="S531" t="e" cm="1">
        <f t="array" ref="S531">SUMPRODUCT(($G$2:$G$2540=G531)*(R531&gt;$R$2:$R$2540))+1</f>
        <v>#REF!</v>
      </c>
      <c r="T531" t="str">
        <f t="shared" si="50"/>
        <v xml:space="preserve">NOTTINGHAM </v>
      </c>
      <c r="U531">
        <v>0</v>
      </c>
      <c r="V531" t="s">
        <v>17</v>
      </c>
      <c r="W531">
        <f t="shared" si="51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52"/>
        <v>Evening45096</v>
      </c>
      <c r="D532" s="5" t="str">
        <f>IF('by region'!$C$2="Any","Any",'WTX courses'!V430)&amp;M532&amp;IF('by region'!$I$2="Any","Any",N532)&amp;G532</f>
        <v>AnyFlatAny45096</v>
      </c>
      <c r="E532" s="5" t="e">
        <f>IF(I532=#REF!,'WTX courses'!G430,"")</f>
        <v>#REF!</v>
      </c>
      <c r="F532" s="5" t="e">
        <f t="shared" si="53"/>
        <v>#REF!</v>
      </c>
      <c r="G532" s="15">
        <v>45096</v>
      </c>
      <c r="H532" s="16" t="s">
        <v>42</v>
      </c>
      <c r="I532" s="16" t="s">
        <v>72</v>
      </c>
      <c r="J532" s="16" t="s">
        <v>80</v>
      </c>
      <c r="K532" s="14" t="s">
        <v>16</v>
      </c>
      <c r="L532" s="14" t="s">
        <v>17</v>
      </c>
      <c r="M532" s="16" t="s">
        <v>25</v>
      </c>
      <c r="N532" s="16" t="s">
        <v>13</v>
      </c>
      <c r="O532" s="16" t="s">
        <v>14</v>
      </c>
      <c r="P532" s="12">
        <f t="shared" si="49"/>
        <v>2</v>
      </c>
      <c r="Q532" s="12" cm="1">
        <f t="array" ref="Q532">SUMPRODUCT(($G$2:$G$2540=G532)*(P532&gt;$P$2:$P$2540))+1</f>
        <v>4</v>
      </c>
      <c r="R532" s="12" t="e">
        <f>(Q532*100000)+#REF!</f>
        <v>#REF!</v>
      </c>
      <c r="S532" t="e" cm="1">
        <f t="array" ref="S532">SUMPRODUCT(($G$2:$G$2540=G532)*(R532&gt;$R$2:$R$2540))+1</f>
        <v>#REF!</v>
      </c>
      <c r="T532" t="str">
        <f t="shared" si="50"/>
        <v>NOTTINGHAM †</v>
      </c>
      <c r="U532">
        <v>0</v>
      </c>
      <c r="V532" t="s">
        <v>17</v>
      </c>
      <c r="W532">
        <f t="shared" si="51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52"/>
        <v>Afternoon45106</v>
      </c>
      <c r="D533" s="5" t="str">
        <f>IF('by region'!$C$2="Any","Any",'WTX courses'!V431)&amp;M533&amp;IF('by region'!$I$2="Any","Any",N533)&amp;G533</f>
        <v>AnyFlatAny45106</v>
      </c>
      <c r="E533" s="5" t="e">
        <f>IF(I533=#REF!,'WTX courses'!G431,"")</f>
        <v>#REF!</v>
      </c>
      <c r="F533" s="5" t="e">
        <f t="shared" si="53"/>
        <v>#REF!</v>
      </c>
      <c r="G533" s="15">
        <v>45106</v>
      </c>
      <c r="H533" s="16" t="s">
        <v>34</v>
      </c>
      <c r="I533" s="16" t="s">
        <v>72</v>
      </c>
      <c r="J533" s="16" t="s">
        <v>9</v>
      </c>
      <c r="K533" s="14" t="s">
        <v>16</v>
      </c>
      <c r="L533" s="14" t="s">
        <v>17</v>
      </c>
      <c r="M533" s="16" t="s">
        <v>25</v>
      </c>
      <c r="N533" s="16" t="s">
        <v>13</v>
      </c>
      <c r="O533" s="16" t="s">
        <v>14</v>
      </c>
      <c r="P533" s="12">
        <f t="shared" ref="P533:P569" si="54">IF(J533="Afternoon",1,IF(J533="Evening",2,IF(J533="Floodlit",3,4)))</f>
        <v>1</v>
      </c>
      <c r="Q533" s="12" cm="1">
        <f t="array" ref="Q533">SUMPRODUCT(($G$2:$G$2540=G533)*(P533&gt;$P$2:$P$2540))+1</f>
        <v>1</v>
      </c>
      <c r="R533" s="12" t="e">
        <f>(Q533*100000)+#REF!</f>
        <v>#REF!</v>
      </c>
      <c r="S533" t="e" cm="1">
        <f t="array" ref="S533">SUMPRODUCT(($G$2:$G$2540=G533)*(R533&gt;$R$2:$R$2540))+1</f>
        <v>#REF!</v>
      </c>
      <c r="T533" t="str">
        <f t="shared" ref="T533:T569" si="55">_xlfn.CONCAT(IF(M533="Flat",UPPER(I533),I533)," ",IF(J533="Evening","†",IF(J533="Floodlit","#","")))</f>
        <v xml:space="preserve">NOTTINGHAM </v>
      </c>
      <c r="U533">
        <v>0</v>
      </c>
      <c r="V533" t="s">
        <v>19</v>
      </c>
      <c r="W533">
        <f t="shared" ref="W533:W569" si="56">YEAR(G533)</f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52"/>
        <v>Evening45115</v>
      </c>
      <c r="D534" s="5" t="str">
        <f>IF('by region'!$C$2="Any","Any",'WTX courses'!V432)&amp;M534&amp;IF('by region'!$I$2="Any","Any",N534)&amp;G534</f>
        <v>AnyFlatAny45115</v>
      </c>
      <c r="E534" s="5" t="e">
        <f>IF(I534=#REF!,'WTX courses'!G432,"")</f>
        <v>#REF!</v>
      </c>
      <c r="F534" s="5" t="e">
        <f t="shared" si="53"/>
        <v>#REF!</v>
      </c>
      <c r="G534" s="15">
        <v>45115</v>
      </c>
      <c r="H534" s="16" t="s">
        <v>37</v>
      </c>
      <c r="I534" s="16" t="s">
        <v>72</v>
      </c>
      <c r="J534" s="16" t="s">
        <v>80</v>
      </c>
      <c r="K534" s="14" t="s">
        <v>16</v>
      </c>
      <c r="L534" s="14" t="s">
        <v>17</v>
      </c>
      <c r="M534" s="16" t="s">
        <v>25</v>
      </c>
      <c r="N534" s="16" t="s">
        <v>13</v>
      </c>
      <c r="O534" s="16" t="s">
        <v>14</v>
      </c>
      <c r="P534" s="12">
        <f t="shared" si="54"/>
        <v>2</v>
      </c>
      <c r="Q534" s="12" cm="1">
        <f t="array" ref="Q534">SUMPRODUCT(($G$2:$G$2540=G534)*(P534&gt;$P$2:$P$2540))+1</f>
        <v>3</v>
      </c>
      <c r="R534" s="12" t="e">
        <f>(Q534*100000)+#REF!</f>
        <v>#REF!</v>
      </c>
      <c r="S534" t="e" cm="1">
        <f t="array" ref="S534">SUMPRODUCT(($G$2:$G$2540=G534)*(R534&gt;$R$2:$R$2540))+1</f>
        <v>#REF!</v>
      </c>
      <c r="T534" t="str">
        <f t="shared" si="55"/>
        <v>NOTTINGHAM †</v>
      </c>
      <c r="U534">
        <v>0</v>
      </c>
      <c r="V534" t="s">
        <v>11</v>
      </c>
      <c r="W534">
        <f t="shared" si="56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52"/>
        <v>Evening45125</v>
      </c>
      <c r="D535" s="5" t="str">
        <f>IF('by region'!$C$2="Any","Any",'WTX courses'!V433)&amp;M535&amp;IF('by region'!$I$2="Any","Any",N535)&amp;G535</f>
        <v>AnyFlatAny45125</v>
      </c>
      <c r="E535" s="5" t="e">
        <f>IF(I535=#REF!,'WTX courses'!G433,"")</f>
        <v>#REF!</v>
      </c>
      <c r="F535" s="5" t="e">
        <f t="shared" si="53"/>
        <v>#REF!</v>
      </c>
      <c r="G535" s="15">
        <v>45125</v>
      </c>
      <c r="H535" s="16" t="s">
        <v>7</v>
      </c>
      <c r="I535" s="16" t="s">
        <v>72</v>
      </c>
      <c r="J535" s="16" t="s">
        <v>80</v>
      </c>
      <c r="K535" s="14" t="s">
        <v>16</v>
      </c>
      <c r="L535" s="14" t="s">
        <v>17</v>
      </c>
      <c r="M535" s="16" t="s">
        <v>25</v>
      </c>
      <c r="N535" s="16" t="s">
        <v>13</v>
      </c>
      <c r="O535" s="16" t="s">
        <v>14</v>
      </c>
      <c r="P535" s="12">
        <f t="shared" si="54"/>
        <v>2</v>
      </c>
      <c r="Q535" s="12" cm="1">
        <f t="array" ref="Q535">SUMPRODUCT(($G$2:$G$2540=G535)*(P535&gt;$P$2:$P$2540))+1</f>
        <v>2</v>
      </c>
      <c r="R535" s="12" t="e">
        <f>(Q535*100000)+#REF!</f>
        <v>#REF!</v>
      </c>
      <c r="S535" t="e" cm="1">
        <f t="array" ref="S535">SUMPRODUCT(($G$2:$G$2540=G535)*(R535&gt;$R$2:$R$2540))+1</f>
        <v>#REF!</v>
      </c>
      <c r="T535" t="str">
        <f t="shared" si="55"/>
        <v>NOTTINGHAM †</v>
      </c>
      <c r="U535">
        <v>0</v>
      </c>
      <c r="V535" t="s">
        <v>19</v>
      </c>
      <c r="W535">
        <f t="shared" si="56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52"/>
        <v>Afternoon45128</v>
      </c>
      <c r="D536" s="5" t="str">
        <f>IF('by region'!$C$2="Any","Any",'WTX courses'!V434)&amp;M536&amp;IF('by region'!$I$2="Any","Any",N536)&amp;G536</f>
        <v>AnyFlatAny45128</v>
      </c>
      <c r="E536" s="5" t="e">
        <f>IF(I536=#REF!,'WTX courses'!G434,"")</f>
        <v>#REF!</v>
      </c>
      <c r="F536" s="5" t="e">
        <f t="shared" si="53"/>
        <v>#REF!</v>
      </c>
      <c r="G536" s="15">
        <v>45128</v>
      </c>
      <c r="H536" s="16" t="s">
        <v>35</v>
      </c>
      <c r="I536" s="16" t="s">
        <v>72</v>
      </c>
      <c r="J536" s="16" t="s">
        <v>9</v>
      </c>
      <c r="K536" s="14" t="s">
        <v>16</v>
      </c>
      <c r="L536" s="14" t="s">
        <v>17</v>
      </c>
      <c r="M536" s="16" t="s">
        <v>25</v>
      </c>
      <c r="N536" s="16" t="s">
        <v>13</v>
      </c>
      <c r="O536" s="16" t="s">
        <v>14</v>
      </c>
      <c r="P536" s="12">
        <f t="shared" si="54"/>
        <v>1</v>
      </c>
      <c r="Q536" s="12" cm="1">
        <f t="array" ref="Q536">SUMPRODUCT(($G$2:$G$2540=G536)*(P536&gt;$P$2:$P$2540))+1</f>
        <v>1</v>
      </c>
      <c r="R536" s="12" t="e">
        <f>(Q536*100000)+#REF!</f>
        <v>#REF!</v>
      </c>
      <c r="S536" t="e" cm="1">
        <f t="array" ref="S536">SUMPRODUCT(($G$2:$G$2540=G536)*(R536&gt;$R$2:$R$2540))+1</f>
        <v>#REF!</v>
      </c>
      <c r="T536" t="str">
        <f t="shared" si="55"/>
        <v xml:space="preserve">NOTTINGHAM </v>
      </c>
      <c r="U536">
        <v>0</v>
      </c>
      <c r="V536" t="s">
        <v>19</v>
      </c>
      <c r="W536">
        <f t="shared" si="56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52"/>
        <v>Afternoon45141</v>
      </c>
      <c r="D537" s="5" t="str">
        <f>IF('by region'!$C$2="Any","Any",'WTX courses'!V435)&amp;M537&amp;IF('by region'!$I$2="Any","Any",N537)&amp;G537</f>
        <v>AnyFlatAny45141</v>
      </c>
      <c r="E537" s="5" t="e">
        <f>IF(I537=#REF!,'WTX courses'!G435,"")</f>
        <v>#REF!</v>
      </c>
      <c r="F537" s="5" t="e">
        <f t="shared" si="53"/>
        <v>#REF!</v>
      </c>
      <c r="G537" s="15">
        <v>45141</v>
      </c>
      <c r="H537" s="16" t="s">
        <v>34</v>
      </c>
      <c r="I537" s="16" t="s">
        <v>72</v>
      </c>
      <c r="J537" s="16" t="s">
        <v>9</v>
      </c>
      <c r="K537" s="14" t="s">
        <v>16</v>
      </c>
      <c r="L537" s="14" t="s">
        <v>17</v>
      </c>
      <c r="M537" s="16" t="s">
        <v>25</v>
      </c>
      <c r="N537" s="16" t="s">
        <v>13</v>
      </c>
      <c r="O537" s="16" t="s">
        <v>14</v>
      </c>
      <c r="P537" s="12">
        <f t="shared" si="54"/>
        <v>1</v>
      </c>
      <c r="Q537" s="12" cm="1">
        <f t="array" ref="Q537">SUMPRODUCT(($G$2:$G$2540=G537)*(P537&gt;$P$2:$P$2540))+1</f>
        <v>1</v>
      </c>
      <c r="R537" s="12" t="e">
        <f>(Q537*100000)+#REF!</f>
        <v>#REF!</v>
      </c>
      <c r="S537" t="e" cm="1">
        <f t="array" ref="S537">SUMPRODUCT(($G$2:$G$2540=G537)*(R537&gt;$R$2:$R$2540))+1</f>
        <v>#REF!</v>
      </c>
      <c r="T537" t="str">
        <f t="shared" si="55"/>
        <v xml:space="preserve">NOTTINGHAM </v>
      </c>
      <c r="U537">
        <v>0</v>
      </c>
      <c r="V537" t="s">
        <v>30</v>
      </c>
      <c r="W537">
        <f t="shared" si="56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52"/>
        <v>Afternoon45148</v>
      </c>
      <c r="D538" s="5" t="str">
        <f>IF('by region'!$C$2="Any","Any",'WTX courses'!V436)&amp;M538&amp;IF('by region'!$I$2="Any","Any",N538)&amp;G538</f>
        <v>AnyFlatAny45148</v>
      </c>
      <c r="E538" s="5" t="e">
        <f>IF(I538=#REF!,'WTX courses'!G436,"")</f>
        <v>#REF!</v>
      </c>
      <c r="F538" s="5" t="e">
        <f t="shared" si="53"/>
        <v>#REF!</v>
      </c>
      <c r="G538" s="15">
        <v>45148</v>
      </c>
      <c r="H538" s="16" t="s">
        <v>34</v>
      </c>
      <c r="I538" s="16" t="s">
        <v>72</v>
      </c>
      <c r="J538" s="16" t="s">
        <v>9</v>
      </c>
      <c r="K538" s="14" t="s">
        <v>16</v>
      </c>
      <c r="L538" s="14" t="s">
        <v>17</v>
      </c>
      <c r="M538" s="16" t="s">
        <v>25</v>
      </c>
      <c r="N538" s="16" t="s">
        <v>13</v>
      </c>
      <c r="O538" s="16" t="s">
        <v>14</v>
      </c>
      <c r="P538" s="12">
        <f t="shared" si="54"/>
        <v>1</v>
      </c>
      <c r="Q538" s="12" cm="1">
        <f t="array" ref="Q538">SUMPRODUCT(($G$2:$G$2540=G538)*(P538&gt;$P$2:$P$2540))+1</f>
        <v>1</v>
      </c>
      <c r="R538" s="12" t="e">
        <f>(Q538*100000)+#REF!</f>
        <v>#REF!</v>
      </c>
      <c r="S538" t="e" cm="1">
        <f t="array" ref="S538">SUMPRODUCT(($G$2:$G$2540=G538)*(R538&gt;$R$2:$R$2540))+1</f>
        <v>#REF!</v>
      </c>
      <c r="T538" t="str">
        <f t="shared" si="55"/>
        <v xml:space="preserve">NOTTINGHAM </v>
      </c>
      <c r="U538">
        <v>0</v>
      </c>
      <c r="V538" t="s">
        <v>19</v>
      </c>
      <c r="W538">
        <f t="shared" si="56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52"/>
        <v>Afternoon45153</v>
      </c>
      <c r="D539" s="5" t="str">
        <f>IF('by region'!$C$2="Any","Any",'WTX courses'!V437)&amp;M539&amp;IF('by region'!$I$2="Any","Any",N539)&amp;G539</f>
        <v>AnyFlatAny45153</v>
      </c>
      <c r="E539" s="5" t="e">
        <f>IF(I539=#REF!,'WTX courses'!G437,"")</f>
        <v>#REF!</v>
      </c>
      <c r="F539" s="5" t="e">
        <f t="shared" si="53"/>
        <v>#REF!</v>
      </c>
      <c r="G539" s="15">
        <v>45153</v>
      </c>
      <c r="H539" s="16" t="s">
        <v>7</v>
      </c>
      <c r="I539" s="16" t="s">
        <v>72</v>
      </c>
      <c r="J539" s="16" t="s">
        <v>9</v>
      </c>
      <c r="K539" s="14" t="s">
        <v>16</v>
      </c>
      <c r="L539" s="14" t="s">
        <v>17</v>
      </c>
      <c r="M539" s="16" t="s">
        <v>25</v>
      </c>
      <c r="N539" s="16" t="s">
        <v>13</v>
      </c>
      <c r="O539" s="16" t="s">
        <v>14</v>
      </c>
      <c r="P539" s="12">
        <f t="shared" si="54"/>
        <v>1</v>
      </c>
      <c r="Q539" s="12" cm="1">
        <f t="array" ref="Q539">SUMPRODUCT(($G$2:$G$2540=G539)*(P539&gt;$P$2:$P$2540))+1</f>
        <v>1</v>
      </c>
      <c r="R539" s="12" t="e">
        <f>(Q539*100000)+#REF!</f>
        <v>#REF!</v>
      </c>
      <c r="S539" t="e" cm="1">
        <f t="array" ref="S539">SUMPRODUCT(($G$2:$G$2540=G539)*(R539&gt;$R$2:$R$2540))+1</f>
        <v>#REF!</v>
      </c>
      <c r="T539" t="str">
        <f t="shared" si="55"/>
        <v xml:space="preserve">NOTTINGHAM </v>
      </c>
      <c r="U539">
        <v>0</v>
      </c>
      <c r="V539" t="s">
        <v>17</v>
      </c>
      <c r="W539">
        <f t="shared" si="56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52"/>
        <v>Afternoon45195</v>
      </c>
      <c r="D540" s="5" t="str">
        <f>IF('by region'!$C$2="Any","Any",'WTX courses'!V438)&amp;M540&amp;IF('by region'!$I$2="Any","Any",N540)&amp;G540</f>
        <v>AnyFlatAny45195</v>
      </c>
      <c r="E540" s="5" t="e">
        <f>IF(I540=#REF!,'WTX courses'!G438,"")</f>
        <v>#REF!</v>
      </c>
      <c r="F540" s="5" t="e">
        <f t="shared" si="53"/>
        <v>#REF!</v>
      </c>
      <c r="G540" s="15">
        <v>45195</v>
      </c>
      <c r="H540" s="16" t="s">
        <v>7</v>
      </c>
      <c r="I540" s="16" t="s">
        <v>72</v>
      </c>
      <c r="J540" s="16" t="s">
        <v>9</v>
      </c>
      <c r="K540" s="14" t="s">
        <v>16</v>
      </c>
      <c r="L540" s="14" t="s">
        <v>17</v>
      </c>
      <c r="M540" s="16" t="s">
        <v>25</v>
      </c>
      <c r="N540" s="16" t="s">
        <v>13</v>
      </c>
      <c r="O540" s="16" t="s">
        <v>14</v>
      </c>
      <c r="P540" s="12">
        <f t="shared" si="54"/>
        <v>1</v>
      </c>
      <c r="Q540" s="12" cm="1">
        <f t="array" ref="Q540">SUMPRODUCT(($G$2:$G$2540=G540)*(P540&gt;$P$2:$P$2540))+1</f>
        <v>1</v>
      </c>
      <c r="R540" s="12" t="e">
        <f>(Q540*100000)+#REF!</f>
        <v>#REF!</v>
      </c>
      <c r="S540" t="e" cm="1">
        <f t="array" ref="S540">SUMPRODUCT(($G$2:$G$2540=G540)*(R540&gt;$R$2:$R$2540))+1</f>
        <v>#REF!</v>
      </c>
      <c r="T540" t="str">
        <f t="shared" si="55"/>
        <v xml:space="preserve">NOTTINGHAM </v>
      </c>
      <c r="U540">
        <v>0</v>
      </c>
      <c r="V540" t="s">
        <v>17</v>
      </c>
      <c r="W540">
        <f t="shared" si="56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52"/>
        <v>Afternoon45203</v>
      </c>
      <c r="D541" s="5" t="str">
        <f>IF('by region'!$C$2="Any","Any",'WTX courses'!V439)&amp;M541&amp;IF('by region'!$I$2="Any","Any",N541)&amp;G541</f>
        <v>AnyFlatAny45203</v>
      </c>
      <c r="E541" s="5" t="e">
        <f>IF(I541=#REF!,'WTX courses'!G439,"")</f>
        <v>#REF!</v>
      </c>
      <c r="F541" s="5" t="e">
        <f t="shared" si="53"/>
        <v>#REF!</v>
      </c>
      <c r="G541" s="15">
        <v>45203</v>
      </c>
      <c r="H541" s="16" t="s">
        <v>27</v>
      </c>
      <c r="I541" s="16" t="s">
        <v>72</v>
      </c>
      <c r="J541" s="16" t="s">
        <v>9</v>
      </c>
      <c r="K541" s="14" t="s">
        <v>16</v>
      </c>
      <c r="L541" s="14" t="s">
        <v>17</v>
      </c>
      <c r="M541" s="16" t="s">
        <v>25</v>
      </c>
      <c r="N541" s="16" t="s">
        <v>13</v>
      </c>
      <c r="O541" s="16" t="s">
        <v>14</v>
      </c>
      <c r="P541" s="12">
        <f t="shared" si="54"/>
        <v>1</v>
      </c>
      <c r="Q541" s="12" cm="1">
        <f t="array" ref="Q541">SUMPRODUCT(($G$2:$G$2540=G541)*(P541&gt;$P$2:$P$2540))+1</f>
        <v>1</v>
      </c>
      <c r="R541" s="12" t="e">
        <f>(Q541*100000)+#REF!</f>
        <v>#REF!</v>
      </c>
      <c r="S541" t="e" cm="1">
        <f t="array" ref="S541">SUMPRODUCT(($G$2:$G$2540=G541)*(R541&gt;$R$2:$R$2540))+1</f>
        <v>#REF!</v>
      </c>
      <c r="T541" t="str">
        <f t="shared" si="55"/>
        <v xml:space="preserve">NOTTINGHAM </v>
      </c>
      <c r="U541">
        <v>0</v>
      </c>
      <c r="V541" t="s">
        <v>17</v>
      </c>
      <c r="W541">
        <f t="shared" si="56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52"/>
        <v>Afternoon45210</v>
      </c>
      <c r="D542" s="5" t="str">
        <f>IF('by region'!$C$2="Any","Any",'WTX courses'!V440)&amp;M542&amp;IF('by region'!$I$2="Any","Any",N542)&amp;G542</f>
        <v>AnyFlatAny45210</v>
      </c>
      <c r="E542" s="5" t="e">
        <f>IF(I542=#REF!,'WTX courses'!G440,"")</f>
        <v>#REF!</v>
      </c>
      <c r="F542" s="5" t="e">
        <f t="shared" si="53"/>
        <v>#REF!</v>
      </c>
      <c r="G542" s="15">
        <v>45210</v>
      </c>
      <c r="H542" s="16" t="s">
        <v>27</v>
      </c>
      <c r="I542" s="16" t="s">
        <v>72</v>
      </c>
      <c r="J542" s="16" t="s">
        <v>9</v>
      </c>
      <c r="K542" s="14" t="s">
        <v>16</v>
      </c>
      <c r="L542" s="14" t="s">
        <v>17</v>
      </c>
      <c r="M542" s="16" t="s">
        <v>25</v>
      </c>
      <c r="N542" s="16" t="s">
        <v>13</v>
      </c>
      <c r="O542" s="16" t="s">
        <v>14</v>
      </c>
      <c r="P542" s="12">
        <f t="shared" si="54"/>
        <v>1</v>
      </c>
      <c r="Q542" s="12" cm="1">
        <f t="array" ref="Q542">SUMPRODUCT(($G$2:$G$2540=G542)*(P542&gt;$P$2:$P$2540))+1</f>
        <v>1</v>
      </c>
      <c r="R542" s="12" t="e">
        <f>(Q542*100000)+#REF!</f>
        <v>#REF!</v>
      </c>
      <c r="S542" t="e" cm="1">
        <f t="array" ref="S542">SUMPRODUCT(($G$2:$G$2540=G542)*(R542&gt;$R$2:$R$2540))+1</f>
        <v>#REF!</v>
      </c>
      <c r="T542" t="str">
        <f t="shared" si="55"/>
        <v xml:space="preserve">NOTTINGHAM </v>
      </c>
      <c r="U542">
        <v>0</v>
      </c>
      <c r="V542" t="s">
        <v>19</v>
      </c>
      <c r="W542">
        <f t="shared" si="56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52"/>
        <v>Afternoon45217</v>
      </c>
      <c r="D543" s="5" t="str">
        <f>IF('by region'!$C$2="Any","Any",'WTX courses'!V441)&amp;M543&amp;IF('by region'!$I$2="Any","Any",N543)&amp;G543</f>
        <v>AnyFlatAny45217</v>
      </c>
      <c r="E543" s="5" t="e">
        <f>IF(I543=#REF!,'WTX courses'!G441,"")</f>
        <v>#REF!</v>
      </c>
      <c r="F543" s="5" t="e">
        <f t="shared" si="53"/>
        <v>#REF!</v>
      </c>
      <c r="G543" s="15">
        <v>45217</v>
      </c>
      <c r="H543" s="16" t="s">
        <v>27</v>
      </c>
      <c r="I543" s="16" t="s">
        <v>72</v>
      </c>
      <c r="J543" s="16" t="s">
        <v>9</v>
      </c>
      <c r="K543" s="14" t="s">
        <v>16</v>
      </c>
      <c r="L543" s="14" t="s">
        <v>17</v>
      </c>
      <c r="M543" s="16" t="s">
        <v>25</v>
      </c>
      <c r="N543" s="16" t="s">
        <v>13</v>
      </c>
      <c r="O543" s="16" t="s">
        <v>14</v>
      </c>
      <c r="P543" s="12">
        <f t="shared" si="54"/>
        <v>1</v>
      </c>
      <c r="Q543" s="12" cm="1">
        <f t="array" ref="Q543">SUMPRODUCT(($G$2:$G$2540=G543)*(P543&gt;$P$2:$P$2540))+1</f>
        <v>1</v>
      </c>
      <c r="R543" s="12" t="e">
        <f>(Q543*100000)+#REF!</f>
        <v>#REF!</v>
      </c>
      <c r="S543" t="e" cm="1">
        <f t="array" ref="S543">SUMPRODUCT(($G$2:$G$2540=G543)*(R543&gt;$R$2:$R$2540))+1</f>
        <v>#REF!</v>
      </c>
      <c r="T543" t="str">
        <f t="shared" si="55"/>
        <v xml:space="preserve">NOTTINGHAM </v>
      </c>
      <c r="U543">
        <v>0</v>
      </c>
      <c r="V543" t="s">
        <v>19</v>
      </c>
      <c r="W543">
        <f t="shared" si="56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52"/>
        <v>Afternoon45231</v>
      </c>
      <c r="D544" s="5" t="str">
        <f>IF('by region'!$C$2="Any","Any",'WTX courses'!V442)&amp;M544&amp;IF('by region'!$I$2="Any","Any",N544)&amp;G544</f>
        <v>AnyFlatAny45231</v>
      </c>
      <c r="E544" s="5" t="e">
        <f>IF(I544=#REF!,'WTX courses'!G442,"")</f>
        <v>#REF!</v>
      </c>
      <c r="F544" s="5" t="e">
        <f t="shared" si="53"/>
        <v>#REF!</v>
      </c>
      <c r="G544" s="15">
        <v>45231</v>
      </c>
      <c r="H544" s="16" t="s">
        <v>27</v>
      </c>
      <c r="I544" s="16" t="s">
        <v>72</v>
      </c>
      <c r="J544" s="16" t="s">
        <v>9</v>
      </c>
      <c r="K544" s="14" t="s">
        <v>16</v>
      </c>
      <c r="L544" s="14" t="s">
        <v>17</v>
      </c>
      <c r="M544" s="16" t="s">
        <v>25</v>
      </c>
      <c r="N544" s="16" t="s">
        <v>13</v>
      </c>
      <c r="O544" s="16" t="s">
        <v>14</v>
      </c>
      <c r="P544" s="12">
        <f t="shared" si="54"/>
        <v>1</v>
      </c>
      <c r="Q544" s="12" cm="1">
        <f t="array" ref="Q544">SUMPRODUCT(($G$2:$G$2540=G544)*(P544&gt;$P$2:$P$2540))+1</f>
        <v>1</v>
      </c>
      <c r="R544" s="12" t="e">
        <f>(Q544*100000)+#REF!</f>
        <v>#REF!</v>
      </c>
      <c r="S544" t="e" cm="1">
        <f t="array" ref="S544">SUMPRODUCT(($G$2:$G$2540=G544)*(R544&gt;$R$2:$R$2540))+1</f>
        <v>#REF!</v>
      </c>
      <c r="T544" t="str">
        <f t="shared" si="55"/>
        <v xml:space="preserve">NOTTINGHAM </v>
      </c>
      <c r="U544">
        <v>0</v>
      </c>
      <c r="V544" t="s">
        <v>11</v>
      </c>
      <c r="W544">
        <f t="shared" si="56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52"/>
        <v>Afternoon45044</v>
      </c>
      <c r="D545" s="5" t="str">
        <f>IF('by region'!$C$2="Any","Any",'WTX courses'!V443)&amp;M545&amp;IF('by region'!$I$2="Any","Any",N545)&amp;G545</f>
        <v>AnyFlatAny45044</v>
      </c>
      <c r="E545" s="5" t="e">
        <f>IF(I545=#REF!,'WTX courses'!G443,"")</f>
        <v>#REF!</v>
      </c>
      <c r="F545" s="5" t="e">
        <f t="shared" si="53"/>
        <v>#REF!</v>
      </c>
      <c r="G545" s="15">
        <v>45044</v>
      </c>
      <c r="H545" s="16" t="s">
        <v>35</v>
      </c>
      <c r="I545" s="16" t="s">
        <v>38</v>
      </c>
      <c r="J545" s="16" t="s">
        <v>9</v>
      </c>
      <c r="K545" s="14" t="s">
        <v>16</v>
      </c>
      <c r="L545" s="14" t="s">
        <v>19</v>
      </c>
      <c r="M545" s="16" t="s">
        <v>25</v>
      </c>
      <c r="N545" s="16" t="s">
        <v>13</v>
      </c>
      <c r="O545" s="16" t="s">
        <v>14</v>
      </c>
      <c r="P545" s="12">
        <f t="shared" si="54"/>
        <v>1</v>
      </c>
      <c r="Q545" s="12" cm="1">
        <f t="array" ref="Q545">SUMPRODUCT(($G$2:$G$2540=G545)*(P545&gt;$P$2:$P$2540))+1</f>
        <v>1</v>
      </c>
      <c r="R545" s="12" t="e">
        <f>(Q545*100000)+#REF!</f>
        <v>#REF!</v>
      </c>
      <c r="S545" t="e" cm="1">
        <f t="array" ref="S545">SUMPRODUCT(($G$2:$G$2540=G545)*(R545&gt;$R$2:$R$2540))+1</f>
        <v>#REF!</v>
      </c>
      <c r="T545" t="str">
        <f t="shared" si="55"/>
        <v xml:space="preserve">SANDOWN PARK </v>
      </c>
      <c r="U545">
        <v>0</v>
      </c>
      <c r="V545" t="s">
        <v>17</v>
      </c>
      <c r="W545">
        <f t="shared" si="56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52"/>
        <v>Evening45062</v>
      </c>
      <c r="D546" s="5" t="str">
        <f>IF('by region'!$C$2="Any","Any",'WTX courses'!V444)&amp;M546&amp;IF('by region'!$I$2="Any","Any",N546)&amp;G546</f>
        <v>AnyFlatAny45062</v>
      </c>
      <c r="E546" s="5" t="e">
        <f>IF(I546=#REF!,'WTX courses'!G444,"")</f>
        <v>#REF!</v>
      </c>
      <c r="F546" s="5" t="e">
        <f t="shared" si="53"/>
        <v>#REF!</v>
      </c>
      <c r="G546" s="15">
        <v>45062</v>
      </c>
      <c r="H546" s="16" t="s">
        <v>7</v>
      </c>
      <c r="I546" s="16" t="s">
        <v>38</v>
      </c>
      <c r="J546" s="16" t="s">
        <v>80</v>
      </c>
      <c r="K546" s="14" t="s">
        <v>16</v>
      </c>
      <c r="L546" s="14" t="s">
        <v>19</v>
      </c>
      <c r="M546" s="16" t="s">
        <v>25</v>
      </c>
      <c r="N546" s="16" t="s">
        <v>13</v>
      </c>
      <c r="O546" s="16" t="s">
        <v>14</v>
      </c>
      <c r="P546" s="12">
        <f t="shared" si="54"/>
        <v>2</v>
      </c>
      <c r="Q546" s="12" cm="1">
        <f t="array" ref="Q546">SUMPRODUCT(($G$2:$G$2540=G546)*(P546&gt;$P$2:$P$2540))+1</f>
        <v>3</v>
      </c>
      <c r="R546" s="12" t="e">
        <f>(Q546*100000)+#REF!</f>
        <v>#REF!</v>
      </c>
      <c r="S546" t="e" cm="1">
        <f t="array" ref="S546">SUMPRODUCT(($G$2:$G$2540=G546)*(R546&gt;$R$2:$R$2540))+1</f>
        <v>#REF!</v>
      </c>
      <c r="T546" t="str">
        <f t="shared" si="55"/>
        <v>SANDOWN PARK †</v>
      </c>
      <c r="U546">
        <v>0</v>
      </c>
      <c r="V546" t="s">
        <v>17</v>
      </c>
      <c r="W546">
        <f t="shared" si="56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52"/>
        <v>Evening45071</v>
      </c>
      <c r="D547" s="5" t="str">
        <f>IF('by region'!$C$2="Any","Any",'WTX courses'!V445)&amp;M547&amp;IF('by region'!$I$2="Any","Any",N547)&amp;G547</f>
        <v>AnyFlatAny45071</v>
      </c>
      <c r="E547" s="5" t="e">
        <f>IF(I547=#REF!,'WTX courses'!G445,"")</f>
        <v>#REF!</v>
      </c>
      <c r="F547" s="5" t="e">
        <f t="shared" si="53"/>
        <v>#REF!</v>
      </c>
      <c r="G547" s="15">
        <v>45071</v>
      </c>
      <c r="H547" s="16" t="s">
        <v>34</v>
      </c>
      <c r="I547" s="16" t="s">
        <v>38</v>
      </c>
      <c r="J547" s="16" t="s">
        <v>80</v>
      </c>
      <c r="K547" s="14" t="s">
        <v>16</v>
      </c>
      <c r="L547" s="14" t="s">
        <v>19</v>
      </c>
      <c r="M547" s="16" t="s">
        <v>25</v>
      </c>
      <c r="N547" s="16" t="s">
        <v>13</v>
      </c>
      <c r="O547" s="16" t="s">
        <v>14</v>
      </c>
      <c r="P547" s="12">
        <f t="shared" si="54"/>
        <v>2</v>
      </c>
      <c r="Q547" s="12" cm="1">
        <f t="array" ref="Q547">SUMPRODUCT(($G$2:$G$2540=G547)*(P547&gt;$P$2:$P$2540))+1</f>
        <v>3</v>
      </c>
      <c r="R547" s="12" t="e">
        <f>(Q547*100000)+#REF!</f>
        <v>#REF!</v>
      </c>
      <c r="S547" t="e" cm="1">
        <f t="array" ref="S547">SUMPRODUCT(($G$2:$G$2540=G547)*(R547&gt;$R$2:$R$2540))+1</f>
        <v>#REF!</v>
      </c>
      <c r="T547" t="str">
        <f t="shared" si="55"/>
        <v>SANDOWN PARK †</v>
      </c>
      <c r="U547">
        <v>0</v>
      </c>
      <c r="V547" t="s">
        <v>11</v>
      </c>
      <c r="W547">
        <f t="shared" si="56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52"/>
        <v>Afternoon45093</v>
      </c>
      <c r="D548" s="5" t="str">
        <f>IF('by region'!$C$2="Any","Any",'WTX courses'!V446)&amp;M548&amp;IF('by region'!$I$2="Any","Any",N548)&amp;G548</f>
        <v>AnyFlatAny45093</v>
      </c>
      <c r="E548" s="5" t="e">
        <f>IF(I548=#REF!,'WTX courses'!G446,"")</f>
        <v>#REF!</v>
      </c>
      <c r="F548" s="5" t="e">
        <f t="shared" si="53"/>
        <v>#REF!</v>
      </c>
      <c r="G548" s="15">
        <v>45093</v>
      </c>
      <c r="H548" s="16" t="s">
        <v>35</v>
      </c>
      <c r="I548" s="16" t="s">
        <v>38</v>
      </c>
      <c r="J548" s="16" t="s">
        <v>9</v>
      </c>
      <c r="K548" s="14" t="s">
        <v>16</v>
      </c>
      <c r="L548" s="14" t="s">
        <v>19</v>
      </c>
      <c r="M548" s="16" t="s">
        <v>25</v>
      </c>
      <c r="N548" s="16" t="s">
        <v>13</v>
      </c>
      <c r="O548" s="16" t="s">
        <v>14</v>
      </c>
      <c r="P548" s="12">
        <f t="shared" si="54"/>
        <v>1</v>
      </c>
      <c r="Q548" s="12" cm="1">
        <f t="array" ref="Q548">SUMPRODUCT(($G$2:$G$2540=G548)*(P548&gt;$P$2:$P$2540))+1</f>
        <v>1</v>
      </c>
      <c r="R548" s="12" t="e">
        <f>(Q548*100000)+#REF!</f>
        <v>#REF!</v>
      </c>
      <c r="S548" t="e" cm="1">
        <f t="array" ref="S548">SUMPRODUCT(($G$2:$G$2540=G548)*(R548&gt;$R$2:$R$2540))+1</f>
        <v>#REF!</v>
      </c>
      <c r="T548" t="str">
        <f t="shared" si="55"/>
        <v xml:space="preserve">SANDOWN PARK </v>
      </c>
      <c r="U548">
        <v>0</v>
      </c>
      <c r="V548" t="s">
        <v>11</v>
      </c>
      <c r="W548">
        <f t="shared" si="56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52"/>
        <v>Afternoon45094</v>
      </c>
      <c r="D549" s="5" t="str">
        <f>IF('by region'!$C$2="Any","Any",'WTX courses'!V447)&amp;M549&amp;IF('by region'!$I$2="Any","Any",N549)&amp;G549</f>
        <v>AnyFlatAny45094</v>
      </c>
      <c r="E549" s="5" t="e">
        <f>IF(I549=#REF!,'WTX courses'!G447,"")</f>
        <v>#REF!</v>
      </c>
      <c r="F549" s="5" t="e">
        <f t="shared" si="53"/>
        <v>#REF!</v>
      </c>
      <c r="G549" s="15">
        <v>45094</v>
      </c>
      <c r="H549" s="16" t="s">
        <v>37</v>
      </c>
      <c r="I549" s="16" t="s">
        <v>38</v>
      </c>
      <c r="J549" s="16" t="s">
        <v>9</v>
      </c>
      <c r="K549" s="14" t="s">
        <v>16</v>
      </c>
      <c r="L549" s="14" t="s">
        <v>19</v>
      </c>
      <c r="M549" s="16" t="s">
        <v>25</v>
      </c>
      <c r="N549" s="16" t="s">
        <v>13</v>
      </c>
      <c r="O549" s="16" t="s">
        <v>14</v>
      </c>
      <c r="P549" s="12">
        <f t="shared" si="54"/>
        <v>1</v>
      </c>
      <c r="Q549" s="12" cm="1">
        <f t="array" ref="Q549">SUMPRODUCT(($G$2:$G$2540=G549)*(P549&gt;$P$2:$P$2540))+1</f>
        <v>1</v>
      </c>
      <c r="R549" s="12" t="e">
        <f>(Q549*100000)+#REF!</f>
        <v>#REF!</v>
      </c>
      <c r="S549" t="e" cm="1">
        <f t="array" ref="S549">SUMPRODUCT(($G$2:$G$2540=G549)*(R549&gt;$R$2:$R$2540))+1</f>
        <v>#REF!</v>
      </c>
      <c r="T549" t="str">
        <f t="shared" si="55"/>
        <v xml:space="preserve">SANDOWN PARK </v>
      </c>
      <c r="U549">
        <v>0</v>
      </c>
      <c r="V549" t="s">
        <v>19</v>
      </c>
      <c r="W549">
        <f t="shared" si="56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52"/>
        <v>Afternoon45114</v>
      </c>
      <c r="D550" s="5" t="str">
        <f>IF('by region'!$C$2="Any","Any",'WTX courses'!V448)&amp;M550&amp;IF('by region'!$I$2="Any","Any",N550)&amp;G550</f>
        <v>AnyFlatAny45114</v>
      </c>
      <c r="E550" s="5" t="e">
        <f>IF(I550=#REF!,'WTX courses'!G448,"")</f>
        <v>#REF!</v>
      </c>
      <c r="F550" s="5" t="e">
        <f t="shared" si="53"/>
        <v>#REF!</v>
      </c>
      <c r="G550" s="15">
        <v>45114</v>
      </c>
      <c r="H550" s="16" t="s">
        <v>35</v>
      </c>
      <c r="I550" s="16" t="s">
        <v>38</v>
      </c>
      <c r="J550" s="16" t="s">
        <v>9</v>
      </c>
      <c r="K550" s="14" t="s">
        <v>16</v>
      </c>
      <c r="L550" s="14" t="s">
        <v>19</v>
      </c>
      <c r="M550" s="16" t="s">
        <v>25</v>
      </c>
      <c r="N550" s="16" t="s">
        <v>13</v>
      </c>
      <c r="O550" s="16" t="s">
        <v>14</v>
      </c>
      <c r="P550" s="12">
        <f t="shared" si="54"/>
        <v>1</v>
      </c>
      <c r="Q550" s="12" cm="1">
        <f t="array" ref="Q550">SUMPRODUCT(($G$2:$G$2540=G550)*(P550&gt;$P$2:$P$2540))+1</f>
        <v>1</v>
      </c>
      <c r="R550" s="12" t="e">
        <f>(Q550*100000)+#REF!</f>
        <v>#REF!</v>
      </c>
      <c r="S550" t="e" cm="1">
        <f t="array" ref="S550">SUMPRODUCT(($G$2:$G$2540=G550)*(R550&gt;$R$2:$R$2540))+1</f>
        <v>#REF!</v>
      </c>
      <c r="T550" t="str">
        <f t="shared" si="55"/>
        <v xml:space="preserve">SANDOWN PARK </v>
      </c>
      <c r="U550">
        <v>0</v>
      </c>
      <c r="V550" t="s">
        <v>17</v>
      </c>
      <c r="W550">
        <f t="shared" si="56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52"/>
        <v>Afternoon45115</v>
      </c>
      <c r="D551" s="5" t="str">
        <f>IF('by region'!$C$2="Any","Any",'WTX courses'!V450)&amp;M551&amp;IF('by region'!$I$2="Any","Any",N551)&amp;G551</f>
        <v>AnyFlatAny45115</v>
      </c>
      <c r="E551" s="5" t="e">
        <f>IF(I551=#REF!,'WTX courses'!G450,"")</f>
        <v>#REF!</v>
      </c>
      <c r="F551" s="5" t="e">
        <f t="shared" si="53"/>
        <v>#REF!</v>
      </c>
      <c r="G551" s="15">
        <v>45115</v>
      </c>
      <c r="H551" s="16" t="s">
        <v>37</v>
      </c>
      <c r="I551" s="16" t="s">
        <v>38</v>
      </c>
      <c r="J551" s="16" t="s">
        <v>9</v>
      </c>
      <c r="K551" s="14" t="s">
        <v>16</v>
      </c>
      <c r="L551" s="14" t="s">
        <v>19</v>
      </c>
      <c r="M551" s="16" t="s">
        <v>25</v>
      </c>
      <c r="N551" s="16" t="s">
        <v>13</v>
      </c>
      <c r="O551" s="16" t="s">
        <v>14</v>
      </c>
      <c r="P551" s="12">
        <f t="shared" si="54"/>
        <v>1</v>
      </c>
      <c r="Q551" s="12" cm="1">
        <f t="array" ref="Q551">SUMPRODUCT(($G$2:$G$2540=G551)*(P551&gt;$P$2:$P$2540))+1</f>
        <v>1</v>
      </c>
      <c r="R551" s="12" t="e">
        <f>(Q551*100000)+#REF!</f>
        <v>#REF!</v>
      </c>
      <c r="S551" t="e" cm="1">
        <f t="array" ref="S551">SUMPRODUCT(($G$2:$G$2540=G551)*(R551&gt;$R$2:$R$2540))+1</f>
        <v>#REF!</v>
      </c>
      <c r="T551" t="str">
        <f t="shared" si="55"/>
        <v xml:space="preserve">SANDOWN PARK </v>
      </c>
      <c r="U551">
        <v>0</v>
      </c>
      <c r="V551" t="s">
        <v>17</v>
      </c>
      <c r="W551">
        <f t="shared" si="56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52"/>
        <v>Evening45133</v>
      </c>
      <c r="D552" s="5" t="str">
        <f>IF('by region'!$C$2="Any","Any",'WTX courses'!V451)&amp;M552&amp;IF('by region'!$I$2="Any","Any",N552)&amp;G552</f>
        <v>AnyFlatAny45133</v>
      </c>
      <c r="E552" s="5" t="e">
        <f>IF(I552=#REF!,'WTX courses'!G451,"")</f>
        <v>#REF!</v>
      </c>
      <c r="F552" s="5" t="e">
        <f t="shared" si="53"/>
        <v>#REF!</v>
      </c>
      <c r="G552" s="15">
        <v>45133</v>
      </c>
      <c r="H552" s="16" t="s">
        <v>27</v>
      </c>
      <c r="I552" s="16" t="s">
        <v>38</v>
      </c>
      <c r="J552" s="16" t="s">
        <v>80</v>
      </c>
      <c r="K552" s="14" t="s">
        <v>16</v>
      </c>
      <c r="L552" s="14" t="s">
        <v>19</v>
      </c>
      <c r="M552" s="16" t="s">
        <v>25</v>
      </c>
      <c r="N552" s="16" t="s">
        <v>13</v>
      </c>
      <c r="O552" s="16" t="s">
        <v>14</v>
      </c>
      <c r="P552" s="12">
        <f t="shared" si="54"/>
        <v>2</v>
      </c>
      <c r="Q552" s="12" cm="1">
        <f t="array" ref="Q552">SUMPRODUCT(($G$2:$G$2540=G552)*(P552&gt;$P$2:$P$2540))+1</f>
        <v>3</v>
      </c>
      <c r="R552" s="12" t="e">
        <f>(Q552*100000)+#REF!</f>
        <v>#REF!</v>
      </c>
      <c r="S552" t="e" cm="1">
        <f t="array" ref="S552">SUMPRODUCT(($G$2:$G$2540=G552)*(R552&gt;$R$2:$R$2540))+1</f>
        <v>#REF!</v>
      </c>
      <c r="T552" t="str">
        <f t="shared" si="55"/>
        <v>SANDOWN PARK †</v>
      </c>
      <c r="U552">
        <v>0</v>
      </c>
      <c r="V552" t="s">
        <v>11</v>
      </c>
      <c r="W552">
        <f t="shared" si="56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52"/>
        <v>Afternoon45134</v>
      </c>
      <c r="D553" s="5" t="str">
        <f>IF('by region'!$C$2="Any","Any",'WTX courses'!V452)&amp;M553&amp;IF('by region'!$I$2="Any","Any",N553)&amp;G553</f>
        <v>AnyFlatAny45134</v>
      </c>
      <c r="E553" s="5" t="e">
        <f>IF(I553=#REF!,'WTX courses'!G452,"")</f>
        <v>#REF!</v>
      </c>
      <c r="F553" s="5" t="e">
        <f t="shared" si="53"/>
        <v>#REF!</v>
      </c>
      <c r="G553" s="15">
        <v>45134</v>
      </c>
      <c r="H553" s="16" t="s">
        <v>34</v>
      </c>
      <c r="I553" s="16" t="s">
        <v>38</v>
      </c>
      <c r="J553" s="16" t="s">
        <v>9</v>
      </c>
      <c r="K553" s="14" t="s">
        <v>16</v>
      </c>
      <c r="L553" s="14" t="s">
        <v>19</v>
      </c>
      <c r="M553" s="16" t="s">
        <v>25</v>
      </c>
      <c r="N553" s="16" t="s">
        <v>13</v>
      </c>
      <c r="O553" s="16" t="s">
        <v>14</v>
      </c>
      <c r="P553" s="12">
        <f t="shared" si="54"/>
        <v>1</v>
      </c>
      <c r="Q553" s="12" cm="1">
        <f t="array" ref="Q553">SUMPRODUCT(($G$2:$G$2540=G553)*(P553&gt;$P$2:$P$2540))+1</f>
        <v>1</v>
      </c>
      <c r="R553" s="12" t="e">
        <f>(Q553*100000)+#REF!</f>
        <v>#REF!</v>
      </c>
      <c r="S553" t="e" cm="1">
        <f t="array" ref="S553">SUMPRODUCT(($G$2:$G$2540=G553)*(R553&gt;$R$2:$R$2540))+1</f>
        <v>#REF!</v>
      </c>
      <c r="T553" t="str">
        <f t="shared" si="55"/>
        <v xml:space="preserve">SANDOWN PARK </v>
      </c>
      <c r="U553">
        <v>0</v>
      </c>
      <c r="V553" t="s">
        <v>11</v>
      </c>
      <c r="W553">
        <f t="shared" si="56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52"/>
        <v>Evening45140</v>
      </c>
      <c r="D554" s="5" t="str">
        <f>IF('by region'!$C$2="Any","Any",'WTX courses'!V453)&amp;M554&amp;IF('by region'!$I$2="Any","Any",N554)&amp;G554</f>
        <v>AnyFlatAny45140</v>
      </c>
      <c r="E554" s="5" t="e">
        <f>IF(I554=#REF!,'WTX courses'!G453,"")</f>
        <v>#REF!</v>
      </c>
      <c r="F554" s="5" t="e">
        <f t="shared" si="53"/>
        <v>#REF!</v>
      </c>
      <c r="G554" s="15">
        <v>45140</v>
      </c>
      <c r="H554" s="16" t="s">
        <v>27</v>
      </c>
      <c r="I554" s="16" t="s">
        <v>38</v>
      </c>
      <c r="J554" s="16" t="s">
        <v>80</v>
      </c>
      <c r="K554" s="14" t="s">
        <v>16</v>
      </c>
      <c r="L554" s="14" t="s">
        <v>19</v>
      </c>
      <c r="M554" s="16" t="s">
        <v>25</v>
      </c>
      <c r="N554" s="16" t="s">
        <v>13</v>
      </c>
      <c r="O554" s="16" t="s">
        <v>14</v>
      </c>
      <c r="P554" s="12">
        <f t="shared" si="54"/>
        <v>2</v>
      </c>
      <c r="Q554" s="12" cm="1">
        <f t="array" ref="Q554">SUMPRODUCT(($G$2:$G$2540=G554)*(P554&gt;$P$2:$P$2540))+1</f>
        <v>2</v>
      </c>
      <c r="R554" s="12" t="e">
        <f>(Q554*100000)+#REF!</f>
        <v>#REF!</v>
      </c>
      <c r="S554" t="e" cm="1">
        <f t="array" ref="S554">SUMPRODUCT(($G$2:$G$2540=G554)*(R554&gt;$R$2:$R$2540))+1</f>
        <v>#REF!</v>
      </c>
      <c r="T554" t="str">
        <f t="shared" si="55"/>
        <v>SANDOWN PARK †</v>
      </c>
      <c r="U554">
        <v>0</v>
      </c>
      <c r="V554" t="s">
        <v>11</v>
      </c>
      <c r="W554">
        <f t="shared" si="56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52"/>
        <v>Evening45148</v>
      </c>
      <c r="D555" s="5" t="str">
        <f>IF('by region'!$C$2="Any","Any",'WTX courses'!V454)&amp;M555&amp;IF('by region'!$I$2="Any","Any",N555)&amp;G555</f>
        <v>AnyFlatAny45148</v>
      </c>
      <c r="E555" s="5" t="e">
        <f>IF(I555=#REF!,'WTX courses'!G454,"")</f>
        <v>#REF!</v>
      </c>
      <c r="F555" s="5" t="e">
        <f t="shared" si="53"/>
        <v>#REF!</v>
      </c>
      <c r="G555" s="15">
        <v>45148</v>
      </c>
      <c r="H555" s="16" t="s">
        <v>34</v>
      </c>
      <c r="I555" s="16" t="s">
        <v>38</v>
      </c>
      <c r="J555" s="16" t="s">
        <v>80</v>
      </c>
      <c r="K555" s="14" t="s">
        <v>16</v>
      </c>
      <c r="L555" s="14" t="s">
        <v>19</v>
      </c>
      <c r="M555" s="16" t="s">
        <v>25</v>
      </c>
      <c r="N555" s="16" t="s">
        <v>13</v>
      </c>
      <c r="O555" s="16" t="s">
        <v>14</v>
      </c>
      <c r="P555" s="12">
        <f t="shared" si="54"/>
        <v>2</v>
      </c>
      <c r="Q555" s="12" cm="1">
        <f t="array" ref="Q555">SUMPRODUCT(($G$2:$G$2540=G555)*(P555&gt;$P$2:$P$2540))+1</f>
        <v>4</v>
      </c>
      <c r="R555" s="12" t="e">
        <f>(Q555*100000)+#REF!</f>
        <v>#REF!</v>
      </c>
      <c r="S555" t="e" cm="1">
        <f t="array" ref="S555">SUMPRODUCT(($G$2:$G$2540=G555)*(R555&gt;$R$2:$R$2540))+1</f>
        <v>#REF!</v>
      </c>
      <c r="T555" t="str">
        <f t="shared" si="55"/>
        <v>SANDOWN PARK †</v>
      </c>
      <c r="U555">
        <v>0</v>
      </c>
      <c r="V555" t="s">
        <v>17</v>
      </c>
      <c r="W555">
        <f t="shared" si="56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52"/>
        <v>Afternoon45171</v>
      </c>
      <c r="D556" s="5" t="str">
        <f>IF('by region'!$C$2="Any","Any",'WTX courses'!V455)&amp;M556&amp;IF('by region'!$I$2="Any","Any",N556)&amp;G556</f>
        <v>AnyFlatAny45171</v>
      </c>
      <c r="E556" s="5" t="e">
        <f>IF(I556=#REF!,'WTX courses'!G455,"")</f>
        <v>#REF!</v>
      </c>
      <c r="F556" s="5" t="e">
        <f t="shared" si="53"/>
        <v>#REF!</v>
      </c>
      <c r="G556" s="15">
        <v>45171</v>
      </c>
      <c r="H556" s="16" t="s">
        <v>37</v>
      </c>
      <c r="I556" s="16" t="s">
        <v>38</v>
      </c>
      <c r="J556" s="16" t="s">
        <v>9</v>
      </c>
      <c r="K556" s="14" t="s">
        <v>16</v>
      </c>
      <c r="L556" s="14" t="s">
        <v>19</v>
      </c>
      <c r="M556" s="16" t="s">
        <v>25</v>
      </c>
      <c r="N556" s="16" t="s">
        <v>13</v>
      </c>
      <c r="O556" s="16" t="s">
        <v>14</v>
      </c>
      <c r="P556" s="12">
        <f t="shared" si="54"/>
        <v>1</v>
      </c>
      <c r="Q556" s="12" cm="1">
        <f t="array" ref="Q556">SUMPRODUCT(($G$2:$G$2540=G556)*(P556&gt;$P$2:$P$2540))+1</f>
        <v>1</v>
      </c>
      <c r="R556" s="12" t="e">
        <f>(Q556*100000)+#REF!</f>
        <v>#REF!</v>
      </c>
      <c r="S556" t="e" cm="1">
        <f t="array" ref="S556">SUMPRODUCT(($G$2:$G$2540=G556)*(R556&gt;$R$2:$R$2540))+1</f>
        <v>#REF!</v>
      </c>
      <c r="T556" t="str">
        <f t="shared" si="55"/>
        <v xml:space="preserve">SANDOWN PARK </v>
      </c>
      <c r="U556">
        <v>0</v>
      </c>
      <c r="V556" t="s">
        <v>19</v>
      </c>
      <c r="W556">
        <f t="shared" si="56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52"/>
        <v>Afternoon45184</v>
      </c>
      <c r="D557" s="5" t="str">
        <f>IF('by region'!$C$2="Any","Any",'WTX courses'!V456)&amp;M557&amp;IF('by region'!$I$2="Any","Any",N557)&amp;G557</f>
        <v>AnyFlatAny45184</v>
      </c>
      <c r="E557" s="5" t="e">
        <f>IF(I557=#REF!,'WTX courses'!G456,"")</f>
        <v>#REF!</v>
      </c>
      <c r="F557" s="5" t="e">
        <f t="shared" si="53"/>
        <v>#REF!</v>
      </c>
      <c r="G557" s="15">
        <v>45184</v>
      </c>
      <c r="H557" s="16" t="s">
        <v>35</v>
      </c>
      <c r="I557" s="16" t="s">
        <v>38</v>
      </c>
      <c r="J557" s="16" t="s">
        <v>9</v>
      </c>
      <c r="K557" s="14" t="s">
        <v>16</v>
      </c>
      <c r="L557" s="14" t="s">
        <v>19</v>
      </c>
      <c r="M557" s="16" t="s">
        <v>25</v>
      </c>
      <c r="N557" s="16" t="s">
        <v>13</v>
      </c>
      <c r="O557" s="16" t="s">
        <v>14</v>
      </c>
      <c r="P557" s="12">
        <f t="shared" si="54"/>
        <v>1</v>
      </c>
      <c r="Q557" s="12" cm="1">
        <f t="array" ref="Q557">SUMPRODUCT(($G$2:$G$2540=G557)*(P557&gt;$P$2:$P$2540))+1</f>
        <v>1</v>
      </c>
      <c r="R557" s="12" t="e">
        <f>(Q557*100000)+#REF!</f>
        <v>#REF!</v>
      </c>
      <c r="S557" t="e" cm="1">
        <f t="array" ref="S557">SUMPRODUCT(($G$2:$G$2540=G557)*(R557&gt;$R$2:$R$2540))+1</f>
        <v>#REF!</v>
      </c>
      <c r="T557" t="str">
        <f t="shared" si="55"/>
        <v xml:space="preserve">SANDOWN PARK </v>
      </c>
      <c r="U557">
        <v>0</v>
      </c>
      <c r="V557" t="s">
        <v>17</v>
      </c>
      <c r="W557">
        <f t="shared" si="56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52"/>
        <v>Afternoon45189</v>
      </c>
      <c r="D558" s="5" t="str">
        <f>IF('by region'!$C$2="Any","Any",'WTX courses'!V457)&amp;M558&amp;IF('by region'!$I$2="Any","Any",N558)&amp;G558</f>
        <v>AnyFlatAny45189</v>
      </c>
      <c r="E558" s="5" t="e">
        <f>IF(I558=#REF!,'WTX courses'!G457,"")</f>
        <v>#REF!</v>
      </c>
      <c r="F558" s="5" t="e">
        <f t="shared" si="53"/>
        <v>#REF!</v>
      </c>
      <c r="G558" s="15">
        <v>45189</v>
      </c>
      <c r="H558" s="16" t="s">
        <v>27</v>
      </c>
      <c r="I558" s="16" t="s">
        <v>38</v>
      </c>
      <c r="J558" s="16" t="s">
        <v>9</v>
      </c>
      <c r="K558" s="14" t="s">
        <v>16</v>
      </c>
      <c r="L558" s="14" t="s">
        <v>19</v>
      </c>
      <c r="M558" s="16" t="s">
        <v>25</v>
      </c>
      <c r="N558" s="16" t="s">
        <v>13</v>
      </c>
      <c r="O558" s="16" t="s">
        <v>14</v>
      </c>
      <c r="P558" s="12">
        <f t="shared" si="54"/>
        <v>1</v>
      </c>
      <c r="Q558" s="12" cm="1">
        <f t="array" ref="Q558">SUMPRODUCT(($G$2:$G$2540=G558)*(P558&gt;$P$2:$P$2540))+1</f>
        <v>1</v>
      </c>
      <c r="R558" s="12" t="e">
        <f>(Q558*100000)+#REF!</f>
        <v>#REF!</v>
      </c>
      <c r="S558" t="e" cm="1">
        <f t="array" ref="S558">SUMPRODUCT(($G$2:$G$2540=G558)*(R558&gt;$R$2:$R$2540))+1</f>
        <v>#REF!</v>
      </c>
      <c r="T558" t="str">
        <f t="shared" si="55"/>
        <v xml:space="preserve">SANDOWN PARK </v>
      </c>
      <c r="U558">
        <v>0</v>
      </c>
      <c r="V558" t="s">
        <v>11</v>
      </c>
      <c r="W558">
        <f t="shared" si="56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52"/>
        <v>Afternoon45033</v>
      </c>
      <c r="D559" s="5" t="str">
        <f>IF('by region'!$C$2="Any","Any",'WTX courses'!V458)&amp;M559&amp;IF('by region'!$I$2="Any","Any",N559)&amp;G559</f>
        <v>AnyFlatAny45033</v>
      </c>
      <c r="E559" s="5" t="e">
        <f>IF(I559=#REF!,'WTX courses'!G458,"")</f>
        <v>#REF!</v>
      </c>
      <c r="F559" s="5" t="e">
        <f t="shared" si="53"/>
        <v>#REF!</v>
      </c>
      <c r="G559" s="15">
        <v>45033</v>
      </c>
      <c r="H559" s="16" t="s">
        <v>42</v>
      </c>
      <c r="I559" s="16" t="s">
        <v>70</v>
      </c>
      <c r="J559" s="16" t="s">
        <v>9</v>
      </c>
      <c r="K559" s="14" t="s">
        <v>24</v>
      </c>
      <c r="L559" s="14" t="s">
        <v>19</v>
      </c>
      <c r="M559" s="16" t="s">
        <v>25</v>
      </c>
      <c r="N559" s="16" t="s">
        <v>13</v>
      </c>
      <c r="O559" s="16" t="s">
        <v>14</v>
      </c>
      <c r="P559" s="12">
        <f t="shared" si="54"/>
        <v>1</v>
      </c>
      <c r="Q559" s="12" cm="1">
        <f t="array" ref="Q559">SUMPRODUCT(($G$2:$G$2540=G559)*(P559&gt;$P$2:$P$2540))+1</f>
        <v>1</v>
      </c>
      <c r="R559" s="12" t="e">
        <f>(Q559*100000)+#REF!</f>
        <v>#REF!</v>
      </c>
      <c r="S559" t="e" cm="1">
        <f t="array" ref="S559">SUMPRODUCT(($G$2:$G$2540=G559)*(R559&gt;$R$2:$R$2540))+1</f>
        <v>#REF!</v>
      </c>
      <c r="T559" t="str">
        <f t="shared" si="55"/>
        <v xml:space="preserve">WINDSOR </v>
      </c>
      <c r="U559">
        <v>0</v>
      </c>
      <c r="V559" t="s">
        <v>19</v>
      </c>
      <c r="W559">
        <f t="shared" si="56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52"/>
        <v>Afternoon45040</v>
      </c>
      <c r="D560" s="5" t="str">
        <f>IF('by region'!$C$2="Any","Any",'WTX courses'!V459)&amp;M560&amp;IF('by region'!$I$2="Any","Any",N560)&amp;G560</f>
        <v>AnyFlatAny45040</v>
      </c>
      <c r="E560" s="5" t="e">
        <f>IF(I560=#REF!,'WTX courses'!G459,"")</f>
        <v>#REF!</v>
      </c>
      <c r="F560" s="5" t="e">
        <f t="shared" si="53"/>
        <v>#REF!</v>
      </c>
      <c r="G560" s="15">
        <v>45040</v>
      </c>
      <c r="H560" s="16" t="s">
        <v>42</v>
      </c>
      <c r="I560" s="16" t="s">
        <v>70</v>
      </c>
      <c r="J560" s="16" t="s">
        <v>9</v>
      </c>
      <c r="K560" s="14" t="s">
        <v>24</v>
      </c>
      <c r="L560" s="14" t="s">
        <v>19</v>
      </c>
      <c r="M560" s="16" t="s">
        <v>25</v>
      </c>
      <c r="N560" s="16" t="s">
        <v>13</v>
      </c>
      <c r="O560" s="16" t="s">
        <v>14</v>
      </c>
      <c r="P560" s="12">
        <f t="shared" si="54"/>
        <v>1</v>
      </c>
      <c r="Q560" s="12" cm="1">
        <f t="array" ref="Q560">SUMPRODUCT(($G$2:$G$2540=G560)*(P560&gt;$P$2:$P$2540))+1</f>
        <v>1</v>
      </c>
      <c r="R560" s="12" t="e">
        <f>(Q560*100000)+#REF!</f>
        <v>#REF!</v>
      </c>
      <c r="S560" t="e" cm="1">
        <f t="array" ref="S560">SUMPRODUCT(($G$2:$G$2540=G560)*(R560&gt;$R$2:$R$2540))+1</f>
        <v>#REF!</v>
      </c>
      <c r="T560" t="str">
        <f t="shared" si="55"/>
        <v xml:space="preserve">WINDSOR </v>
      </c>
      <c r="U560">
        <v>0</v>
      </c>
      <c r="V560" t="s">
        <v>11</v>
      </c>
      <c r="W560">
        <f t="shared" si="56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52"/>
        <v>Afternoon45047</v>
      </c>
      <c r="D561" s="5" t="str">
        <f>IF('by region'!$C$2="Any","Any",'WTX courses'!V460)&amp;M561&amp;IF('by region'!$I$2="Any","Any",N561)&amp;G561</f>
        <v>AnyFlatAny45047</v>
      </c>
      <c r="E561" s="5" t="e">
        <f>IF(I561=#REF!,'WTX courses'!G460,"")</f>
        <v>#REF!</v>
      </c>
      <c r="F561" s="5" t="e">
        <f t="shared" si="53"/>
        <v>#REF!</v>
      </c>
      <c r="G561" s="15">
        <v>45047</v>
      </c>
      <c r="H561" s="16" t="s">
        <v>42</v>
      </c>
      <c r="I561" s="16" t="s">
        <v>70</v>
      </c>
      <c r="J561" s="16" t="s">
        <v>9</v>
      </c>
      <c r="K561" s="14" t="s">
        <v>24</v>
      </c>
      <c r="L561" s="14" t="s">
        <v>19</v>
      </c>
      <c r="M561" s="16" t="s">
        <v>25</v>
      </c>
      <c r="N561" s="16" t="s">
        <v>13</v>
      </c>
      <c r="O561" s="16" t="s">
        <v>14</v>
      </c>
      <c r="P561" s="12">
        <f t="shared" si="54"/>
        <v>1</v>
      </c>
      <c r="Q561" s="12" cm="1">
        <f t="array" ref="Q561">SUMPRODUCT(($G$2:$G$2540=G561)*(P561&gt;$P$2:$P$2540))+1</f>
        <v>1</v>
      </c>
      <c r="R561" s="12" t="e">
        <f>(Q561*100000)+#REF!</f>
        <v>#REF!</v>
      </c>
      <c r="S561" t="e" cm="1">
        <f t="array" ref="S561">SUMPRODUCT(($G$2:$G$2540=G561)*(R561&gt;$R$2:$R$2540))+1</f>
        <v>#REF!</v>
      </c>
      <c r="T561" t="str">
        <f t="shared" si="55"/>
        <v xml:space="preserve">WINDSOR </v>
      </c>
      <c r="U561">
        <v>0</v>
      </c>
      <c r="V561" t="s">
        <v>17</v>
      </c>
      <c r="W561">
        <f t="shared" si="56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52"/>
        <v>Evening45054</v>
      </c>
      <c r="D562" s="5" t="str">
        <f>IF('by region'!$C$2="Any","Any",'WTX courses'!V461)&amp;M562&amp;IF('by region'!$I$2="Any","Any",N562)&amp;G562</f>
        <v>AnyFlatAny45054</v>
      </c>
      <c r="E562" s="5" t="e">
        <f>IF(I562=#REF!,'WTX courses'!G461,"")</f>
        <v>#REF!</v>
      </c>
      <c r="F562" s="5" t="e">
        <f t="shared" si="53"/>
        <v>#REF!</v>
      </c>
      <c r="G562" s="15">
        <v>45054</v>
      </c>
      <c r="H562" s="16" t="s">
        <v>42</v>
      </c>
      <c r="I562" s="16" t="s">
        <v>70</v>
      </c>
      <c r="J562" s="16" t="s">
        <v>80</v>
      </c>
      <c r="K562" s="14" t="s">
        <v>24</v>
      </c>
      <c r="L562" s="14" t="s">
        <v>19</v>
      </c>
      <c r="M562" s="16" t="s">
        <v>25</v>
      </c>
      <c r="N562" s="16" t="s">
        <v>13</v>
      </c>
      <c r="O562" s="16" t="s">
        <v>14</v>
      </c>
      <c r="P562" s="12">
        <f t="shared" si="54"/>
        <v>2</v>
      </c>
      <c r="Q562" s="12" cm="1">
        <f t="array" ref="Q562">SUMPRODUCT(($G$2:$G$2540=G562)*(P562&gt;$P$2:$P$2540))+1</f>
        <v>1</v>
      </c>
      <c r="R562" s="12" t="e">
        <f>(Q562*100000)+#REF!</f>
        <v>#REF!</v>
      </c>
      <c r="S562" t="e" cm="1">
        <f t="array" ref="S562">SUMPRODUCT(($G$2:$G$2540=G562)*(R562&gt;$R$2:$R$2540))+1</f>
        <v>#REF!</v>
      </c>
      <c r="T562" t="str">
        <f t="shared" si="55"/>
        <v>WINDSOR †</v>
      </c>
      <c r="U562">
        <v>0</v>
      </c>
      <c r="V562" t="s">
        <v>11</v>
      </c>
      <c r="W562">
        <f t="shared" si="56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52"/>
        <v>Evening45061</v>
      </c>
      <c r="D563" s="5" t="str">
        <f>IF('by region'!$C$2="Any","Any",'WTX courses'!V462)&amp;M563&amp;IF('by region'!$I$2="Any","Any",N563)&amp;G563</f>
        <v>AnyFlatAny45061</v>
      </c>
      <c r="E563" s="5" t="e">
        <f>IF(I563=#REF!,'WTX courses'!G462,"")</f>
        <v>#REF!</v>
      </c>
      <c r="F563" s="5" t="e">
        <f t="shared" si="53"/>
        <v>#REF!</v>
      </c>
      <c r="G563" s="15">
        <v>45061</v>
      </c>
      <c r="H563" s="16" t="s">
        <v>42</v>
      </c>
      <c r="I563" s="16" t="s">
        <v>70</v>
      </c>
      <c r="J563" s="16" t="s">
        <v>80</v>
      </c>
      <c r="K563" s="14" t="s">
        <v>24</v>
      </c>
      <c r="L563" s="14" t="s">
        <v>19</v>
      </c>
      <c r="M563" s="16" t="s">
        <v>25</v>
      </c>
      <c r="N563" s="16" t="s">
        <v>13</v>
      </c>
      <c r="O563" s="16" t="s">
        <v>14</v>
      </c>
      <c r="P563" s="12">
        <f t="shared" si="54"/>
        <v>2</v>
      </c>
      <c r="Q563" s="12" cm="1">
        <f t="array" ref="Q563">SUMPRODUCT(($G$2:$G$2540=G563)*(P563&gt;$P$2:$P$2540))+1</f>
        <v>2</v>
      </c>
      <c r="R563" s="12" t="e">
        <f>(Q563*100000)+#REF!</f>
        <v>#REF!</v>
      </c>
      <c r="S563" t="e" cm="1">
        <f t="array" ref="S563">SUMPRODUCT(($G$2:$G$2540=G563)*(R563&gt;$R$2:$R$2540))+1</f>
        <v>#REF!</v>
      </c>
      <c r="T563" t="str">
        <f t="shared" si="55"/>
        <v>WINDSOR †</v>
      </c>
      <c r="U563">
        <v>0</v>
      </c>
      <c r="V563" t="s">
        <v>11</v>
      </c>
      <c r="W563">
        <f t="shared" si="56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52"/>
        <v>Evening45068</v>
      </c>
      <c r="D564" s="5" t="str">
        <f>IF('by region'!$C$2="Any","Any",'WTX courses'!V463)&amp;M564&amp;IF('by region'!$I$2="Any","Any",N564)&amp;G564</f>
        <v>AnyFlatAny45068</v>
      </c>
      <c r="E564" s="5" t="e">
        <f>IF(I564=#REF!,'WTX courses'!G463,"")</f>
        <v>#REF!</v>
      </c>
      <c r="F564" s="5" t="e">
        <f t="shared" si="53"/>
        <v>#REF!</v>
      </c>
      <c r="G564" s="15">
        <v>45068</v>
      </c>
      <c r="H564" s="16" t="s">
        <v>42</v>
      </c>
      <c r="I564" s="16" t="s">
        <v>70</v>
      </c>
      <c r="J564" s="16" t="s">
        <v>80</v>
      </c>
      <c r="K564" s="14" t="s">
        <v>24</v>
      </c>
      <c r="L564" s="14" t="s">
        <v>19</v>
      </c>
      <c r="M564" s="16" t="s">
        <v>25</v>
      </c>
      <c r="N564" s="16" t="s">
        <v>13</v>
      </c>
      <c r="O564" s="16" t="s">
        <v>14</v>
      </c>
      <c r="P564" s="12">
        <f t="shared" si="54"/>
        <v>2</v>
      </c>
      <c r="Q564" s="12" cm="1">
        <f t="array" ref="Q564">SUMPRODUCT(($G$2:$G$2540=G564)*(P564&gt;$P$2:$P$2540))+1</f>
        <v>3</v>
      </c>
      <c r="R564" s="12" t="e">
        <f>(Q564*100000)+#REF!</f>
        <v>#REF!</v>
      </c>
      <c r="S564" t="e" cm="1">
        <f t="array" ref="S564">SUMPRODUCT(($G$2:$G$2540=G564)*(R564&gt;$R$2:$R$2540))+1</f>
        <v>#REF!</v>
      </c>
      <c r="T564" t="str">
        <f t="shared" si="55"/>
        <v>WINDSOR †</v>
      </c>
      <c r="U564">
        <v>0</v>
      </c>
      <c r="V564" t="s">
        <v>11</v>
      </c>
      <c r="W564">
        <f t="shared" si="56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52"/>
        <v>Afternoon45075</v>
      </c>
      <c r="D565" s="5" t="str">
        <f>IF('by region'!$C$2="Any","Any",'WTX courses'!V464)&amp;M565&amp;IF('by region'!$I$2="Any","Any",N565)&amp;G565</f>
        <v>AnyFlatAny45075</v>
      </c>
      <c r="E565" s="5" t="e">
        <f>IF(I565=#REF!,'WTX courses'!G464,"")</f>
        <v>#REF!</v>
      </c>
      <c r="F565" s="5" t="e">
        <f t="shared" si="53"/>
        <v>#REF!</v>
      </c>
      <c r="G565" s="15">
        <v>45075</v>
      </c>
      <c r="H565" s="16" t="s">
        <v>42</v>
      </c>
      <c r="I565" s="16" t="s">
        <v>70</v>
      </c>
      <c r="J565" s="16" t="s">
        <v>9</v>
      </c>
      <c r="K565" s="14" t="s">
        <v>24</v>
      </c>
      <c r="L565" s="14" t="s">
        <v>19</v>
      </c>
      <c r="M565" s="16" t="s">
        <v>25</v>
      </c>
      <c r="N565" s="16" t="s">
        <v>13</v>
      </c>
      <c r="O565" s="16" t="s">
        <v>14</v>
      </c>
      <c r="P565" s="12">
        <f t="shared" si="54"/>
        <v>1</v>
      </c>
      <c r="Q565" s="12" cm="1">
        <f t="array" ref="Q565">SUMPRODUCT(($G$2:$G$2540=G565)*(P565&gt;$P$2:$P$2540))+1</f>
        <v>1</v>
      </c>
      <c r="R565" s="12" t="e">
        <f>(Q565*100000)+#REF!</f>
        <v>#REF!</v>
      </c>
      <c r="S565" t="e" cm="1">
        <f t="array" ref="S565">SUMPRODUCT(($G$2:$G$2540=G565)*(R565&gt;$R$2:$R$2540))+1</f>
        <v>#REF!</v>
      </c>
      <c r="T565" t="str">
        <f t="shared" si="55"/>
        <v xml:space="preserve">WINDSOR </v>
      </c>
      <c r="U565">
        <v>0</v>
      </c>
      <c r="V565" t="s">
        <v>19</v>
      </c>
      <c r="W565">
        <f t="shared" si="56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si="52"/>
        <v>Evening45082</v>
      </c>
      <c r="D566" s="5" t="str">
        <f>IF('by region'!$C$2="Any","Any",'WTX courses'!V465)&amp;M566&amp;IF('by region'!$I$2="Any","Any",N566)&amp;G566</f>
        <v>AnyFlatAny45082</v>
      </c>
      <c r="E566" s="5" t="e">
        <f>IF(I566=#REF!,'WTX courses'!G465,"")</f>
        <v>#REF!</v>
      </c>
      <c r="F566" s="5" t="e">
        <f t="shared" si="53"/>
        <v>#REF!</v>
      </c>
      <c r="G566" s="15">
        <v>45082</v>
      </c>
      <c r="H566" s="16" t="s">
        <v>42</v>
      </c>
      <c r="I566" s="16" t="s">
        <v>70</v>
      </c>
      <c r="J566" s="16" t="s">
        <v>80</v>
      </c>
      <c r="K566" s="14" t="s">
        <v>24</v>
      </c>
      <c r="L566" s="14" t="s">
        <v>19</v>
      </c>
      <c r="M566" s="16" t="s">
        <v>25</v>
      </c>
      <c r="N566" s="16" t="s">
        <v>13</v>
      </c>
      <c r="O566" s="16" t="s">
        <v>14</v>
      </c>
      <c r="P566" s="12">
        <f t="shared" si="54"/>
        <v>2</v>
      </c>
      <c r="Q566" s="12" cm="1">
        <f t="array" ref="Q566">SUMPRODUCT(($G$2:$G$2540=G566)*(P566&gt;$P$2:$P$2540))+1</f>
        <v>1</v>
      </c>
      <c r="R566" s="12" t="e">
        <f>(Q566*100000)+#REF!</f>
        <v>#REF!</v>
      </c>
      <c r="S566" t="e" cm="1">
        <f t="array" ref="S566">SUMPRODUCT(($G$2:$G$2540=G566)*(R566&gt;$R$2:$R$2540))+1</f>
        <v>#REF!</v>
      </c>
      <c r="T566" t="str">
        <f t="shared" si="55"/>
        <v>WINDSOR †</v>
      </c>
      <c r="U566">
        <v>0</v>
      </c>
      <c r="V566" t="s">
        <v>19</v>
      </c>
      <c r="W566">
        <f t="shared" si="56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52"/>
        <v>Evening45089</v>
      </c>
      <c r="D567" s="5" t="str">
        <f>IF('by region'!$C$2="Any","Any",'WTX courses'!V466)&amp;M567&amp;IF('by region'!$I$2="Any","Any",N567)&amp;G567</f>
        <v>AnyFlatAny45089</v>
      </c>
      <c r="E567" s="5" t="e">
        <f>IF(I567=#REF!,'WTX courses'!G466,"")</f>
        <v>#REF!</v>
      </c>
      <c r="F567" s="5" t="e">
        <f t="shared" si="53"/>
        <v>#REF!</v>
      </c>
      <c r="G567" s="15">
        <v>45089</v>
      </c>
      <c r="H567" s="16" t="s">
        <v>42</v>
      </c>
      <c r="I567" s="16" t="s">
        <v>70</v>
      </c>
      <c r="J567" s="16" t="s">
        <v>80</v>
      </c>
      <c r="K567" s="14" t="s">
        <v>24</v>
      </c>
      <c r="L567" s="14" t="s">
        <v>19</v>
      </c>
      <c r="M567" s="16" t="s">
        <v>25</v>
      </c>
      <c r="N567" s="16" t="s">
        <v>13</v>
      </c>
      <c r="O567" s="16" t="s">
        <v>14</v>
      </c>
      <c r="P567" s="12">
        <f t="shared" si="54"/>
        <v>2</v>
      </c>
      <c r="Q567" s="12" cm="1">
        <f t="array" ref="Q567">SUMPRODUCT(($G$2:$G$2540=G567)*(P567&gt;$P$2:$P$2540))+1</f>
        <v>2</v>
      </c>
      <c r="R567" s="12" t="e">
        <f>(Q567*100000)+#REF!</f>
        <v>#REF!</v>
      </c>
      <c r="S567" t="e" cm="1">
        <f t="array" ref="S567">SUMPRODUCT(($G$2:$G$2540=G567)*(R567&gt;$R$2:$R$2540))+1</f>
        <v>#REF!</v>
      </c>
      <c r="T567" t="str">
        <f t="shared" si="55"/>
        <v>WINDSOR †</v>
      </c>
      <c r="U567">
        <v>0</v>
      </c>
      <c r="V567" t="s">
        <v>11</v>
      </c>
      <c r="W567">
        <f t="shared" si="56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52"/>
        <v>Evening45096</v>
      </c>
      <c r="D568" s="5" t="str">
        <f>IF('by region'!$C$2="Any","Any",'WTX courses'!V467)&amp;M568&amp;IF('by region'!$I$2="Any","Any",N568)&amp;G568</f>
        <v>AnyFlatAny45096</v>
      </c>
      <c r="E568" s="5" t="e">
        <f>IF(I568=#REF!,'WTX courses'!G467,"")</f>
        <v>#REF!</v>
      </c>
      <c r="F568" s="5" t="e">
        <f t="shared" si="53"/>
        <v>#REF!</v>
      </c>
      <c r="G568" s="15">
        <v>45096</v>
      </c>
      <c r="H568" s="16" t="s">
        <v>42</v>
      </c>
      <c r="I568" s="16" t="s">
        <v>70</v>
      </c>
      <c r="J568" s="16" t="s">
        <v>80</v>
      </c>
      <c r="K568" s="14" t="s">
        <v>24</v>
      </c>
      <c r="L568" s="14" t="s">
        <v>19</v>
      </c>
      <c r="M568" s="16" t="s">
        <v>25</v>
      </c>
      <c r="N568" s="16" t="s">
        <v>13</v>
      </c>
      <c r="O568" s="16" t="s">
        <v>14</v>
      </c>
      <c r="P568" s="12">
        <f t="shared" si="54"/>
        <v>2</v>
      </c>
      <c r="Q568" s="12" cm="1">
        <f t="array" ref="Q568">SUMPRODUCT(($G$2:$G$2540=G568)*(P568&gt;$P$2:$P$2540))+1</f>
        <v>4</v>
      </c>
      <c r="R568" s="12" t="e">
        <f>(Q568*100000)+#REF!</f>
        <v>#REF!</v>
      </c>
      <c r="S568" t="e" cm="1">
        <f t="array" ref="S568">SUMPRODUCT(($G$2:$G$2540=G568)*(R568&gt;$R$2:$R$2540))+1</f>
        <v>#REF!</v>
      </c>
      <c r="T568" t="str">
        <f t="shared" si="55"/>
        <v>WINDSOR †</v>
      </c>
      <c r="U568">
        <v>0</v>
      </c>
      <c r="V568" t="s">
        <v>17</v>
      </c>
      <c r="W568">
        <f t="shared" si="56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si="52"/>
        <v>Evening45103</v>
      </c>
      <c r="D569" s="5" t="str">
        <f>IF('by region'!$C$2="Any","Any",'WTX courses'!V468)&amp;M569&amp;IF('by region'!$I$2="Any","Any",N569)&amp;G569</f>
        <v>AnyFlatAny45103</v>
      </c>
      <c r="E569" s="5" t="e">
        <f>IF(I569=#REF!,'WTX courses'!G468,"")</f>
        <v>#REF!</v>
      </c>
      <c r="F569" s="5" t="e">
        <f t="shared" si="53"/>
        <v>#REF!</v>
      </c>
      <c r="G569" s="15">
        <v>45103</v>
      </c>
      <c r="H569" s="16" t="s">
        <v>42</v>
      </c>
      <c r="I569" s="16" t="s">
        <v>70</v>
      </c>
      <c r="J569" s="16" t="s">
        <v>80</v>
      </c>
      <c r="K569" s="14" t="s">
        <v>24</v>
      </c>
      <c r="L569" s="14" t="s">
        <v>19</v>
      </c>
      <c r="M569" s="16" t="s">
        <v>25</v>
      </c>
      <c r="N569" s="16" t="s">
        <v>13</v>
      </c>
      <c r="O569" s="16" t="s">
        <v>14</v>
      </c>
      <c r="P569" s="12">
        <f t="shared" si="54"/>
        <v>2</v>
      </c>
      <c r="Q569" s="12" cm="1">
        <f t="array" ref="Q569">SUMPRODUCT(($G$2:$G$2540=G569)*(P569&gt;$P$2:$P$2540))+1</f>
        <v>2</v>
      </c>
      <c r="R569" s="12" t="e">
        <f>(Q569*100000)+#REF!</f>
        <v>#REF!</v>
      </c>
      <c r="S569" t="e" cm="1">
        <f t="array" ref="S569">SUMPRODUCT(($G$2:$G$2540=G569)*(R569&gt;$R$2:$R$2540))+1</f>
        <v>#REF!</v>
      </c>
      <c r="T569" t="str">
        <f t="shared" si="55"/>
        <v>WINDSOR †</v>
      </c>
      <c r="U569">
        <v>0</v>
      </c>
      <c r="V569" t="s">
        <v>17</v>
      </c>
      <c r="W569">
        <f t="shared" si="56"/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52"/>
        <v>Afternoon45108</v>
      </c>
      <c r="D570" s="5" t="str">
        <f>IF('by region'!$C$2="Any","Any",'WTX courses'!V469)&amp;M570&amp;IF('by region'!$I$2="Any","Any",N570)&amp;G570</f>
        <v>AnyFlatAny45108</v>
      </c>
      <c r="E570" s="5" t="e">
        <f>IF(I570=#REF!,'WTX courses'!G469,"")</f>
        <v>#REF!</v>
      </c>
      <c r="F570" s="5" t="e">
        <f t="shared" si="53"/>
        <v>#REF!</v>
      </c>
      <c r="G570" s="15">
        <v>45108</v>
      </c>
      <c r="H570" s="16" t="s">
        <v>37</v>
      </c>
      <c r="I570" s="16" t="s">
        <v>70</v>
      </c>
      <c r="J570" s="16" t="s">
        <v>9</v>
      </c>
      <c r="K570" s="14" t="s">
        <v>24</v>
      </c>
      <c r="L570" s="14" t="s">
        <v>19</v>
      </c>
      <c r="M570" s="16" t="s">
        <v>25</v>
      </c>
      <c r="N570" s="16" t="s">
        <v>13</v>
      </c>
      <c r="O570" s="16" t="s">
        <v>14</v>
      </c>
      <c r="P570" s="12">
        <f t="shared" ref="P570:P633" si="57">IF(J570="Afternoon",1,IF(J570="Evening",2,IF(J570="Floodlit",3,4)))</f>
        <v>1</v>
      </c>
      <c r="Q570" s="12" cm="1">
        <f t="array" ref="Q570">SUMPRODUCT(($G$2:$G$2540=G570)*(P570&gt;$P$2:$P$2540))+1</f>
        <v>1</v>
      </c>
      <c r="R570" s="12" t="e">
        <f>(Q570*100000)+#REF!</f>
        <v>#REF!</v>
      </c>
      <c r="S570" t="e" cm="1">
        <f t="array" ref="S570">SUMPRODUCT(($G$2:$G$2540=G570)*(R570&gt;$R$2:$R$2540))+1</f>
        <v>#REF!</v>
      </c>
      <c r="T570" t="str">
        <f t="shared" ref="T570:T633" si="58">_xlfn.CONCAT(IF(M570="Flat",UPPER(I570),I570)," ",IF(J570="Evening","†",IF(J570="Floodlit","#","")))</f>
        <v xml:space="preserve">WINDSOR </v>
      </c>
      <c r="U570">
        <v>0</v>
      </c>
      <c r="V570" t="s">
        <v>19</v>
      </c>
      <c r="W570">
        <f t="shared" ref="W570:W633" si="59">YEAR(G570)</f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52"/>
        <v>Afternoon45109</v>
      </c>
      <c r="D571" s="5" t="str">
        <f>IF('by region'!$C$2="Any","Any",'WTX courses'!V470)&amp;M571&amp;IF('by region'!$I$2="Any","Any",N571)&amp;G571</f>
        <v>AnyFlatAny45109</v>
      </c>
      <c r="E571" s="5" t="e">
        <f>IF(I571=#REF!,'WTX courses'!G470,"")</f>
        <v>#REF!</v>
      </c>
      <c r="F571" s="5" t="e">
        <f t="shared" si="53"/>
        <v>#REF!</v>
      </c>
      <c r="G571" s="15">
        <v>45109</v>
      </c>
      <c r="H571" s="16" t="s">
        <v>40</v>
      </c>
      <c r="I571" s="16" t="s">
        <v>70</v>
      </c>
      <c r="J571" s="16" t="s">
        <v>9</v>
      </c>
      <c r="K571" s="14" t="s">
        <v>24</v>
      </c>
      <c r="L571" s="14" t="s">
        <v>19</v>
      </c>
      <c r="M571" s="16" t="s">
        <v>25</v>
      </c>
      <c r="N571" s="16" t="s">
        <v>13</v>
      </c>
      <c r="O571" s="16" t="s">
        <v>14</v>
      </c>
      <c r="P571" s="12">
        <f t="shared" si="57"/>
        <v>1</v>
      </c>
      <c r="Q571" s="12" cm="1">
        <f t="array" ref="Q571">SUMPRODUCT(($G$2:$G$2540=G571)*(P571&gt;$P$2:$P$2540))+1</f>
        <v>1</v>
      </c>
      <c r="R571" s="12" t="e">
        <f>(Q571*100000)+#REF!</f>
        <v>#REF!</v>
      </c>
      <c r="S571" t="e" cm="1">
        <f t="array" ref="S571">SUMPRODUCT(($G$2:$G$2540=G571)*(R571&gt;$R$2:$R$2540))+1</f>
        <v>#REF!</v>
      </c>
      <c r="T571" t="str">
        <f t="shared" si="58"/>
        <v xml:space="preserve">WINDSOR </v>
      </c>
      <c r="U571">
        <v>0</v>
      </c>
      <c r="V571" t="s">
        <v>11</v>
      </c>
      <c r="W571">
        <f t="shared" si="59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52"/>
        <v>Evening45110</v>
      </c>
      <c r="D572" s="5" t="str">
        <f>IF('by region'!$C$2="Any","Any",'WTX courses'!V471)&amp;M572&amp;IF('by region'!$I$2="Any","Any",N572)&amp;G572</f>
        <v>AnyFlatAny45110</v>
      </c>
      <c r="E572" s="5" t="e">
        <f>IF(I572=#REF!,'WTX courses'!G471,"")</f>
        <v>#REF!</v>
      </c>
      <c r="F572" s="5" t="e">
        <f t="shared" si="53"/>
        <v>#REF!</v>
      </c>
      <c r="G572" s="15">
        <v>45110</v>
      </c>
      <c r="H572" s="16" t="s">
        <v>42</v>
      </c>
      <c r="I572" s="16" t="s">
        <v>70</v>
      </c>
      <c r="J572" s="16" t="s">
        <v>80</v>
      </c>
      <c r="K572" s="14" t="s">
        <v>24</v>
      </c>
      <c r="L572" s="14" t="s">
        <v>19</v>
      </c>
      <c r="M572" s="16" t="s">
        <v>25</v>
      </c>
      <c r="N572" s="16" t="s">
        <v>13</v>
      </c>
      <c r="O572" s="16" t="s">
        <v>14</v>
      </c>
      <c r="P572" s="12">
        <f t="shared" si="57"/>
        <v>2</v>
      </c>
      <c r="Q572" s="12" cm="1">
        <f t="array" ref="Q572">SUMPRODUCT(($G$2:$G$2540=G572)*(P572&gt;$P$2:$P$2540))+1</f>
        <v>1</v>
      </c>
      <c r="R572" s="12" t="e">
        <f>(Q572*100000)+#REF!</f>
        <v>#REF!</v>
      </c>
      <c r="S572" t="e" cm="1">
        <f t="array" ref="S572">SUMPRODUCT(($G$2:$G$2540=G572)*(R572&gt;$R$2:$R$2540))+1</f>
        <v>#REF!</v>
      </c>
      <c r="T572" t="str">
        <f t="shared" si="58"/>
        <v>WINDSOR †</v>
      </c>
      <c r="U572">
        <v>0</v>
      </c>
      <c r="V572" t="s">
        <v>17</v>
      </c>
      <c r="W572">
        <f t="shared" si="59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52"/>
        <v>Evening45124</v>
      </c>
      <c r="D573" s="5" t="str">
        <f>IF('by region'!$C$2="Any","Any",'WTX courses'!V472)&amp;M573&amp;IF('by region'!$I$2="Any","Any",N573)&amp;G573</f>
        <v>AnyFlatAny45124</v>
      </c>
      <c r="E573" s="5" t="e">
        <f>IF(I573=#REF!,'WTX courses'!G472,"")</f>
        <v>#REF!</v>
      </c>
      <c r="F573" s="5" t="e">
        <f t="shared" si="53"/>
        <v>#REF!</v>
      </c>
      <c r="G573" s="15">
        <v>45124</v>
      </c>
      <c r="H573" s="16" t="s">
        <v>42</v>
      </c>
      <c r="I573" s="16" t="s">
        <v>70</v>
      </c>
      <c r="J573" s="16" t="s">
        <v>80</v>
      </c>
      <c r="K573" s="14" t="s">
        <v>24</v>
      </c>
      <c r="L573" s="14" t="s">
        <v>19</v>
      </c>
      <c r="M573" s="16" t="s">
        <v>25</v>
      </c>
      <c r="N573" s="16" t="s">
        <v>13</v>
      </c>
      <c r="O573" s="16" t="s">
        <v>14</v>
      </c>
      <c r="P573" s="12">
        <f t="shared" si="57"/>
        <v>2</v>
      </c>
      <c r="Q573" s="12" cm="1">
        <f t="array" ref="Q573">SUMPRODUCT(($G$2:$G$2540=G573)*(P573&gt;$P$2:$P$2540))+1</f>
        <v>1</v>
      </c>
      <c r="R573" s="12" t="e">
        <f>(Q573*100000)+#REF!</f>
        <v>#REF!</v>
      </c>
      <c r="S573" t="e" cm="1">
        <f t="array" ref="S573">SUMPRODUCT(($G$2:$G$2540=G573)*(R573&gt;$R$2:$R$2540))+1</f>
        <v>#REF!</v>
      </c>
      <c r="T573" t="str">
        <f t="shared" si="58"/>
        <v>WINDSOR †</v>
      </c>
      <c r="U573">
        <v>0</v>
      </c>
      <c r="V573" t="s">
        <v>19</v>
      </c>
      <c r="W573">
        <f t="shared" si="59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52"/>
        <v>Evening45131</v>
      </c>
      <c r="D574" s="5" t="str">
        <f>IF('by region'!$C$2="Any","Any",'WTX courses'!V473)&amp;M574&amp;IF('by region'!$I$2="Any","Any",N574)&amp;G574</f>
        <v>AnyFlatAny45131</v>
      </c>
      <c r="E574" s="5" t="e">
        <f>IF(I574=#REF!,'WTX courses'!G473,"")</f>
        <v>#REF!</v>
      </c>
      <c r="F574" s="5" t="e">
        <f t="shared" si="53"/>
        <v>#REF!</v>
      </c>
      <c r="G574" s="15">
        <v>45131</v>
      </c>
      <c r="H574" s="16" t="s">
        <v>42</v>
      </c>
      <c r="I574" s="16" t="s">
        <v>70</v>
      </c>
      <c r="J574" s="16" t="s">
        <v>80</v>
      </c>
      <c r="K574" s="14" t="s">
        <v>24</v>
      </c>
      <c r="L574" s="14" t="s">
        <v>19</v>
      </c>
      <c r="M574" s="16" t="s">
        <v>25</v>
      </c>
      <c r="N574" s="16" t="s">
        <v>13</v>
      </c>
      <c r="O574" s="16" t="s">
        <v>14</v>
      </c>
      <c r="P574" s="12">
        <f t="shared" si="57"/>
        <v>2</v>
      </c>
      <c r="Q574" s="12" cm="1">
        <f t="array" ref="Q574">SUMPRODUCT(($G$2:$G$2540=G574)*(P574&gt;$P$2:$P$2540))+1</f>
        <v>2</v>
      </c>
      <c r="R574" s="12" t="e">
        <f>(Q574*100000)+#REF!</f>
        <v>#REF!</v>
      </c>
      <c r="S574" t="e" cm="1">
        <f t="array" ref="S574">SUMPRODUCT(($G$2:$G$2540=G574)*(R574&gt;$R$2:$R$2540))+1</f>
        <v>#REF!</v>
      </c>
      <c r="T574" t="str">
        <f t="shared" si="58"/>
        <v>WINDSOR †</v>
      </c>
      <c r="U574">
        <v>0</v>
      </c>
      <c r="V574" t="s">
        <v>19</v>
      </c>
      <c r="W574">
        <f t="shared" si="59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52"/>
        <v>Evening45136</v>
      </c>
      <c r="D575" s="5" t="str">
        <f>IF('by region'!$C$2="Any","Any",'WTX courses'!V474)&amp;M575&amp;IF('by region'!$I$2="Any","Any",N575)&amp;G575</f>
        <v>AnyFlatAny45136</v>
      </c>
      <c r="E575" s="5" t="e">
        <f>IF(I575=#REF!,'WTX courses'!G474,"")</f>
        <v>#REF!</v>
      </c>
      <c r="F575" s="5" t="e">
        <f t="shared" si="53"/>
        <v>#REF!</v>
      </c>
      <c r="G575" s="15">
        <v>45136</v>
      </c>
      <c r="H575" s="16" t="s">
        <v>37</v>
      </c>
      <c r="I575" s="16" t="s">
        <v>70</v>
      </c>
      <c r="J575" s="16" t="s">
        <v>80</v>
      </c>
      <c r="K575" s="14" t="s">
        <v>24</v>
      </c>
      <c r="L575" s="14" t="s">
        <v>19</v>
      </c>
      <c r="M575" s="16" t="s">
        <v>25</v>
      </c>
      <c r="N575" s="16" t="s">
        <v>13</v>
      </c>
      <c r="O575" s="16" t="s">
        <v>14</v>
      </c>
      <c r="P575" s="12">
        <f t="shared" si="57"/>
        <v>2</v>
      </c>
      <c r="Q575" s="12" cm="1">
        <f t="array" ref="Q575">SUMPRODUCT(($G$2:$G$2540=G575)*(P575&gt;$P$2:$P$2540))+1</f>
        <v>4</v>
      </c>
      <c r="R575" s="12" t="e">
        <f>(Q575*100000)+#REF!</f>
        <v>#REF!</v>
      </c>
      <c r="S575" t="e" cm="1">
        <f t="array" ref="S575">SUMPRODUCT(($G$2:$G$2540=G575)*(R575&gt;$R$2:$R$2540))+1</f>
        <v>#REF!</v>
      </c>
      <c r="T575" t="str">
        <f t="shared" si="58"/>
        <v>WINDSOR †</v>
      </c>
      <c r="U575">
        <v>0</v>
      </c>
      <c r="V575" t="s">
        <v>11</v>
      </c>
      <c r="W575">
        <f t="shared" si="59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52"/>
        <v>Evening45145</v>
      </c>
      <c r="D576" s="5" t="str">
        <f>IF('by region'!$C$2="Any","Any",'WTX courses'!V475)&amp;M576&amp;IF('by region'!$I$2="Any","Any",N576)&amp;G576</f>
        <v>AnyFlatAny45145</v>
      </c>
      <c r="E576" s="5" t="e">
        <f>IF(I576=#REF!,'WTX courses'!G475,"")</f>
        <v>#REF!</v>
      </c>
      <c r="F576" s="5" t="e">
        <f t="shared" si="53"/>
        <v>#REF!</v>
      </c>
      <c r="G576" s="15">
        <v>45145</v>
      </c>
      <c r="H576" s="16" t="s">
        <v>42</v>
      </c>
      <c r="I576" s="16" t="s">
        <v>70</v>
      </c>
      <c r="J576" s="16" t="s">
        <v>80</v>
      </c>
      <c r="K576" s="14" t="s">
        <v>24</v>
      </c>
      <c r="L576" s="14" t="s">
        <v>19</v>
      </c>
      <c r="M576" s="16" t="s">
        <v>25</v>
      </c>
      <c r="N576" s="16" t="s">
        <v>13</v>
      </c>
      <c r="O576" s="16" t="s">
        <v>14</v>
      </c>
      <c r="P576" s="12">
        <f t="shared" si="57"/>
        <v>2</v>
      </c>
      <c r="Q576" s="12" cm="1">
        <f t="array" ref="Q576">SUMPRODUCT(($G$2:$G$2540=G576)*(P576&gt;$P$2:$P$2540))+1</f>
        <v>1</v>
      </c>
      <c r="R576" s="12" t="e">
        <f>(Q576*100000)+#REF!</f>
        <v>#REF!</v>
      </c>
      <c r="S576" t="e" cm="1">
        <f t="array" ref="S576">SUMPRODUCT(($G$2:$G$2540=G576)*(R576&gt;$R$2:$R$2540))+1</f>
        <v>#REF!</v>
      </c>
      <c r="T576" t="str">
        <f t="shared" si="58"/>
        <v>WINDSOR †</v>
      </c>
      <c r="U576">
        <v>0</v>
      </c>
      <c r="V576" t="s">
        <v>19</v>
      </c>
      <c r="W576">
        <f t="shared" si="59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52"/>
        <v>Afternoon45151</v>
      </c>
      <c r="D577" s="5" t="str">
        <f>IF('by region'!$C$2="Any","Any",'WTX courses'!V476)&amp;M577&amp;IF('by region'!$I$2="Any","Any",N577)&amp;G577</f>
        <v>AnyFlatAny45151</v>
      </c>
      <c r="E577" s="5" t="e">
        <f>IF(I577=#REF!,'WTX courses'!G476,"")</f>
        <v>#REF!</v>
      </c>
      <c r="F577" s="5" t="e">
        <f t="shared" si="53"/>
        <v>#REF!</v>
      </c>
      <c r="G577" s="15">
        <v>45151</v>
      </c>
      <c r="H577" s="16" t="s">
        <v>40</v>
      </c>
      <c r="I577" s="16" t="s">
        <v>70</v>
      </c>
      <c r="J577" s="16" t="s">
        <v>9</v>
      </c>
      <c r="K577" s="14" t="s">
        <v>24</v>
      </c>
      <c r="L577" s="14" t="s">
        <v>19</v>
      </c>
      <c r="M577" s="16" t="s">
        <v>25</v>
      </c>
      <c r="N577" s="16" t="s">
        <v>13</v>
      </c>
      <c r="O577" s="16" t="s">
        <v>14</v>
      </c>
      <c r="P577" s="12">
        <f t="shared" si="57"/>
        <v>1</v>
      </c>
      <c r="Q577" s="12" cm="1">
        <f t="array" ref="Q577">SUMPRODUCT(($G$2:$G$2540=G577)*(P577&gt;$P$2:$P$2540))+1</f>
        <v>1</v>
      </c>
      <c r="R577" s="12" t="e">
        <f>(Q577*100000)+#REF!</f>
        <v>#REF!</v>
      </c>
      <c r="S577" t="e" cm="1">
        <f t="array" ref="S577">SUMPRODUCT(($G$2:$G$2540=G577)*(R577&gt;$R$2:$R$2540))+1</f>
        <v>#REF!</v>
      </c>
      <c r="T577" t="str">
        <f t="shared" si="58"/>
        <v xml:space="preserve">WINDSOR </v>
      </c>
      <c r="U577">
        <v>0</v>
      </c>
      <c r="V577" t="s">
        <v>19</v>
      </c>
      <c r="W577">
        <f t="shared" si="59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ref="C578:C641" si="60">J578&amp;G578</f>
        <v>Evening45152</v>
      </c>
      <c r="D578" s="5" t="str">
        <f>IF('by region'!$C$2="Any","Any",'WTX courses'!V477)&amp;M578&amp;IF('by region'!$I$2="Any","Any",N578)&amp;G578</f>
        <v>AnyFlatAny45152</v>
      </c>
      <c r="E578" s="5" t="e">
        <f>IF(I578=#REF!,'WTX courses'!G477,"")</f>
        <v>#REF!</v>
      </c>
      <c r="F578" s="5" t="e">
        <f t="shared" ref="F578:F641" si="61">G578&amp;S578</f>
        <v>#REF!</v>
      </c>
      <c r="G578" s="15">
        <v>45152</v>
      </c>
      <c r="H578" s="16" t="s">
        <v>42</v>
      </c>
      <c r="I578" s="16" t="s">
        <v>70</v>
      </c>
      <c r="J578" s="16" t="s">
        <v>80</v>
      </c>
      <c r="K578" s="14" t="s">
        <v>24</v>
      </c>
      <c r="L578" s="14" t="s">
        <v>19</v>
      </c>
      <c r="M578" s="16" t="s">
        <v>25</v>
      </c>
      <c r="N578" s="16" t="s">
        <v>13</v>
      </c>
      <c r="O578" s="16" t="s">
        <v>14</v>
      </c>
      <c r="P578" s="12">
        <f t="shared" si="57"/>
        <v>2</v>
      </c>
      <c r="Q578" s="12" cm="1">
        <f t="array" ref="Q578">SUMPRODUCT(($G$2:$G$2540=G578)*(P578&gt;$P$2:$P$2540))+1</f>
        <v>3</v>
      </c>
      <c r="R578" s="12" t="e">
        <f>(Q578*100000)+#REF!</f>
        <v>#REF!</v>
      </c>
      <c r="S578" t="e" cm="1">
        <f t="array" ref="S578">SUMPRODUCT(($G$2:$G$2540=G578)*(R578&gt;$R$2:$R$2540))+1</f>
        <v>#REF!</v>
      </c>
      <c r="T578" t="str">
        <f t="shared" si="58"/>
        <v>WINDSOR †</v>
      </c>
      <c r="U578">
        <v>0</v>
      </c>
      <c r="V578" t="s">
        <v>17</v>
      </c>
      <c r="W578">
        <f t="shared" si="59"/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60"/>
        <v>Evening45159</v>
      </c>
      <c r="D579" s="5" t="str">
        <f>IF('by region'!$C$2="Any","Any",'WTX courses'!V478)&amp;M579&amp;IF('by region'!$I$2="Any","Any",N579)&amp;G579</f>
        <v>AnyFlatAny45159</v>
      </c>
      <c r="E579" s="5" t="e">
        <f>IF(I579=#REF!,'WTX courses'!G478,"")</f>
        <v>#REF!</v>
      </c>
      <c r="F579" s="5" t="e">
        <f t="shared" si="61"/>
        <v>#REF!</v>
      </c>
      <c r="G579" s="15">
        <v>45159</v>
      </c>
      <c r="H579" s="16" t="s">
        <v>42</v>
      </c>
      <c r="I579" s="16" t="s">
        <v>70</v>
      </c>
      <c r="J579" s="16" t="s">
        <v>80</v>
      </c>
      <c r="K579" s="14" t="s">
        <v>24</v>
      </c>
      <c r="L579" s="14" t="s">
        <v>19</v>
      </c>
      <c r="M579" s="16" t="s">
        <v>25</v>
      </c>
      <c r="N579" s="16" t="s">
        <v>13</v>
      </c>
      <c r="O579" s="16" t="s">
        <v>14</v>
      </c>
      <c r="P579" s="12">
        <f t="shared" si="57"/>
        <v>2</v>
      </c>
      <c r="Q579" s="12" cm="1">
        <f t="array" ref="Q579">SUMPRODUCT(($G$2:$G$2540=G579)*(P579&gt;$P$2:$P$2540))+1</f>
        <v>2</v>
      </c>
      <c r="R579" s="12" t="e">
        <f>(Q579*100000)+#REF!</f>
        <v>#REF!</v>
      </c>
      <c r="S579" t="e" cm="1">
        <f t="array" ref="S579">SUMPRODUCT(($G$2:$G$2540=G579)*(R579&gt;$R$2:$R$2540))+1</f>
        <v>#REF!</v>
      </c>
      <c r="T579" t="str">
        <f t="shared" si="58"/>
        <v>WINDSOR †</v>
      </c>
      <c r="U579">
        <v>0</v>
      </c>
      <c r="V579" t="s">
        <v>17</v>
      </c>
      <c r="W579">
        <f t="shared" si="59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60"/>
        <v>Evening45164</v>
      </c>
      <c r="D580" s="5" t="str">
        <f>IF('by region'!$C$2="Any","Any",'WTX courses'!V479)&amp;M580&amp;IF('by region'!$I$2="Any","Any",N580)&amp;G580</f>
        <v>AnyFlatAny45164</v>
      </c>
      <c r="E580" s="5" t="e">
        <f>IF(I580=#REF!,'WTX courses'!G479,"")</f>
        <v>#REF!</v>
      </c>
      <c r="F580" s="5" t="e">
        <f t="shared" si="61"/>
        <v>#REF!</v>
      </c>
      <c r="G580" s="15">
        <v>45164</v>
      </c>
      <c r="H580" s="16" t="s">
        <v>37</v>
      </c>
      <c r="I580" s="16" t="s">
        <v>70</v>
      </c>
      <c r="J580" s="16" t="s">
        <v>80</v>
      </c>
      <c r="K580" s="14" t="s">
        <v>24</v>
      </c>
      <c r="L580" s="14" t="s">
        <v>19</v>
      </c>
      <c r="M580" s="16" t="s">
        <v>25</v>
      </c>
      <c r="N580" s="16" t="s">
        <v>13</v>
      </c>
      <c r="O580" s="16" t="s">
        <v>14</v>
      </c>
      <c r="P580" s="12">
        <f t="shared" si="57"/>
        <v>2</v>
      </c>
      <c r="Q580" s="12" cm="1">
        <f t="array" ref="Q580">SUMPRODUCT(($G$2:$G$2540=G580)*(P580&gt;$P$2:$P$2540))+1</f>
        <v>4</v>
      </c>
      <c r="R580" s="12" t="e">
        <f>(Q580*100000)+#REF!</f>
        <v>#REF!</v>
      </c>
      <c r="S580" t="e" cm="1">
        <f t="array" ref="S580">SUMPRODUCT(($G$2:$G$2540=G580)*(R580&gt;$R$2:$R$2540))+1</f>
        <v>#REF!</v>
      </c>
      <c r="T580" t="str">
        <f t="shared" si="58"/>
        <v>WINDSOR †</v>
      </c>
      <c r="U580">
        <v>0</v>
      </c>
      <c r="V580" t="s">
        <v>19</v>
      </c>
      <c r="W580">
        <f t="shared" si="59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60"/>
        <v>Afternoon45208</v>
      </c>
      <c r="D581" s="5" t="str">
        <f>IF('by region'!$C$2="Any","Any",'WTX courses'!V480)&amp;M581&amp;IF('by region'!$I$2="Any","Any",N581)&amp;G581</f>
        <v>AnyFlatAny45208</v>
      </c>
      <c r="E581" s="5" t="e">
        <f>IF(I581=#REF!,'WTX courses'!G480,"")</f>
        <v>#REF!</v>
      </c>
      <c r="F581" s="5" t="e">
        <f t="shared" si="61"/>
        <v>#REF!</v>
      </c>
      <c r="G581" s="15">
        <v>45208</v>
      </c>
      <c r="H581" s="16" t="s">
        <v>42</v>
      </c>
      <c r="I581" s="16" t="s">
        <v>70</v>
      </c>
      <c r="J581" s="16" t="s">
        <v>9</v>
      </c>
      <c r="K581" s="14" t="s">
        <v>24</v>
      </c>
      <c r="L581" s="14" t="s">
        <v>19</v>
      </c>
      <c r="M581" s="16" t="s">
        <v>25</v>
      </c>
      <c r="N581" s="16" t="s">
        <v>13</v>
      </c>
      <c r="O581" s="16" t="s">
        <v>14</v>
      </c>
      <c r="P581" s="12">
        <f t="shared" si="57"/>
        <v>1</v>
      </c>
      <c r="Q581" s="12" cm="1">
        <f t="array" ref="Q581">SUMPRODUCT(($G$2:$G$2540=G581)*(P581&gt;$P$2:$P$2540))+1</f>
        <v>1</v>
      </c>
      <c r="R581" s="12" t="e">
        <f>(Q581*100000)+#REF!</f>
        <v>#REF!</v>
      </c>
      <c r="S581" t="e" cm="1">
        <f t="array" ref="S581">SUMPRODUCT(($G$2:$G$2540=G581)*(R581&gt;$R$2:$R$2540))+1</f>
        <v>#REF!</v>
      </c>
      <c r="T581" t="str">
        <f t="shared" si="58"/>
        <v xml:space="preserve">WINDSOR </v>
      </c>
      <c r="U581">
        <v>0</v>
      </c>
      <c r="V581" t="s">
        <v>19</v>
      </c>
      <c r="W581">
        <f t="shared" si="59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60"/>
        <v>Afternoon45215</v>
      </c>
      <c r="D582" s="5" t="str">
        <f>IF('by region'!$C$2="Any","Any",'WTX courses'!V481)&amp;M582&amp;IF('by region'!$I$2="Any","Any",N582)&amp;G582</f>
        <v>AnyFlatAny45215</v>
      </c>
      <c r="E582" s="5" t="e">
        <f>IF(I582=#REF!,'WTX courses'!G481,"")</f>
        <v>#REF!</v>
      </c>
      <c r="F582" s="5" t="e">
        <f t="shared" si="61"/>
        <v>#REF!</v>
      </c>
      <c r="G582" s="15">
        <v>45215</v>
      </c>
      <c r="H582" s="16" t="s">
        <v>42</v>
      </c>
      <c r="I582" s="16" t="s">
        <v>70</v>
      </c>
      <c r="J582" s="16" t="s">
        <v>9</v>
      </c>
      <c r="K582" s="14" t="s">
        <v>24</v>
      </c>
      <c r="L582" s="14" t="s">
        <v>19</v>
      </c>
      <c r="M582" s="16" t="s">
        <v>25</v>
      </c>
      <c r="N582" s="16" t="s">
        <v>13</v>
      </c>
      <c r="O582" s="16" t="s">
        <v>14</v>
      </c>
      <c r="P582" s="12">
        <f t="shared" si="57"/>
        <v>1</v>
      </c>
      <c r="Q582" s="12" cm="1">
        <f t="array" ref="Q582">SUMPRODUCT(($G$2:$G$2540=G582)*(P582&gt;$P$2:$P$2540))+1</f>
        <v>1</v>
      </c>
      <c r="R582" s="12" t="e">
        <f>(Q582*100000)+#REF!</f>
        <v>#REF!</v>
      </c>
      <c r="S582" t="e" cm="1">
        <f t="array" ref="S582">SUMPRODUCT(($G$2:$G$2540=G582)*(R582&gt;$R$2:$R$2540))+1</f>
        <v>#REF!</v>
      </c>
      <c r="T582" t="str">
        <f t="shared" si="58"/>
        <v xml:space="preserve">WINDSOR </v>
      </c>
      <c r="U582">
        <v>0</v>
      </c>
      <c r="V582" t="s">
        <v>17</v>
      </c>
      <c r="W582">
        <f t="shared" si="59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60"/>
        <v>Afternoon45222</v>
      </c>
      <c r="D583" s="5" t="str">
        <f>IF('by region'!$C$2="Any","Any",'WTX courses'!V482)&amp;M583&amp;IF('by region'!$I$2="Any","Any",N583)&amp;G583</f>
        <v>AnyFlatAny45222</v>
      </c>
      <c r="E583" s="5" t="e">
        <f>IF(I583=#REF!,'WTX courses'!G482,"")</f>
        <v>#REF!</v>
      </c>
      <c r="F583" s="5" t="e">
        <f t="shared" si="61"/>
        <v>#REF!</v>
      </c>
      <c r="G583" s="15">
        <v>45222</v>
      </c>
      <c r="H583" s="16" t="s">
        <v>42</v>
      </c>
      <c r="I583" s="16" t="s">
        <v>70</v>
      </c>
      <c r="J583" s="16" t="s">
        <v>9</v>
      </c>
      <c r="K583" s="14" t="s">
        <v>24</v>
      </c>
      <c r="L583" s="14" t="s">
        <v>19</v>
      </c>
      <c r="M583" s="16" t="s">
        <v>25</v>
      </c>
      <c r="N583" s="16" t="s">
        <v>13</v>
      </c>
      <c r="O583" s="16" t="s">
        <v>14</v>
      </c>
      <c r="P583" s="12">
        <f t="shared" si="57"/>
        <v>1</v>
      </c>
      <c r="Q583" s="12" cm="1">
        <f t="array" ref="Q583">SUMPRODUCT(($G$2:$G$2540=G583)*(P583&gt;$P$2:$P$2540))+1</f>
        <v>1</v>
      </c>
      <c r="R583" s="12" t="e">
        <f>(Q583*100000)+#REF!</f>
        <v>#REF!</v>
      </c>
      <c r="S583" t="e" cm="1">
        <f t="array" ref="S583">SUMPRODUCT(($G$2:$G$2540=G583)*(R583&gt;$R$2:$R$2540))+1</f>
        <v>#REF!</v>
      </c>
      <c r="T583" t="str">
        <f t="shared" si="58"/>
        <v xml:space="preserve">WINDSOR </v>
      </c>
      <c r="U583">
        <v>0</v>
      </c>
      <c r="V583" t="s">
        <v>11</v>
      </c>
      <c r="W583">
        <f t="shared" si="59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60"/>
        <v>Afternoon45041</v>
      </c>
      <c r="D584" s="5" t="str">
        <f>IF('by region'!$C$2="Any","Any",'WTX courses'!V483)&amp;M584&amp;IF('by region'!$I$2="Any","Any",N584)&amp;G584</f>
        <v>AnyFlatAny45041</v>
      </c>
      <c r="E584" s="5" t="e">
        <f>IF(I584=#REF!,'WTX courses'!G483,"")</f>
        <v>#REF!</v>
      </c>
      <c r="F584" s="5" t="e">
        <f t="shared" si="61"/>
        <v>#REF!</v>
      </c>
      <c r="G584" s="15">
        <v>45041</v>
      </c>
      <c r="H584" s="16" t="s">
        <v>7</v>
      </c>
      <c r="I584" s="16" t="s">
        <v>81</v>
      </c>
      <c r="J584" s="16" t="s">
        <v>9</v>
      </c>
      <c r="K584" s="14" t="s">
        <v>24</v>
      </c>
      <c r="L584" s="14" t="s">
        <v>17</v>
      </c>
      <c r="M584" s="16" t="s">
        <v>25</v>
      </c>
      <c r="N584" s="16" t="s">
        <v>13</v>
      </c>
      <c r="O584" s="16" t="s">
        <v>14</v>
      </c>
      <c r="P584" s="12">
        <f t="shared" si="57"/>
        <v>1</v>
      </c>
      <c r="Q584" s="12" cm="1">
        <f t="array" ref="Q584">SUMPRODUCT(($G$2:$G$2540=G584)*(P584&gt;$P$2:$P$2540))+1</f>
        <v>1</v>
      </c>
      <c r="R584" s="12" t="e">
        <f>(Q584*100000)+#REF!</f>
        <v>#REF!</v>
      </c>
      <c r="S584" t="e" cm="1">
        <f t="array" ref="S584">SUMPRODUCT(($G$2:$G$2540=G584)*(R584&gt;$R$2:$R$2540))+1</f>
        <v>#REF!</v>
      </c>
      <c r="T584" t="str">
        <f t="shared" si="58"/>
        <v xml:space="preserve">YARMOUTH </v>
      </c>
      <c r="U584">
        <v>0</v>
      </c>
      <c r="V584" t="s">
        <v>17</v>
      </c>
      <c r="W584">
        <f t="shared" si="59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60"/>
        <v>Afternoon45048</v>
      </c>
      <c r="D585" s="5" t="str">
        <f>IF('by region'!$C$2="Any","Any",'WTX courses'!V484)&amp;M585&amp;IF('by region'!$I$2="Any","Any",N585)&amp;G585</f>
        <v>AnyFlatAny45048</v>
      </c>
      <c r="E585" s="5" t="e">
        <f>IF(I585=#REF!,'WTX courses'!G484,"")</f>
        <v>#REF!</v>
      </c>
      <c r="F585" s="5" t="e">
        <f t="shared" si="61"/>
        <v>#REF!</v>
      </c>
      <c r="G585" s="15">
        <v>45048</v>
      </c>
      <c r="H585" s="16" t="s">
        <v>7</v>
      </c>
      <c r="I585" s="16" t="s">
        <v>81</v>
      </c>
      <c r="J585" s="16" t="s">
        <v>9</v>
      </c>
      <c r="K585" s="14" t="s">
        <v>24</v>
      </c>
      <c r="L585" s="14" t="s">
        <v>17</v>
      </c>
      <c r="M585" s="16" t="s">
        <v>25</v>
      </c>
      <c r="N585" s="16" t="s">
        <v>13</v>
      </c>
      <c r="O585" s="16" t="s">
        <v>14</v>
      </c>
      <c r="P585" s="12">
        <f t="shared" si="57"/>
        <v>1</v>
      </c>
      <c r="Q585" s="12" cm="1">
        <f t="array" ref="Q585">SUMPRODUCT(($G$2:$G$2540=G585)*(P585&gt;$P$2:$P$2540))+1</f>
        <v>1</v>
      </c>
      <c r="R585" s="12" t="e">
        <f>(Q585*100000)+#REF!</f>
        <v>#REF!</v>
      </c>
      <c r="S585" t="e" cm="1">
        <f t="array" ref="S585">SUMPRODUCT(($G$2:$G$2540=G585)*(R585&gt;$R$2:$R$2540))+1</f>
        <v>#REF!</v>
      </c>
      <c r="T585" t="str">
        <f t="shared" si="58"/>
        <v xml:space="preserve">YARMOUTH </v>
      </c>
      <c r="U585">
        <v>0</v>
      </c>
      <c r="V585" t="s">
        <v>11</v>
      </c>
      <c r="W585">
        <f t="shared" si="59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60"/>
        <v>Afternoon45070</v>
      </c>
      <c r="D586" s="5" t="str">
        <f>IF('by region'!$C$2="Any","Any",'WTX courses'!V485)&amp;M586&amp;IF('by region'!$I$2="Any","Any",N586)&amp;G586</f>
        <v>AnyFlatAny45070</v>
      </c>
      <c r="E586" s="5" t="e">
        <f>IF(I586=#REF!,'WTX courses'!G485,"")</f>
        <v>#REF!</v>
      </c>
      <c r="F586" s="5" t="e">
        <f t="shared" si="61"/>
        <v>#REF!</v>
      </c>
      <c r="G586" s="15">
        <v>45070</v>
      </c>
      <c r="H586" s="16" t="s">
        <v>27</v>
      </c>
      <c r="I586" s="16" t="s">
        <v>81</v>
      </c>
      <c r="J586" s="16" t="s">
        <v>9</v>
      </c>
      <c r="K586" s="14" t="s">
        <v>24</v>
      </c>
      <c r="L586" s="14" t="s">
        <v>17</v>
      </c>
      <c r="M586" s="16" t="s">
        <v>25</v>
      </c>
      <c r="N586" s="16" t="s">
        <v>13</v>
      </c>
      <c r="O586" s="16" t="s">
        <v>14</v>
      </c>
      <c r="P586" s="12">
        <f t="shared" si="57"/>
        <v>1</v>
      </c>
      <c r="Q586" s="12" cm="1">
        <f t="array" ref="Q586">SUMPRODUCT(($G$2:$G$2540=G586)*(P586&gt;$P$2:$P$2540))+1</f>
        <v>1</v>
      </c>
      <c r="R586" s="12" t="e">
        <f>(Q586*100000)+#REF!</f>
        <v>#REF!</v>
      </c>
      <c r="S586" t="e" cm="1">
        <f t="array" ref="S586">SUMPRODUCT(($G$2:$G$2540=G586)*(R586&gt;$R$2:$R$2540))+1</f>
        <v>#REF!</v>
      </c>
      <c r="T586" t="str">
        <f t="shared" si="58"/>
        <v xml:space="preserve">YARMOUTH </v>
      </c>
      <c r="U586">
        <v>0</v>
      </c>
      <c r="V586" t="s">
        <v>19</v>
      </c>
      <c r="W586">
        <f t="shared" si="59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60"/>
        <v>Afternoon45078</v>
      </c>
      <c r="D587" s="5" t="str">
        <f>IF('by region'!$C$2="Any","Any",'WTX courses'!V486)&amp;M587&amp;IF('by region'!$I$2="Any","Any",N587)&amp;G587</f>
        <v>AnyFlatAny45078</v>
      </c>
      <c r="E587" s="5" t="e">
        <f>IF(I587=#REF!,'WTX courses'!G486,"")</f>
        <v>#REF!</v>
      </c>
      <c r="F587" s="5" t="e">
        <f t="shared" si="61"/>
        <v>#REF!</v>
      </c>
      <c r="G587" s="15">
        <v>45078</v>
      </c>
      <c r="H587" s="16" t="s">
        <v>34</v>
      </c>
      <c r="I587" s="16" t="s">
        <v>81</v>
      </c>
      <c r="J587" s="16" t="s">
        <v>9</v>
      </c>
      <c r="K587" s="14" t="s">
        <v>24</v>
      </c>
      <c r="L587" s="14" t="s">
        <v>17</v>
      </c>
      <c r="M587" s="16" t="s">
        <v>25</v>
      </c>
      <c r="N587" s="16" t="s">
        <v>13</v>
      </c>
      <c r="O587" s="16" t="s">
        <v>14</v>
      </c>
      <c r="P587" s="12">
        <f t="shared" si="57"/>
        <v>1</v>
      </c>
      <c r="Q587" s="12" cm="1">
        <f t="array" ref="Q587">SUMPRODUCT(($G$2:$G$2540=G587)*(P587&gt;$P$2:$P$2540))+1</f>
        <v>1</v>
      </c>
      <c r="R587" s="12" t="e">
        <f>(Q587*100000)+#REF!</f>
        <v>#REF!</v>
      </c>
      <c r="S587" t="e" cm="1">
        <f t="array" ref="S587">SUMPRODUCT(($G$2:$G$2540=G587)*(R587&gt;$R$2:$R$2540))+1</f>
        <v>#REF!</v>
      </c>
      <c r="T587" t="str">
        <f t="shared" si="58"/>
        <v xml:space="preserve">YARMOUTH </v>
      </c>
      <c r="U587">
        <v>0</v>
      </c>
      <c r="V587" t="s">
        <v>19</v>
      </c>
      <c r="W587">
        <f t="shared" si="59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60"/>
        <v>Afternoon45091</v>
      </c>
      <c r="D588" s="5" t="str">
        <f>IF('by region'!$C$2="Any","Any",'WTX courses'!V487)&amp;M588&amp;IF('by region'!$I$2="Any","Any",N588)&amp;G588</f>
        <v>AnyFlatAny45091</v>
      </c>
      <c r="E588" s="5" t="e">
        <f>IF(I588=#REF!,'WTX courses'!G487,"")</f>
        <v>#REF!</v>
      </c>
      <c r="F588" s="5" t="e">
        <f t="shared" si="61"/>
        <v>#REF!</v>
      </c>
      <c r="G588" s="15">
        <v>45091</v>
      </c>
      <c r="H588" s="16" t="s">
        <v>27</v>
      </c>
      <c r="I588" s="16" t="s">
        <v>81</v>
      </c>
      <c r="J588" s="16" t="s">
        <v>9</v>
      </c>
      <c r="K588" s="14" t="s">
        <v>24</v>
      </c>
      <c r="L588" s="14" t="s">
        <v>17</v>
      </c>
      <c r="M588" s="16" t="s">
        <v>25</v>
      </c>
      <c r="N588" s="16" t="s">
        <v>13</v>
      </c>
      <c r="O588" s="16" t="s">
        <v>14</v>
      </c>
      <c r="P588" s="12">
        <f t="shared" si="57"/>
        <v>1</v>
      </c>
      <c r="Q588" s="12" cm="1">
        <f t="array" ref="Q588">SUMPRODUCT(($G$2:$G$2540=G588)*(P588&gt;$P$2:$P$2540))+1</f>
        <v>1</v>
      </c>
      <c r="R588" s="12" t="e">
        <f>(Q588*100000)+#REF!</f>
        <v>#REF!</v>
      </c>
      <c r="S588" t="e" cm="1">
        <f t="array" ref="S588">SUMPRODUCT(($G$2:$G$2540=G588)*(R588&gt;$R$2:$R$2540))+1</f>
        <v>#REF!</v>
      </c>
      <c r="T588" t="str">
        <f t="shared" si="58"/>
        <v xml:space="preserve">YARMOUTH </v>
      </c>
      <c r="U588">
        <v>0</v>
      </c>
      <c r="V588" t="s">
        <v>11</v>
      </c>
      <c r="W588">
        <f t="shared" si="59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60"/>
        <v>Afternoon45092</v>
      </c>
      <c r="D589" s="5" t="str">
        <f>IF('by region'!$C$2="Any","Any",'WTX courses'!V488)&amp;M589&amp;IF('by region'!$I$2="Any","Any",N589)&amp;G589</f>
        <v>AnyFlatAny45092</v>
      </c>
      <c r="E589" s="5" t="e">
        <f>IF(I589=#REF!,'WTX courses'!G488,"")</f>
        <v>#REF!</v>
      </c>
      <c r="F589" s="5" t="e">
        <f t="shared" si="61"/>
        <v>#REF!</v>
      </c>
      <c r="G589" s="15">
        <v>45092</v>
      </c>
      <c r="H589" s="16" t="s">
        <v>34</v>
      </c>
      <c r="I589" s="16" t="s">
        <v>81</v>
      </c>
      <c r="J589" s="16" t="s">
        <v>9</v>
      </c>
      <c r="K589" s="14" t="s">
        <v>24</v>
      </c>
      <c r="L589" s="14" t="s">
        <v>17</v>
      </c>
      <c r="M589" s="16" t="s">
        <v>25</v>
      </c>
      <c r="N589" s="16" t="s">
        <v>13</v>
      </c>
      <c r="O589" s="16" t="s">
        <v>14</v>
      </c>
      <c r="P589" s="12">
        <f t="shared" si="57"/>
        <v>1</v>
      </c>
      <c r="Q589" s="12" cm="1">
        <f t="array" ref="Q589">SUMPRODUCT(($G$2:$G$2540=G589)*(P589&gt;$P$2:$P$2540))+1</f>
        <v>1</v>
      </c>
      <c r="R589" s="12" t="e">
        <f>(Q589*100000)+#REF!</f>
        <v>#REF!</v>
      </c>
      <c r="S589" t="e" cm="1">
        <f t="array" ref="S589">SUMPRODUCT(($G$2:$G$2540=G589)*(R589&gt;$R$2:$R$2540))+1</f>
        <v>#REF!</v>
      </c>
      <c r="T589" t="str">
        <f t="shared" si="58"/>
        <v xml:space="preserve">YARMOUTH </v>
      </c>
      <c r="U589">
        <v>0</v>
      </c>
      <c r="V589" t="s">
        <v>17</v>
      </c>
      <c r="W589">
        <f t="shared" si="59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60"/>
        <v>Afternoon45107</v>
      </c>
      <c r="D590" s="5" t="str">
        <f>IF('by region'!$C$2="Any","Any",'WTX courses'!V489)&amp;M590&amp;IF('by region'!$I$2="Any","Any",N590)&amp;G590</f>
        <v>AnyFlatAny45107</v>
      </c>
      <c r="E590" s="5" t="e">
        <f>IF(I590=#REF!,'WTX courses'!G489,"")</f>
        <v>#REF!</v>
      </c>
      <c r="F590" s="5" t="e">
        <f t="shared" si="61"/>
        <v>#REF!</v>
      </c>
      <c r="G590" s="15">
        <v>45107</v>
      </c>
      <c r="H590" s="16" t="s">
        <v>35</v>
      </c>
      <c r="I590" s="16" t="s">
        <v>81</v>
      </c>
      <c r="J590" s="16" t="s">
        <v>9</v>
      </c>
      <c r="K590" s="14" t="s">
        <v>24</v>
      </c>
      <c r="L590" s="14" t="s">
        <v>17</v>
      </c>
      <c r="M590" s="16" t="s">
        <v>25</v>
      </c>
      <c r="N590" s="16" t="s">
        <v>13</v>
      </c>
      <c r="O590" s="16" t="s">
        <v>14</v>
      </c>
      <c r="P590" s="12">
        <f t="shared" si="57"/>
        <v>1</v>
      </c>
      <c r="Q590" s="12" cm="1">
        <f t="array" ref="Q590">SUMPRODUCT(($G$2:$G$2540=G590)*(P590&gt;$P$2:$P$2540))+1</f>
        <v>1</v>
      </c>
      <c r="R590" s="12" t="e">
        <f>(Q590*100000)+#REF!</f>
        <v>#REF!</v>
      </c>
      <c r="S590" t="e" cm="1">
        <f t="array" ref="S590">SUMPRODUCT(($G$2:$G$2540=G590)*(R590&gt;$R$2:$R$2540))+1</f>
        <v>#REF!</v>
      </c>
      <c r="T590" t="str">
        <f t="shared" si="58"/>
        <v xml:space="preserve">YARMOUTH </v>
      </c>
      <c r="U590">
        <v>0</v>
      </c>
      <c r="V590" t="s">
        <v>19</v>
      </c>
      <c r="W590">
        <f t="shared" si="59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60"/>
        <v>Afternoon45113</v>
      </c>
      <c r="D591" s="5" t="str">
        <f>IF('by region'!$C$2="Any","Any",'WTX courses'!V490)&amp;M591&amp;IF('by region'!$I$2="Any","Any",N591)&amp;G591</f>
        <v>AnyFlatAny45113</v>
      </c>
      <c r="E591" s="5" t="e">
        <f>IF(I591=#REF!,'WTX courses'!G490,"")</f>
        <v>#REF!</v>
      </c>
      <c r="F591" s="5" t="e">
        <f t="shared" si="61"/>
        <v>#REF!</v>
      </c>
      <c r="G591" s="15">
        <v>45113</v>
      </c>
      <c r="H591" s="16" t="s">
        <v>34</v>
      </c>
      <c r="I591" s="16" t="s">
        <v>81</v>
      </c>
      <c r="J591" s="16" t="s">
        <v>9</v>
      </c>
      <c r="K591" s="14" t="s">
        <v>24</v>
      </c>
      <c r="L591" s="14" t="s">
        <v>17</v>
      </c>
      <c r="M591" s="16" t="s">
        <v>25</v>
      </c>
      <c r="N591" s="16" t="s">
        <v>13</v>
      </c>
      <c r="O591" s="16" t="s">
        <v>14</v>
      </c>
      <c r="P591" s="12">
        <f t="shared" si="57"/>
        <v>1</v>
      </c>
      <c r="Q591" s="12" cm="1">
        <f t="array" ref="Q591">SUMPRODUCT(($G$2:$G$2540=G591)*(P591&gt;$P$2:$P$2540))+1</f>
        <v>1</v>
      </c>
      <c r="R591" s="12" t="e">
        <f>(Q591*100000)+#REF!</f>
        <v>#REF!</v>
      </c>
      <c r="S591" t="e" cm="1">
        <f t="array" ref="S591">SUMPRODUCT(($G$2:$G$2540=G591)*(R591&gt;$R$2:$R$2540))+1</f>
        <v>#REF!</v>
      </c>
      <c r="T591" t="str">
        <f t="shared" si="58"/>
        <v xml:space="preserve">YARMOUTH </v>
      </c>
      <c r="U591">
        <v>0</v>
      </c>
      <c r="V591" t="s">
        <v>11</v>
      </c>
      <c r="W591">
        <f t="shared" si="59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60"/>
        <v>Afternoon45119</v>
      </c>
      <c r="D592" s="5" t="str">
        <f>IF('by region'!$C$2="Any","Any",'WTX courses'!V491)&amp;M592&amp;IF('by region'!$I$2="Any","Any",N592)&amp;G592</f>
        <v>AnyFlatAny45119</v>
      </c>
      <c r="E592" s="5" t="e">
        <f>IF(I592=#REF!,'WTX courses'!G491,"")</f>
        <v>#REF!</v>
      </c>
      <c r="F592" s="5" t="e">
        <f t="shared" si="61"/>
        <v>#REF!</v>
      </c>
      <c r="G592" s="15">
        <v>45119</v>
      </c>
      <c r="H592" s="16" t="s">
        <v>27</v>
      </c>
      <c r="I592" s="16" t="s">
        <v>81</v>
      </c>
      <c r="J592" s="16" t="s">
        <v>9</v>
      </c>
      <c r="K592" s="14" t="s">
        <v>24</v>
      </c>
      <c r="L592" s="14" t="s">
        <v>17</v>
      </c>
      <c r="M592" s="16" t="s">
        <v>25</v>
      </c>
      <c r="N592" s="16" t="s">
        <v>13</v>
      </c>
      <c r="O592" s="16" t="s">
        <v>14</v>
      </c>
      <c r="P592" s="12">
        <f t="shared" si="57"/>
        <v>1</v>
      </c>
      <c r="Q592" s="12" cm="1">
        <f t="array" ref="Q592">SUMPRODUCT(($G$2:$G$2540=G592)*(P592&gt;$P$2:$P$2540))+1</f>
        <v>1</v>
      </c>
      <c r="R592" s="12" t="e">
        <f>(Q592*100000)+#REF!</f>
        <v>#REF!</v>
      </c>
      <c r="S592" t="e" cm="1">
        <f t="array" ref="S592">SUMPRODUCT(($G$2:$G$2540=G592)*(R592&gt;$R$2:$R$2540))+1</f>
        <v>#REF!</v>
      </c>
      <c r="T592" t="str">
        <f t="shared" si="58"/>
        <v xml:space="preserve">YARMOUTH </v>
      </c>
      <c r="U592">
        <v>0</v>
      </c>
      <c r="V592" t="s">
        <v>11</v>
      </c>
      <c r="W592">
        <f t="shared" si="59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60"/>
        <v>Evening45126</v>
      </c>
      <c r="D593" s="5" t="str">
        <f>IF('by region'!$C$2="Any","Any",'WTX courses'!V492)&amp;M593&amp;IF('by region'!$I$2="Any","Any",N593)&amp;G593</f>
        <v>AnyFlatAny45126</v>
      </c>
      <c r="E593" s="5" t="e">
        <f>IF(I593=#REF!,'WTX courses'!G492,"")</f>
        <v>#REF!</v>
      </c>
      <c r="F593" s="5" t="e">
        <f t="shared" si="61"/>
        <v>#REF!</v>
      </c>
      <c r="G593" s="15">
        <v>45126</v>
      </c>
      <c r="H593" s="16" t="s">
        <v>27</v>
      </c>
      <c r="I593" s="16" t="s">
        <v>81</v>
      </c>
      <c r="J593" s="16" t="s">
        <v>80</v>
      </c>
      <c r="K593" s="14" t="s">
        <v>24</v>
      </c>
      <c r="L593" s="14" t="s">
        <v>17</v>
      </c>
      <c r="M593" s="16" t="s">
        <v>25</v>
      </c>
      <c r="N593" s="16" t="s">
        <v>13</v>
      </c>
      <c r="O593" s="16" t="s">
        <v>14</v>
      </c>
      <c r="P593" s="12">
        <f t="shared" si="57"/>
        <v>2</v>
      </c>
      <c r="Q593" s="12" cm="1">
        <f t="array" ref="Q593">SUMPRODUCT(($G$2:$G$2540=G593)*(P593&gt;$P$2:$P$2540))+1</f>
        <v>3</v>
      </c>
      <c r="R593" s="12" t="e">
        <f>(Q593*100000)+#REF!</f>
        <v>#REF!</v>
      </c>
      <c r="S593" t="e" cm="1">
        <f t="array" ref="S593">SUMPRODUCT(($G$2:$G$2540=G593)*(R593&gt;$R$2:$R$2540))+1</f>
        <v>#REF!</v>
      </c>
      <c r="T593" t="str">
        <f t="shared" si="58"/>
        <v>YARMOUTH †</v>
      </c>
      <c r="U593">
        <v>0</v>
      </c>
      <c r="V593" t="s">
        <v>17</v>
      </c>
      <c r="W593">
        <f t="shared" si="59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60"/>
        <v>Afternoon45134</v>
      </c>
      <c r="D594" s="5" t="str">
        <f>IF('by region'!$C$2="Any","Any",'WTX courses'!V493)&amp;M594&amp;IF('by region'!$I$2="Any","Any",N594)&amp;G594</f>
        <v>AnyFlatAny45134</v>
      </c>
      <c r="E594" s="5" t="e">
        <f>IF(I594=#REF!,'WTX courses'!G493,"")</f>
        <v>#REF!</v>
      </c>
      <c r="F594" s="5" t="e">
        <f t="shared" si="61"/>
        <v>#REF!</v>
      </c>
      <c r="G594" s="15">
        <v>45134</v>
      </c>
      <c r="H594" s="16" t="s">
        <v>34</v>
      </c>
      <c r="I594" s="16" t="s">
        <v>81</v>
      </c>
      <c r="J594" s="16" t="s">
        <v>9</v>
      </c>
      <c r="K594" s="14" t="s">
        <v>24</v>
      </c>
      <c r="L594" s="14" t="s">
        <v>17</v>
      </c>
      <c r="M594" s="16" t="s">
        <v>25</v>
      </c>
      <c r="N594" s="16" t="s">
        <v>13</v>
      </c>
      <c r="O594" s="16" t="s">
        <v>14</v>
      </c>
      <c r="P594" s="12">
        <f t="shared" si="57"/>
        <v>1</v>
      </c>
      <c r="Q594" s="12" cm="1">
        <f t="array" ref="Q594">SUMPRODUCT(($G$2:$G$2540=G594)*(P594&gt;$P$2:$P$2540))+1</f>
        <v>1</v>
      </c>
      <c r="R594" s="12" t="e">
        <f>(Q594*100000)+#REF!</f>
        <v>#REF!</v>
      </c>
      <c r="S594" t="e" cm="1">
        <f t="array" ref="S594">SUMPRODUCT(($G$2:$G$2540=G594)*(R594&gt;$R$2:$R$2540))+1</f>
        <v>#REF!</v>
      </c>
      <c r="T594" t="str">
        <f t="shared" si="58"/>
        <v xml:space="preserve">YARMOUTH </v>
      </c>
      <c r="U594">
        <v>0</v>
      </c>
      <c r="V594" t="s">
        <v>11</v>
      </c>
      <c r="W594">
        <f t="shared" si="59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60"/>
        <v>Afternoon45139</v>
      </c>
      <c r="D595" s="5" t="str">
        <f>IF('by region'!$C$2="Any","Any",'WTX courses'!V494)&amp;M595&amp;IF('by region'!$I$2="Any","Any",N595)&amp;G595</f>
        <v>AnyFlatAny45139</v>
      </c>
      <c r="E595" s="5" t="e">
        <f>IF(I595=#REF!,'WTX courses'!G494,"")</f>
        <v>#REF!</v>
      </c>
      <c r="F595" s="5" t="e">
        <f t="shared" si="61"/>
        <v>#REF!</v>
      </c>
      <c r="G595" s="15">
        <v>45139</v>
      </c>
      <c r="H595" s="16" t="s">
        <v>7</v>
      </c>
      <c r="I595" s="16" t="s">
        <v>81</v>
      </c>
      <c r="J595" s="16" t="s">
        <v>9</v>
      </c>
      <c r="K595" s="14" t="s">
        <v>24</v>
      </c>
      <c r="L595" s="14" t="s">
        <v>17</v>
      </c>
      <c r="M595" s="16" t="s">
        <v>25</v>
      </c>
      <c r="N595" s="16" t="s">
        <v>13</v>
      </c>
      <c r="O595" s="16" t="s">
        <v>14</v>
      </c>
      <c r="P595" s="12">
        <f t="shared" si="57"/>
        <v>1</v>
      </c>
      <c r="Q595" s="12" cm="1">
        <f t="array" ref="Q595">SUMPRODUCT(($G$2:$G$2540=G595)*(P595&gt;$P$2:$P$2540))+1</f>
        <v>1</v>
      </c>
      <c r="R595" s="12" t="e">
        <f>(Q595*100000)+#REF!</f>
        <v>#REF!</v>
      </c>
      <c r="S595" t="e" cm="1">
        <f t="array" ref="S595">SUMPRODUCT(($G$2:$G$2540=G595)*(R595&gt;$R$2:$R$2540))+1</f>
        <v>#REF!</v>
      </c>
      <c r="T595" t="str">
        <f t="shared" si="58"/>
        <v xml:space="preserve">YARMOUTH </v>
      </c>
      <c r="U595">
        <v>0</v>
      </c>
      <c r="V595" t="s">
        <v>19</v>
      </c>
      <c r="W595">
        <f t="shared" si="59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60"/>
        <v>Evening45147</v>
      </c>
      <c r="D596" s="5" t="str">
        <f>IF('by region'!$C$2="Any","Any",'WTX courses'!V495)&amp;M596&amp;IF('by region'!$I$2="Any","Any",N596)&amp;G596</f>
        <v>AnyFlatAny45147</v>
      </c>
      <c r="E596" s="5" t="e">
        <f>IF(I596=#REF!,'WTX courses'!G495,"")</f>
        <v>#REF!</v>
      </c>
      <c r="F596" s="5" t="e">
        <f t="shared" si="61"/>
        <v>#REF!</v>
      </c>
      <c r="G596" s="15">
        <v>45147</v>
      </c>
      <c r="H596" s="16" t="s">
        <v>27</v>
      </c>
      <c r="I596" s="16" t="s">
        <v>81</v>
      </c>
      <c r="J596" s="16" t="s">
        <v>80</v>
      </c>
      <c r="K596" s="14" t="s">
        <v>24</v>
      </c>
      <c r="L596" s="14" t="s">
        <v>17</v>
      </c>
      <c r="M596" s="16" t="s">
        <v>25</v>
      </c>
      <c r="N596" s="16" t="s">
        <v>13</v>
      </c>
      <c r="O596" s="16" t="s">
        <v>14</v>
      </c>
      <c r="P596" s="12">
        <f t="shared" si="57"/>
        <v>2</v>
      </c>
      <c r="Q596" s="12" cm="1">
        <f t="array" ref="Q596">SUMPRODUCT(($G$2:$G$2540=G596)*(P596&gt;$P$2:$P$2540))+1</f>
        <v>3</v>
      </c>
      <c r="R596" s="12" t="e">
        <f>(Q596*100000)+#REF!</f>
        <v>#REF!</v>
      </c>
      <c r="S596" t="e" cm="1">
        <f t="array" ref="S596">SUMPRODUCT(($G$2:$G$2540=G596)*(R596&gt;$R$2:$R$2540))+1</f>
        <v>#REF!</v>
      </c>
      <c r="T596" t="str">
        <f t="shared" si="58"/>
        <v>YARMOUTH †</v>
      </c>
      <c r="U596">
        <v>0</v>
      </c>
      <c r="V596" t="s">
        <v>19</v>
      </c>
      <c r="W596">
        <f t="shared" si="59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60"/>
        <v>Afternoon45148</v>
      </c>
      <c r="D597" s="5" t="str">
        <f>IF('by region'!$C$2="Any","Any",'WTX courses'!V496)&amp;M597&amp;IF('by region'!$I$2="Any","Any",N597)&amp;G597</f>
        <v>AnyFlatAny45148</v>
      </c>
      <c r="E597" s="5" t="e">
        <f>IF(I597=#REF!,'WTX courses'!G496,"")</f>
        <v>#REF!</v>
      </c>
      <c r="F597" s="5" t="e">
        <f t="shared" si="61"/>
        <v>#REF!</v>
      </c>
      <c r="G597" s="15">
        <v>45148</v>
      </c>
      <c r="H597" s="16" t="s">
        <v>34</v>
      </c>
      <c r="I597" s="16" t="s">
        <v>81</v>
      </c>
      <c r="J597" s="16" t="s">
        <v>9</v>
      </c>
      <c r="K597" s="14" t="s">
        <v>24</v>
      </c>
      <c r="L597" s="14" t="s">
        <v>17</v>
      </c>
      <c r="M597" s="16" t="s">
        <v>25</v>
      </c>
      <c r="N597" s="16" t="s">
        <v>13</v>
      </c>
      <c r="O597" s="16" t="s">
        <v>14</v>
      </c>
      <c r="P597" s="12">
        <f t="shared" si="57"/>
        <v>1</v>
      </c>
      <c r="Q597" s="12" cm="1">
        <f t="array" ref="Q597">SUMPRODUCT(($G$2:$G$2540=G597)*(P597&gt;$P$2:$P$2540))+1</f>
        <v>1</v>
      </c>
      <c r="R597" s="12" t="e">
        <f>(Q597*100000)+#REF!</f>
        <v>#REF!</v>
      </c>
      <c r="S597" t="e" cm="1">
        <f t="array" ref="S597">SUMPRODUCT(($G$2:$G$2540=G597)*(R597&gt;$R$2:$R$2540))+1</f>
        <v>#REF!</v>
      </c>
      <c r="T597" t="str">
        <f t="shared" si="58"/>
        <v xml:space="preserve">YARMOUTH </v>
      </c>
      <c r="U597">
        <v>0</v>
      </c>
      <c r="V597" t="s">
        <v>19</v>
      </c>
      <c r="W597">
        <f t="shared" si="59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60"/>
        <v>Afternoon45154</v>
      </c>
      <c r="D598" s="5" t="str">
        <f>IF('by region'!$C$2="Any","Any",'WTX courses'!V497)&amp;M598&amp;IF('by region'!$I$2="Any","Any",N598)&amp;G598</f>
        <v>AnyFlatAny45154</v>
      </c>
      <c r="E598" s="5" t="e">
        <f>IF(I598=#REF!,'WTX courses'!G497,"")</f>
        <v>#REF!</v>
      </c>
      <c r="F598" s="5" t="e">
        <f t="shared" si="61"/>
        <v>#REF!</v>
      </c>
      <c r="G598" s="15">
        <v>45154</v>
      </c>
      <c r="H598" s="16" t="s">
        <v>27</v>
      </c>
      <c r="I598" s="16" t="s">
        <v>81</v>
      </c>
      <c r="J598" s="16" t="s">
        <v>9</v>
      </c>
      <c r="K598" s="14" t="s">
        <v>24</v>
      </c>
      <c r="L598" s="14" t="s">
        <v>17</v>
      </c>
      <c r="M598" s="16" t="s">
        <v>25</v>
      </c>
      <c r="N598" s="16" t="s">
        <v>13</v>
      </c>
      <c r="O598" s="16" t="s">
        <v>14</v>
      </c>
      <c r="P598" s="12">
        <f t="shared" si="57"/>
        <v>1</v>
      </c>
      <c r="Q598" s="12" cm="1">
        <f t="array" ref="Q598">SUMPRODUCT(($G$2:$G$2540=G598)*(P598&gt;$P$2:$P$2540))+1</f>
        <v>1</v>
      </c>
      <c r="R598" s="12" t="e">
        <f>(Q598*100000)+#REF!</f>
        <v>#REF!</v>
      </c>
      <c r="S598" t="e" cm="1">
        <f t="array" ref="S598">SUMPRODUCT(($G$2:$G$2540=G598)*(R598&gt;$R$2:$R$2540))+1</f>
        <v>#REF!</v>
      </c>
      <c r="T598" t="str">
        <f t="shared" si="58"/>
        <v xml:space="preserve">YARMOUTH </v>
      </c>
      <c r="U598">
        <v>0</v>
      </c>
      <c r="V598" t="s">
        <v>11</v>
      </c>
      <c r="W598">
        <f t="shared" si="59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60"/>
        <v>Afternoon45165</v>
      </c>
      <c r="D599" s="5" t="str">
        <f>IF('by region'!$C$2="Any","Any",'WTX courses'!V498)&amp;M599&amp;IF('by region'!$I$2="Any","Any",N599)&amp;G599</f>
        <v>AnyFlatAny45165</v>
      </c>
      <c r="E599" s="5" t="e">
        <f>IF(I599=#REF!,'WTX courses'!G498,"")</f>
        <v>#REF!</v>
      </c>
      <c r="F599" s="5" t="e">
        <f t="shared" si="61"/>
        <v>#REF!</v>
      </c>
      <c r="G599" s="15">
        <v>45165</v>
      </c>
      <c r="H599" s="16" t="s">
        <v>40</v>
      </c>
      <c r="I599" s="16" t="s">
        <v>81</v>
      </c>
      <c r="J599" s="16" t="s">
        <v>9</v>
      </c>
      <c r="K599" s="14" t="s">
        <v>24</v>
      </c>
      <c r="L599" s="14" t="s">
        <v>17</v>
      </c>
      <c r="M599" s="16" t="s">
        <v>25</v>
      </c>
      <c r="N599" s="16" t="s">
        <v>13</v>
      </c>
      <c r="O599" s="16" t="s">
        <v>14</v>
      </c>
      <c r="P599" s="12">
        <f t="shared" si="57"/>
        <v>1</v>
      </c>
      <c r="Q599" s="12" cm="1">
        <f t="array" ref="Q599">SUMPRODUCT(($G$2:$G$2540=G599)*(P599&gt;$P$2:$P$2540))+1</f>
        <v>1</v>
      </c>
      <c r="R599" s="12" t="e">
        <f>(Q599*100000)+#REF!</f>
        <v>#REF!</v>
      </c>
      <c r="S599" t="e" cm="1">
        <f t="array" ref="S599">SUMPRODUCT(($G$2:$G$2540=G599)*(R599&gt;$R$2:$R$2540))+1</f>
        <v>#REF!</v>
      </c>
      <c r="T599" t="str">
        <f t="shared" si="58"/>
        <v xml:space="preserve">YARMOUTH </v>
      </c>
      <c r="U599">
        <v>0</v>
      </c>
      <c r="V599" t="s">
        <v>19</v>
      </c>
      <c r="W599">
        <f t="shared" si="59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60"/>
        <v>Afternoon45188</v>
      </c>
      <c r="D600" s="5" t="str">
        <f>IF('by region'!$C$2="Any","Any",'WTX courses'!V499)&amp;M600&amp;IF('by region'!$I$2="Any","Any",N600)&amp;G600</f>
        <v>AnyFlatAny45188</v>
      </c>
      <c r="E600" s="5" t="e">
        <f>IF(I600=#REF!,'WTX courses'!G499,"")</f>
        <v>#REF!</v>
      </c>
      <c r="F600" s="5" t="e">
        <f t="shared" si="61"/>
        <v>#REF!</v>
      </c>
      <c r="G600" s="15">
        <v>45188</v>
      </c>
      <c r="H600" s="16" t="s">
        <v>7</v>
      </c>
      <c r="I600" s="16" t="s">
        <v>81</v>
      </c>
      <c r="J600" s="16" t="s">
        <v>9</v>
      </c>
      <c r="K600" s="14" t="s">
        <v>24</v>
      </c>
      <c r="L600" s="14" t="s">
        <v>17</v>
      </c>
      <c r="M600" s="16" t="s">
        <v>25</v>
      </c>
      <c r="N600" s="16" t="s">
        <v>13</v>
      </c>
      <c r="O600" s="16" t="s">
        <v>14</v>
      </c>
      <c r="P600" s="12">
        <f t="shared" si="57"/>
        <v>1</v>
      </c>
      <c r="Q600" s="12" cm="1">
        <f t="array" ref="Q600">SUMPRODUCT(($G$2:$G$2540=G600)*(P600&gt;$P$2:$P$2540))+1</f>
        <v>1</v>
      </c>
      <c r="R600" s="12" t="e">
        <f>(Q600*100000)+#REF!</f>
        <v>#REF!</v>
      </c>
      <c r="S600" t="e" cm="1">
        <f t="array" ref="S600">SUMPRODUCT(($G$2:$G$2540=G600)*(R600&gt;$R$2:$R$2540))+1</f>
        <v>#REF!</v>
      </c>
      <c r="T600" t="str">
        <f t="shared" si="58"/>
        <v xml:space="preserve">YARMOUTH </v>
      </c>
      <c r="U600">
        <v>0</v>
      </c>
      <c r="V600" t="s">
        <v>30</v>
      </c>
      <c r="W600">
        <f t="shared" si="59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60"/>
        <v>Afternoon45189</v>
      </c>
      <c r="D601" s="5" t="str">
        <f>IF('by region'!$C$2="Any","Any",'WTX courses'!V500)&amp;M601&amp;IF('by region'!$I$2="Any","Any",N601)&amp;G601</f>
        <v>AnyFlatAny45189</v>
      </c>
      <c r="E601" s="5" t="e">
        <f>IF(I601=#REF!,'WTX courses'!G500,"")</f>
        <v>#REF!</v>
      </c>
      <c r="F601" s="5" t="e">
        <f t="shared" si="61"/>
        <v>#REF!</v>
      </c>
      <c r="G601" s="15">
        <v>45189</v>
      </c>
      <c r="H601" s="16" t="s">
        <v>27</v>
      </c>
      <c r="I601" s="16" t="s">
        <v>81</v>
      </c>
      <c r="J601" s="16" t="s">
        <v>9</v>
      </c>
      <c r="K601" s="14" t="s">
        <v>24</v>
      </c>
      <c r="L601" s="14" t="s">
        <v>17</v>
      </c>
      <c r="M601" s="16" t="s">
        <v>25</v>
      </c>
      <c r="N601" s="16" t="s">
        <v>13</v>
      </c>
      <c r="O601" s="16" t="s">
        <v>14</v>
      </c>
      <c r="P601" s="12">
        <f t="shared" si="57"/>
        <v>1</v>
      </c>
      <c r="Q601" s="12" cm="1">
        <f t="array" ref="Q601">SUMPRODUCT(($G$2:$G$2540=G601)*(P601&gt;$P$2:$P$2540))+1</f>
        <v>1</v>
      </c>
      <c r="R601" s="12" t="e">
        <f>(Q601*100000)+#REF!</f>
        <v>#REF!</v>
      </c>
      <c r="S601" t="e" cm="1">
        <f t="array" ref="S601">SUMPRODUCT(($G$2:$G$2540=G601)*(R601&gt;$R$2:$R$2540))+1</f>
        <v>#REF!</v>
      </c>
      <c r="T601" t="str">
        <f t="shared" si="58"/>
        <v xml:space="preserve">YARMOUTH </v>
      </c>
      <c r="U601">
        <v>0</v>
      </c>
      <c r="V601" t="s">
        <v>17</v>
      </c>
      <c r="W601">
        <f t="shared" si="59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60"/>
        <v>Afternoon45190</v>
      </c>
      <c r="D602" s="5" t="str">
        <f>IF('by region'!$C$2="Any","Any",'WTX courses'!V501)&amp;M602&amp;IF('by region'!$I$2="Any","Any",N602)&amp;G602</f>
        <v>AnyFlatAny45190</v>
      </c>
      <c r="E602" s="5" t="e">
        <f>IF(I602=#REF!,'WTX courses'!G501,"")</f>
        <v>#REF!</v>
      </c>
      <c r="F602" s="5" t="e">
        <f t="shared" si="61"/>
        <v>#REF!</v>
      </c>
      <c r="G602" s="15">
        <v>45190</v>
      </c>
      <c r="H602" s="16" t="s">
        <v>34</v>
      </c>
      <c r="I602" s="16" t="s">
        <v>81</v>
      </c>
      <c r="J602" s="16" t="s">
        <v>9</v>
      </c>
      <c r="K602" s="14" t="s">
        <v>24</v>
      </c>
      <c r="L602" s="14" t="s">
        <v>17</v>
      </c>
      <c r="M602" s="16" t="s">
        <v>25</v>
      </c>
      <c r="N602" s="16" t="s">
        <v>13</v>
      </c>
      <c r="O602" s="16" t="s">
        <v>14</v>
      </c>
      <c r="P602" s="12">
        <f t="shared" si="57"/>
        <v>1</v>
      </c>
      <c r="Q602" s="12" cm="1">
        <f t="array" ref="Q602">SUMPRODUCT(($G$2:$G$2540=G602)*(P602&gt;$P$2:$P$2540))+1</f>
        <v>1</v>
      </c>
      <c r="R602" s="12" t="e">
        <f>(Q602*100000)+#REF!</f>
        <v>#REF!</v>
      </c>
      <c r="S602" t="e" cm="1">
        <f t="array" ref="S602">SUMPRODUCT(($G$2:$G$2540=G602)*(R602&gt;$R$2:$R$2540))+1</f>
        <v>#REF!</v>
      </c>
      <c r="T602" t="str">
        <f t="shared" si="58"/>
        <v xml:space="preserve">YARMOUTH </v>
      </c>
      <c r="U602">
        <v>0</v>
      </c>
      <c r="V602" t="s">
        <v>17</v>
      </c>
      <c r="W602">
        <f t="shared" si="59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60"/>
        <v>Afternoon45215</v>
      </c>
      <c r="D603" s="5" t="str">
        <f>IF('by region'!$C$2="Any","Any",'WTX courses'!V503)&amp;M603&amp;IF('by region'!$I$2="Any","Any",N603)&amp;G603</f>
        <v>AnyFlatAny45215</v>
      </c>
      <c r="E603" s="5" t="e">
        <f>IF(I603=#REF!,'WTX courses'!G503,"")</f>
        <v>#REF!</v>
      </c>
      <c r="F603" s="5" t="e">
        <f t="shared" si="61"/>
        <v>#REF!</v>
      </c>
      <c r="G603" s="15">
        <v>45215</v>
      </c>
      <c r="H603" s="16" t="s">
        <v>42</v>
      </c>
      <c r="I603" s="16" t="s">
        <v>81</v>
      </c>
      <c r="J603" s="16" t="s">
        <v>9</v>
      </c>
      <c r="K603" s="14" t="s">
        <v>24</v>
      </c>
      <c r="L603" s="14" t="s">
        <v>17</v>
      </c>
      <c r="M603" s="16" t="s">
        <v>25</v>
      </c>
      <c r="N603" s="16" t="s">
        <v>13</v>
      </c>
      <c r="O603" s="16" t="s">
        <v>14</v>
      </c>
      <c r="P603" s="12">
        <f t="shared" si="57"/>
        <v>1</v>
      </c>
      <c r="Q603" s="12" cm="1">
        <f t="array" ref="Q603">SUMPRODUCT(($G$2:$G$2540=G603)*(P603&gt;$P$2:$P$2540))+1</f>
        <v>1</v>
      </c>
      <c r="R603" s="12" t="e">
        <f>(Q603*100000)+#REF!</f>
        <v>#REF!</v>
      </c>
      <c r="S603" t="e" cm="1">
        <f t="array" ref="S603">SUMPRODUCT(($G$2:$G$2540=G603)*(R603&gt;$R$2:$R$2540))+1</f>
        <v>#REF!</v>
      </c>
      <c r="T603" t="str">
        <f t="shared" si="58"/>
        <v xml:space="preserve">YARMOUTH </v>
      </c>
      <c r="U603">
        <v>0</v>
      </c>
      <c r="V603" t="s">
        <v>19</v>
      </c>
      <c r="W603">
        <f t="shared" si="59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60"/>
        <v>Afternoon45223</v>
      </c>
      <c r="D604" s="5" t="str">
        <f>IF('by region'!$C$2="Any","Any",'WTX courses'!V504)&amp;M604&amp;IF('by region'!$I$2="Any","Any",N604)&amp;G604</f>
        <v>AnyFlatAny45223</v>
      </c>
      <c r="E604" s="5" t="e">
        <f>IF(I604=#REF!,'WTX courses'!G504,"")</f>
        <v>#REF!</v>
      </c>
      <c r="F604" s="5" t="e">
        <f t="shared" si="61"/>
        <v>#REF!</v>
      </c>
      <c r="G604" s="15">
        <v>45223</v>
      </c>
      <c r="H604" s="16" t="s">
        <v>7</v>
      </c>
      <c r="I604" s="16" t="s">
        <v>81</v>
      </c>
      <c r="J604" s="16" t="s">
        <v>9</v>
      </c>
      <c r="K604" s="14" t="s">
        <v>24</v>
      </c>
      <c r="L604" s="14" t="s">
        <v>17</v>
      </c>
      <c r="M604" s="16" t="s">
        <v>25</v>
      </c>
      <c r="N604" s="16" t="s">
        <v>13</v>
      </c>
      <c r="O604" s="16" t="s">
        <v>14</v>
      </c>
      <c r="P604" s="12">
        <f t="shared" si="57"/>
        <v>1</v>
      </c>
      <c r="Q604" s="12" cm="1">
        <f t="array" ref="Q604">SUMPRODUCT(($G$2:$G$2540=G604)*(P604&gt;$P$2:$P$2540))+1</f>
        <v>1</v>
      </c>
      <c r="R604" s="12" t="e">
        <f>(Q604*100000)+#REF!</f>
        <v>#REF!</v>
      </c>
      <c r="S604" t="e" cm="1">
        <f t="array" ref="S604">SUMPRODUCT(($G$2:$G$2540=G604)*(R604&gt;$R$2:$R$2540))+1</f>
        <v>#REF!</v>
      </c>
      <c r="T604" t="str">
        <f t="shared" si="58"/>
        <v xml:space="preserve">YARMOUTH </v>
      </c>
      <c r="U604">
        <v>0</v>
      </c>
      <c r="V604" t="s">
        <v>17</v>
      </c>
      <c r="W604">
        <f t="shared" si="59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60"/>
        <v>Afternoon44938</v>
      </c>
      <c r="D605" s="5" t="str">
        <f>IF('by region'!$C$2="Any","Any",'WTX courses'!V505)&amp;M605&amp;IF('by region'!$I$2="Any","Any",N605)&amp;G605</f>
        <v>AnyJumpAny44938</v>
      </c>
      <c r="E605" s="5" t="e">
        <f>IF(I605=#REF!,'WTX courses'!G505,"")</f>
        <v>#REF!</v>
      </c>
      <c r="F605" s="5" t="e">
        <f t="shared" si="61"/>
        <v>#REF!</v>
      </c>
      <c r="G605" s="15">
        <v>44938</v>
      </c>
      <c r="H605" s="16" t="s">
        <v>34</v>
      </c>
      <c r="I605" s="16" t="s">
        <v>64</v>
      </c>
      <c r="J605" s="16" t="s">
        <v>9</v>
      </c>
      <c r="K605" s="14" t="s">
        <v>10</v>
      </c>
      <c r="L605" s="14" t="s">
        <v>17</v>
      </c>
      <c r="M605" s="16" t="s">
        <v>12</v>
      </c>
      <c r="N605" s="16" t="s">
        <v>13</v>
      </c>
      <c r="O605" s="16" t="s">
        <v>21</v>
      </c>
      <c r="P605" s="12">
        <f t="shared" si="57"/>
        <v>1</v>
      </c>
      <c r="Q605" s="12" cm="1">
        <f t="array" ref="Q605">SUMPRODUCT(($G$2:$G$2540=G605)*(P605&gt;$P$2:$P$2540))+1</f>
        <v>1</v>
      </c>
      <c r="R605" s="12" t="e">
        <f>(Q605*100000)+#REF!</f>
        <v>#REF!</v>
      </c>
      <c r="S605" t="e" cm="1">
        <f t="array" ref="S605">SUMPRODUCT(($G$2:$G$2540=G605)*(R605&gt;$R$2:$R$2540))+1</f>
        <v>#REF!</v>
      </c>
      <c r="T605" t="str">
        <f t="shared" si="58"/>
        <v xml:space="preserve">Bangor-On-Dee </v>
      </c>
      <c r="U605">
        <v>0</v>
      </c>
      <c r="V605" t="s">
        <v>11</v>
      </c>
      <c r="W605">
        <f t="shared" si="59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60"/>
        <v>Afternoon45004</v>
      </c>
      <c r="D606" s="5" t="str">
        <f>IF('by region'!$C$2="Any","Any",'WTX courses'!V583)&amp;M606&amp;IF('by region'!$I$2="Any","Any",N606)&amp;G606</f>
        <v>AnyJumpAny45004</v>
      </c>
      <c r="E606" s="5" t="e">
        <f>IF(I606=#REF!,'WTX courses'!G583,"")</f>
        <v>#REF!</v>
      </c>
      <c r="F606" s="5" t="e">
        <f t="shared" si="61"/>
        <v>#REF!</v>
      </c>
      <c r="G606" s="15">
        <v>45004</v>
      </c>
      <c r="H606" s="16" t="s">
        <v>40</v>
      </c>
      <c r="I606" s="16" t="s">
        <v>63</v>
      </c>
      <c r="J606" s="16" t="s">
        <v>9</v>
      </c>
      <c r="K606" s="14" t="s">
        <v>16</v>
      </c>
      <c r="L606" s="14" t="s">
        <v>11</v>
      </c>
      <c r="M606" s="16" t="s">
        <v>12</v>
      </c>
      <c r="N606" s="16" t="s">
        <v>13</v>
      </c>
      <c r="O606" s="16" t="s">
        <v>21</v>
      </c>
      <c r="P606" s="12">
        <f t="shared" si="57"/>
        <v>1</v>
      </c>
      <c r="Q606" s="12" cm="1">
        <f t="array" ref="Q606">SUMPRODUCT(($G$2:$G$2540=G606)*(P606&gt;$P$2:$P$2540))+1</f>
        <v>1</v>
      </c>
      <c r="R606" s="12" t="e">
        <f>(Q606*100000)+#REF!</f>
        <v>#REF!</v>
      </c>
      <c r="S606" t="e" cm="1">
        <f t="array" ref="S606">SUMPRODUCT(($G$2:$G$2540=G606)*(R606&gt;$R$2:$R$2540))+1</f>
        <v>#REF!</v>
      </c>
      <c r="T606" t="str">
        <f t="shared" si="58"/>
        <v xml:space="preserve">Carlisle </v>
      </c>
      <c r="U606">
        <v>0</v>
      </c>
      <c r="V606" t="s">
        <v>30</v>
      </c>
      <c r="W606">
        <f t="shared" si="59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60"/>
        <v>Afternoon45073</v>
      </c>
      <c r="D607" s="5" t="str">
        <f>IF('by region'!$C$2="Any","Any",'WTX courses'!V584)&amp;M607&amp;IF('by region'!$I$2="Any","Any",N607)&amp;G607</f>
        <v>AnyJumpAny45073</v>
      </c>
      <c r="E607" s="5" t="e">
        <f>IF(I607=#REF!,'WTX courses'!G584,"")</f>
        <v>#REF!</v>
      </c>
      <c r="F607" s="5" t="e">
        <f t="shared" si="61"/>
        <v>#REF!</v>
      </c>
      <c r="G607" s="15">
        <v>45073</v>
      </c>
      <c r="H607" s="16" t="s">
        <v>37</v>
      </c>
      <c r="I607" s="16" t="s">
        <v>92</v>
      </c>
      <c r="J607" s="16" t="s">
        <v>9</v>
      </c>
      <c r="K607" s="14" t="s">
        <v>10</v>
      </c>
      <c r="L607" s="14" t="s">
        <v>11</v>
      </c>
      <c r="M607" s="16" t="s">
        <v>12</v>
      </c>
      <c r="N607" s="16" t="s">
        <v>13</v>
      </c>
      <c r="O607" s="16" t="s">
        <v>21</v>
      </c>
      <c r="P607" s="12">
        <f t="shared" si="57"/>
        <v>1</v>
      </c>
      <c r="Q607" s="12" cm="1">
        <f t="array" ref="Q607">SUMPRODUCT(($G$2:$G$2540=G607)*(P607&gt;$P$2:$P$2540))+1</f>
        <v>1</v>
      </c>
      <c r="R607" s="12" t="e">
        <f>(Q607*100000)+#REF!</f>
        <v>#REF!</v>
      </c>
      <c r="S607" t="e" cm="1">
        <f t="array" ref="S607">SUMPRODUCT(($G$2:$G$2540=G607)*(R607&gt;$R$2:$R$2540))+1</f>
        <v>#REF!</v>
      </c>
      <c r="T607" t="str">
        <f t="shared" si="58"/>
        <v xml:space="preserve">Cartmel </v>
      </c>
      <c r="U607">
        <v>0</v>
      </c>
      <c r="V607" t="s">
        <v>19</v>
      </c>
      <c r="W607">
        <f t="shared" si="59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60"/>
        <v>Afternoon45107</v>
      </c>
      <c r="D608" s="5" t="str">
        <f>IF('by region'!$C$2="Any","Any",'WTX courses'!V585)&amp;M608&amp;IF('by region'!$I$2="Any","Any",N608)&amp;G608</f>
        <v>AnyJumpAny45107</v>
      </c>
      <c r="E608" s="5" t="e">
        <f>IF(I608=#REF!,'WTX courses'!G585,"")</f>
        <v>#REF!</v>
      </c>
      <c r="F608" s="5" t="e">
        <f t="shared" si="61"/>
        <v>#REF!</v>
      </c>
      <c r="G608" s="15">
        <v>45107</v>
      </c>
      <c r="H608" s="16" t="s">
        <v>35</v>
      </c>
      <c r="I608" s="16" t="s">
        <v>92</v>
      </c>
      <c r="J608" s="16" t="s">
        <v>9</v>
      </c>
      <c r="K608" s="14" t="s">
        <v>10</v>
      </c>
      <c r="L608" s="14" t="s">
        <v>11</v>
      </c>
      <c r="M608" s="16" t="s">
        <v>12</v>
      </c>
      <c r="N608" s="16" t="s">
        <v>13</v>
      </c>
      <c r="O608" s="16" t="s">
        <v>21</v>
      </c>
      <c r="P608" s="12">
        <f t="shared" si="57"/>
        <v>1</v>
      </c>
      <c r="Q608" s="12" cm="1">
        <f t="array" ref="Q608">SUMPRODUCT(($G$2:$G$2540=G608)*(P608&gt;$P$2:$P$2540))+1</f>
        <v>1</v>
      </c>
      <c r="R608" s="12" t="e">
        <f>(Q608*100000)+#REF!</f>
        <v>#REF!</v>
      </c>
      <c r="S608" t="e" cm="1">
        <f t="array" ref="S608">SUMPRODUCT(($G$2:$G$2540=G608)*(R608&gt;$R$2:$R$2540))+1</f>
        <v>#REF!</v>
      </c>
      <c r="T608" t="str">
        <f t="shared" si="58"/>
        <v xml:space="preserve">Cartmel </v>
      </c>
      <c r="U608">
        <v>0</v>
      </c>
      <c r="V608" t="s">
        <v>30</v>
      </c>
      <c r="W608">
        <f t="shared" si="59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60"/>
        <v>Afternoon45129</v>
      </c>
      <c r="D609" s="5" t="str">
        <f>IF('by region'!$C$2="Any","Any",'WTX courses'!V586)&amp;M609&amp;IF('by region'!$I$2="Any","Any",N609)&amp;G609</f>
        <v>AnyJumpAny45129</v>
      </c>
      <c r="E609" s="5" t="e">
        <f>IF(I609=#REF!,'WTX courses'!G586,"")</f>
        <v>#REF!</v>
      </c>
      <c r="F609" s="5" t="e">
        <f t="shared" si="61"/>
        <v>#REF!</v>
      </c>
      <c r="G609" s="15">
        <v>45129</v>
      </c>
      <c r="H609" s="16" t="s">
        <v>37</v>
      </c>
      <c r="I609" s="16" t="s">
        <v>92</v>
      </c>
      <c r="J609" s="16" t="s">
        <v>9</v>
      </c>
      <c r="K609" s="14" t="s">
        <v>10</v>
      </c>
      <c r="L609" s="14" t="s">
        <v>11</v>
      </c>
      <c r="M609" s="16" t="s">
        <v>12</v>
      </c>
      <c r="N609" s="16" t="s">
        <v>13</v>
      </c>
      <c r="O609" s="16" t="s">
        <v>21</v>
      </c>
      <c r="P609" s="12">
        <f t="shared" si="57"/>
        <v>1</v>
      </c>
      <c r="Q609" s="12" cm="1">
        <f t="array" ref="Q609">SUMPRODUCT(($G$2:$G$2540=G609)*(P609&gt;$P$2:$P$2540))+1</f>
        <v>1</v>
      </c>
      <c r="R609" s="12" t="e">
        <f>(Q609*100000)+#REF!</f>
        <v>#REF!</v>
      </c>
      <c r="S609" t="e" cm="1">
        <f t="array" ref="S609">SUMPRODUCT(($G$2:$G$2540=G609)*(R609&gt;$R$2:$R$2540))+1</f>
        <v>#REF!</v>
      </c>
      <c r="T609" t="str">
        <f t="shared" si="58"/>
        <v xml:space="preserve">Cartmel </v>
      </c>
      <c r="U609">
        <v>0</v>
      </c>
      <c r="V609" t="s">
        <v>19</v>
      </c>
      <c r="W609">
        <f t="shared" si="59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60"/>
        <v>Afternoon45131</v>
      </c>
      <c r="D610" s="5" t="str">
        <f>IF('by region'!$C$2="Any","Any",'WTX courses'!V588)&amp;M610&amp;IF('by region'!$I$2="Any","Any",N610)&amp;G610</f>
        <v>AnyJumpAny45131</v>
      </c>
      <c r="E610" s="5" t="e">
        <f>IF(I610=#REF!,'WTX courses'!G588,"")</f>
        <v>#REF!</v>
      </c>
      <c r="F610" s="5" t="e">
        <f t="shared" si="61"/>
        <v>#REF!</v>
      </c>
      <c r="G610" s="15">
        <v>45131</v>
      </c>
      <c r="H610" s="16" t="s">
        <v>42</v>
      </c>
      <c r="I610" s="16" t="s">
        <v>92</v>
      </c>
      <c r="J610" s="16" t="s">
        <v>9</v>
      </c>
      <c r="K610" s="14" t="s">
        <v>10</v>
      </c>
      <c r="L610" s="14" t="s">
        <v>11</v>
      </c>
      <c r="M610" s="16" t="s">
        <v>12</v>
      </c>
      <c r="N610" s="16" t="s">
        <v>13</v>
      </c>
      <c r="O610" s="16" t="s">
        <v>21</v>
      </c>
      <c r="P610" s="12">
        <f t="shared" si="57"/>
        <v>1</v>
      </c>
      <c r="Q610" s="12" cm="1">
        <f t="array" ref="Q610">SUMPRODUCT(($G$2:$G$2540=G610)*(P610&gt;$P$2:$P$2540))+1</f>
        <v>1</v>
      </c>
      <c r="R610" s="12" t="e">
        <f>(Q610*100000)+#REF!</f>
        <v>#REF!</v>
      </c>
      <c r="S610" t="e" cm="1">
        <f t="array" ref="S610">SUMPRODUCT(($G$2:$G$2540=G610)*(R610&gt;$R$2:$R$2540))+1</f>
        <v>#REF!</v>
      </c>
      <c r="T610" t="str">
        <f t="shared" si="58"/>
        <v xml:space="preserve">Cartmel </v>
      </c>
      <c r="U610">
        <v>0</v>
      </c>
      <c r="V610" t="s">
        <v>19</v>
      </c>
      <c r="W610">
        <f t="shared" si="59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60"/>
        <v>Afternoon44934</v>
      </c>
      <c r="D611" s="5" t="str">
        <f>IF('by region'!$C$2="Any","Any",'WTX courses'!V589)&amp;M611&amp;IF('by region'!$I$2="Any","Any",N611)&amp;G611</f>
        <v>AnyJumpAny44934</v>
      </c>
      <c r="E611" s="5" t="e">
        <f>IF(I611=#REF!,'WTX courses'!G589,"")</f>
        <v>#REF!</v>
      </c>
      <c r="F611" s="5" t="e">
        <f t="shared" si="61"/>
        <v>#REF!</v>
      </c>
      <c r="G611" s="15">
        <v>44934</v>
      </c>
      <c r="H611" s="16" t="s">
        <v>40</v>
      </c>
      <c r="I611" s="16" t="s">
        <v>54</v>
      </c>
      <c r="J611" s="16" t="s">
        <v>9</v>
      </c>
      <c r="K611" s="14" t="s">
        <v>24</v>
      </c>
      <c r="L611" s="14" t="s">
        <v>19</v>
      </c>
      <c r="M611" s="16" t="s">
        <v>12</v>
      </c>
      <c r="N611" s="16" t="s">
        <v>13</v>
      </c>
      <c r="O611" s="16" t="s">
        <v>21</v>
      </c>
      <c r="P611" s="12">
        <f t="shared" si="57"/>
        <v>1</v>
      </c>
      <c r="Q611" s="12" cm="1">
        <f t="array" ref="Q611">SUMPRODUCT(($G$2:$G$2540=G611)*(P611&gt;$P$2:$P$2540))+1</f>
        <v>1</v>
      </c>
      <c r="R611" s="12" t="e">
        <f>(Q611*100000)+#REF!</f>
        <v>#REF!</v>
      </c>
      <c r="S611" t="e" cm="1">
        <f t="array" ref="S611">SUMPRODUCT(($G$2:$G$2540=G611)*(R611&gt;$R$2:$R$2540))+1</f>
        <v>#REF!</v>
      </c>
      <c r="T611" t="str">
        <f t="shared" si="58"/>
        <v xml:space="preserve">Chepstow </v>
      </c>
      <c r="U611">
        <v>0</v>
      </c>
      <c r="V611" t="s">
        <v>17</v>
      </c>
      <c r="W611">
        <f t="shared" si="59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60"/>
        <v>Afternoon44943</v>
      </c>
      <c r="D612" s="5" t="str">
        <f>IF('by region'!$C$2="Any","Any",'WTX courses'!V590)&amp;M612&amp;IF('by region'!$I$2="Any","Any",N612)&amp;G612</f>
        <v>AnyJumpAny44943</v>
      </c>
      <c r="E612" s="5" t="e">
        <f>IF(I612=#REF!,'WTX courses'!G590,"")</f>
        <v>#REF!</v>
      </c>
      <c r="F612" s="5" t="e">
        <f t="shared" si="61"/>
        <v>#REF!</v>
      </c>
      <c r="G612" s="15">
        <v>44943</v>
      </c>
      <c r="H612" s="16" t="s">
        <v>7</v>
      </c>
      <c r="I612" s="16" t="s">
        <v>54</v>
      </c>
      <c r="J612" s="16" t="s">
        <v>9</v>
      </c>
      <c r="K612" s="14" t="s">
        <v>24</v>
      </c>
      <c r="L612" s="14" t="s">
        <v>19</v>
      </c>
      <c r="M612" s="16" t="s">
        <v>12</v>
      </c>
      <c r="N612" s="16" t="s">
        <v>13</v>
      </c>
      <c r="O612" s="16" t="s">
        <v>21</v>
      </c>
      <c r="P612" s="12">
        <f t="shared" si="57"/>
        <v>1</v>
      </c>
      <c r="Q612" s="12" cm="1">
        <f t="array" ref="Q612">SUMPRODUCT(($G$2:$G$2540=G612)*(P612&gt;$P$2:$P$2540))+1</f>
        <v>1</v>
      </c>
      <c r="R612" s="12" t="e">
        <f>(Q612*100000)+#REF!</f>
        <v>#REF!</v>
      </c>
      <c r="S612" t="e" cm="1">
        <f t="array" ref="S612">SUMPRODUCT(($G$2:$G$2540=G612)*(R612&gt;$R$2:$R$2540))+1</f>
        <v>#REF!</v>
      </c>
      <c r="T612" t="str">
        <f t="shared" si="58"/>
        <v xml:space="preserve">Chepstow </v>
      </c>
      <c r="U612">
        <v>0</v>
      </c>
      <c r="V612" t="s">
        <v>17</v>
      </c>
      <c r="W612">
        <f t="shared" si="59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60"/>
        <v>Afternoon44936</v>
      </c>
      <c r="D613" s="5" t="str">
        <f>IF('by region'!$C$2="Any","Any",'WTX courses'!V591)&amp;M613&amp;IF('by region'!$I$2="Any","Any",N613)&amp;G613</f>
        <v>AnyJumpAny44936</v>
      </c>
      <c r="E613" s="5" t="e">
        <f>IF(I613=#REF!,'WTX courses'!G591,"")</f>
        <v>#REF!</v>
      </c>
      <c r="F613" s="5" t="e">
        <f t="shared" si="61"/>
        <v>#REF!</v>
      </c>
      <c r="G613" s="15">
        <v>44936</v>
      </c>
      <c r="H613" s="16" t="s">
        <v>7</v>
      </c>
      <c r="I613" s="16" t="s">
        <v>18</v>
      </c>
      <c r="J613" s="16" t="s">
        <v>9</v>
      </c>
      <c r="K613" s="14" t="s">
        <v>16</v>
      </c>
      <c r="L613" s="14" t="s">
        <v>19</v>
      </c>
      <c r="M613" s="16" t="s">
        <v>12</v>
      </c>
      <c r="N613" s="16" t="s">
        <v>13</v>
      </c>
      <c r="O613" s="16" t="s">
        <v>21</v>
      </c>
      <c r="P613" s="12">
        <f t="shared" si="57"/>
        <v>1</v>
      </c>
      <c r="Q613" s="12" cm="1">
        <f t="array" ref="Q613">SUMPRODUCT(($G$2:$G$2540=G613)*(P613&gt;$P$2:$P$2540))+1</f>
        <v>1</v>
      </c>
      <c r="R613" s="12" t="e">
        <f>(Q613*100000)+#REF!</f>
        <v>#REF!</v>
      </c>
      <c r="S613" t="e" cm="1">
        <f t="array" ref="S613">SUMPRODUCT(($G$2:$G$2540=G613)*(R613&gt;$R$2:$R$2540))+1</f>
        <v>#REF!</v>
      </c>
      <c r="T613" t="str">
        <f t="shared" si="58"/>
        <v xml:space="preserve">Exeter </v>
      </c>
      <c r="U613">
        <v>0</v>
      </c>
      <c r="V613" t="s">
        <v>17</v>
      </c>
      <c r="W613">
        <f t="shared" si="59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60"/>
        <v>Afternoon44950</v>
      </c>
      <c r="D614" s="5" t="str">
        <f>IF('by region'!$C$2="Any","Any",'WTX courses'!V592)&amp;M614&amp;IF('by region'!$I$2="Any","Any",N614)&amp;G614</f>
        <v>AnyJumpAny44950</v>
      </c>
      <c r="E614" s="5" t="e">
        <f>IF(I614=#REF!,'WTX courses'!G592,"")</f>
        <v>#REF!</v>
      </c>
      <c r="F614" s="5" t="e">
        <f t="shared" si="61"/>
        <v>#REF!</v>
      </c>
      <c r="G614" s="15">
        <v>44950</v>
      </c>
      <c r="H614" s="16" t="s">
        <v>7</v>
      </c>
      <c r="I614" s="16" t="s">
        <v>18</v>
      </c>
      <c r="J614" s="16" t="s">
        <v>9</v>
      </c>
      <c r="K614" s="14" t="s">
        <v>16</v>
      </c>
      <c r="L614" s="14" t="s">
        <v>19</v>
      </c>
      <c r="M614" s="16" t="s">
        <v>12</v>
      </c>
      <c r="N614" s="16" t="s">
        <v>13</v>
      </c>
      <c r="O614" s="16" t="s">
        <v>21</v>
      </c>
      <c r="P614" s="12">
        <f t="shared" si="57"/>
        <v>1</v>
      </c>
      <c r="Q614" s="12" cm="1">
        <f t="array" ref="Q614">SUMPRODUCT(($G$2:$G$2540=G614)*(P614&gt;$P$2:$P$2540))+1</f>
        <v>1</v>
      </c>
      <c r="R614" s="12" t="e">
        <f>(Q614*100000)+#REF!</f>
        <v>#REF!</v>
      </c>
      <c r="S614" t="e" cm="1">
        <f t="array" ref="S614">SUMPRODUCT(($G$2:$G$2540=G614)*(R614&gt;$R$2:$R$2540))+1</f>
        <v>#REF!</v>
      </c>
      <c r="T614" t="str">
        <f t="shared" si="58"/>
        <v xml:space="preserve">Exeter </v>
      </c>
      <c r="U614">
        <v>0</v>
      </c>
      <c r="V614" t="s">
        <v>19</v>
      </c>
      <c r="W614">
        <f t="shared" si="59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60"/>
        <v>Afternoon44931</v>
      </c>
      <c r="D615" s="5" t="str">
        <f>IF('by region'!$C$2="Any","Any",'WTX courses'!V593)&amp;M615&amp;IF('by region'!$I$2="Any","Any",N615)&amp;G615</f>
        <v>AnyJumpAny44931</v>
      </c>
      <c r="E615" s="5" t="e">
        <f>IF(I615=#REF!,'WTX courses'!G593,"")</f>
        <v>#REF!</v>
      </c>
      <c r="F615" s="5" t="e">
        <f t="shared" si="61"/>
        <v>#REF!</v>
      </c>
      <c r="G615" s="15">
        <v>44931</v>
      </c>
      <c r="H615" s="16" t="s">
        <v>34</v>
      </c>
      <c r="I615" s="16" t="s">
        <v>65</v>
      </c>
      <c r="J615" s="16" t="s">
        <v>9</v>
      </c>
      <c r="K615" s="14" t="s">
        <v>24</v>
      </c>
      <c r="L615" s="14" t="s">
        <v>19</v>
      </c>
      <c r="M615" s="16" t="s">
        <v>12</v>
      </c>
      <c r="N615" s="16" t="s">
        <v>13</v>
      </c>
      <c r="O615" s="16" t="s">
        <v>21</v>
      </c>
      <c r="P615" s="12">
        <f t="shared" si="57"/>
        <v>1</v>
      </c>
      <c r="Q615" s="12" cm="1">
        <f t="array" ref="Q615">SUMPRODUCT(($G$2:$G$2540=G615)*(P615&gt;$P$2:$P$2540))+1</f>
        <v>1</v>
      </c>
      <c r="R615" s="12" t="e">
        <f>(Q615*100000)+#REF!</f>
        <v>#REF!</v>
      </c>
      <c r="S615" t="e" cm="1">
        <f t="array" ref="S615">SUMPRODUCT(($G$2:$G$2540=G615)*(R615&gt;$R$2:$R$2540))+1</f>
        <v>#REF!</v>
      </c>
      <c r="T615" t="str">
        <f t="shared" si="58"/>
        <v xml:space="preserve">Ffos Las </v>
      </c>
      <c r="U615">
        <v>0</v>
      </c>
      <c r="V615" t="s">
        <v>19</v>
      </c>
      <c r="W615">
        <f t="shared" si="59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60"/>
        <v>Afternoon45013</v>
      </c>
      <c r="D616" s="5" t="str">
        <f>IF('by region'!$C$2="Any","Any",'WTX courses'!V594)&amp;M616&amp;IF('by region'!$I$2="Any","Any",N616)&amp;G616</f>
        <v>AnyJumpAny45013</v>
      </c>
      <c r="E616" s="5" t="e">
        <f>IF(I616=#REF!,'WTX courses'!G594,"")</f>
        <v>#REF!</v>
      </c>
      <c r="F616" s="5" t="e">
        <f t="shared" si="61"/>
        <v>#REF!</v>
      </c>
      <c r="G616" s="15">
        <v>45013</v>
      </c>
      <c r="H616" s="16" t="s">
        <v>7</v>
      </c>
      <c r="I616" s="16" t="s">
        <v>45</v>
      </c>
      <c r="J616" s="16" t="s">
        <v>9</v>
      </c>
      <c r="K616" s="14" t="s">
        <v>16</v>
      </c>
      <c r="L616" s="14" t="s">
        <v>17</v>
      </c>
      <c r="M616" s="16" t="s">
        <v>12</v>
      </c>
      <c r="N616" s="16" t="s">
        <v>13</v>
      </c>
      <c r="O616" s="16" t="s">
        <v>21</v>
      </c>
      <c r="P616" s="12">
        <f t="shared" si="57"/>
        <v>1</v>
      </c>
      <c r="Q616" s="12" cm="1">
        <f t="array" ref="Q616">SUMPRODUCT(($G$2:$G$2540=G616)*(P616&gt;$P$2:$P$2540))+1</f>
        <v>1</v>
      </c>
      <c r="R616" s="12" t="e">
        <f>(Q616*100000)+#REF!</f>
        <v>#REF!</v>
      </c>
      <c r="S616" t="e" cm="1">
        <f t="array" ref="S616">SUMPRODUCT(($G$2:$G$2540=G616)*(R616&gt;$R$2:$R$2540))+1</f>
        <v>#REF!</v>
      </c>
      <c r="T616" t="str">
        <f t="shared" si="58"/>
        <v xml:space="preserve">Huntingdon </v>
      </c>
      <c r="U616">
        <v>0</v>
      </c>
      <c r="V616" t="s">
        <v>11</v>
      </c>
      <c r="W616">
        <f t="shared" si="59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60"/>
        <v>Afternoon45032</v>
      </c>
      <c r="D617" s="5" t="str">
        <f>IF('by region'!$C$2="Any","Any",'WTX courses'!V595)&amp;M617&amp;IF('by region'!$I$2="Any","Any",N617)&amp;G617</f>
        <v>AnyJumpAny45032</v>
      </c>
      <c r="E617" s="5" t="e">
        <f>IF(I617=#REF!,'WTX courses'!G595,"")</f>
        <v>#REF!</v>
      </c>
      <c r="F617" s="5" t="e">
        <f t="shared" si="61"/>
        <v>#REF!</v>
      </c>
      <c r="G617" s="15">
        <v>45032</v>
      </c>
      <c r="H617" s="16" t="s">
        <v>40</v>
      </c>
      <c r="I617" s="16" t="s">
        <v>45</v>
      </c>
      <c r="J617" s="16" t="s">
        <v>9</v>
      </c>
      <c r="K617" s="14" t="s">
        <v>16</v>
      </c>
      <c r="L617" s="14" t="s">
        <v>17</v>
      </c>
      <c r="M617" s="16" t="s">
        <v>12</v>
      </c>
      <c r="N617" s="16" t="s">
        <v>13</v>
      </c>
      <c r="O617" s="16" t="s">
        <v>21</v>
      </c>
      <c r="P617" s="12">
        <f t="shared" si="57"/>
        <v>1</v>
      </c>
      <c r="Q617" s="12" cm="1">
        <f t="array" ref="Q617">SUMPRODUCT(($G$2:$G$2540=G617)*(P617&gt;$P$2:$P$2540))+1</f>
        <v>1</v>
      </c>
      <c r="R617" s="12" t="e">
        <f>(Q617*100000)+#REF!</f>
        <v>#REF!</v>
      </c>
      <c r="S617" t="e" cm="1">
        <f t="array" ref="S617">SUMPRODUCT(($G$2:$G$2540=G617)*(R617&gt;$R$2:$R$2540))+1</f>
        <v>#REF!</v>
      </c>
      <c r="T617" t="str">
        <f t="shared" si="58"/>
        <v xml:space="preserve">Huntingdon </v>
      </c>
      <c r="U617">
        <v>0</v>
      </c>
      <c r="V617" t="s">
        <v>17</v>
      </c>
      <c r="W617">
        <f t="shared" si="59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60"/>
        <v>Afternoon45231</v>
      </c>
      <c r="D618" s="5" t="str">
        <f>IF('by region'!$C$2="Any","Any",'WTX courses'!V596)&amp;M618&amp;IF('by region'!$I$2="Any","Any",N618)&amp;G618</f>
        <v>AnyJumpAny45231</v>
      </c>
      <c r="E618" s="5" t="e">
        <f>IF(I618=#REF!,'WTX courses'!G596,"")</f>
        <v>#REF!</v>
      </c>
      <c r="F618" s="5" t="e">
        <f t="shared" si="61"/>
        <v>#REF!</v>
      </c>
      <c r="G618" s="15">
        <v>45231</v>
      </c>
      <c r="H618" s="16" t="s">
        <v>27</v>
      </c>
      <c r="I618" s="16" t="s">
        <v>36</v>
      </c>
      <c r="J618" s="16" t="s">
        <v>9</v>
      </c>
      <c r="K618" s="14" t="s">
        <v>24</v>
      </c>
      <c r="L618" s="14" t="s">
        <v>19</v>
      </c>
      <c r="M618" s="16" t="s">
        <v>12</v>
      </c>
      <c r="N618" s="16" t="s">
        <v>13</v>
      </c>
      <c r="O618" s="16" t="s">
        <v>21</v>
      </c>
      <c r="P618" s="12">
        <f t="shared" si="57"/>
        <v>1</v>
      </c>
      <c r="Q618" s="12" cm="1">
        <f t="array" ref="Q618">SUMPRODUCT(($G$2:$G$2540=G618)*(P618&gt;$P$2:$P$2540))+1</f>
        <v>1</v>
      </c>
      <c r="R618" s="12" t="e">
        <f>(Q618*100000)+#REF!</f>
        <v>#REF!</v>
      </c>
      <c r="S618" t="e" cm="1">
        <f t="array" ref="S618">SUMPRODUCT(($G$2:$G$2540=G618)*(R618&gt;$R$2:$R$2540))+1</f>
        <v>#REF!</v>
      </c>
      <c r="T618" t="str">
        <f t="shared" si="58"/>
        <v xml:space="preserve">Lingfield Park </v>
      </c>
      <c r="U618">
        <v>0</v>
      </c>
      <c r="V618" t="s">
        <v>17</v>
      </c>
      <c r="W618">
        <f t="shared" si="59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60"/>
        <v>Afternoon45006</v>
      </c>
      <c r="D619" s="5" t="str">
        <f>IF('by region'!$C$2="Any","Any",'WTX courses'!V597)&amp;M619&amp;IF('by region'!$I$2="Any","Any",N619)&amp;G619</f>
        <v>AnyJumpAny45006</v>
      </c>
      <c r="E619" s="5" t="e">
        <f>IF(I619=#REF!,'WTX courses'!G597,"")</f>
        <v>#REF!</v>
      </c>
      <c r="F619" s="5" t="e">
        <f t="shared" si="61"/>
        <v>#REF!</v>
      </c>
      <c r="G619" s="15">
        <v>45006</v>
      </c>
      <c r="H619" s="16" t="s">
        <v>7</v>
      </c>
      <c r="I619" s="16" t="s">
        <v>53</v>
      </c>
      <c r="J619" s="16" t="s">
        <v>9</v>
      </c>
      <c r="K619" s="14" t="s">
        <v>16</v>
      </c>
      <c r="L619" s="14" t="s">
        <v>17</v>
      </c>
      <c r="M619" s="16" t="s">
        <v>12</v>
      </c>
      <c r="N619" s="16" t="s">
        <v>13</v>
      </c>
      <c r="O619" s="16" t="s">
        <v>21</v>
      </c>
      <c r="P619" s="12">
        <f t="shared" si="57"/>
        <v>1</v>
      </c>
      <c r="Q619" s="12" cm="1">
        <f t="array" ref="Q619">SUMPRODUCT(($G$2:$G$2540=G619)*(P619&gt;$P$2:$P$2540))+1</f>
        <v>1</v>
      </c>
      <c r="R619" s="12" t="e">
        <f>(Q619*100000)+#REF!</f>
        <v>#REF!</v>
      </c>
      <c r="S619" t="e" cm="1">
        <f t="array" ref="S619">SUMPRODUCT(($G$2:$G$2540=G619)*(R619&gt;$R$2:$R$2540))+1</f>
        <v>#REF!</v>
      </c>
      <c r="T619" t="str">
        <f t="shared" si="58"/>
        <v xml:space="preserve">Market Rasen </v>
      </c>
      <c r="U619">
        <v>1</v>
      </c>
      <c r="V619" t="s">
        <v>11</v>
      </c>
      <c r="W619">
        <f t="shared" si="59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60"/>
        <v>Evening45068</v>
      </c>
      <c r="D620" s="5" t="str">
        <f>IF('by region'!$C$2="Any","Any",'WTX courses'!V598)&amp;M620&amp;IF('by region'!$I$2="Any","Any",N620)&amp;G620</f>
        <v>AnyJumpAny45068</v>
      </c>
      <c r="E620" s="5" t="e">
        <f>IF(I620=#REF!,'WTX courses'!G598,"")</f>
        <v>#REF!</v>
      </c>
      <c r="F620" s="5" t="e">
        <f t="shared" si="61"/>
        <v>#REF!</v>
      </c>
      <c r="G620" s="15">
        <v>45068</v>
      </c>
      <c r="H620" s="16" t="s">
        <v>42</v>
      </c>
      <c r="I620" s="16" t="s">
        <v>53</v>
      </c>
      <c r="J620" s="16" t="s">
        <v>80</v>
      </c>
      <c r="K620" s="14" t="s">
        <v>16</v>
      </c>
      <c r="L620" s="14" t="s">
        <v>17</v>
      </c>
      <c r="M620" s="16" t="s">
        <v>12</v>
      </c>
      <c r="N620" s="16" t="s">
        <v>13</v>
      </c>
      <c r="O620" s="16" t="s">
        <v>21</v>
      </c>
      <c r="P620" s="12">
        <f t="shared" si="57"/>
        <v>2</v>
      </c>
      <c r="Q620" s="12" cm="1">
        <f t="array" ref="Q620">SUMPRODUCT(($G$2:$G$2540=G620)*(P620&gt;$P$2:$P$2540))+1</f>
        <v>3</v>
      </c>
      <c r="R620" s="12" t="e">
        <f>(Q620*100000)+#REF!</f>
        <v>#REF!</v>
      </c>
      <c r="S620" t="e" cm="1">
        <f t="array" ref="S620">SUMPRODUCT(($G$2:$G$2540=G620)*(R620&gt;$R$2:$R$2540))+1</f>
        <v>#REF!</v>
      </c>
      <c r="T620" t="str">
        <f t="shared" si="58"/>
        <v>Market Rasen †</v>
      </c>
      <c r="U620">
        <v>0</v>
      </c>
      <c r="V620" t="s">
        <v>19</v>
      </c>
      <c r="W620">
        <f t="shared" si="59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60"/>
        <v>Afternoon44976</v>
      </c>
      <c r="D621" s="5" t="str">
        <f>IF('by region'!$C$2="Any","Any",'WTX courses'!V599)&amp;M621&amp;IF('by region'!$I$2="Any","Any",N621)&amp;G621</f>
        <v>AnyJumpAny44976</v>
      </c>
      <c r="E621" s="5" t="e">
        <f>IF(I621=#REF!,'WTX courses'!G599,"")</f>
        <v>#REF!</v>
      </c>
      <c r="F621" s="5" t="e">
        <f t="shared" si="61"/>
        <v>#REF!</v>
      </c>
      <c r="G621" s="15">
        <v>44976</v>
      </c>
      <c r="H621" s="16" t="s">
        <v>40</v>
      </c>
      <c r="I621" s="16" t="s">
        <v>51</v>
      </c>
      <c r="J621" s="16" t="s">
        <v>9</v>
      </c>
      <c r="K621" s="14" t="s">
        <v>10</v>
      </c>
      <c r="L621" s="14" t="s">
        <v>19</v>
      </c>
      <c r="M621" s="16" t="s">
        <v>12</v>
      </c>
      <c r="N621" s="16" t="s">
        <v>13</v>
      </c>
      <c r="O621" s="16" t="s">
        <v>21</v>
      </c>
      <c r="P621" s="12">
        <f t="shared" si="57"/>
        <v>1</v>
      </c>
      <c r="Q621" s="12" cm="1">
        <f t="array" ref="Q621">SUMPRODUCT(($G$2:$G$2540=G621)*(P621&gt;$P$2:$P$2540))+1</f>
        <v>1</v>
      </c>
      <c r="R621" s="12" t="e">
        <f>(Q621*100000)+#REF!</f>
        <v>#REF!</v>
      </c>
      <c r="S621" t="e" cm="1">
        <f t="array" ref="S621">SUMPRODUCT(($G$2:$G$2540=G621)*(R621&gt;$R$2:$R$2540))+1</f>
        <v>#REF!</v>
      </c>
      <c r="T621" t="str">
        <f t="shared" si="58"/>
        <v xml:space="preserve">Newbury </v>
      </c>
      <c r="U621">
        <v>0</v>
      </c>
      <c r="V621" t="s">
        <v>11</v>
      </c>
      <c r="W621">
        <f t="shared" si="59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60"/>
        <v>Afternoon44973</v>
      </c>
      <c r="D622" s="5" t="str">
        <f>IF('by region'!$C$2="Any","Any",'WTX courses'!V600)&amp;M622&amp;IF('by region'!$I$2="Any","Any",N622)&amp;G622</f>
        <v>AnyJumpAny44973</v>
      </c>
      <c r="E622" s="5" t="e">
        <f>IF(I622=#REF!,'WTX courses'!G600,"")</f>
        <v>#REF!</v>
      </c>
      <c r="F622" s="5" t="e">
        <f t="shared" si="61"/>
        <v>#REF!</v>
      </c>
      <c r="G622" s="15">
        <v>44973</v>
      </c>
      <c r="H622" s="16" t="s">
        <v>34</v>
      </c>
      <c r="I622" s="16" t="s">
        <v>31</v>
      </c>
      <c r="J622" s="16" t="s">
        <v>9</v>
      </c>
      <c r="K622" s="14" t="s">
        <v>24</v>
      </c>
      <c r="L622" s="14" t="s">
        <v>11</v>
      </c>
      <c r="M622" s="16" t="s">
        <v>12</v>
      </c>
      <c r="N622" s="16" t="s">
        <v>13</v>
      </c>
      <c r="O622" s="16" t="s">
        <v>21</v>
      </c>
      <c r="P622" s="12">
        <f t="shared" si="57"/>
        <v>1</v>
      </c>
      <c r="Q622" s="12" cm="1">
        <f t="array" ref="Q622">SUMPRODUCT(($G$2:$G$2540=G622)*(P622&gt;$P$2:$P$2540))+1</f>
        <v>1</v>
      </c>
      <c r="R622" s="12" t="e">
        <f>(Q622*100000)+#REF!</f>
        <v>#REF!</v>
      </c>
      <c r="S622" t="e" cm="1">
        <f t="array" ref="S622">SUMPRODUCT(($G$2:$G$2540=G622)*(R622&gt;$R$2:$R$2540))+1</f>
        <v>#REF!</v>
      </c>
      <c r="T622" t="str">
        <f t="shared" si="58"/>
        <v xml:space="preserve">Newcastle </v>
      </c>
      <c r="U622">
        <v>0</v>
      </c>
      <c r="V622" t="s">
        <v>19</v>
      </c>
      <c r="W622">
        <f t="shared" si="59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60"/>
        <v>Afternoon45014</v>
      </c>
      <c r="D623" s="5" t="str">
        <f>IF('by region'!$C$2="Any","Any",'WTX courses'!V601)&amp;M623&amp;IF('by region'!$I$2="Any","Any",N623)&amp;G623</f>
        <v>AnyJumpAny45014</v>
      </c>
      <c r="E623" s="5" t="e">
        <f>IF(I623=#REF!,'WTX courses'!G601,"")</f>
        <v>#REF!</v>
      </c>
      <c r="F623" s="5" t="e">
        <f t="shared" si="61"/>
        <v>#REF!</v>
      </c>
      <c r="G623" s="15">
        <v>45014</v>
      </c>
      <c r="H623" s="16" t="s">
        <v>27</v>
      </c>
      <c r="I623" s="16" t="s">
        <v>31</v>
      </c>
      <c r="J623" s="16" t="s">
        <v>9</v>
      </c>
      <c r="K623" s="14" t="s">
        <v>24</v>
      </c>
      <c r="L623" s="14" t="s">
        <v>11</v>
      </c>
      <c r="M623" s="16" t="s">
        <v>12</v>
      </c>
      <c r="N623" s="16" t="s">
        <v>13</v>
      </c>
      <c r="O623" s="16" t="s">
        <v>21</v>
      </c>
      <c r="P623" s="12">
        <f t="shared" si="57"/>
        <v>1</v>
      </c>
      <c r="Q623" s="12" cm="1">
        <f t="array" ref="Q623">SUMPRODUCT(($G$2:$G$2540=G623)*(P623&gt;$P$2:$P$2540))+1</f>
        <v>1</v>
      </c>
      <c r="R623" s="12" t="e">
        <f>(Q623*100000)+#REF!</f>
        <v>#REF!</v>
      </c>
      <c r="S623" t="e" cm="1">
        <f t="array" ref="S623">SUMPRODUCT(($G$2:$G$2540=G623)*(R623&gt;$R$2:$R$2540))+1</f>
        <v>#REF!</v>
      </c>
      <c r="T623" t="str">
        <f t="shared" si="58"/>
        <v xml:space="preserve">Newcastle </v>
      </c>
      <c r="U623">
        <v>0</v>
      </c>
      <c r="V623" t="s">
        <v>17</v>
      </c>
      <c r="W623">
        <f t="shared" si="59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60"/>
        <v>Afternoon44939</v>
      </c>
      <c r="D624" s="5" t="str">
        <f>IF('by region'!$C$2="Any","Any",'WTX courses'!V602)&amp;M624&amp;IF('by region'!$I$2="Any","Any",N624)&amp;G624</f>
        <v>AnyJumpAny44939</v>
      </c>
      <c r="E624" s="5" t="e">
        <f>IF(I624=#REF!,'WTX courses'!G602,"")</f>
        <v>#REF!</v>
      </c>
      <c r="F624" s="5" t="e">
        <f t="shared" si="61"/>
        <v>#REF!</v>
      </c>
      <c r="G624" s="15">
        <v>44939</v>
      </c>
      <c r="H624" s="16" t="s">
        <v>35</v>
      </c>
      <c r="I624" s="16" t="s">
        <v>46</v>
      </c>
      <c r="J624" s="16" t="s">
        <v>9</v>
      </c>
      <c r="K624" s="14" t="s">
        <v>24</v>
      </c>
      <c r="L624" s="14" t="s">
        <v>11</v>
      </c>
      <c r="M624" s="16" t="s">
        <v>12</v>
      </c>
      <c r="N624" s="16" t="s">
        <v>13</v>
      </c>
      <c r="O624" s="16" t="s">
        <v>21</v>
      </c>
      <c r="P624" s="12">
        <f t="shared" si="57"/>
        <v>1</v>
      </c>
      <c r="Q624" s="12" cm="1">
        <f t="array" ref="Q624">SUMPRODUCT(($G$2:$G$2540=G624)*(P624&gt;$P$2:$P$2540))+1</f>
        <v>1</v>
      </c>
      <c r="R624" s="12" t="e">
        <f>(Q624*100000)+#REF!</f>
        <v>#REF!</v>
      </c>
      <c r="S624" t="e" cm="1">
        <f t="array" ref="S624">SUMPRODUCT(($G$2:$G$2540=G624)*(R624&gt;$R$2:$R$2540))+1</f>
        <v>#REF!</v>
      </c>
      <c r="T624" t="str">
        <f t="shared" si="58"/>
        <v xml:space="preserve">Sedgefield </v>
      </c>
      <c r="U624">
        <v>1</v>
      </c>
      <c r="V624" t="s">
        <v>11</v>
      </c>
      <c r="W624">
        <f t="shared" si="59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60"/>
        <v>Afternoon44951</v>
      </c>
      <c r="D625" s="5" t="str">
        <f>IF('by region'!$C$2="Any","Any",'WTX courses'!V603)&amp;M625&amp;IF('by region'!$I$2="Any","Any",N625)&amp;G625</f>
        <v>AnyJumpAny44951</v>
      </c>
      <c r="E625" s="5" t="e">
        <f>IF(I625=#REF!,'WTX courses'!G603,"")</f>
        <v>#REF!</v>
      </c>
      <c r="F625" s="5" t="e">
        <f t="shared" si="61"/>
        <v>#REF!</v>
      </c>
      <c r="G625" s="15">
        <v>44951</v>
      </c>
      <c r="H625" s="16" t="s">
        <v>27</v>
      </c>
      <c r="I625" s="16" t="s">
        <v>48</v>
      </c>
      <c r="J625" s="16" t="s">
        <v>9</v>
      </c>
      <c r="K625" s="14" t="s">
        <v>16</v>
      </c>
      <c r="L625" s="14" t="s">
        <v>17</v>
      </c>
      <c r="M625" s="16" t="s">
        <v>12</v>
      </c>
      <c r="N625" s="16" t="s">
        <v>13</v>
      </c>
      <c r="O625" s="16" t="s">
        <v>21</v>
      </c>
      <c r="P625" s="12">
        <f t="shared" si="57"/>
        <v>1</v>
      </c>
      <c r="Q625" s="12" cm="1">
        <f t="array" ref="Q625">SUMPRODUCT(($G$2:$G$2540=G625)*(P625&gt;$P$2:$P$2540))+1</f>
        <v>1</v>
      </c>
      <c r="R625" s="12" t="e">
        <f>(Q625*100000)+#REF!</f>
        <v>#REF!</v>
      </c>
      <c r="S625" t="e" cm="1">
        <f t="array" ref="S625">SUMPRODUCT(($G$2:$G$2540=G625)*(R625&gt;$R$2:$R$2540))+1</f>
        <v>#REF!</v>
      </c>
      <c r="T625" t="str">
        <f t="shared" si="58"/>
        <v xml:space="preserve">Warwick </v>
      </c>
      <c r="U625">
        <v>0</v>
      </c>
      <c r="V625" t="s">
        <v>17</v>
      </c>
      <c r="W625">
        <f t="shared" si="59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60"/>
        <v>Afternoon45007</v>
      </c>
      <c r="D626" s="5" t="str">
        <f>IF('by region'!$C$2="Any","Any",'WTX courses'!V604)&amp;M626&amp;IF('by region'!$I$2="Any","Any",N626)&amp;G626</f>
        <v>AnyJumpAny45007</v>
      </c>
      <c r="E626" s="5" t="e">
        <f>IF(I626=#REF!,'WTX courses'!G604,"")</f>
        <v>#REF!</v>
      </c>
      <c r="F626" s="5" t="e">
        <f t="shared" si="61"/>
        <v>#REF!</v>
      </c>
      <c r="G626" s="15">
        <v>45007</v>
      </c>
      <c r="H626" s="16" t="s">
        <v>27</v>
      </c>
      <c r="I626" s="16" t="s">
        <v>48</v>
      </c>
      <c r="J626" s="16" t="s">
        <v>9</v>
      </c>
      <c r="K626" s="14" t="s">
        <v>16</v>
      </c>
      <c r="L626" s="14" t="s">
        <v>17</v>
      </c>
      <c r="M626" s="16" t="s">
        <v>12</v>
      </c>
      <c r="N626" s="16" t="s">
        <v>13</v>
      </c>
      <c r="O626" s="16" t="s">
        <v>21</v>
      </c>
      <c r="P626" s="12">
        <f t="shared" si="57"/>
        <v>1</v>
      </c>
      <c r="Q626" s="12" cm="1">
        <f t="array" ref="Q626">SUMPRODUCT(($G$2:$G$2540=G626)*(P626&gt;$P$2:$P$2540))+1</f>
        <v>1</v>
      </c>
      <c r="R626" s="12" t="e">
        <f>(Q626*100000)+#REF!</f>
        <v>#REF!</v>
      </c>
      <c r="S626" t="e" cm="1">
        <f t="array" ref="S626">SUMPRODUCT(($G$2:$G$2540=G626)*(R626&gt;$R$2:$R$2540))+1</f>
        <v>#REF!</v>
      </c>
      <c r="T626" t="str">
        <f t="shared" si="58"/>
        <v xml:space="preserve">Warwick </v>
      </c>
      <c r="U626">
        <v>0</v>
      </c>
      <c r="V626" t="s">
        <v>17</v>
      </c>
      <c r="W626">
        <f t="shared" si="59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60"/>
        <v>Afternoon45029</v>
      </c>
      <c r="D627" s="5" t="str">
        <f>IF('by region'!$C$2="Any","Any",'WTX courses'!V605)&amp;M627&amp;IF('by region'!$I$2="Any","Any",N627)&amp;G627</f>
        <v>AnyJumpAny45029</v>
      </c>
      <c r="E627" s="5" t="e">
        <f>IF(I627=#REF!,'WTX courses'!G605,"")</f>
        <v>#REF!</v>
      </c>
      <c r="F627" s="5" t="e">
        <f t="shared" si="61"/>
        <v>#REF!</v>
      </c>
      <c r="G627" s="15">
        <v>45029</v>
      </c>
      <c r="H627" s="16" t="s">
        <v>34</v>
      </c>
      <c r="I627" s="16" t="s">
        <v>68</v>
      </c>
      <c r="J627" s="16" t="s">
        <v>9</v>
      </c>
      <c r="K627" s="14" t="s">
        <v>16</v>
      </c>
      <c r="L627" s="14" t="s">
        <v>11</v>
      </c>
      <c r="M627" s="16" t="s">
        <v>12</v>
      </c>
      <c r="N627" s="16" t="s">
        <v>13</v>
      </c>
      <c r="O627" s="16" t="s">
        <v>14</v>
      </c>
      <c r="P627" s="12">
        <f t="shared" si="57"/>
        <v>1</v>
      </c>
      <c r="Q627" s="12" cm="1">
        <f t="array" ref="Q627">SUMPRODUCT(($G$2:$G$2540=G627)*(P627&gt;$P$2:$P$2540))+1</f>
        <v>1</v>
      </c>
      <c r="R627" s="12" t="e">
        <f>(Q627*100000)+#REF!</f>
        <v>#REF!</v>
      </c>
      <c r="S627" t="e" cm="1">
        <f t="array" ref="S627">SUMPRODUCT(($G$2:$G$2540=G627)*(R627&gt;$R$2:$R$2540))+1</f>
        <v>#REF!</v>
      </c>
      <c r="T627" t="str">
        <f t="shared" si="58"/>
        <v xml:space="preserve">Aintree </v>
      </c>
      <c r="U627">
        <v>0</v>
      </c>
      <c r="V627" t="s">
        <v>11</v>
      </c>
      <c r="W627">
        <f t="shared" si="59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60"/>
        <v>Afternoon45030</v>
      </c>
      <c r="D628" s="5" t="str">
        <f>IF('by region'!$C$2="Any","Any",'WTX courses'!V606)&amp;M628&amp;IF('by region'!$I$2="Any","Any",N628)&amp;G628</f>
        <v>AnyJumpAny45030</v>
      </c>
      <c r="E628" s="5" t="e">
        <f>IF(I628=#REF!,'WTX courses'!G606,"")</f>
        <v>#REF!</v>
      </c>
      <c r="F628" s="5" t="e">
        <f t="shared" si="61"/>
        <v>#REF!</v>
      </c>
      <c r="G628" s="15">
        <v>45030</v>
      </c>
      <c r="H628" s="16" t="s">
        <v>35</v>
      </c>
      <c r="I628" s="16" t="s">
        <v>68</v>
      </c>
      <c r="J628" s="16" t="s">
        <v>9</v>
      </c>
      <c r="K628" s="14" t="s">
        <v>16</v>
      </c>
      <c r="L628" s="14" t="s">
        <v>11</v>
      </c>
      <c r="M628" s="16" t="s">
        <v>12</v>
      </c>
      <c r="N628" s="16" t="s">
        <v>13</v>
      </c>
      <c r="O628" s="16" t="s">
        <v>14</v>
      </c>
      <c r="P628" s="12">
        <f t="shared" si="57"/>
        <v>1</v>
      </c>
      <c r="Q628" s="12" cm="1">
        <f t="array" ref="Q628">SUMPRODUCT(($G$2:$G$2540=G628)*(P628&gt;$P$2:$P$2540))+1</f>
        <v>1</v>
      </c>
      <c r="R628" s="12" t="e">
        <f>(Q628*100000)+#REF!</f>
        <v>#REF!</v>
      </c>
      <c r="S628" t="e" cm="1">
        <f t="array" ref="S628">SUMPRODUCT(($G$2:$G$2540=G628)*(R628&gt;$R$2:$R$2540))+1</f>
        <v>#REF!</v>
      </c>
      <c r="T628" t="str">
        <f t="shared" si="58"/>
        <v xml:space="preserve">Aintree </v>
      </c>
      <c r="U628">
        <v>0</v>
      </c>
      <c r="V628" t="s">
        <v>11</v>
      </c>
      <c r="W628">
        <f t="shared" si="59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60"/>
        <v>Afternoon45031</v>
      </c>
      <c r="D629" s="5" t="str">
        <f>IF('by region'!$C$2="Any","Any",'WTX courses'!V607)&amp;M629&amp;IF('by region'!$I$2="Any","Any",N629)&amp;G629</f>
        <v>AnyJumpAny45031</v>
      </c>
      <c r="E629" s="5" t="e">
        <f>IF(I629=#REF!,'WTX courses'!G607,"")</f>
        <v>#REF!</v>
      </c>
      <c r="F629" s="5" t="e">
        <f t="shared" si="61"/>
        <v>#REF!</v>
      </c>
      <c r="G629" s="15">
        <v>45031</v>
      </c>
      <c r="H629" s="16" t="s">
        <v>37</v>
      </c>
      <c r="I629" s="16" t="s">
        <v>68</v>
      </c>
      <c r="J629" s="16" t="s">
        <v>9</v>
      </c>
      <c r="K629" s="14" t="s">
        <v>16</v>
      </c>
      <c r="L629" s="14" t="s">
        <v>11</v>
      </c>
      <c r="M629" s="16" t="s">
        <v>12</v>
      </c>
      <c r="N629" s="16" t="s">
        <v>13</v>
      </c>
      <c r="O629" s="16" t="s">
        <v>14</v>
      </c>
      <c r="P629" s="12">
        <f t="shared" si="57"/>
        <v>1</v>
      </c>
      <c r="Q629" s="12" cm="1">
        <f t="array" ref="Q629">SUMPRODUCT(($G$2:$G$2540=G629)*(P629&gt;$P$2:$P$2540))+1</f>
        <v>1</v>
      </c>
      <c r="R629" s="12" t="e">
        <f>(Q629*100000)+#REF!</f>
        <v>#REF!</v>
      </c>
      <c r="S629" t="e" cm="1">
        <f t="array" ref="S629">SUMPRODUCT(($G$2:$G$2540=G629)*(R629&gt;$R$2:$R$2540))+1</f>
        <v>#REF!</v>
      </c>
      <c r="T629" t="str">
        <f t="shared" si="58"/>
        <v xml:space="preserve">Aintree </v>
      </c>
      <c r="U629">
        <v>0</v>
      </c>
      <c r="V629" t="s">
        <v>11</v>
      </c>
      <c r="W629">
        <f t="shared" si="59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si="60"/>
        <v>Evening45065</v>
      </c>
      <c r="D630" s="5" t="str">
        <f>IF('by region'!$C$2="Any","Any",'WTX courses'!V608)&amp;M630&amp;IF('by region'!$I$2="Any","Any",N630)&amp;G630</f>
        <v>AnyJumpAny45065</v>
      </c>
      <c r="E630" s="5" t="e">
        <f>IF(I630=#REF!,'WTX courses'!G608,"")</f>
        <v>#REF!</v>
      </c>
      <c r="F630" s="5" t="e">
        <f t="shared" si="61"/>
        <v>#REF!</v>
      </c>
      <c r="G630" s="15">
        <v>45065</v>
      </c>
      <c r="H630" s="16" t="s">
        <v>35</v>
      </c>
      <c r="I630" s="16" t="s">
        <v>68</v>
      </c>
      <c r="J630" s="16" t="s">
        <v>80</v>
      </c>
      <c r="K630" s="14" t="s">
        <v>16</v>
      </c>
      <c r="L630" s="14" t="s">
        <v>11</v>
      </c>
      <c r="M630" s="16" t="s">
        <v>12</v>
      </c>
      <c r="N630" s="16" t="s">
        <v>13</v>
      </c>
      <c r="O630" s="16" t="s">
        <v>14</v>
      </c>
      <c r="P630" s="12">
        <f t="shared" si="57"/>
        <v>2</v>
      </c>
      <c r="Q630" s="12" cm="1">
        <f t="array" ref="Q630">SUMPRODUCT(($G$2:$G$2540=G630)*(P630&gt;$P$2:$P$2540))+1</f>
        <v>3</v>
      </c>
      <c r="R630" s="12" t="e">
        <f>(Q630*100000)+#REF!</f>
        <v>#REF!</v>
      </c>
      <c r="S630" t="e" cm="1">
        <f t="array" ref="S630">SUMPRODUCT(($G$2:$G$2540=G630)*(R630&gt;$R$2:$R$2540))+1</f>
        <v>#REF!</v>
      </c>
      <c r="T630" t="str">
        <f t="shared" si="58"/>
        <v>Aintree †</v>
      </c>
      <c r="U630">
        <v>0</v>
      </c>
      <c r="V630" t="s">
        <v>19</v>
      </c>
      <c r="W630">
        <f t="shared" si="59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60"/>
        <v>Evening45093</v>
      </c>
      <c r="D631" s="5" t="str">
        <f>IF('by region'!$C$2="Any","Any",'WTX courses'!V609)&amp;M631&amp;IF('by region'!$I$2="Any","Any",N631)&amp;G631</f>
        <v>AnyJumpAny45093</v>
      </c>
      <c r="E631" s="5" t="e">
        <f>IF(I631=#REF!,'WTX courses'!G609,"")</f>
        <v>#REF!</v>
      </c>
      <c r="F631" s="5" t="e">
        <f t="shared" si="61"/>
        <v>#REF!</v>
      </c>
      <c r="G631" s="15">
        <v>45093</v>
      </c>
      <c r="H631" s="16" t="s">
        <v>35</v>
      </c>
      <c r="I631" s="16" t="s">
        <v>68</v>
      </c>
      <c r="J631" s="16" t="s">
        <v>80</v>
      </c>
      <c r="K631" s="14" t="s">
        <v>16</v>
      </c>
      <c r="L631" s="14" t="s">
        <v>11</v>
      </c>
      <c r="M631" s="16" t="s">
        <v>12</v>
      </c>
      <c r="N631" s="16" t="s">
        <v>13</v>
      </c>
      <c r="O631" s="16" t="s">
        <v>14</v>
      </c>
      <c r="P631" s="12">
        <f t="shared" si="57"/>
        <v>2</v>
      </c>
      <c r="Q631" s="12" cm="1">
        <f t="array" ref="Q631">SUMPRODUCT(($G$2:$G$2540=G631)*(P631&gt;$P$2:$P$2540))+1</f>
        <v>3</v>
      </c>
      <c r="R631" s="12" t="e">
        <f>(Q631*100000)+#REF!</f>
        <v>#REF!</v>
      </c>
      <c r="S631" t="e" cm="1">
        <f t="array" ref="S631">SUMPRODUCT(($G$2:$G$2540=G631)*(R631&gt;$R$2:$R$2540))+1</f>
        <v>#REF!</v>
      </c>
      <c r="T631" t="str">
        <f t="shared" si="58"/>
        <v>Aintree †</v>
      </c>
      <c r="U631">
        <v>0</v>
      </c>
      <c r="V631" t="s">
        <v>30</v>
      </c>
      <c r="W631">
        <f t="shared" si="59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60"/>
        <v>Afternoon45228</v>
      </c>
      <c r="D632" s="5" t="str">
        <f>IF('by region'!$C$2="Any","Any",'WTX courses'!V610)&amp;M632&amp;IF('by region'!$I$2="Any","Any",N632)&amp;G632</f>
        <v>AnyJumpAny45228</v>
      </c>
      <c r="E632" s="5" t="e">
        <f>IF(I632=#REF!,'WTX courses'!G610,"")</f>
        <v>#REF!</v>
      </c>
      <c r="F632" s="5" t="e">
        <f t="shared" si="61"/>
        <v>#REF!</v>
      </c>
      <c r="G632" s="15">
        <v>45228</v>
      </c>
      <c r="H632" s="16" t="s">
        <v>40</v>
      </c>
      <c r="I632" s="16" t="s">
        <v>68</v>
      </c>
      <c r="J632" s="16" t="s">
        <v>9</v>
      </c>
      <c r="K632" s="14" t="s">
        <v>16</v>
      </c>
      <c r="L632" s="14" t="s">
        <v>11</v>
      </c>
      <c r="M632" s="16" t="s">
        <v>12</v>
      </c>
      <c r="N632" s="16" t="s">
        <v>13</v>
      </c>
      <c r="O632" s="16" t="s">
        <v>14</v>
      </c>
      <c r="P632" s="12">
        <f t="shared" si="57"/>
        <v>1</v>
      </c>
      <c r="Q632" s="12" cm="1">
        <f t="array" ref="Q632">SUMPRODUCT(($G$2:$G$2540=G632)*(P632&gt;$P$2:$P$2540))+1</f>
        <v>1</v>
      </c>
      <c r="R632" s="12" t="e">
        <f>(Q632*100000)+#REF!</f>
        <v>#REF!</v>
      </c>
      <c r="S632" t="e" cm="1">
        <f t="array" ref="S632">SUMPRODUCT(($G$2:$G$2540=G632)*(R632&gt;$R$2:$R$2540))+1</f>
        <v>#REF!</v>
      </c>
      <c r="T632" t="str">
        <f t="shared" si="58"/>
        <v xml:space="preserve">Aintree </v>
      </c>
      <c r="U632">
        <v>0</v>
      </c>
      <c r="V632" t="s">
        <v>11</v>
      </c>
      <c r="W632">
        <f t="shared" si="59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si="60"/>
        <v>Afternoon45241</v>
      </c>
      <c r="D633" s="5" t="str">
        <f>IF('by region'!$C$2="Any","Any",'WTX courses'!V611)&amp;M633&amp;IF('by region'!$I$2="Any","Any",N633)&amp;G633</f>
        <v>AnyJumpAny45241</v>
      </c>
      <c r="E633" s="5" t="e">
        <f>IF(I633=#REF!,'WTX courses'!G611,"")</f>
        <v>#REF!</v>
      </c>
      <c r="F633" s="5" t="e">
        <f t="shared" si="61"/>
        <v>#REF!</v>
      </c>
      <c r="G633" s="15">
        <v>45241</v>
      </c>
      <c r="H633" s="16" t="s">
        <v>37</v>
      </c>
      <c r="I633" s="16" t="s">
        <v>68</v>
      </c>
      <c r="J633" s="16" t="s">
        <v>9</v>
      </c>
      <c r="K633" s="14" t="s">
        <v>16</v>
      </c>
      <c r="L633" s="14" t="s">
        <v>11</v>
      </c>
      <c r="M633" s="16" t="s">
        <v>12</v>
      </c>
      <c r="N633" s="16" t="s">
        <v>13</v>
      </c>
      <c r="O633" s="16" t="s">
        <v>14</v>
      </c>
      <c r="P633" s="12">
        <f t="shared" si="57"/>
        <v>1</v>
      </c>
      <c r="Q633" s="12" cm="1">
        <f t="array" ref="Q633">SUMPRODUCT(($G$2:$G$2540=G633)*(P633&gt;$P$2:$P$2540))+1</f>
        <v>1</v>
      </c>
      <c r="R633" s="12" t="e">
        <f>(Q633*100000)+#REF!</f>
        <v>#REF!</v>
      </c>
      <c r="S633" t="e" cm="1">
        <f t="array" ref="S633">SUMPRODUCT(($G$2:$G$2540=G633)*(R633&gt;$R$2:$R$2540))+1</f>
        <v>#REF!</v>
      </c>
      <c r="T633" t="str">
        <f t="shared" si="58"/>
        <v xml:space="preserve">Aintree </v>
      </c>
      <c r="U633">
        <v>0</v>
      </c>
      <c r="V633" t="s">
        <v>19</v>
      </c>
      <c r="W633">
        <f t="shared" si="59"/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60"/>
        <v>Afternoon45269</v>
      </c>
      <c r="D634" s="5" t="str">
        <f>IF('by region'!$C$2="Any","Any",'WTX courses'!V612)&amp;M634&amp;IF('by region'!$I$2="Any","Any",N634)&amp;G634</f>
        <v>AnyJumpAny45269</v>
      </c>
      <c r="E634" s="5" t="e">
        <f>IF(I634=#REF!,'WTX courses'!G612,"")</f>
        <v>#REF!</v>
      </c>
      <c r="F634" s="5" t="e">
        <f t="shared" si="61"/>
        <v>#REF!</v>
      </c>
      <c r="G634" s="15">
        <v>45269</v>
      </c>
      <c r="H634" s="16" t="s">
        <v>37</v>
      </c>
      <c r="I634" s="16" t="s">
        <v>68</v>
      </c>
      <c r="J634" s="16" t="s">
        <v>9</v>
      </c>
      <c r="K634" s="14" t="s">
        <v>16</v>
      </c>
      <c r="L634" s="14" t="s">
        <v>11</v>
      </c>
      <c r="M634" s="16" t="s">
        <v>12</v>
      </c>
      <c r="N634" s="16" t="s">
        <v>13</v>
      </c>
      <c r="O634" s="16" t="s">
        <v>14</v>
      </c>
      <c r="P634" s="12">
        <f t="shared" ref="P634:P679" si="62">IF(J634="Afternoon",1,IF(J634="Evening",2,IF(J634="Floodlit",3,4)))</f>
        <v>1</v>
      </c>
      <c r="Q634" s="12" cm="1">
        <f t="array" ref="Q634">SUMPRODUCT(($G$2:$G$2540=G634)*(P634&gt;$P$2:$P$2540))+1</f>
        <v>1</v>
      </c>
      <c r="R634" s="12" t="e">
        <f>(Q634*100000)+#REF!</f>
        <v>#REF!</v>
      </c>
      <c r="S634" t="e" cm="1">
        <f t="array" ref="S634">SUMPRODUCT(($G$2:$G$2540=G634)*(R634&gt;$R$2:$R$2540))+1</f>
        <v>#REF!</v>
      </c>
      <c r="T634" t="str">
        <f t="shared" ref="T634:T679" si="63">_xlfn.CONCAT(IF(M634="Flat",UPPER(I634),I634)," ",IF(J634="Evening","†",IF(J634="Floodlit","#","")))</f>
        <v xml:space="preserve">Aintree </v>
      </c>
      <c r="U634">
        <v>0</v>
      </c>
      <c r="V634" t="s">
        <v>19</v>
      </c>
      <c r="W634">
        <f t="shared" ref="W634:W679" si="64">YEAR(G634)</f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60"/>
        <v>Afternoon45286</v>
      </c>
      <c r="D635" s="5" t="str">
        <f>IF('by region'!$C$2="Any","Any",'WTX courses'!V613)&amp;M635&amp;IF('by region'!$I$2="Any","Any",N635)&amp;G635</f>
        <v>AnyJumpAny45286</v>
      </c>
      <c r="E635" s="5" t="e">
        <f>IF(I635=#REF!,'WTX courses'!G613,"")</f>
        <v>#REF!</v>
      </c>
      <c r="F635" s="5" t="e">
        <f t="shared" si="61"/>
        <v>#REF!</v>
      </c>
      <c r="G635" s="15">
        <v>45286</v>
      </c>
      <c r="H635" s="16" t="s">
        <v>7</v>
      </c>
      <c r="I635" s="16" t="s">
        <v>68</v>
      </c>
      <c r="J635" s="16" t="s">
        <v>9</v>
      </c>
      <c r="K635" s="14" t="s">
        <v>16</v>
      </c>
      <c r="L635" s="14" t="s">
        <v>11</v>
      </c>
      <c r="M635" s="16" t="s">
        <v>12</v>
      </c>
      <c r="N635" s="16" t="s">
        <v>13</v>
      </c>
      <c r="O635" s="16" t="s">
        <v>14</v>
      </c>
      <c r="P635" s="12">
        <f t="shared" si="62"/>
        <v>1</v>
      </c>
      <c r="Q635" s="12" cm="1">
        <f t="array" ref="Q635">SUMPRODUCT(($G$2:$G$2540=G635)*(P635&gt;$P$2:$P$2540))+1</f>
        <v>1</v>
      </c>
      <c r="R635" s="12" t="e">
        <f>(Q635*100000)+#REF!</f>
        <v>#REF!</v>
      </c>
      <c r="S635" t="e" cm="1">
        <f t="array" ref="S635">SUMPRODUCT(($G$2:$G$2540=G635)*(R635&gt;$R$2:$R$2540))+1</f>
        <v>#REF!</v>
      </c>
      <c r="T635" t="str">
        <f t="shared" si="63"/>
        <v xml:space="preserve">Aintree </v>
      </c>
      <c r="U635">
        <v>0</v>
      </c>
      <c r="V635" t="s">
        <v>19</v>
      </c>
      <c r="W635">
        <f t="shared" si="64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60"/>
        <v>Afternoon44947</v>
      </c>
      <c r="D636" s="5" t="str">
        <f>IF('by region'!$C$2="Any","Any",'WTX courses'!V614)&amp;M636&amp;IF('by region'!$I$2="Any","Any",N636)&amp;G636</f>
        <v>AnyJumpAny44947</v>
      </c>
      <c r="E636" s="5" t="e">
        <f>IF(I636=#REF!,'WTX courses'!G614,"")</f>
        <v>#REF!</v>
      </c>
      <c r="F636" s="5" t="e">
        <f t="shared" si="61"/>
        <v>#REF!</v>
      </c>
      <c r="G636" s="15">
        <v>44947</v>
      </c>
      <c r="H636" s="16" t="s">
        <v>37</v>
      </c>
      <c r="I636" s="16" t="s">
        <v>55</v>
      </c>
      <c r="J636" s="16" t="s">
        <v>9</v>
      </c>
      <c r="K636" s="14" t="s">
        <v>10</v>
      </c>
      <c r="L636" s="14" t="s">
        <v>19</v>
      </c>
      <c r="M636" s="16" t="s">
        <v>12</v>
      </c>
      <c r="N636" s="16" t="s">
        <v>13</v>
      </c>
      <c r="O636" s="16" t="s">
        <v>14</v>
      </c>
      <c r="P636" s="12">
        <f t="shared" si="62"/>
        <v>1</v>
      </c>
      <c r="Q636" s="12" cm="1">
        <f t="array" ref="Q636">SUMPRODUCT(($G$2:$G$2540=G636)*(P636&gt;$P$2:$P$2540))+1</f>
        <v>1</v>
      </c>
      <c r="R636" s="12" t="e">
        <f>(Q636*100000)+#REF!</f>
        <v>#REF!</v>
      </c>
      <c r="S636" t="e" cm="1">
        <f t="array" ref="S636">SUMPRODUCT(($G$2:$G$2540=G636)*(R636&gt;$R$2:$R$2540))+1</f>
        <v>#REF!</v>
      </c>
      <c r="T636" t="str">
        <f t="shared" si="63"/>
        <v xml:space="preserve">Ascot </v>
      </c>
      <c r="U636">
        <v>0</v>
      </c>
      <c r="V636" t="s">
        <v>19</v>
      </c>
      <c r="W636">
        <f t="shared" si="64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60"/>
        <v>Afternoon44975</v>
      </c>
      <c r="D637" s="5" t="str">
        <f>IF('by region'!$C$2="Any","Any",'WTX courses'!V615)&amp;M637&amp;IF('by region'!$I$2="Any","Any",N637)&amp;G637</f>
        <v>AnyJumpAny44975</v>
      </c>
      <c r="E637" s="5" t="e">
        <f>IF(I637=#REF!,'WTX courses'!G615,"")</f>
        <v>#REF!</v>
      </c>
      <c r="F637" s="5" t="e">
        <f t="shared" si="61"/>
        <v>#REF!</v>
      </c>
      <c r="G637" s="15">
        <v>44975</v>
      </c>
      <c r="H637" s="16" t="s">
        <v>37</v>
      </c>
      <c r="I637" s="16" t="s">
        <v>55</v>
      </c>
      <c r="J637" s="16" t="s">
        <v>9</v>
      </c>
      <c r="K637" s="14" t="s">
        <v>10</v>
      </c>
      <c r="L637" s="14" t="s">
        <v>19</v>
      </c>
      <c r="M637" s="16" t="s">
        <v>12</v>
      </c>
      <c r="N637" s="16" t="s">
        <v>13</v>
      </c>
      <c r="O637" s="16" t="s">
        <v>14</v>
      </c>
      <c r="P637" s="12">
        <f t="shared" si="62"/>
        <v>1</v>
      </c>
      <c r="Q637" s="12" cm="1">
        <f t="array" ref="Q637">SUMPRODUCT(($G$2:$G$2540=G637)*(P637&gt;$P$2:$P$2540))+1</f>
        <v>1</v>
      </c>
      <c r="R637" s="12" t="e">
        <f>(Q637*100000)+#REF!</f>
        <v>#REF!</v>
      </c>
      <c r="S637" t="e" cm="1">
        <f t="array" ref="S637">SUMPRODUCT(($G$2:$G$2540=G637)*(R637&gt;$R$2:$R$2540))+1</f>
        <v>#REF!</v>
      </c>
      <c r="T637" t="str">
        <f t="shared" si="63"/>
        <v xml:space="preserve">Ascot </v>
      </c>
      <c r="U637">
        <v>0</v>
      </c>
      <c r="V637" t="s">
        <v>19</v>
      </c>
      <c r="W637">
        <f t="shared" si="64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60"/>
        <v>Afternoon45018</v>
      </c>
      <c r="D638" s="5" t="str">
        <f>IF('by region'!$C$2="Any","Any",'WTX courses'!V616)&amp;M638&amp;IF('by region'!$I$2="Any","Any",N638)&amp;G638</f>
        <v>AnyJumpAny45018</v>
      </c>
      <c r="E638" s="5" t="e">
        <f>IF(I638=#REF!,'WTX courses'!G616,"")</f>
        <v>#REF!</v>
      </c>
      <c r="F638" s="5" t="e">
        <f t="shared" si="61"/>
        <v>#REF!</v>
      </c>
      <c r="G638" s="15">
        <v>45018</v>
      </c>
      <c r="H638" s="16" t="s">
        <v>40</v>
      </c>
      <c r="I638" s="16" t="s">
        <v>55</v>
      </c>
      <c r="J638" s="16" t="s">
        <v>9</v>
      </c>
      <c r="K638" s="14" t="s">
        <v>10</v>
      </c>
      <c r="L638" s="14" t="s">
        <v>19</v>
      </c>
      <c r="M638" s="16" t="s">
        <v>12</v>
      </c>
      <c r="N638" s="16" t="s">
        <v>13</v>
      </c>
      <c r="O638" s="16" t="s">
        <v>14</v>
      </c>
      <c r="P638" s="12">
        <f t="shared" si="62"/>
        <v>1</v>
      </c>
      <c r="Q638" s="12" cm="1">
        <f t="array" ref="Q638">SUMPRODUCT(($G$2:$G$2540=G638)*(P638&gt;$P$2:$P$2540))+1</f>
        <v>1</v>
      </c>
      <c r="R638" s="12" t="e">
        <f>(Q638*100000)+#REF!</f>
        <v>#REF!</v>
      </c>
      <c r="S638" t="e" cm="1">
        <f t="array" ref="S638">SUMPRODUCT(($G$2:$G$2540=G638)*(R638&gt;$R$2:$R$2540))+1</f>
        <v>#REF!</v>
      </c>
      <c r="T638" t="str">
        <f t="shared" si="63"/>
        <v xml:space="preserve">Ascot </v>
      </c>
      <c r="U638">
        <v>0</v>
      </c>
      <c r="V638" t="s">
        <v>11</v>
      </c>
      <c r="W638">
        <f t="shared" si="64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60"/>
        <v>Afternoon45234</v>
      </c>
      <c r="D639" s="5" t="str">
        <f>IF('by region'!$C$2="Any","Any",'WTX courses'!V617)&amp;M639&amp;IF('by region'!$I$2="Any","Any",N639)&amp;G639</f>
        <v>AnyJumpAny45234</v>
      </c>
      <c r="E639" s="5" t="e">
        <f>IF(I639=#REF!,'WTX courses'!G617,"")</f>
        <v>#REF!</v>
      </c>
      <c r="F639" s="5" t="e">
        <f t="shared" si="61"/>
        <v>#REF!</v>
      </c>
      <c r="G639" s="15">
        <v>45234</v>
      </c>
      <c r="H639" s="16" t="s">
        <v>37</v>
      </c>
      <c r="I639" s="16" t="s">
        <v>55</v>
      </c>
      <c r="J639" s="16" t="s">
        <v>9</v>
      </c>
      <c r="K639" s="14" t="s">
        <v>10</v>
      </c>
      <c r="L639" s="14" t="s">
        <v>19</v>
      </c>
      <c r="M639" s="16" t="s">
        <v>12</v>
      </c>
      <c r="N639" s="16" t="s">
        <v>13</v>
      </c>
      <c r="O639" s="16" t="s">
        <v>14</v>
      </c>
      <c r="P639" s="12">
        <f t="shared" si="62"/>
        <v>1</v>
      </c>
      <c r="Q639" s="12" cm="1">
        <f t="array" ref="Q639">SUMPRODUCT(($G$2:$G$2540=G639)*(P639&gt;$P$2:$P$2540))+1</f>
        <v>1</v>
      </c>
      <c r="R639" s="12" t="e">
        <f>(Q639*100000)+#REF!</f>
        <v>#REF!</v>
      </c>
      <c r="S639" t="e" cm="1">
        <f t="array" ref="S639">SUMPRODUCT(($G$2:$G$2540=G639)*(R639&gt;$R$2:$R$2540))+1</f>
        <v>#REF!</v>
      </c>
      <c r="T639" t="str">
        <f t="shared" si="63"/>
        <v xml:space="preserve">Ascot </v>
      </c>
      <c r="U639">
        <v>0</v>
      </c>
      <c r="V639" t="s">
        <v>17</v>
      </c>
      <c r="W639">
        <f t="shared" si="64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60"/>
        <v>Afternoon45254</v>
      </c>
      <c r="D640" s="5" t="str">
        <f>IF('by region'!$C$2="Any","Any",'WTX courses'!V618)&amp;M640&amp;IF('by region'!$I$2="Any","Any",N640)&amp;G640</f>
        <v>AnyJumpAny45254</v>
      </c>
      <c r="E640" s="5" t="e">
        <f>IF(I640=#REF!,'WTX courses'!G618,"")</f>
        <v>#REF!</v>
      </c>
      <c r="F640" s="5" t="e">
        <f t="shared" si="61"/>
        <v>#REF!</v>
      </c>
      <c r="G640" s="15">
        <v>45254</v>
      </c>
      <c r="H640" s="16" t="s">
        <v>35</v>
      </c>
      <c r="I640" s="16" t="s">
        <v>55</v>
      </c>
      <c r="J640" s="16" t="s">
        <v>9</v>
      </c>
      <c r="K640" s="14" t="s">
        <v>10</v>
      </c>
      <c r="L640" s="14" t="s">
        <v>19</v>
      </c>
      <c r="M640" s="16" t="s">
        <v>12</v>
      </c>
      <c r="N640" s="16" t="s">
        <v>13</v>
      </c>
      <c r="O640" s="16" t="s">
        <v>14</v>
      </c>
      <c r="P640" s="12">
        <f t="shared" si="62"/>
        <v>1</v>
      </c>
      <c r="Q640" s="12" cm="1">
        <f t="array" ref="Q640">SUMPRODUCT(($G$2:$G$2540=G640)*(P640&gt;$P$2:$P$2540))+1</f>
        <v>1</v>
      </c>
      <c r="R640" s="12" t="e">
        <f>(Q640*100000)+#REF!</f>
        <v>#REF!</v>
      </c>
      <c r="S640" t="e" cm="1">
        <f t="array" ref="S640">SUMPRODUCT(($G$2:$G$2540=G640)*(R640&gt;$R$2:$R$2540))+1</f>
        <v>#REF!</v>
      </c>
      <c r="T640" t="str">
        <f t="shared" si="63"/>
        <v xml:space="preserve">Ascot </v>
      </c>
      <c r="U640">
        <v>0</v>
      </c>
      <c r="V640" t="s">
        <v>19</v>
      </c>
      <c r="W640">
        <f t="shared" si="64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60"/>
        <v>Afternoon45255</v>
      </c>
      <c r="D641" s="5" t="str">
        <f>IF('by region'!$C$2="Any","Any",'WTX courses'!V619)&amp;M641&amp;IF('by region'!$I$2="Any","Any",N641)&amp;G641</f>
        <v>AnyJumpAny45255</v>
      </c>
      <c r="E641" s="5" t="e">
        <f>IF(I641=#REF!,'WTX courses'!G619,"")</f>
        <v>#REF!</v>
      </c>
      <c r="F641" s="5" t="e">
        <f t="shared" si="61"/>
        <v>#REF!</v>
      </c>
      <c r="G641" s="15">
        <v>45255</v>
      </c>
      <c r="H641" s="16" t="s">
        <v>37</v>
      </c>
      <c r="I641" s="16" t="s">
        <v>55</v>
      </c>
      <c r="J641" s="16" t="s">
        <v>9</v>
      </c>
      <c r="K641" s="14" t="s">
        <v>10</v>
      </c>
      <c r="L641" s="14" t="s">
        <v>19</v>
      </c>
      <c r="M641" s="16" t="s">
        <v>12</v>
      </c>
      <c r="N641" s="16" t="s">
        <v>13</v>
      </c>
      <c r="O641" s="16" t="s">
        <v>14</v>
      </c>
      <c r="P641" s="12">
        <f t="shared" si="62"/>
        <v>1</v>
      </c>
      <c r="Q641" s="12" cm="1">
        <f t="array" ref="Q641">SUMPRODUCT(($G$2:$G$2540=G641)*(P641&gt;$P$2:$P$2540))+1</f>
        <v>1</v>
      </c>
      <c r="R641" s="12" t="e">
        <f>(Q641*100000)+#REF!</f>
        <v>#REF!</v>
      </c>
      <c r="S641" t="e" cm="1">
        <f t="array" ref="S641">SUMPRODUCT(($G$2:$G$2540=G641)*(R641&gt;$R$2:$R$2540))+1</f>
        <v>#REF!</v>
      </c>
      <c r="T641" t="str">
        <f t="shared" si="63"/>
        <v xml:space="preserve">Ascot </v>
      </c>
      <c r="U641">
        <v>0</v>
      </c>
      <c r="V641" t="s">
        <v>11</v>
      </c>
      <c r="W641">
        <f t="shared" si="64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ref="C642:C705" si="65">J642&amp;G642</f>
        <v>Afternoon45282</v>
      </c>
      <c r="D642" s="5" t="str">
        <f>IF('by region'!$C$2="Any","Any",'WTX courses'!V620)&amp;M642&amp;IF('by region'!$I$2="Any","Any",N642)&amp;G642</f>
        <v>AnyJumpAny45282</v>
      </c>
      <c r="E642" s="5" t="e">
        <f>IF(I642=#REF!,'WTX courses'!G620,"")</f>
        <v>#REF!</v>
      </c>
      <c r="F642" s="5" t="e">
        <f t="shared" ref="F642:F705" si="66">G642&amp;S642</f>
        <v>#REF!</v>
      </c>
      <c r="G642" s="15">
        <v>45282</v>
      </c>
      <c r="H642" s="16" t="s">
        <v>35</v>
      </c>
      <c r="I642" s="16" t="s">
        <v>55</v>
      </c>
      <c r="J642" s="16" t="s">
        <v>9</v>
      </c>
      <c r="K642" s="14" t="s">
        <v>10</v>
      </c>
      <c r="L642" s="14" t="s">
        <v>19</v>
      </c>
      <c r="M642" s="16" t="s">
        <v>12</v>
      </c>
      <c r="N642" s="16" t="s">
        <v>13</v>
      </c>
      <c r="O642" s="16" t="s">
        <v>14</v>
      </c>
      <c r="P642" s="12">
        <f t="shared" si="62"/>
        <v>1</v>
      </c>
      <c r="Q642" s="12" cm="1">
        <f t="array" ref="Q642">SUMPRODUCT(($G$2:$G$2540=G642)*(P642&gt;$P$2:$P$2540))+1</f>
        <v>1</v>
      </c>
      <c r="R642" s="12" t="e">
        <f>(Q642*100000)+#REF!</f>
        <v>#REF!</v>
      </c>
      <c r="S642" t="e" cm="1">
        <f t="array" ref="S642">SUMPRODUCT(($G$2:$G$2540=G642)*(R642&gt;$R$2:$R$2540))+1</f>
        <v>#REF!</v>
      </c>
      <c r="T642" t="str">
        <f t="shared" si="63"/>
        <v xml:space="preserve">Ascot </v>
      </c>
      <c r="U642">
        <v>0</v>
      </c>
      <c r="V642" t="s">
        <v>11</v>
      </c>
      <c r="W642">
        <f t="shared" si="64"/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65"/>
        <v>Afternoon45283</v>
      </c>
      <c r="D643" s="5" t="str">
        <f>IF('by region'!$C$2="Any","Any",'WTX courses'!V621)&amp;M643&amp;IF('by region'!$I$2="Any","Any",N643)&amp;G643</f>
        <v>AnyJumpAny45283</v>
      </c>
      <c r="E643" s="5" t="e">
        <f>IF(I643=#REF!,'WTX courses'!G621,"")</f>
        <v>#REF!</v>
      </c>
      <c r="F643" s="5" t="e">
        <f t="shared" si="66"/>
        <v>#REF!</v>
      </c>
      <c r="G643" s="15">
        <v>45283</v>
      </c>
      <c r="H643" s="16" t="s">
        <v>37</v>
      </c>
      <c r="I643" s="16" t="s">
        <v>55</v>
      </c>
      <c r="J643" s="16" t="s">
        <v>9</v>
      </c>
      <c r="K643" s="14" t="s">
        <v>10</v>
      </c>
      <c r="L643" s="14" t="s">
        <v>19</v>
      </c>
      <c r="M643" s="16" t="s">
        <v>12</v>
      </c>
      <c r="N643" s="16" t="s">
        <v>13</v>
      </c>
      <c r="O643" s="16" t="s">
        <v>14</v>
      </c>
      <c r="P643" s="12">
        <f t="shared" si="62"/>
        <v>1</v>
      </c>
      <c r="Q643" s="12" cm="1">
        <f t="array" ref="Q643">SUMPRODUCT(($G$2:$G$2540=G643)*(P643&gt;$P$2:$P$2540))+1</f>
        <v>1</v>
      </c>
      <c r="R643" s="12" t="e">
        <f>(Q643*100000)+#REF!</f>
        <v>#REF!</v>
      </c>
      <c r="S643" t="e" cm="1">
        <f t="array" ref="S643">SUMPRODUCT(($G$2:$G$2540=G643)*(R643&gt;$R$2:$R$2540))+1</f>
        <v>#REF!</v>
      </c>
      <c r="T643" t="str">
        <f t="shared" si="63"/>
        <v xml:space="preserve">Ascot </v>
      </c>
      <c r="U643">
        <v>0</v>
      </c>
      <c r="V643" t="s">
        <v>19</v>
      </c>
      <c r="W643">
        <f t="shared" si="64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65"/>
        <v>Afternoon44967</v>
      </c>
      <c r="D644" s="5" t="str">
        <f>IF('by region'!$C$2="Any","Any",'WTX courses'!V623)&amp;M644&amp;IF('by region'!$I$2="Any","Any",N644)&amp;G644</f>
        <v>AnyJumpAny44967</v>
      </c>
      <c r="E644" s="5" t="e">
        <f>IF(I644=#REF!,'WTX courses'!G623,"")</f>
        <v>#REF!</v>
      </c>
      <c r="F644" s="5" t="e">
        <f t="shared" si="66"/>
        <v>#REF!</v>
      </c>
      <c r="G644" s="15">
        <v>44967</v>
      </c>
      <c r="H644" s="16" t="s">
        <v>35</v>
      </c>
      <c r="I644" s="16" t="s">
        <v>64</v>
      </c>
      <c r="J644" s="16" t="s">
        <v>9</v>
      </c>
      <c r="K644" s="14" t="s">
        <v>10</v>
      </c>
      <c r="L644" s="14" t="s">
        <v>17</v>
      </c>
      <c r="M644" s="16" t="s">
        <v>12</v>
      </c>
      <c r="N644" s="16" t="s">
        <v>13</v>
      </c>
      <c r="O644" s="16" t="s">
        <v>14</v>
      </c>
      <c r="P644" s="12">
        <f t="shared" si="62"/>
        <v>1</v>
      </c>
      <c r="Q644" s="12" cm="1">
        <f t="array" ref="Q644">SUMPRODUCT(($G$2:$G$2540=G644)*(P644&gt;$P$2:$P$2540))+1</f>
        <v>1</v>
      </c>
      <c r="R644" s="12" t="e">
        <f>(Q644*100000)+#REF!</f>
        <v>#REF!</v>
      </c>
      <c r="S644" t="e" cm="1">
        <f t="array" ref="S644">SUMPRODUCT(($G$2:$G$2540=G644)*(R644&gt;$R$2:$R$2540))+1</f>
        <v>#REF!</v>
      </c>
      <c r="T644" t="str">
        <f t="shared" si="63"/>
        <v xml:space="preserve">Bangor-On-Dee </v>
      </c>
      <c r="U644">
        <v>0</v>
      </c>
      <c r="V644" t="s">
        <v>17</v>
      </c>
      <c r="W644">
        <f t="shared" si="64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65"/>
        <v>Afternoon45010</v>
      </c>
      <c r="D645" s="5" t="str">
        <f>IF('by region'!$C$2="Any","Any",'WTX courses'!V624)&amp;M645&amp;IF('by region'!$I$2="Any","Any",N645)&amp;G645</f>
        <v>AnyJumpAny45010</v>
      </c>
      <c r="E645" s="5" t="e">
        <f>IF(I645=#REF!,'WTX courses'!G624,"")</f>
        <v>#REF!</v>
      </c>
      <c r="F645" s="5" t="e">
        <f t="shared" si="66"/>
        <v>#REF!</v>
      </c>
      <c r="G645" s="15">
        <v>45010</v>
      </c>
      <c r="H645" s="16" t="s">
        <v>37</v>
      </c>
      <c r="I645" s="16" t="s">
        <v>64</v>
      </c>
      <c r="J645" s="16" t="s">
        <v>9</v>
      </c>
      <c r="K645" s="14" t="s">
        <v>10</v>
      </c>
      <c r="L645" s="14" t="s">
        <v>17</v>
      </c>
      <c r="M645" s="16" t="s">
        <v>12</v>
      </c>
      <c r="N645" s="16" t="s">
        <v>13</v>
      </c>
      <c r="O645" s="16" t="s">
        <v>14</v>
      </c>
      <c r="P645" s="12">
        <f t="shared" si="62"/>
        <v>1</v>
      </c>
      <c r="Q645" s="12" cm="1">
        <f t="array" ref="Q645">SUMPRODUCT(($G$2:$G$2540=G645)*(P645&gt;$P$2:$P$2540))+1</f>
        <v>1</v>
      </c>
      <c r="R645" s="12" t="e">
        <f>(Q645*100000)+#REF!</f>
        <v>#REF!</v>
      </c>
      <c r="S645" t="e" cm="1">
        <f t="array" ref="S645">SUMPRODUCT(($G$2:$G$2540=G645)*(R645&gt;$R$2:$R$2540))+1</f>
        <v>#REF!</v>
      </c>
      <c r="T645" t="str">
        <f t="shared" si="63"/>
        <v xml:space="preserve">Bangor-On-Dee </v>
      </c>
      <c r="U645">
        <v>0</v>
      </c>
      <c r="V645" t="s">
        <v>19</v>
      </c>
      <c r="W645">
        <f t="shared" si="64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65"/>
        <v>Afternoon45038</v>
      </c>
      <c r="D646" s="5" t="str">
        <f>IF('by region'!$C$2="Any","Any",'WTX courses'!V625)&amp;M646&amp;IF('by region'!$I$2="Any","Any",N646)&amp;G646</f>
        <v>AnyJumpAny45038</v>
      </c>
      <c r="E646" s="5" t="e">
        <f>IF(I646=#REF!,'WTX courses'!G625,"")</f>
        <v>#REF!</v>
      </c>
      <c r="F646" s="5" t="e">
        <f t="shared" si="66"/>
        <v>#REF!</v>
      </c>
      <c r="G646" s="15">
        <v>45038</v>
      </c>
      <c r="H646" s="16" t="s">
        <v>37</v>
      </c>
      <c r="I646" s="16" t="s">
        <v>64</v>
      </c>
      <c r="J646" s="16" t="s">
        <v>9</v>
      </c>
      <c r="K646" s="14" t="s">
        <v>10</v>
      </c>
      <c r="L646" s="14" t="s">
        <v>17</v>
      </c>
      <c r="M646" s="16" t="s">
        <v>12</v>
      </c>
      <c r="N646" s="16" t="s">
        <v>13</v>
      </c>
      <c r="O646" s="16" t="s">
        <v>14</v>
      </c>
      <c r="P646" s="12">
        <f t="shared" si="62"/>
        <v>1</v>
      </c>
      <c r="Q646" s="12" cm="1">
        <f t="array" ref="Q646">SUMPRODUCT(($G$2:$G$2540=G646)*(P646&gt;$P$2:$P$2540))+1</f>
        <v>1</v>
      </c>
      <c r="R646" s="12" t="e">
        <f>(Q646*100000)+#REF!</f>
        <v>#REF!</v>
      </c>
      <c r="S646" t="e" cm="1">
        <f t="array" ref="S646">SUMPRODUCT(($G$2:$G$2540=G646)*(R646&gt;$R$2:$R$2540))+1</f>
        <v>#REF!</v>
      </c>
      <c r="T646" t="str">
        <f t="shared" si="63"/>
        <v xml:space="preserve">Bangor-On-Dee </v>
      </c>
      <c r="U646">
        <v>0</v>
      </c>
      <c r="V646" t="s">
        <v>11</v>
      </c>
      <c r="W646">
        <f t="shared" si="64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65"/>
        <v>Afternoon45066</v>
      </c>
      <c r="D647" s="5" t="str">
        <f>IF('by region'!$C$2="Any","Any",'WTX courses'!V626)&amp;M647&amp;IF('by region'!$I$2="Any","Any",N647)&amp;G647</f>
        <v>AnyJumpAny45066</v>
      </c>
      <c r="E647" s="5" t="e">
        <f>IF(I647=#REF!,'WTX courses'!G626,"")</f>
        <v>#REF!</v>
      </c>
      <c r="F647" s="5" t="e">
        <f t="shared" si="66"/>
        <v>#REF!</v>
      </c>
      <c r="G647" s="15">
        <v>45066</v>
      </c>
      <c r="H647" s="16" t="s">
        <v>37</v>
      </c>
      <c r="I647" s="16" t="s">
        <v>64</v>
      </c>
      <c r="J647" s="16" t="s">
        <v>9</v>
      </c>
      <c r="K647" s="14" t="s">
        <v>10</v>
      </c>
      <c r="L647" s="14" t="s">
        <v>17</v>
      </c>
      <c r="M647" s="16" t="s">
        <v>12</v>
      </c>
      <c r="N647" s="16" t="s">
        <v>13</v>
      </c>
      <c r="O647" s="16" t="s">
        <v>14</v>
      </c>
      <c r="P647" s="12">
        <f t="shared" si="62"/>
        <v>1</v>
      </c>
      <c r="Q647" s="12" cm="1">
        <f t="array" ref="Q647">SUMPRODUCT(($G$2:$G$2540=G647)*(P647&gt;$P$2:$P$2540))+1</f>
        <v>1</v>
      </c>
      <c r="R647" s="12" t="e">
        <f>(Q647*100000)+#REF!</f>
        <v>#REF!</v>
      </c>
      <c r="S647" t="e" cm="1">
        <f t="array" ref="S647">SUMPRODUCT(($G$2:$G$2540=G647)*(R647&gt;$R$2:$R$2540))+1</f>
        <v>#REF!</v>
      </c>
      <c r="T647" t="str">
        <f t="shared" si="63"/>
        <v xml:space="preserve">Bangor-On-Dee </v>
      </c>
      <c r="U647">
        <v>0</v>
      </c>
      <c r="V647" t="s">
        <v>11</v>
      </c>
      <c r="W647">
        <f t="shared" si="64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65"/>
        <v>Afternoon45087</v>
      </c>
      <c r="D648" s="5" t="str">
        <f>IF('by region'!$C$2="Any","Any",'WTX courses'!V627)&amp;M648&amp;IF('by region'!$I$2="Any","Any",N648)&amp;G648</f>
        <v>AnyJumpAny45087</v>
      </c>
      <c r="E648" s="5" t="e">
        <f>IF(I648=#REF!,'WTX courses'!G627,"")</f>
        <v>#REF!</v>
      </c>
      <c r="F648" s="5" t="e">
        <f t="shared" si="66"/>
        <v>#REF!</v>
      </c>
      <c r="G648" s="15">
        <v>45087</v>
      </c>
      <c r="H648" s="16" t="s">
        <v>37</v>
      </c>
      <c r="I648" s="16" t="s">
        <v>64</v>
      </c>
      <c r="J648" s="16" t="s">
        <v>9</v>
      </c>
      <c r="K648" s="14" t="s">
        <v>10</v>
      </c>
      <c r="L648" s="14" t="s">
        <v>17</v>
      </c>
      <c r="M648" s="16" t="s">
        <v>12</v>
      </c>
      <c r="N648" s="16" t="s">
        <v>13</v>
      </c>
      <c r="O648" s="16" t="s">
        <v>14</v>
      </c>
      <c r="P648" s="12">
        <f t="shared" si="62"/>
        <v>1</v>
      </c>
      <c r="Q648" s="12" cm="1">
        <f t="array" ref="Q648">SUMPRODUCT(($G$2:$G$2540=G648)*(P648&gt;$P$2:$P$2540))+1</f>
        <v>1</v>
      </c>
      <c r="R648" s="12" t="e">
        <f>(Q648*100000)+#REF!</f>
        <v>#REF!</v>
      </c>
      <c r="S648" t="e" cm="1">
        <f t="array" ref="S648">SUMPRODUCT(($G$2:$G$2540=G648)*(R648&gt;$R$2:$R$2540))+1</f>
        <v>#REF!</v>
      </c>
      <c r="T648" t="str">
        <f t="shared" si="63"/>
        <v xml:space="preserve">Bangor-On-Dee </v>
      </c>
      <c r="U648">
        <v>0</v>
      </c>
      <c r="V648" t="s">
        <v>17</v>
      </c>
      <c r="W648">
        <f t="shared" si="64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65"/>
        <v>Afternoon45142</v>
      </c>
      <c r="D649" s="5" t="str">
        <f>IF('by region'!$C$2="Any","Any",'WTX courses'!V628)&amp;M649&amp;IF('by region'!$I$2="Any","Any",N649)&amp;G649</f>
        <v>AnyJumpAny45142</v>
      </c>
      <c r="E649" s="5" t="e">
        <f>IF(I649=#REF!,'WTX courses'!G628,"")</f>
        <v>#REF!</v>
      </c>
      <c r="F649" s="5" t="e">
        <f t="shared" si="66"/>
        <v>#REF!</v>
      </c>
      <c r="G649" s="15">
        <v>45142</v>
      </c>
      <c r="H649" s="16" t="s">
        <v>35</v>
      </c>
      <c r="I649" s="16" t="s">
        <v>64</v>
      </c>
      <c r="J649" s="16" t="s">
        <v>9</v>
      </c>
      <c r="K649" s="14" t="s">
        <v>10</v>
      </c>
      <c r="L649" s="14" t="s">
        <v>17</v>
      </c>
      <c r="M649" s="16" t="s">
        <v>12</v>
      </c>
      <c r="N649" s="16" t="s">
        <v>13</v>
      </c>
      <c r="O649" s="16" t="s">
        <v>14</v>
      </c>
      <c r="P649" s="12">
        <f t="shared" si="62"/>
        <v>1</v>
      </c>
      <c r="Q649" s="12" cm="1">
        <f t="array" ref="Q649">SUMPRODUCT(($G$2:$G$2540=G649)*(P649&gt;$P$2:$P$2540))+1</f>
        <v>1</v>
      </c>
      <c r="R649" s="12" t="e">
        <f>(Q649*100000)+#REF!</f>
        <v>#REF!</v>
      </c>
      <c r="S649" t="e" cm="1">
        <f t="array" ref="S649">SUMPRODUCT(($G$2:$G$2540=G649)*(R649&gt;$R$2:$R$2540))+1</f>
        <v>#REF!</v>
      </c>
      <c r="T649" t="str">
        <f t="shared" si="63"/>
        <v xml:space="preserve">Bangor-On-Dee </v>
      </c>
      <c r="U649">
        <v>0</v>
      </c>
      <c r="V649" t="s">
        <v>11</v>
      </c>
      <c r="W649">
        <f t="shared" si="64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65"/>
        <v>Evening45159</v>
      </c>
      <c r="D650" s="5" t="str">
        <f>IF('by region'!$C$2="Any","Any",'WTX courses'!V629)&amp;M650&amp;IF('by region'!$I$2="Any","Any",N650)&amp;G650</f>
        <v>AnyJumpAny45159</v>
      </c>
      <c r="E650" s="5" t="e">
        <f>IF(I650=#REF!,'WTX courses'!G629,"")</f>
        <v>#REF!</v>
      </c>
      <c r="F650" s="5" t="e">
        <f t="shared" si="66"/>
        <v>#REF!</v>
      </c>
      <c r="G650" s="15">
        <v>45159</v>
      </c>
      <c r="H650" s="16" t="s">
        <v>42</v>
      </c>
      <c r="I650" s="16" t="s">
        <v>64</v>
      </c>
      <c r="J650" s="16" t="s">
        <v>80</v>
      </c>
      <c r="K650" s="14" t="s">
        <v>10</v>
      </c>
      <c r="L650" s="14" t="s">
        <v>17</v>
      </c>
      <c r="M650" s="16" t="s">
        <v>12</v>
      </c>
      <c r="N650" s="16" t="s">
        <v>13</v>
      </c>
      <c r="O650" s="16" t="s">
        <v>14</v>
      </c>
      <c r="P650" s="12">
        <f t="shared" si="62"/>
        <v>2</v>
      </c>
      <c r="Q650" s="12" cm="1">
        <f t="array" ref="Q650">SUMPRODUCT(($G$2:$G$2540=G650)*(P650&gt;$P$2:$P$2540))+1</f>
        <v>2</v>
      </c>
      <c r="R650" s="12" t="e">
        <f>(Q650*100000)+#REF!</f>
        <v>#REF!</v>
      </c>
      <c r="S650" t="e" cm="1">
        <f t="array" ref="S650">SUMPRODUCT(($G$2:$G$2540=G650)*(R650&gt;$R$2:$R$2540))+1</f>
        <v>#REF!</v>
      </c>
      <c r="T650" t="str">
        <f t="shared" si="63"/>
        <v>Bangor-On-Dee †</v>
      </c>
      <c r="U650">
        <v>0</v>
      </c>
      <c r="V650" t="s">
        <v>19</v>
      </c>
      <c r="W650">
        <f t="shared" si="64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65"/>
        <v>Afternoon45174</v>
      </c>
      <c r="D651" s="5" t="str">
        <f>IF('by region'!$C$2="Any","Any",'WTX courses'!V630)&amp;M651&amp;IF('by region'!$I$2="Any","Any",N651)&amp;G651</f>
        <v>AnyJumpAny45174</v>
      </c>
      <c r="E651" s="5" t="e">
        <f>IF(I651=#REF!,'WTX courses'!G630,"")</f>
        <v>#REF!</v>
      </c>
      <c r="F651" s="5" t="e">
        <f t="shared" si="66"/>
        <v>#REF!</v>
      </c>
      <c r="G651" s="15">
        <v>45174</v>
      </c>
      <c r="H651" s="16" t="s">
        <v>7</v>
      </c>
      <c r="I651" s="16" t="s">
        <v>64</v>
      </c>
      <c r="J651" s="16" t="s">
        <v>9</v>
      </c>
      <c r="K651" s="14" t="s">
        <v>10</v>
      </c>
      <c r="L651" s="14" t="s">
        <v>17</v>
      </c>
      <c r="M651" s="16" t="s">
        <v>12</v>
      </c>
      <c r="N651" s="16" t="s">
        <v>13</v>
      </c>
      <c r="O651" s="16" t="s">
        <v>14</v>
      </c>
      <c r="P651" s="12">
        <f t="shared" si="62"/>
        <v>1</v>
      </c>
      <c r="Q651" s="12" cm="1">
        <f t="array" ref="Q651">SUMPRODUCT(($G$2:$G$2540=G651)*(P651&gt;$P$2:$P$2540))+1</f>
        <v>1</v>
      </c>
      <c r="R651" s="12" t="e">
        <f>(Q651*100000)+#REF!</f>
        <v>#REF!</v>
      </c>
      <c r="S651" t="e" cm="1">
        <f t="array" ref="S651">SUMPRODUCT(($G$2:$G$2540=G651)*(R651&gt;$R$2:$R$2540))+1</f>
        <v>#REF!</v>
      </c>
      <c r="T651" t="str">
        <f t="shared" si="63"/>
        <v xml:space="preserve">Bangor-On-Dee </v>
      </c>
      <c r="U651">
        <v>0</v>
      </c>
      <c r="V651" t="s">
        <v>11</v>
      </c>
      <c r="W651">
        <f t="shared" si="64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65"/>
        <v>Afternoon45203</v>
      </c>
      <c r="D652" s="5" t="str">
        <f>IF('by region'!$C$2="Any","Any",'WTX courses'!V631)&amp;M652&amp;IF('by region'!$I$2="Any","Any",N652)&amp;G652</f>
        <v>AnyJumpAny45203</v>
      </c>
      <c r="E652" s="5" t="e">
        <f>IF(I652=#REF!,'WTX courses'!G631,"")</f>
        <v>#REF!</v>
      </c>
      <c r="F652" s="5" t="e">
        <f t="shared" si="66"/>
        <v>#REF!</v>
      </c>
      <c r="G652" s="15">
        <v>45203</v>
      </c>
      <c r="H652" s="16" t="s">
        <v>27</v>
      </c>
      <c r="I652" s="16" t="s">
        <v>64</v>
      </c>
      <c r="J652" s="16" t="s">
        <v>9</v>
      </c>
      <c r="K652" s="14" t="s">
        <v>10</v>
      </c>
      <c r="L652" s="14" t="s">
        <v>17</v>
      </c>
      <c r="M652" s="16" t="s">
        <v>12</v>
      </c>
      <c r="N652" s="16" t="s">
        <v>13</v>
      </c>
      <c r="O652" s="16" t="s">
        <v>14</v>
      </c>
      <c r="P652" s="12">
        <f t="shared" si="62"/>
        <v>1</v>
      </c>
      <c r="Q652" s="12" cm="1">
        <f t="array" ref="Q652">SUMPRODUCT(($G$2:$G$2540=G652)*(P652&gt;$P$2:$P$2540))+1</f>
        <v>1</v>
      </c>
      <c r="R652" s="12" t="e">
        <f>(Q652*100000)+#REF!</f>
        <v>#REF!</v>
      </c>
      <c r="S652" t="e" cm="1">
        <f t="array" ref="S652">SUMPRODUCT(($G$2:$G$2540=G652)*(R652&gt;$R$2:$R$2540))+1</f>
        <v>#REF!</v>
      </c>
      <c r="T652" t="str">
        <f t="shared" si="63"/>
        <v xml:space="preserve">Bangor-On-Dee </v>
      </c>
      <c r="U652">
        <v>0</v>
      </c>
      <c r="V652" t="s">
        <v>11</v>
      </c>
      <c r="W652">
        <f t="shared" si="64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65"/>
        <v>Afternoon45230</v>
      </c>
      <c r="D653" s="5" t="str">
        <f>IF('by region'!$C$2="Any","Any",'WTX courses'!V632)&amp;M653&amp;IF('by region'!$I$2="Any","Any",N653)&amp;G653</f>
        <v>AnyJumpAny45230</v>
      </c>
      <c r="E653" s="5" t="e">
        <f>IF(I653=#REF!,'WTX courses'!G632,"")</f>
        <v>#REF!</v>
      </c>
      <c r="F653" s="5" t="e">
        <f t="shared" si="66"/>
        <v>#REF!</v>
      </c>
      <c r="G653" s="15">
        <v>45230</v>
      </c>
      <c r="H653" s="16" t="s">
        <v>7</v>
      </c>
      <c r="I653" s="16" t="s">
        <v>64</v>
      </c>
      <c r="J653" s="16" t="s">
        <v>9</v>
      </c>
      <c r="K653" s="14" t="s">
        <v>10</v>
      </c>
      <c r="L653" s="14" t="s">
        <v>17</v>
      </c>
      <c r="M653" s="16" t="s">
        <v>12</v>
      </c>
      <c r="N653" s="16" t="s">
        <v>13</v>
      </c>
      <c r="O653" s="16" t="s">
        <v>14</v>
      </c>
      <c r="P653" s="12">
        <f t="shared" si="62"/>
        <v>1</v>
      </c>
      <c r="Q653" s="12" cm="1">
        <f t="array" ref="Q653">SUMPRODUCT(($G$2:$G$2540=G653)*(P653&gt;$P$2:$P$2540))+1</f>
        <v>1</v>
      </c>
      <c r="R653" s="12" t="e">
        <f>(Q653*100000)+#REF!</f>
        <v>#REF!</v>
      </c>
      <c r="S653" t="e" cm="1">
        <f t="array" ref="S653">SUMPRODUCT(($G$2:$G$2540=G653)*(R653&gt;$R$2:$R$2540))+1</f>
        <v>#REF!</v>
      </c>
      <c r="T653" t="str">
        <f t="shared" si="63"/>
        <v xml:space="preserve">Bangor-On-Dee </v>
      </c>
      <c r="U653">
        <v>0</v>
      </c>
      <c r="V653" t="s">
        <v>19</v>
      </c>
      <c r="W653">
        <f t="shared" si="64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65"/>
        <v>Afternoon45245</v>
      </c>
      <c r="D654" s="5" t="str">
        <f>IF('by region'!$C$2="Any","Any",'WTX courses'!V633)&amp;M654&amp;IF('by region'!$I$2="Any","Any",N654)&amp;G654</f>
        <v>AnyJumpAny45245</v>
      </c>
      <c r="E654" s="5" t="e">
        <f>IF(I654=#REF!,'WTX courses'!G633,"")</f>
        <v>#REF!</v>
      </c>
      <c r="F654" s="5" t="e">
        <f t="shared" si="66"/>
        <v>#REF!</v>
      </c>
      <c r="G654" s="15">
        <v>45245</v>
      </c>
      <c r="H654" s="16" t="s">
        <v>27</v>
      </c>
      <c r="I654" s="16" t="s">
        <v>64</v>
      </c>
      <c r="J654" s="16" t="s">
        <v>9</v>
      </c>
      <c r="K654" s="14" t="s">
        <v>10</v>
      </c>
      <c r="L654" s="14" t="s">
        <v>17</v>
      </c>
      <c r="M654" s="16" t="s">
        <v>12</v>
      </c>
      <c r="N654" s="16" t="s">
        <v>13</v>
      </c>
      <c r="O654" s="16" t="s">
        <v>14</v>
      </c>
      <c r="P654" s="12">
        <f t="shared" si="62"/>
        <v>1</v>
      </c>
      <c r="Q654" s="12" cm="1">
        <f t="array" ref="Q654">SUMPRODUCT(($G$2:$G$2540=G654)*(P654&gt;$P$2:$P$2540))+1</f>
        <v>1</v>
      </c>
      <c r="R654" s="12" t="e">
        <f>(Q654*100000)+#REF!</f>
        <v>#REF!</v>
      </c>
      <c r="S654" t="e" cm="1">
        <f t="array" ref="S654">SUMPRODUCT(($G$2:$G$2540=G654)*(R654&gt;$R$2:$R$2540))+1</f>
        <v>#REF!</v>
      </c>
      <c r="T654" t="str">
        <f t="shared" si="63"/>
        <v xml:space="preserve">Bangor-On-Dee </v>
      </c>
      <c r="U654">
        <v>0</v>
      </c>
      <c r="V654" t="s">
        <v>17</v>
      </c>
      <c r="W654">
        <f t="shared" si="64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65"/>
        <v>Afternoon45262</v>
      </c>
      <c r="D655" s="5" t="str">
        <f>IF('by region'!$C$2="Any","Any",'WTX courses'!V634)&amp;M655&amp;IF('by region'!$I$2="Any","Any",N655)&amp;G655</f>
        <v>AnyJumpAny45262</v>
      </c>
      <c r="E655" s="5" t="e">
        <f>IF(I655=#REF!,'WTX courses'!G634,"")</f>
        <v>#REF!</v>
      </c>
      <c r="F655" s="5" t="e">
        <f t="shared" si="66"/>
        <v>#REF!</v>
      </c>
      <c r="G655" s="15">
        <v>45262</v>
      </c>
      <c r="H655" s="16" t="s">
        <v>37</v>
      </c>
      <c r="I655" s="16" t="s">
        <v>64</v>
      </c>
      <c r="J655" s="16" t="s">
        <v>9</v>
      </c>
      <c r="K655" s="14" t="s">
        <v>10</v>
      </c>
      <c r="L655" s="14" t="s">
        <v>17</v>
      </c>
      <c r="M655" s="16" t="s">
        <v>12</v>
      </c>
      <c r="N655" s="16" t="s">
        <v>13</v>
      </c>
      <c r="O655" s="16" t="s">
        <v>14</v>
      </c>
      <c r="P655" s="12">
        <f t="shared" si="62"/>
        <v>1</v>
      </c>
      <c r="Q655" s="12" cm="1">
        <f t="array" ref="Q655">SUMPRODUCT(($G$2:$G$2540=G655)*(P655&gt;$P$2:$P$2540))+1</f>
        <v>1</v>
      </c>
      <c r="R655" s="12" t="e">
        <f>(Q655*100000)+#REF!</f>
        <v>#REF!</v>
      </c>
      <c r="S655" t="e" cm="1">
        <f t="array" ref="S655">SUMPRODUCT(($G$2:$G$2540=G655)*(R655&gt;$R$2:$R$2540))+1</f>
        <v>#REF!</v>
      </c>
      <c r="T655" t="str">
        <f t="shared" si="63"/>
        <v xml:space="preserve">Bangor-On-Dee </v>
      </c>
      <c r="U655">
        <v>0</v>
      </c>
      <c r="V655" t="s">
        <v>11</v>
      </c>
      <c r="W655">
        <f t="shared" si="64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65"/>
        <v>Afternoon45275</v>
      </c>
      <c r="D656" s="5" t="str">
        <f>IF('by region'!$C$2="Any","Any",'WTX courses'!V635)&amp;M656&amp;IF('by region'!$I$2="Any","Any",N656)&amp;G656</f>
        <v>AnyJumpAny45275</v>
      </c>
      <c r="E656" s="5" t="e">
        <f>IF(I656=#REF!,'WTX courses'!G635,"")</f>
        <v>#REF!</v>
      </c>
      <c r="F656" s="5" t="e">
        <f t="shared" si="66"/>
        <v>#REF!</v>
      </c>
      <c r="G656" s="15">
        <v>45275</v>
      </c>
      <c r="H656" s="16" t="s">
        <v>35</v>
      </c>
      <c r="I656" s="16" t="s">
        <v>64</v>
      </c>
      <c r="J656" s="16" t="s">
        <v>9</v>
      </c>
      <c r="K656" s="14" t="s">
        <v>10</v>
      </c>
      <c r="L656" s="14" t="s">
        <v>17</v>
      </c>
      <c r="M656" s="16" t="s">
        <v>12</v>
      </c>
      <c r="N656" s="16" t="s">
        <v>13</v>
      </c>
      <c r="O656" s="16" t="s">
        <v>14</v>
      </c>
      <c r="P656" s="12">
        <f t="shared" si="62"/>
        <v>1</v>
      </c>
      <c r="Q656" s="12" cm="1">
        <f t="array" ref="Q656">SUMPRODUCT(($G$2:$G$2540=G656)*(P656&gt;$P$2:$P$2540))+1</f>
        <v>1</v>
      </c>
      <c r="R656" s="12" t="e">
        <f>(Q656*100000)+#REF!</f>
        <v>#REF!</v>
      </c>
      <c r="S656" t="e" cm="1">
        <f t="array" ref="S656">SUMPRODUCT(($G$2:$G$2540=G656)*(R656&gt;$R$2:$R$2540))+1</f>
        <v>#REF!</v>
      </c>
      <c r="T656" t="str">
        <f t="shared" si="63"/>
        <v xml:space="preserve">Bangor-On-Dee </v>
      </c>
      <c r="U656">
        <v>0</v>
      </c>
      <c r="V656" t="s">
        <v>17</v>
      </c>
      <c r="W656">
        <f t="shared" si="64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65"/>
        <v>Afternoon44963</v>
      </c>
      <c r="D657" s="5" t="str">
        <f>IF('by region'!$C$2="Any","Any",'WTX courses'!V636)&amp;M657&amp;IF('by region'!$I$2="Any","Any",N657)&amp;G657</f>
        <v>AnyJumpAny44963</v>
      </c>
      <c r="E657" s="5" t="e">
        <f>IF(I657=#REF!,'WTX courses'!G636,"")</f>
        <v>#REF!</v>
      </c>
      <c r="F657" s="5" t="e">
        <f t="shared" si="66"/>
        <v>#REF!</v>
      </c>
      <c r="G657" s="15">
        <v>44963</v>
      </c>
      <c r="H657" s="16" t="s">
        <v>42</v>
      </c>
      <c r="I657" s="16" t="s">
        <v>63</v>
      </c>
      <c r="J657" s="16" t="s">
        <v>9</v>
      </c>
      <c r="K657" s="14" t="s">
        <v>16</v>
      </c>
      <c r="L657" s="14" t="s">
        <v>11</v>
      </c>
      <c r="M657" s="16" t="s">
        <v>12</v>
      </c>
      <c r="N657" s="16" t="s">
        <v>13</v>
      </c>
      <c r="O657" s="16" t="s">
        <v>14</v>
      </c>
      <c r="P657" s="12">
        <f t="shared" si="62"/>
        <v>1</v>
      </c>
      <c r="Q657" s="12" cm="1">
        <f t="array" ref="Q657">SUMPRODUCT(($G$2:$G$2540=G657)*(P657&gt;$P$2:$P$2540))+1</f>
        <v>1</v>
      </c>
      <c r="R657" s="12" t="e">
        <f>(Q657*100000)+#REF!</f>
        <v>#REF!</v>
      </c>
      <c r="S657" t="e" cm="1">
        <f t="array" ref="S657">SUMPRODUCT(($G$2:$G$2540=G657)*(R657&gt;$R$2:$R$2540))+1</f>
        <v>#REF!</v>
      </c>
      <c r="T657" t="str">
        <f t="shared" si="63"/>
        <v xml:space="preserve">Carlisle </v>
      </c>
      <c r="U657">
        <v>0</v>
      </c>
      <c r="V657" t="s">
        <v>19</v>
      </c>
      <c r="W657">
        <f t="shared" si="64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65"/>
        <v>Afternoon44977</v>
      </c>
      <c r="D658" s="5" t="str">
        <f>IF('by region'!$C$2="Any","Any",'WTX courses'!V637)&amp;M658&amp;IF('by region'!$I$2="Any","Any",N658)&amp;G658</f>
        <v>AnyJumpAny44977</v>
      </c>
      <c r="E658" s="5" t="e">
        <f>IF(I658=#REF!,'WTX courses'!G637,"")</f>
        <v>#REF!</v>
      </c>
      <c r="F658" s="5" t="e">
        <f t="shared" si="66"/>
        <v>#REF!</v>
      </c>
      <c r="G658" s="15">
        <v>44977</v>
      </c>
      <c r="H658" s="16" t="s">
        <v>42</v>
      </c>
      <c r="I658" s="16" t="s">
        <v>63</v>
      </c>
      <c r="J658" s="16" t="s">
        <v>9</v>
      </c>
      <c r="K658" s="14" t="s">
        <v>16</v>
      </c>
      <c r="L658" s="14" t="s">
        <v>11</v>
      </c>
      <c r="M658" s="16" t="s">
        <v>12</v>
      </c>
      <c r="N658" s="16" t="s">
        <v>13</v>
      </c>
      <c r="O658" s="16" t="s">
        <v>14</v>
      </c>
      <c r="P658" s="12">
        <f t="shared" si="62"/>
        <v>1</v>
      </c>
      <c r="Q658" s="12" cm="1">
        <f t="array" ref="Q658">SUMPRODUCT(($G$2:$G$2540=G658)*(P658&gt;$P$2:$P$2540))+1</f>
        <v>1</v>
      </c>
      <c r="R658" s="12" t="e">
        <f>(Q658*100000)+#REF!</f>
        <v>#REF!</v>
      </c>
      <c r="S658" t="e" cm="1">
        <f t="array" ref="S658">SUMPRODUCT(($G$2:$G$2540=G658)*(R658&gt;$R$2:$R$2540))+1</f>
        <v>#REF!</v>
      </c>
      <c r="T658" t="str">
        <f t="shared" si="63"/>
        <v xml:space="preserve">Carlisle </v>
      </c>
      <c r="U658">
        <v>0</v>
      </c>
      <c r="V658" t="s">
        <v>30</v>
      </c>
      <c r="W658">
        <f t="shared" si="64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65"/>
        <v>Afternoon44994</v>
      </c>
      <c r="D659" s="5" t="str">
        <f>IF('by region'!$C$2="Any","Any",'WTX courses'!V638)&amp;M659&amp;IF('by region'!$I$2="Any","Any",N659)&amp;G659</f>
        <v>AnyJumpAny44994</v>
      </c>
      <c r="E659" s="5" t="e">
        <f>IF(I659=#REF!,'WTX courses'!G638,"")</f>
        <v>#REF!</v>
      </c>
      <c r="F659" s="5" t="e">
        <f t="shared" si="66"/>
        <v>#REF!</v>
      </c>
      <c r="G659" s="15">
        <v>44994</v>
      </c>
      <c r="H659" s="16" t="s">
        <v>34</v>
      </c>
      <c r="I659" s="16" t="s">
        <v>63</v>
      </c>
      <c r="J659" s="16" t="s">
        <v>9</v>
      </c>
      <c r="K659" s="14" t="s">
        <v>16</v>
      </c>
      <c r="L659" s="14" t="s">
        <v>11</v>
      </c>
      <c r="M659" s="16" t="s">
        <v>12</v>
      </c>
      <c r="N659" s="16" t="s">
        <v>13</v>
      </c>
      <c r="O659" s="16" t="s">
        <v>14</v>
      </c>
      <c r="P659" s="12">
        <f t="shared" si="62"/>
        <v>1</v>
      </c>
      <c r="Q659" s="12" cm="1">
        <f t="array" ref="Q659">SUMPRODUCT(($G$2:$G$2540=G659)*(P659&gt;$P$2:$P$2540))+1</f>
        <v>1</v>
      </c>
      <c r="R659" s="12" t="e">
        <f>(Q659*100000)+#REF!</f>
        <v>#REF!</v>
      </c>
      <c r="S659" t="e" cm="1">
        <f t="array" ref="S659">SUMPRODUCT(($G$2:$G$2540=G659)*(R659&gt;$R$2:$R$2540))+1</f>
        <v>#REF!</v>
      </c>
      <c r="T659" t="str">
        <f t="shared" si="63"/>
        <v xml:space="preserve">Carlisle </v>
      </c>
      <c r="U659">
        <v>0</v>
      </c>
      <c r="V659" t="s">
        <v>19</v>
      </c>
      <c r="W659">
        <f t="shared" si="64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65"/>
        <v>Afternoon45011</v>
      </c>
      <c r="D660" s="5" t="str">
        <f>IF('by region'!$C$2="Any","Any",'WTX courses'!V640)&amp;M660&amp;IF('by region'!$I$2="Any","Any",N660)&amp;G660</f>
        <v>AnyJumpAny45011</v>
      </c>
      <c r="E660" s="5" t="e">
        <f>IF(I660=#REF!,'WTX courses'!G640,"")</f>
        <v>#REF!</v>
      </c>
      <c r="F660" s="5" t="e">
        <f t="shared" si="66"/>
        <v>#REF!</v>
      </c>
      <c r="G660" s="15">
        <v>45011</v>
      </c>
      <c r="H660" s="16" t="s">
        <v>40</v>
      </c>
      <c r="I660" s="16" t="s">
        <v>63</v>
      </c>
      <c r="J660" s="16" t="s">
        <v>9</v>
      </c>
      <c r="K660" s="14" t="s">
        <v>16</v>
      </c>
      <c r="L660" s="14" t="s">
        <v>11</v>
      </c>
      <c r="M660" s="16" t="s">
        <v>12</v>
      </c>
      <c r="N660" s="16" t="s">
        <v>13</v>
      </c>
      <c r="O660" s="16" t="s">
        <v>14</v>
      </c>
      <c r="P660" s="12">
        <f t="shared" si="62"/>
        <v>1</v>
      </c>
      <c r="Q660" s="12" cm="1">
        <f t="array" ref="Q660">SUMPRODUCT(($G$2:$G$2540=G660)*(P660&gt;$P$2:$P$2540))+1</f>
        <v>1</v>
      </c>
      <c r="R660" s="12" t="e">
        <f>(Q660*100000)+#REF!</f>
        <v>#REF!</v>
      </c>
      <c r="S660" t="e" cm="1">
        <f t="array" ref="S660">SUMPRODUCT(($G$2:$G$2540=G660)*(R660&gt;$R$2:$R$2540))+1</f>
        <v>#REF!</v>
      </c>
      <c r="T660" t="str">
        <f t="shared" si="63"/>
        <v xml:space="preserve">Carlisle </v>
      </c>
      <c r="U660">
        <v>0</v>
      </c>
      <c r="V660" t="s">
        <v>19</v>
      </c>
      <c r="W660">
        <f t="shared" si="64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65"/>
        <v>Afternoon45024</v>
      </c>
      <c r="D661" s="5" t="str">
        <f>IF('by region'!$C$2="Any","Any",'WTX courses'!V641)&amp;M661&amp;IF('by region'!$I$2="Any","Any",N661)&amp;G661</f>
        <v>AnyJumpAny45024</v>
      </c>
      <c r="E661" s="5" t="e">
        <f>IF(I661=#REF!,'WTX courses'!G641,"")</f>
        <v>#REF!</v>
      </c>
      <c r="F661" s="5" t="e">
        <f t="shared" si="66"/>
        <v>#REF!</v>
      </c>
      <c r="G661" s="15">
        <v>45024</v>
      </c>
      <c r="H661" s="16" t="s">
        <v>37</v>
      </c>
      <c r="I661" s="16" t="s">
        <v>63</v>
      </c>
      <c r="J661" s="16" t="s">
        <v>9</v>
      </c>
      <c r="K661" s="14" t="s">
        <v>16</v>
      </c>
      <c r="L661" s="14" t="s">
        <v>11</v>
      </c>
      <c r="M661" s="16" t="s">
        <v>12</v>
      </c>
      <c r="N661" s="16" t="s">
        <v>13</v>
      </c>
      <c r="O661" s="16" t="s">
        <v>14</v>
      </c>
      <c r="P661" s="12">
        <f t="shared" si="62"/>
        <v>1</v>
      </c>
      <c r="Q661" s="12" cm="1">
        <f t="array" ref="Q661">SUMPRODUCT(($G$2:$G$2540=G661)*(P661&gt;$P$2:$P$2540))+1</f>
        <v>1</v>
      </c>
      <c r="R661" s="12" t="e">
        <f>(Q661*100000)+#REF!</f>
        <v>#REF!</v>
      </c>
      <c r="S661" t="e" cm="1">
        <f t="array" ref="S661">SUMPRODUCT(($G$2:$G$2540=G661)*(R661&gt;$R$2:$R$2540))+1</f>
        <v>#REF!</v>
      </c>
      <c r="T661" t="str">
        <f t="shared" si="63"/>
        <v xml:space="preserve">Carlisle </v>
      </c>
      <c r="U661">
        <v>0</v>
      </c>
      <c r="V661" t="s">
        <v>17</v>
      </c>
      <c r="W661">
        <f t="shared" si="64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65"/>
        <v>Afternoon45218</v>
      </c>
      <c r="D662" s="5" t="str">
        <f>IF('by region'!$C$2="Any","Any",'WTX courses'!V642)&amp;M662&amp;IF('by region'!$I$2="Any","Any",N662)&amp;G662</f>
        <v>AnyJumpAny45218</v>
      </c>
      <c r="E662" s="5" t="e">
        <f>IF(I662=#REF!,'WTX courses'!G642,"")</f>
        <v>#REF!</v>
      </c>
      <c r="F662" s="5" t="e">
        <f t="shared" si="66"/>
        <v>#REF!</v>
      </c>
      <c r="G662" s="15">
        <v>45218</v>
      </c>
      <c r="H662" s="16" t="s">
        <v>34</v>
      </c>
      <c r="I662" s="16" t="s">
        <v>63</v>
      </c>
      <c r="J662" s="16" t="s">
        <v>9</v>
      </c>
      <c r="K662" s="14" t="s">
        <v>16</v>
      </c>
      <c r="L662" s="14" t="s">
        <v>11</v>
      </c>
      <c r="M662" s="16" t="s">
        <v>12</v>
      </c>
      <c r="N662" s="16" t="s">
        <v>13</v>
      </c>
      <c r="O662" s="16" t="s">
        <v>14</v>
      </c>
      <c r="P662" s="12">
        <f t="shared" si="62"/>
        <v>1</v>
      </c>
      <c r="Q662" s="12" cm="1">
        <f t="array" ref="Q662">SUMPRODUCT(($G$2:$G$2540=G662)*(P662&gt;$P$2:$P$2540))+1</f>
        <v>1</v>
      </c>
      <c r="R662" s="12" t="e">
        <f>(Q662*100000)+#REF!</f>
        <v>#REF!</v>
      </c>
      <c r="S662" t="e" cm="1">
        <f t="array" ref="S662">SUMPRODUCT(($G$2:$G$2540=G662)*(R662&gt;$R$2:$R$2540))+1</f>
        <v>#REF!</v>
      </c>
      <c r="T662" t="str">
        <f t="shared" si="63"/>
        <v xml:space="preserve">Carlisle </v>
      </c>
      <c r="U662">
        <v>0</v>
      </c>
      <c r="V662" t="s">
        <v>30</v>
      </c>
      <c r="W662">
        <f t="shared" si="64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65"/>
        <v>Afternoon45225</v>
      </c>
      <c r="D663" s="5" t="str">
        <f>IF('by region'!$C$2="Any","Any",'WTX courses'!V643)&amp;M663&amp;IF('by region'!$I$2="Any","Any",N663)&amp;G663</f>
        <v>AnyJumpAny45225</v>
      </c>
      <c r="E663" s="5" t="e">
        <f>IF(I663=#REF!,'WTX courses'!G643,"")</f>
        <v>#REF!</v>
      </c>
      <c r="F663" s="5" t="e">
        <f t="shared" si="66"/>
        <v>#REF!</v>
      </c>
      <c r="G663" s="15">
        <v>45225</v>
      </c>
      <c r="H663" s="16" t="s">
        <v>34</v>
      </c>
      <c r="I663" s="16" t="s">
        <v>63</v>
      </c>
      <c r="J663" s="16" t="s">
        <v>9</v>
      </c>
      <c r="K663" s="14" t="s">
        <v>16</v>
      </c>
      <c r="L663" s="14" t="s">
        <v>11</v>
      </c>
      <c r="M663" s="16" t="s">
        <v>12</v>
      </c>
      <c r="N663" s="16" t="s">
        <v>13</v>
      </c>
      <c r="O663" s="16" t="s">
        <v>14</v>
      </c>
      <c r="P663" s="12">
        <f t="shared" si="62"/>
        <v>1</v>
      </c>
      <c r="Q663" s="12" cm="1">
        <f t="array" ref="Q663">SUMPRODUCT(($G$2:$G$2540=G663)*(P663&gt;$P$2:$P$2540))+1</f>
        <v>1</v>
      </c>
      <c r="R663" s="12" t="e">
        <f>(Q663*100000)+#REF!</f>
        <v>#REF!</v>
      </c>
      <c r="S663" t="e" cm="1">
        <f t="array" ref="S663">SUMPRODUCT(($G$2:$G$2540=G663)*(R663&gt;$R$2:$R$2540))+1</f>
        <v>#REF!</v>
      </c>
      <c r="T663" t="str">
        <f t="shared" si="63"/>
        <v xml:space="preserve">Carlisle </v>
      </c>
      <c r="U663">
        <v>0</v>
      </c>
      <c r="V663" t="s">
        <v>19</v>
      </c>
      <c r="W663">
        <f t="shared" si="64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65"/>
        <v>Afternoon45235</v>
      </c>
      <c r="D664" s="5" t="str">
        <f>IF('by region'!$C$2="Any","Any",'WTX courses'!V644)&amp;M664&amp;IF('by region'!$I$2="Any","Any",N664)&amp;G664</f>
        <v>AnyJumpAny45235</v>
      </c>
      <c r="E664" s="5" t="e">
        <f>IF(I664=#REF!,'WTX courses'!G644,"")</f>
        <v>#REF!</v>
      </c>
      <c r="F664" s="5" t="e">
        <f t="shared" si="66"/>
        <v>#REF!</v>
      </c>
      <c r="G664" s="15">
        <v>45235</v>
      </c>
      <c r="H664" s="16" t="s">
        <v>40</v>
      </c>
      <c r="I664" s="16" t="s">
        <v>63</v>
      </c>
      <c r="J664" s="16" t="s">
        <v>9</v>
      </c>
      <c r="K664" s="14" t="s">
        <v>16</v>
      </c>
      <c r="L664" s="14" t="s">
        <v>11</v>
      </c>
      <c r="M664" s="16" t="s">
        <v>12</v>
      </c>
      <c r="N664" s="16" t="s">
        <v>13</v>
      </c>
      <c r="O664" s="16" t="s">
        <v>14</v>
      </c>
      <c r="P664" s="12">
        <f t="shared" si="62"/>
        <v>1</v>
      </c>
      <c r="Q664" s="12" cm="1">
        <f t="array" ref="Q664">SUMPRODUCT(($G$2:$G$2540=G664)*(P664&gt;$P$2:$P$2540))+1</f>
        <v>1</v>
      </c>
      <c r="R664" s="12" t="e">
        <f>(Q664*100000)+#REF!</f>
        <v>#REF!</v>
      </c>
      <c r="S664" t="e" cm="1">
        <f t="array" ref="S664">SUMPRODUCT(($G$2:$G$2540=G664)*(R664&gt;$R$2:$R$2540))+1</f>
        <v>#REF!</v>
      </c>
      <c r="T664" t="str">
        <f t="shared" si="63"/>
        <v xml:space="preserve">Carlisle </v>
      </c>
      <c r="U664">
        <v>0</v>
      </c>
      <c r="V664" t="s">
        <v>19</v>
      </c>
      <c r="W664">
        <f t="shared" si="64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65"/>
        <v>Afternoon45243</v>
      </c>
      <c r="D665" s="5" t="str">
        <f>IF('by region'!$C$2="Any","Any",'WTX courses'!V645)&amp;M665&amp;IF('by region'!$I$2="Any","Any",N665)&amp;G665</f>
        <v>AnyJumpAny45243</v>
      </c>
      <c r="E665" s="5" t="e">
        <f>IF(I665=#REF!,'WTX courses'!G645,"")</f>
        <v>#REF!</v>
      </c>
      <c r="F665" s="5" t="e">
        <f t="shared" si="66"/>
        <v>#REF!</v>
      </c>
      <c r="G665" s="15">
        <v>45243</v>
      </c>
      <c r="H665" s="16" t="s">
        <v>42</v>
      </c>
      <c r="I665" s="16" t="s">
        <v>63</v>
      </c>
      <c r="J665" s="16" t="s">
        <v>9</v>
      </c>
      <c r="K665" s="14" t="s">
        <v>16</v>
      </c>
      <c r="L665" s="14" t="s">
        <v>11</v>
      </c>
      <c r="M665" s="16" t="s">
        <v>12</v>
      </c>
      <c r="N665" s="16" t="s">
        <v>13</v>
      </c>
      <c r="O665" s="16" t="s">
        <v>14</v>
      </c>
      <c r="P665" s="12">
        <f t="shared" si="62"/>
        <v>1</v>
      </c>
      <c r="Q665" s="12" cm="1">
        <f t="array" ref="Q665">SUMPRODUCT(($G$2:$G$2540=G665)*(P665&gt;$P$2:$P$2540))+1</f>
        <v>1</v>
      </c>
      <c r="R665" s="12" t="e">
        <f>(Q665*100000)+#REF!</f>
        <v>#REF!</v>
      </c>
      <c r="S665" t="e" cm="1">
        <f t="array" ref="S665">SUMPRODUCT(($G$2:$G$2540=G665)*(R665&gt;$R$2:$R$2540))+1</f>
        <v>#REF!</v>
      </c>
      <c r="T665" t="str">
        <f t="shared" si="63"/>
        <v xml:space="preserve">Carlisle </v>
      </c>
      <c r="U665">
        <v>0</v>
      </c>
      <c r="V665" t="s">
        <v>17</v>
      </c>
      <c r="W665">
        <f t="shared" si="64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65"/>
        <v>Afternoon45263</v>
      </c>
      <c r="D666" s="5" t="str">
        <f>IF('by region'!$C$2="Any","Any",'WTX courses'!V646)&amp;M666&amp;IF('by region'!$I$2="Any","Any",N666)&amp;G666</f>
        <v>AnyJumpAny45263</v>
      </c>
      <c r="E666" s="5" t="e">
        <f>IF(I666=#REF!,'WTX courses'!G646,"")</f>
        <v>#REF!</v>
      </c>
      <c r="F666" s="5" t="e">
        <f t="shared" si="66"/>
        <v>#REF!</v>
      </c>
      <c r="G666" s="15">
        <v>45263</v>
      </c>
      <c r="H666" s="16" t="s">
        <v>40</v>
      </c>
      <c r="I666" s="16" t="s">
        <v>63</v>
      </c>
      <c r="J666" s="16" t="s">
        <v>9</v>
      </c>
      <c r="K666" s="14" t="s">
        <v>16</v>
      </c>
      <c r="L666" s="14" t="s">
        <v>11</v>
      </c>
      <c r="M666" s="16" t="s">
        <v>12</v>
      </c>
      <c r="N666" s="16" t="s">
        <v>13</v>
      </c>
      <c r="O666" s="16" t="s">
        <v>14</v>
      </c>
      <c r="P666" s="12">
        <f t="shared" si="62"/>
        <v>1</v>
      </c>
      <c r="Q666" s="12" cm="1">
        <f t="array" ref="Q666">SUMPRODUCT(($G$2:$G$2540=G666)*(P666&gt;$P$2:$P$2540))+1</f>
        <v>1</v>
      </c>
      <c r="R666" s="12" t="e">
        <f>(Q666*100000)+#REF!</f>
        <v>#REF!</v>
      </c>
      <c r="S666" t="e" cm="1">
        <f t="array" ref="S666">SUMPRODUCT(($G$2:$G$2540=G666)*(R666&gt;$R$2:$R$2540))+1</f>
        <v>#REF!</v>
      </c>
      <c r="T666" t="str">
        <f t="shared" si="63"/>
        <v xml:space="preserve">Carlisle </v>
      </c>
      <c r="U666">
        <v>0</v>
      </c>
      <c r="V666" t="s">
        <v>11</v>
      </c>
      <c r="W666">
        <f t="shared" si="64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65"/>
        <v>Afternoon45277</v>
      </c>
      <c r="D667" s="5" t="str">
        <f>IF('by region'!$C$2="Any","Any",'WTX courses'!V647)&amp;M667&amp;IF('by region'!$I$2="Any","Any",N667)&amp;G667</f>
        <v>AnyJumpAny45277</v>
      </c>
      <c r="E667" s="5" t="e">
        <f>IF(I667=#REF!,'WTX courses'!G647,"")</f>
        <v>#REF!</v>
      </c>
      <c r="F667" s="5" t="e">
        <f t="shared" si="66"/>
        <v>#REF!</v>
      </c>
      <c r="G667" s="15">
        <v>45277</v>
      </c>
      <c r="H667" s="16" t="s">
        <v>40</v>
      </c>
      <c r="I667" s="16" t="s">
        <v>63</v>
      </c>
      <c r="J667" s="16" t="s">
        <v>9</v>
      </c>
      <c r="K667" s="14" t="s">
        <v>16</v>
      </c>
      <c r="L667" s="14" t="s">
        <v>11</v>
      </c>
      <c r="M667" s="16" t="s">
        <v>12</v>
      </c>
      <c r="N667" s="16" t="s">
        <v>13</v>
      </c>
      <c r="O667" s="16" t="s">
        <v>14</v>
      </c>
      <c r="P667" s="12">
        <f t="shared" si="62"/>
        <v>1</v>
      </c>
      <c r="Q667" s="12" cm="1">
        <f t="array" ref="Q667">SUMPRODUCT(($G$2:$G$2540=G667)*(P667&gt;$P$2:$P$2540))+1</f>
        <v>1</v>
      </c>
      <c r="R667" s="12" t="e">
        <f>(Q667*100000)+#REF!</f>
        <v>#REF!</v>
      </c>
      <c r="S667" t="e" cm="1">
        <f t="array" ref="S667">SUMPRODUCT(($G$2:$G$2540=G667)*(R667&gt;$R$2:$R$2540))+1</f>
        <v>#REF!</v>
      </c>
      <c r="T667" t="str">
        <f t="shared" si="63"/>
        <v xml:space="preserve">Carlisle </v>
      </c>
      <c r="U667">
        <v>0</v>
      </c>
      <c r="V667" t="s">
        <v>19</v>
      </c>
      <c r="W667">
        <f t="shared" si="64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65"/>
        <v>Afternoon45075</v>
      </c>
      <c r="D668" s="5" t="str">
        <f>IF('by region'!$C$2="Any","Any",'WTX courses'!V649)&amp;M668&amp;IF('by region'!$I$2="Any","Any",N668)&amp;G668</f>
        <v>AnyJumpAny45075</v>
      </c>
      <c r="E668" s="5" t="e">
        <f>IF(I668=#REF!,'WTX courses'!G649,"")</f>
        <v>#REF!</v>
      </c>
      <c r="F668" s="5" t="e">
        <f t="shared" si="66"/>
        <v>#REF!</v>
      </c>
      <c r="G668" s="15">
        <v>45075</v>
      </c>
      <c r="H668" s="16" t="s">
        <v>42</v>
      </c>
      <c r="I668" s="16" t="s">
        <v>92</v>
      </c>
      <c r="J668" s="16" t="s">
        <v>9</v>
      </c>
      <c r="K668" s="14" t="s">
        <v>10</v>
      </c>
      <c r="L668" s="14" t="s">
        <v>11</v>
      </c>
      <c r="M668" s="16" t="s">
        <v>12</v>
      </c>
      <c r="N668" s="16" t="s">
        <v>13</v>
      </c>
      <c r="O668" s="16" t="s">
        <v>14</v>
      </c>
      <c r="P668" s="12">
        <f t="shared" si="62"/>
        <v>1</v>
      </c>
      <c r="Q668" s="12" cm="1">
        <f t="array" ref="Q668">SUMPRODUCT(($G$2:$G$2540=G668)*(P668&gt;$P$2:$P$2540))+1</f>
        <v>1</v>
      </c>
      <c r="R668" s="12" t="e">
        <f>(Q668*100000)+#REF!</f>
        <v>#REF!</v>
      </c>
      <c r="S668" t="e" cm="1">
        <f t="array" ref="S668">SUMPRODUCT(($G$2:$G$2540=G668)*(R668&gt;$R$2:$R$2540))+1</f>
        <v>#REF!</v>
      </c>
      <c r="T668" t="str">
        <f t="shared" si="63"/>
        <v xml:space="preserve">Cartmel </v>
      </c>
      <c r="U668">
        <v>0</v>
      </c>
      <c r="V668" t="s">
        <v>19</v>
      </c>
      <c r="W668">
        <f t="shared" si="64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65"/>
        <v>Evening45077</v>
      </c>
      <c r="D669" s="5" t="str">
        <f>IF('by region'!$C$2="Any","Any",'WTX courses'!V650)&amp;M669&amp;IF('by region'!$I$2="Any","Any",N669)&amp;G669</f>
        <v>AnyJumpAny45077</v>
      </c>
      <c r="E669" s="5" t="e">
        <f>IF(I669=#REF!,'WTX courses'!G650,"")</f>
        <v>#REF!</v>
      </c>
      <c r="F669" s="5" t="e">
        <f t="shared" si="66"/>
        <v>#REF!</v>
      </c>
      <c r="G669" s="15">
        <v>45077</v>
      </c>
      <c r="H669" s="16" t="s">
        <v>27</v>
      </c>
      <c r="I669" s="16" t="s">
        <v>92</v>
      </c>
      <c r="J669" s="16" t="s">
        <v>80</v>
      </c>
      <c r="K669" s="14" t="s">
        <v>10</v>
      </c>
      <c r="L669" s="14" t="s">
        <v>11</v>
      </c>
      <c r="M669" s="16" t="s">
        <v>12</v>
      </c>
      <c r="N669" s="16" t="s">
        <v>13</v>
      </c>
      <c r="O669" s="16" t="s">
        <v>14</v>
      </c>
      <c r="P669" s="12">
        <f t="shared" si="62"/>
        <v>2</v>
      </c>
      <c r="Q669" s="12" cm="1">
        <f t="array" ref="Q669">SUMPRODUCT(($G$2:$G$2540=G669)*(P669&gt;$P$2:$P$2540))+1</f>
        <v>1</v>
      </c>
      <c r="R669" s="12" t="e">
        <f>(Q669*100000)+#REF!</f>
        <v>#REF!</v>
      </c>
      <c r="S669" t="e" cm="1">
        <f t="array" ref="S669">SUMPRODUCT(($G$2:$G$2540=G669)*(R669&gt;$R$2:$R$2540))+1</f>
        <v>#REF!</v>
      </c>
      <c r="T669" t="str">
        <f t="shared" si="63"/>
        <v>Cartmel †</v>
      </c>
      <c r="U669">
        <v>0</v>
      </c>
      <c r="V669" t="s">
        <v>19</v>
      </c>
      <c r="W669">
        <f t="shared" si="64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65"/>
        <v>Afternoon45109</v>
      </c>
      <c r="D670" s="5" t="str">
        <f>IF('by region'!$C$2="Any","Any",'WTX courses'!V652)&amp;M670&amp;IF('by region'!$I$2="Any","Any",N670)&amp;G670</f>
        <v>AnyJumpAny45109</v>
      </c>
      <c r="E670" s="5" t="e">
        <f>IF(I670=#REF!,'WTX courses'!G652,"")</f>
        <v>#REF!</v>
      </c>
      <c r="F670" s="5" t="e">
        <f t="shared" si="66"/>
        <v>#REF!</v>
      </c>
      <c r="G670" s="15">
        <v>45109</v>
      </c>
      <c r="H670" s="16" t="s">
        <v>40</v>
      </c>
      <c r="I670" s="16" t="s">
        <v>92</v>
      </c>
      <c r="J670" s="16" t="s">
        <v>9</v>
      </c>
      <c r="K670" s="14" t="s">
        <v>10</v>
      </c>
      <c r="L670" s="14" t="s">
        <v>11</v>
      </c>
      <c r="M670" s="16" t="s">
        <v>12</v>
      </c>
      <c r="N670" s="16" t="s">
        <v>13</v>
      </c>
      <c r="O670" s="16" t="s">
        <v>14</v>
      </c>
      <c r="P670" s="12">
        <f t="shared" si="62"/>
        <v>1</v>
      </c>
      <c r="Q670" s="12" cm="1">
        <f t="array" ref="Q670">SUMPRODUCT(($G$2:$G$2540=G670)*(P670&gt;$P$2:$P$2540))+1</f>
        <v>1</v>
      </c>
      <c r="R670" s="12" t="e">
        <f>(Q670*100000)+#REF!</f>
        <v>#REF!</v>
      </c>
      <c r="S670" t="e" cm="1">
        <f t="array" ref="S670">SUMPRODUCT(($G$2:$G$2540=G670)*(R670&gt;$R$2:$R$2540))+1</f>
        <v>#REF!</v>
      </c>
      <c r="T670" t="str">
        <f t="shared" si="63"/>
        <v xml:space="preserve">Cartmel </v>
      </c>
      <c r="U670">
        <v>0</v>
      </c>
      <c r="V670" t="s">
        <v>17</v>
      </c>
      <c r="W670">
        <f t="shared" si="64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65"/>
        <v>Afternoon45164</v>
      </c>
      <c r="D671" s="5" t="str">
        <f>IF('by region'!$C$2="Any","Any",'WTX courses'!V655)&amp;M671&amp;IF('by region'!$I$2="Any","Any",N671)&amp;G671</f>
        <v>AnyJumpAny45164</v>
      </c>
      <c r="E671" s="5" t="e">
        <f>IF(I671=#REF!,'WTX courses'!G655,"")</f>
        <v>#REF!</v>
      </c>
      <c r="F671" s="5" t="e">
        <f t="shared" si="66"/>
        <v>#REF!</v>
      </c>
      <c r="G671" s="15">
        <v>45164</v>
      </c>
      <c r="H671" s="16" t="s">
        <v>37</v>
      </c>
      <c r="I671" s="16" t="s">
        <v>92</v>
      </c>
      <c r="J671" s="16" t="s">
        <v>9</v>
      </c>
      <c r="K671" s="14" t="s">
        <v>10</v>
      </c>
      <c r="L671" s="14" t="s">
        <v>11</v>
      </c>
      <c r="M671" s="16" t="s">
        <v>12</v>
      </c>
      <c r="N671" s="16" t="s">
        <v>13</v>
      </c>
      <c r="O671" s="16" t="s">
        <v>14</v>
      </c>
      <c r="P671" s="12">
        <f t="shared" si="62"/>
        <v>1</v>
      </c>
      <c r="Q671" s="12" cm="1">
        <f t="array" ref="Q671">SUMPRODUCT(($G$2:$G$2540=G671)*(P671&gt;$P$2:$P$2540))+1</f>
        <v>1</v>
      </c>
      <c r="R671" s="12" t="e">
        <f>(Q671*100000)+#REF!</f>
        <v>#REF!</v>
      </c>
      <c r="S671" t="e" cm="1">
        <f t="array" ref="S671">SUMPRODUCT(($G$2:$G$2540=G671)*(R671&gt;$R$2:$R$2540))+1</f>
        <v>#REF!</v>
      </c>
      <c r="T671" t="str">
        <f t="shared" si="63"/>
        <v xml:space="preserve">Cartmel </v>
      </c>
      <c r="U671">
        <v>0</v>
      </c>
      <c r="V671" t="s">
        <v>11</v>
      </c>
      <c r="W671">
        <f t="shared" si="64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65"/>
        <v>Afternoon45166</v>
      </c>
      <c r="D672" s="5" t="str">
        <f>IF('by region'!$C$2="Any","Any",'WTX courses'!V656)&amp;M672&amp;IF('by region'!$I$2="Any","Any",N672)&amp;G672</f>
        <v>AnyJumpAny45166</v>
      </c>
      <c r="E672" s="5" t="e">
        <f>IF(I672=#REF!,'WTX courses'!G656,"")</f>
        <v>#REF!</v>
      </c>
      <c r="F672" s="5" t="e">
        <f t="shared" si="66"/>
        <v>#REF!</v>
      </c>
      <c r="G672" s="15">
        <v>45166</v>
      </c>
      <c r="H672" s="16" t="s">
        <v>42</v>
      </c>
      <c r="I672" s="16" t="s">
        <v>92</v>
      </c>
      <c r="J672" s="16" t="s">
        <v>9</v>
      </c>
      <c r="K672" s="14" t="s">
        <v>10</v>
      </c>
      <c r="L672" s="14" t="s">
        <v>11</v>
      </c>
      <c r="M672" s="16" t="s">
        <v>12</v>
      </c>
      <c r="N672" s="16" t="s">
        <v>13</v>
      </c>
      <c r="O672" s="16" t="s">
        <v>14</v>
      </c>
      <c r="P672" s="12">
        <f t="shared" si="62"/>
        <v>1</v>
      </c>
      <c r="Q672" s="12" cm="1">
        <f t="array" ref="Q672">SUMPRODUCT(($G$2:$G$2540=G672)*(P672&gt;$P$2:$P$2540))+1</f>
        <v>1</v>
      </c>
      <c r="R672" s="12" t="e">
        <f>(Q672*100000)+#REF!</f>
        <v>#REF!</v>
      </c>
      <c r="S672" t="e" cm="1">
        <f t="array" ref="S672">SUMPRODUCT(($G$2:$G$2540=G672)*(R672&gt;$R$2:$R$2540))+1</f>
        <v>#REF!</v>
      </c>
      <c r="T672" t="str">
        <f t="shared" si="63"/>
        <v xml:space="preserve">Cartmel </v>
      </c>
      <c r="U672">
        <v>0</v>
      </c>
      <c r="V672" t="s">
        <v>19</v>
      </c>
      <c r="W672">
        <f t="shared" si="64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65"/>
        <v>Afternoon44927</v>
      </c>
      <c r="D673" s="5" t="str">
        <f>IF('by region'!$C$2="Any","Any",'WTX courses'!V657)&amp;M673&amp;IF('by region'!$I$2="Any","Any",N673)&amp;G673</f>
        <v>AnyJumpAny44927</v>
      </c>
      <c r="E673" s="5" t="e">
        <f>IF(I673=#REF!,'WTX courses'!G657,"")</f>
        <v>#REF!</v>
      </c>
      <c r="F673" s="5" t="e">
        <f t="shared" si="66"/>
        <v>#REF!</v>
      </c>
      <c r="G673" s="15">
        <v>44927</v>
      </c>
      <c r="H673" s="16" t="s">
        <v>40</v>
      </c>
      <c r="I673" s="16" t="s">
        <v>15</v>
      </c>
      <c r="J673" s="16" t="s">
        <v>9</v>
      </c>
      <c r="K673" s="14" t="s">
        <v>16</v>
      </c>
      <c r="L673" s="14" t="s">
        <v>17</v>
      </c>
      <c r="M673" s="16" t="s">
        <v>12</v>
      </c>
      <c r="N673" s="16" t="s">
        <v>13</v>
      </c>
      <c r="O673" s="16" t="s">
        <v>14</v>
      </c>
      <c r="P673" s="12">
        <f t="shared" si="62"/>
        <v>1</v>
      </c>
      <c r="Q673" s="12" cm="1">
        <f t="array" ref="Q673">SUMPRODUCT(($G$2:$G$2540=G673)*(P673&gt;$P$2:$P$2540))+1</f>
        <v>1</v>
      </c>
      <c r="R673" s="12" t="e">
        <f>(Q673*100000)+#REF!</f>
        <v>#REF!</v>
      </c>
      <c r="S673" t="e" cm="1">
        <f t="array" ref="S673">SUMPRODUCT(($G$2:$G$2540=G673)*(R673&gt;$R$2:$R$2540))+1</f>
        <v>#REF!</v>
      </c>
      <c r="T673" t="str">
        <f t="shared" si="63"/>
        <v xml:space="preserve">Cheltenham </v>
      </c>
      <c r="U673">
        <v>1</v>
      </c>
      <c r="V673" t="s">
        <v>19</v>
      </c>
      <c r="W673">
        <f t="shared" si="64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65"/>
        <v>Afternoon44954</v>
      </c>
      <c r="D674" s="5" t="str">
        <f>IF('by region'!$C$2="Any","Any",'WTX courses'!V658)&amp;M674&amp;IF('by region'!$I$2="Any","Any",N674)&amp;G674</f>
        <v>AnyJumpAny44954</v>
      </c>
      <c r="E674" s="5" t="e">
        <f>IF(I674=#REF!,'WTX courses'!G658,"")</f>
        <v>#REF!</v>
      </c>
      <c r="F674" s="5" t="e">
        <f t="shared" si="66"/>
        <v>#REF!</v>
      </c>
      <c r="G674" s="15">
        <v>44954</v>
      </c>
      <c r="H674" s="16" t="s">
        <v>37</v>
      </c>
      <c r="I674" s="16" t="s">
        <v>15</v>
      </c>
      <c r="J674" s="16" t="s">
        <v>9</v>
      </c>
      <c r="K674" s="14" t="s">
        <v>16</v>
      </c>
      <c r="L674" s="14" t="s">
        <v>17</v>
      </c>
      <c r="M674" s="16" t="s">
        <v>12</v>
      </c>
      <c r="N674" s="16" t="s">
        <v>13</v>
      </c>
      <c r="O674" s="16" t="s">
        <v>14</v>
      </c>
      <c r="P674" s="12">
        <f t="shared" si="62"/>
        <v>1</v>
      </c>
      <c r="Q674" s="12" cm="1">
        <f t="array" ref="Q674">SUMPRODUCT(($G$2:$G$2540=G674)*(P674&gt;$P$2:$P$2540))+1</f>
        <v>1</v>
      </c>
      <c r="R674" s="12" t="e">
        <f>(Q674*100000)+#REF!</f>
        <v>#REF!</v>
      </c>
      <c r="S674" t="e" cm="1">
        <f t="array" ref="S674">SUMPRODUCT(($G$2:$G$2540=G674)*(R674&gt;$R$2:$R$2540))+1</f>
        <v>#REF!</v>
      </c>
      <c r="T674" t="str">
        <f t="shared" si="63"/>
        <v xml:space="preserve">Cheltenham </v>
      </c>
      <c r="U674">
        <v>0</v>
      </c>
      <c r="V674" t="s">
        <v>19</v>
      </c>
      <c r="W674">
        <f t="shared" si="64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65"/>
        <v>Afternoon44999</v>
      </c>
      <c r="D675" s="5" t="str">
        <f>IF('by region'!$C$2="Any","Any",'WTX courses'!V659)&amp;M675&amp;IF('by region'!$I$2="Any","Any",N675)&amp;G675</f>
        <v>AnyJumpAny44999</v>
      </c>
      <c r="E675" s="5" t="e">
        <f>IF(I675=#REF!,'WTX courses'!G659,"")</f>
        <v>#REF!</v>
      </c>
      <c r="F675" s="5" t="e">
        <f t="shared" si="66"/>
        <v>#REF!</v>
      </c>
      <c r="G675" s="15">
        <v>44999</v>
      </c>
      <c r="H675" s="16" t="s">
        <v>7</v>
      </c>
      <c r="I675" s="16" t="s">
        <v>15</v>
      </c>
      <c r="J675" s="16" t="s">
        <v>9</v>
      </c>
      <c r="K675" s="14" t="s">
        <v>16</v>
      </c>
      <c r="L675" s="14" t="s">
        <v>17</v>
      </c>
      <c r="M675" s="16" t="s">
        <v>12</v>
      </c>
      <c r="N675" s="16" t="s">
        <v>13</v>
      </c>
      <c r="O675" s="16" t="s">
        <v>14</v>
      </c>
      <c r="P675" s="12">
        <f t="shared" si="62"/>
        <v>1</v>
      </c>
      <c r="Q675" s="12" cm="1">
        <f t="array" ref="Q675">SUMPRODUCT(($G$2:$G$2540=G675)*(P675&gt;$P$2:$P$2540))+1</f>
        <v>1</v>
      </c>
      <c r="R675" s="12" t="e">
        <f>(Q675*100000)+#REF!</f>
        <v>#REF!</v>
      </c>
      <c r="S675" t="e" cm="1">
        <f t="array" ref="S675">SUMPRODUCT(($G$2:$G$2540=G675)*(R675&gt;$R$2:$R$2540))+1</f>
        <v>#REF!</v>
      </c>
      <c r="T675" t="str">
        <f t="shared" si="63"/>
        <v xml:space="preserve">Cheltenham </v>
      </c>
      <c r="U675">
        <v>0</v>
      </c>
      <c r="V675" t="s">
        <v>30</v>
      </c>
      <c r="W675">
        <f t="shared" si="64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65"/>
        <v>Afternoon45000</v>
      </c>
      <c r="D676" s="5" t="str">
        <f>IF('by region'!$C$2="Any","Any",'WTX courses'!V660)&amp;M676&amp;IF('by region'!$I$2="Any","Any",N676)&amp;G676</f>
        <v>AnyJumpAny45000</v>
      </c>
      <c r="E676" s="5" t="e">
        <f>IF(I676=#REF!,'WTX courses'!G660,"")</f>
        <v>#REF!</v>
      </c>
      <c r="F676" s="5" t="e">
        <f t="shared" si="66"/>
        <v>#REF!</v>
      </c>
      <c r="G676" s="15">
        <v>45000</v>
      </c>
      <c r="H676" s="16" t="s">
        <v>27</v>
      </c>
      <c r="I676" s="16" t="s">
        <v>15</v>
      </c>
      <c r="J676" s="16" t="s">
        <v>9</v>
      </c>
      <c r="K676" s="14" t="s">
        <v>16</v>
      </c>
      <c r="L676" s="14" t="s">
        <v>17</v>
      </c>
      <c r="M676" s="16" t="s">
        <v>12</v>
      </c>
      <c r="N676" s="16" t="s">
        <v>13</v>
      </c>
      <c r="O676" s="16" t="s">
        <v>14</v>
      </c>
      <c r="P676" s="12">
        <f t="shared" si="62"/>
        <v>1</v>
      </c>
      <c r="Q676" s="12" cm="1">
        <f t="array" ref="Q676">SUMPRODUCT(($G$2:$G$2540=G676)*(P676&gt;$P$2:$P$2540))+1</f>
        <v>1</v>
      </c>
      <c r="R676" s="12" t="e">
        <f>(Q676*100000)+#REF!</f>
        <v>#REF!</v>
      </c>
      <c r="S676" t="e" cm="1">
        <f t="array" ref="S676">SUMPRODUCT(($G$2:$G$2540=G676)*(R676&gt;$R$2:$R$2540))+1</f>
        <v>#REF!</v>
      </c>
      <c r="T676" t="str">
        <f t="shared" si="63"/>
        <v xml:space="preserve">Cheltenham </v>
      </c>
      <c r="U676">
        <v>0</v>
      </c>
      <c r="V676" t="s">
        <v>30</v>
      </c>
      <c r="W676">
        <f t="shared" si="64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65"/>
        <v>Afternoon45001</v>
      </c>
      <c r="D677" s="5" t="str">
        <f>IF('by region'!$C$2="Any","Any",'WTX courses'!V661)&amp;M677&amp;IF('by region'!$I$2="Any","Any",N677)&amp;G677</f>
        <v>AnyJumpAny45001</v>
      </c>
      <c r="E677" s="5" t="e">
        <f>IF(I677=#REF!,'WTX courses'!G661,"")</f>
        <v>#REF!</v>
      </c>
      <c r="F677" s="5" t="e">
        <f t="shared" si="66"/>
        <v>#REF!</v>
      </c>
      <c r="G677" s="15">
        <v>45001</v>
      </c>
      <c r="H677" s="16" t="s">
        <v>34</v>
      </c>
      <c r="I677" s="16" t="s">
        <v>15</v>
      </c>
      <c r="J677" s="16" t="s">
        <v>9</v>
      </c>
      <c r="K677" s="14" t="s">
        <v>16</v>
      </c>
      <c r="L677" s="14" t="s">
        <v>17</v>
      </c>
      <c r="M677" s="16" t="s">
        <v>12</v>
      </c>
      <c r="N677" s="16" t="s">
        <v>13</v>
      </c>
      <c r="O677" s="16" t="s">
        <v>14</v>
      </c>
      <c r="P677" s="12">
        <f t="shared" si="62"/>
        <v>1</v>
      </c>
      <c r="Q677" s="12" cm="1">
        <f t="array" ref="Q677">SUMPRODUCT(($G$2:$G$2540=G677)*(P677&gt;$P$2:$P$2540))+1</f>
        <v>1</v>
      </c>
      <c r="R677" s="12" t="e">
        <f>(Q677*100000)+#REF!</f>
        <v>#REF!</v>
      </c>
      <c r="S677" t="e" cm="1">
        <f t="array" ref="S677">SUMPRODUCT(($G$2:$G$2540=G677)*(R677&gt;$R$2:$R$2540))+1</f>
        <v>#REF!</v>
      </c>
      <c r="T677" t="str">
        <f t="shared" si="63"/>
        <v xml:space="preserve">Cheltenham </v>
      </c>
      <c r="U677">
        <v>0</v>
      </c>
      <c r="V677" t="s">
        <v>19</v>
      </c>
      <c r="W677">
        <f t="shared" si="64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65"/>
        <v>Afternoon45002</v>
      </c>
      <c r="D678" s="5" t="str">
        <f>IF('by region'!$C$2="Any","Any",'WTX courses'!V662)&amp;M678&amp;IF('by region'!$I$2="Any","Any",N678)&amp;G678</f>
        <v>AnyJumpAny45002</v>
      </c>
      <c r="E678" s="5" t="e">
        <f>IF(I678=#REF!,'WTX courses'!G662,"")</f>
        <v>#REF!</v>
      </c>
      <c r="F678" s="5" t="e">
        <f t="shared" si="66"/>
        <v>#REF!</v>
      </c>
      <c r="G678" s="15">
        <v>45002</v>
      </c>
      <c r="H678" s="16" t="s">
        <v>35</v>
      </c>
      <c r="I678" s="16" t="s">
        <v>15</v>
      </c>
      <c r="J678" s="16" t="s">
        <v>9</v>
      </c>
      <c r="K678" s="14" t="s">
        <v>16</v>
      </c>
      <c r="L678" s="14" t="s">
        <v>17</v>
      </c>
      <c r="M678" s="16" t="s">
        <v>12</v>
      </c>
      <c r="N678" s="16" t="s">
        <v>13</v>
      </c>
      <c r="O678" s="16" t="s">
        <v>14</v>
      </c>
      <c r="P678" s="12">
        <f t="shared" si="62"/>
        <v>1</v>
      </c>
      <c r="Q678" s="12" cm="1">
        <f t="array" ref="Q678">SUMPRODUCT(($G$2:$G$2540=G678)*(P678&gt;$P$2:$P$2540))+1</f>
        <v>1</v>
      </c>
      <c r="R678" s="12" t="e">
        <f>(Q678*100000)+#REF!</f>
        <v>#REF!</v>
      </c>
      <c r="S678" t="e" cm="1">
        <f t="array" ref="S678">SUMPRODUCT(($G$2:$G$2540=G678)*(R678&gt;$R$2:$R$2540))+1</f>
        <v>#REF!</v>
      </c>
      <c r="T678" t="str">
        <f t="shared" si="63"/>
        <v xml:space="preserve">Cheltenham </v>
      </c>
      <c r="U678">
        <v>0</v>
      </c>
      <c r="V678" t="s">
        <v>11</v>
      </c>
      <c r="W678">
        <f t="shared" si="64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65"/>
        <v>Afternoon45035</v>
      </c>
      <c r="D679" s="5" t="str">
        <f>IF('by region'!$C$2="Any","Any",'WTX courses'!V663)&amp;M679&amp;IF('by region'!$I$2="Any","Any",N679)&amp;G679</f>
        <v>AnyJumpAny45035</v>
      </c>
      <c r="E679" s="5" t="e">
        <f>IF(I679=#REF!,'WTX courses'!G663,"")</f>
        <v>#REF!</v>
      </c>
      <c r="F679" s="5" t="e">
        <f t="shared" si="66"/>
        <v>#REF!</v>
      </c>
      <c r="G679" s="15">
        <v>45035</v>
      </c>
      <c r="H679" s="16" t="s">
        <v>27</v>
      </c>
      <c r="I679" s="16" t="s">
        <v>15</v>
      </c>
      <c r="J679" s="16" t="s">
        <v>9</v>
      </c>
      <c r="K679" s="14" t="s">
        <v>16</v>
      </c>
      <c r="L679" s="14" t="s">
        <v>17</v>
      </c>
      <c r="M679" s="16" t="s">
        <v>12</v>
      </c>
      <c r="N679" s="16" t="s">
        <v>13</v>
      </c>
      <c r="O679" s="16" t="s">
        <v>14</v>
      </c>
      <c r="P679" s="12">
        <f t="shared" si="62"/>
        <v>1</v>
      </c>
      <c r="Q679" s="12" cm="1">
        <f t="array" ref="Q679">SUMPRODUCT(($G$2:$G$2540=G679)*(P679&gt;$P$2:$P$2540))+1</f>
        <v>1</v>
      </c>
      <c r="R679" s="12" t="e">
        <f>(Q679*100000)+#REF!</f>
        <v>#REF!</v>
      </c>
      <c r="S679" t="e" cm="1">
        <f t="array" ref="S679">SUMPRODUCT(($G$2:$G$2540=G679)*(R679&gt;$R$2:$R$2540))+1</f>
        <v>#REF!</v>
      </c>
      <c r="T679" t="str">
        <f t="shared" si="63"/>
        <v xml:space="preserve">Cheltenham </v>
      </c>
      <c r="U679">
        <v>0</v>
      </c>
      <c r="V679" t="s">
        <v>19</v>
      </c>
      <c r="W679">
        <f t="shared" si="64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65"/>
        <v>Afternoon45036</v>
      </c>
      <c r="D680" s="5" t="str">
        <f>IF('by region'!$C$2="Any","Any",'WTX courses'!V664)&amp;M680&amp;IF('by region'!$I$2="Any","Any",N680)&amp;G680</f>
        <v>AnyJumpAny45036</v>
      </c>
      <c r="E680" s="5" t="e">
        <f>IF(I680=#REF!,'WTX courses'!G664,"")</f>
        <v>#REF!</v>
      </c>
      <c r="F680" s="5" t="e">
        <f t="shared" si="66"/>
        <v>#REF!</v>
      </c>
      <c r="G680" s="15">
        <v>45036</v>
      </c>
      <c r="H680" s="16" t="s">
        <v>34</v>
      </c>
      <c r="I680" s="16" t="s">
        <v>15</v>
      </c>
      <c r="J680" s="16" t="s">
        <v>9</v>
      </c>
      <c r="K680" s="14" t="s">
        <v>16</v>
      </c>
      <c r="L680" s="14" t="s">
        <v>17</v>
      </c>
      <c r="M680" s="16" t="s">
        <v>12</v>
      </c>
      <c r="N680" s="16" t="s">
        <v>13</v>
      </c>
      <c r="O680" s="16" t="s">
        <v>14</v>
      </c>
      <c r="P680" s="12">
        <f t="shared" ref="P680:P697" si="67">IF(J680="Afternoon",1,IF(J680="Evening",2,IF(J680="Floodlit",3,4)))</f>
        <v>1</v>
      </c>
      <c r="Q680" s="12" cm="1">
        <f t="array" ref="Q680">SUMPRODUCT(($G$2:$G$2540=G680)*(P680&gt;$P$2:$P$2540))+1</f>
        <v>1</v>
      </c>
      <c r="R680" s="12" t="e">
        <f>(Q680*100000)+#REF!</f>
        <v>#REF!</v>
      </c>
      <c r="S680" t="e" cm="1">
        <f t="array" ref="S680">SUMPRODUCT(($G$2:$G$2540=G680)*(R680&gt;$R$2:$R$2540))+1</f>
        <v>#REF!</v>
      </c>
      <c r="T680" t="str">
        <f t="shared" ref="T680:T697" si="68">_xlfn.CONCAT(IF(M680="Flat",UPPER(I680),I680)," ",IF(J680="Evening","†",IF(J680="Floodlit","#","")))</f>
        <v xml:space="preserve">Cheltenham </v>
      </c>
      <c r="U680">
        <v>0</v>
      </c>
      <c r="V680" t="s">
        <v>19</v>
      </c>
      <c r="W680">
        <f t="shared" ref="W680:W697" si="69">YEAR(G680)</f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65"/>
        <v>Evening45051</v>
      </c>
      <c r="D681" s="5" t="str">
        <f>IF('by region'!$C$2="Any","Any",'WTX courses'!V665)&amp;M681&amp;IF('by region'!$I$2="Any","Any",N681)&amp;G681</f>
        <v>AnyJumpAny45051</v>
      </c>
      <c r="E681" s="5" t="e">
        <f>IF(I681=#REF!,'WTX courses'!G665,"")</f>
        <v>#REF!</v>
      </c>
      <c r="F681" s="5" t="e">
        <f t="shared" si="66"/>
        <v>#REF!</v>
      </c>
      <c r="G681" s="15">
        <v>45051</v>
      </c>
      <c r="H681" s="16" t="s">
        <v>35</v>
      </c>
      <c r="I681" s="16" t="s">
        <v>15</v>
      </c>
      <c r="J681" s="16" t="s">
        <v>80</v>
      </c>
      <c r="K681" s="14" t="s">
        <v>16</v>
      </c>
      <c r="L681" s="14" t="s">
        <v>17</v>
      </c>
      <c r="M681" s="16" t="s">
        <v>12</v>
      </c>
      <c r="N681" s="16" t="s">
        <v>13</v>
      </c>
      <c r="O681" s="16" t="s">
        <v>14</v>
      </c>
      <c r="P681" s="12">
        <f t="shared" si="67"/>
        <v>2</v>
      </c>
      <c r="Q681" s="12" cm="1">
        <f t="array" ref="Q681">SUMPRODUCT(($G$2:$G$2540=G681)*(P681&gt;$P$2:$P$2540))+1</f>
        <v>3</v>
      </c>
      <c r="R681" s="12" t="e">
        <f>(Q681*100000)+#REF!</f>
        <v>#REF!</v>
      </c>
      <c r="S681" t="e" cm="1">
        <f t="array" ref="S681">SUMPRODUCT(($G$2:$G$2540=G681)*(R681&gt;$R$2:$R$2540))+1</f>
        <v>#REF!</v>
      </c>
      <c r="T681" t="str">
        <f t="shared" si="68"/>
        <v>Cheltenham †</v>
      </c>
      <c r="U681">
        <v>0</v>
      </c>
      <c r="V681" t="s">
        <v>11</v>
      </c>
      <c r="W681">
        <f t="shared" si="69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65"/>
        <v>Afternoon45226</v>
      </c>
      <c r="D682" s="5" t="str">
        <f>IF('by region'!$C$2="Any","Any",'WTX courses'!V666)&amp;M682&amp;IF('by region'!$I$2="Any","Any",N682)&amp;G682</f>
        <v>AnyJumpAny45226</v>
      </c>
      <c r="E682" s="5" t="e">
        <f>IF(I682=#REF!,'WTX courses'!G666,"")</f>
        <v>#REF!</v>
      </c>
      <c r="F682" s="5" t="e">
        <f t="shared" si="66"/>
        <v>#REF!</v>
      </c>
      <c r="G682" s="15">
        <v>45226</v>
      </c>
      <c r="H682" s="16" t="s">
        <v>35</v>
      </c>
      <c r="I682" s="16" t="s">
        <v>15</v>
      </c>
      <c r="J682" s="16" t="s">
        <v>9</v>
      </c>
      <c r="K682" s="14" t="s">
        <v>16</v>
      </c>
      <c r="L682" s="14" t="s">
        <v>17</v>
      </c>
      <c r="M682" s="16" t="s">
        <v>12</v>
      </c>
      <c r="N682" s="16" t="s">
        <v>13</v>
      </c>
      <c r="O682" s="16" t="s">
        <v>14</v>
      </c>
      <c r="P682" s="12">
        <f t="shared" si="67"/>
        <v>1</v>
      </c>
      <c r="Q682" s="12" cm="1">
        <f t="array" ref="Q682">SUMPRODUCT(($G$2:$G$2540=G682)*(P682&gt;$P$2:$P$2540))+1</f>
        <v>1</v>
      </c>
      <c r="R682" s="12" t="e">
        <f>(Q682*100000)+#REF!</f>
        <v>#REF!</v>
      </c>
      <c r="S682" t="e" cm="1">
        <f t="array" ref="S682">SUMPRODUCT(($G$2:$G$2540=G682)*(R682&gt;$R$2:$R$2540))+1</f>
        <v>#REF!</v>
      </c>
      <c r="T682" t="str">
        <f t="shared" si="68"/>
        <v xml:space="preserve">Cheltenham </v>
      </c>
      <c r="U682">
        <v>0</v>
      </c>
      <c r="V682" t="s">
        <v>19</v>
      </c>
      <c r="W682">
        <f t="shared" si="69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65"/>
        <v>Afternoon45227</v>
      </c>
      <c r="D683" s="5" t="str">
        <f>IF('by region'!$C$2="Any","Any",'WTX courses'!V667)&amp;M683&amp;IF('by region'!$I$2="Any","Any",N683)&amp;G683</f>
        <v>AnyJumpAny45227</v>
      </c>
      <c r="E683" s="5" t="e">
        <f>IF(I683=#REF!,'WTX courses'!G667,"")</f>
        <v>#REF!</v>
      </c>
      <c r="F683" s="5" t="e">
        <f t="shared" si="66"/>
        <v>#REF!</v>
      </c>
      <c r="G683" s="15">
        <v>45227</v>
      </c>
      <c r="H683" s="16" t="s">
        <v>37</v>
      </c>
      <c r="I683" s="16" t="s">
        <v>15</v>
      </c>
      <c r="J683" s="16" t="s">
        <v>9</v>
      </c>
      <c r="K683" s="14" t="s">
        <v>16</v>
      </c>
      <c r="L683" s="14" t="s">
        <v>17</v>
      </c>
      <c r="M683" s="16" t="s">
        <v>12</v>
      </c>
      <c r="N683" s="16" t="s">
        <v>13</v>
      </c>
      <c r="O683" s="16" t="s">
        <v>14</v>
      </c>
      <c r="P683" s="12">
        <f t="shared" si="67"/>
        <v>1</v>
      </c>
      <c r="Q683" s="12" cm="1">
        <f t="array" ref="Q683">SUMPRODUCT(($G$2:$G$2540=G683)*(P683&gt;$P$2:$P$2540))+1</f>
        <v>1</v>
      </c>
      <c r="R683" s="12" t="e">
        <f>(Q683*100000)+#REF!</f>
        <v>#REF!</v>
      </c>
      <c r="S683" t="e" cm="1">
        <f t="array" ref="S683">SUMPRODUCT(($G$2:$G$2540=G683)*(R683&gt;$R$2:$R$2540))+1</f>
        <v>#REF!</v>
      </c>
      <c r="T683" t="str">
        <f t="shared" si="68"/>
        <v xml:space="preserve">Cheltenham </v>
      </c>
      <c r="U683">
        <v>0</v>
      </c>
      <c r="V683" t="s">
        <v>17</v>
      </c>
      <c r="W683">
        <f t="shared" si="69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65"/>
        <v>Afternoon45247</v>
      </c>
      <c r="D684" s="5" t="str">
        <f>IF('by region'!$C$2="Any","Any",'WTX courses'!V668)&amp;M684&amp;IF('by region'!$I$2="Any","Any",N684)&amp;G684</f>
        <v>AnyJumpAny45247</v>
      </c>
      <c r="E684" s="5" t="e">
        <f>IF(I684=#REF!,'WTX courses'!G668,"")</f>
        <v>#REF!</v>
      </c>
      <c r="F684" s="5" t="e">
        <f t="shared" si="66"/>
        <v>#REF!</v>
      </c>
      <c r="G684" s="15">
        <v>45247</v>
      </c>
      <c r="H684" s="16" t="s">
        <v>35</v>
      </c>
      <c r="I684" s="16" t="s">
        <v>15</v>
      </c>
      <c r="J684" s="16" t="s">
        <v>9</v>
      </c>
      <c r="K684" s="14" t="s">
        <v>16</v>
      </c>
      <c r="L684" s="14" t="s">
        <v>17</v>
      </c>
      <c r="M684" s="16" t="s">
        <v>12</v>
      </c>
      <c r="N684" s="16" t="s">
        <v>13</v>
      </c>
      <c r="O684" s="16" t="s">
        <v>14</v>
      </c>
      <c r="P684" s="12">
        <f t="shared" si="67"/>
        <v>1</v>
      </c>
      <c r="Q684" s="12" cm="1">
        <f t="array" ref="Q684">SUMPRODUCT(($G$2:$G$2540=G684)*(P684&gt;$P$2:$P$2540))+1</f>
        <v>1</v>
      </c>
      <c r="R684" s="12" t="e">
        <f>(Q684*100000)+#REF!</f>
        <v>#REF!</v>
      </c>
      <c r="S684" t="e" cm="1">
        <f t="array" ref="S684">SUMPRODUCT(($G$2:$G$2540=G684)*(R684&gt;$R$2:$R$2540))+1</f>
        <v>#REF!</v>
      </c>
      <c r="T684" t="str">
        <f t="shared" si="68"/>
        <v xml:space="preserve">Cheltenham </v>
      </c>
      <c r="U684">
        <v>0</v>
      </c>
      <c r="V684" t="s">
        <v>11</v>
      </c>
      <c r="W684">
        <f t="shared" si="69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65"/>
        <v>Afternoon45248</v>
      </c>
      <c r="D685" s="5" t="str">
        <f>IF('by region'!$C$2="Any","Any",'WTX courses'!V669)&amp;M685&amp;IF('by region'!$I$2="Any","Any",N685)&amp;G685</f>
        <v>AnyJumpAny45248</v>
      </c>
      <c r="E685" s="5" t="e">
        <f>IF(I685=#REF!,'WTX courses'!G669,"")</f>
        <v>#REF!</v>
      </c>
      <c r="F685" s="5" t="e">
        <f t="shared" si="66"/>
        <v>#REF!</v>
      </c>
      <c r="G685" s="15">
        <v>45248</v>
      </c>
      <c r="H685" s="16" t="s">
        <v>37</v>
      </c>
      <c r="I685" s="16" t="s">
        <v>15</v>
      </c>
      <c r="J685" s="16" t="s">
        <v>9</v>
      </c>
      <c r="K685" s="14" t="s">
        <v>16</v>
      </c>
      <c r="L685" s="14" t="s">
        <v>17</v>
      </c>
      <c r="M685" s="16" t="s">
        <v>12</v>
      </c>
      <c r="N685" s="16" t="s">
        <v>13</v>
      </c>
      <c r="O685" s="16" t="s">
        <v>14</v>
      </c>
      <c r="P685" s="12">
        <f t="shared" si="67"/>
        <v>1</v>
      </c>
      <c r="Q685" s="12" cm="1">
        <f t="array" ref="Q685">SUMPRODUCT(($G$2:$G$2540=G685)*(P685&gt;$P$2:$P$2540))+1</f>
        <v>1</v>
      </c>
      <c r="R685" s="12" t="e">
        <f>(Q685*100000)+#REF!</f>
        <v>#REF!</v>
      </c>
      <c r="S685" t="e" cm="1">
        <f t="array" ref="S685">SUMPRODUCT(($G$2:$G$2540=G685)*(R685&gt;$R$2:$R$2540))+1</f>
        <v>#REF!</v>
      </c>
      <c r="T685" t="str">
        <f t="shared" si="68"/>
        <v xml:space="preserve">Cheltenham </v>
      </c>
      <c r="U685">
        <v>0</v>
      </c>
      <c r="V685" t="s">
        <v>19</v>
      </c>
      <c r="W685">
        <f t="shared" si="69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65"/>
        <v>Afternoon45249</v>
      </c>
      <c r="D686" s="5" t="str">
        <f>IF('by region'!$C$2="Any","Any",'WTX courses'!V670)&amp;M686&amp;IF('by region'!$I$2="Any","Any",N686)&amp;G686</f>
        <v>AnyJumpAny45249</v>
      </c>
      <c r="E686" s="5" t="e">
        <f>IF(I686=#REF!,'WTX courses'!G670,"")</f>
        <v>#REF!</v>
      </c>
      <c r="F686" s="5" t="e">
        <f t="shared" si="66"/>
        <v>#REF!</v>
      </c>
      <c r="G686" s="15">
        <v>45249</v>
      </c>
      <c r="H686" s="16" t="s">
        <v>40</v>
      </c>
      <c r="I686" s="16" t="s">
        <v>15</v>
      </c>
      <c r="J686" s="16" t="s">
        <v>9</v>
      </c>
      <c r="K686" s="14" t="s">
        <v>16</v>
      </c>
      <c r="L686" s="14" t="s">
        <v>17</v>
      </c>
      <c r="M686" s="16" t="s">
        <v>12</v>
      </c>
      <c r="N686" s="16" t="s">
        <v>13</v>
      </c>
      <c r="O686" s="16" t="s">
        <v>14</v>
      </c>
      <c r="P686" s="12">
        <f t="shared" si="67"/>
        <v>1</v>
      </c>
      <c r="Q686" s="12" cm="1">
        <f t="array" ref="Q686">SUMPRODUCT(($G$2:$G$2540=G686)*(P686&gt;$P$2:$P$2540))+1</f>
        <v>1</v>
      </c>
      <c r="R686" s="12" t="e">
        <f>(Q686*100000)+#REF!</f>
        <v>#REF!</v>
      </c>
      <c r="S686" t="e" cm="1">
        <f t="array" ref="S686">SUMPRODUCT(($G$2:$G$2540=G686)*(R686&gt;$R$2:$R$2540))+1</f>
        <v>#REF!</v>
      </c>
      <c r="T686" t="str">
        <f t="shared" si="68"/>
        <v xml:space="preserve">Cheltenham </v>
      </c>
      <c r="U686">
        <v>0</v>
      </c>
      <c r="V686" t="s">
        <v>19</v>
      </c>
      <c r="W686">
        <f t="shared" si="69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65"/>
        <v>Afternoon45275</v>
      </c>
      <c r="D687" s="5" t="str">
        <f>IF('by region'!$C$2="Any","Any",'WTX courses'!V671)&amp;M687&amp;IF('by region'!$I$2="Any","Any",N687)&amp;G687</f>
        <v>AnyJumpAny45275</v>
      </c>
      <c r="E687" s="5" t="e">
        <f>IF(I687=#REF!,'WTX courses'!G671,"")</f>
        <v>#REF!</v>
      </c>
      <c r="F687" s="5" t="e">
        <f t="shared" si="66"/>
        <v>#REF!</v>
      </c>
      <c r="G687" s="15">
        <v>45275</v>
      </c>
      <c r="H687" s="16" t="s">
        <v>35</v>
      </c>
      <c r="I687" s="16" t="s">
        <v>15</v>
      </c>
      <c r="J687" s="16" t="s">
        <v>9</v>
      </c>
      <c r="K687" s="14" t="s">
        <v>16</v>
      </c>
      <c r="L687" s="14" t="s">
        <v>17</v>
      </c>
      <c r="M687" s="16" t="s">
        <v>12</v>
      </c>
      <c r="N687" s="16" t="s">
        <v>13</v>
      </c>
      <c r="O687" s="16" t="s">
        <v>14</v>
      </c>
      <c r="P687" s="12">
        <f t="shared" si="67"/>
        <v>1</v>
      </c>
      <c r="Q687" s="12" cm="1">
        <f t="array" ref="Q687">SUMPRODUCT(($G$2:$G$2540=G687)*(P687&gt;$P$2:$P$2540))+1</f>
        <v>1</v>
      </c>
      <c r="R687" s="12" t="e">
        <f>(Q687*100000)+#REF!</f>
        <v>#REF!</v>
      </c>
      <c r="S687" t="e" cm="1">
        <f t="array" ref="S687">SUMPRODUCT(($G$2:$G$2540=G687)*(R687&gt;$R$2:$R$2540))+1</f>
        <v>#REF!</v>
      </c>
      <c r="T687" t="str">
        <f t="shared" si="68"/>
        <v xml:space="preserve">Cheltenham </v>
      </c>
      <c r="U687">
        <v>0</v>
      </c>
      <c r="V687" t="s">
        <v>11</v>
      </c>
      <c r="W687">
        <f t="shared" si="69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65"/>
        <v>Afternoon45276</v>
      </c>
      <c r="D688" s="5" t="str">
        <f>IF('by region'!$C$2="Any","Any",'WTX courses'!V672)&amp;M688&amp;IF('by region'!$I$2="Any","Any",N688)&amp;G688</f>
        <v>AnyJumpAny45276</v>
      </c>
      <c r="E688" s="5" t="e">
        <f>IF(I688=#REF!,'WTX courses'!G672,"")</f>
        <v>#REF!</v>
      </c>
      <c r="F688" s="5" t="e">
        <f t="shared" si="66"/>
        <v>#REF!</v>
      </c>
      <c r="G688" s="15">
        <v>45276</v>
      </c>
      <c r="H688" s="16" t="s">
        <v>37</v>
      </c>
      <c r="I688" s="16" t="s">
        <v>15</v>
      </c>
      <c r="J688" s="16" t="s">
        <v>9</v>
      </c>
      <c r="K688" s="14" t="s">
        <v>16</v>
      </c>
      <c r="L688" s="14" t="s">
        <v>17</v>
      </c>
      <c r="M688" s="16" t="s">
        <v>12</v>
      </c>
      <c r="N688" s="16" t="s">
        <v>13</v>
      </c>
      <c r="O688" s="16" t="s">
        <v>14</v>
      </c>
      <c r="P688" s="12">
        <f t="shared" si="67"/>
        <v>1</v>
      </c>
      <c r="Q688" s="12" cm="1">
        <f t="array" ref="Q688">SUMPRODUCT(($G$2:$G$2540=G688)*(P688&gt;$P$2:$P$2540))+1</f>
        <v>1</v>
      </c>
      <c r="R688" s="12" t="e">
        <f>(Q688*100000)+#REF!</f>
        <v>#REF!</v>
      </c>
      <c r="S688" t="e" cm="1">
        <f t="array" ref="S688">SUMPRODUCT(($G$2:$G$2540=G688)*(R688&gt;$R$2:$R$2540))+1</f>
        <v>#REF!</v>
      </c>
      <c r="T688" t="str">
        <f t="shared" si="68"/>
        <v xml:space="preserve">Cheltenham </v>
      </c>
      <c r="U688">
        <v>0</v>
      </c>
      <c r="V688" t="s">
        <v>19</v>
      </c>
      <c r="W688">
        <f t="shared" si="69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65"/>
        <v>Afternoon44960</v>
      </c>
      <c r="D689" s="5" t="str">
        <f>IF('by region'!$C$2="Any","Any",'WTX courses'!V675)&amp;M689&amp;IF('by region'!$I$2="Any","Any",N689)&amp;G689</f>
        <v>AnyJumpAny44960</v>
      </c>
      <c r="E689" s="5" t="e">
        <f>IF(I689=#REF!,'WTX courses'!G675,"")</f>
        <v>#REF!</v>
      </c>
      <c r="F689" s="5" t="str">
        <f t="shared" si="66"/>
        <v>449602</v>
      </c>
      <c r="G689" s="15">
        <v>44960</v>
      </c>
      <c r="H689" s="16" t="s">
        <v>35</v>
      </c>
      <c r="I689" s="16" t="s">
        <v>54</v>
      </c>
      <c r="J689" s="16" t="s">
        <v>9</v>
      </c>
      <c r="K689" s="14" t="s">
        <v>24</v>
      </c>
      <c r="L689" s="14" t="s">
        <v>19</v>
      </c>
      <c r="M689" s="16" t="s">
        <v>12</v>
      </c>
      <c r="N689" s="16" t="s">
        <v>13</v>
      </c>
      <c r="O689" s="16" t="s">
        <v>14</v>
      </c>
      <c r="P689" s="12">
        <f t="shared" si="67"/>
        <v>1</v>
      </c>
      <c r="Q689" s="12" cm="1">
        <f t="array" ref="Q689">SUMPRODUCT(($G$2:$G$2540=G689)*(P689&gt;$P$2:$P$2540))+1</f>
        <v>1</v>
      </c>
      <c r="R689" s="12" t="e">
        <f>(Q689*100000)+#REF!</f>
        <v>#REF!</v>
      </c>
      <c r="S689">
        <v>2</v>
      </c>
      <c r="T689" t="str">
        <f t="shared" si="68"/>
        <v xml:space="preserve">Chepstow </v>
      </c>
      <c r="U689">
        <v>0</v>
      </c>
      <c r="V689" t="s">
        <v>30</v>
      </c>
      <c r="W689">
        <f t="shared" si="69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65"/>
        <v>Afternoon44982</v>
      </c>
      <c r="D690" s="5" t="str">
        <f>IF('by region'!$C$2="Any","Any",'WTX courses'!V676)&amp;M690&amp;IF('by region'!$I$2="Any","Any",N690)&amp;G690</f>
        <v>AnyJumpAny44982</v>
      </c>
      <c r="E690" s="5" t="e">
        <f>IF(I690=#REF!,'WTX courses'!G676,"")</f>
        <v>#REF!</v>
      </c>
      <c r="F690" s="5" t="e">
        <f t="shared" si="66"/>
        <v>#REF!</v>
      </c>
      <c r="G690" s="15">
        <v>44982</v>
      </c>
      <c r="H690" s="16" t="s">
        <v>37</v>
      </c>
      <c r="I690" s="16" t="s">
        <v>54</v>
      </c>
      <c r="J690" s="16" t="s">
        <v>9</v>
      </c>
      <c r="K690" s="14" t="s">
        <v>24</v>
      </c>
      <c r="L690" s="14" t="s">
        <v>19</v>
      </c>
      <c r="M690" s="16" t="s">
        <v>12</v>
      </c>
      <c r="N690" s="16" t="s">
        <v>13</v>
      </c>
      <c r="O690" s="16" t="s">
        <v>14</v>
      </c>
      <c r="P690" s="12">
        <f t="shared" si="67"/>
        <v>1</v>
      </c>
      <c r="Q690" s="12" cm="1">
        <f t="array" ref="Q690">SUMPRODUCT(($G$2:$G$2540=G690)*(P690&gt;$P$2:$P$2540))+1</f>
        <v>1</v>
      </c>
      <c r="R690" s="12" t="e">
        <f>(Q690*100000)+#REF!</f>
        <v>#REF!</v>
      </c>
      <c r="S690" t="e" cm="1">
        <f t="array" ref="S690">SUMPRODUCT(($G$2:$G$2540=G690)*(R690&gt;$R$2:$R$2540))+1</f>
        <v>#REF!</v>
      </c>
      <c r="T690" t="str">
        <f t="shared" si="68"/>
        <v xml:space="preserve">Chepstow </v>
      </c>
      <c r="U690">
        <v>0</v>
      </c>
      <c r="V690" t="s">
        <v>11</v>
      </c>
      <c r="W690">
        <f t="shared" si="69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65"/>
        <v>Afternoon45004</v>
      </c>
      <c r="D691" s="5" t="str">
        <f>IF('by region'!$C$2="Any","Any",'WTX courses'!V677)&amp;M691&amp;IF('by region'!$I$2="Any","Any",N691)&amp;G691</f>
        <v>AnyJumpAny45004</v>
      </c>
      <c r="E691" s="5" t="e">
        <f>IF(I691=#REF!,'WTX courses'!G677,"")</f>
        <v>#REF!</v>
      </c>
      <c r="F691" s="5" t="e">
        <f t="shared" si="66"/>
        <v>#REF!</v>
      </c>
      <c r="G691" s="15">
        <v>45004</v>
      </c>
      <c r="H691" s="16" t="s">
        <v>40</v>
      </c>
      <c r="I691" s="16" t="s">
        <v>54</v>
      </c>
      <c r="J691" s="16" t="s">
        <v>9</v>
      </c>
      <c r="K691" s="14" t="s">
        <v>24</v>
      </c>
      <c r="L691" s="14" t="s">
        <v>19</v>
      </c>
      <c r="M691" s="16" t="s">
        <v>12</v>
      </c>
      <c r="N691" s="16" t="s">
        <v>13</v>
      </c>
      <c r="O691" s="16" t="s">
        <v>14</v>
      </c>
      <c r="P691" s="12">
        <f t="shared" si="67"/>
        <v>1</v>
      </c>
      <c r="Q691" s="12" cm="1">
        <f t="array" ref="Q691">SUMPRODUCT(($G$2:$G$2540=G691)*(P691&gt;$P$2:$P$2540))+1</f>
        <v>1</v>
      </c>
      <c r="R691" s="12" t="e">
        <f>(Q691*100000)+#REF!</f>
        <v>#REF!</v>
      </c>
      <c r="S691" t="e" cm="1">
        <f t="array" ref="S691">SUMPRODUCT(($G$2:$G$2540=G691)*(R691&gt;$R$2:$R$2540))+1</f>
        <v>#REF!</v>
      </c>
      <c r="T691" t="str">
        <f t="shared" si="68"/>
        <v xml:space="preserve">Chepstow </v>
      </c>
      <c r="U691">
        <v>0</v>
      </c>
      <c r="V691" t="s">
        <v>17</v>
      </c>
      <c r="W691">
        <f t="shared" si="69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65"/>
        <v>Afternoon45008</v>
      </c>
      <c r="D692" s="5" t="str">
        <f>IF('by region'!$C$2="Any","Any",'WTX courses'!V678)&amp;M692&amp;IF('by region'!$I$2="Any","Any",N692)&amp;G692</f>
        <v>AnyJumpAny45008</v>
      </c>
      <c r="E692" s="5" t="e">
        <f>IF(I692=#REF!,'WTX courses'!G678,"")</f>
        <v>#REF!</v>
      </c>
      <c r="F692" s="5" t="e">
        <f t="shared" si="66"/>
        <v>#REF!</v>
      </c>
      <c r="G692" s="15">
        <v>45008</v>
      </c>
      <c r="H692" s="16" t="s">
        <v>34</v>
      </c>
      <c r="I692" s="16" t="s">
        <v>54</v>
      </c>
      <c r="J692" s="16" t="s">
        <v>9</v>
      </c>
      <c r="K692" s="14" t="s">
        <v>24</v>
      </c>
      <c r="L692" s="14" t="s">
        <v>19</v>
      </c>
      <c r="M692" s="16" t="s">
        <v>12</v>
      </c>
      <c r="N692" s="16" t="s">
        <v>13</v>
      </c>
      <c r="O692" s="16" t="s">
        <v>14</v>
      </c>
      <c r="P692" s="12">
        <f t="shared" si="67"/>
        <v>1</v>
      </c>
      <c r="Q692" s="12" cm="1">
        <f t="array" ref="Q692">SUMPRODUCT(($G$2:$G$2540=G692)*(P692&gt;$P$2:$P$2540))+1</f>
        <v>1</v>
      </c>
      <c r="R692" s="12" t="e">
        <f>(Q692*100000)+#REF!</f>
        <v>#REF!</v>
      </c>
      <c r="S692" t="e" cm="1">
        <f t="array" ref="S692">SUMPRODUCT(($G$2:$G$2540=G692)*(R692&gt;$R$2:$R$2540))+1</f>
        <v>#REF!</v>
      </c>
      <c r="T692" t="str">
        <f t="shared" si="68"/>
        <v xml:space="preserve">Chepstow </v>
      </c>
      <c r="U692">
        <v>0</v>
      </c>
      <c r="V692" t="s">
        <v>17</v>
      </c>
      <c r="W692">
        <f t="shared" si="69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65"/>
        <v>Afternoon45026</v>
      </c>
      <c r="D693" s="5" t="str">
        <f>IF('by region'!$C$2="Any","Any",'WTX courses'!V679)&amp;M693&amp;IF('by region'!$I$2="Any","Any",N693)&amp;G693</f>
        <v>AnyJumpAny45026</v>
      </c>
      <c r="E693" s="5" t="e">
        <f>IF(I693=#REF!,'WTX courses'!G679,"")</f>
        <v>#REF!</v>
      </c>
      <c r="F693" s="5" t="e">
        <f t="shared" si="66"/>
        <v>#REF!</v>
      </c>
      <c r="G693" s="15">
        <v>45026</v>
      </c>
      <c r="H693" s="16" t="s">
        <v>42</v>
      </c>
      <c r="I693" s="16" t="s">
        <v>54</v>
      </c>
      <c r="J693" s="16" t="s">
        <v>9</v>
      </c>
      <c r="K693" s="14" t="s">
        <v>24</v>
      </c>
      <c r="L693" s="14" t="s">
        <v>19</v>
      </c>
      <c r="M693" s="16" t="s">
        <v>12</v>
      </c>
      <c r="N693" s="16" t="s">
        <v>13</v>
      </c>
      <c r="O693" s="16" t="s">
        <v>14</v>
      </c>
      <c r="P693" s="12">
        <f t="shared" si="67"/>
        <v>1</v>
      </c>
      <c r="Q693" s="12" cm="1">
        <f t="array" ref="Q693">SUMPRODUCT(($G$2:$G$2540=G693)*(P693&gt;$P$2:$P$2540))+1</f>
        <v>1</v>
      </c>
      <c r="R693" s="12" t="e">
        <f>(Q693*100000)+#REF!</f>
        <v>#REF!</v>
      </c>
      <c r="S693" t="e" cm="1">
        <f t="array" ref="S693">SUMPRODUCT(($G$2:$G$2540=G693)*(R693&gt;$R$2:$R$2540))+1</f>
        <v>#REF!</v>
      </c>
      <c r="T693" t="str">
        <f t="shared" si="68"/>
        <v xml:space="preserve">Chepstow </v>
      </c>
      <c r="U693">
        <v>0</v>
      </c>
      <c r="V693" t="s">
        <v>11</v>
      </c>
      <c r="W693">
        <f t="shared" si="69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si="65"/>
        <v>Afternoon45031</v>
      </c>
      <c r="D694" s="5" t="str">
        <f>IF('by region'!$C$2="Any","Any",'WTX courses'!V680)&amp;M694&amp;IF('by region'!$I$2="Any","Any",N694)&amp;G694</f>
        <v>AnyJumpAny45031</v>
      </c>
      <c r="E694" s="5" t="e">
        <f>IF(I694=#REF!,'WTX courses'!G680,"")</f>
        <v>#REF!</v>
      </c>
      <c r="F694" s="5" t="e">
        <f t="shared" si="66"/>
        <v>#REF!</v>
      </c>
      <c r="G694" s="15">
        <v>45031</v>
      </c>
      <c r="H694" s="16" t="s">
        <v>37</v>
      </c>
      <c r="I694" s="16" t="s">
        <v>54</v>
      </c>
      <c r="J694" s="16" t="s">
        <v>9</v>
      </c>
      <c r="K694" s="14" t="s">
        <v>24</v>
      </c>
      <c r="L694" s="14" t="s">
        <v>19</v>
      </c>
      <c r="M694" s="16" t="s">
        <v>12</v>
      </c>
      <c r="N694" s="16" t="s">
        <v>13</v>
      </c>
      <c r="O694" s="16" t="s">
        <v>14</v>
      </c>
      <c r="P694" s="12">
        <f t="shared" si="67"/>
        <v>1</v>
      </c>
      <c r="Q694" s="12" cm="1">
        <f t="array" ref="Q694">SUMPRODUCT(($G$2:$G$2540=G694)*(P694&gt;$P$2:$P$2540))+1</f>
        <v>1</v>
      </c>
      <c r="R694" s="12" t="e">
        <f>(Q694*100000)+#REF!</f>
        <v>#REF!</v>
      </c>
      <c r="S694" t="e" cm="1">
        <f t="array" ref="S694">SUMPRODUCT(($G$2:$G$2540=G694)*(R694&gt;$R$2:$R$2540))+1</f>
        <v>#REF!</v>
      </c>
      <c r="T694" t="str">
        <f t="shared" si="68"/>
        <v xml:space="preserve">Chepstow </v>
      </c>
      <c r="U694">
        <v>0</v>
      </c>
      <c r="V694" t="s">
        <v>11</v>
      </c>
      <c r="W694">
        <f t="shared" si="69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65"/>
        <v>Evening45044</v>
      </c>
      <c r="D695" s="5" t="str">
        <f>IF('by region'!$C$2="Any","Any",'WTX courses'!V681)&amp;M695&amp;IF('by region'!$I$2="Any","Any",N695)&amp;G695</f>
        <v>AnyJumpAny45044</v>
      </c>
      <c r="E695" s="5" t="e">
        <f>IF(I695=#REF!,'WTX courses'!G681,"")</f>
        <v>#REF!</v>
      </c>
      <c r="F695" s="5" t="e">
        <f t="shared" si="66"/>
        <v>#REF!</v>
      </c>
      <c r="G695" s="15">
        <v>45044</v>
      </c>
      <c r="H695" s="16" t="s">
        <v>35</v>
      </c>
      <c r="I695" s="16" t="s">
        <v>54</v>
      </c>
      <c r="J695" s="16" t="s">
        <v>80</v>
      </c>
      <c r="K695" s="14" t="s">
        <v>24</v>
      </c>
      <c r="L695" s="14" t="s">
        <v>19</v>
      </c>
      <c r="M695" s="16" t="s">
        <v>12</v>
      </c>
      <c r="N695" s="16" t="s">
        <v>13</v>
      </c>
      <c r="O695" s="16" t="s">
        <v>14</v>
      </c>
      <c r="P695" s="12">
        <f t="shared" si="67"/>
        <v>2</v>
      </c>
      <c r="Q695" s="12" cm="1">
        <f t="array" ref="Q695">SUMPRODUCT(($G$2:$G$2540=G695)*(P695&gt;$P$2:$P$2540))+1</f>
        <v>2</v>
      </c>
      <c r="R695" s="12" t="e">
        <f>(Q695*100000)+#REF!</f>
        <v>#REF!</v>
      </c>
      <c r="S695" t="e" cm="1">
        <f t="array" ref="S695">SUMPRODUCT(($G$2:$G$2540=G695)*(R695&gt;$R$2:$R$2540))+1</f>
        <v>#REF!</v>
      </c>
      <c r="T695" t="str">
        <f t="shared" si="68"/>
        <v>Chepstow †</v>
      </c>
      <c r="U695">
        <v>0</v>
      </c>
      <c r="V695" t="s">
        <v>11</v>
      </c>
      <c r="W695">
        <f t="shared" si="69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65"/>
        <v>Afternoon45212</v>
      </c>
      <c r="D696" s="5" t="str">
        <f>IF('by region'!$C$2="Any","Any",'WTX courses'!V682)&amp;M696&amp;IF('by region'!$I$2="Any","Any",N696)&amp;G696</f>
        <v>AnyJumpAny45212</v>
      </c>
      <c r="E696" s="5" t="e">
        <f>IF(I696=#REF!,'WTX courses'!G682,"")</f>
        <v>#REF!</v>
      </c>
      <c r="F696" s="5" t="e">
        <f t="shared" si="66"/>
        <v>#REF!</v>
      </c>
      <c r="G696" s="15">
        <v>45212</v>
      </c>
      <c r="H696" s="16" t="s">
        <v>35</v>
      </c>
      <c r="I696" s="16" t="s">
        <v>54</v>
      </c>
      <c r="J696" s="16" t="s">
        <v>9</v>
      </c>
      <c r="K696" s="14" t="s">
        <v>24</v>
      </c>
      <c r="L696" s="14" t="s">
        <v>19</v>
      </c>
      <c r="M696" s="16" t="s">
        <v>12</v>
      </c>
      <c r="N696" s="16" t="s">
        <v>13</v>
      </c>
      <c r="O696" s="16" t="s">
        <v>14</v>
      </c>
      <c r="P696" s="12">
        <f t="shared" si="67"/>
        <v>1</v>
      </c>
      <c r="Q696" s="12" cm="1">
        <f t="array" ref="Q696">SUMPRODUCT(($G$2:$G$2540=G696)*(P696&gt;$P$2:$P$2540))+1</f>
        <v>1</v>
      </c>
      <c r="R696" s="12" t="e">
        <f>(Q696*100000)+#REF!</f>
        <v>#REF!</v>
      </c>
      <c r="S696" t="e" cm="1">
        <f t="array" ref="S696">SUMPRODUCT(($G$2:$G$2540=G696)*(R696&gt;$R$2:$R$2540))+1</f>
        <v>#REF!</v>
      </c>
      <c r="T696" t="str">
        <f t="shared" si="68"/>
        <v xml:space="preserve">Chepstow </v>
      </c>
      <c r="U696">
        <v>0</v>
      </c>
      <c r="V696" t="s">
        <v>17</v>
      </c>
      <c r="W696">
        <f t="shared" si="69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si="65"/>
        <v>Afternoon45213</v>
      </c>
      <c r="D697" s="5" t="str">
        <f>IF('by region'!$C$2="Any","Any",'WTX courses'!V683)&amp;M697&amp;IF('by region'!$I$2="Any","Any",N697)&amp;G697</f>
        <v>AnyJumpAny45213</v>
      </c>
      <c r="E697" s="5" t="e">
        <f>IF(I697=#REF!,'WTX courses'!G683,"")</f>
        <v>#REF!</v>
      </c>
      <c r="F697" s="5" t="e">
        <f t="shared" si="66"/>
        <v>#REF!</v>
      </c>
      <c r="G697" s="15">
        <v>45213</v>
      </c>
      <c r="H697" s="16" t="s">
        <v>37</v>
      </c>
      <c r="I697" s="16" t="s">
        <v>54</v>
      </c>
      <c r="J697" s="16" t="s">
        <v>9</v>
      </c>
      <c r="K697" s="14" t="s">
        <v>24</v>
      </c>
      <c r="L697" s="14" t="s">
        <v>19</v>
      </c>
      <c r="M697" s="16" t="s">
        <v>12</v>
      </c>
      <c r="N697" s="16" t="s">
        <v>13</v>
      </c>
      <c r="O697" s="16" t="s">
        <v>14</v>
      </c>
      <c r="P697" s="12">
        <f t="shared" si="67"/>
        <v>1</v>
      </c>
      <c r="Q697" s="12" cm="1">
        <f t="array" ref="Q697">SUMPRODUCT(($G$2:$G$2540=G697)*(P697&gt;$P$2:$P$2540))+1</f>
        <v>1</v>
      </c>
      <c r="R697" s="12" t="e">
        <f>(Q697*100000)+#REF!</f>
        <v>#REF!</v>
      </c>
      <c r="S697" t="e" cm="1">
        <f t="array" ref="S697">SUMPRODUCT(($G$2:$G$2540=G697)*(R697&gt;$R$2:$R$2540))+1</f>
        <v>#REF!</v>
      </c>
      <c r="T697" t="str">
        <f t="shared" si="68"/>
        <v xml:space="preserve">Chepstow </v>
      </c>
      <c r="U697">
        <v>0</v>
      </c>
      <c r="V697" t="s">
        <v>11</v>
      </c>
      <c r="W697">
        <f t="shared" si="69"/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65"/>
        <v>Afternoon45230</v>
      </c>
      <c r="D698" s="5" t="str">
        <f>IF('by region'!$C$2="Any","Any",'WTX courses'!V684)&amp;M698&amp;IF('by region'!$I$2="Any","Any",N698)&amp;G698</f>
        <v>AnyJumpAny45230</v>
      </c>
      <c r="E698" s="5" t="e">
        <f>IF(I698=#REF!,'WTX courses'!G684,"")</f>
        <v>#REF!</v>
      </c>
      <c r="F698" s="5" t="e">
        <f t="shared" si="66"/>
        <v>#REF!</v>
      </c>
      <c r="G698" s="15">
        <v>45230</v>
      </c>
      <c r="H698" s="16" t="s">
        <v>7</v>
      </c>
      <c r="I698" s="16" t="s">
        <v>54</v>
      </c>
      <c r="J698" s="16" t="s">
        <v>9</v>
      </c>
      <c r="K698" s="14" t="s">
        <v>24</v>
      </c>
      <c r="L698" s="14" t="s">
        <v>19</v>
      </c>
      <c r="M698" s="16" t="s">
        <v>12</v>
      </c>
      <c r="N698" s="16" t="s">
        <v>13</v>
      </c>
      <c r="O698" s="16" t="s">
        <v>14</v>
      </c>
      <c r="P698" s="12">
        <f t="shared" ref="P698:P708" si="70">IF(J698="Afternoon",1,IF(J698="Evening",2,IF(J698="Floodlit",3,4)))</f>
        <v>1</v>
      </c>
      <c r="Q698" s="12" cm="1">
        <f t="array" ref="Q698">SUMPRODUCT(($G$2:$G$2540=G698)*(P698&gt;$P$2:$P$2540))+1</f>
        <v>1</v>
      </c>
      <c r="R698" s="12" t="e">
        <f>(Q698*100000)+#REF!</f>
        <v>#REF!</v>
      </c>
      <c r="S698" t="e" cm="1">
        <f t="array" ref="S698">SUMPRODUCT(($G$2:$G$2540=G698)*(R698&gt;$R$2:$R$2540))+1</f>
        <v>#REF!</v>
      </c>
      <c r="T698" t="str">
        <f t="shared" ref="T698:T708" si="71">_xlfn.CONCAT(IF(M698="Flat",UPPER(I698),I698)," ",IF(J698="Evening","†",IF(J698="Floodlit","#","")))</f>
        <v xml:space="preserve">Chepstow </v>
      </c>
      <c r="U698">
        <v>0</v>
      </c>
      <c r="V698" t="s">
        <v>30</v>
      </c>
      <c r="W698">
        <f t="shared" ref="W698:W708" si="72">YEAR(G698)</f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65"/>
        <v>Afternoon45238</v>
      </c>
      <c r="D699" s="5" t="str">
        <f>IF('by region'!$C$2="Any","Any",'WTX courses'!V685)&amp;M699&amp;IF('by region'!$I$2="Any","Any",N699)&amp;G699</f>
        <v>AnyJumpAny45238</v>
      </c>
      <c r="E699" s="5" t="e">
        <f>IF(I699=#REF!,'WTX courses'!G685,"")</f>
        <v>#REF!</v>
      </c>
      <c r="F699" s="5" t="e">
        <f t="shared" si="66"/>
        <v>#REF!</v>
      </c>
      <c r="G699" s="15">
        <v>45238</v>
      </c>
      <c r="H699" s="16" t="s">
        <v>27</v>
      </c>
      <c r="I699" s="16" t="s">
        <v>54</v>
      </c>
      <c r="J699" s="16" t="s">
        <v>9</v>
      </c>
      <c r="K699" s="14" t="s">
        <v>24</v>
      </c>
      <c r="L699" s="14" t="s">
        <v>19</v>
      </c>
      <c r="M699" s="16" t="s">
        <v>12</v>
      </c>
      <c r="N699" s="16" t="s">
        <v>13</v>
      </c>
      <c r="O699" s="16" t="s">
        <v>14</v>
      </c>
      <c r="P699" s="12">
        <f t="shared" si="70"/>
        <v>1</v>
      </c>
      <c r="Q699" s="12" cm="1">
        <f t="array" ref="Q699">SUMPRODUCT(($G$2:$G$2540=G699)*(P699&gt;$P$2:$P$2540))+1</f>
        <v>1</v>
      </c>
      <c r="R699" s="12" t="e">
        <f>(Q699*100000)+#REF!</f>
        <v>#REF!</v>
      </c>
      <c r="S699" t="e" cm="1">
        <f t="array" ref="S699">SUMPRODUCT(($G$2:$G$2540=G699)*(R699&gt;$R$2:$R$2540))+1</f>
        <v>#REF!</v>
      </c>
      <c r="T699" t="str">
        <f t="shared" si="71"/>
        <v xml:space="preserve">Chepstow </v>
      </c>
      <c r="U699">
        <v>0</v>
      </c>
      <c r="V699" t="s">
        <v>11</v>
      </c>
      <c r="W699">
        <f t="shared" si="72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65"/>
        <v>Afternoon45254</v>
      </c>
      <c r="D700" s="5" t="str">
        <f>IF('by region'!$C$2="Any","Any",'WTX courses'!V686)&amp;M700&amp;IF('by region'!$I$2="Any","Any",N700)&amp;G700</f>
        <v>AnyJumpAny45254</v>
      </c>
      <c r="E700" s="5" t="e">
        <f>IF(I700=#REF!,'WTX courses'!G686,"")</f>
        <v>#REF!</v>
      </c>
      <c r="F700" s="5" t="e">
        <f t="shared" si="66"/>
        <v>#REF!</v>
      </c>
      <c r="G700" s="15">
        <v>45254</v>
      </c>
      <c r="H700" s="16" t="s">
        <v>35</v>
      </c>
      <c r="I700" s="16" t="s">
        <v>54</v>
      </c>
      <c r="J700" s="16" t="s">
        <v>9</v>
      </c>
      <c r="K700" s="14" t="s">
        <v>24</v>
      </c>
      <c r="L700" s="14" t="s">
        <v>19</v>
      </c>
      <c r="M700" s="16" t="s">
        <v>12</v>
      </c>
      <c r="N700" s="16" t="s">
        <v>13</v>
      </c>
      <c r="O700" s="16" t="s">
        <v>14</v>
      </c>
      <c r="P700" s="12">
        <f t="shared" si="70"/>
        <v>1</v>
      </c>
      <c r="Q700" s="12" cm="1">
        <f t="array" ref="Q700">SUMPRODUCT(($G$2:$G$2540=G700)*(P700&gt;$P$2:$P$2540))+1</f>
        <v>1</v>
      </c>
      <c r="R700" s="12" t="e">
        <f>(Q700*100000)+#REF!</f>
        <v>#REF!</v>
      </c>
      <c r="S700" t="e" cm="1">
        <f t="array" ref="S700">SUMPRODUCT(($G$2:$G$2540=G700)*(R700&gt;$R$2:$R$2540))+1</f>
        <v>#REF!</v>
      </c>
      <c r="T700" t="str">
        <f t="shared" si="71"/>
        <v xml:space="preserve">Chepstow </v>
      </c>
      <c r="U700">
        <v>0</v>
      </c>
      <c r="V700" t="s">
        <v>17</v>
      </c>
      <c r="W700">
        <f t="shared" si="72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65"/>
        <v>Afternoon45269</v>
      </c>
      <c r="D701" s="5" t="str">
        <f>IF('by region'!$C$2="Any","Any",'WTX courses'!V687)&amp;M701&amp;IF('by region'!$I$2="Any","Any",N701)&amp;G701</f>
        <v>AnyJumpAny45269</v>
      </c>
      <c r="E701" s="5" t="e">
        <f>IF(I701=#REF!,'WTX courses'!G687,"")</f>
        <v>#REF!</v>
      </c>
      <c r="F701" s="5" t="e">
        <f t="shared" si="66"/>
        <v>#REF!</v>
      </c>
      <c r="G701" s="15">
        <v>45269</v>
      </c>
      <c r="H701" s="16" t="s">
        <v>37</v>
      </c>
      <c r="I701" s="16" t="s">
        <v>54</v>
      </c>
      <c r="J701" s="16" t="s">
        <v>9</v>
      </c>
      <c r="K701" s="14" t="s">
        <v>24</v>
      </c>
      <c r="L701" s="14" t="s">
        <v>19</v>
      </c>
      <c r="M701" s="16" t="s">
        <v>12</v>
      </c>
      <c r="N701" s="16" t="s">
        <v>13</v>
      </c>
      <c r="O701" s="16" t="s">
        <v>14</v>
      </c>
      <c r="P701" s="12">
        <f t="shared" si="70"/>
        <v>1</v>
      </c>
      <c r="Q701" s="12" cm="1">
        <f t="array" ref="Q701">SUMPRODUCT(($G$2:$G$2540=G701)*(P701&gt;$P$2:$P$2540))+1</f>
        <v>1</v>
      </c>
      <c r="R701" s="12" t="e">
        <f>(Q701*100000)+#REF!</f>
        <v>#REF!</v>
      </c>
      <c r="S701" t="e" cm="1">
        <f t="array" ref="S701">SUMPRODUCT(($G$2:$G$2540=G701)*(R701&gt;$R$2:$R$2540))+1</f>
        <v>#REF!</v>
      </c>
      <c r="T701" t="str">
        <f t="shared" si="71"/>
        <v xml:space="preserve">Chepstow </v>
      </c>
      <c r="U701">
        <v>0</v>
      </c>
      <c r="V701" t="s">
        <v>17</v>
      </c>
      <c r="W701">
        <f t="shared" si="72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65"/>
        <v>Afternoon45287</v>
      </c>
      <c r="D702" s="5" t="str">
        <f>IF('by region'!$C$2="Any","Any",'WTX courses'!V688)&amp;M702&amp;IF('by region'!$I$2="Any","Any",N702)&amp;G702</f>
        <v>AnyJumpAny45287</v>
      </c>
      <c r="E702" s="5" t="e">
        <f>IF(I702=#REF!,'WTX courses'!G688,"")</f>
        <v>#REF!</v>
      </c>
      <c r="F702" s="5" t="e">
        <f t="shared" si="66"/>
        <v>#REF!</v>
      </c>
      <c r="G702" s="15">
        <v>45287</v>
      </c>
      <c r="H702" s="16" t="s">
        <v>27</v>
      </c>
      <c r="I702" s="16" t="s">
        <v>54</v>
      </c>
      <c r="J702" s="16" t="s">
        <v>9</v>
      </c>
      <c r="K702" s="14" t="s">
        <v>24</v>
      </c>
      <c r="L702" s="14" t="s">
        <v>19</v>
      </c>
      <c r="M702" s="16" t="s">
        <v>12</v>
      </c>
      <c r="N702" s="16" t="s">
        <v>13</v>
      </c>
      <c r="O702" s="16" t="s">
        <v>14</v>
      </c>
      <c r="P702" s="12">
        <f t="shared" si="70"/>
        <v>1</v>
      </c>
      <c r="Q702" s="12" cm="1">
        <f t="array" ref="Q702">SUMPRODUCT(($G$2:$G$2540=G702)*(P702&gt;$P$2:$P$2540))+1</f>
        <v>1</v>
      </c>
      <c r="R702" s="12" t="e">
        <f>(Q702*100000)+#REF!</f>
        <v>#REF!</v>
      </c>
      <c r="S702" t="e" cm="1">
        <f t="array" ref="S702">SUMPRODUCT(($G$2:$G$2540=G702)*(R702&gt;$R$2:$R$2540))+1</f>
        <v>#REF!</v>
      </c>
      <c r="T702" t="str">
        <f t="shared" si="71"/>
        <v xml:space="preserve">Chepstow </v>
      </c>
      <c r="U702">
        <v>0</v>
      </c>
      <c r="V702" t="s">
        <v>11</v>
      </c>
      <c r="W702">
        <f t="shared" si="72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65"/>
        <v>Afternoon44927</v>
      </c>
      <c r="D703" s="5" t="str">
        <f>IF('by region'!$C$2="Any","Any",'WTX courses'!V689)&amp;M703&amp;IF('by region'!$I$2="Any","Any",N703)&amp;G703</f>
        <v>AnyJumpAny44927</v>
      </c>
      <c r="E703" s="5" t="e">
        <f>IF(I703=#REF!,'WTX courses'!G689,"")</f>
        <v>#REF!</v>
      </c>
      <c r="F703" s="5" t="e">
        <f t="shared" si="66"/>
        <v>#REF!</v>
      </c>
      <c r="G703" s="15">
        <v>44927</v>
      </c>
      <c r="H703" s="16" t="s">
        <v>40</v>
      </c>
      <c r="I703" s="16" t="s">
        <v>18</v>
      </c>
      <c r="J703" s="16" t="s">
        <v>9</v>
      </c>
      <c r="K703" s="14" t="s">
        <v>16</v>
      </c>
      <c r="L703" s="14" t="s">
        <v>19</v>
      </c>
      <c r="M703" s="16" t="s">
        <v>12</v>
      </c>
      <c r="N703" s="16" t="s">
        <v>13</v>
      </c>
      <c r="O703" s="16" t="s">
        <v>14</v>
      </c>
      <c r="P703" s="12">
        <f t="shared" si="70"/>
        <v>1</v>
      </c>
      <c r="Q703" s="12" cm="1">
        <f t="array" ref="Q703">SUMPRODUCT(($G$2:$G$2540=G703)*(P703&gt;$P$2:$P$2540))+1</f>
        <v>1</v>
      </c>
      <c r="R703" s="12" t="e">
        <f>(Q703*100000)+#REF!</f>
        <v>#REF!</v>
      </c>
      <c r="S703" t="e" cm="1">
        <f t="array" ref="S703">SUMPRODUCT(($G$2:$G$2540=G703)*(R703&gt;$R$2:$R$2540))+1</f>
        <v>#REF!</v>
      </c>
      <c r="T703" t="str">
        <f t="shared" si="71"/>
        <v xml:space="preserve">Exeter </v>
      </c>
      <c r="U703">
        <v>0</v>
      </c>
      <c r="V703" t="s">
        <v>11</v>
      </c>
      <c r="W703">
        <f t="shared" si="72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65"/>
        <v>Afternoon44958</v>
      </c>
      <c r="D704" s="5" t="str">
        <f>IF('by region'!$C$2="Any","Any",'WTX courses'!V692)&amp;M704&amp;IF('by region'!$I$2="Any","Any",N704)&amp;G704</f>
        <v>AnyJumpAny44958</v>
      </c>
      <c r="E704" s="5" t="e">
        <f>IF(I704=#REF!,'WTX courses'!G692,"")</f>
        <v>#REF!</v>
      </c>
      <c r="F704" s="5" t="e">
        <f t="shared" si="66"/>
        <v>#REF!</v>
      </c>
      <c r="G704" s="15">
        <v>44958</v>
      </c>
      <c r="H704" s="16" t="s">
        <v>27</v>
      </c>
      <c r="I704" s="16" t="s">
        <v>18</v>
      </c>
      <c r="J704" s="16" t="s">
        <v>9</v>
      </c>
      <c r="K704" s="14" t="s">
        <v>16</v>
      </c>
      <c r="L704" s="14" t="s">
        <v>19</v>
      </c>
      <c r="M704" s="16" t="s">
        <v>12</v>
      </c>
      <c r="N704" s="16" t="s">
        <v>13</v>
      </c>
      <c r="O704" s="16" t="s">
        <v>14</v>
      </c>
      <c r="P704" s="12">
        <f t="shared" si="70"/>
        <v>1</v>
      </c>
      <c r="Q704" s="12" cm="1">
        <f t="array" ref="Q704">SUMPRODUCT(($G$2:$G$2540=G704)*(P704&gt;$P$2:$P$2540))+1</f>
        <v>1</v>
      </c>
      <c r="R704" s="12" t="e">
        <f>(Q704*100000)+#REF!</f>
        <v>#REF!</v>
      </c>
      <c r="S704" t="e" cm="1">
        <f t="array" ref="S704">SUMPRODUCT(($G$2:$G$2540=G704)*(R704&gt;$R$2:$R$2540))+1</f>
        <v>#REF!</v>
      </c>
      <c r="T704" t="str">
        <f t="shared" si="71"/>
        <v xml:space="preserve">Exeter </v>
      </c>
      <c r="U704">
        <v>0</v>
      </c>
      <c r="V704" t="s">
        <v>19</v>
      </c>
      <c r="W704">
        <f t="shared" si="72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65"/>
        <v>Afternoon44969</v>
      </c>
      <c r="D705" s="5" t="str">
        <f>IF('by region'!$C$2="Any","Any",'WTX courses'!V693)&amp;M705&amp;IF('by region'!$I$2="Any","Any",N705)&amp;G705</f>
        <v>AnyJumpAny44969</v>
      </c>
      <c r="E705" s="5" t="e">
        <f>IF(I705=#REF!,'WTX courses'!G693,"")</f>
        <v>#REF!</v>
      </c>
      <c r="F705" s="5" t="e">
        <f t="shared" si="66"/>
        <v>#REF!</v>
      </c>
      <c r="G705" s="15">
        <v>44969</v>
      </c>
      <c r="H705" s="16" t="s">
        <v>40</v>
      </c>
      <c r="I705" s="16" t="s">
        <v>18</v>
      </c>
      <c r="J705" s="16" t="s">
        <v>9</v>
      </c>
      <c r="K705" s="14" t="s">
        <v>16</v>
      </c>
      <c r="L705" s="14" t="s">
        <v>19</v>
      </c>
      <c r="M705" s="16" t="s">
        <v>12</v>
      </c>
      <c r="N705" s="16" t="s">
        <v>13</v>
      </c>
      <c r="O705" s="16" t="s">
        <v>14</v>
      </c>
      <c r="P705" s="12">
        <f t="shared" si="70"/>
        <v>1</v>
      </c>
      <c r="Q705" s="12" cm="1">
        <f t="array" ref="Q705">SUMPRODUCT(($G$2:$G$2540=G705)*(P705&gt;$P$2:$P$2540))+1</f>
        <v>1</v>
      </c>
      <c r="R705" s="12" t="e">
        <f>(Q705*100000)+#REF!</f>
        <v>#REF!</v>
      </c>
      <c r="S705" t="e" cm="1">
        <f t="array" ref="S705">SUMPRODUCT(($G$2:$G$2540=G705)*(R705&gt;$R$2:$R$2540))+1</f>
        <v>#REF!</v>
      </c>
      <c r="T705" t="str">
        <f t="shared" si="71"/>
        <v xml:space="preserve">Exeter </v>
      </c>
      <c r="U705">
        <v>0</v>
      </c>
      <c r="V705" t="s">
        <v>17</v>
      </c>
      <c r="W705">
        <f t="shared" si="72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ref="C706:C769" si="73">J706&amp;G706</f>
        <v>Afternoon44981</v>
      </c>
      <c r="D706" s="5" t="str">
        <f>IF('by region'!$C$2="Any","Any",'WTX courses'!V694)&amp;M706&amp;IF('by region'!$I$2="Any","Any",N706)&amp;G706</f>
        <v>AnyJumpAny44981</v>
      </c>
      <c r="E706" s="5" t="e">
        <f>IF(I706=#REF!,'WTX courses'!G694,"")</f>
        <v>#REF!</v>
      </c>
      <c r="F706" s="5" t="e">
        <f t="shared" ref="F706:F769" si="74">G706&amp;S706</f>
        <v>#REF!</v>
      </c>
      <c r="G706" s="15">
        <v>44981</v>
      </c>
      <c r="H706" s="16" t="s">
        <v>35</v>
      </c>
      <c r="I706" s="16" t="s">
        <v>18</v>
      </c>
      <c r="J706" s="16" t="s">
        <v>9</v>
      </c>
      <c r="K706" s="14" t="s">
        <v>16</v>
      </c>
      <c r="L706" s="14" t="s">
        <v>19</v>
      </c>
      <c r="M706" s="16" t="s">
        <v>12</v>
      </c>
      <c r="N706" s="16" t="s">
        <v>13</v>
      </c>
      <c r="O706" s="16" t="s">
        <v>14</v>
      </c>
      <c r="P706" s="12">
        <f t="shared" si="70"/>
        <v>1</v>
      </c>
      <c r="Q706" s="12" cm="1">
        <f t="array" ref="Q706">SUMPRODUCT(($G$2:$G$2540=G706)*(P706&gt;$P$2:$P$2540))+1</f>
        <v>1</v>
      </c>
      <c r="R706" s="12" t="e">
        <f>(Q706*100000)+#REF!</f>
        <v>#REF!</v>
      </c>
      <c r="S706" t="e" cm="1">
        <f t="array" ref="S706">SUMPRODUCT(($G$2:$G$2540=G706)*(R706&gt;$R$2:$R$2540))+1</f>
        <v>#REF!</v>
      </c>
      <c r="T706" t="str">
        <f t="shared" si="71"/>
        <v xml:space="preserve">Exeter </v>
      </c>
      <c r="U706">
        <v>0</v>
      </c>
      <c r="V706" t="s">
        <v>11</v>
      </c>
      <c r="W706">
        <f t="shared" si="72"/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73"/>
        <v>Afternoon44995</v>
      </c>
      <c r="D707" s="5" t="str">
        <f>IF('by region'!$C$2="Any","Any",'WTX courses'!V695)&amp;M707&amp;IF('by region'!$I$2="Any","Any",N707)&amp;G707</f>
        <v>AnyJumpAny44995</v>
      </c>
      <c r="E707" s="5" t="e">
        <f>IF(I707=#REF!,'WTX courses'!G695,"")</f>
        <v>#REF!</v>
      </c>
      <c r="F707" s="5" t="e">
        <f t="shared" si="74"/>
        <v>#REF!</v>
      </c>
      <c r="G707" s="15">
        <v>44995</v>
      </c>
      <c r="H707" s="16" t="s">
        <v>35</v>
      </c>
      <c r="I707" s="16" t="s">
        <v>18</v>
      </c>
      <c r="J707" s="16" t="s">
        <v>9</v>
      </c>
      <c r="K707" s="14" t="s">
        <v>16</v>
      </c>
      <c r="L707" s="14" t="s">
        <v>19</v>
      </c>
      <c r="M707" s="16" t="s">
        <v>12</v>
      </c>
      <c r="N707" s="16" t="s">
        <v>13</v>
      </c>
      <c r="O707" s="16" t="s">
        <v>14</v>
      </c>
      <c r="P707" s="12">
        <f t="shared" si="70"/>
        <v>1</v>
      </c>
      <c r="Q707" s="12" cm="1">
        <f t="array" ref="Q707">SUMPRODUCT(($G$2:$G$2540=G707)*(P707&gt;$P$2:$P$2540))+1</f>
        <v>1</v>
      </c>
      <c r="R707" s="12" t="e">
        <f>(Q707*100000)+#REF!</f>
        <v>#REF!</v>
      </c>
      <c r="S707" t="e" cm="1">
        <f t="array" ref="S707">SUMPRODUCT(($G$2:$G$2540=G707)*(R707&gt;$R$2:$R$2540))+1</f>
        <v>#REF!</v>
      </c>
      <c r="T707" t="str">
        <f t="shared" si="71"/>
        <v xml:space="preserve">Exeter </v>
      </c>
      <c r="U707">
        <v>0</v>
      </c>
      <c r="V707" t="s">
        <v>30</v>
      </c>
      <c r="W707">
        <f t="shared" si="72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73"/>
        <v>Afternoon45011</v>
      </c>
      <c r="D708" s="5" t="str">
        <f>IF('by region'!$C$2="Any","Any",'WTX courses'!V696)&amp;M708&amp;IF('by region'!$I$2="Any","Any",N708)&amp;G708</f>
        <v>AnyJumpAny45011</v>
      </c>
      <c r="E708" s="5" t="e">
        <f>IF(I708=#REF!,'WTX courses'!G696,"")</f>
        <v>#REF!</v>
      </c>
      <c r="F708" s="5" t="e">
        <f t="shared" si="74"/>
        <v>#REF!</v>
      </c>
      <c r="G708" s="15">
        <v>45011</v>
      </c>
      <c r="H708" s="16" t="s">
        <v>40</v>
      </c>
      <c r="I708" s="16" t="s">
        <v>18</v>
      </c>
      <c r="J708" s="16" t="s">
        <v>9</v>
      </c>
      <c r="K708" s="14" t="s">
        <v>16</v>
      </c>
      <c r="L708" s="14" t="s">
        <v>19</v>
      </c>
      <c r="M708" s="16" t="s">
        <v>12</v>
      </c>
      <c r="N708" s="16" t="s">
        <v>13</v>
      </c>
      <c r="O708" s="16" t="s">
        <v>14</v>
      </c>
      <c r="P708" s="12">
        <f t="shared" si="70"/>
        <v>1</v>
      </c>
      <c r="Q708" s="12" cm="1">
        <f t="array" ref="Q708">SUMPRODUCT(($G$2:$G$2540=G708)*(P708&gt;$P$2:$P$2540))+1</f>
        <v>1</v>
      </c>
      <c r="R708" s="12" t="e">
        <f>(Q708*100000)+#REF!</f>
        <v>#REF!</v>
      </c>
      <c r="S708" t="e" cm="1">
        <f t="array" ref="S708">SUMPRODUCT(($G$2:$G$2540=G708)*(R708&gt;$R$2:$R$2540))+1</f>
        <v>#REF!</v>
      </c>
      <c r="T708" t="str">
        <f t="shared" si="71"/>
        <v xml:space="preserve">Exeter </v>
      </c>
      <c r="U708">
        <v>0</v>
      </c>
      <c r="V708" t="s">
        <v>11</v>
      </c>
      <c r="W708">
        <f t="shared" si="72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73"/>
        <v>Afternoon45027</v>
      </c>
      <c r="D709" s="5" t="str">
        <f>IF('by region'!$C$2="Any","Any",'WTX courses'!V697)&amp;M709&amp;IF('by region'!$I$2="Any","Any",N709)&amp;G709</f>
        <v>AnyJumpAny45027</v>
      </c>
      <c r="E709" s="5" t="e">
        <f>IF(I709=#REF!,'WTX courses'!G697,"")</f>
        <v>#REF!</v>
      </c>
      <c r="F709" s="5" t="e">
        <f t="shared" si="74"/>
        <v>#REF!</v>
      </c>
      <c r="G709" s="15">
        <v>45027</v>
      </c>
      <c r="H709" s="16" t="s">
        <v>7</v>
      </c>
      <c r="I709" s="16" t="s">
        <v>18</v>
      </c>
      <c r="J709" s="16" t="s">
        <v>9</v>
      </c>
      <c r="K709" s="14" t="s">
        <v>16</v>
      </c>
      <c r="L709" s="14" t="s">
        <v>19</v>
      </c>
      <c r="M709" s="16" t="s">
        <v>12</v>
      </c>
      <c r="N709" s="16" t="s">
        <v>13</v>
      </c>
      <c r="O709" s="16" t="s">
        <v>14</v>
      </c>
      <c r="P709" s="12">
        <f t="shared" ref="P709:P739" si="75">IF(J709="Afternoon",1,IF(J709="Evening",2,IF(J709="Floodlit",3,4)))</f>
        <v>1</v>
      </c>
      <c r="Q709" s="12" cm="1">
        <f t="array" ref="Q709">SUMPRODUCT(($G$2:$G$2540=G709)*(P709&gt;$P$2:$P$2540))+1</f>
        <v>1</v>
      </c>
      <c r="R709" s="12" t="e">
        <f>(Q709*100000)+#REF!</f>
        <v>#REF!</v>
      </c>
      <c r="S709" t="e" cm="1">
        <f t="array" ref="S709">SUMPRODUCT(($G$2:$G$2540=G709)*(R709&gt;$R$2:$R$2540))+1</f>
        <v>#REF!</v>
      </c>
      <c r="T709" t="str">
        <f t="shared" ref="T709:T739" si="76">_xlfn.CONCAT(IF(M709="Flat",UPPER(I709),I709)," ",IF(J709="Evening","†",IF(J709="Floodlit","#","")))</f>
        <v xml:space="preserve">Exeter </v>
      </c>
      <c r="U709">
        <v>0</v>
      </c>
      <c r="V709" t="s">
        <v>17</v>
      </c>
      <c r="W709">
        <f t="shared" ref="W709:W739" si="77">YEAR(G709)</f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73"/>
        <v>Evening45037</v>
      </c>
      <c r="D710" s="5" t="str">
        <f>IF('by region'!$C$2="Any","Any",'WTX courses'!V698)&amp;M710&amp;IF('by region'!$I$2="Any","Any",N710)&amp;G710</f>
        <v>AnyJumpAny45037</v>
      </c>
      <c r="E710" s="5" t="e">
        <f>IF(I710=#REF!,'WTX courses'!G698,"")</f>
        <v>#REF!</v>
      </c>
      <c r="F710" s="5" t="e">
        <f t="shared" si="74"/>
        <v>#REF!</v>
      </c>
      <c r="G710" s="15">
        <v>45037</v>
      </c>
      <c r="H710" s="16" t="s">
        <v>35</v>
      </c>
      <c r="I710" s="16" t="s">
        <v>18</v>
      </c>
      <c r="J710" s="16" t="s">
        <v>80</v>
      </c>
      <c r="K710" s="14" t="s">
        <v>16</v>
      </c>
      <c r="L710" s="14" t="s">
        <v>19</v>
      </c>
      <c r="M710" s="16" t="s">
        <v>12</v>
      </c>
      <c r="N710" s="16" t="s">
        <v>13</v>
      </c>
      <c r="O710" s="16" t="s">
        <v>14</v>
      </c>
      <c r="P710" s="12">
        <f t="shared" si="75"/>
        <v>2</v>
      </c>
      <c r="Q710" s="12" cm="1">
        <f t="array" ref="Q710">SUMPRODUCT(($G$2:$G$2540=G710)*(P710&gt;$P$2:$P$2540))+1</f>
        <v>3</v>
      </c>
      <c r="R710" s="12" t="e">
        <f>(Q710*100000)+#REF!</f>
        <v>#REF!</v>
      </c>
      <c r="S710" t="e" cm="1">
        <f t="array" ref="S710">SUMPRODUCT(($G$2:$G$2540=G710)*(R710&gt;$R$2:$R$2540))+1</f>
        <v>#REF!</v>
      </c>
      <c r="T710" t="str">
        <f t="shared" si="76"/>
        <v>Exeter †</v>
      </c>
      <c r="U710">
        <v>0</v>
      </c>
      <c r="V710" t="s">
        <v>11</v>
      </c>
      <c r="W710">
        <f t="shared" si="77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73"/>
        <v>Afternoon45211</v>
      </c>
      <c r="D711" s="5" t="str">
        <f>IF('by region'!$C$2="Any","Any",'WTX courses'!V699)&amp;M711&amp;IF('by region'!$I$2="Any","Any",N711)&amp;G711</f>
        <v>AnyJumpAny45211</v>
      </c>
      <c r="E711" s="5" t="e">
        <f>IF(I711=#REF!,'WTX courses'!G699,"")</f>
        <v>#REF!</v>
      </c>
      <c r="F711" s="5" t="e">
        <f t="shared" si="74"/>
        <v>#REF!</v>
      </c>
      <c r="G711" s="15">
        <v>45211</v>
      </c>
      <c r="H711" s="16" t="s">
        <v>34</v>
      </c>
      <c r="I711" s="16" t="s">
        <v>18</v>
      </c>
      <c r="J711" s="16" t="s">
        <v>9</v>
      </c>
      <c r="K711" s="14" t="s">
        <v>16</v>
      </c>
      <c r="L711" s="14" t="s">
        <v>19</v>
      </c>
      <c r="M711" s="16" t="s">
        <v>12</v>
      </c>
      <c r="N711" s="16" t="s">
        <v>13</v>
      </c>
      <c r="O711" s="16" t="s">
        <v>14</v>
      </c>
      <c r="P711" s="12">
        <f t="shared" si="75"/>
        <v>1</v>
      </c>
      <c r="Q711" s="12" cm="1">
        <f t="array" ref="Q711">SUMPRODUCT(($G$2:$G$2540=G711)*(P711&gt;$P$2:$P$2540))+1</f>
        <v>1</v>
      </c>
      <c r="R711" s="12" t="e">
        <f>(Q711*100000)+#REF!</f>
        <v>#REF!</v>
      </c>
      <c r="S711" t="e" cm="1">
        <f t="array" ref="S711">SUMPRODUCT(($G$2:$G$2540=G711)*(R711&gt;$R$2:$R$2540))+1</f>
        <v>#REF!</v>
      </c>
      <c r="T711" t="str">
        <f t="shared" si="76"/>
        <v xml:space="preserve">Exeter </v>
      </c>
      <c r="U711">
        <v>0</v>
      </c>
      <c r="V711" t="s">
        <v>30</v>
      </c>
      <c r="W711">
        <f t="shared" si="77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73"/>
        <v>Afternoon45223</v>
      </c>
      <c r="D712" s="5" t="str">
        <f>IF('by region'!$C$2="Any","Any",'WTX courses'!V700)&amp;M712&amp;IF('by region'!$I$2="Any","Any",N712)&amp;G712</f>
        <v>AnyJumpAny45223</v>
      </c>
      <c r="E712" s="5" t="e">
        <f>IF(I712=#REF!,'WTX courses'!G700,"")</f>
        <v>#REF!</v>
      </c>
      <c r="F712" s="5" t="e">
        <f t="shared" si="74"/>
        <v>#REF!</v>
      </c>
      <c r="G712" s="15">
        <v>45223</v>
      </c>
      <c r="H712" s="16" t="s">
        <v>7</v>
      </c>
      <c r="I712" s="16" t="s">
        <v>18</v>
      </c>
      <c r="J712" s="16" t="s">
        <v>9</v>
      </c>
      <c r="K712" s="14" t="s">
        <v>16</v>
      </c>
      <c r="L712" s="14" t="s">
        <v>19</v>
      </c>
      <c r="M712" s="16" t="s">
        <v>12</v>
      </c>
      <c r="N712" s="16" t="s">
        <v>13</v>
      </c>
      <c r="O712" s="16" t="s">
        <v>14</v>
      </c>
      <c r="P712" s="12">
        <f t="shared" si="75"/>
        <v>1</v>
      </c>
      <c r="Q712" s="12" cm="1">
        <f t="array" ref="Q712">SUMPRODUCT(($G$2:$G$2540=G712)*(P712&gt;$P$2:$P$2540))+1</f>
        <v>1</v>
      </c>
      <c r="R712" s="12" t="e">
        <f>(Q712*100000)+#REF!</f>
        <v>#REF!</v>
      </c>
      <c r="S712" t="e" cm="1">
        <f t="array" ref="S712">SUMPRODUCT(($G$2:$G$2540=G712)*(R712&gt;$R$2:$R$2540))+1</f>
        <v>#REF!</v>
      </c>
      <c r="T712" t="str">
        <f t="shared" si="76"/>
        <v xml:space="preserve">Exeter </v>
      </c>
      <c r="U712">
        <v>0</v>
      </c>
      <c r="V712" t="s">
        <v>19</v>
      </c>
      <c r="W712">
        <f t="shared" si="77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73"/>
        <v>Afternoon45240</v>
      </c>
      <c r="D713" s="5" t="str">
        <f>IF('by region'!$C$2="Any","Any",'WTX courses'!V701)&amp;M713&amp;IF('by region'!$I$2="Any","Any",N713)&amp;G713</f>
        <v>AnyJumpAny45240</v>
      </c>
      <c r="E713" s="5" t="e">
        <f>IF(I713=#REF!,'WTX courses'!G701,"")</f>
        <v>#REF!</v>
      </c>
      <c r="F713" s="5" t="e">
        <f t="shared" si="74"/>
        <v>#REF!</v>
      </c>
      <c r="G713" s="15">
        <v>45240</v>
      </c>
      <c r="H713" s="16" t="s">
        <v>35</v>
      </c>
      <c r="I713" s="16" t="s">
        <v>18</v>
      </c>
      <c r="J713" s="16" t="s">
        <v>9</v>
      </c>
      <c r="K713" s="14" t="s">
        <v>16</v>
      </c>
      <c r="L713" s="14" t="s">
        <v>19</v>
      </c>
      <c r="M713" s="16" t="s">
        <v>12</v>
      </c>
      <c r="N713" s="16" t="s">
        <v>13</v>
      </c>
      <c r="O713" s="16" t="s">
        <v>14</v>
      </c>
      <c r="P713" s="12">
        <f t="shared" si="75"/>
        <v>1</v>
      </c>
      <c r="Q713" s="12" cm="1">
        <f t="array" ref="Q713">SUMPRODUCT(($G$2:$G$2540=G713)*(P713&gt;$P$2:$P$2540))+1</f>
        <v>1</v>
      </c>
      <c r="R713" s="12" t="e">
        <f>(Q713*100000)+#REF!</f>
        <v>#REF!</v>
      </c>
      <c r="S713" t="e" cm="1">
        <f t="array" ref="S713">SUMPRODUCT(($G$2:$G$2540=G713)*(R713&gt;$R$2:$R$2540))+1</f>
        <v>#REF!</v>
      </c>
      <c r="T713" t="str">
        <f t="shared" si="76"/>
        <v xml:space="preserve">Exeter </v>
      </c>
      <c r="U713">
        <v>0</v>
      </c>
      <c r="V713" t="s">
        <v>19</v>
      </c>
      <c r="W713">
        <f t="shared" si="77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73"/>
        <v>Afternoon45250</v>
      </c>
      <c r="D714" s="5" t="str">
        <f>IF('by region'!$C$2="Any","Any",'WTX courses'!V702)&amp;M714&amp;IF('by region'!$I$2="Any","Any",N714)&amp;G714</f>
        <v>AnyJumpAny45250</v>
      </c>
      <c r="E714" s="5" t="e">
        <f>IF(I714=#REF!,'WTX courses'!G702,"")</f>
        <v>#REF!</v>
      </c>
      <c r="F714" s="5" t="e">
        <f t="shared" si="74"/>
        <v>#REF!</v>
      </c>
      <c r="G714" s="15">
        <v>45250</v>
      </c>
      <c r="H714" s="16" t="s">
        <v>42</v>
      </c>
      <c r="I714" s="16" t="s">
        <v>18</v>
      </c>
      <c r="J714" s="16" t="s">
        <v>9</v>
      </c>
      <c r="K714" s="14" t="s">
        <v>16</v>
      </c>
      <c r="L714" s="14" t="s">
        <v>19</v>
      </c>
      <c r="M714" s="16" t="s">
        <v>12</v>
      </c>
      <c r="N714" s="16" t="s">
        <v>13</v>
      </c>
      <c r="O714" s="16" t="s">
        <v>14</v>
      </c>
      <c r="P714" s="12">
        <f t="shared" si="75"/>
        <v>1</v>
      </c>
      <c r="Q714" s="12" cm="1">
        <f t="array" ref="Q714">SUMPRODUCT(($G$2:$G$2540=G714)*(P714&gt;$P$2:$P$2540))+1</f>
        <v>1</v>
      </c>
      <c r="R714" s="12" t="e">
        <f>(Q714*100000)+#REF!</f>
        <v>#REF!</v>
      </c>
      <c r="S714" t="e" cm="1">
        <f t="array" ref="S714">SUMPRODUCT(($G$2:$G$2540=G714)*(R714&gt;$R$2:$R$2540))+1</f>
        <v>#REF!</v>
      </c>
      <c r="T714" t="str">
        <f t="shared" si="76"/>
        <v xml:space="preserve">Exeter </v>
      </c>
      <c r="U714">
        <v>0</v>
      </c>
      <c r="V714" t="s">
        <v>11</v>
      </c>
      <c r="W714">
        <f t="shared" si="77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73"/>
        <v>Afternoon45256</v>
      </c>
      <c r="D715" s="5" t="str">
        <f>IF('by region'!$C$2="Any","Any",'WTX courses'!V703)&amp;M715&amp;IF('by region'!$I$2="Any","Any",N715)&amp;G715</f>
        <v>AnyJumpAny45256</v>
      </c>
      <c r="E715" s="5" t="e">
        <f>IF(I715=#REF!,'WTX courses'!G703,"")</f>
        <v>#REF!</v>
      </c>
      <c r="F715" s="5" t="e">
        <f t="shared" si="74"/>
        <v>#REF!</v>
      </c>
      <c r="G715" s="15">
        <v>45256</v>
      </c>
      <c r="H715" s="16" t="s">
        <v>40</v>
      </c>
      <c r="I715" s="16" t="s">
        <v>18</v>
      </c>
      <c r="J715" s="16" t="s">
        <v>9</v>
      </c>
      <c r="K715" s="14" t="s">
        <v>16</v>
      </c>
      <c r="L715" s="14" t="s">
        <v>19</v>
      </c>
      <c r="M715" s="16" t="s">
        <v>12</v>
      </c>
      <c r="N715" s="16" t="s">
        <v>13</v>
      </c>
      <c r="O715" s="16" t="s">
        <v>14</v>
      </c>
      <c r="P715" s="12">
        <f t="shared" si="75"/>
        <v>1</v>
      </c>
      <c r="Q715" s="12" cm="1">
        <f t="array" ref="Q715">SUMPRODUCT(($G$2:$G$2540=G715)*(P715&gt;$P$2:$P$2540))+1</f>
        <v>1</v>
      </c>
      <c r="R715" s="12" t="e">
        <f>(Q715*100000)+#REF!</f>
        <v>#REF!</v>
      </c>
      <c r="S715" t="e" cm="1">
        <f t="array" ref="S715">SUMPRODUCT(($G$2:$G$2540=G715)*(R715&gt;$R$2:$R$2540))+1</f>
        <v>#REF!</v>
      </c>
      <c r="T715" t="str">
        <f t="shared" si="76"/>
        <v xml:space="preserve">Exeter </v>
      </c>
      <c r="U715">
        <v>0</v>
      </c>
      <c r="V715" t="s">
        <v>11</v>
      </c>
      <c r="W715">
        <f t="shared" si="77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73"/>
        <v>Afternoon45268</v>
      </c>
      <c r="D716" s="5" t="str">
        <f>IF('by region'!$C$2="Any","Any",'WTX courses'!V704)&amp;M716&amp;IF('by region'!$I$2="Any","Any",N716)&amp;G716</f>
        <v>AnyJumpAny45268</v>
      </c>
      <c r="E716" s="5" t="e">
        <f>IF(I716=#REF!,'WTX courses'!G704,"")</f>
        <v>#REF!</v>
      </c>
      <c r="F716" s="5" t="e">
        <f t="shared" si="74"/>
        <v>#REF!</v>
      </c>
      <c r="G716" s="15">
        <v>45268</v>
      </c>
      <c r="H716" s="16" t="s">
        <v>35</v>
      </c>
      <c r="I716" s="16" t="s">
        <v>18</v>
      </c>
      <c r="J716" s="16" t="s">
        <v>9</v>
      </c>
      <c r="K716" s="14" t="s">
        <v>16</v>
      </c>
      <c r="L716" s="14" t="s">
        <v>19</v>
      </c>
      <c r="M716" s="16" t="s">
        <v>12</v>
      </c>
      <c r="N716" s="16" t="s">
        <v>13</v>
      </c>
      <c r="O716" s="16" t="s">
        <v>14</v>
      </c>
      <c r="P716" s="12">
        <f t="shared" si="75"/>
        <v>1</v>
      </c>
      <c r="Q716" s="12" cm="1">
        <f t="array" ref="Q716">SUMPRODUCT(($G$2:$G$2540=G716)*(P716&gt;$P$2:$P$2540))+1</f>
        <v>1</v>
      </c>
      <c r="R716" s="12" t="e">
        <f>(Q716*100000)+#REF!</f>
        <v>#REF!</v>
      </c>
      <c r="S716" t="e" cm="1">
        <f t="array" ref="S716">SUMPRODUCT(($G$2:$G$2540=G716)*(R716&gt;$R$2:$R$2540))+1</f>
        <v>#REF!</v>
      </c>
      <c r="T716" t="str">
        <f t="shared" si="76"/>
        <v xml:space="preserve">Exeter </v>
      </c>
      <c r="U716">
        <v>0</v>
      </c>
      <c r="V716" t="s">
        <v>19</v>
      </c>
      <c r="W716">
        <f t="shared" si="77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73"/>
        <v>Afternoon45281</v>
      </c>
      <c r="D717" s="5" t="str">
        <f>IF('by region'!$C$2="Any","Any",'WTX courses'!V705)&amp;M717&amp;IF('by region'!$I$2="Any","Any",N717)&amp;G717</f>
        <v>AnyJumpAny45281</v>
      </c>
      <c r="E717" s="5" t="e">
        <f>IF(I717=#REF!,'WTX courses'!G705,"")</f>
        <v>#REF!</v>
      </c>
      <c r="F717" s="5" t="e">
        <f t="shared" si="74"/>
        <v>#REF!</v>
      </c>
      <c r="G717" s="15">
        <v>45281</v>
      </c>
      <c r="H717" s="16" t="s">
        <v>34</v>
      </c>
      <c r="I717" s="16" t="s">
        <v>18</v>
      </c>
      <c r="J717" s="16" t="s">
        <v>9</v>
      </c>
      <c r="K717" s="14" t="s">
        <v>16</v>
      </c>
      <c r="L717" s="14" t="s">
        <v>19</v>
      </c>
      <c r="M717" s="16" t="s">
        <v>12</v>
      </c>
      <c r="N717" s="16" t="s">
        <v>13</v>
      </c>
      <c r="O717" s="16" t="s">
        <v>14</v>
      </c>
      <c r="P717" s="12">
        <f t="shared" si="75"/>
        <v>1</v>
      </c>
      <c r="Q717" s="12" cm="1">
        <f t="array" ref="Q717">SUMPRODUCT(($G$2:$G$2540=G717)*(P717&gt;$P$2:$P$2540))+1</f>
        <v>1</v>
      </c>
      <c r="R717" s="12" t="e">
        <f>(Q717*100000)+#REF!</f>
        <v>#REF!</v>
      </c>
      <c r="S717" t="e" cm="1">
        <f t="array" ref="S717">SUMPRODUCT(($G$2:$G$2540=G717)*(R717&gt;$R$2:$R$2540))+1</f>
        <v>#REF!</v>
      </c>
      <c r="T717" t="str">
        <f t="shared" si="76"/>
        <v xml:space="preserve">Exeter </v>
      </c>
      <c r="U717">
        <v>0</v>
      </c>
      <c r="V717" t="s">
        <v>17</v>
      </c>
      <c r="W717">
        <f t="shared" si="77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73"/>
        <v>Afternoon44957</v>
      </c>
      <c r="D718" s="5" t="str">
        <f>IF('by region'!$C$2="Any","Any",'WTX courses'!V707)&amp;M718&amp;IF('by region'!$I$2="Any","Any",N718)&amp;G718</f>
        <v>AnyJumpAny44957</v>
      </c>
      <c r="E718" s="5" t="e">
        <f>IF(I718=#REF!,'WTX courses'!G707,"")</f>
        <v>#REF!</v>
      </c>
      <c r="F718" s="5" t="e">
        <f t="shared" si="74"/>
        <v>#REF!</v>
      </c>
      <c r="G718" s="15">
        <v>44957</v>
      </c>
      <c r="H718" s="16" t="s">
        <v>7</v>
      </c>
      <c r="I718" s="16" t="s">
        <v>65</v>
      </c>
      <c r="J718" s="16" t="s">
        <v>9</v>
      </c>
      <c r="K718" s="14" t="s">
        <v>24</v>
      </c>
      <c r="L718" s="14" t="s">
        <v>19</v>
      </c>
      <c r="M718" s="16" t="s">
        <v>12</v>
      </c>
      <c r="N718" s="16" t="s">
        <v>13</v>
      </c>
      <c r="O718" s="16" t="s">
        <v>14</v>
      </c>
      <c r="P718" s="12">
        <f t="shared" si="75"/>
        <v>1</v>
      </c>
      <c r="Q718" s="12" cm="1">
        <f t="array" ref="Q718">SUMPRODUCT(($G$2:$G$2540=G718)*(P718&gt;$P$2:$P$2540))+1</f>
        <v>1</v>
      </c>
      <c r="R718" s="12" t="e">
        <f>(Q718*100000)+#REF!</f>
        <v>#REF!</v>
      </c>
      <c r="S718" t="e" cm="1">
        <f t="array" ref="S718">SUMPRODUCT(($G$2:$G$2540=G718)*(R718&gt;$R$2:$R$2540))+1</f>
        <v>#REF!</v>
      </c>
      <c r="T718" t="str">
        <f t="shared" si="76"/>
        <v xml:space="preserve">Ffos Las </v>
      </c>
      <c r="U718">
        <v>0</v>
      </c>
      <c r="V718" t="s">
        <v>17</v>
      </c>
      <c r="W718">
        <f t="shared" si="77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73"/>
        <v>Afternoon44966</v>
      </c>
      <c r="D719" s="5" t="str">
        <f>IF('by region'!$C$2="Any","Any",'WTX courses'!V708)&amp;M719&amp;IF('by region'!$I$2="Any","Any",N719)&amp;G719</f>
        <v>AnyJumpAny44966</v>
      </c>
      <c r="E719" s="5" t="e">
        <f>IF(I719=#REF!,'WTX courses'!G708,"")</f>
        <v>#REF!</v>
      </c>
      <c r="F719" s="5" t="e">
        <f t="shared" si="74"/>
        <v>#REF!</v>
      </c>
      <c r="G719" s="15">
        <v>44966</v>
      </c>
      <c r="H719" s="16" t="s">
        <v>34</v>
      </c>
      <c r="I719" s="16" t="s">
        <v>65</v>
      </c>
      <c r="J719" s="16" t="s">
        <v>9</v>
      </c>
      <c r="K719" s="14" t="s">
        <v>24</v>
      </c>
      <c r="L719" s="14" t="s">
        <v>19</v>
      </c>
      <c r="M719" s="16" t="s">
        <v>12</v>
      </c>
      <c r="N719" s="16" t="s">
        <v>13</v>
      </c>
      <c r="O719" s="16" t="s">
        <v>14</v>
      </c>
      <c r="P719" s="12">
        <f t="shared" si="75"/>
        <v>1</v>
      </c>
      <c r="Q719" s="12" cm="1">
        <f t="array" ref="Q719">SUMPRODUCT(($G$2:$G$2540=G719)*(P719&gt;$P$2:$P$2540))+1</f>
        <v>1</v>
      </c>
      <c r="R719" s="12" t="e">
        <f>(Q719*100000)+#REF!</f>
        <v>#REF!</v>
      </c>
      <c r="S719" t="e" cm="1">
        <f t="array" ref="S719">SUMPRODUCT(($G$2:$G$2540=G719)*(R719&gt;$R$2:$R$2540))+1</f>
        <v>#REF!</v>
      </c>
      <c r="T719" t="str">
        <f t="shared" si="76"/>
        <v xml:space="preserve">Ffos Las </v>
      </c>
      <c r="U719">
        <v>0</v>
      </c>
      <c r="V719" t="s">
        <v>11</v>
      </c>
      <c r="W719">
        <f t="shared" si="77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73"/>
        <v>Afternoon44990</v>
      </c>
      <c r="D720" s="5" t="str">
        <f>IF('by region'!$C$2="Any","Any",'WTX courses'!V709)&amp;M720&amp;IF('by region'!$I$2="Any","Any",N720)&amp;G720</f>
        <v>AnyJumpAny44990</v>
      </c>
      <c r="E720" s="5" t="e">
        <f>IF(I720=#REF!,'WTX courses'!G709,"")</f>
        <v>#REF!</v>
      </c>
      <c r="F720" s="5" t="e">
        <f t="shared" si="74"/>
        <v>#REF!</v>
      </c>
      <c r="G720" s="15">
        <v>44990</v>
      </c>
      <c r="H720" s="16" t="s">
        <v>40</v>
      </c>
      <c r="I720" s="16" t="s">
        <v>65</v>
      </c>
      <c r="J720" s="16" t="s">
        <v>9</v>
      </c>
      <c r="K720" s="14" t="s">
        <v>24</v>
      </c>
      <c r="L720" s="14" t="s">
        <v>19</v>
      </c>
      <c r="M720" s="16" t="s">
        <v>12</v>
      </c>
      <c r="N720" s="16" t="s">
        <v>13</v>
      </c>
      <c r="O720" s="16" t="s">
        <v>14</v>
      </c>
      <c r="P720" s="12">
        <f t="shared" si="75"/>
        <v>1</v>
      </c>
      <c r="Q720" s="12" cm="1">
        <f t="array" ref="Q720">SUMPRODUCT(($G$2:$G$2540=G720)*(P720&gt;$P$2:$P$2540))+1</f>
        <v>1</v>
      </c>
      <c r="R720" s="12" t="e">
        <f>(Q720*100000)+#REF!</f>
        <v>#REF!</v>
      </c>
      <c r="S720" t="e" cm="1">
        <f t="array" ref="S720">SUMPRODUCT(($G$2:$G$2540=G720)*(R720&gt;$R$2:$R$2540))+1</f>
        <v>#REF!</v>
      </c>
      <c r="T720" t="str">
        <f t="shared" si="76"/>
        <v xml:space="preserve">Ffos Las </v>
      </c>
      <c r="U720">
        <v>0</v>
      </c>
      <c r="V720" t="s">
        <v>19</v>
      </c>
      <c r="W720">
        <f t="shared" si="77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73"/>
        <v>Afternoon45007</v>
      </c>
      <c r="D721" s="5" t="str">
        <f>IF('by region'!$C$2="Any","Any",'WTX courses'!V710)&amp;M721&amp;IF('by region'!$I$2="Any","Any",N721)&amp;G721</f>
        <v>AnyJumpAny45007</v>
      </c>
      <c r="E721" s="5" t="e">
        <f>IF(I721=#REF!,'WTX courses'!G710,"")</f>
        <v>#REF!</v>
      </c>
      <c r="F721" s="5" t="e">
        <f t="shared" si="74"/>
        <v>#REF!</v>
      </c>
      <c r="G721" s="15">
        <v>45007</v>
      </c>
      <c r="H721" s="16" t="s">
        <v>27</v>
      </c>
      <c r="I721" s="16" t="s">
        <v>65</v>
      </c>
      <c r="J721" s="16" t="s">
        <v>9</v>
      </c>
      <c r="K721" s="14" t="s">
        <v>24</v>
      </c>
      <c r="L721" s="14" t="s">
        <v>19</v>
      </c>
      <c r="M721" s="16" t="s">
        <v>12</v>
      </c>
      <c r="N721" s="16" t="s">
        <v>13</v>
      </c>
      <c r="O721" s="16" t="s">
        <v>14</v>
      </c>
      <c r="P721" s="12">
        <f t="shared" si="75"/>
        <v>1</v>
      </c>
      <c r="Q721" s="12" cm="1">
        <f t="array" ref="Q721">SUMPRODUCT(($G$2:$G$2540=G721)*(P721&gt;$P$2:$P$2540))+1</f>
        <v>1</v>
      </c>
      <c r="R721" s="12" t="e">
        <f>(Q721*100000)+#REF!</f>
        <v>#REF!</v>
      </c>
      <c r="S721" t="e" cm="1">
        <f t="array" ref="S721">SUMPRODUCT(($G$2:$G$2540=G721)*(R721&gt;$R$2:$R$2540))+1</f>
        <v>#REF!</v>
      </c>
      <c r="T721" t="str">
        <f t="shared" si="76"/>
        <v xml:space="preserve">Ffos Las </v>
      </c>
      <c r="U721">
        <v>0</v>
      </c>
      <c r="V721" t="s">
        <v>30</v>
      </c>
      <c r="W721">
        <f t="shared" si="77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73"/>
        <v>Afternoon45025</v>
      </c>
      <c r="D722" s="5" t="str">
        <f>IF('by region'!$C$2="Any","Any",'WTX courses'!V711)&amp;M722&amp;IF('by region'!$I$2="Any","Any",N722)&amp;G722</f>
        <v>AnyJumpAny45025</v>
      </c>
      <c r="E722" s="5" t="e">
        <f>IF(I722=#REF!,'WTX courses'!G711,"")</f>
        <v>#REF!</v>
      </c>
      <c r="F722" s="5" t="e">
        <f t="shared" si="74"/>
        <v>#REF!</v>
      </c>
      <c r="G722" s="15">
        <v>45025</v>
      </c>
      <c r="H722" s="16" t="s">
        <v>40</v>
      </c>
      <c r="I722" s="16" t="s">
        <v>65</v>
      </c>
      <c r="J722" s="16" t="s">
        <v>9</v>
      </c>
      <c r="K722" s="14" t="s">
        <v>24</v>
      </c>
      <c r="L722" s="14" t="s">
        <v>19</v>
      </c>
      <c r="M722" s="16" t="s">
        <v>12</v>
      </c>
      <c r="N722" s="16" t="s">
        <v>13</v>
      </c>
      <c r="O722" s="16" t="s">
        <v>14</v>
      </c>
      <c r="P722" s="12">
        <f t="shared" si="75"/>
        <v>1</v>
      </c>
      <c r="Q722" s="12" cm="1">
        <f t="array" ref="Q722">SUMPRODUCT(($G$2:$G$2540=G722)*(P722&gt;$P$2:$P$2540))+1</f>
        <v>1</v>
      </c>
      <c r="R722" s="12" t="e">
        <f>(Q722*100000)+#REF!</f>
        <v>#REF!</v>
      </c>
      <c r="S722" t="e" cm="1">
        <f t="array" ref="S722">SUMPRODUCT(($G$2:$G$2540=G722)*(R722&gt;$R$2:$R$2540))+1</f>
        <v>#REF!</v>
      </c>
      <c r="T722" t="str">
        <f t="shared" si="76"/>
        <v xml:space="preserve">Ffos Las </v>
      </c>
      <c r="U722">
        <v>0</v>
      </c>
      <c r="V722" t="s">
        <v>11</v>
      </c>
      <c r="W722">
        <f t="shared" si="77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73"/>
        <v>Afternoon45041</v>
      </c>
      <c r="D723" s="5" t="str">
        <f>IF('by region'!$C$2="Any","Any",'WTX courses'!V712)&amp;M723&amp;IF('by region'!$I$2="Any","Any",N723)&amp;G723</f>
        <v>AnyJumpAny45041</v>
      </c>
      <c r="E723" s="5" t="e">
        <f>IF(I723=#REF!,'WTX courses'!G712,"")</f>
        <v>#REF!</v>
      </c>
      <c r="F723" s="5" t="e">
        <f t="shared" si="74"/>
        <v>#REF!</v>
      </c>
      <c r="G723" s="15">
        <v>45041</v>
      </c>
      <c r="H723" s="16" t="s">
        <v>7</v>
      </c>
      <c r="I723" s="16" t="s">
        <v>65</v>
      </c>
      <c r="J723" s="16" t="s">
        <v>9</v>
      </c>
      <c r="K723" s="14" t="s">
        <v>24</v>
      </c>
      <c r="L723" s="14" t="s">
        <v>19</v>
      </c>
      <c r="M723" s="16" t="s">
        <v>12</v>
      </c>
      <c r="N723" s="16" t="s">
        <v>13</v>
      </c>
      <c r="O723" s="16" t="s">
        <v>14</v>
      </c>
      <c r="P723" s="12">
        <f t="shared" si="75"/>
        <v>1</v>
      </c>
      <c r="Q723" s="12" cm="1">
        <f t="array" ref="Q723">SUMPRODUCT(($G$2:$G$2540=G723)*(P723&gt;$P$2:$P$2540))+1</f>
        <v>1</v>
      </c>
      <c r="R723" s="12" t="e">
        <f>(Q723*100000)+#REF!</f>
        <v>#REF!</v>
      </c>
      <c r="S723" t="e" cm="1">
        <f t="array" ref="S723">SUMPRODUCT(($G$2:$G$2540=G723)*(R723&gt;$R$2:$R$2540))+1</f>
        <v>#REF!</v>
      </c>
      <c r="T723" t="str">
        <f t="shared" si="76"/>
        <v xml:space="preserve">Ffos Las </v>
      </c>
      <c r="U723">
        <v>0</v>
      </c>
      <c r="V723" t="s">
        <v>17</v>
      </c>
      <c r="W723">
        <f t="shared" si="77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73"/>
        <v>Afternoon45055</v>
      </c>
      <c r="D724" s="5" t="str">
        <f>IF('by region'!$C$2="Any","Any",'WTX courses'!V713)&amp;M724&amp;IF('by region'!$I$2="Any","Any",N724)&amp;G724</f>
        <v>AnyJumpAny45055</v>
      </c>
      <c r="E724" s="5" t="e">
        <f>IF(I724=#REF!,'WTX courses'!G713,"")</f>
        <v>#REF!</v>
      </c>
      <c r="F724" s="5" t="e">
        <f t="shared" si="74"/>
        <v>#REF!</v>
      </c>
      <c r="G724" s="15">
        <v>45055</v>
      </c>
      <c r="H724" s="16" t="s">
        <v>7</v>
      </c>
      <c r="I724" s="16" t="s">
        <v>65</v>
      </c>
      <c r="J724" s="16" t="s">
        <v>9</v>
      </c>
      <c r="K724" s="14" t="s">
        <v>24</v>
      </c>
      <c r="L724" s="14" t="s">
        <v>19</v>
      </c>
      <c r="M724" s="16" t="s">
        <v>12</v>
      </c>
      <c r="N724" s="16" t="s">
        <v>13</v>
      </c>
      <c r="O724" s="16" t="s">
        <v>14</v>
      </c>
      <c r="P724" s="12">
        <f t="shared" si="75"/>
        <v>1</v>
      </c>
      <c r="Q724" s="12" cm="1">
        <f t="array" ref="Q724">SUMPRODUCT(($G$2:$G$2540=G724)*(P724&gt;$P$2:$P$2540))+1</f>
        <v>1</v>
      </c>
      <c r="R724" s="12" t="e">
        <f>(Q724*100000)+#REF!</f>
        <v>#REF!</v>
      </c>
      <c r="S724" t="e" cm="1">
        <f t="array" ref="S724">SUMPRODUCT(($G$2:$G$2540=G724)*(R724&gt;$R$2:$R$2540))+1</f>
        <v>#REF!</v>
      </c>
      <c r="T724" t="str">
        <f t="shared" si="76"/>
        <v xml:space="preserve">Ffos Las </v>
      </c>
      <c r="U724">
        <v>0</v>
      </c>
      <c r="V724" t="s">
        <v>17</v>
      </c>
      <c r="W724">
        <f t="shared" si="77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73"/>
        <v>Afternoon45068</v>
      </c>
      <c r="D725" s="5" t="str">
        <f>IF('by region'!$C$2="Any","Any",'WTX courses'!V714)&amp;M725&amp;IF('by region'!$I$2="Any","Any",N725)&amp;G725</f>
        <v>AnyJumpAny45068</v>
      </c>
      <c r="E725" s="5" t="e">
        <f>IF(I725=#REF!,'WTX courses'!G714,"")</f>
        <v>#REF!</v>
      </c>
      <c r="F725" s="5" t="e">
        <f t="shared" si="74"/>
        <v>#REF!</v>
      </c>
      <c r="G725" s="15">
        <v>45068</v>
      </c>
      <c r="H725" s="16" t="s">
        <v>42</v>
      </c>
      <c r="I725" s="16" t="s">
        <v>65</v>
      </c>
      <c r="J725" s="16" t="s">
        <v>9</v>
      </c>
      <c r="K725" s="14" t="s">
        <v>24</v>
      </c>
      <c r="L725" s="14" t="s">
        <v>19</v>
      </c>
      <c r="M725" s="16" t="s">
        <v>12</v>
      </c>
      <c r="N725" s="16" t="s">
        <v>13</v>
      </c>
      <c r="O725" s="16" t="s">
        <v>14</v>
      </c>
      <c r="P725" s="12">
        <f t="shared" si="75"/>
        <v>1</v>
      </c>
      <c r="Q725" s="12" cm="1">
        <f t="array" ref="Q725">SUMPRODUCT(($G$2:$G$2540=G725)*(P725&gt;$P$2:$P$2540))+1</f>
        <v>1</v>
      </c>
      <c r="R725" s="12" t="e">
        <f>(Q725*100000)+#REF!</f>
        <v>#REF!</v>
      </c>
      <c r="S725" t="e" cm="1">
        <f t="array" ref="S725">SUMPRODUCT(($G$2:$G$2540=G725)*(R725&gt;$R$2:$R$2540))+1</f>
        <v>#REF!</v>
      </c>
      <c r="T725" t="str">
        <f t="shared" si="76"/>
        <v xml:space="preserve">Ffos Las </v>
      </c>
      <c r="U725">
        <v>0</v>
      </c>
      <c r="V725" t="s">
        <v>11</v>
      </c>
      <c r="W725">
        <f t="shared" si="77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73"/>
        <v>Evening45073</v>
      </c>
      <c r="D726" s="5" t="str">
        <f>IF('by region'!$C$2="Any","Any",'WTX courses'!V715)&amp;M726&amp;IF('by region'!$I$2="Any","Any",N726)&amp;G726</f>
        <v>AnyJumpAny45073</v>
      </c>
      <c r="E726" s="5" t="e">
        <f>IF(I726=#REF!,'WTX courses'!G715,"")</f>
        <v>#REF!</v>
      </c>
      <c r="F726" s="5" t="e">
        <f t="shared" si="74"/>
        <v>#REF!</v>
      </c>
      <c r="G726" s="15">
        <v>45073</v>
      </c>
      <c r="H726" s="16" t="s">
        <v>37</v>
      </c>
      <c r="I726" s="16" t="s">
        <v>65</v>
      </c>
      <c r="J726" s="16" t="s">
        <v>80</v>
      </c>
      <c r="K726" s="14" t="s">
        <v>24</v>
      </c>
      <c r="L726" s="14" t="s">
        <v>19</v>
      </c>
      <c r="M726" s="16" t="s">
        <v>12</v>
      </c>
      <c r="N726" s="16" t="s">
        <v>13</v>
      </c>
      <c r="O726" s="16" t="s">
        <v>14</v>
      </c>
      <c r="P726" s="12">
        <f t="shared" si="75"/>
        <v>2</v>
      </c>
      <c r="Q726" s="12" cm="1">
        <f t="array" ref="Q726">SUMPRODUCT(($G$2:$G$2540=G726)*(P726&gt;$P$2:$P$2540))+1</f>
        <v>5</v>
      </c>
      <c r="R726" s="12" t="e">
        <f>(Q726*100000)+#REF!</f>
        <v>#REF!</v>
      </c>
      <c r="S726" t="e" cm="1">
        <f t="array" ref="S726">SUMPRODUCT(($G$2:$G$2540=G726)*(R726&gt;$R$2:$R$2540))+1</f>
        <v>#REF!</v>
      </c>
      <c r="T726" t="str">
        <f t="shared" si="76"/>
        <v>Ffos Las †</v>
      </c>
      <c r="U726">
        <v>0</v>
      </c>
      <c r="V726" t="s">
        <v>30</v>
      </c>
      <c r="W726">
        <f t="shared" si="77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73"/>
        <v>Afternoon45085</v>
      </c>
      <c r="D727" s="5" t="str">
        <f>IF('by region'!$C$2="Any","Any",'WTX courses'!V716)&amp;M727&amp;IF('by region'!$I$2="Any","Any",N727)&amp;G727</f>
        <v>AnyJumpAny45085</v>
      </c>
      <c r="E727" s="5" t="e">
        <f>IF(I727=#REF!,'WTX courses'!G716,"")</f>
        <v>#REF!</v>
      </c>
      <c r="F727" s="5" t="e">
        <f t="shared" si="74"/>
        <v>#REF!</v>
      </c>
      <c r="G727" s="15">
        <v>45085</v>
      </c>
      <c r="H727" s="16" t="s">
        <v>34</v>
      </c>
      <c r="I727" s="16" t="s">
        <v>65</v>
      </c>
      <c r="J727" s="16" t="s">
        <v>9</v>
      </c>
      <c r="K727" s="14" t="s">
        <v>24</v>
      </c>
      <c r="L727" s="14" t="s">
        <v>19</v>
      </c>
      <c r="M727" s="16" t="s">
        <v>12</v>
      </c>
      <c r="N727" s="16" t="s">
        <v>13</v>
      </c>
      <c r="O727" s="16" t="s">
        <v>14</v>
      </c>
      <c r="P727" s="12">
        <f t="shared" si="75"/>
        <v>1</v>
      </c>
      <c r="Q727" s="12" cm="1">
        <f t="array" ref="Q727">SUMPRODUCT(($G$2:$G$2540=G727)*(P727&gt;$P$2:$P$2540))+1</f>
        <v>1</v>
      </c>
      <c r="R727" s="12" t="e">
        <f>(Q727*100000)+#REF!</f>
        <v>#REF!</v>
      </c>
      <c r="S727" t="e" cm="1">
        <f t="array" ref="S727">SUMPRODUCT(($G$2:$G$2540=G727)*(R727&gt;$R$2:$R$2540))+1</f>
        <v>#REF!</v>
      </c>
      <c r="T727" t="str">
        <f t="shared" si="76"/>
        <v xml:space="preserve">Ffos Las </v>
      </c>
      <c r="U727">
        <v>0</v>
      </c>
      <c r="V727" t="s">
        <v>19</v>
      </c>
      <c r="W727">
        <f t="shared" si="77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73"/>
        <v>Afternoon45214</v>
      </c>
      <c r="D728" s="5" t="str">
        <f>IF('by region'!$C$2="Any","Any",'WTX courses'!V717)&amp;M728&amp;IF('by region'!$I$2="Any","Any",N728)&amp;G728</f>
        <v>AnyJumpAny45214</v>
      </c>
      <c r="E728" s="5" t="e">
        <f>IF(I728=#REF!,'WTX courses'!G717,"")</f>
        <v>#REF!</v>
      </c>
      <c r="F728" s="5" t="e">
        <f t="shared" si="74"/>
        <v>#REF!</v>
      </c>
      <c r="G728" s="15">
        <v>45214</v>
      </c>
      <c r="H728" s="16" t="s">
        <v>40</v>
      </c>
      <c r="I728" s="16" t="s">
        <v>65</v>
      </c>
      <c r="J728" s="16" t="s">
        <v>9</v>
      </c>
      <c r="K728" s="14" t="s">
        <v>24</v>
      </c>
      <c r="L728" s="14" t="s">
        <v>19</v>
      </c>
      <c r="M728" s="16" t="s">
        <v>12</v>
      </c>
      <c r="N728" s="16" t="s">
        <v>13</v>
      </c>
      <c r="O728" s="16" t="s">
        <v>14</v>
      </c>
      <c r="P728" s="12">
        <f t="shared" si="75"/>
        <v>1</v>
      </c>
      <c r="Q728" s="12" cm="1">
        <f t="array" ref="Q728">SUMPRODUCT(($G$2:$G$2540=G728)*(P728&gt;$P$2:$P$2540))+1</f>
        <v>1</v>
      </c>
      <c r="R728" s="12" t="e">
        <f>(Q728*100000)+#REF!</f>
        <v>#REF!</v>
      </c>
      <c r="S728" t="e" cm="1">
        <f t="array" ref="S728">SUMPRODUCT(($G$2:$G$2540=G728)*(R728&gt;$R$2:$R$2540))+1</f>
        <v>#REF!</v>
      </c>
      <c r="T728" t="str">
        <f t="shared" si="76"/>
        <v xml:space="preserve">Ffos Las </v>
      </c>
      <c r="U728">
        <v>0</v>
      </c>
      <c r="V728" t="s">
        <v>17</v>
      </c>
      <c r="W728">
        <f t="shared" si="77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73"/>
        <v>Afternoon45242</v>
      </c>
      <c r="D729" s="5" t="str">
        <f>IF('by region'!$C$2="Any","Any",'WTX courses'!V718)&amp;M729&amp;IF('by region'!$I$2="Any","Any",N729)&amp;G729</f>
        <v>AnyJumpAny45242</v>
      </c>
      <c r="E729" s="5" t="e">
        <f>IF(I729=#REF!,'WTX courses'!G718,"")</f>
        <v>#REF!</v>
      </c>
      <c r="F729" s="5" t="e">
        <f t="shared" si="74"/>
        <v>#REF!</v>
      </c>
      <c r="G729" s="15">
        <v>45242</v>
      </c>
      <c r="H729" s="16" t="s">
        <v>40</v>
      </c>
      <c r="I729" s="16" t="s">
        <v>65</v>
      </c>
      <c r="J729" s="16" t="s">
        <v>9</v>
      </c>
      <c r="K729" s="14" t="s">
        <v>24</v>
      </c>
      <c r="L729" s="14" t="s">
        <v>19</v>
      </c>
      <c r="M729" s="16" t="s">
        <v>12</v>
      </c>
      <c r="N729" s="16" t="s">
        <v>13</v>
      </c>
      <c r="O729" s="16" t="s">
        <v>14</v>
      </c>
      <c r="P729" s="12">
        <f t="shared" si="75"/>
        <v>1</v>
      </c>
      <c r="Q729" s="12" cm="1">
        <f t="array" ref="Q729">SUMPRODUCT(($G$2:$G$2540=G729)*(P729&gt;$P$2:$P$2540))+1</f>
        <v>1</v>
      </c>
      <c r="R729" s="12" t="e">
        <f>(Q729*100000)+#REF!</f>
        <v>#REF!</v>
      </c>
      <c r="S729" t="e" cm="1">
        <f t="array" ref="S729">SUMPRODUCT(($G$2:$G$2540=G729)*(R729&gt;$R$2:$R$2540))+1</f>
        <v>#REF!</v>
      </c>
      <c r="T729" t="str">
        <f t="shared" si="76"/>
        <v xml:space="preserve">Ffos Las </v>
      </c>
      <c r="U729">
        <v>0</v>
      </c>
      <c r="V729" t="s">
        <v>30</v>
      </c>
      <c r="W729">
        <f t="shared" si="77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73"/>
        <v>Afternoon45252</v>
      </c>
      <c r="D730" s="5" t="str">
        <f>IF('by region'!$C$2="Any","Any",'WTX courses'!V719)&amp;M730&amp;IF('by region'!$I$2="Any","Any",N730)&amp;G730</f>
        <v>AnyJumpAny45252</v>
      </c>
      <c r="E730" s="5" t="e">
        <f>IF(I730=#REF!,'WTX courses'!G719,"")</f>
        <v>#REF!</v>
      </c>
      <c r="F730" s="5" t="e">
        <f t="shared" si="74"/>
        <v>#REF!</v>
      </c>
      <c r="G730" s="15">
        <v>45252</v>
      </c>
      <c r="H730" s="16" t="s">
        <v>27</v>
      </c>
      <c r="I730" s="16" t="s">
        <v>65</v>
      </c>
      <c r="J730" s="16" t="s">
        <v>9</v>
      </c>
      <c r="K730" s="14" t="s">
        <v>24</v>
      </c>
      <c r="L730" s="14" t="s">
        <v>19</v>
      </c>
      <c r="M730" s="16" t="s">
        <v>12</v>
      </c>
      <c r="N730" s="16" t="s">
        <v>13</v>
      </c>
      <c r="O730" s="16" t="s">
        <v>14</v>
      </c>
      <c r="P730" s="12">
        <f t="shared" si="75"/>
        <v>1</v>
      </c>
      <c r="Q730" s="12" cm="1">
        <f t="array" ref="Q730">SUMPRODUCT(($G$2:$G$2540=G730)*(P730&gt;$P$2:$P$2540))+1</f>
        <v>1</v>
      </c>
      <c r="R730" s="12" t="e">
        <f>(Q730*100000)+#REF!</f>
        <v>#REF!</v>
      </c>
      <c r="S730" t="e" cm="1">
        <f t="array" ref="S730">SUMPRODUCT(($G$2:$G$2540=G730)*(R730&gt;$R$2:$R$2540))+1</f>
        <v>#REF!</v>
      </c>
      <c r="T730" t="str">
        <f t="shared" si="76"/>
        <v xml:space="preserve">Ffos Las </v>
      </c>
      <c r="U730">
        <v>0</v>
      </c>
      <c r="V730" t="s">
        <v>19</v>
      </c>
      <c r="W730">
        <f t="shared" si="77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73"/>
        <v>Afternoon45281</v>
      </c>
      <c r="D731" s="5" t="str">
        <f>IF('by region'!$C$2="Any","Any",'WTX courses'!V720)&amp;M731&amp;IF('by region'!$I$2="Any","Any",N731)&amp;G731</f>
        <v>AnyJumpAny45281</v>
      </c>
      <c r="E731" s="5" t="e">
        <f>IF(I731=#REF!,'WTX courses'!G720,"")</f>
        <v>#REF!</v>
      </c>
      <c r="F731" s="5" t="e">
        <f t="shared" si="74"/>
        <v>#REF!</v>
      </c>
      <c r="G731" s="15">
        <v>45281</v>
      </c>
      <c r="H731" s="16" t="s">
        <v>34</v>
      </c>
      <c r="I731" s="16" t="s">
        <v>65</v>
      </c>
      <c r="J731" s="16" t="s">
        <v>9</v>
      </c>
      <c r="K731" s="14" t="s">
        <v>24</v>
      </c>
      <c r="L731" s="14" t="s">
        <v>19</v>
      </c>
      <c r="M731" s="16" t="s">
        <v>12</v>
      </c>
      <c r="N731" s="16" t="s">
        <v>13</v>
      </c>
      <c r="O731" s="16" t="s">
        <v>14</v>
      </c>
      <c r="P731" s="12">
        <f t="shared" si="75"/>
        <v>1</v>
      </c>
      <c r="Q731" s="12" cm="1">
        <f t="array" ref="Q731">SUMPRODUCT(($G$2:$G$2540=G731)*(P731&gt;$P$2:$P$2540))+1</f>
        <v>1</v>
      </c>
      <c r="R731" s="12" t="e">
        <f>(Q731*100000)+#REF!</f>
        <v>#REF!</v>
      </c>
      <c r="S731" t="e" cm="1">
        <f t="array" ref="S731">SUMPRODUCT(($G$2:$G$2540=G731)*(R731&gt;$R$2:$R$2540))+1</f>
        <v>#REF!</v>
      </c>
      <c r="T731" t="str">
        <f t="shared" si="76"/>
        <v xml:space="preserve">Ffos Las </v>
      </c>
      <c r="U731">
        <v>0</v>
      </c>
      <c r="V731" t="s">
        <v>11</v>
      </c>
      <c r="W731">
        <f t="shared" si="77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73"/>
        <v>Afternoon44942</v>
      </c>
      <c r="D732" s="5" t="str">
        <f>IF('by region'!$C$2="Any","Any",'WTX courses'!V721)&amp;M732&amp;IF('by region'!$I$2="Any","Any",N732)&amp;G732</f>
        <v>AnyJumpAny44942</v>
      </c>
      <c r="E732" s="5" t="e">
        <f>IF(I732=#REF!,'WTX courses'!G721,"")</f>
        <v>#REF!</v>
      </c>
      <c r="F732" s="5" t="e">
        <f t="shared" si="74"/>
        <v>#REF!</v>
      </c>
      <c r="G732" s="15">
        <v>44942</v>
      </c>
      <c r="H732" s="16" t="s">
        <v>42</v>
      </c>
      <c r="I732" s="16" t="s">
        <v>58</v>
      </c>
      <c r="J732" s="16" t="s">
        <v>9</v>
      </c>
      <c r="K732" s="14" t="s">
        <v>24</v>
      </c>
      <c r="L732" s="14" t="s">
        <v>19</v>
      </c>
      <c r="M732" s="16" t="s">
        <v>12</v>
      </c>
      <c r="N732" s="16" t="s">
        <v>13</v>
      </c>
      <c r="O732" s="16" t="s">
        <v>14</v>
      </c>
      <c r="P732" s="12">
        <f t="shared" si="75"/>
        <v>1</v>
      </c>
      <c r="Q732" s="12" cm="1">
        <f t="array" ref="Q732">SUMPRODUCT(($G$2:$G$2540=G732)*(P732&gt;$P$2:$P$2540))+1</f>
        <v>1</v>
      </c>
      <c r="R732" s="12" t="e">
        <f>(Q732*100000)+#REF!</f>
        <v>#REF!</v>
      </c>
      <c r="S732" t="e" cm="1">
        <f t="array" ref="S732">SUMPRODUCT(($G$2:$G$2540=G732)*(R732&gt;$R$2:$R$2540))+1</f>
        <v>#REF!</v>
      </c>
      <c r="T732" t="str">
        <f t="shared" si="76"/>
        <v xml:space="preserve">Fontwell Park </v>
      </c>
      <c r="U732">
        <v>0</v>
      </c>
      <c r="V732" t="s">
        <v>11</v>
      </c>
      <c r="W732">
        <f t="shared" si="77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73"/>
        <v>Afternoon44955</v>
      </c>
      <c r="D733" s="5" t="str">
        <f>IF('by region'!$C$2="Any","Any",'WTX courses'!V722)&amp;M733&amp;IF('by region'!$I$2="Any","Any",N733)&amp;G733</f>
        <v>AnyJumpAny44955</v>
      </c>
      <c r="E733" s="5" t="e">
        <f>IF(I733=#REF!,'WTX courses'!G722,"")</f>
        <v>#REF!</v>
      </c>
      <c r="F733" s="5" t="e">
        <f t="shared" si="74"/>
        <v>#REF!</v>
      </c>
      <c r="G733" s="15">
        <v>44955</v>
      </c>
      <c r="H733" s="16" t="s">
        <v>40</v>
      </c>
      <c r="I733" s="16" t="s">
        <v>58</v>
      </c>
      <c r="J733" s="16" t="s">
        <v>9</v>
      </c>
      <c r="K733" s="14" t="s">
        <v>24</v>
      </c>
      <c r="L733" s="14" t="s">
        <v>19</v>
      </c>
      <c r="M733" s="16" t="s">
        <v>12</v>
      </c>
      <c r="N733" s="16" t="s">
        <v>13</v>
      </c>
      <c r="O733" s="16" t="s">
        <v>14</v>
      </c>
      <c r="P733" s="12">
        <f t="shared" si="75"/>
        <v>1</v>
      </c>
      <c r="Q733" s="12" cm="1">
        <f t="array" ref="Q733">SUMPRODUCT(($G$2:$G$2540=G733)*(P733&gt;$P$2:$P$2540))+1</f>
        <v>1</v>
      </c>
      <c r="R733" s="12" t="e">
        <f>(Q733*100000)+#REF!</f>
        <v>#REF!</v>
      </c>
      <c r="S733" t="e" cm="1">
        <f t="array" ref="S733">SUMPRODUCT(($G$2:$G$2540=G733)*(R733&gt;$R$2:$R$2540))+1</f>
        <v>#REF!</v>
      </c>
      <c r="T733" t="str">
        <f t="shared" si="76"/>
        <v xml:space="preserve">Fontwell Park </v>
      </c>
      <c r="U733">
        <v>0</v>
      </c>
      <c r="V733" t="s">
        <v>30</v>
      </c>
      <c r="W733">
        <f t="shared" si="77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73"/>
        <v>Afternoon44963</v>
      </c>
      <c r="D734" s="5" t="str">
        <f>IF('by region'!$C$2="Any","Any",'WTX courses'!V723)&amp;M734&amp;IF('by region'!$I$2="Any","Any",N734)&amp;G734</f>
        <v>AnyJumpAny44963</v>
      </c>
      <c r="E734" s="5" t="e">
        <f>IF(I734=#REF!,'WTX courses'!G723,"")</f>
        <v>#REF!</v>
      </c>
      <c r="F734" s="5" t="e">
        <f t="shared" si="74"/>
        <v>#REF!</v>
      </c>
      <c r="G734" s="15">
        <v>44963</v>
      </c>
      <c r="H734" s="16" t="s">
        <v>42</v>
      </c>
      <c r="I734" s="16" t="s">
        <v>58</v>
      </c>
      <c r="J734" s="16" t="s">
        <v>9</v>
      </c>
      <c r="K734" s="14" t="s">
        <v>24</v>
      </c>
      <c r="L734" s="14" t="s">
        <v>19</v>
      </c>
      <c r="M734" s="16" t="s">
        <v>12</v>
      </c>
      <c r="N734" s="16" t="s">
        <v>13</v>
      </c>
      <c r="O734" s="16" t="s">
        <v>14</v>
      </c>
      <c r="P734" s="12">
        <f t="shared" si="75"/>
        <v>1</v>
      </c>
      <c r="Q734" s="12" cm="1">
        <f t="array" ref="Q734">SUMPRODUCT(($G$2:$G$2540=G734)*(P734&gt;$P$2:$P$2540))+1</f>
        <v>1</v>
      </c>
      <c r="R734" s="12" t="e">
        <f>(Q734*100000)+#REF!</f>
        <v>#REF!</v>
      </c>
      <c r="S734" t="e" cm="1">
        <f t="array" ref="S734">SUMPRODUCT(($G$2:$G$2540=G734)*(R734&gt;$R$2:$R$2540))+1</f>
        <v>#REF!</v>
      </c>
      <c r="T734" t="str">
        <f t="shared" si="76"/>
        <v xml:space="preserve">Fontwell Park </v>
      </c>
      <c r="U734">
        <v>0</v>
      </c>
      <c r="V734" t="s">
        <v>17</v>
      </c>
      <c r="W734">
        <f t="shared" si="77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73"/>
        <v>Afternoon44983</v>
      </c>
      <c r="D735" s="5" t="str">
        <f>IF('by region'!$C$2="Any","Any",'WTX courses'!V724)&amp;M735&amp;IF('by region'!$I$2="Any","Any",N735)&amp;G735</f>
        <v>AnyJumpAny44983</v>
      </c>
      <c r="E735" s="5" t="e">
        <f>IF(I735=#REF!,'WTX courses'!G724,"")</f>
        <v>#REF!</v>
      </c>
      <c r="F735" s="5" t="e">
        <f t="shared" si="74"/>
        <v>#REF!</v>
      </c>
      <c r="G735" s="15">
        <v>44983</v>
      </c>
      <c r="H735" s="16" t="s">
        <v>40</v>
      </c>
      <c r="I735" s="16" t="s">
        <v>58</v>
      </c>
      <c r="J735" s="16" t="s">
        <v>9</v>
      </c>
      <c r="K735" s="14" t="s">
        <v>24</v>
      </c>
      <c r="L735" s="14" t="s">
        <v>19</v>
      </c>
      <c r="M735" s="16" t="s">
        <v>12</v>
      </c>
      <c r="N735" s="16" t="s">
        <v>13</v>
      </c>
      <c r="O735" s="16" t="s">
        <v>14</v>
      </c>
      <c r="P735" s="12">
        <f t="shared" si="75"/>
        <v>1</v>
      </c>
      <c r="Q735" s="12" cm="1">
        <f t="array" ref="Q735">SUMPRODUCT(($G$2:$G$2540=G735)*(P735&gt;$P$2:$P$2540))+1</f>
        <v>1</v>
      </c>
      <c r="R735" s="12" t="e">
        <f>(Q735*100000)+#REF!</f>
        <v>#REF!</v>
      </c>
      <c r="S735" t="e" cm="1">
        <f t="array" ref="S735">SUMPRODUCT(($G$2:$G$2540=G735)*(R735&gt;$R$2:$R$2540))+1</f>
        <v>#REF!</v>
      </c>
      <c r="T735" t="str">
        <f t="shared" si="76"/>
        <v xml:space="preserve">Fontwell Park </v>
      </c>
      <c r="U735">
        <v>0</v>
      </c>
      <c r="V735" t="s">
        <v>11</v>
      </c>
      <c r="W735">
        <f t="shared" si="77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73"/>
        <v>Afternoon44993</v>
      </c>
      <c r="D736" s="5" t="str">
        <f>IF('by region'!$C$2="Any","Any",'WTX courses'!V725)&amp;M736&amp;IF('by region'!$I$2="Any","Any",N736)&amp;G736</f>
        <v>AnyJumpAny44993</v>
      </c>
      <c r="E736" s="5" t="e">
        <f>IF(I736=#REF!,'WTX courses'!G725,"")</f>
        <v>#REF!</v>
      </c>
      <c r="F736" s="5" t="e">
        <f t="shared" si="74"/>
        <v>#REF!</v>
      </c>
      <c r="G736" s="15">
        <v>44993</v>
      </c>
      <c r="H736" s="16" t="s">
        <v>27</v>
      </c>
      <c r="I736" s="16" t="s">
        <v>58</v>
      </c>
      <c r="J736" s="16" t="s">
        <v>9</v>
      </c>
      <c r="K736" s="14" t="s">
        <v>24</v>
      </c>
      <c r="L736" s="14" t="s">
        <v>19</v>
      </c>
      <c r="M736" s="16" t="s">
        <v>12</v>
      </c>
      <c r="N736" s="16" t="s">
        <v>13</v>
      </c>
      <c r="O736" s="16" t="s">
        <v>14</v>
      </c>
      <c r="P736" s="12">
        <f t="shared" si="75"/>
        <v>1</v>
      </c>
      <c r="Q736" s="12" cm="1">
        <f t="array" ref="Q736">SUMPRODUCT(($G$2:$G$2540=G736)*(P736&gt;$P$2:$P$2540))+1</f>
        <v>1</v>
      </c>
      <c r="R736" s="12" t="e">
        <f>(Q736*100000)+#REF!</f>
        <v>#REF!</v>
      </c>
      <c r="S736" t="e" cm="1">
        <f t="array" ref="S736">SUMPRODUCT(($G$2:$G$2540=G736)*(R736&gt;$R$2:$R$2540))+1</f>
        <v>#REF!</v>
      </c>
      <c r="T736" t="str">
        <f t="shared" si="76"/>
        <v xml:space="preserve">Fontwell Park </v>
      </c>
      <c r="U736">
        <v>0</v>
      </c>
      <c r="V736" t="s">
        <v>11</v>
      </c>
      <c r="W736">
        <f t="shared" si="77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73"/>
        <v>Afternoon45003</v>
      </c>
      <c r="D737" s="5" t="str">
        <f>IF('by region'!$C$2="Any","Any",'WTX courses'!V726)&amp;M737&amp;IF('by region'!$I$2="Any","Any",N737)&amp;G737</f>
        <v>AnyJumpAny45003</v>
      </c>
      <c r="E737" s="5" t="e">
        <f>IF(I737=#REF!,'WTX courses'!G726,"")</f>
        <v>#REF!</v>
      </c>
      <c r="F737" s="5" t="e">
        <f t="shared" si="74"/>
        <v>#REF!</v>
      </c>
      <c r="G737" s="15">
        <v>45003</v>
      </c>
      <c r="H737" s="16" t="s">
        <v>37</v>
      </c>
      <c r="I737" s="16" t="s">
        <v>58</v>
      </c>
      <c r="J737" s="16" t="s">
        <v>9</v>
      </c>
      <c r="K737" s="14" t="s">
        <v>24</v>
      </c>
      <c r="L737" s="14" t="s">
        <v>19</v>
      </c>
      <c r="M737" s="16" t="s">
        <v>12</v>
      </c>
      <c r="N737" s="16" t="s">
        <v>13</v>
      </c>
      <c r="O737" s="16" t="s">
        <v>14</v>
      </c>
      <c r="P737" s="12">
        <f t="shared" si="75"/>
        <v>1</v>
      </c>
      <c r="Q737" s="12" cm="1">
        <f t="array" ref="Q737">SUMPRODUCT(($G$2:$G$2540=G737)*(P737&gt;$P$2:$P$2540))+1</f>
        <v>1</v>
      </c>
      <c r="R737" s="12" t="e">
        <f>(Q737*100000)+#REF!</f>
        <v>#REF!</v>
      </c>
      <c r="S737" t="e" cm="1">
        <f t="array" ref="S737">SUMPRODUCT(($G$2:$G$2540=G737)*(R737&gt;$R$2:$R$2540))+1</f>
        <v>#REF!</v>
      </c>
      <c r="T737" t="str">
        <f t="shared" si="76"/>
        <v xml:space="preserve">Fontwell Park </v>
      </c>
      <c r="U737">
        <v>0</v>
      </c>
      <c r="V737" t="s">
        <v>30</v>
      </c>
      <c r="W737">
        <f t="shared" si="77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73"/>
        <v>Afternoon45020</v>
      </c>
      <c r="D738" s="5" t="str">
        <f>IF('by region'!$C$2="Any","Any",'WTX courses'!V727)&amp;M738&amp;IF('by region'!$I$2="Any","Any",N738)&amp;G738</f>
        <v>AnyJumpAny45020</v>
      </c>
      <c r="E738" s="5" t="e">
        <f>IF(I738=#REF!,'WTX courses'!G727,"")</f>
        <v>#REF!</v>
      </c>
      <c r="F738" s="5" t="e">
        <f t="shared" si="74"/>
        <v>#REF!</v>
      </c>
      <c r="G738" s="15">
        <v>45020</v>
      </c>
      <c r="H738" s="16" t="s">
        <v>7</v>
      </c>
      <c r="I738" s="16" t="s">
        <v>58</v>
      </c>
      <c r="J738" s="16" t="s">
        <v>9</v>
      </c>
      <c r="K738" s="14" t="s">
        <v>24</v>
      </c>
      <c r="L738" s="14" t="s">
        <v>19</v>
      </c>
      <c r="M738" s="16" t="s">
        <v>12</v>
      </c>
      <c r="N738" s="16" t="s">
        <v>13</v>
      </c>
      <c r="O738" s="16" t="s">
        <v>14</v>
      </c>
      <c r="P738" s="12">
        <f t="shared" si="75"/>
        <v>1</v>
      </c>
      <c r="Q738" s="12" cm="1">
        <f t="array" ref="Q738">SUMPRODUCT(($G$2:$G$2540=G738)*(P738&gt;$P$2:$P$2540))+1</f>
        <v>1</v>
      </c>
      <c r="R738" s="12" t="e">
        <f>(Q738*100000)+#REF!</f>
        <v>#REF!</v>
      </c>
      <c r="S738" t="e" cm="1">
        <f t="array" ref="S738">SUMPRODUCT(($G$2:$G$2540=G738)*(R738&gt;$R$2:$R$2540))+1</f>
        <v>#REF!</v>
      </c>
      <c r="T738" t="str">
        <f t="shared" si="76"/>
        <v xml:space="preserve">Fontwell Park </v>
      </c>
      <c r="U738">
        <v>0</v>
      </c>
      <c r="V738" t="s">
        <v>11</v>
      </c>
      <c r="W738">
        <f t="shared" si="77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73"/>
        <v>Afternoon45037</v>
      </c>
      <c r="D739" s="5" t="str">
        <f>IF('by region'!$C$2="Any","Any",'WTX courses'!V728)&amp;M739&amp;IF('by region'!$I$2="Any","Any",N739)&amp;G739</f>
        <v>AnyJumpAny45037</v>
      </c>
      <c r="E739" s="5" t="e">
        <f>IF(I739=#REF!,'WTX courses'!G728,"")</f>
        <v>#REF!</v>
      </c>
      <c r="F739" s="5" t="e">
        <f t="shared" si="74"/>
        <v>#REF!</v>
      </c>
      <c r="G739" s="15">
        <v>45037</v>
      </c>
      <c r="H739" s="16" t="s">
        <v>35</v>
      </c>
      <c r="I739" s="16" t="s">
        <v>58</v>
      </c>
      <c r="J739" s="16" t="s">
        <v>9</v>
      </c>
      <c r="K739" s="14" t="s">
        <v>24</v>
      </c>
      <c r="L739" s="14" t="s">
        <v>19</v>
      </c>
      <c r="M739" s="16" t="s">
        <v>12</v>
      </c>
      <c r="N739" s="16" t="s">
        <v>13</v>
      </c>
      <c r="O739" s="16" t="s">
        <v>14</v>
      </c>
      <c r="P739" s="12">
        <f t="shared" si="75"/>
        <v>1</v>
      </c>
      <c r="Q739" s="12" cm="1">
        <f t="array" ref="Q739">SUMPRODUCT(($G$2:$G$2540=G739)*(P739&gt;$P$2:$P$2540))+1</f>
        <v>1</v>
      </c>
      <c r="R739" s="12" t="e">
        <f>(Q739*100000)+#REF!</f>
        <v>#REF!</v>
      </c>
      <c r="S739" t="e" cm="1">
        <f t="array" ref="S739">SUMPRODUCT(($G$2:$G$2540=G739)*(R739&gt;$R$2:$R$2540))+1</f>
        <v>#REF!</v>
      </c>
      <c r="T739" t="str">
        <f t="shared" si="76"/>
        <v xml:space="preserve">Fontwell Park </v>
      </c>
      <c r="U739">
        <v>0</v>
      </c>
      <c r="V739" t="s">
        <v>17</v>
      </c>
      <c r="W739">
        <f t="shared" si="77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73"/>
        <v>Evening45056</v>
      </c>
      <c r="D740" s="5" t="str">
        <f>IF('by region'!$C$2="Any","Any",'WTX courses'!V729)&amp;M740&amp;IF('by region'!$I$2="Any","Any",N740)&amp;G740</f>
        <v>AnyJumpAny45056</v>
      </c>
      <c r="E740" s="5" t="e">
        <f>IF(I740=#REF!,'WTX courses'!G729,"")</f>
        <v>#REF!</v>
      </c>
      <c r="F740" s="5" t="e">
        <f t="shared" si="74"/>
        <v>#REF!</v>
      </c>
      <c r="G740" s="15">
        <v>45056</v>
      </c>
      <c r="H740" s="16" t="s">
        <v>27</v>
      </c>
      <c r="I740" s="16" t="s">
        <v>58</v>
      </c>
      <c r="J740" s="16" t="s">
        <v>80</v>
      </c>
      <c r="K740" s="14" t="s">
        <v>24</v>
      </c>
      <c r="L740" s="14" t="s">
        <v>19</v>
      </c>
      <c r="M740" s="16" t="s">
        <v>12</v>
      </c>
      <c r="N740" s="16" t="s">
        <v>13</v>
      </c>
      <c r="O740" s="16" t="s">
        <v>14</v>
      </c>
      <c r="P740" s="12">
        <f t="shared" ref="P740:P783" si="78">IF(J740="Afternoon",1,IF(J740="Evening",2,IF(J740="Floodlit",3,4)))</f>
        <v>2</v>
      </c>
      <c r="Q740" s="12" cm="1">
        <f t="array" ref="Q740">SUMPRODUCT(($G$2:$G$2540=G740)*(P740&gt;$P$2:$P$2540))+1</f>
        <v>2</v>
      </c>
      <c r="R740" s="12" t="e">
        <f>(Q740*100000)+#REF!</f>
        <v>#REF!</v>
      </c>
      <c r="S740" t="e" cm="1">
        <f t="array" ref="S740">SUMPRODUCT(($G$2:$G$2540=G740)*(R740&gt;$R$2:$R$2540))+1</f>
        <v>#REF!</v>
      </c>
      <c r="T740" t="str">
        <f t="shared" ref="T740:T783" si="79">_xlfn.CONCAT(IF(M740="Flat",UPPER(I740),I740)," ",IF(J740="Evening","†",IF(J740="Floodlit","#","")))</f>
        <v>Fontwell Park †</v>
      </c>
      <c r="U740">
        <v>0</v>
      </c>
      <c r="V740" t="s">
        <v>11</v>
      </c>
      <c r="W740">
        <f t="shared" ref="W740:W783" si="80">YEAR(G740)</f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73"/>
        <v>Evening45064</v>
      </c>
      <c r="D741" s="5" t="str">
        <f>IF('by region'!$C$2="Any","Any",'WTX courses'!V730)&amp;M741&amp;IF('by region'!$I$2="Any","Any",N741)&amp;G741</f>
        <v>AnyJumpAny45064</v>
      </c>
      <c r="E741" s="5" t="e">
        <f>IF(I741=#REF!,'WTX courses'!G730,"")</f>
        <v>#REF!</v>
      </c>
      <c r="F741" s="5" t="e">
        <f t="shared" si="74"/>
        <v>#REF!</v>
      </c>
      <c r="G741" s="15">
        <v>45064</v>
      </c>
      <c r="H741" s="16" t="s">
        <v>34</v>
      </c>
      <c r="I741" s="16" t="s">
        <v>58</v>
      </c>
      <c r="J741" s="16" t="s">
        <v>80</v>
      </c>
      <c r="K741" s="14" t="s">
        <v>24</v>
      </c>
      <c r="L741" s="14" t="s">
        <v>19</v>
      </c>
      <c r="M741" s="16" t="s">
        <v>12</v>
      </c>
      <c r="N741" s="16" t="s">
        <v>13</v>
      </c>
      <c r="O741" s="16" t="s">
        <v>14</v>
      </c>
      <c r="P741" s="12">
        <f t="shared" si="78"/>
        <v>2</v>
      </c>
      <c r="Q741" s="12" cm="1">
        <f t="array" ref="Q741">SUMPRODUCT(($G$2:$G$2540=G741)*(P741&gt;$P$2:$P$2540))+1</f>
        <v>1</v>
      </c>
      <c r="R741" s="12" t="e">
        <f>(Q741*100000)+#REF!</f>
        <v>#REF!</v>
      </c>
      <c r="S741" t="e" cm="1">
        <f t="array" ref="S741">SUMPRODUCT(($G$2:$G$2540=G741)*(R741&gt;$R$2:$R$2540))+1</f>
        <v>#REF!</v>
      </c>
      <c r="T741" t="str">
        <f t="shared" si="79"/>
        <v>Fontwell Park †</v>
      </c>
      <c r="U741">
        <v>0</v>
      </c>
      <c r="V741" t="s">
        <v>19</v>
      </c>
      <c r="W741">
        <f t="shared" si="80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73"/>
        <v>Afternoon45074</v>
      </c>
      <c r="D742" s="5" t="str">
        <f>IF('by region'!$C$2="Any","Any",'WTX courses'!V731)&amp;M742&amp;IF('by region'!$I$2="Any","Any",N742)&amp;G742</f>
        <v>AnyJumpAny45074</v>
      </c>
      <c r="E742" s="5" t="e">
        <f>IF(I742=#REF!,'WTX courses'!G731,"")</f>
        <v>#REF!</v>
      </c>
      <c r="F742" s="5" t="e">
        <f t="shared" si="74"/>
        <v>#REF!</v>
      </c>
      <c r="G742" s="15">
        <v>45074</v>
      </c>
      <c r="H742" s="16" t="s">
        <v>40</v>
      </c>
      <c r="I742" s="16" t="s">
        <v>58</v>
      </c>
      <c r="J742" s="16" t="s">
        <v>9</v>
      </c>
      <c r="K742" s="14" t="s">
        <v>24</v>
      </c>
      <c r="L742" s="14" t="s">
        <v>19</v>
      </c>
      <c r="M742" s="16" t="s">
        <v>12</v>
      </c>
      <c r="N742" s="16" t="s">
        <v>13</v>
      </c>
      <c r="O742" s="16" t="s">
        <v>14</v>
      </c>
      <c r="P742" s="12">
        <f t="shared" si="78"/>
        <v>1</v>
      </c>
      <c r="Q742" s="12" cm="1">
        <f t="array" ref="Q742">SUMPRODUCT(($G$2:$G$2540=G742)*(P742&gt;$P$2:$P$2540))+1</f>
        <v>1</v>
      </c>
      <c r="R742" s="12" t="e">
        <f>(Q742*100000)+#REF!</f>
        <v>#REF!</v>
      </c>
      <c r="S742" t="e" cm="1">
        <f t="array" ref="S742">SUMPRODUCT(($G$2:$G$2540=G742)*(R742&gt;$R$2:$R$2540))+1</f>
        <v>#REF!</v>
      </c>
      <c r="T742" t="str">
        <f t="shared" si="79"/>
        <v xml:space="preserve">Fontwell Park </v>
      </c>
      <c r="U742">
        <v>0</v>
      </c>
      <c r="V742" t="s">
        <v>11</v>
      </c>
      <c r="W742">
        <f t="shared" si="80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73"/>
        <v>Evening45093</v>
      </c>
      <c r="D743" s="5" t="str">
        <f>IF('by region'!$C$2="Any","Any",'WTX courses'!V732)&amp;M743&amp;IF('by region'!$I$2="Any","Any",N743)&amp;G743</f>
        <v>AnyJumpAny45093</v>
      </c>
      <c r="E743" s="5" t="e">
        <f>IF(I743=#REF!,'WTX courses'!G732,"")</f>
        <v>#REF!</v>
      </c>
      <c r="F743" s="5" t="e">
        <f t="shared" si="74"/>
        <v>#REF!</v>
      </c>
      <c r="G743" s="15">
        <v>45093</v>
      </c>
      <c r="H743" s="16" t="s">
        <v>35</v>
      </c>
      <c r="I743" s="16" t="s">
        <v>58</v>
      </c>
      <c r="J743" s="16" t="s">
        <v>80</v>
      </c>
      <c r="K743" s="14" t="s">
        <v>24</v>
      </c>
      <c r="L743" s="14" t="s">
        <v>19</v>
      </c>
      <c r="M743" s="16" t="s">
        <v>12</v>
      </c>
      <c r="N743" s="16" t="s">
        <v>13</v>
      </c>
      <c r="O743" s="16" t="s">
        <v>14</v>
      </c>
      <c r="P743" s="12">
        <f t="shared" si="78"/>
        <v>2</v>
      </c>
      <c r="Q743" s="12" cm="1">
        <f t="array" ref="Q743">SUMPRODUCT(($G$2:$G$2540=G743)*(P743&gt;$P$2:$P$2540))+1</f>
        <v>3</v>
      </c>
      <c r="R743" s="12" t="e">
        <f>(Q743*100000)+#REF!</f>
        <v>#REF!</v>
      </c>
      <c r="S743" t="e" cm="1">
        <f t="array" ref="S743">SUMPRODUCT(($G$2:$G$2540=G743)*(R743&gt;$R$2:$R$2540))+1</f>
        <v>#REF!</v>
      </c>
      <c r="T743" t="str">
        <f t="shared" si="79"/>
        <v>Fontwell Park †</v>
      </c>
      <c r="U743">
        <v>0</v>
      </c>
      <c r="V743" t="s">
        <v>19</v>
      </c>
      <c r="W743">
        <f t="shared" si="80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73"/>
        <v>Evening45162</v>
      </c>
      <c r="D744" s="5" t="str">
        <f>IF('by region'!$C$2="Any","Any",'WTX courses'!V733)&amp;M744&amp;IF('by region'!$I$2="Any","Any",N744)&amp;G744</f>
        <v>AnyJumpAny45162</v>
      </c>
      <c r="E744" s="5" t="e">
        <f>IF(I744=#REF!,'WTX courses'!G733,"")</f>
        <v>#REF!</v>
      </c>
      <c r="F744" s="5" t="e">
        <f t="shared" si="74"/>
        <v>#REF!</v>
      </c>
      <c r="G744" s="15">
        <v>45162</v>
      </c>
      <c r="H744" s="16" t="s">
        <v>34</v>
      </c>
      <c r="I744" s="16" t="s">
        <v>58</v>
      </c>
      <c r="J744" s="16" t="s">
        <v>80</v>
      </c>
      <c r="K744" s="14" t="s">
        <v>24</v>
      </c>
      <c r="L744" s="14" t="s">
        <v>19</v>
      </c>
      <c r="M744" s="16" t="s">
        <v>12</v>
      </c>
      <c r="N744" s="16" t="s">
        <v>13</v>
      </c>
      <c r="O744" s="16" t="s">
        <v>14</v>
      </c>
      <c r="P744" s="12">
        <f t="shared" si="78"/>
        <v>2</v>
      </c>
      <c r="Q744" s="12" cm="1">
        <f t="array" ref="Q744">SUMPRODUCT(($G$2:$G$2540=G744)*(P744&gt;$P$2:$P$2540))+1</f>
        <v>2</v>
      </c>
      <c r="R744" s="12" t="e">
        <f>(Q744*100000)+#REF!</f>
        <v>#REF!</v>
      </c>
      <c r="S744" t="e" cm="1">
        <f t="array" ref="S744">SUMPRODUCT(($G$2:$G$2540=G744)*(R744&gt;$R$2:$R$2540))+1</f>
        <v>#REF!</v>
      </c>
      <c r="T744" t="str">
        <f t="shared" si="79"/>
        <v>Fontwell Park †</v>
      </c>
      <c r="U744">
        <v>0</v>
      </c>
      <c r="V744" t="s">
        <v>11</v>
      </c>
      <c r="W744">
        <f t="shared" si="80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73"/>
        <v>Afternoon45170</v>
      </c>
      <c r="D745" s="5" t="str">
        <f>IF('by region'!$C$2="Any","Any",'WTX courses'!V734)&amp;M745&amp;IF('by region'!$I$2="Any","Any",N745)&amp;G745</f>
        <v>AnyJumpAny45170</v>
      </c>
      <c r="E745" s="5" t="e">
        <f>IF(I745=#REF!,'WTX courses'!G734,"")</f>
        <v>#REF!</v>
      </c>
      <c r="F745" s="5" t="e">
        <f t="shared" si="74"/>
        <v>#REF!</v>
      </c>
      <c r="G745" s="15">
        <v>45170</v>
      </c>
      <c r="H745" s="16" t="s">
        <v>35</v>
      </c>
      <c r="I745" s="16" t="s">
        <v>58</v>
      </c>
      <c r="J745" s="16" t="s">
        <v>9</v>
      </c>
      <c r="K745" s="14" t="s">
        <v>24</v>
      </c>
      <c r="L745" s="14" t="s">
        <v>19</v>
      </c>
      <c r="M745" s="16" t="s">
        <v>12</v>
      </c>
      <c r="N745" s="16" t="s">
        <v>13</v>
      </c>
      <c r="O745" s="16" t="s">
        <v>14</v>
      </c>
      <c r="P745" s="12">
        <f t="shared" si="78"/>
        <v>1</v>
      </c>
      <c r="Q745" s="12" cm="1">
        <f t="array" ref="Q745">SUMPRODUCT(($G$2:$G$2540=G745)*(P745&gt;$P$2:$P$2540))+1</f>
        <v>1</v>
      </c>
      <c r="R745" s="12" t="e">
        <f>(Q745*100000)+#REF!</f>
        <v>#REF!</v>
      </c>
      <c r="S745" t="e" cm="1">
        <f t="array" ref="S745">SUMPRODUCT(($G$2:$G$2540=G745)*(R745&gt;$R$2:$R$2540))+1</f>
        <v>#REF!</v>
      </c>
      <c r="T745" t="str">
        <f t="shared" si="79"/>
        <v xml:space="preserve">Fontwell Park </v>
      </c>
      <c r="U745">
        <v>0</v>
      </c>
      <c r="V745" t="s">
        <v>30</v>
      </c>
      <c r="W745">
        <f t="shared" si="80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73"/>
        <v>Afternoon45179</v>
      </c>
      <c r="D746" s="5" t="str">
        <f>IF('by region'!$C$2="Any","Any",'WTX courses'!V735)&amp;M746&amp;IF('by region'!$I$2="Any","Any",N746)&amp;G746</f>
        <v>AnyJumpAny45179</v>
      </c>
      <c r="E746" s="5" t="e">
        <f>IF(I746=#REF!,'WTX courses'!G735,"")</f>
        <v>#REF!</v>
      </c>
      <c r="F746" s="5" t="e">
        <f t="shared" si="74"/>
        <v>#REF!</v>
      </c>
      <c r="G746" s="15">
        <v>45179</v>
      </c>
      <c r="H746" s="16" t="s">
        <v>40</v>
      </c>
      <c r="I746" s="16" t="s">
        <v>58</v>
      </c>
      <c r="J746" s="16" t="s">
        <v>9</v>
      </c>
      <c r="K746" s="14" t="s">
        <v>24</v>
      </c>
      <c r="L746" s="14" t="s">
        <v>19</v>
      </c>
      <c r="M746" s="16" t="s">
        <v>12</v>
      </c>
      <c r="N746" s="16" t="s">
        <v>13</v>
      </c>
      <c r="O746" s="16" t="s">
        <v>14</v>
      </c>
      <c r="P746" s="12">
        <f t="shared" si="78"/>
        <v>1</v>
      </c>
      <c r="Q746" s="12" cm="1">
        <f t="array" ref="Q746">SUMPRODUCT(($G$2:$G$2540=G746)*(P746&gt;$P$2:$P$2540))+1</f>
        <v>1</v>
      </c>
      <c r="R746" s="12" t="e">
        <f>(Q746*100000)+#REF!</f>
        <v>#REF!</v>
      </c>
      <c r="S746" t="e" cm="1">
        <f t="array" ref="S746">SUMPRODUCT(($G$2:$G$2540=G746)*(R746&gt;$R$2:$R$2540))+1</f>
        <v>#REF!</v>
      </c>
      <c r="T746" t="str">
        <f t="shared" si="79"/>
        <v xml:space="preserve">Fontwell Park </v>
      </c>
      <c r="U746">
        <v>0</v>
      </c>
      <c r="V746" t="s">
        <v>17</v>
      </c>
      <c r="W746">
        <f t="shared" si="80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73"/>
        <v>Afternoon45205</v>
      </c>
      <c r="D747" s="5" t="str">
        <f>IF('by region'!$C$2="Any","Any",'WTX courses'!V736)&amp;M747&amp;IF('by region'!$I$2="Any","Any",N747)&amp;G747</f>
        <v>AnyJumpAny45205</v>
      </c>
      <c r="E747" s="5" t="e">
        <f>IF(I747=#REF!,'WTX courses'!G736,"")</f>
        <v>#REF!</v>
      </c>
      <c r="F747" s="5" t="e">
        <f t="shared" si="74"/>
        <v>#REF!</v>
      </c>
      <c r="G747" s="15">
        <v>45205</v>
      </c>
      <c r="H747" s="16" t="s">
        <v>35</v>
      </c>
      <c r="I747" s="16" t="s">
        <v>58</v>
      </c>
      <c r="J747" s="16" t="s">
        <v>9</v>
      </c>
      <c r="K747" s="14" t="s">
        <v>24</v>
      </c>
      <c r="L747" s="14" t="s">
        <v>19</v>
      </c>
      <c r="M747" s="16" t="s">
        <v>12</v>
      </c>
      <c r="N747" s="16" t="s">
        <v>13</v>
      </c>
      <c r="O747" s="16" t="s">
        <v>14</v>
      </c>
      <c r="P747" s="12">
        <f t="shared" si="78"/>
        <v>1</v>
      </c>
      <c r="Q747" s="12" cm="1">
        <f t="array" ref="Q747">SUMPRODUCT(($G$2:$G$2540=G747)*(P747&gt;$P$2:$P$2540))+1</f>
        <v>1</v>
      </c>
      <c r="R747" s="12" t="e">
        <f>(Q747*100000)+#REF!</f>
        <v>#REF!</v>
      </c>
      <c r="S747" t="e" cm="1">
        <f t="array" ref="S747">SUMPRODUCT(($G$2:$G$2540=G747)*(R747&gt;$R$2:$R$2540))+1</f>
        <v>#REF!</v>
      </c>
      <c r="T747" t="str">
        <f t="shared" si="79"/>
        <v xml:space="preserve">Fontwell Park </v>
      </c>
      <c r="U747">
        <v>0</v>
      </c>
      <c r="V747" t="s">
        <v>11</v>
      </c>
      <c r="W747">
        <f t="shared" si="80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73"/>
        <v>Afternoon45206</v>
      </c>
      <c r="D748" s="5" t="str">
        <f>IF('by region'!$C$2="Any","Any",'WTX courses'!V737)&amp;M748&amp;IF('by region'!$I$2="Any","Any",N748)&amp;G748</f>
        <v>AnyJumpAny45206</v>
      </c>
      <c r="E748" s="5" t="e">
        <f>IF(I748=#REF!,'WTX courses'!G737,"")</f>
        <v>#REF!</v>
      </c>
      <c r="F748" s="5" t="e">
        <f t="shared" si="74"/>
        <v>#REF!</v>
      </c>
      <c r="G748" s="15">
        <v>45206</v>
      </c>
      <c r="H748" s="16" t="s">
        <v>37</v>
      </c>
      <c r="I748" s="16" t="s">
        <v>58</v>
      </c>
      <c r="J748" s="16" t="s">
        <v>9</v>
      </c>
      <c r="K748" s="14" t="s">
        <v>24</v>
      </c>
      <c r="L748" s="14" t="s">
        <v>19</v>
      </c>
      <c r="M748" s="16" t="s">
        <v>12</v>
      </c>
      <c r="N748" s="16" t="s">
        <v>13</v>
      </c>
      <c r="O748" s="16" t="s">
        <v>14</v>
      </c>
      <c r="P748" s="12">
        <f t="shared" si="78"/>
        <v>1</v>
      </c>
      <c r="Q748" s="12" cm="1">
        <f t="array" ref="Q748">SUMPRODUCT(($G$2:$G$2540=G748)*(P748&gt;$P$2:$P$2540))+1</f>
        <v>1</v>
      </c>
      <c r="R748" s="12" t="e">
        <f>(Q748*100000)+#REF!</f>
        <v>#REF!</v>
      </c>
      <c r="S748" t="e" cm="1">
        <f t="array" ref="S748">SUMPRODUCT(($G$2:$G$2540=G748)*(R748&gt;$R$2:$R$2540))+1</f>
        <v>#REF!</v>
      </c>
      <c r="T748" t="str">
        <f t="shared" si="79"/>
        <v xml:space="preserve">Fontwell Park </v>
      </c>
      <c r="U748">
        <v>0</v>
      </c>
      <c r="V748" t="s">
        <v>17</v>
      </c>
      <c r="W748">
        <f t="shared" si="80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73"/>
        <v>Afternoon45224</v>
      </c>
      <c r="D749" s="5" t="str">
        <f>IF('by region'!$C$2="Any","Any",'WTX courses'!V738)&amp;M749&amp;IF('by region'!$I$2="Any","Any",N749)&amp;G749</f>
        <v>AnyJumpAny45224</v>
      </c>
      <c r="E749" s="5" t="e">
        <f>IF(I749=#REF!,'WTX courses'!G738,"")</f>
        <v>#REF!</v>
      </c>
      <c r="F749" s="5" t="e">
        <f t="shared" si="74"/>
        <v>#REF!</v>
      </c>
      <c r="G749" s="15">
        <v>45224</v>
      </c>
      <c r="H749" s="16" t="s">
        <v>27</v>
      </c>
      <c r="I749" s="16" t="s">
        <v>58</v>
      </c>
      <c r="J749" s="16" t="s">
        <v>9</v>
      </c>
      <c r="K749" s="14" t="s">
        <v>24</v>
      </c>
      <c r="L749" s="14" t="s">
        <v>19</v>
      </c>
      <c r="M749" s="16" t="s">
        <v>12</v>
      </c>
      <c r="N749" s="16" t="s">
        <v>13</v>
      </c>
      <c r="O749" s="16" t="s">
        <v>14</v>
      </c>
      <c r="P749" s="12">
        <f t="shared" si="78"/>
        <v>1</v>
      </c>
      <c r="Q749" s="12" cm="1">
        <f t="array" ref="Q749">SUMPRODUCT(($G$2:$G$2540=G749)*(P749&gt;$P$2:$P$2540))+1</f>
        <v>1</v>
      </c>
      <c r="R749" s="12" t="e">
        <f>(Q749*100000)+#REF!</f>
        <v>#REF!</v>
      </c>
      <c r="S749" t="e" cm="1">
        <f t="array" ref="S749">SUMPRODUCT(($G$2:$G$2540=G749)*(R749&gt;$R$2:$R$2540))+1</f>
        <v>#REF!</v>
      </c>
      <c r="T749" t="str">
        <f t="shared" si="79"/>
        <v xml:space="preserve">Fontwell Park </v>
      </c>
      <c r="U749">
        <v>0</v>
      </c>
      <c r="V749" t="s">
        <v>30</v>
      </c>
      <c r="W749">
        <f t="shared" si="80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73"/>
        <v>Afternoon45240</v>
      </c>
      <c r="D750" s="5" t="str">
        <f>IF('by region'!$C$2="Any","Any",'WTX courses'!V739)&amp;M750&amp;IF('by region'!$I$2="Any","Any",N750)&amp;G750</f>
        <v>AnyJumpAny45240</v>
      </c>
      <c r="E750" s="5" t="e">
        <f>IF(I750=#REF!,'WTX courses'!G739,"")</f>
        <v>#REF!</v>
      </c>
      <c r="F750" s="5" t="e">
        <f t="shared" si="74"/>
        <v>#REF!</v>
      </c>
      <c r="G750" s="15">
        <v>45240</v>
      </c>
      <c r="H750" s="16" t="s">
        <v>35</v>
      </c>
      <c r="I750" s="16" t="s">
        <v>58</v>
      </c>
      <c r="J750" s="16" t="s">
        <v>9</v>
      </c>
      <c r="K750" s="14" t="s">
        <v>24</v>
      </c>
      <c r="L750" s="14" t="s">
        <v>19</v>
      </c>
      <c r="M750" s="16" t="s">
        <v>12</v>
      </c>
      <c r="N750" s="16" t="s">
        <v>13</v>
      </c>
      <c r="O750" s="16" t="s">
        <v>14</v>
      </c>
      <c r="P750" s="12">
        <f t="shared" si="78"/>
        <v>1</v>
      </c>
      <c r="Q750" s="12" cm="1">
        <f t="array" ref="Q750">SUMPRODUCT(($G$2:$G$2540=G750)*(P750&gt;$P$2:$P$2540))+1</f>
        <v>1</v>
      </c>
      <c r="R750" s="12" t="e">
        <f>(Q750*100000)+#REF!</f>
        <v>#REF!</v>
      </c>
      <c r="S750" t="e" cm="1">
        <f t="array" ref="S750">SUMPRODUCT(($G$2:$G$2540=G750)*(R750&gt;$R$2:$R$2540))+1</f>
        <v>#REF!</v>
      </c>
      <c r="T750" t="str">
        <f t="shared" si="79"/>
        <v xml:space="preserve">Fontwell Park </v>
      </c>
      <c r="U750">
        <v>0</v>
      </c>
      <c r="V750" t="s">
        <v>11</v>
      </c>
      <c r="W750">
        <f t="shared" si="80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73"/>
        <v>Afternoon45249</v>
      </c>
      <c r="D751" s="5" t="str">
        <f>IF('by region'!$C$2="Any","Any",'WTX courses'!V740)&amp;M751&amp;IF('by region'!$I$2="Any","Any",N751)&amp;G751</f>
        <v>AnyJumpAny45249</v>
      </c>
      <c r="E751" s="5" t="e">
        <f>IF(I751=#REF!,'WTX courses'!G740,"")</f>
        <v>#REF!</v>
      </c>
      <c r="F751" s="5" t="e">
        <f t="shared" si="74"/>
        <v>#REF!</v>
      </c>
      <c r="G751" s="15">
        <v>45249</v>
      </c>
      <c r="H751" s="16" t="s">
        <v>40</v>
      </c>
      <c r="I751" s="16" t="s">
        <v>58</v>
      </c>
      <c r="J751" s="16" t="s">
        <v>9</v>
      </c>
      <c r="K751" s="14" t="s">
        <v>24</v>
      </c>
      <c r="L751" s="14" t="s">
        <v>19</v>
      </c>
      <c r="M751" s="16" t="s">
        <v>12</v>
      </c>
      <c r="N751" s="16" t="s">
        <v>13</v>
      </c>
      <c r="O751" s="16" t="s">
        <v>14</v>
      </c>
      <c r="P751" s="12">
        <f t="shared" si="78"/>
        <v>1</v>
      </c>
      <c r="Q751" s="12" cm="1">
        <f t="array" ref="Q751">SUMPRODUCT(($G$2:$G$2540=G751)*(P751&gt;$P$2:$P$2540))+1</f>
        <v>1</v>
      </c>
      <c r="R751" s="12" t="e">
        <f>(Q751*100000)+#REF!</f>
        <v>#REF!</v>
      </c>
      <c r="S751" t="e" cm="1">
        <f t="array" ref="S751">SUMPRODUCT(($G$2:$G$2540=G751)*(R751&gt;$R$2:$R$2540))+1</f>
        <v>#REF!</v>
      </c>
      <c r="T751" t="str">
        <f t="shared" si="79"/>
        <v xml:space="preserve">Fontwell Park </v>
      </c>
      <c r="U751">
        <v>0</v>
      </c>
      <c r="V751" t="s">
        <v>19</v>
      </c>
      <c r="W751">
        <f t="shared" si="80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73"/>
        <v>Afternoon45272</v>
      </c>
      <c r="D752" s="5" t="str">
        <f>IF('by region'!$C$2="Any","Any",'WTX courses'!V741)&amp;M752&amp;IF('by region'!$I$2="Any","Any",N752)&amp;G752</f>
        <v>AnyJumpAny45272</v>
      </c>
      <c r="E752" s="5" t="e">
        <f>IF(I752=#REF!,'WTX courses'!G741,"")</f>
        <v>#REF!</v>
      </c>
      <c r="F752" s="5" t="e">
        <f t="shared" si="74"/>
        <v>#REF!</v>
      </c>
      <c r="G752" s="15">
        <v>45272</v>
      </c>
      <c r="H752" s="16" t="s">
        <v>7</v>
      </c>
      <c r="I752" s="16" t="s">
        <v>58</v>
      </c>
      <c r="J752" s="16" t="s">
        <v>9</v>
      </c>
      <c r="K752" s="14" t="s">
        <v>24</v>
      </c>
      <c r="L752" s="14" t="s">
        <v>19</v>
      </c>
      <c r="M752" s="16" t="s">
        <v>12</v>
      </c>
      <c r="N752" s="16" t="s">
        <v>13</v>
      </c>
      <c r="O752" s="16" t="s">
        <v>14</v>
      </c>
      <c r="P752" s="12">
        <f t="shared" si="78"/>
        <v>1</v>
      </c>
      <c r="Q752" s="12" cm="1">
        <f t="array" ref="Q752">SUMPRODUCT(($G$2:$G$2540=G752)*(P752&gt;$P$2:$P$2540))+1</f>
        <v>1</v>
      </c>
      <c r="R752" s="12" t="e">
        <f>(Q752*100000)+#REF!</f>
        <v>#REF!</v>
      </c>
      <c r="S752" t="e" cm="1">
        <f t="array" ref="S752">SUMPRODUCT(($G$2:$G$2540=G752)*(R752&gt;$R$2:$R$2540))+1</f>
        <v>#REF!</v>
      </c>
      <c r="T752" t="str">
        <f t="shared" si="79"/>
        <v xml:space="preserve">Fontwell Park </v>
      </c>
      <c r="U752">
        <v>0</v>
      </c>
      <c r="V752" t="s">
        <v>30</v>
      </c>
      <c r="W752">
        <f t="shared" si="80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73"/>
        <v>Afternoon45286</v>
      </c>
      <c r="D753" s="5" t="str">
        <f>IF('by region'!$C$2="Any","Any",'WTX courses'!V742)&amp;M753&amp;IF('by region'!$I$2="Any","Any",N753)&amp;G753</f>
        <v>AnyJumpAny45286</v>
      </c>
      <c r="E753" s="5" t="e">
        <f>IF(I753=#REF!,'WTX courses'!G742,"")</f>
        <v>#REF!</v>
      </c>
      <c r="F753" s="5" t="e">
        <f t="shared" si="74"/>
        <v>#REF!</v>
      </c>
      <c r="G753" s="15">
        <v>45286</v>
      </c>
      <c r="H753" s="16" t="s">
        <v>7</v>
      </c>
      <c r="I753" s="16" t="s">
        <v>58</v>
      </c>
      <c r="J753" s="16" t="s">
        <v>9</v>
      </c>
      <c r="K753" s="14" t="s">
        <v>24</v>
      </c>
      <c r="L753" s="14" t="s">
        <v>19</v>
      </c>
      <c r="M753" s="16" t="s">
        <v>12</v>
      </c>
      <c r="N753" s="16" t="s">
        <v>13</v>
      </c>
      <c r="O753" s="16" t="s">
        <v>14</v>
      </c>
      <c r="P753" s="12">
        <f t="shared" si="78"/>
        <v>1</v>
      </c>
      <c r="Q753" s="12" cm="1">
        <f t="array" ref="Q753">SUMPRODUCT(($G$2:$G$2540=G753)*(P753&gt;$P$2:$P$2540))+1</f>
        <v>1</v>
      </c>
      <c r="R753" s="12" t="e">
        <f>(Q753*100000)+#REF!</f>
        <v>#REF!</v>
      </c>
      <c r="S753" t="e" cm="1">
        <f t="array" ref="S753">SUMPRODUCT(($G$2:$G$2540=G753)*(R753&gt;$R$2:$R$2540))+1</f>
        <v>#REF!</v>
      </c>
      <c r="T753" t="str">
        <f t="shared" si="79"/>
        <v xml:space="preserve">Fontwell Park </v>
      </c>
      <c r="U753">
        <v>0</v>
      </c>
      <c r="V753" t="s">
        <v>17</v>
      </c>
      <c r="W753">
        <f t="shared" si="80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73"/>
        <v>Afternoon44947</v>
      </c>
      <c r="D754" s="5" t="str">
        <f>IF('by region'!$C$2="Any","Any",'WTX courses'!V743)&amp;M754&amp;IF('by region'!$I$2="Any","Any",N754)&amp;G754</f>
        <v>AnyJumpAny44947</v>
      </c>
      <c r="E754" s="5" t="e">
        <f>IF(I754=#REF!,'WTX courses'!G743,"")</f>
        <v>#REF!</v>
      </c>
      <c r="F754" s="5" t="e">
        <f t="shared" si="74"/>
        <v>#REF!</v>
      </c>
      <c r="G754" s="15">
        <v>44947</v>
      </c>
      <c r="H754" s="16" t="s">
        <v>37</v>
      </c>
      <c r="I754" s="16" t="s">
        <v>56</v>
      </c>
      <c r="J754" s="16" t="s">
        <v>9</v>
      </c>
      <c r="K754" s="14" t="s">
        <v>16</v>
      </c>
      <c r="L754" s="14" t="s">
        <v>11</v>
      </c>
      <c r="M754" s="16" t="s">
        <v>12</v>
      </c>
      <c r="N754" s="16" t="s">
        <v>13</v>
      </c>
      <c r="O754" s="16" t="s">
        <v>14</v>
      </c>
      <c r="P754" s="12">
        <f t="shared" si="78"/>
        <v>1</v>
      </c>
      <c r="Q754" s="12" cm="1">
        <f t="array" ref="Q754">SUMPRODUCT(($G$2:$G$2540=G754)*(P754&gt;$P$2:$P$2540))+1</f>
        <v>1</v>
      </c>
      <c r="R754" s="12" t="e">
        <f>(Q754*100000)+#REF!</f>
        <v>#REF!</v>
      </c>
      <c r="S754" t="e" cm="1">
        <f t="array" ref="S754">SUMPRODUCT(($G$2:$G$2540=G754)*(R754&gt;$R$2:$R$2540))+1</f>
        <v>#REF!</v>
      </c>
      <c r="T754" t="str">
        <f t="shared" si="79"/>
        <v xml:space="preserve">Haydock Park </v>
      </c>
      <c r="U754">
        <v>0</v>
      </c>
      <c r="V754" t="s">
        <v>17</v>
      </c>
      <c r="W754">
        <f t="shared" si="80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73"/>
        <v>Afternoon44975</v>
      </c>
      <c r="D755" s="5" t="str">
        <f>IF('by region'!$C$2="Any","Any",'WTX courses'!V744)&amp;M755&amp;IF('by region'!$I$2="Any","Any",N755)&amp;G755</f>
        <v>AnyJumpAny44975</v>
      </c>
      <c r="E755" s="5" t="e">
        <f>IF(I755=#REF!,'WTX courses'!G744,"")</f>
        <v>#REF!</v>
      </c>
      <c r="F755" s="5" t="e">
        <f t="shared" si="74"/>
        <v>#REF!</v>
      </c>
      <c r="G755" s="15">
        <v>44975</v>
      </c>
      <c r="H755" s="16" t="s">
        <v>37</v>
      </c>
      <c r="I755" s="16" t="s">
        <v>56</v>
      </c>
      <c r="J755" s="16" t="s">
        <v>9</v>
      </c>
      <c r="K755" s="14" t="s">
        <v>16</v>
      </c>
      <c r="L755" s="14" t="s">
        <v>11</v>
      </c>
      <c r="M755" s="16" t="s">
        <v>12</v>
      </c>
      <c r="N755" s="16" t="s">
        <v>13</v>
      </c>
      <c r="O755" s="16" t="s">
        <v>14</v>
      </c>
      <c r="P755" s="12">
        <f t="shared" si="78"/>
        <v>1</v>
      </c>
      <c r="Q755" s="12" cm="1">
        <f t="array" ref="Q755">SUMPRODUCT(($G$2:$G$2540=G755)*(P755&gt;$P$2:$P$2540))+1</f>
        <v>1</v>
      </c>
      <c r="R755" s="12" t="e">
        <f>(Q755*100000)+#REF!</f>
        <v>#REF!</v>
      </c>
      <c r="S755" t="e" cm="1">
        <f t="array" ref="S755">SUMPRODUCT(($G$2:$G$2540=G755)*(R755&gt;$R$2:$R$2540))+1</f>
        <v>#REF!</v>
      </c>
      <c r="T755" t="str">
        <f t="shared" si="79"/>
        <v xml:space="preserve">Haydock Park </v>
      </c>
      <c r="U755">
        <v>0</v>
      </c>
      <c r="V755" t="s">
        <v>19</v>
      </c>
      <c r="W755">
        <f t="shared" si="80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73"/>
        <v>Afternoon45007</v>
      </c>
      <c r="D756" s="5" t="str">
        <f>IF('by region'!$C$2="Any","Any",'WTX courses'!V745)&amp;M756&amp;IF('by region'!$I$2="Any","Any",N756)&amp;G756</f>
        <v>AnyJumpAny45007</v>
      </c>
      <c r="E756" s="5" t="e">
        <f>IF(I756=#REF!,'WTX courses'!G745,"")</f>
        <v>#REF!</v>
      </c>
      <c r="F756" s="5" t="e">
        <f t="shared" si="74"/>
        <v>#REF!</v>
      </c>
      <c r="G756" s="15">
        <v>45007</v>
      </c>
      <c r="H756" s="16" t="s">
        <v>27</v>
      </c>
      <c r="I756" s="16" t="s">
        <v>56</v>
      </c>
      <c r="J756" s="16" t="s">
        <v>9</v>
      </c>
      <c r="K756" s="14" t="s">
        <v>16</v>
      </c>
      <c r="L756" s="14" t="s">
        <v>11</v>
      </c>
      <c r="M756" s="16" t="s">
        <v>12</v>
      </c>
      <c r="N756" s="16" t="s">
        <v>13</v>
      </c>
      <c r="O756" s="16" t="s">
        <v>14</v>
      </c>
      <c r="P756" s="12">
        <f t="shared" si="78"/>
        <v>1</v>
      </c>
      <c r="Q756" s="12" cm="1">
        <f t="array" ref="Q756">SUMPRODUCT(($G$2:$G$2540=G756)*(P756&gt;$P$2:$P$2540))+1</f>
        <v>1</v>
      </c>
      <c r="R756" s="12" t="e">
        <f>(Q756*100000)+#REF!</f>
        <v>#REF!</v>
      </c>
      <c r="S756" t="e" cm="1">
        <f t="array" ref="S756">SUMPRODUCT(($G$2:$G$2540=G756)*(R756&gt;$R$2:$R$2540))+1</f>
        <v>#REF!</v>
      </c>
      <c r="T756" t="str">
        <f t="shared" si="79"/>
        <v xml:space="preserve">Haydock Park </v>
      </c>
      <c r="U756">
        <v>0</v>
      </c>
      <c r="V756" t="s">
        <v>30</v>
      </c>
      <c r="W756">
        <f t="shared" si="80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73"/>
        <v>Afternoon45024</v>
      </c>
      <c r="D757" s="5" t="str">
        <f>IF('by region'!$C$2="Any","Any",'WTX courses'!V746)&amp;M757&amp;IF('by region'!$I$2="Any","Any",N757)&amp;G757</f>
        <v>AnyJumpAny45024</v>
      </c>
      <c r="E757" s="5" t="e">
        <f>IF(I757=#REF!,'WTX courses'!G746,"")</f>
        <v>#REF!</v>
      </c>
      <c r="F757" s="5" t="e">
        <f t="shared" si="74"/>
        <v>#REF!</v>
      </c>
      <c r="G757" s="15">
        <v>45024</v>
      </c>
      <c r="H757" s="16" t="s">
        <v>37</v>
      </c>
      <c r="I757" s="16" t="s">
        <v>56</v>
      </c>
      <c r="J757" s="16" t="s">
        <v>9</v>
      </c>
      <c r="K757" s="14" t="s">
        <v>16</v>
      </c>
      <c r="L757" s="14" t="s">
        <v>11</v>
      </c>
      <c r="M757" s="16" t="s">
        <v>12</v>
      </c>
      <c r="N757" s="16" t="s">
        <v>13</v>
      </c>
      <c r="O757" s="16" t="s">
        <v>14</v>
      </c>
      <c r="P757" s="12">
        <f t="shared" si="78"/>
        <v>1</v>
      </c>
      <c r="Q757" s="12" cm="1">
        <f t="array" ref="Q757">SUMPRODUCT(($G$2:$G$2540=G757)*(P757&gt;$P$2:$P$2540))+1</f>
        <v>1</v>
      </c>
      <c r="R757" s="12" t="e">
        <f>(Q757*100000)+#REF!</f>
        <v>#REF!</v>
      </c>
      <c r="S757" t="e" cm="1">
        <f t="array" ref="S757">SUMPRODUCT(($G$2:$G$2540=G757)*(R757&gt;$R$2:$R$2540))+1</f>
        <v>#REF!</v>
      </c>
      <c r="T757" t="str">
        <f t="shared" si="79"/>
        <v xml:space="preserve">Haydock Park </v>
      </c>
      <c r="U757">
        <v>0</v>
      </c>
      <c r="V757" t="s">
        <v>19</v>
      </c>
      <c r="W757">
        <f t="shared" si="80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si="73"/>
        <v>Afternoon45255</v>
      </c>
      <c r="D758" s="5" t="str">
        <f>IF('by region'!$C$2="Any","Any",'WTX courses'!V747)&amp;M758&amp;IF('by region'!$I$2="Any","Any",N758)&amp;G758</f>
        <v>AnyJumpAny45255</v>
      </c>
      <c r="E758" s="5" t="e">
        <f>IF(I758=#REF!,'WTX courses'!G747,"")</f>
        <v>#REF!</v>
      </c>
      <c r="F758" s="5" t="e">
        <f t="shared" si="74"/>
        <v>#REF!</v>
      </c>
      <c r="G758" s="15">
        <v>45255</v>
      </c>
      <c r="H758" s="16" t="s">
        <v>37</v>
      </c>
      <c r="I758" s="16" t="s">
        <v>56</v>
      </c>
      <c r="J758" s="16" t="s">
        <v>9</v>
      </c>
      <c r="K758" s="14" t="s">
        <v>16</v>
      </c>
      <c r="L758" s="14" t="s">
        <v>11</v>
      </c>
      <c r="M758" s="16" t="s">
        <v>12</v>
      </c>
      <c r="N758" s="16" t="s">
        <v>13</v>
      </c>
      <c r="O758" s="16" t="s">
        <v>14</v>
      </c>
      <c r="P758" s="12">
        <f t="shared" si="78"/>
        <v>1</v>
      </c>
      <c r="Q758" s="12" cm="1">
        <f t="array" ref="Q758">SUMPRODUCT(($G$2:$G$2540=G758)*(P758&gt;$P$2:$P$2540))+1</f>
        <v>1</v>
      </c>
      <c r="R758" s="12" t="e">
        <f>(Q758*100000)+#REF!</f>
        <v>#REF!</v>
      </c>
      <c r="S758" t="e" cm="1">
        <f t="array" ref="S758">SUMPRODUCT(($G$2:$G$2540=G758)*(R758&gt;$R$2:$R$2540))+1</f>
        <v>#REF!</v>
      </c>
      <c r="T758" t="str">
        <f t="shared" si="79"/>
        <v xml:space="preserve">Haydock Park </v>
      </c>
      <c r="U758">
        <v>1</v>
      </c>
      <c r="V758" t="s">
        <v>17</v>
      </c>
      <c r="W758">
        <f t="shared" si="80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73"/>
        <v>Afternoon45266</v>
      </c>
      <c r="D759" s="5" t="str">
        <f>IF('by region'!$C$2="Any","Any",'WTX courses'!V748)&amp;M759&amp;IF('by region'!$I$2="Any","Any",N759)&amp;G759</f>
        <v>AnyJumpAny45266</v>
      </c>
      <c r="E759" s="5" t="e">
        <f>IF(I759=#REF!,'WTX courses'!G748,"")</f>
        <v>#REF!</v>
      </c>
      <c r="F759" s="5" t="e">
        <f t="shared" si="74"/>
        <v>#REF!</v>
      </c>
      <c r="G759" s="15">
        <v>45266</v>
      </c>
      <c r="H759" s="16" t="s">
        <v>27</v>
      </c>
      <c r="I759" s="16" t="s">
        <v>56</v>
      </c>
      <c r="J759" s="16" t="s">
        <v>9</v>
      </c>
      <c r="K759" s="14" t="s">
        <v>16</v>
      </c>
      <c r="L759" s="14" t="s">
        <v>11</v>
      </c>
      <c r="M759" s="16" t="s">
        <v>12</v>
      </c>
      <c r="N759" s="16" t="s">
        <v>13</v>
      </c>
      <c r="O759" s="16" t="s">
        <v>14</v>
      </c>
      <c r="P759" s="12">
        <f t="shared" si="78"/>
        <v>1</v>
      </c>
      <c r="Q759" s="12" cm="1">
        <f t="array" ref="Q759">SUMPRODUCT(($G$2:$G$2540=G759)*(P759&gt;$P$2:$P$2540))+1</f>
        <v>1</v>
      </c>
      <c r="R759" s="12" t="e">
        <f>(Q759*100000)+#REF!</f>
        <v>#REF!</v>
      </c>
      <c r="S759" t="e" cm="1">
        <f t="array" ref="S759">SUMPRODUCT(($G$2:$G$2540=G759)*(R759&gt;$R$2:$R$2540))+1</f>
        <v>#REF!</v>
      </c>
      <c r="T759" t="str">
        <f t="shared" si="79"/>
        <v xml:space="preserve">Haydock Park </v>
      </c>
      <c r="U759">
        <v>1</v>
      </c>
      <c r="V759" t="s">
        <v>17</v>
      </c>
      <c r="W759">
        <f t="shared" si="80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73"/>
        <v>Afternoon45283</v>
      </c>
      <c r="D760" s="5" t="str">
        <f>IF('by region'!$C$2="Any","Any",'WTX courses'!V749)&amp;M760&amp;IF('by region'!$I$2="Any","Any",N760)&amp;G760</f>
        <v>AnyJumpAny45283</v>
      </c>
      <c r="E760" s="5" t="e">
        <f>IF(I760=#REF!,'WTX courses'!G749,"")</f>
        <v>#REF!</v>
      </c>
      <c r="F760" s="5" t="e">
        <f t="shared" si="74"/>
        <v>#REF!</v>
      </c>
      <c r="G760" s="15">
        <v>45283</v>
      </c>
      <c r="H760" s="16" t="s">
        <v>37</v>
      </c>
      <c r="I760" s="16" t="s">
        <v>56</v>
      </c>
      <c r="J760" s="16" t="s">
        <v>9</v>
      </c>
      <c r="K760" s="14" t="s">
        <v>16</v>
      </c>
      <c r="L760" s="14" t="s">
        <v>11</v>
      </c>
      <c r="M760" s="16" t="s">
        <v>12</v>
      </c>
      <c r="N760" s="16" t="s">
        <v>13</v>
      </c>
      <c r="O760" s="16" t="s">
        <v>14</v>
      </c>
      <c r="P760" s="12">
        <f t="shared" si="78"/>
        <v>1</v>
      </c>
      <c r="Q760" s="12" cm="1">
        <f t="array" ref="Q760">SUMPRODUCT(($G$2:$G$2540=G760)*(P760&gt;$P$2:$P$2540))+1</f>
        <v>1</v>
      </c>
      <c r="R760" s="12" t="e">
        <f>(Q760*100000)+#REF!</f>
        <v>#REF!</v>
      </c>
      <c r="S760" t="e" cm="1">
        <f t="array" ref="S760">SUMPRODUCT(($G$2:$G$2540=G760)*(R760&gt;$R$2:$R$2540))+1</f>
        <v>#REF!</v>
      </c>
      <c r="T760" t="str">
        <f t="shared" si="79"/>
        <v xml:space="preserve">Haydock Park </v>
      </c>
      <c r="U760">
        <v>0</v>
      </c>
      <c r="V760" t="s">
        <v>30</v>
      </c>
      <c r="W760">
        <f t="shared" si="80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si="73"/>
        <v>Afternoon45290</v>
      </c>
      <c r="D761" s="5" t="str">
        <f>IF('by region'!$C$2="Any","Any",'WTX courses'!V750)&amp;M761&amp;IF('by region'!$I$2="Any","Any",N761)&amp;G761</f>
        <v>AnyJumpAny45290</v>
      </c>
      <c r="E761" s="5" t="e">
        <f>IF(I761=#REF!,'WTX courses'!G750,"")</f>
        <v>#REF!</v>
      </c>
      <c r="F761" s="5" t="e">
        <f t="shared" si="74"/>
        <v>#REF!</v>
      </c>
      <c r="G761" s="15">
        <v>45290</v>
      </c>
      <c r="H761" s="16" t="s">
        <v>37</v>
      </c>
      <c r="I761" s="16" t="s">
        <v>56</v>
      </c>
      <c r="J761" s="16" t="s">
        <v>9</v>
      </c>
      <c r="K761" s="14" t="s">
        <v>16</v>
      </c>
      <c r="L761" s="14" t="s">
        <v>11</v>
      </c>
      <c r="M761" s="16" t="s">
        <v>12</v>
      </c>
      <c r="N761" s="16" t="s">
        <v>13</v>
      </c>
      <c r="O761" s="16" t="s">
        <v>14</v>
      </c>
      <c r="P761" s="12">
        <f t="shared" si="78"/>
        <v>1</v>
      </c>
      <c r="Q761" s="12" cm="1">
        <f t="array" ref="Q761">SUMPRODUCT(($G$2:$G$2540=G761)*(P761&gt;$P$2:$P$2540))+1</f>
        <v>1</v>
      </c>
      <c r="R761" s="12" t="e">
        <f>(Q761*100000)+#REF!</f>
        <v>#REF!</v>
      </c>
      <c r="S761" t="e" cm="1">
        <f t="array" ref="S761">SUMPRODUCT(($G$2:$G$2540=G761)*(R761&gt;$R$2:$R$2540))+1</f>
        <v>#REF!</v>
      </c>
      <c r="T761" t="str">
        <f t="shared" si="79"/>
        <v xml:space="preserve">Haydock Park </v>
      </c>
      <c r="U761">
        <v>0</v>
      </c>
      <c r="V761" t="s">
        <v>17</v>
      </c>
      <c r="W761">
        <f t="shared" si="80"/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73"/>
        <v>Afternoon44939</v>
      </c>
      <c r="D762" s="5" t="str">
        <f>IF('by region'!$C$2="Any","Any",'WTX courses'!V751)&amp;M762&amp;IF('by region'!$I$2="Any","Any",N762)&amp;G762</f>
        <v>AnyJumpAny44939</v>
      </c>
      <c r="E762" s="5" t="e">
        <f>IF(I762=#REF!,'WTX courses'!G751,"")</f>
        <v>#REF!</v>
      </c>
      <c r="F762" s="5" t="e">
        <f t="shared" si="74"/>
        <v>#REF!</v>
      </c>
      <c r="G762" s="15">
        <v>44939</v>
      </c>
      <c r="H762" s="16" t="s">
        <v>35</v>
      </c>
      <c r="I762" s="16" t="s">
        <v>45</v>
      </c>
      <c r="J762" s="16" t="s">
        <v>9</v>
      </c>
      <c r="K762" s="14" t="s">
        <v>16</v>
      </c>
      <c r="L762" s="14" t="s">
        <v>17</v>
      </c>
      <c r="M762" s="16" t="s">
        <v>12</v>
      </c>
      <c r="N762" s="16" t="s">
        <v>13</v>
      </c>
      <c r="O762" s="16" t="s">
        <v>14</v>
      </c>
      <c r="P762" s="12">
        <f t="shared" si="78"/>
        <v>1</v>
      </c>
      <c r="Q762" s="12" cm="1">
        <f t="array" ref="Q762">SUMPRODUCT(($G$2:$G$2540=G762)*(P762&gt;$P$2:$P$2540))+1</f>
        <v>1</v>
      </c>
      <c r="R762" s="12" t="e">
        <f>(Q762*100000)+#REF!</f>
        <v>#REF!</v>
      </c>
      <c r="S762" t="e" cm="1">
        <f t="array" ref="S762">SUMPRODUCT(($G$2:$G$2540=G762)*(R762&gt;$R$2:$R$2540))+1</f>
        <v>#REF!</v>
      </c>
      <c r="T762" t="str">
        <f t="shared" si="79"/>
        <v xml:space="preserve">Huntingdon </v>
      </c>
      <c r="U762">
        <v>0</v>
      </c>
      <c r="V762" t="s">
        <v>17</v>
      </c>
      <c r="W762">
        <f t="shared" si="80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73"/>
        <v>Afternoon44953</v>
      </c>
      <c r="D763" s="5" t="str">
        <f>IF('by region'!$C$2="Any","Any",'WTX courses'!V752)&amp;M763&amp;IF('by region'!$I$2="Any","Any",N763)&amp;G763</f>
        <v>AnyJumpAny44953</v>
      </c>
      <c r="E763" s="5" t="e">
        <f>IF(I763=#REF!,'WTX courses'!G752,"")</f>
        <v>#REF!</v>
      </c>
      <c r="F763" s="5" t="e">
        <f t="shared" si="74"/>
        <v>#REF!</v>
      </c>
      <c r="G763" s="15">
        <v>44953</v>
      </c>
      <c r="H763" s="16" t="s">
        <v>35</v>
      </c>
      <c r="I763" s="16" t="s">
        <v>45</v>
      </c>
      <c r="J763" s="16" t="s">
        <v>9</v>
      </c>
      <c r="K763" s="14" t="s">
        <v>16</v>
      </c>
      <c r="L763" s="14" t="s">
        <v>17</v>
      </c>
      <c r="M763" s="16" t="s">
        <v>12</v>
      </c>
      <c r="N763" s="16" t="s">
        <v>13</v>
      </c>
      <c r="O763" s="16" t="s">
        <v>14</v>
      </c>
      <c r="P763" s="12">
        <f t="shared" si="78"/>
        <v>1</v>
      </c>
      <c r="Q763" s="12" cm="1">
        <f t="array" ref="Q763">SUMPRODUCT(($G$2:$G$2540=G763)*(P763&gt;$P$2:$P$2540))+1</f>
        <v>1</v>
      </c>
      <c r="R763" s="12" t="e">
        <f>(Q763*100000)+#REF!</f>
        <v>#REF!</v>
      </c>
      <c r="S763" t="e" cm="1">
        <f t="array" ref="S763">SUMPRODUCT(($G$2:$G$2540=G763)*(R763&gt;$R$2:$R$2540))+1</f>
        <v>#REF!</v>
      </c>
      <c r="T763" t="str">
        <f t="shared" si="79"/>
        <v xml:space="preserve">Huntingdon </v>
      </c>
      <c r="U763">
        <v>0</v>
      </c>
      <c r="V763" t="s">
        <v>19</v>
      </c>
      <c r="W763">
        <f t="shared" si="80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73"/>
        <v>Afternoon44966</v>
      </c>
      <c r="D764" s="5" t="str">
        <f>IF('by region'!$C$2="Any","Any",'WTX courses'!V753)&amp;M764&amp;IF('by region'!$I$2="Any","Any",N764)&amp;G764</f>
        <v>AnyJumpAny44966</v>
      </c>
      <c r="E764" s="5" t="e">
        <f>IF(I764=#REF!,'WTX courses'!G753,"")</f>
        <v>#REF!</v>
      </c>
      <c r="F764" s="5" t="e">
        <f t="shared" si="74"/>
        <v>#REF!</v>
      </c>
      <c r="G764" s="15">
        <v>44966</v>
      </c>
      <c r="H764" s="16" t="s">
        <v>34</v>
      </c>
      <c r="I764" s="16" t="s">
        <v>45</v>
      </c>
      <c r="J764" s="16" t="s">
        <v>9</v>
      </c>
      <c r="K764" s="14" t="s">
        <v>16</v>
      </c>
      <c r="L764" s="14" t="s">
        <v>17</v>
      </c>
      <c r="M764" s="16" t="s">
        <v>12</v>
      </c>
      <c r="N764" s="16" t="s">
        <v>13</v>
      </c>
      <c r="O764" s="16" t="s">
        <v>14</v>
      </c>
      <c r="P764" s="12">
        <f t="shared" si="78"/>
        <v>1</v>
      </c>
      <c r="Q764" s="12" cm="1">
        <f t="array" ref="Q764">SUMPRODUCT(($G$2:$G$2540=G764)*(P764&gt;$P$2:$P$2540))+1</f>
        <v>1</v>
      </c>
      <c r="R764" s="12" t="e">
        <f>(Q764*100000)+#REF!</f>
        <v>#REF!</v>
      </c>
      <c r="S764" t="e" cm="1">
        <f t="array" ref="S764">SUMPRODUCT(($G$2:$G$2540=G764)*(R764&gt;$R$2:$R$2540))+1</f>
        <v>#REF!</v>
      </c>
      <c r="T764" t="str">
        <f t="shared" si="79"/>
        <v xml:space="preserve">Huntingdon </v>
      </c>
      <c r="U764">
        <v>1</v>
      </c>
      <c r="V764" t="s">
        <v>11</v>
      </c>
      <c r="W764">
        <f t="shared" si="80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73"/>
        <v>Afternoon44980</v>
      </c>
      <c r="D765" s="5" t="str">
        <f>IF('by region'!$C$2="Any","Any",'WTX courses'!V754)&amp;M765&amp;IF('by region'!$I$2="Any","Any",N765)&amp;G765</f>
        <v>AnyJumpAny44980</v>
      </c>
      <c r="E765" s="5" t="e">
        <f>IF(I765=#REF!,'WTX courses'!G754,"")</f>
        <v>#REF!</v>
      </c>
      <c r="F765" s="5" t="e">
        <f t="shared" si="74"/>
        <v>#REF!</v>
      </c>
      <c r="G765" s="15">
        <v>44980</v>
      </c>
      <c r="H765" s="16" t="s">
        <v>34</v>
      </c>
      <c r="I765" s="16" t="s">
        <v>45</v>
      </c>
      <c r="J765" s="16" t="s">
        <v>9</v>
      </c>
      <c r="K765" s="14" t="s">
        <v>16</v>
      </c>
      <c r="L765" s="14" t="s">
        <v>17</v>
      </c>
      <c r="M765" s="16" t="s">
        <v>12</v>
      </c>
      <c r="N765" s="16" t="s">
        <v>13</v>
      </c>
      <c r="O765" s="16" t="s">
        <v>14</v>
      </c>
      <c r="P765" s="12">
        <f t="shared" si="78"/>
        <v>1</v>
      </c>
      <c r="Q765" s="12" cm="1">
        <f t="array" ref="Q765">SUMPRODUCT(($G$2:$G$2540=G765)*(P765&gt;$P$2:$P$2540))+1</f>
        <v>1</v>
      </c>
      <c r="R765" s="12" t="e">
        <f>(Q765*100000)+#REF!</f>
        <v>#REF!</v>
      </c>
      <c r="S765" t="e" cm="1">
        <f t="array" ref="S765">SUMPRODUCT(($G$2:$G$2540=G765)*(R765&gt;$R$2:$R$2540))+1</f>
        <v>#REF!</v>
      </c>
      <c r="T765" t="str">
        <f t="shared" si="79"/>
        <v xml:space="preserve">Huntingdon </v>
      </c>
      <c r="U765">
        <v>0</v>
      </c>
      <c r="V765" t="s">
        <v>30</v>
      </c>
      <c r="W765">
        <f t="shared" si="80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73"/>
        <v>Afternoon44990</v>
      </c>
      <c r="D766" s="5" t="str">
        <f>IF('by region'!$C$2="Any","Any",'WTX courses'!V755)&amp;M766&amp;IF('by region'!$I$2="Any","Any",N766)&amp;G766</f>
        <v>AnyJumpAny44990</v>
      </c>
      <c r="E766" s="5" t="e">
        <f>IF(I766=#REF!,'WTX courses'!G755,"")</f>
        <v>#REF!</v>
      </c>
      <c r="F766" s="5" t="e">
        <f t="shared" si="74"/>
        <v>#REF!</v>
      </c>
      <c r="G766" s="15">
        <v>44990</v>
      </c>
      <c r="H766" s="16" t="s">
        <v>40</v>
      </c>
      <c r="I766" s="16" t="s">
        <v>45</v>
      </c>
      <c r="J766" s="16" t="s">
        <v>9</v>
      </c>
      <c r="K766" s="14" t="s">
        <v>16</v>
      </c>
      <c r="L766" s="14" t="s">
        <v>17</v>
      </c>
      <c r="M766" s="16" t="s">
        <v>12</v>
      </c>
      <c r="N766" s="16" t="s">
        <v>13</v>
      </c>
      <c r="O766" s="16" t="s">
        <v>14</v>
      </c>
      <c r="P766" s="12">
        <f t="shared" si="78"/>
        <v>1</v>
      </c>
      <c r="Q766" s="12" cm="1">
        <f t="array" ref="Q766">SUMPRODUCT(($G$2:$G$2540=G766)*(P766&gt;$P$2:$P$2540))+1</f>
        <v>1</v>
      </c>
      <c r="R766" s="12" t="e">
        <f>(Q766*100000)+#REF!</f>
        <v>#REF!</v>
      </c>
      <c r="S766" t="e" cm="1">
        <f t="array" ref="S766">SUMPRODUCT(($G$2:$G$2540=G766)*(R766&gt;$R$2:$R$2540))+1</f>
        <v>#REF!</v>
      </c>
      <c r="T766" t="str">
        <f t="shared" si="79"/>
        <v xml:space="preserve">Huntingdon </v>
      </c>
      <c r="U766">
        <v>0</v>
      </c>
      <c r="V766" t="s">
        <v>17</v>
      </c>
      <c r="W766">
        <f t="shared" si="80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73"/>
        <v>Afternoon45000</v>
      </c>
      <c r="D767" s="5" t="str">
        <f>IF('by region'!$C$2="Any","Any",'WTX courses'!V756)&amp;M767&amp;IF('by region'!$I$2="Any","Any",N767)&amp;G767</f>
        <v>AnyJumpAny45000</v>
      </c>
      <c r="E767" s="5" t="e">
        <f>IF(I767=#REF!,'WTX courses'!G756,"")</f>
        <v>#REF!</v>
      </c>
      <c r="F767" s="5" t="e">
        <f t="shared" si="74"/>
        <v>#REF!</v>
      </c>
      <c r="G767" s="15">
        <v>45000</v>
      </c>
      <c r="H767" s="16" t="s">
        <v>27</v>
      </c>
      <c r="I767" s="16" t="s">
        <v>45</v>
      </c>
      <c r="J767" s="16" t="s">
        <v>9</v>
      </c>
      <c r="K767" s="14" t="s">
        <v>16</v>
      </c>
      <c r="L767" s="14" t="s">
        <v>17</v>
      </c>
      <c r="M767" s="16" t="s">
        <v>12</v>
      </c>
      <c r="N767" s="16" t="s">
        <v>13</v>
      </c>
      <c r="O767" s="16" t="s">
        <v>14</v>
      </c>
      <c r="P767" s="12">
        <f t="shared" si="78"/>
        <v>1</v>
      </c>
      <c r="Q767" s="12" cm="1">
        <f t="array" ref="Q767">SUMPRODUCT(($G$2:$G$2540=G767)*(P767&gt;$P$2:$P$2540))+1</f>
        <v>1</v>
      </c>
      <c r="R767" s="12" t="e">
        <f>(Q767*100000)+#REF!</f>
        <v>#REF!</v>
      </c>
      <c r="S767" t="e" cm="1">
        <f t="array" ref="S767">SUMPRODUCT(($G$2:$G$2540=G767)*(R767&gt;$R$2:$R$2540))+1</f>
        <v>#REF!</v>
      </c>
      <c r="T767" t="str">
        <f t="shared" si="79"/>
        <v xml:space="preserve">Huntingdon </v>
      </c>
      <c r="U767">
        <v>1</v>
      </c>
      <c r="V767" t="s">
        <v>11</v>
      </c>
      <c r="W767">
        <f t="shared" si="80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73"/>
        <v>Afternoon45026</v>
      </c>
      <c r="D768" s="5" t="str">
        <f>IF('by region'!$C$2="Any","Any",'WTX courses'!V758)&amp;M768&amp;IF('by region'!$I$2="Any","Any",N768)&amp;G768</f>
        <v>AnyJumpAny45026</v>
      </c>
      <c r="E768" s="5" t="e">
        <f>IF(I768=#REF!,'WTX courses'!G758,"")</f>
        <v>#REF!</v>
      </c>
      <c r="F768" s="5" t="e">
        <f t="shared" si="74"/>
        <v>#REF!</v>
      </c>
      <c r="G768" s="15">
        <v>45026</v>
      </c>
      <c r="H768" s="16" t="s">
        <v>42</v>
      </c>
      <c r="I768" s="16" t="s">
        <v>45</v>
      </c>
      <c r="J768" s="16" t="s">
        <v>9</v>
      </c>
      <c r="K768" s="14" t="s">
        <v>16</v>
      </c>
      <c r="L768" s="14" t="s">
        <v>17</v>
      </c>
      <c r="M768" s="16" t="s">
        <v>12</v>
      </c>
      <c r="N768" s="16" t="s">
        <v>13</v>
      </c>
      <c r="O768" s="16" t="s">
        <v>14</v>
      </c>
      <c r="P768" s="12">
        <f t="shared" si="78"/>
        <v>1</v>
      </c>
      <c r="Q768" s="12" cm="1">
        <f t="array" ref="Q768">SUMPRODUCT(($G$2:$G$2540=G768)*(P768&gt;$P$2:$P$2540))+1</f>
        <v>1</v>
      </c>
      <c r="R768" s="12" t="e">
        <f>(Q768*100000)+#REF!</f>
        <v>#REF!</v>
      </c>
      <c r="S768" t="e" cm="1">
        <f t="array" ref="S768">SUMPRODUCT(($G$2:$G$2540=G768)*(R768&gt;$R$2:$R$2540))+1</f>
        <v>#REF!</v>
      </c>
      <c r="T768" t="str">
        <f t="shared" si="79"/>
        <v xml:space="preserve">Huntingdon </v>
      </c>
      <c r="U768">
        <v>0</v>
      </c>
      <c r="V768" t="s">
        <v>11</v>
      </c>
      <c r="W768">
        <f t="shared" si="80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73"/>
        <v>Afternoon45057</v>
      </c>
      <c r="D769" s="5" t="str">
        <f>IF('by region'!$C$2="Any","Any",'WTX courses'!V760)&amp;M769&amp;IF('by region'!$I$2="Any","Any",N769)&amp;G769</f>
        <v>AnyJumpAny45057</v>
      </c>
      <c r="E769" s="5" t="e">
        <f>IF(I769=#REF!,'WTX courses'!G760,"")</f>
        <v>#REF!</v>
      </c>
      <c r="F769" s="5" t="e">
        <f t="shared" si="74"/>
        <v>#REF!</v>
      </c>
      <c r="G769" s="15">
        <v>45057</v>
      </c>
      <c r="H769" s="16" t="s">
        <v>34</v>
      </c>
      <c r="I769" s="16" t="s">
        <v>45</v>
      </c>
      <c r="J769" s="16" t="s">
        <v>9</v>
      </c>
      <c r="K769" s="14" t="s">
        <v>16</v>
      </c>
      <c r="L769" s="14" t="s">
        <v>17</v>
      </c>
      <c r="M769" s="16" t="s">
        <v>12</v>
      </c>
      <c r="N769" s="16" t="s">
        <v>13</v>
      </c>
      <c r="O769" s="16" t="s">
        <v>14</v>
      </c>
      <c r="P769" s="12">
        <f t="shared" si="78"/>
        <v>1</v>
      </c>
      <c r="Q769" s="12" cm="1">
        <f t="array" ref="Q769">SUMPRODUCT(($G$2:$G$2540=G769)*(P769&gt;$P$2:$P$2540))+1</f>
        <v>1</v>
      </c>
      <c r="R769" s="12" t="e">
        <f>(Q769*100000)+#REF!</f>
        <v>#REF!</v>
      </c>
      <c r="S769" t="e" cm="1">
        <f t="array" ref="S769">SUMPRODUCT(($G$2:$G$2540=G769)*(R769&gt;$R$2:$R$2540))+1</f>
        <v>#REF!</v>
      </c>
      <c r="T769" t="str">
        <f t="shared" si="79"/>
        <v xml:space="preserve">Huntingdon </v>
      </c>
      <c r="U769">
        <v>0</v>
      </c>
      <c r="V769" t="s">
        <v>17</v>
      </c>
      <c r="W769">
        <f t="shared" si="80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ref="C770:C833" si="81">J770&amp;G770</f>
        <v>Afternoon45069</v>
      </c>
      <c r="D770" s="5" t="str">
        <f>IF('by region'!$C$2="Any","Any",'WTX courses'!V761)&amp;M770&amp;IF('by region'!$I$2="Any","Any",N770)&amp;G770</f>
        <v>AnyJumpAny45069</v>
      </c>
      <c r="E770" s="5" t="e">
        <f>IF(I770=#REF!,'WTX courses'!G761,"")</f>
        <v>#REF!</v>
      </c>
      <c r="F770" s="5" t="e">
        <f t="shared" ref="F770:F833" si="82">G770&amp;S770</f>
        <v>#REF!</v>
      </c>
      <c r="G770" s="15">
        <v>45069</v>
      </c>
      <c r="H770" s="16" t="s">
        <v>7</v>
      </c>
      <c r="I770" s="16" t="s">
        <v>45</v>
      </c>
      <c r="J770" s="16" t="s">
        <v>9</v>
      </c>
      <c r="K770" s="14" t="s">
        <v>16</v>
      </c>
      <c r="L770" s="14" t="s">
        <v>17</v>
      </c>
      <c r="M770" s="16" t="s">
        <v>12</v>
      </c>
      <c r="N770" s="16" t="s">
        <v>13</v>
      </c>
      <c r="O770" s="16" t="s">
        <v>14</v>
      </c>
      <c r="P770" s="12">
        <f t="shared" si="78"/>
        <v>1</v>
      </c>
      <c r="Q770" s="12" cm="1">
        <f t="array" ref="Q770">SUMPRODUCT(($G$2:$G$2540=G770)*(P770&gt;$P$2:$P$2540))+1</f>
        <v>1</v>
      </c>
      <c r="R770" s="12" t="e">
        <f>(Q770*100000)+#REF!</f>
        <v>#REF!</v>
      </c>
      <c r="S770" t="e" cm="1">
        <f t="array" ref="S770">SUMPRODUCT(($G$2:$G$2540=G770)*(R770&gt;$R$2:$R$2540))+1</f>
        <v>#REF!</v>
      </c>
      <c r="T770" t="str">
        <f t="shared" si="79"/>
        <v xml:space="preserve">Huntingdon </v>
      </c>
      <c r="U770">
        <v>0</v>
      </c>
      <c r="V770" t="s">
        <v>30</v>
      </c>
      <c r="W770">
        <f t="shared" si="80"/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81"/>
        <v>Afternoon45075</v>
      </c>
      <c r="D771" s="5" t="str">
        <f>IF('by region'!$C$2="Any","Any",'WTX courses'!V762)&amp;M771&amp;IF('by region'!$I$2="Any","Any",N771)&amp;G771</f>
        <v>AnyJumpAny45075</v>
      </c>
      <c r="E771" s="5" t="e">
        <f>IF(I771=#REF!,'WTX courses'!G762,"")</f>
        <v>#REF!</v>
      </c>
      <c r="F771" s="5" t="e">
        <f t="shared" si="82"/>
        <v>#REF!</v>
      </c>
      <c r="G771" s="15">
        <v>45075</v>
      </c>
      <c r="H771" s="16" t="s">
        <v>42</v>
      </c>
      <c r="I771" s="16" t="s">
        <v>45</v>
      </c>
      <c r="J771" s="16" t="s">
        <v>9</v>
      </c>
      <c r="K771" s="14" t="s">
        <v>16</v>
      </c>
      <c r="L771" s="14" t="s">
        <v>17</v>
      </c>
      <c r="M771" s="16" t="s">
        <v>12</v>
      </c>
      <c r="N771" s="16" t="s">
        <v>13</v>
      </c>
      <c r="O771" s="16" t="s">
        <v>14</v>
      </c>
      <c r="P771" s="12">
        <f t="shared" si="78"/>
        <v>1</v>
      </c>
      <c r="Q771" s="12" cm="1">
        <f t="array" ref="Q771">SUMPRODUCT(($G$2:$G$2540=G771)*(P771&gt;$P$2:$P$2540))+1</f>
        <v>1</v>
      </c>
      <c r="R771" s="12" t="e">
        <f>(Q771*100000)+#REF!</f>
        <v>#REF!</v>
      </c>
      <c r="S771" t="e" cm="1">
        <f t="array" ref="S771">SUMPRODUCT(($G$2:$G$2540=G771)*(R771&gt;$R$2:$R$2540))+1</f>
        <v>#REF!</v>
      </c>
      <c r="T771" t="str">
        <f t="shared" si="79"/>
        <v xml:space="preserve">Huntingdon </v>
      </c>
      <c r="U771">
        <v>0</v>
      </c>
      <c r="V771" t="s">
        <v>17</v>
      </c>
      <c r="W771">
        <f t="shared" si="80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81"/>
        <v>Afternoon45209</v>
      </c>
      <c r="D772" s="5" t="str">
        <f>IF('by region'!$C$2="Any","Any",'WTX courses'!V763)&amp;M772&amp;IF('by region'!$I$2="Any","Any",N772)&amp;G772</f>
        <v>AnyJumpAny45209</v>
      </c>
      <c r="E772" s="5" t="e">
        <f>IF(I772=#REF!,'WTX courses'!G763,"")</f>
        <v>#REF!</v>
      </c>
      <c r="F772" s="5" t="e">
        <f t="shared" si="82"/>
        <v>#REF!</v>
      </c>
      <c r="G772" s="15">
        <v>45209</v>
      </c>
      <c r="H772" s="16" t="s">
        <v>7</v>
      </c>
      <c r="I772" s="16" t="s">
        <v>45</v>
      </c>
      <c r="J772" s="16" t="s">
        <v>9</v>
      </c>
      <c r="K772" s="14" t="s">
        <v>16</v>
      </c>
      <c r="L772" s="14" t="s">
        <v>17</v>
      </c>
      <c r="M772" s="16" t="s">
        <v>12</v>
      </c>
      <c r="N772" s="16" t="s">
        <v>13</v>
      </c>
      <c r="O772" s="16" t="s">
        <v>14</v>
      </c>
      <c r="P772" s="12">
        <f t="shared" si="78"/>
        <v>1</v>
      </c>
      <c r="Q772" s="12" cm="1">
        <f t="array" ref="Q772">SUMPRODUCT(($G$2:$G$2540=G772)*(P772&gt;$P$2:$P$2540))+1</f>
        <v>1</v>
      </c>
      <c r="R772" s="12" t="e">
        <f>(Q772*100000)+#REF!</f>
        <v>#REF!</v>
      </c>
      <c r="S772" t="e" cm="1">
        <f t="array" ref="S772">SUMPRODUCT(($G$2:$G$2540=G772)*(R772&gt;$R$2:$R$2540))+1</f>
        <v>#REF!</v>
      </c>
      <c r="T772" t="str">
        <f t="shared" si="79"/>
        <v xml:space="preserve">Huntingdon </v>
      </c>
      <c r="U772">
        <v>0</v>
      </c>
      <c r="V772" t="s">
        <v>19</v>
      </c>
      <c r="W772">
        <f t="shared" si="80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81"/>
        <v>Afternoon45216</v>
      </c>
      <c r="D773" s="5" t="str">
        <f>IF('by region'!$C$2="Any","Any",'WTX courses'!V764)&amp;M773&amp;IF('by region'!$I$2="Any","Any",N773)&amp;G773</f>
        <v>AnyJumpAny45216</v>
      </c>
      <c r="E773" s="5" t="e">
        <f>IF(I773=#REF!,'WTX courses'!G764,"")</f>
        <v>#REF!</v>
      </c>
      <c r="F773" s="5" t="e">
        <f t="shared" si="82"/>
        <v>#REF!</v>
      </c>
      <c r="G773" s="15">
        <v>45216</v>
      </c>
      <c r="H773" s="16" t="s">
        <v>7</v>
      </c>
      <c r="I773" s="16" t="s">
        <v>45</v>
      </c>
      <c r="J773" s="16" t="s">
        <v>9</v>
      </c>
      <c r="K773" s="14" t="s">
        <v>16</v>
      </c>
      <c r="L773" s="14" t="s">
        <v>17</v>
      </c>
      <c r="M773" s="16" t="s">
        <v>12</v>
      </c>
      <c r="N773" s="16" t="s">
        <v>13</v>
      </c>
      <c r="O773" s="16" t="s">
        <v>14</v>
      </c>
      <c r="P773" s="12">
        <f t="shared" si="78"/>
        <v>1</v>
      </c>
      <c r="Q773" s="12" cm="1">
        <f t="array" ref="Q773">SUMPRODUCT(($G$2:$G$2540=G773)*(P773&gt;$P$2:$P$2540))+1</f>
        <v>1</v>
      </c>
      <c r="R773" s="12" t="e">
        <f>(Q773*100000)+#REF!</f>
        <v>#REF!</v>
      </c>
      <c r="S773" t="e" cm="1">
        <f t="array" ref="S773">SUMPRODUCT(($G$2:$G$2540=G773)*(R773&gt;$R$2:$R$2540))+1</f>
        <v>#REF!</v>
      </c>
      <c r="T773" t="str">
        <f t="shared" si="79"/>
        <v xml:space="preserve">Huntingdon </v>
      </c>
      <c r="U773">
        <v>0</v>
      </c>
      <c r="V773" t="s">
        <v>19</v>
      </c>
      <c r="W773">
        <f t="shared" si="80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81"/>
        <v>Afternoon45229</v>
      </c>
      <c r="D774" s="5" t="str">
        <f>IF('by region'!$C$2="Any","Any",'WTX courses'!V765)&amp;M774&amp;IF('by region'!$I$2="Any","Any",N774)&amp;G774</f>
        <v>AnyJumpAny45229</v>
      </c>
      <c r="E774" s="5" t="e">
        <f>IF(I774=#REF!,'WTX courses'!G765,"")</f>
        <v>#REF!</v>
      </c>
      <c r="F774" s="5" t="e">
        <f t="shared" si="82"/>
        <v>#REF!</v>
      </c>
      <c r="G774" s="15">
        <v>45229</v>
      </c>
      <c r="H774" s="16" t="s">
        <v>42</v>
      </c>
      <c r="I774" s="16" t="s">
        <v>45</v>
      </c>
      <c r="J774" s="16" t="s">
        <v>9</v>
      </c>
      <c r="K774" s="14" t="s">
        <v>16</v>
      </c>
      <c r="L774" s="14" t="s">
        <v>17</v>
      </c>
      <c r="M774" s="16" t="s">
        <v>12</v>
      </c>
      <c r="N774" s="16" t="s">
        <v>13</v>
      </c>
      <c r="O774" s="16" t="s">
        <v>14</v>
      </c>
      <c r="P774" s="12">
        <f t="shared" si="78"/>
        <v>1</v>
      </c>
      <c r="Q774" s="12" cm="1">
        <f t="array" ref="Q774">SUMPRODUCT(($G$2:$G$2540=G774)*(P774&gt;$P$2:$P$2540))+1</f>
        <v>1</v>
      </c>
      <c r="R774" s="12" t="e">
        <f>(Q774*100000)+#REF!</f>
        <v>#REF!</v>
      </c>
      <c r="S774" t="e" cm="1">
        <f t="array" ref="S774">SUMPRODUCT(($G$2:$G$2540=G774)*(R774&gt;$R$2:$R$2540))+1</f>
        <v>#REF!</v>
      </c>
      <c r="T774" t="str">
        <f t="shared" si="79"/>
        <v xml:space="preserve">Huntingdon </v>
      </c>
      <c r="U774">
        <v>0</v>
      </c>
      <c r="V774" t="s">
        <v>30</v>
      </c>
      <c r="W774">
        <f t="shared" si="80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81"/>
        <v>Afternoon45235</v>
      </c>
      <c r="D775" s="5" t="str">
        <f>IF('by region'!$C$2="Any","Any",'WTX courses'!V766)&amp;M775&amp;IF('by region'!$I$2="Any","Any",N775)&amp;G775</f>
        <v>AnyJumpAny45235</v>
      </c>
      <c r="E775" s="5" t="e">
        <f>IF(I775=#REF!,'WTX courses'!G766,"")</f>
        <v>#REF!</v>
      </c>
      <c r="F775" s="5" t="e">
        <f t="shared" si="82"/>
        <v>#REF!</v>
      </c>
      <c r="G775" s="15">
        <v>45235</v>
      </c>
      <c r="H775" s="16" t="s">
        <v>40</v>
      </c>
      <c r="I775" s="16" t="s">
        <v>45</v>
      </c>
      <c r="J775" s="16" t="s">
        <v>9</v>
      </c>
      <c r="K775" s="14" t="s">
        <v>16</v>
      </c>
      <c r="L775" s="14" t="s">
        <v>17</v>
      </c>
      <c r="M775" s="16" t="s">
        <v>12</v>
      </c>
      <c r="N775" s="16" t="s">
        <v>13</v>
      </c>
      <c r="O775" s="16" t="s">
        <v>14</v>
      </c>
      <c r="P775" s="12">
        <f t="shared" si="78"/>
        <v>1</v>
      </c>
      <c r="Q775" s="12" cm="1">
        <f t="array" ref="Q775">SUMPRODUCT(($G$2:$G$2540=G775)*(P775&gt;$P$2:$P$2540))+1</f>
        <v>1</v>
      </c>
      <c r="R775" s="12" t="e">
        <f>(Q775*100000)+#REF!</f>
        <v>#REF!</v>
      </c>
      <c r="S775" t="e" cm="1">
        <f t="array" ref="S775">SUMPRODUCT(($G$2:$G$2540=G775)*(R775&gt;$R$2:$R$2540))+1</f>
        <v>#REF!</v>
      </c>
      <c r="T775" t="str">
        <f t="shared" si="79"/>
        <v xml:space="preserve">Huntingdon </v>
      </c>
      <c r="U775">
        <v>0</v>
      </c>
      <c r="V775" t="s">
        <v>11</v>
      </c>
      <c r="W775">
        <f t="shared" si="80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81"/>
        <v>Afternoon45244</v>
      </c>
      <c r="D776" s="5" t="str">
        <f>IF('by region'!$C$2="Any","Any",'WTX courses'!V767)&amp;M776&amp;IF('by region'!$I$2="Any","Any",N776)&amp;G776</f>
        <v>AnyJumpAny45244</v>
      </c>
      <c r="E776" s="5" t="e">
        <f>IF(I776=#REF!,'WTX courses'!G767,"")</f>
        <v>#REF!</v>
      </c>
      <c r="F776" s="5" t="e">
        <f t="shared" si="82"/>
        <v>#REF!</v>
      </c>
      <c r="G776" s="15">
        <v>45244</v>
      </c>
      <c r="H776" s="16" t="s">
        <v>7</v>
      </c>
      <c r="I776" s="16" t="s">
        <v>45</v>
      </c>
      <c r="J776" s="16" t="s">
        <v>9</v>
      </c>
      <c r="K776" s="14" t="s">
        <v>16</v>
      </c>
      <c r="L776" s="14" t="s">
        <v>17</v>
      </c>
      <c r="M776" s="16" t="s">
        <v>12</v>
      </c>
      <c r="N776" s="16" t="s">
        <v>13</v>
      </c>
      <c r="O776" s="16" t="s">
        <v>14</v>
      </c>
      <c r="P776" s="12">
        <f t="shared" si="78"/>
        <v>1</v>
      </c>
      <c r="Q776" s="12" cm="1">
        <f t="array" ref="Q776">SUMPRODUCT(($G$2:$G$2540=G776)*(P776&gt;$P$2:$P$2540))+1</f>
        <v>1</v>
      </c>
      <c r="R776" s="12" t="e">
        <f>(Q776*100000)+#REF!</f>
        <v>#REF!</v>
      </c>
      <c r="S776" t="e" cm="1">
        <f t="array" ref="S776">SUMPRODUCT(($G$2:$G$2540=G776)*(R776&gt;$R$2:$R$2540))+1</f>
        <v>#REF!</v>
      </c>
      <c r="T776" t="str">
        <f t="shared" si="79"/>
        <v xml:space="preserve">Huntingdon </v>
      </c>
      <c r="U776">
        <v>0</v>
      </c>
      <c r="V776" t="s">
        <v>17</v>
      </c>
      <c r="W776">
        <f t="shared" si="80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81"/>
        <v>Afternoon45255</v>
      </c>
      <c r="D777" s="5" t="str">
        <f>IF('by region'!$C$2="Any","Any",'WTX courses'!V768)&amp;M777&amp;IF('by region'!$I$2="Any","Any",N777)&amp;G777</f>
        <v>AnyJumpAny45255</v>
      </c>
      <c r="E777" s="5" t="e">
        <f>IF(I777=#REF!,'WTX courses'!G768,"")</f>
        <v>#REF!</v>
      </c>
      <c r="F777" s="5" t="e">
        <f t="shared" si="82"/>
        <v>#REF!</v>
      </c>
      <c r="G777" s="15">
        <v>45255</v>
      </c>
      <c r="H777" s="16" t="s">
        <v>37</v>
      </c>
      <c r="I777" s="16" t="s">
        <v>45</v>
      </c>
      <c r="J777" s="16" t="s">
        <v>9</v>
      </c>
      <c r="K777" s="14" t="s">
        <v>16</v>
      </c>
      <c r="L777" s="14" t="s">
        <v>17</v>
      </c>
      <c r="M777" s="16" t="s">
        <v>12</v>
      </c>
      <c r="N777" s="16" t="s">
        <v>13</v>
      </c>
      <c r="O777" s="16" t="s">
        <v>14</v>
      </c>
      <c r="P777" s="12">
        <f t="shared" si="78"/>
        <v>1</v>
      </c>
      <c r="Q777" s="12" cm="1">
        <f t="array" ref="Q777">SUMPRODUCT(($G$2:$G$2540=G777)*(P777&gt;$P$2:$P$2540))+1</f>
        <v>1</v>
      </c>
      <c r="R777" s="12" t="e">
        <f>(Q777*100000)+#REF!</f>
        <v>#REF!</v>
      </c>
      <c r="S777" t="e" cm="1">
        <f t="array" ref="S777">SUMPRODUCT(($G$2:$G$2540=G777)*(R777&gt;$R$2:$R$2540))+1</f>
        <v>#REF!</v>
      </c>
      <c r="T777" t="str">
        <f t="shared" si="79"/>
        <v xml:space="preserve">Huntingdon </v>
      </c>
      <c r="U777">
        <v>0</v>
      </c>
      <c r="V777" t="s">
        <v>17</v>
      </c>
      <c r="W777">
        <f t="shared" si="80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81"/>
        <v>Afternoon45270</v>
      </c>
      <c r="D778" s="5" t="str">
        <f>IF('by region'!$C$2="Any","Any",'WTX courses'!V769)&amp;M778&amp;IF('by region'!$I$2="Any","Any",N778)&amp;G778</f>
        <v>AnyJumpAny45270</v>
      </c>
      <c r="E778" s="5" t="e">
        <f>IF(I778=#REF!,'WTX courses'!G769,"")</f>
        <v>#REF!</v>
      </c>
      <c r="F778" s="5" t="e">
        <f t="shared" si="82"/>
        <v>#REF!</v>
      </c>
      <c r="G778" s="15">
        <v>45270</v>
      </c>
      <c r="H778" s="16" t="s">
        <v>40</v>
      </c>
      <c r="I778" s="16" t="s">
        <v>45</v>
      </c>
      <c r="J778" s="16" t="s">
        <v>9</v>
      </c>
      <c r="K778" s="14" t="s">
        <v>16</v>
      </c>
      <c r="L778" s="14" t="s">
        <v>17</v>
      </c>
      <c r="M778" s="16" t="s">
        <v>12</v>
      </c>
      <c r="N778" s="16" t="s">
        <v>13</v>
      </c>
      <c r="O778" s="16" t="s">
        <v>14</v>
      </c>
      <c r="P778" s="12">
        <f t="shared" si="78"/>
        <v>1</v>
      </c>
      <c r="Q778" s="12" cm="1">
        <f t="array" ref="Q778">SUMPRODUCT(($G$2:$G$2540=G778)*(P778&gt;$P$2:$P$2540))+1</f>
        <v>1</v>
      </c>
      <c r="R778" s="12" t="e">
        <f>(Q778*100000)+#REF!</f>
        <v>#REF!</v>
      </c>
      <c r="S778" t="e" cm="1">
        <f t="array" ref="S778">SUMPRODUCT(($G$2:$G$2540=G778)*(R778&gt;$R$2:$R$2540))+1</f>
        <v>#REF!</v>
      </c>
      <c r="T778" t="str">
        <f t="shared" si="79"/>
        <v xml:space="preserve">Huntingdon </v>
      </c>
      <c r="U778">
        <v>0</v>
      </c>
      <c r="V778" t="s">
        <v>30</v>
      </c>
      <c r="W778">
        <f t="shared" si="80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81"/>
        <v>Afternoon44940</v>
      </c>
      <c r="D779" s="5" t="str">
        <f>IF('by region'!$C$2="Any","Any",'WTX courses'!V770)&amp;M779&amp;IF('by region'!$I$2="Any","Any",N779)&amp;G779</f>
        <v>AnyJumpAny44940</v>
      </c>
      <c r="E779" s="5" t="e">
        <f>IF(I779=#REF!,'WTX courses'!G770,"")</f>
        <v>#REF!</v>
      </c>
      <c r="F779" s="5" t="e">
        <f t="shared" si="82"/>
        <v>#REF!</v>
      </c>
      <c r="G779" s="15">
        <v>44940</v>
      </c>
      <c r="H779" s="16" t="s">
        <v>37</v>
      </c>
      <c r="I779" s="16" t="s">
        <v>47</v>
      </c>
      <c r="J779" s="16" t="s">
        <v>9</v>
      </c>
      <c r="K779" s="14" t="s">
        <v>16</v>
      </c>
      <c r="L779" s="14" t="s">
        <v>19</v>
      </c>
      <c r="M779" s="16" t="s">
        <v>12</v>
      </c>
      <c r="N779" s="16" t="s">
        <v>13</v>
      </c>
      <c r="O779" s="16" t="s">
        <v>14</v>
      </c>
      <c r="P779" s="12">
        <f t="shared" si="78"/>
        <v>1</v>
      </c>
      <c r="Q779" s="12" cm="1">
        <f t="array" ref="Q779">SUMPRODUCT(($G$2:$G$2540=G779)*(P779&gt;$P$2:$P$2540))+1</f>
        <v>1</v>
      </c>
      <c r="R779" s="12" t="e">
        <f>(Q779*100000)+#REF!</f>
        <v>#REF!</v>
      </c>
      <c r="S779" t="e" cm="1">
        <f t="array" ref="S779">SUMPRODUCT(($G$2:$G$2540=G779)*(R779&gt;$R$2:$R$2540))+1</f>
        <v>#REF!</v>
      </c>
      <c r="T779" t="str">
        <f t="shared" si="79"/>
        <v xml:space="preserve">Kempton Park </v>
      </c>
      <c r="U779">
        <v>0</v>
      </c>
      <c r="V779" t="s">
        <v>19</v>
      </c>
      <c r="W779">
        <f t="shared" si="80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81"/>
        <v>Afternoon44967</v>
      </c>
      <c r="D780" s="5" t="str">
        <f>IF('by region'!$C$2="Any","Any",'WTX courses'!V771)&amp;M780&amp;IF('by region'!$I$2="Any","Any",N780)&amp;G780</f>
        <v>AnyJumpAny44967</v>
      </c>
      <c r="E780" s="5" t="e">
        <f>IF(I780=#REF!,'WTX courses'!G771,"")</f>
        <v>#REF!</v>
      </c>
      <c r="F780" s="5" t="e">
        <f t="shared" si="82"/>
        <v>#REF!</v>
      </c>
      <c r="G780" s="15">
        <v>44967</v>
      </c>
      <c r="H780" s="16" t="s">
        <v>35</v>
      </c>
      <c r="I780" s="16" t="s">
        <v>47</v>
      </c>
      <c r="J780" s="16" t="s">
        <v>9</v>
      </c>
      <c r="K780" s="14" t="s">
        <v>16</v>
      </c>
      <c r="L780" s="14" t="s">
        <v>19</v>
      </c>
      <c r="M780" s="16" t="s">
        <v>12</v>
      </c>
      <c r="N780" s="16" t="s">
        <v>13</v>
      </c>
      <c r="O780" s="16" t="s">
        <v>14</v>
      </c>
      <c r="P780" s="12">
        <f t="shared" si="78"/>
        <v>1</v>
      </c>
      <c r="Q780" s="12" cm="1">
        <f t="array" ref="Q780">SUMPRODUCT(($G$2:$G$2540=G780)*(P780&gt;$P$2:$P$2540))+1</f>
        <v>1</v>
      </c>
      <c r="R780" s="12" t="e">
        <f>(Q780*100000)+#REF!</f>
        <v>#REF!</v>
      </c>
      <c r="S780" t="e" cm="1">
        <f t="array" ref="S780">SUMPRODUCT(($G$2:$G$2540=G780)*(R780&gt;$R$2:$R$2540))+1</f>
        <v>#REF!</v>
      </c>
      <c r="T780" t="str">
        <f t="shared" si="79"/>
        <v xml:space="preserve">Kempton Park </v>
      </c>
      <c r="U780">
        <v>0</v>
      </c>
      <c r="V780" t="s">
        <v>11</v>
      </c>
      <c r="W780">
        <f t="shared" si="80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81"/>
        <v>Afternoon44982</v>
      </c>
      <c r="D781" s="5" t="str">
        <f>IF('by region'!$C$2="Any","Any",'WTX courses'!V772)&amp;M781&amp;IF('by region'!$I$2="Any","Any",N781)&amp;G781</f>
        <v>AnyJumpAny44982</v>
      </c>
      <c r="E781" s="5" t="e">
        <f>IF(I781=#REF!,'WTX courses'!G772,"")</f>
        <v>#REF!</v>
      </c>
      <c r="F781" s="5" t="e">
        <f t="shared" si="82"/>
        <v>#REF!</v>
      </c>
      <c r="G781" s="15">
        <v>44982</v>
      </c>
      <c r="H781" s="16" t="s">
        <v>37</v>
      </c>
      <c r="I781" s="16" t="s">
        <v>47</v>
      </c>
      <c r="J781" s="16" t="s">
        <v>9</v>
      </c>
      <c r="K781" s="14" t="s">
        <v>16</v>
      </c>
      <c r="L781" s="14" t="s">
        <v>19</v>
      </c>
      <c r="M781" s="16" t="s">
        <v>12</v>
      </c>
      <c r="N781" s="16" t="s">
        <v>13</v>
      </c>
      <c r="O781" s="16" t="s">
        <v>14</v>
      </c>
      <c r="P781" s="12">
        <f t="shared" si="78"/>
        <v>1</v>
      </c>
      <c r="Q781" s="12" cm="1">
        <f t="array" ref="Q781">SUMPRODUCT(($G$2:$G$2540=G781)*(P781&gt;$P$2:$P$2540))+1</f>
        <v>1</v>
      </c>
      <c r="R781" s="12" t="e">
        <f>(Q781*100000)+#REF!</f>
        <v>#REF!</v>
      </c>
      <c r="S781" t="e" cm="1">
        <f t="array" ref="S781">SUMPRODUCT(($G$2:$G$2540=G781)*(R781&gt;$R$2:$R$2540))+1</f>
        <v>#REF!</v>
      </c>
      <c r="T781" t="str">
        <f t="shared" si="79"/>
        <v xml:space="preserve">Kempton Park </v>
      </c>
      <c r="U781">
        <v>0</v>
      </c>
      <c r="V781" t="s">
        <v>17</v>
      </c>
      <c r="W781">
        <f t="shared" si="80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81"/>
        <v>Afternoon45003</v>
      </c>
      <c r="D782" s="5" t="str">
        <f>IF('by region'!$C$2="Any","Any",'WTX courses'!V773)&amp;M782&amp;IF('by region'!$I$2="Any","Any",N782)&amp;G782</f>
        <v>AnyJumpAny45003</v>
      </c>
      <c r="E782" s="5" t="e">
        <f>IF(I782=#REF!,'WTX courses'!G773,"")</f>
        <v>#REF!</v>
      </c>
      <c r="F782" s="5" t="e">
        <f t="shared" si="82"/>
        <v>#REF!</v>
      </c>
      <c r="G782" s="15">
        <v>45003</v>
      </c>
      <c r="H782" s="16" t="s">
        <v>37</v>
      </c>
      <c r="I782" s="16" t="s">
        <v>47</v>
      </c>
      <c r="J782" s="16" t="s">
        <v>9</v>
      </c>
      <c r="K782" s="14" t="s">
        <v>16</v>
      </c>
      <c r="L782" s="14" t="s">
        <v>19</v>
      </c>
      <c r="M782" s="16" t="s">
        <v>12</v>
      </c>
      <c r="N782" s="16" t="s">
        <v>13</v>
      </c>
      <c r="O782" s="16" t="s">
        <v>14</v>
      </c>
      <c r="P782" s="12">
        <f t="shared" si="78"/>
        <v>1</v>
      </c>
      <c r="Q782" s="12" cm="1">
        <f t="array" ref="Q782">SUMPRODUCT(($G$2:$G$2540=G782)*(P782&gt;$P$2:$P$2540))+1</f>
        <v>1</v>
      </c>
      <c r="R782" s="12" t="e">
        <f>(Q782*100000)+#REF!</f>
        <v>#REF!</v>
      </c>
      <c r="S782" t="e" cm="1">
        <f t="array" ref="S782">SUMPRODUCT(($G$2:$G$2540=G782)*(R782&gt;$R$2:$R$2540))+1</f>
        <v>#REF!</v>
      </c>
      <c r="T782" t="str">
        <f t="shared" si="79"/>
        <v xml:space="preserve">Kempton Park </v>
      </c>
      <c r="U782">
        <v>0</v>
      </c>
      <c r="V782" t="s">
        <v>30</v>
      </c>
      <c r="W782">
        <f t="shared" si="80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81"/>
        <v>Evening45040</v>
      </c>
      <c r="D783" s="5" t="str">
        <f>IF('by region'!$C$2="Any","Any",'WTX courses'!V774)&amp;M783&amp;IF('by region'!$I$2="Any","Any",N783)&amp;G783</f>
        <v>AnyJumpAny45040</v>
      </c>
      <c r="E783" s="5" t="e">
        <f>IF(I783=#REF!,'WTX courses'!G774,"")</f>
        <v>#REF!</v>
      </c>
      <c r="F783" s="5" t="e">
        <f t="shared" si="82"/>
        <v>#REF!</v>
      </c>
      <c r="G783" s="15">
        <v>45040</v>
      </c>
      <c r="H783" s="16" t="s">
        <v>42</v>
      </c>
      <c r="I783" s="16" t="s">
        <v>47</v>
      </c>
      <c r="J783" s="16" t="s">
        <v>80</v>
      </c>
      <c r="K783" s="14" t="s">
        <v>16</v>
      </c>
      <c r="L783" s="14" t="s">
        <v>19</v>
      </c>
      <c r="M783" s="16" t="s">
        <v>12</v>
      </c>
      <c r="N783" s="16" t="s">
        <v>13</v>
      </c>
      <c r="O783" s="16" t="s">
        <v>14</v>
      </c>
      <c r="P783" s="12">
        <f t="shared" si="78"/>
        <v>2</v>
      </c>
      <c r="Q783" s="12" cm="1">
        <f t="array" ref="Q783">SUMPRODUCT(($G$2:$G$2540=G783)*(P783&gt;$P$2:$P$2540))+1</f>
        <v>2</v>
      </c>
      <c r="R783" s="12" t="e">
        <f>(Q783*100000)+#REF!</f>
        <v>#REF!</v>
      </c>
      <c r="S783" t="e" cm="1">
        <f t="array" ref="S783">SUMPRODUCT(($G$2:$G$2540=G783)*(R783&gt;$R$2:$R$2540))+1</f>
        <v>#REF!</v>
      </c>
      <c r="T783" t="str">
        <f t="shared" si="79"/>
        <v>Kempton Park †</v>
      </c>
      <c r="U783">
        <v>0</v>
      </c>
      <c r="V783" t="s">
        <v>17</v>
      </c>
      <c r="W783">
        <f t="shared" si="80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81"/>
        <v>Afternoon45047</v>
      </c>
      <c r="D784" s="5" t="str">
        <f>IF('by region'!$C$2="Any","Any",'WTX courses'!V775)&amp;M784&amp;IF('by region'!$I$2="Any","Any",N784)&amp;G784</f>
        <v>AnyJumpAny45047</v>
      </c>
      <c r="E784" s="5" t="e">
        <f>IF(I784=#REF!,'WTX courses'!G775,"")</f>
        <v>#REF!</v>
      </c>
      <c r="F784" s="5" t="e">
        <f t="shared" si="82"/>
        <v>#REF!</v>
      </c>
      <c r="G784" s="15">
        <v>45047</v>
      </c>
      <c r="H784" s="16" t="s">
        <v>42</v>
      </c>
      <c r="I784" s="16" t="s">
        <v>47</v>
      </c>
      <c r="J784" s="16" t="s">
        <v>9</v>
      </c>
      <c r="K784" s="14" t="s">
        <v>16</v>
      </c>
      <c r="L784" s="14" t="s">
        <v>19</v>
      </c>
      <c r="M784" s="16" t="s">
        <v>12</v>
      </c>
      <c r="N784" s="16" t="s">
        <v>13</v>
      </c>
      <c r="O784" s="16" t="s">
        <v>14</v>
      </c>
      <c r="P784" s="12">
        <f t="shared" ref="P784:P830" si="83">IF(J784="Afternoon",1,IF(J784="Evening",2,IF(J784="Floodlit",3,4)))</f>
        <v>1</v>
      </c>
      <c r="Q784" s="12" cm="1">
        <f t="array" ref="Q784">SUMPRODUCT(($G$2:$G$2540=G784)*(P784&gt;$P$2:$P$2540))+1</f>
        <v>1</v>
      </c>
      <c r="R784" s="12" t="e">
        <f>(Q784*100000)+#REF!</f>
        <v>#REF!</v>
      </c>
      <c r="S784" t="e" cm="1">
        <f t="array" ref="S784">SUMPRODUCT(($G$2:$G$2540=G784)*(R784&gt;$R$2:$R$2540))+1</f>
        <v>#REF!</v>
      </c>
      <c r="T784" t="str">
        <f t="shared" ref="T784:T830" si="84">_xlfn.CONCAT(IF(M784="Flat",UPPER(I784),I784)," ",IF(J784="Evening","†",IF(J784="Floodlit","#","")))</f>
        <v xml:space="preserve">Kempton Park </v>
      </c>
      <c r="U784">
        <v>0</v>
      </c>
      <c r="V784" t="s">
        <v>11</v>
      </c>
      <c r="W784">
        <f t="shared" ref="W784:W830" si="85">YEAR(G784)</f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81"/>
        <v>Afternoon45221</v>
      </c>
      <c r="D785" s="5" t="str">
        <f>IF('by region'!$C$2="Any","Any",'WTX courses'!V776)&amp;M785&amp;IF('by region'!$I$2="Any","Any",N785)&amp;G785</f>
        <v>AnyJumpAny45221</v>
      </c>
      <c r="E785" s="5" t="e">
        <f>IF(I785=#REF!,'WTX courses'!G776,"")</f>
        <v>#REF!</v>
      </c>
      <c r="F785" s="5" t="e">
        <f t="shared" si="82"/>
        <v>#REF!</v>
      </c>
      <c r="G785" s="15">
        <v>45221</v>
      </c>
      <c r="H785" s="16" t="s">
        <v>40</v>
      </c>
      <c r="I785" s="16" t="s">
        <v>47</v>
      </c>
      <c r="J785" s="16" t="s">
        <v>9</v>
      </c>
      <c r="K785" s="14" t="s">
        <v>16</v>
      </c>
      <c r="L785" s="14" t="s">
        <v>19</v>
      </c>
      <c r="M785" s="16" t="s">
        <v>12</v>
      </c>
      <c r="N785" s="16" t="s">
        <v>13</v>
      </c>
      <c r="O785" s="16" t="s">
        <v>14</v>
      </c>
      <c r="P785" s="12">
        <f t="shared" si="83"/>
        <v>1</v>
      </c>
      <c r="Q785" s="12" cm="1">
        <f t="array" ref="Q785">SUMPRODUCT(($G$2:$G$2540=G785)*(P785&gt;$P$2:$P$2540))+1</f>
        <v>1</v>
      </c>
      <c r="R785" s="12" t="e">
        <f>(Q785*100000)+#REF!</f>
        <v>#REF!</v>
      </c>
      <c r="S785" t="e" cm="1">
        <f t="array" ref="S785">SUMPRODUCT(($G$2:$G$2540=G785)*(R785&gt;$R$2:$R$2540))+1</f>
        <v>#REF!</v>
      </c>
      <c r="T785" t="str">
        <f t="shared" si="84"/>
        <v xml:space="preserve">Kempton Park </v>
      </c>
      <c r="U785">
        <v>0</v>
      </c>
      <c r="V785" t="s">
        <v>17</v>
      </c>
      <c r="W785">
        <f t="shared" si="85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81"/>
        <v>Afternoon45243</v>
      </c>
      <c r="D786" s="5" t="str">
        <f>IF('by region'!$C$2="Any","Any",'WTX courses'!V777)&amp;M786&amp;IF('by region'!$I$2="Any","Any",N786)&amp;G786</f>
        <v>AnyJumpAny45243</v>
      </c>
      <c r="E786" s="5" t="e">
        <f>IF(I786=#REF!,'WTX courses'!G777,"")</f>
        <v>#REF!</v>
      </c>
      <c r="F786" s="5" t="e">
        <f t="shared" si="82"/>
        <v>#REF!</v>
      </c>
      <c r="G786" s="15">
        <v>45243</v>
      </c>
      <c r="H786" s="16" t="s">
        <v>42</v>
      </c>
      <c r="I786" s="16" t="s">
        <v>47</v>
      </c>
      <c r="J786" s="16" t="s">
        <v>9</v>
      </c>
      <c r="K786" s="14" t="s">
        <v>16</v>
      </c>
      <c r="L786" s="14" t="s">
        <v>19</v>
      </c>
      <c r="M786" s="16" t="s">
        <v>12</v>
      </c>
      <c r="N786" s="16" t="s">
        <v>13</v>
      </c>
      <c r="O786" s="16" t="s">
        <v>14</v>
      </c>
      <c r="P786" s="12">
        <f t="shared" si="83"/>
        <v>1</v>
      </c>
      <c r="Q786" s="12" cm="1">
        <f t="array" ref="Q786">SUMPRODUCT(($G$2:$G$2540=G786)*(P786&gt;$P$2:$P$2540))+1</f>
        <v>1</v>
      </c>
      <c r="R786" s="12" t="e">
        <f>(Q786*100000)+#REF!</f>
        <v>#REF!</v>
      </c>
      <c r="S786" t="e" cm="1">
        <f t="array" ref="S786">SUMPRODUCT(($G$2:$G$2540=G786)*(R786&gt;$R$2:$R$2540))+1</f>
        <v>#REF!</v>
      </c>
      <c r="T786" t="str">
        <f t="shared" si="84"/>
        <v xml:space="preserve">Kempton Park </v>
      </c>
      <c r="U786">
        <v>0</v>
      </c>
      <c r="V786" t="s">
        <v>30</v>
      </c>
      <c r="W786">
        <f t="shared" si="85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81"/>
        <v>Afternoon45257</v>
      </c>
      <c r="D787" s="5" t="str">
        <f>IF('by region'!$C$2="Any","Any",'WTX courses'!V778)&amp;M787&amp;IF('by region'!$I$2="Any","Any",N787)&amp;G787</f>
        <v>AnyJumpAny45257</v>
      </c>
      <c r="E787" s="5" t="e">
        <f>IF(I787=#REF!,'WTX courses'!G778,"")</f>
        <v>#REF!</v>
      </c>
      <c r="F787" s="5" t="e">
        <f t="shared" si="82"/>
        <v>#REF!</v>
      </c>
      <c r="G787" s="15">
        <v>45257</v>
      </c>
      <c r="H787" s="16" t="s">
        <v>42</v>
      </c>
      <c r="I787" s="16" t="s">
        <v>47</v>
      </c>
      <c r="J787" s="16" t="s">
        <v>9</v>
      </c>
      <c r="K787" s="14" t="s">
        <v>16</v>
      </c>
      <c r="L787" s="14" t="s">
        <v>19</v>
      </c>
      <c r="M787" s="16" t="s">
        <v>12</v>
      </c>
      <c r="N787" s="16" t="s">
        <v>13</v>
      </c>
      <c r="O787" s="16" t="s">
        <v>14</v>
      </c>
      <c r="P787" s="12">
        <f t="shared" si="83"/>
        <v>1</v>
      </c>
      <c r="Q787" s="12" cm="1">
        <f t="array" ref="Q787">SUMPRODUCT(($G$2:$G$2540=G787)*(P787&gt;$P$2:$P$2540))+1</f>
        <v>1</v>
      </c>
      <c r="R787" s="12" t="e">
        <f>(Q787*100000)+#REF!</f>
        <v>#REF!</v>
      </c>
      <c r="S787" t="e" cm="1">
        <f t="array" ref="S787">SUMPRODUCT(($G$2:$G$2540=G787)*(R787&gt;$R$2:$R$2540))+1</f>
        <v>#REF!</v>
      </c>
      <c r="T787" t="str">
        <f t="shared" si="84"/>
        <v xml:space="preserve">Kempton Park </v>
      </c>
      <c r="U787">
        <v>0</v>
      </c>
      <c r="V787" t="s">
        <v>19</v>
      </c>
      <c r="W787">
        <f t="shared" si="85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81"/>
        <v>Afternoon45286</v>
      </c>
      <c r="D788" s="5" t="str">
        <f>IF('by region'!$C$2="Any","Any",'WTX courses'!V779)&amp;M788&amp;IF('by region'!$I$2="Any","Any",N788)&amp;G788</f>
        <v>AnyJumpAny45286</v>
      </c>
      <c r="E788" s="5" t="e">
        <f>IF(I788=#REF!,'WTX courses'!G779,"")</f>
        <v>#REF!</v>
      </c>
      <c r="F788" s="5" t="e">
        <f t="shared" si="82"/>
        <v>#REF!</v>
      </c>
      <c r="G788" s="15">
        <v>45286</v>
      </c>
      <c r="H788" s="16" t="s">
        <v>7</v>
      </c>
      <c r="I788" s="16" t="s">
        <v>47</v>
      </c>
      <c r="J788" s="16" t="s">
        <v>9</v>
      </c>
      <c r="K788" s="14" t="s">
        <v>16</v>
      </c>
      <c r="L788" s="14" t="s">
        <v>19</v>
      </c>
      <c r="M788" s="16" t="s">
        <v>12</v>
      </c>
      <c r="N788" s="16" t="s">
        <v>13</v>
      </c>
      <c r="O788" s="16" t="s">
        <v>14</v>
      </c>
      <c r="P788" s="12">
        <f t="shared" si="83"/>
        <v>1</v>
      </c>
      <c r="Q788" s="12" cm="1">
        <f t="array" ref="Q788">SUMPRODUCT(($G$2:$G$2540=G788)*(P788&gt;$P$2:$P$2540))+1</f>
        <v>1</v>
      </c>
      <c r="R788" s="12" t="e">
        <f>(Q788*100000)+#REF!</f>
        <v>#REF!</v>
      </c>
      <c r="S788" t="e" cm="1">
        <f t="array" ref="S788">SUMPRODUCT(($G$2:$G$2540=G788)*(R788&gt;$R$2:$R$2540))+1</f>
        <v>#REF!</v>
      </c>
      <c r="T788" t="str">
        <f t="shared" si="84"/>
        <v xml:space="preserve">Kempton Park </v>
      </c>
      <c r="U788">
        <v>0</v>
      </c>
      <c r="V788" t="s">
        <v>30</v>
      </c>
      <c r="W788">
        <f t="shared" si="85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81"/>
        <v>Afternoon45287</v>
      </c>
      <c r="D789" s="5" t="str">
        <f>IF('by region'!$C$2="Any","Any",'WTX courses'!V780)&amp;M789&amp;IF('by region'!$I$2="Any","Any",N789)&amp;G789</f>
        <v>AnyJumpAny45287</v>
      </c>
      <c r="E789" s="5" t="e">
        <f>IF(I789=#REF!,'WTX courses'!G780,"")</f>
        <v>#REF!</v>
      </c>
      <c r="F789" s="5" t="e">
        <f t="shared" si="82"/>
        <v>#REF!</v>
      </c>
      <c r="G789" s="15">
        <v>45287</v>
      </c>
      <c r="H789" s="16" t="s">
        <v>27</v>
      </c>
      <c r="I789" s="16" t="s">
        <v>47</v>
      </c>
      <c r="J789" s="16" t="s">
        <v>9</v>
      </c>
      <c r="K789" s="14" t="s">
        <v>16</v>
      </c>
      <c r="L789" s="14" t="s">
        <v>19</v>
      </c>
      <c r="M789" s="16" t="s">
        <v>12</v>
      </c>
      <c r="N789" s="16" t="s">
        <v>13</v>
      </c>
      <c r="O789" s="16" t="s">
        <v>14</v>
      </c>
      <c r="P789" s="12">
        <f t="shared" si="83"/>
        <v>1</v>
      </c>
      <c r="Q789" s="12" cm="1">
        <f t="array" ref="Q789">SUMPRODUCT(($G$2:$G$2540=G789)*(P789&gt;$P$2:$P$2540))+1</f>
        <v>1</v>
      </c>
      <c r="R789" s="12" t="e">
        <f>(Q789*100000)+#REF!</f>
        <v>#REF!</v>
      </c>
      <c r="S789" t="e" cm="1">
        <f t="array" ref="S789">SUMPRODUCT(($G$2:$G$2540=G789)*(R789&gt;$R$2:$R$2540))+1</f>
        <v>#REF!</v>
      </c>
      <c r="T789" t="str">
        <f t="shared" si="84"/>
        <v xml:space="preserve">Kempton Park </v>
      </c>
      <c r="U789">
        <v>0</v>
      </c>
      <c r="V789" t="s">
        <v>17</v>
      </c>
      <c r="W789">
        <f t="shared" si="85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81"/>
        <v>Afternoon44946</v>
      </c>
      <c r="D790" s="5" t="str">
        <f>IF('by region'!$C$2="Any","Any",'WTX courses'!V781)&amp;M790&amp;IF('by region'!$I$2="Any","Any",N790)&amp;G790</f>
        <v>AnyJumpAny44946</v>
      </c>
      <c r="E790" s="5" t="e">
        <f>IF(I790=#REF!,'WTX courses'!G781,"")</f>
        <v>#REF!</v>
      </c>
      <c r="F790" s="5" t="e">
        <f t="shared" si="82"/>
        <v>#REF!</v>
      </c>
      <c r="G790" s="15">
        <v>44946</v>
      </c>
      <c r="H790" s="16" t="s">
        <v>35</v>
      </c>
      <c r="I790" s="16" t="s">
        <v>36</v>
      </c>
      <c r="J790" s="16" t="s">
        <v>9</v>
      </c>
      <c r="K790" s="14" t="s">
        <v>24</v>
      </c>
      <c r="L790" s="14" t="s">
        <v>19</v>
      </c>
      <c r="M790" s="16" t="s">
        <v>12</v>
      </c>
      <c r="N790" s="16" t="s">
        <v>13</v>
      </c>
      <c r="O790" s="16" t="s">
        <v>14</v>
      </c>
      <c r="P790" s="12">
        <f t="shared" si="83"/>
        <v>1</v>
      </c>
      <c r="Q790" s="12" cm="1">
        <f t="array" ref="Q790">SUMPRODUCT(($G$2:$G$2540=G790)*(P790&gt;$P$2:$P$2540))+1</f>
        <v>1</v>
      </c>
      <c r="R790" s="12" t="e">
        <f>(Q790*100000)+#REF!</f>
        <v>#REF!</v>
      </c>
      <c r="S790" t="e" cm="1">
        <f t="array" ref="S790">SUMPRODUCT(($G$2:$G$2540=G790)*(R790&gt;$R$2:$R$2540))+1</f>
        <v>#REF!</v>
      </c>
      <c r="T790" t="str">
        <f t="shared" si="84"/>
        <v xml:space="preserve">Lingfield Park </v>
      </c>
      <c r="U790">
        <v>0</v>
      </c>
      <c r="V790" t="s">
        <v>11</v>
      </c>
      <c r="W790">
        <f t="shared" si="85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81"/>
        <v>Afternoon44948</v>
      </c>
      <c r="D791" s="5" t="str">
        <f>IF('by region'!$C$2="Any","Any",'WTX courses'!V782)&amp;M791&amp;IF('by region'!$I$2="Any","Any",N791)&amp;G791</f>
        <v>AnyJumpAny44948</v>
      </c>
      <c r="E791" s="5" t="e">
        <f>IF(I791=#REF!,'WTX courses'!G782,"")</f>
        <v>#REF!</v>
      </c>
      <c r="F791" s="5" t="e">
        <f t="shared" si="82"/>
        <v>#REF!</v>
      </c>
      <c r="G791" s="15">
        <v>44948</v>
      </c>
      <c r="H791" s="16" t="s">
        <v>40</v>
      </c>
      <c r="I791" s="16" t="s">
        <v>36</v>
      </c>
      <c r="J791" s="16" t="s">
        <v>9</v>
      </c>
      <c r="K791" s="14" t="s">
        <v>24</v>
      </c>
      <c r="L791" s="14" t="s">
        <v>19</v>
      </c>
      <c r="M791" s="16" t="s">
        <v>12</v>
      </c>
      <c r="N791" s="16" t="s">
        <v>13</v>
      </c>
      <c r="O791" s="16" t="s">
        <v>14</v>
      </c>
      <c r="P791" s="12">
        <f t="shared" si="83"/>
        <v>1</v>
      </c>
      <c r="Q791" s="12" cm="1">
        <f t="array" ref="Q791">SUMPRODUCT(($G$2:$G$2540=G791)*(P791&gt;$P$2:$P$2540))+1</f>
        <v>1</v>
      </c>
      <c r="R791" s="12" t="e">
        <f>(Q791*100000)+#REF!</f>
        <v>#REF!</v>
      </c>
      <c r="S791" t="e" cm="1">
        <f t="array" ref="S791">SUMPRODUCT(($G$2:$G$2540=G791)*(R791&gt;$R$2:$R$2540))+1</f>
        <v>#REF!</v>
      </c>
      <c r="T791" t="str">
        <f t="shared" si="84"/>
        <v xml:space="preserve">Lingfield Park </v>
      </c>
      <c r="U791">
        <v>0</v>
      </c>
      <c r="V791" t="s">
        <v>19</v>
      </c>
      <c r="W791">
        <f t="shared" si="85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81"/>
        <v>Afternoon44971</v>
      </c>
      <c r="D792" s="5" t="str">
        <f>IF('by region'!$C$2="Any","Any",'WTX courses'!V783)&amp;M792&amp;IF('by region'!$I$2="Any","Any",N792)&amp;G792</f>
        <v>AnyJumpAny44971</v>
      </c>
      <c r="E792" s="5" t="e">
        <f>IF(I792=#REF!,'WTX courses'!G783,"")</f>
        <v>#REF!</v>
      </c>
      <c r="F792" s="5" t="e">
        <f t="shared" si="82"/>
        <v>#REF!</v>
      </c>
      <c r="G792" s="15">
        <v>44971</v>
      </c>
      <c r="H792" s="16" t="s">
        <v>7</v>
      </c>
      <c r="I792" s="16" t="s">
        <v>36</v>
      </c>
      <c r="J792" s="16" t="s">
        <v>9</v>
      </c>
      <c r="K792" s="14" t="s">
        <v>24</v>
      </c>
      <c r="L792" s="14" t="s">
        <v>19</v>
      </c>
      <c r="M792" s="16" t="s">
        <v>12</v>
      </c>
      <c r="N792" s="16" t="s">
        <v>13</v>
      </c>
      <c r="O792" s="16" t="s">
        <v>14</v>
      </c>
      <c r="P792" s="12">
        <f t="shared" si="83"/>
        <v>1</v>
      </c>
      <c r="Q792" s="12" cm="1">
        <f t="array" ref="Q792">SUMPRODUCT(($G$2:$G$2540=G792)*(P792&gt;$P$2:$P$2540))+1</f>
        <v>1</v>
      </c>
      <c r="R792" s="12" t="e">
        <f>(Q792*100000)+#REF!</f>
        <v>#REF!</v>
      </c>
      <c r="S792" t="e" cm="1">
        <f t="array" ref="S792">SUMPRODUCT(($G$2:$G$2540=G792)*(R792&gt;$R$2:$R$2540))+1</f>
        <v>#REF!</v>
      </c>
      <c r="T792" t="str">
        <f t="shared" si="84"/>
        <v xml:space="preserve">Lingfield Park </v>
      </c>
      <c r="U792">
        <v>0</v>
      </c>
      <c r="V792" t="s">
        <v>30</v>
      </c>
      <c r="W792">
        <f t="shared" si="85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81"/>
        <v>Afternoon44977</v>
      </c>
      <c r="D793" s="5" t="str">
        <f>IF('by region'!$C$2="Any","Any",'WTX courses'!V784)&amp;M793&amp;IF('by region'!$I$2="Any","Any",N793)&amp;G793</f>
        <v>AnyJumpAny44977</v>
      </c>
      <c r="E793" s="5" t="e">
        <f>IF(I793=#REF!,'WTX courses'!G784,"")</f>
        <v>#REF!</v>
      </c>
      <c r="F793" s="5" t="e">
        <f t="shared" si="82"/>
        <v>#REF!</v>
      </c>
      <c r="G793" s="15">
        <v>44977</v>
      </c>
      <c r="H793" s="16" t="s">
        <v>42</v>
      </c>
      <c r="I793" s="16" t="s">
        <v>36</v>
      </c>
      <c r="J793" s="16" t="s">
        <v>9</v>
      </c>
      <c r="K793" s="14" t="s">
        <v>24</v>
      </c>
      <c r="L793" s="14" t="s">
        <v>19</v>
      </c>
      <c r="M793" s="16" t="s">
        <v>12</v>
      </c>
      <c r="N793" s="16" t="s">
        <v>13</v>
      </c>
      <c r="O793" s="16" t="s">
        <v>14</v>
      </c>
      <c r="P793" s="12">
        <f t="shared" si="83"/>
        <v>1</v>
      </c>
      <c r="Q793" s="12" cm="1">
        <f t="array" ref="Q793">SUMPRODUCT(($G$2:$G$2540=G793)*(P793&gt;$P$2:$P$2540))+1</f>
        <v>1</v>
      </c>
      <c r="R793" s="12" t="e">
        <f>(Q793*100000)+#REF!</f>
        <v>#REF!</v>
      </c>
      <c r="S793" t="e" cm="1">
        <f t="array" ref="S793">SUMPRODUCT(($G$2:$G$2540=G793)*(R793&gt;$R$2:$R$2540))+1</f>
        <v>#REF!</v>
      </c>
      <c r="T793" t="str">
        <f t="shared" si="84"/>
        <v xml:space="preserve">Lingfield Park </v>
      </c>
      <c r="U793">
        <v>0</v>
      </c>
      <c r="V793" t="s">
        <v>17</v>
      </c>
      <c r="W793">
        <f t="shared" si="85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81"/>
        <v>Afternoon45244</v>
      </c>
      <c r="D794" s="5" t="str">
        <f>IF('by region'!$C$2="Any","Any",'WTX courses'!V786)&amp;M794&amp;IF('by region'!$I$2="Any","Any",N794)&amp;G794</f>
        <v>AnyJumpAny45244</v>
      </c>
      <c r="E794" s="5" t="e">
        <f>IF(I794=#REF!,'WTX courses'!G786,"")</f>
        <v>#REF!</v>
      </c>
      <c r="F794" s="5" t="e">
        <f t="shared" si="82"/>
        <v>#REF!</v>
      </c>
      <c r="G794" s="15">
        <v>45244</v>
      </c>
      <c r="H794" s="16" t="s">
        <v>7</v>
      </c>
      <c r="I794" s="16" t="s">
        <v>36</v>
      </c>
      <c r="J794" s="16" t="s">
        <v>9</v>
      </c>
      <c r="K794" s="14" t="s">
        <v>24</v>
      </c>
      <c r="L794" s="14" t="s">
        <v>19</v>
      </c>
      <c r="M794" s="16" t="s">
        <v>12</v>
      </c>
      <c r="N794" s="16" t="s">
        <v>13</v>
      </c>
      <c r="O794" s="16" t="s">
        <v>14</v>
      </c>
      <c r="P794" s="12">
        <f t="shared" si="83"/>
        <v>1</v>
      </c>
      <c r="Q794" s="12" cm="1">
        <f t="array" ref="Q794">SUMPRODUCT(($G$2:$G$2540=G794)*(P794&gt;$P$2:$P$2540))+1</f>
        <v>1</v>
      </c>
      <c r="R794" s="12" t="e">
        <f>(Q794*100000)+#REF!</f>
        <v>#REF!</v>
      </c>
      <c r="S794" t="e" cm="1">
        <f t="array" ref="S794">SUMPRODUCT(($G$2:$G$2540=G794)*(R794&gt;$R$2:$R$2540))+1</f>
        <v>#REF!</v>
      </c>
      <c r="T794" t="str">
        <f t="shared" si="84"/>
        <v xml:space="preserve">Lingfield Park </v>
      </c>
      <c r="U794">
        <v>0</v>
      </c>
      <c r="V794" t="s">
        <v>11</v>
      </c>
      <c r="W794">
        <f t="shared" si="85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81"/>
        <v>Afternoon45251</v>
      </c>
      <c r="D795" s="5" t="str">
        <f>IF('by region'!$C$2="Any","Any",'WTX courses'!V787)&amp;M795&amp;IF('by region'!$I$2="Any","Any",N795)&amp;G795</f>
        <v>AnyJumpAny45251</v>
      </c>
      <c r="E795" s="5" t="e">
        <f>IF(I795=#REF!,'WTX courses'!G787,"")</f>
        <v>#REF!</v>
      </c>
      <c r="F795" s="5" t="e">
        <f t="shared" si="82"/>
        <v>#REF!</v>
      </c>
      <c r="G795" s="15">
        <v>45251</v>
      </c>
      <c r="H795" s="16" t="s">
        <v>7</v>
      </c>
      <c r="I795" s="16" t="s">
        <v>36</v>
      </c>
      <c r="J795" s="16" t="s">
        <v>9</v>
      </c>
      <c r="K795" s="14" t="s">
        <v>24</v>
      </c>
      <c r="L795" s="14" t="s">
        <v>19</v>
      </c>
      <c r="M795" s="16" t="s">
        <v>12</v>
      </c>
      <c r="N795" s="16" t="s">
        <v>13</v>
      </c>
      <c r="O795" s="16" t="s">
        <v>14</v>
      </c>
      <c r="P795" s="12">
        <f t="shared" si="83"/>
        <v>1</v>
      </c>
      <c r="Q795" s="12" cm="1">
        <f t="array" ref="Q795">SUMPRODUCT(($G$2:$G$2540=G795)*(P795&gt;$P$2:$P$2540))+1</f>
        <v>1</v>
      </c>
      <c r="R795" s="12" t="e">
        <f>(Q795*100000)+#REF!</f>
        <v>#REF!</v>
      </c>
      <c r="S795" t="e" cm="1">
        <f t="array" ref="S795">SUMPRODUCT(($G$2:$G$2540=G795)*(R795&gt;$R$2:$R$2540))+1</f>
        <v>#REF!</v>
      </c>
      <c r="T795" t="str">
        <f t="shared" si="84"/>
        <v xml:space="preserve">Lingfield Park </v>
      </c>
      <c r="U795">
        <v>0</v>
      </c>
      <c r="V795" t="s">
        <v>17</v>
      </c>
      <c r="W795">
        <f t="shared" si="85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81"/>
        <v>Afternoon45260</v>
      </c>
      <c r="D796" s="5" t="str">
        <f>IF('by region'!$C$2="Any","Any",'WTX courses'!V788)&amp;M796&amp;IF('by region'!$I$2="Any","Any",N796)&amp;G796</f>
        <v>AnyJumpAny45260</v>
      </c>
      <c r="E796" s="5" t="e">
        <f>IF(I796=#REF!,'WTX courses'!G788,"")</f>
        <v>#REF!</v>
      </c>
      <c r="F796" s="5" t="e">
        <f t="shared" si="82"/>
        <v>#REF!</v>
      </c>
      <c r="G796" s="15">
        <v>45260</v>
      </c>
      <c r="H796" s="16" t="s">
        <v>34</v>
      </c>
      <c r="I796" s="16" t="s">
        <v>36</v>
      </c>
      <c r="J796" s="16" t="s">
        <v>9</v>
      </c>
      <c r="K796" s="14" t="s">
        <v>24</v>
      </c>
      <c r="L796" s="14" t="s">
        <v>19</v>
      </c>
      <c r="M796" s="16" t="s">
        <v>12</v>
      </c>
      <c r="N796" s="16" t="s">
        <v>13</v>
      </c>
      <c r="O796" s="16" t="s">
        <v>14</v>
      </c>
      <c r="P796" s="12">
        <f t="shared" si="83"/>
        <v>1</v>
      </c>
      <c r="Q796" s="12" cm="1">
        <f t="array" ref="Q796">SUMPRODUCT(($G$2:$G$2540=G796)*(P796&gt;$P$2:$P$2540))+1</f>
        <v>1</v>
      </c>
      <c r="R796" s="12" t="e">
        <f>(Q796*100000)+#REF!</f>
        <v>#REF!</v>
      </c>
      <c r="S796" t="e" cm="1">
        <f t="array" ref="S796">SUMPRODUCT(($G$2:$G$2540=G796)*(R796&gt;$R$2:$R$2540))+1</f>
        <v>#REF!</v>
      </c>
      <c r="T796" t="str">
        <f t="shared" si="84"/>
        <v xml:space="preserve">Lingfield Park </v>
      </c>
      <c r="U796">
        <v>0</v>
      </c>
      <c r="V796" t="s">
        <v>17</v>
      </c>
      <c r="W796">
        <f t="shared" si="85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81"/>
        <v>Afternoon45271</v>
      </c>
      <c r="D797" s="5" t="str">
        <f>IF('by region'!$C$2="Any","Any",'WTX courses'!V789)&amp;M797&amp;IF('by region'!$I$2="Any","Any",N797)&amp;G797</f>
        <v>AnyJumpAny45271</v>
      </c>
      <c r="E797" s="5" t="e">
        <f>IF(I797=#REF!,'WTX courses'!G789,"")</f>
        <v>#REF!</v>
      </c>
      <c r="F797" s="5" t="e">
        <f t="shared" si="82"/>
        <v>#REF!</v>
      </c>
      <c r="G797" s="15">
        <v>45271</v>
      </c>
      <c r="H797" s="16" t="s">
        <v>42</v>
      </c>
      <c r="I797" s="16" t="s">
        <v>36</v>
      </c>
      <c r="J797" s="16" t="s">
        <v>9</v>
      </c>
      <c r="K797" s="14" t="s">
        <v>24</v>
      </c>
      <c r="L797" s="14" t="s">
        <v>19</v>
      </c>
      <c r="M797" s="16" t="s">
        <v>12</v>
      </c>
      <c r="N797" s="16" t="s">
        <v>13</v>
      </c>
      <c r="O797" s="16" t="s">
        <v>14</v>
      </c>
      <c r="P797" s="12">
        <f t="shared" si="83"/>
        <v>1</v>
      </c>
      <c r="Q797" s="12" cm="1">
        <f t="array" ref="Q797">SUMPRODUCT(($G$2:$G$2540=G797)*(P797&gt;$P$2:$P$2540))+1</f>
        <v>1</v>
      </c>
      <c r="R797" s="12" t="e">
        <f>(Q797*100000)+#REF!</f>
        <v>#REF!</v>
      </c>
      <c r="S797" t="e" cm="1">
        <f t="array" ref="S797">SUMPRODUCT(($G$2:$G$2540=G797)*(R797&gt;$R$2:$R$2540))+1</f>
        <v>#REF!</v>
      </c>
      <c r="T797" t="str">
        <f t="shared" si="84"/>
        <v xml:space="preserve">Lingfield Park </v>
      </c>
      <c r="U797">
        <v>0</v>
      </c>
      <c r="V797" t="s">
        <v>19</v>
      </c>
      <c r="W797">
        <f t="shared" si="85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81"/>
        <v>Afternoon44946</v>
      </c>
      <c r="D798" s="5" t="str">
        <f>IF('by region'!$C$2="Any","Any",'WTX courses'!V790)&amp;M798&amp;IF('by region'!$I$2="Any","Any",N798)&amp;G798</f>
        <v>AnyJumpAny44946</v>
      </c>
      <c r="E798" s="5" t="e">
        <f>IF(I798=#REF!,'WTX courses'!G790,"")</f>
        <v>#REF!</v>
      </c>
      <c r="F798" s="5" t="e">
        <f t="shared" si="82"/>
        <v>#REF!</v>
      </c>
      <c r="G798" s="15">
        <v>44946</v>
      </c>
      <c r="H798" s="16" t="s">
        <v>35</v>
      </c>
      <c r="I798" s="16" t="s">
        <v>53</v>
      </c>
      <c r="J798" s="16" t="s">
        <v>9</v>
      </c>
      <c r="K798" s="14" t="s">
        <v>16</v>
      </c>
      <c r="L798" s="14" t="s">
        <v>17</v>
      </c>
      <c r="M798" s="16" t="s">
        <v>12</v>
      </c>
      <c r="N798" s="16" t="s">
        <v>13</v>
      </c>
      <c r="O798" s="16" t="s">
        <v>14</v>
      </c>
      <c r="P798" s="12">
        <f t="shared" si="83"/>
        <v>1</v>
      </c>
      <c r="Q798" s="12" cm="1">
        <f t="array" ref="Q798">SUMPRODUCT(($G$2:$G$2540=G798)*(P798&gt;$P$2:$P$2540))+1</f>
        <v>1</v>
      </c>
      <c r="R798" s="12" t="e">
        <f>(Q798*100000)+#REF!</f>
        <v>#REF!</v>
      </c>
      <c r="S798" t="e" cm="1">
        <f t="array" ref="S798">SUMPRODUCT(($G$2:$G$2540=G798)*(R798&gt;$R$2:$R$2540))+1</f>
        <v>#REF!</v>
      </c>
      <c r="T798" t="str">
        <f t="shared" si="84"/>
        <v xml:space="preserve">Market Rasen </v>
      </c>
      <c r="U798">
        <v>0</v>
      </c>
      <c r="V798" t="s">
        <v>17</v>
      </c>
      <c r="W798">
        <f t="shared" si="85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81"/>
        <v>Afternoon44964</v>
      </c>
      <c r="D799" s="5" t="str">
        <f>IF('by region'!$C$2="Any","Any",'WTX courses'!V791)&amp;M799&amp;IF('by region'!$I$2="Any","Any",N799)&amp;G799</f>
        <v>AnyJumpAny44964</v>
      </c>
      <c r="E799" s="5" t="e">
        <f>IF(I799=#REF!,'WTX courses'!G791,"")</f>
        <v>#REF!</v>
      </c>
      <c r="F799" s="5" t="e">
        <f t="shared" si="82"/>
        <v>#REF!</v>
      </c>
      <c r="G799" s="15">
        <v>44964</v>
      </c>
      <c r="H799" s="16" t="s">
        <v>7</v>
      </c>
      <c r="I799" s="16" t="s">
        <v>53</v>
      </c>
      <c r="J799" s="16" t="s">
        <v>9</v>
      </c>
      <c r="K799" s="14" t="s">
        <v>16</v>
      </c>
      <c r="L799" s="14" t="s">
        <v>17</v>
      </c>
      <c r="M799" s="16" t="s">
        <v>12</v>
      </c>
      <c r="N799" s="16" t="s">
        <v>13</v>
      </c>
      <c r="O799" s="16" t="s">
        <v>14</v>
      </c>
      <c r="P799" s="12">
        <f t="shared" si="83"/>
        <v>1</v>
      </c>
      <c r="Q799" s="12" cm="1">
        <f t="array" ref="Q799">SUMPRODUCT(($G$2:$G$2540=G799)*(P799&gt;$P$2:$P$2540))+1</f>
        <v>1</v>
      </c>
      <c r="R799" s="12" t="e">
        <f>(Q799*100000)+#REF!</f>
        <v>#REF!</v>
      </c>
      <c r="S799" t="e" cm="1">
        <f t="array" ref="S799">SUMPRODUCT(($G$2:$G$2540=G799)*(R799&gt;$R$2:$R$2540))+1</f>
        <v>#REF!</v>
      </c>
      <c r="T799" t="str">
        <f t="shared" si="84"/>
        <v xml:space="preserve">Market Rasen </v>
      </c>
      <c r="U799">
        <v>0</v>
      </c>
      <c r="V799" t="s">
        <v>11</v>
      </c>
      <c r="W799">
        <f t="shared" si="85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81"/>
        <v>Afternoon44978</v>
      </c>
      <c r="D800" s="5" t="str">
        <f>IF('by region'!$C$2="Any","Any",'WTX courses'!V792)&amp;M800&amp;IF('by region'!$I$2="Any","Any",N800)&amp;G800</f>
        <v>AnyJumpAny44978</v>
      </c>
      <c r="E800" s="5" t="e">
        <f>IF(I800=#REF!,'WTX courses'!G792,"")</f>
        <v>#REF!</v>
      </c>
      <c r="F800" s="5" t="e">
        <f t="shared" si="82"/>
        <v>#REF!</v>
      </c>
      <c r="G800" s="15">
        <v>44978</v>
      </c>
      <c r="H800" s="16" t="s">
        <v>7</v>
      </c>
      <c r="I800" s="16" t="s">
        <v>53</v>
      </c>
      <c r="J800" s="16" t="s">
        <v>9</v>
      </c>
      <c r="K800" s="14" t="s">
        <v>16</v>
      </c>
      <c r="L800" s="14" t="s">
        <v>17</v>
      </c>
      <c r="M800" s="16" t="s">
        <v>12</v>
      </c>
      <c r="N800" s="16" t="s">
        <v>13</v>
      </c>
      <c r="O800" s="16" t="s">
        <v>14</v>
      </c>
      <c r="P800" s="12">
        <f t="shared" si="83"/>
        <v>1</v>
      </c>
      <c r="Q800" s="12" cm="1">
        <f t="array" ref="Q800">SUMPRODUCT(($G$2:$G$2540=G800)*(P800&gt;$P$2:$P$2540))+1</f>
        <v>1</v>
      </c>
      <c r="R800" s="12" t="e">
        <f>(Q800*100000)+#REF!</f>
        <v>#REF!</v>
      </c>
      <c r="S800" t="e" cm="1">
        <f t="array" ref="S800">SUMPRODUCT(($G$2:$G$2540=G800)*(R800&gt;$R$2:$R$2540))+1</f>
        <v>#REF!</v>
      </c>
      <c r="T800" t="str">
        <f t="shared" si="84"/>
        <v xml:space="preserve">Market Rasen </v>
      </c>
      <c r="U800">
        <v>0</v>
      </c>
      <c r="V800" t="s">
        <v>17</v>
      </c>
      <c r="W800">
        <f t="shared" si="85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81"/>
        <v>Afternoon44997</v>
      </c>
      <c r="D801" s="5" t="str">
        <f>IF('by region'!$C$2="Any","Any",'WTX courses'!V793)&amp;M801&amp;IF('by region'!$I$2="Any","Any",N801)&amp;G801</f>
        <v>AnyJumpAny44997</v>
      </c>
      <c r="E801" s="5" t="e">
        <f>IF(I801=#REF!,'WTX courses'!G793,"")</f>
        <v>#REF!</v>
      </c>
      <c r="F801" s="5" t="e">
        <f t="shared" si="82"/>
        <v>#REF!</v>
      </c>
      <c r="G801" s="15">
        <v>44997</v>
      </c>
      <c r="H801" s="16" t="s">
        <v>40</v>
      </c>
      <c r="I801" s="16" t="s">
        <v>53</v>
      </c>
      <c r="J801" s="16" t="s">
        <v>9</v>
      </c>
      <c r="K801" s="14" t="s">
        <v>16</v>
      </c>
      <c r="L801" s="14" t="s">
        <v>17</v>
      </c>
      <c r="M801" s="16" t="s">
        <v>12</v>
      </c>
      <c r="N801" s="16" t="s">
        <v>13</v>
      </c>
      <c r="O801" s="16" t="s">
        <v>14</v>
      </c>
      <c r="P801" s="12">
        <f t="shared" si="83"/>
        <v>1</v>
      </c>
      <c r="Q801" s="12" cm="1">
        <f t="array" ref="Q801">SUMPRODUCT(($G$2:$G$2540=G801)*(P801&gt;$P$2:$P$2540))+1</f>
        <v>1</v>
      </c>
      <c r="R801" s="12" t="e">
        <f>(Q801*100000)+#REF!</f>
        <v>#REF!</v>
      </c>
      <c r="S801" t="e" cm="1">
        <f t="array" ref="S801">SUMPRODUCT(($G$2:$G$2540=G801)*(R801&gt;$R$2:$R$2540))+1</f>
        <v>#REF!</v>
      </c>
      <c r="T801" t="str">
        <f t="shared" si="84"/>
        <v xml:space="preserve">Market Rasen </v>
      </c>
      <c r="U801">
        <v>0</v>
      </c>
      <c r="V801" t="s">
        <v>17</v>
      </c>
      <c r="W801">
        <f t="shared" si="85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81"/>
        <v>Afternoon45014</v>
      </c>
      <c r="D802" s="5" t="str">
        <f>IF('by region'!$C$2="Any","Any",'WTX courses'!V795)&amp;M802&amp;IF('by region'!$I$2="Any","Any",N802)&amp;G802</f>
        <v>AnyJumpAny45014</v>
      </c>
      <c r="E802" s="5" t="e">
        <f>IF(I802=#REF!,'WTX courses'!G795,"")</f>
        <v>#REF!</v>
      </c>
      <c r="F802" s="5" t="e">
        <f t="shared" si="82"/>
        <v>#REF!</v>
      </c>
      <c r="G802" s="15">
        <v>45014</v>
      </c>
      <c r="H802" s="16" t="s">
        <v>27</v>
      </c>
      <c r="I802" s="16" t="s">
        <v>53</v>
      </c>
      <c r="J802" s="16" t="s">
        <v>9</v>
      </c>
      <c r="K802" s="14" t="s">
        <v>16</v>
      </c>
      <c r="L802" s="14" t="s">
        <v>17</v>
      </c>
      <c r="M802" s="16" t="s">
        <v>12</v>
      </c>
      <c r="N802" s="16" t="s">
        <v>13</v>
      </c>
      <c r="O802" s="16" t="s">
        <v>14</v>
      </c>
      <c r="P802" s="12">
        <f t="shared" si="83"/>
        <v>1</v>
      </c>
      <c r="Q802" s="12" cm="1">
        <f t="array" ref="Q802">SUMPRODUCT(($G$2:$G$2540=G802)*(P802&gt;$P$2:$P$2540))+1</f>
        <v>1</v>
      </c>
      <c r="R802" s="12" t="e">
        <f>(Q802*100000)+#REF!</f>
        <v>#REF!</v>
      </c>
      <c r="S802" t="e" cm="1">
        <f t="array" ref="S802">SUMPRODUCT(($G$2:$G$2540=G802)*(R802&gt;$R$2:$R$2540))+1</f>
        <v>#REF!</v>
      </c>
      <c r="T802" t="str">
        <f t="shared" si="84"/>
        <v xml:space="preserve">Market Rasen </v>
      </c>
      <c r="U802">
        <v>0</v>
      </c>
      <c r="V802" t="s">
        <v>19</v>
      </c>
      <c r="W802">
        <f t="shared" si="85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81"/>
        <v>Afternoon45025</v>
      </c>
      <c r="D803" s="5" t="str">
        <f>IF('by region'!$C$2="Any","Any",'WTX courses'!V796)&amp;M803&amp;IF('by region'!$I$2="Any","Any",N803)&amp;G803</f>
        <v>AnyJumpAny45025</v>
      </c>
      <c r="E803" s="5" t="e">
        <f>IF(I803=#REF!,'WTX courses'!G796,"")</f>
        <v>#REF!</v>
      </c>
      <c r="F803" s="5" t="e">
        <f t="shared" si="82"/>
        <v>#REF!</v>
      </c>
      <c r="G803" s="15">
        <v>45025</v>
      </c>
      <c r="H803" s="16" t="s">
        <v>40</v>
      </c>
      <c r="I803" s="16" t="s">
        <v>53</v>
      </c>
      <c r="J803" s="16" t="s">
        <v>9</v>
      </c>
      <c r="K803" s="14" t="s">
        <v>16</v>
      </c>
      <c r="L803" s="14" t="s">
        <v>17</v>
      </c>
      <c r="M803" s="16" t="s">
        <v>12</v>
      </c>
      <c r="N803" s="16" t="s">
        <v>13</v>
      </c>
      <c r="O803" s="16" t="s">
        <v>14</v>
      </c>
      <c r="P803" s="12">
        <f t="shared" si="83"/>
        <v>1</v>
      </c>
      <c r="Q803" s="12" cm="1">
        <f t="array" ref="Q803">SUMPRODUCT(($G$2:$G$2540=G803)*(P803&gt;$P$2:$P$2540))+1</f>
        <v>1</v>
      </c>
      <c r="R803" s="12" t="e">
        <f>(Q803*100000)+#REF!</f>
        <v>#REF!</v>
      </c>
      <c r="S803" t="e" cm="1">
        <f t="array" ref="S803">SUMPRODUCT(($G$2:$G$2540=G803)*(R803&gt;$R$2:$R$2540))+1</f>
        <v>#REF!</v>
      </c>
      <c r="T803" t="str">
        <f t="shared" si="84"/>
        <v xml:space="preserve">Market Rasen </v>
      </c>
      <c r="U803">
        <v>0</v>
      </c>
      <c r="V803" t="s">
        <v>30</v>
      </c>
      <c r="W803">
        <f t="shared" si="85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81"/>
        <v>Afternoon45058</v>
      </c>
      <c r="D804" s="5" t="str">
        <f>IF('by region'!$C$2="Any","Any",'WTX courses'!V797)&amp;M804&amp;IF('by region'!$I$2="Any","Any",N804)&amp;G804</f>
        <v>AnyJumpAny45058</v>
      </c>
      <c r="E804" s="5" t="e">
        <f>IF(I804=#REF!,'WTX courses'!G797,"")</f>
        <v>#REF!</v>
      </c>
      <c r="F804" s="5" t="e">
        <f t="shared" si="82"/>
        <v>#REF!</v>
      </c>
      <c r="G804" s="15">
        <v>45058</v>
      </c>
      <c r="H804" s="16" t="s">
        <v>35</v>
      </c>
      <c r="I804" s="16" t="s">
        <v>53</v>
      </c>
      <c r="J804" s="16" t="s">
        <v>9</v>
      </c>
      <c r="K804" s="14" t="s">
        <v>16</v>
      </c>
      <c r="L804" s="14" t="s">
        <v>17</v>
      </c>
      <c r="M804" s="16" t="s">
        <v>12</v>
      </c>
      <c r="N804" s="16" t="s">
        <v>13</v>
      </c>
      <c r="O804" s="16" t="s">
        <v>14</v>
      </c>
      <c r="P804" s="12">
        <f t="shared" si="83"/>
        <v>1</v>
      </c>
      <c r="Q804" s="12" cm="1">
        <f t="array" ref="Q804">SUMPRODUCT(($G$2:$G$2540=G804)*(P804&gt;$P$2:$P$2540))+1</f>
        <v>1</v>
      </c>
      <c r="R804" s="12" t="e">
        <f>(Q804*100000)+#REF!</f>
        <v>#REF!</v>
      </c>
      <c r="S804" t="e" cm="1">
        <f t="array" ref="S804">SUMPRODUCT(($G$2:$G$2540=G804)*(R804&gt;$R$2:$R$2540))+1</f>
        <v>#REF!</v>
      </c>
      <c r="T804" t="str">
        <f t="shared" si="84"/>
        <v xml:space="preserve">Market Rasen </v>
      </c>
      <c r="U804">
        <v>0</v>
      </c>
      <c r="V804" t="s">
        <v>17</v>
      </c>
      <c r="W804">
        <f t="shared" si="85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81"/>
        <v>Evening45078</v>
      </c>
      <c r="D805" s="5" t="str">
        <f>IF('by region'!$C$2="Any","Any",'WTX courses'!V799)&amp;M805&amp;IF('by region'!$I$2="Any","Any",N805)&amp;G805</f>
        <v>AnyJumpAny45078</v>
      </c>
      <c r="E805" s="5" t="e">
        <f>IF(I805=#REF!,'WTX courses'!G799,"")</f>
        <v>#REF!</v>
      </c>
      <c r="F805" s="5" t="e">
        <f t="shared" si="82"/>
        <v>#REF!</v>
      </c>
      <c r="G805" s="15">
        <v>45078</v>
      </c>
      <c r="H805" s="16" t="s">
        <v>34</v>
      </c>
      <c r="I805" s="16" t="s">
        <v>53</v>
      </c>
      <c r="J805" s="16" t="s">
        <v>80</v>
      </c>
      <c r="K805" s="14" t="s">
        <v>16</v>
      </c>
      <c r="L805" s="14" t="s">
        <v>17</v>
      </c>
      <c r="M805" s="16" t="s">
        <v>12</v>
      </c>
      <c r="N805" s="16" t="s">
        <v>13</v>
      </c>
      <c r="O805" s="16" t="s">
        <v>14</v>
      </c>
      <c r="P805" s="12">
        <f t="shared" si="83"/>
        <v>2</v>
      </c>
      <c r="Q805" s="12" cm="1">
        <f t="array" ref="Q805">SUMPRODUCT(($G$2:$G$2540=G805)*(P805&gt;$P$2:$P$2540))+1</f>
        <v>3</v>
      </c>
      <c r="R805" s="12" t="e">
        <f>(Q805*100000)+#REF!</f>
        <v>#REF!</v>
      </c>
      <c r="S805" t="e" cm="1">
        <f t="array" ref="S805">SUMPRODUCT(($G$2:$G$2540=G805)*(R805&gt;$R$2:$R$2540))+1</f>
        <v>#REF!</v>
      </c>
      <c r="T805" t="str">
        <f t="shared" si="84"/>
        <v>Market Rasen †</v>
      </c>
      <c r="U805">
        <v>0</v>
      </c>
      <c r="V805" t="s">
        <v>19</v>
      </c>
      <c r="W805">
        <f t="shared" si="85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81"/>
        <v>Afternoon45086</v>
      </c>
      <c r="D806" s="5" t="str">
        <f>IF('by region'!$C$2="Any","Any",'WTX courses'!V800)&amp;M806&amp;IF('by region'!$I$2="Any","Any",N806)&amp;G806</f>
        <v>AnyJumpAny45086</v>
      </c>
      <c r="E806" s="5" t="e">
        <f>IF(I806=#REF!,'WTX courses'!G800,"")</f>
        <v>#REF!</v>
      </c>
      <c r="F806" s="5" t="e">
        <f t="shared" si="82"/>
        <v>#REF!</v>
      </c>
      <c r="G806" s="15">
        <v>45086</v>
      </c>
      <c r="H806" s="16" t="s">
        <v>35</v>
      </c>
      <c r="I806" s="16" t="s">
        <v>53</v>
      </c>
      <c r="J806" s="16" t="s">
        <v>9</v>
      </c>
      <c r="K806" s="14" t="s">
        <v>16</v>
      </c>
      <c r="L806" s="14" t="s">
        <v>17</v>
      </c>
      <c r="M806" s="16" t="s">
        <v>12</v>
      </c>
      <c r="N806" s="16" t="s">
        <v>13</v>
      </c>
      <c r="O806" s="16" t="s">
        <v>14</v>
      </c>
      <c r="P806" s="12">
        <f t="shared" si="83"/>
        <v>1</v>
      </c>
      <c r="Q806" s="12" cm="1">
        <f t="array" ref="Q806">SUMPRODUCT(($G$2:$G$2540=G806)*(P806&gt;$P$2:$P$2540))+1</f>
        <v>1</v>
      </c>
      <c r="R806" s="12" t="e">
        <f>(Q806*100000)+#REF!</f>
        <v>#REF!</v>
      </c>
      <c r="S806" t="e" cm="1">
        <f t="array" ref="S806">SUMPRODUCT(($G$2:$G$2540=G806)*(R806&gt;$R$2:$R$2540))+1</f>
        <v>#REF!</v>
      </c>
      <c r="T806" t="str">
        <f t="shared" si="84"/>
        <v xml:space="preserve">Market Rasen </v>
      </c>
      <c r="U806">
        <v>0</v>
      </c>
      <c r="V806" t="s">
        <v>17</v>
      </c>
      <c r="W806">
        <f t="shared" si="85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81"/>
        <v>Afternoon45100</v>
      </c>
      <c r="D807" s="5" t="str">
        <f>IF('by region'!$C$2="Any","Any",'WTX courses'!V801)&amp;M807&amp;IF('by region'!$I$2="Any","Any",N807)&amp;G807</f>
        <v>AnyJumpAny45100</v>
      </c>
      <c r="E807" s="5" t="e">
        <f>IF(I807=#REF!,'WTX courses'!G801,"")</f>
        <v>#REF!</v>
      </c>
      <c r="F807" s="5" t="e">
        <f t="shared" si="82"/>
        <v>#REF!</v>
      </c>
      <c r="G807" s="15">
        <v>45100</v>
      </c>
      <c r="H807" s="16" t="s">
        <v>35</v>
      </c>
      <c r="I807" s="16" t="s">
        <v>53</v>
      </c>
      <c r="J807" s="16" t="s">
        <v>9</v>
      </c>
      <c r="K807" s="14" t="s">
        <v>16</v>
      </c>
      <c r="L807" s="14" t="s">
        <v>17</v>
      </c>
      <c r="M807" s="16" t="s">
        <v>12</v>
      </c>
      <c r="N807" s="16" t="s">
        <v>13</v>
      </c>
      <c r="O807" s="16" t="s">
        <v>14</v>
      </c>
      <c r="P807" s="12">
        <f t="shared" si="83"/>
        <v>1</v>
      </c>
      <c r="Q807" s="12" cm="1">
        <f t="array" ref="Q807">SUMPRODUCT(($G$2:$G$2540=G807)*(P807&gt;$P$2:$P$2540))+1</f>
        <v>1</v>
      </c>
      <c r="R807" s="12" t="e">
        <f>(Q807*100000)+#REF!</f>
        <v>#REF!</v>
      </c>
      <c r="S807" t="e" cm="1">
        <f t="array" ref="S807">SUMPRODUCT(($G$2:$G$2540=G807)*(R807&gt;$R$2:$R$2540))+1</f>
        <v>#REF!</v>
      </c>
      <c r="T807" t="str">
        <f t="shared" si="84"/>
        <v xml:space="preserve">Market Rasen </v>
      </c>
      <c r="U807">
        <v>0</v>
      </c>
      <c r="V807" t="s">
        <v>17</v>
      </c>
      <c r="W807">
        <f t="shared" si="85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81"/>
        <v>Afternoon45116</v>
      </c>
      <c r="D808" s="5" t="str">
        <f>IF('by region'!$C$2="Any","Any",'WTX courses'!V802)&amp;M808&amp;IF('by region'!$I$2="Any","Any",N808)&amp;G808</f>
        <v>AnyJumpAny45116</v>
      </c>
      <c r="E808" s="5" t="e">
        <f>IF(I808=#REF!,'WTX courses'!G802,"")</f>
        <v>#REF!</v>
      </c>
      <c r="F808" s="5" t="e">
        <f t="shared" si="82"/>
        <v>#REF!</v>
      </c>
      <c r="G808" s="15">
        <v>45116</v>
      </c>
      <c r="H808" s="16" t="s">
        <v>40</v>
      </c>
      <c r="I808" s="16" t="s">
        <v>53</v>
      </c>
      <c r="J808" s="16" t="s">
        <v>9</v>
      </c>
      <c r="K808" s="14" t="s">
        <v>16</v>
      </c>
      <c r="L808" s="14" t="s">
        <v>17</v>
      </c>
      <c r="M808" s="16" t="s">
        <v>12</v>
      </c>
      <c r="N808" s="16" t="s">
        <v>13</v>
      </c>
      <c r="O808" s="16" t="s">
        <v>14</v>
      </c>
      <c r="P808" s="12">
        <f t="shared" si="83"/>
        <v>1</v>
      </c>
      <c r="Q808" s="12" cm="1">
        <f t="array" ref="Q808">SUMPRODUCT(($G$2:$G$2540=G808)*(P808&gt;$P$2:$P$2540))+1</f>
        <v>1</v>
      </c>
      <c r="R808" s="12" t="e">
        <f>(Q808*100000)+#REF!</f>
        <v>#REF!</v>
      </c>
      <c r="S808" t="e" cm="1">
        <f t="array" ref="S808">SUMPRODUCT(($G$2:$G$2540=G808)*(R808&gt;$R$2:$R$2540))+1</f>
        <v>#REF!</v>
      </c>
      <c r="T808" t="str">
        <f t="shared" si="84"/>
        <v xml:space="preserve">Market Rasen </v>
      </c>
      <c r="U808">
        <v>0</v>
      </c>
      <c r="V808" t="s">
        <v>19</v>
      </c>
      <c r="W808">
        <f t="shared" si="85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81"/>
        <v>Afternoon45129</v>
      </c>
      <c r="D809" s="5" t="str">
        <f>IF('by region'!$C$2="Any","Any",'WTX courses'!V803)&amp;M809&amp;IF('by region'!$I$2="Any","Any",N809)&amp;G809</f>
        <v>AnyJumpAny45129</v>
      </c>
      <c r="E809" s="5" t="e">
        <f>IF(I809=#REF!,'WTX courses'!G803,"")</f>
        <v>#REF!</v>
      </c>
      <c r="F809" s="5" t="e">
        <f t="shared" si="82"/>
        <v>#REF!</v>
      </c>
      <c r="G809" s="15">
        <v>45129</v>
      </c>
      <c r="H809" s="16" t="s">
        <v>37</v>
      </c>
      <c r="I809" s="16" t="s">
        <v>53</v>
      </c>
      <c r="J809" s="16" t="s">
        <v>9</v>
      </c>
      <c r="K809" s="14" t="s">
        <v>16</v>
      </c>
      <c r="L809" s="14" t="s">
        <v>17</v>
      </c>
      <c r="M809" s="16" t="s">
        <v>12</v>
      </c>
      <c r="N809" s="16" t="s">
        <v>13</v>
      </c>
      <c r="O809" s="16" t="s">
        <v>14</v>
      </c>
      <c r="P809" s="12">
        <f t="shared" si="83"/>
        <v>1</v>
      </c>
      <c r="Q809" s="12" cm="1">
        <f t="array" ref="Q809">SUMPRODUCT(($G$2:$G$2540=G809)*(P809&gt;$P$2:$P$2540))+1</f>
        <v>1</v>
      </c>
      <c r="R809" s="12" t="e">
        <f>(Q809*100000)+#REF!</f>
        <v>#REF!</v>
      </c>
      <c r="S809" t="e" cm="1">
        <f t="array" ref="S809">SUMPRODUCT(($G$2:$G$2540=G809)*(R809&gt;$R$2:$R$2540))+1</f>
        <v>#REF!</v>
      </c>
      <c r="T809" t="str">
        <f t="shared" si="84"/>
        <v xml:space="preserve">Market Rasen </v>
      </c>
      <c r="U809">
        <v>0</v>
      </c>
      <c r="V809" t="s">
        <v>17</v>
      </c>
      <c r="W809">
        <f t="shared" si="85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81"/>
        <v>Afternoon45144</v>
      </c>
      <c r="D810" s="5" t="str">
        <f>IF('by region'!$C$2="Any","Any",'WTX courses'!V804)&amp;M810&amp;IF('by region'!$I$2="Any","Any",N810)&amp;G810</f>
        <v>AnyJumpAny45144</v>
      </c>
      <c r="E810" s="5" t="e">
        <f>IF(I810=#REF!,'WTX courses'!G804,"")</f>
        <v>#REF!</v>
      </c>
      <c r="F810" s="5" t="e">
        <f t="shared" si="82"/>
        <v>#REF!</v>
      </c>
      <c r="G810" s="15">
        <v>45144</v>
      </c>
      <c r="H810" s="16" t="s">
        <v>40</v>
      </c>
      <c r="I810" s="16" t="s">
        <v>53</v>
      </c>
      <c r="J810" s="16" t="s">
        <v>9</v>
      </c>
      <c r="K810" s="14" t="s">
        <v>16</v>
      </c>
      <c r="L810" s="14" t="s">
        <v>17</v>
      </c>
      <c r="M810" s="16" t="s">
        <v>12</v>
      </c>
      <c r="N810" s="16" t="s">
        <v>13</v>
      </c>
      <c r="O810" s="16" t="s">
        <v>14</v>
      </c>
      <c r="P810" s="12">
        <f t="shared" si="83"/>
        <v>1</v>
      </c>
      <c r="Q810" s="12" cm="1">
        <f t="array" ref="Q810">SUMPRODUCT(($G$2:$G$2540=G810)*(P810&gt;$P$2:$P$2540))+1</f>
        <v>1</v>
      </c>
      <c r="R810" s="12" t="e">
        <f>(Q810*100000)+#REF!</f>
        <v>#REF!</v>
      </c>
      <c r="S810" t="e" cm="1">
        <f t="array" ref="S810">SUMPRODUCT(($G$2:$G$2540=G810)*(R810&gt;$R$2:$R$2540))+1</f>
        <v>#REF!</v>
      </c>
      <c r="T810" t="str">
        <f t="shared" si="84"/>
        <v xml:space="preserve">Market Rasen </v>
      </c>
      <c r="U810">
        <v>0</v>
      </c>
      <c r="V810" t="s">
        <v>19</v>
      </c>
      <c r="W810">
        <f t="shared" si="85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81"/>
        <v>Evening45157</v>
      </c>
      <c r="D811" s="5" t="str">
        <f>IF('by region'!$C$2="Any","Any",'WTX courses'!V805)&amp;M811&amp;IF('by region'!$I$2="Any","Any",N811)&amp;G811</f>
        <v>AnyJumpAny45157</v>
      </c>
      <c r="E811" s="5" t="e">
        <f>IF(I811=#REF!,'WTX courses'!G805,"")</f>
        <v>#REF!</v>
      </c>
      <c r="F811" s="5" t="e">
        <f t="shared" si="82"/>
        <v>#REF!</v>
      </c>
      <c r="G811" s="15">
        <v>45157</v>
      </c>
      <c r="H811" s="16" t="s">
        <v>37</v>
      </c>
      <c r="I811" s="16" t="s">
        <v>53</v>
      </c>
      <c r="J811" s="16" t="s">
        <v>80</v>
      </c>
      <c r="K811" s="14" t="s">
        <v>16</v>
      </c>
      <c r="L811" s="14" t="s">
        <v>17</v>
      </c>
      <c r="M811" s="16" t="s">
        <v>12</v>
      </c>
      <c r="N811" s="16" t="s">
        <v>13</v>
      </c>
      <c r="O811" s="16" t="s">
        <v>14</v>
      </c>
      <c r="P811" s="12">
        <f t="shared" si="83"/>
        <v>2</v>
      </c>
      <c r="Q811" s="12" cm="1">
        <f t="array" ref="Q811">SUMPRODUCT(($G$2:$G$2540=G811)*(P811&gt;$P$2:$P$2540))+1</f>
        <v>3</v>
      </c>
      <c r="R811" s="12" t="e">
        <f>(Q811*100000)+#REF!</f>
        <v>#REF!</v>
      </c>
      <c r="S811" t="e" cm="1">
        <f t="array" ref="S811">SUMPRODUCT(($G$2:$G$2540=G811)*(R811&gt;$R$2:$R$2540))+1</f>
        <v>#REF!</v>
      </c>
      <c r="T811" t="str">
        <f t="shared" si="84"/>
        <v>Market Rasen †</v>
      </c>
      <c r="U811">
        <v>0</v>
      </c>
      <c r="V811" t="s">
        <v>11</v>
      </c>
      <c r="W811">
        <f t="shared" si="85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81"/>
        <v>Afternoon45199</v>
      </c>
      <c r="D812" s="5" t="str">
        <f>IF('by region'!$C$2="Any","Any",'WTX courses'!V806)&amp;M812&amp;IF('by region'!$I$2="Any","Any",N812)&amp;G812</f>
        <v>AnyJumpAny45199</v>
      </c>
      <c r="E812" s="5" t="e">
        <f>IF(I812=#REF!,'WTX courses'!G806,"")</f>
        <v>#REF!</v>
      </c>
      <c r="F812" s="5" t="e">
        <f t="shared" si="82"/>
        <v>#REF!</v>
      </c>
      <c r="G812" s="15">
        <v>45199</v>
      </c>
      <c r="H812" s="16" t="s">
        <v>37</v>
      </c>
      <c r="I812" s="16" t="s">
        <v>53</v>
      </c>
      <c r="J812" s="16" t="s">
        <v>9</v>
      </c>
      <c r="K812" s="14" t="s">
        <v>16</v>
      </c>
      <c r="L812" s="14" t="s">
        <v>17</v>
      </c>
      <c r="M812" s="16" t="s">
        <v>12</v>
      </c>
      <c r="N812" s="16" t="s">
        <v>13</v>
      </c>
      <c r="O812" s="16" t="s">
        <v>14</v>
      </c>
      <c r="P812" s="12">
        <f t="shared" si="83"/>
        <v>1</v>
      </c>
      <c r="Q812" s="12" cm="1">
        <f t="array" ref="Q812">SUMPRODUCT(($G$2:$G$2540=G812)*(P812&gt;$P$2:$P$2540))+1</f>
        <v>1</v>
      </c>
      <c r="R812" s="12" t="e">
        <f>(Q812*100000)+#REF!</f>
        <v>#REF!</v>
      </c>
      <c r="S812" t="e" cm="1">
        <f t="array" ref="S812">SUMPRODUCT(($G$2:$G$2540=G812)*(R812&gt;$R$2:$R$2540))+1</f>
        <v>#REF!</v>
      </c>
      <c r="T812" t="str">
        <f t="shared" si="84"/>
        <v xml:space="preserve">Market Rasen </v>
      </c>
      <c r="U812">
        <v>0</v>
      </c>
      <c r="V812" t="s">
        <v>17</v>
      </c>
      <c r="W812">
        <f t="shared" si="85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81"/>
        <v>Afternoon45220</v>
      </c>
      <c r="D813" s="5" t="str">
        <f>IF('by region'!$C$2="Any","Any",'WTX courses'!V807)&amp;M813&amp;IF('by region'!$I$2="Any","Any",N813)&amp;G813</f>
        <v>AnyJumpAny45220</v>
      </c>
      <c r="E813" s="5" t="e">
        <f>IF(I813=#REF!,'WTX courses'!G807,"")</f>
        <v>#REF!</v>
      </c>
      <c r="F813" s="5" t="e">
        <f t="shared" si="82"/>
        <v>#REF!</v>
      </c>
      <c r="G813" s="15">
        <v>45220</v>
      </c>
      <c r="H813" s="16" t="s">
        <v>37</v>
      </c>
      <c r="I813" s="16" t="s">
        <v>53</v>
      </c>
      <c r="J813" s="16" t="s">
        <v>9</v>
      </c>
      <c r="K813" s="14" t="s">
        <v>16</v>
      </c>
      <c r="L813" s="14" t="s">
        <v>17</v>
      </c>
      <c r="M813" s="16" t="s">
        <v>12</v>
      </c>
      <c r="N813" s="16" t="s">
        <v>13</v>
      </c>
      <c r="O813" s="16" t="s">
        <v>14</v>
      </c>
      <c r="P813" s="12">
        <f t="shared" si="83"/>
        <v>1</v>
      </c>
      <c r="Q813" s="12" cm="1">
        <f t="array" ref="Q813">SUMPRODUCT(($G$2:$G$2540=G813)*(P813&gt;$P$2:$P$2540))+1</f>
        <v>1</v>
      </c>
      <c r="R813" s="12" t="e">
        <f>(Q813*100000)+#REF!</f>
        <v>#REF!</v>
      </c>
      <c r="S813" t="e" cm="1">
        <f t="array" ref="S813">SUMPRODUCT(($G$2:$G$2540=G813)*(R813&gt;$R$2:$R$2540))+1</f>
        <v>#REF!</v>
      </c>
      <c r="T813" t="str">
        <f t="shared" si="84"/>
        <v xml:space="preserve">Market Rasen </v>
      </c>
      <c r="U813">
        <v>0</v>
      </c>
      <c r="V813" t="s">
        <v>17</v>
      </c>
      <c r="W813">
        <f t="shared" si="85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81"/>
        <v>Afternoon45246</v>
      </c>
      <c r="D814" s="5" t="str">
        <f>IF('by region'!$C$2="Any","Any",'WTX courses'!V808)&amp;M814&amp;IF('by region'!$I$2="Any","Any",N814)&amp;G814</f>
        <v>AnyJumpAny45246</v>
      </c>
      <c r="E814" s="5" t="e">
        <f>IF(I814=#REF!,'WTX courses'!G808,"")</f>
        <v>#REF!</v>
      </c>
      <c r="F814" s="5" t="e">
        <f t="shared" si="82"/>
        <v>#REF!</v>
      </c>
      <c r="G814" s="15">
        <v>45246</v>
      </c>
      <c r="H814" s="16" t="s">
        <v>34</v>
      </c>
      <c r="I814" s="16" t="s">
        <v>53</v>
      </c>
      <c r="J814" s="16" t="s">
        <v>9</v>
      </c>
      <c r="K814" s="14" t="s">
        <v>16</v>
      </c>
      <c r="L814" s="14" t="s">
        <v>17</v>
      </c>
      <c r="M814" s="16" t="s">
        <v>12</v>
      </c>
      <c r="N814" s="16" t="s">
        <v>13</v>
      </c>
      <c r="O814" s="16" t="s">
        <v>14</v>
      </c>
      <c r="P814" s="12">
        <f t="shared" si="83"/>
        <v>1</v>
      </c>
      <c r="Q814" s="12" cm="1">
        <f t="array" ref="Q814">SUMPRODUCT(($G$2:$G$2540=G814)*(P814&gt;$P$2:$P$2540))+1</f>
        <v>1</v>
      </c>
      <c r="R814" s="12" t="e">
        <f>(Q814*100000)+#REF!</f>
        <v>#REF!</v>
      </c>
      <c r="S814" t="e" cm="1">
        <f t="array" ref="S814">SUMPRODUCT(($G$2:$G$2540=G814)*(R814&gt;$R$2:$R$2540))+1</f>
        <v>#REF!</v>
      </c>
      <c r="T814" t="str">
        <f t="shared" si="84"/>
        <v xml:space="preserve">Market Rasen </v>
      </c>
      <c r="U814">
        <v>0</v>
      </c>
      <c r="V814" t="s">
        <v>17</v>
      </c>
      <c r="W814">
        <f t="shared" si="85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81"/>
        <v>Afternoon45253</v>
      </c>
      <c r="D815" s="5" t="str">
        <f>IF('by region'!$C$2="Any","Any",'WTX courses'!V809)&amp;M815&amp;IF('by region'!$I$2="Any","Any",N815)&amp;G815</f>
        <v>AnyJumpAny45253</v>
      </c>
      <c r="E815" s="5" t="e">
        <f>IF(I815=#REF!,'WTX courses'!G809,"")</f>
        <v>#REF!</v>
      </c>
      <c r="F815" s="5" t="e">
        <f t="shared" si="82"/>
        <v>#REF!</v>
      </c>
      <c r="G815" s="15">
        <v>45253</v>
      </c>
      <c r="H815" s="16" t="s">
        <v>34</v>
      </c>
      <c r="I815" s="16" t="s">
        <v>53</v>
      </c>
      <c r="J815" s="16" t="s">
        <v>9</v>
      </c>
      <c r="K815" s="14" t="s">
        <v>16</v>
      </c>
      <c r="L815" s="14" t="s">
        <v>17</v>
      </c>
      <c r="M815" s="16" t="s">
        <v>12</v>
      </c>
      <c r="N815" s="16" t="s">
        <v>13</v>
      </c>
      <c r="O815" s="16" t="s">
        <v>14</v>
      </c>
      <c r="P815" s="12">
        <f t="shared" si="83"/>
        <v>1</v>
      </c>
      <c r="Q815" s="12" cm="1">
        <f t="array" ref="Q815">SUMPRODUCT(($G$2:$G$2540=G815)*(P815&gt;$P$2:$P$2540))+1</f>
        <v>1</v>
      </c>
      <c r="R815" s="12" t="e">
        <f>(Q815*100000)+#REF!</f>
        <v>#REF!</v>
      </c>
      <c r="S815" t="e" cm="1">
        <f t="array" ref="S815">SUMPRODUCT(($G$2:$G$2540=G815)*(R815&gt;$R$2:$R$2540))+1</f>
        <v>#REF!</v>
      </c>
      <c r="T815" t="str">
        <f t="shared" si="84"/>
        <v xml:space="preserve">Market Rasen </v>
      </c>
      <c r="U815">
        <v>0</v>
      </c>
      <c r="V815" t="s">
        <v>11</v>
      </c>
      <c r="W815">
        <f t="shared" si="85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81"/>
        <v>Afternoon45267</v>
      </c>
      <c r="D816" s="5" t="str">
        <f>IF('by region'!$C$2="Any","Any",'WTX courses'!V810)&amp;M816&amp;IF('by region'!$I$2="Any","Any",N816)&amp;G816</f>
        <v>AnyJumpAny45267</v>
      </c>
      <c r="E816" s="5" t="e">
        <f>IF(I816=#REF!,'WTX courses'!G810,"")</f>
        <v>#REF!</v>
      </c>
      <c r="F816" s="5" t="e">
        <f t="shared" si="82"/>
        <v>#REF!</v>
      </c>
      <c r="G816" s="15">
        <v>45267</v>
      </c>
      <c r="H816" s="16" t="s">
        <v>34</v>
      </c>
      <c r="I816" s="16" t="s">
        <v>53</v>
      </c>
      <c r="J816" s="16" t="s">
        <v>9</v>
      </c>
      <c r="K816" s="14" t="s">
        <v>16</v>
      </c>
      <c r="L816" s="14" t="s">
        <v>17</v>
      </c>
      <c r="M816" s="16" t="s">
        <v>12</v>
      </c>
      <c r="N816" s="16" t="s">
        <v>13</v>
      </c>
      <c r="O816" s="16" t="s">
        <v>14</v>
      </c>
      <c r="P816" s="12">
        <f t="shared" si="83"/>
        <v>1</v>
      </c>
      <c r="Q816" s="12" cm="1">
        <f t="array" ref="Q816">SUMPRODUCT(($G$2:$G$2540=G816)*(P816&gt;$P$2:$P$2540))+1</f>
        <v>1</v>
      </c>
      <c r="R816" s="12" t="e">
        <f>(Q816*100000)+#REF!</f>
        <v>#REF!</v>
      </c>
      <c r="S816" t="e" cm="1">
        <f t="array" ref="S816">SUMPRODUCT(($G$2:$G$2540=G816)*(R816&gt;$R$2:$R$2540))+1</f>
        <v>#REF!</v>
      </c>
      <c r="T816" t="str">
        <f t="shared" si="84"/>
        <v xml:space="preserve">Market Rasen </v>
      </c>
      <c r="U816">
        <v>0</v>
      </c>
      <c r="V816" t="s">
        <v>19</v>
      </c>
      <c r="W816">
        <f t="shared" si="85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81"/>
        <v>Afternoon45286</v>
      </c>
      <c r="D817" s="5" t="str">
        <f>IF('by region'!$C$2="Any","Any",'WTX courses'!V811)&amp;M817&amp;IF('by region'!$I$2="Any","Any",N817)&amp;G817</f>
        <v>AnyJumpAny45286</v>
      </c>
      <c r="E817" s="5" t="e">
        <f>IF(I817=#REF!,'WTX courses'!G811,"")</f>
        <v>#REF!</v>
      </c>
      <c r="F817" s="5" t="e">
        <f t="shared" si="82"/>
        <v>#REF!</v>
      </c>
      <c r="G817" s="15">
        <v>45286</v>
      </c>
      <c r="H817" s="16" t="s">
        <v>7</v>
      </c>
      <c r="I817" s="16" t="s">
        <v>53</v>
      </c>
      <c r="J817" s="16" t="s">
        <v>9</v>
      </c>
      <c r="K817" s="14" t="s">
        <v>16</v>
      </c>
      <c r="L817" s="14" t="s">
        <v>17</v>
      </c>
      <c r="M817" s="16" t="s">
        <v>12</v>
      </c>
      <c r="N817" s="16" t="s">
        <v>13</v>
      </c>
      <c r="O817" s="16" t="s">
        <v>14</v>
      </c>
      <c r="P817" s="12">
        <f t="shared" si="83"/>
        <v>1</v>
      </c>
      <c r="Q817" s="12" cm="1">
        <f t="array" ref="Q817">SUMPRODUCT(($G$2:$G$2540=G817)*(P817&gt;$P$2:$P$2540))+1</f>
        <v>1</v>
      </c>
      <c r="R817" s="12" t="e">
        <f>(Q817*100000)+#REF!</f>
        <v>#REF!</v>
      </c>
      <c r="S817" t="e" cm="1">
        <f t="array" ref="S817">SUMPRODUCT(($G$2:$G$2540=G817)*(R817&gt;$R$2:$R$2540))+1</f>
        <v>#REF!</v>
      </c>
      <c r="T817" t="str">
        <f t="shared" si="84"/>
        <v xml:space="preserve">Market Rasen </v>
      </c>
      <c r="U817">
        <v>0</v>
      </c>
      <c r="V817" t="s">
        <v>17</v>
      </c>
      <c r="W817">
        <f t="shared" si="85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81"/>
        <v>Afternoon44944</v>
      </c>
      <c r="D818" s="5" t="str">
        <f>IF('by region'!$C$2="Any","Any",'WTX courses'!V812)&amp;M818&amp;IF('by region'!$I$2="Any","Any",N818)&amp;G818</f>
        <v>AnyJumpAny44944</v>
      </c>
      <c r="E818" s="5" t="e">
        <f>IF(I818=#REF!,'WTX courses'!G812,"")</f>
        <v>#REF!</v>
      </c>
      <c r="F818" s="5" t="e">
        <f t="shared" si="82"/>
        <v>#REF!</v>
      </c>
      <c r="G818" s="15">
        <v>44944</v>
      </c>
      <c r="H818" s="16" t="s">
        <v>27</v>
      </c>
      <c r="I818" s="16" t="s">
        <v>51</v>
      </c>
      <c r="J818" s="16" t="s">
        <v>9</v>
      </c>
      <c r="K818" s="14" t="s">
        <v>10</v>
      </c>
      <c r="L818" s="14" t="s">
        <v>19</v>
      </c>
      <c r="M818" s="16" t="s">
        <v>12</v>
      </c>
      <c r="N818" s="16" t="s">
        <v>13</v>
      </c>
      <c r="O818" s="16" t="s">
        <v>14</v>
      </c>
      <c r="P818" s="12">
        <f t="shared" si="83"/>
        <v>1</v>
      </c>
      <c r="Q818" s="12" cm="1">
        <f t="array" ref="Q818">SUMPRODUCT(($G$2:$G$2540=G818)*(P818&gt;$P$2:$P$2540))+1</f>
        <v>1</v>
      </c>
      <c r="R818" s="12" t="e">
        <f>(Q818*100000)+#REF!</f>
        <v>#REF!</v>
      </c>
      <c r="S818" t="e" cm="1">
        <f t="array" ref="S818">SUMPRODUCT(($G$2:$G$2540=G818)*(R818&gt;$R$2:$R$2540))+1</f>
        <v>#REF!</v>
      </c>
      <c r="T818" t="str">
        <f t="shared" si="84"/>
        <v xml:space="preserve">Newbury </v>
      </c>
      <c r="U818">
        <v>0</v>
      </c>
      <c r="V818" t="s">
        <v>19</v>
      </c>
      <c r="W818">
        <f t="shared" si="85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81"/>
        <v>Afternoon44968</v>
      </c>
      <c r="D819" s="5" t="str">
        <f>IF('by region'!$C$2="Any","Any",'WTX courses'!V813)&amp;M819&amp;IF('by region'!$I$2="Any","Any",N819)&amp;G819</f>
        <v>AnyJumpAny44968</v>
      </c>
      <c r="E819" s="5" t="e">
        <f>IF(I819=#REF!,'WTX courses'!G813,"")</f>
        <v>#REF!</v>
      </c>
      <c r="F819" s="5" t="e">
        <f t="shared" si="82"/>
        <v>#REF!</v>
      </c>
      <c r="G819" s="15">
        <v>44968</v>
      </c>
      <c r="H819" s="16" t="s">
        <v>37</v>
      </c>
      <c r="I819" s="16" t="s">
        <v>51</v>
      </c>
      <c r="J819" s="16" t="s">
        <v>9</v>
      </c>
      <c r="K819" s="14" t="s">
        <v>10</v>
      </c>
      <c r="L819" s="14" t="s">
        <v>19</v>
      </c>
      <c r="M819" s="16" t="s">
        <v>12</v>
      </c>
      <c r="N819" s="16" t="s">
        <v>13</v>
      </c>
      <c r="O819" s="16" t="s">
        <v>14</v>
      </c>
      <c r="P819" s="12">
        <f t="shared" si="83"/>
        <v>1</v>
      </c>
      <c r="Q819" s="12" cm="1">
        <f t="array" ref="Q819">SUMPRODUCT(($G$2:$G$2540=G819)*(P819&gt;$P$2:$P$2540))+1</f>
        <v>1</v>
      </c>
      <c r="R819" s="12" t="e">
        <f>(Q819*100000)+#REF!</f>
        <v>#REF!</v>
      </c>
      <c r="S819" t="e" cm="1">
        <f t="array" ref="S819">SUMPRODUCT(($G$2:$G$2540=G819)*(R819&gt;$R$2:$R$2540))+1</f>
        <v>#REF!</v>
      </c>
      <c r="T819" t="str">
        <f t="shared" si="84"/>
        <v xml:space="preserve">Newbury </v>
      </c>
      <c r="U819">
        <v>0</v>
      </c>
      <c r="V819" t="s">
        <v>11</v>
      </c>
      <c r="W819">
        <f t="shared" si="85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81"/>
        <v>Afternoon44988</v>
      </c>
      <c r="D820" s="5" t="str">
        <f>IF('by region'!$C$2="Any","Any",'WTX courses'!V815)&amp;M820&amp;IF('by region'!$I$2="Any","Any",N820)&amp;G820</f>
        <v>AnyJumpAny44988</v>
      </c>
      <c r="E820" s="5" t="e">
        <f>IF(I820=#REF!,'WTX courses'!G815,"")</f>
        <v>#REF!</v>
      </c>
      <c r="F820" s="5" t="e">
        <f t="shared" si="82"/>
        <v>#REF!</v>
      </c>
      <c r="G820" s="15">
        <v>44988</v>
      </c>
      <c r="H820" s="16" t="s">
        <v>35</v>
      </c>
      <c r="I820" s="16" t="s">
        <v>51</v>
      </c>
      <c r="J820" s="16" t="s">
        <v>9</v>
      </c>
      <c r="K820" s="14" t="s">
        <v>10</v>
      </c>
      <c r="L820" s="14" t="s">
        <v>19</v>
      </c>
      <c r="M820" s="16" t="s">
        <v>12</v>
      </c>
      <c r="N820" s="16" t="s">
        <v>13</v>
      </c>
      <c r="O820" s="16" t="s">
        <v>14</v>
      </c>
      <c r="P820" s="12">
        <f t="shared" si="83"/>
        <v>1</v>
      </c>
      <c r="Q820" s="12" cm="1">
        <f t="array" ref="Q820">SUMPRODUCT(($G$2:$G$2540=G820)*(P820&gt;$P$2:$P$2540))+1</f>
        <v>1</v>
      </c>
      <c r="R820" s="12" t="e">
        <f>(Q820*100000)+#REF!</f>
        <v>#REF!</v>
      </c>
      <c r="S820" t="e" cm="1">
        <f t="array" ref="S820">SUMPRODUCT(($G$2:$G$2540=G820)*(R820&gt;$R$2:$R$2540))+1</f>
        <v>#REF!</v>
      </c>
      <c r="T820" t="str">
        <f t="shared" si="84"/>
        <v xml:space="preserve">Newbury </v>
      </c>
      <c r="U820">
        <v>0</v>
      </c>
      <c r="V820" t="s">
        <v>19</v>
      </c>
      <c r="W820">
        <f t="shared" si="85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81"/>
        <v>Afternoon44989</v>
      </c>
      <c r="D821" s="5" t="str">
        <f>IF('by region'!$C$2="Any","Any",'WTX courses'!V816)&amp;M821&amp;IF('by region'!$I$2="Any","Any",N821)&amp;G821</f>
        <v>AnyJumpAny44989</v>
      </c>
      <c r="E821" s="5" t="e">
        <f>IF(I821=#REF!,'WTX courses'!G816,"")</f>
        <v>#REF!</v>
      </c>
      <c r="F821" s="5" t="e">
        <f t="shared" si="82"/>
        <v>#REF!</v>
      </c>
      <c r="G821" s="15">
        <v>44989</v>
      </c>
      <c r="H821" s="16" t="s">
        <v>37</v>
      </c>
      <c r="I821" s="16" t="s">
        <v>51</v>
      </c>
      <c r="J821" s="16" t="s">
        <v>9</v>
      </c>
      <c r="K821" s="14" t="s">
        <v>10</v>
      </c>
      <c r="L821" s="14" t="s">
        <v>19</v>
      </c>
      <c r="M821" s="16" t="s">
        <v>12</v>
      </c>
      <c r="N821" s="16" t="s">
        <v>13</v>
      </c>
      <c r="O821" s="16" t="s">
        <v>14</v>
      </c>
      <c r="P821" s="12">
        <f t="shared" si="83"/>
        <v>1</v>
      </c>
      <c r="Q821" s="12" cm="1">
        <f t="array" ref="Q821">SUMPRODUCT(($G$2:$G$2540=G821)*(P821&gt;$P$2:$P$2540))+1</f>
        <v>1</v>
      </c>
      <c r="R821" s="12" t="e">
        <f>(Q821*100000)+#REF!</f>
        <v>#REF!</v>
      </c>
      <c r="S821" t="e" cm="1">
        <f t="array" ref="S821">SUMPRODUCT(($G$2:$G$2540=G821)*(R821&gt;$R$2:$R$2540))+1</f>
        <v>#REF!</v>
      </c>
      <c r="T821" t="str">
        <f t="shared" si="84"/>
        <v xml:space="preserve">Newbury </v>
      </c>
      <c r="U821">
        <v>0</v>
      </c>
      <c r="V821" t="s">
        <v>17</v>
      </c>
      <c r="W821">
        <f t="shared" si="85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si="81"/>
        <v>Afternoon45009</v>
      </c>
      <c r="D822" s="5" t="str">
        <f>IF('by region'!$C$2="Any","Any",'WTX courses'!V817)&amp;M822&amp;IF('by region'!$I$2="Any","Any",N822)&amp;G822</f>
        <v>AnyJumpAny45009</v>
      </c>
      <c r="E822" s="5" t="e">
        <f>IF(I822=#REF!,'WTX courses'!G817,"")</f>
        <v>#REF!</v>
      </c>
      <c r="F822" s="5" t="e">
        <f t="shared" si="82"/>
        <v>#REF!</v>
      </c>
      <c r="G822" s="15">
        <v>45009</v>
      </c>
      <c r="H822" s="16" t="s">
        <v>35</v>
      </c>
      <c r="I822" s="16" t="s">
        <v>51</v>
      </c>
      <c r="J822" s="16" t="s">
        <v>9</v>
      </c>
      <c r="K822" s="14" t="s">
        <v>10</v>
      </c>
      <c r="L822" s="14" t="s">
        <v>19</v>
      </c>
      <c r="M822" s="16" t="s">
        <v>12</v>
      </c>
      <c r="N822" s="16" t="s">
        <v>13</v>
      </c>
      <c r="O822" s="16" t="s">
        <v>14</v>
      </c>
      <c r="P822" s="12">
        <f t="shared" si="83"/>
        <v>1</v>
      </c>
      <c r="Q822" s="12" cm="1">
        <f t="array" ref="Q822">SUMPRODUCT(($G$2:$G$2540=G822)*(P822&gt;$P$2:$P$2540))+1</f>
        <v>1</v>
      </c>
      <c r="R822" s="12" t="e">
        <f>(Q822*100000)+#REF!</f>
        <v>#REF!</v>
      </c>
      <c r="S822" t="e" cm="1">
        <f t="array" ref="S822">SUMPRODUCT(($G$2:$G$2540=G822)*(R822&gt;$R$2:$R$2540))+1</f>
        <v>#REF!</v>
      </c>
      <c r="T822" t="str">
        <f t="shared" si="84"/>
        <v xml:space="preserve">Newbury </v>
      </c>
      <c r="U822">
        <v>0</v>
      </c>
      <c r="V822" t="s">
        <v>19</v>
      </c>
      <c r="W822">
        <f t="shared" si="85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81"/>
        <v>Afternoon45010</v>
      </c>
      <c r="D823" s="5" t="str">
        <f>IF('by region'!$C$2="Any","Any",'WTX courses'!V818)&amp;M823&amp;IF('by region'!$I$2="Any","Any",N823)&amp;G823</f>
        <v>AnyJumpAny45010</v>
      </c>
      <c r="E823" s="5" t="e">
        <f>IF(I823=#REF!,'WTX courses'!G818,"")</f>
        <v>#REF!</v>
      </c>
      <c r="F823" s="5" t="e">
        <f t="shared" si="82"/>
        <v>#REF!</v>
      </c>
      <c r="G823" s="15">
        <v>45010</v>
      </c>
      <c r="H823" s="16" t="s">
        <v>37</v>
      </c>
      <c r="I823" s="16" t="s">
        <v>51</v>
      </c>
      <c r="J823" s="16" t="s">
        <v>9</v>
      </c>
      <c r="K823" s="14" t="s">
        <v>10</v>
      </c>
      <c r="L823" s="14" t="s">
        <v>19</v>
      </c>
      <c r="M823" s="16" t="s">
        <v>12</v>
      </c>
      <c r="N823" s="16" t="s">
        <v>13</v>
      </c>
      <c r="O823" s="16" t="s">
        <v>14</v>
      </c>
      <c r="P823" s="12">
        <f t="shared" si="83"/>
        <v>1</v>
      </c>
      <c r="Q823" s="12" cm="1">
        <f t="array" ref="Q823">SUMPRODUCT(($G$2:$G$2540=G823)*(P823&gt;$P$2:$P$2540))+1</f>
        <v>1</v>
      </c>
      <c r="R823" s="12" t="e">
        <f>(Q823*100000)+#REF!</f>
        <v>#REF!</v>
      </c>
      <c r="S823" t="e" cm="1">
        <f t="array" ref="S823">SUMPRODUCT(($G$2:$G$2540=G823)*(R823&gt;$R$2:$R$2540))+1</f>
        <v>#REF!</v>
      </c>
      <c r="T823" t="str">
        <f t="shared" si="84"/>
        <v xml:space="preserve">Newbury </v>
      </c>
      <c r="U823">
        <v>0</v>
      </c>
      <c r="V823" t="s">
        <v>11</v>
      </c>
      <c r="W823">
        <f t="shared" si="85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81"/>
        <v>Afternoon45239</v>
      </c>
      <c r="D824" s="5" t="str">
        <f>IF('by region'!$C$2="Any","Any",'WTX courses'!V819)&amp;M824&amp;IF('by region'!$I$2="Any","Any",N824)&amp;G824</f>
        <v>AnyJumpAny45239</v>
      </c>
      <c r="E824" s="5" t="e">
        <f>IF(I824=#REF!,'WTX courses'!G819,"")</f>
        <v>#REF!</v>
      </c>
      <c r="F824" s="5" t="e">
        <f t="shared" si="82"/>
        <v>#REF!</v>
      </c>
      <c r="G824" s="15">
        <v>45239</v>
      </c>
      <c r="H824" s="16" t="s">
        <v>34</v>
      </c>
      <c r="I824" s="16" t="s">
        <v>51</v>
      </c>
      <c r="J824" s="16" t="s">
        <v>9</v>
      </c>
      <c r="K824" s="14" t="s">
        <v>10</v>
      </c>
      <c r="L824" s="14" t="s">
        <v>19</v>
      </c>
      <c r="M824" s="16" t="s">
        <v>12</v>
      </c>
      <c r="N824" s="16" t="s">
        <v>13</v>
      </c>
      <c r="O824" s="16" t="s">
        <v>14</v>
      </c>
      <c r="P824" s="12">
        <f t="shared" si="83"/>
        <v>1</v>
      </c>
      <c r="Q824" s="12" cm="1">
        <f t="array" ref="Q824">SUMPRODUCT(($G$2:$G$2540=G824)*(P824&gt;$P$2:$P$2540))+1</f>
        <v>1</v>
      </c>
      <c r="R824" s="12" t="e">
        <f>(Q824*100000)+#REF!</f>
        <v>#REF!</v>
      </c>
      <c r="S824" t="e" cm="1">
        <f t="array" ref="S824">SUMPRODUCT(($G$2:$G$2540=G824)*(R824&gt;$R$2:$R$2540))+1</f>
        <v>#REF!</v>
      </c>
      <c r="T824" t="str">
        <f t="shared" si="84"/>
        <v xml:space="preserve">Newbury </v>
      </c>
      <c r="U824">
        <v>0</v>
      </c>
      <c r="V824" t="s">
        <v>17</v>
      </c>
      <c r="W824">
        <f t="shared" si="85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si="81"/>
        <v>Afternoon45261</v>
      </c>
      <c r="D825" s="5" t="str">
        <f>IF('by region'!$C$2="Any","Any",'WTX courses'!V820)&amp;M825&amp;IF('by region'!$I$2="Any","Any",N825)&amp;G825</f>
        <v>AnyJumpAny45261</v>
      </c>
      <c r="E825" s="5" t="e">
        <f>IF(I825=#REF!,'WTX courses'!G820,"")</f>
        <v>#REF!</v>
      </c>
      <c r="F825" s="5" t="e">
        <f t="shared" si="82"/>
        <v>#REF!</v>
      </c>
      <c r="G825" s="15">
        <v>45261</v>
      </c>
      <c r="H825" s="16" t="s">
        <v>35</v>
      </c>
      <c r="I825" s="16" t="s">
        <v>51</v>
      </c>
      <c r="J825" s="16" t="s">
        <v>9</v>
      </c>
      <c r="K825" s="14" t="s">
        <v>10</v>
      </c>
      <c r="L825" s="14" t="s">
        <v>19</v>
      </c>
      <c r="M825" s="16" t="s">
        <v>12</v>
      </c>
      <c r="N825" s="16" t="s">
        <v>13</v>
      </c>
      <c r="O825" s="16" t="s">
        <v>14</v>
      </c>
      <c r="P825" s="12">
        <f t="shared" si="83"/>
        <v>1</v>
      </c>
      <c r="Q825" s="12" cm="1">
        <f t="array" ref="Q825">SUMPRODUCT(($G$2:$G$2540=G825)*(P825&gt;$P$2:$P$2540))+1</f>
        <v>1</v>
      </c>
      <c r="R825" s="12" t="e">
        <f>(Q825*100000)+#REF!</f>
        <v>#REF!</v>
      </c>
      <c r="S825" t="e" cm="1">
        <f t="array" ref="S825">SUMPRODUCT(($G$2:$G$2540=G825)*(R825&gt;$R$2:$R$2540))+1</f>
        <v>#REF!</v>
      </c>
      <c r="T825" t="str">
        <f t="shared" si="84"/>
        <v xml:space="preserve">Newbury </v>
      </c>
      <c r="U825">
        <v>0</v>
      </c>
      <c r="V825" t="s">
        <v>19</v>
      </c>
      <c r="W825">
        <f t="shared" si="85"/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81"/>
        <v>Afternoon45262</v>
      </c>
      <c r="D826" s="5" t="str">
        <f>IF('by region'!$C$2="Any","Any",'WTX courses'!V821)&amp;M826&amp;IF('by region'!$I$2="Any","Any",N826)&amp;G826</f>
        <v>AnyJumpAny45262</v>
      </c>
      <c r="E826" s="5" t="e">
        <f>IF(I826=#REF!,'WTX courses'!G821,"")</f>
        <v>#REF!</v>
      </c>
      <c r="F826" s="5" t="e">
        <f t="shared" si="82"/>
        <v>#REF!</v>
      </c>
      <c r="G826" s="15">
        <v>45262</v>
      </c>
      <c r="H826" s="16" t="s">
        <v>37</v>
      </c>
      <c r="I826" s="16" t="s">
        <v>51</v>
      </c>
      <c r="J826" s="16" t="s">
        <v>9</v>
      </c>
      <c r="K826" s="14" t="s">
        <v>10</v>
      </c>
      <c r="L826" s="14" t="s">
        <v>19</v>
      </c>
      <c r="M826" s="16" t="s">
        <v>12</v>
      </c>
      <c r="N826" s="16" t="s">
        <v>13</v>
      </c>
      <c r="O826" s="16" t="s">
        <v>14</v>
      </c>
      <c r="P826" s="12">
        <f t="shared" si="83"/>
        <v>1</v>
      </c>
      <c r="Q826" s="12" cm="1">
        <f t="array" ref="Q826">SUMPRODUCT(($G$2:$G$2540=G826)*(P826&gt;$P$2:$P$2540))+1</f>
        <v>1</v>
      </c>
      <c r="R826" s="12" t="e">
        <f>(Q826*100000)+#REF!</f>
        <v>#REF!</v>
      </c>
      <c r="S826" t="e" cm="1">
        <f t="array" ref="S826">SUMPRODUCT(($G$2:$G$2540=G826)*(R826&gt;$R$2:$R$2540))+1</f>
        <v>#REF!</v>
      </c>
      <c r="T826" t="str">
        <f t="shared" si="84"/>
        <v xml:space="preserve">Newbury </v>
      </c>
      <c r="U826">
        <v>0</v>
      </c>
      <c r="V826" t="s">
        <v>17</v>
      </c>
      <c r="W826">
        <f t="shared" si="85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81"/>
        <v>Afternoon45280</v>
      </c>
      <c r="D827" s="5" t="str">
        <f>IF('by region'!$C$2="Any","Any",'WTX courses'!V822)&amp;M827&amp;IF('by region'!$I$2="Any","Any",N827)&amp;G827</f>
        <v>AnyJumpAny45280</v>
      </c>
      <c r="E827" s="5" t="e">
        <f>IF(I827=#REF!,'WTX courses'!G822,"")</f>
        <v>#REF!</v>
      </c>
      <c r="F827" s="5" t="e">
        <f t="shared" si="82"/>
        <v>#REF!</v>
      </c>
      <c r="G827" s="15">
        <v>45280</v>
      </c>
      <c r="H827" s="16" t="s">
        <v>27</v>
      </c>
      <c r="I827" s="16" t="s">
        <v>51</v>
      </c>
      <c r="J827" s="16" t="s">
        <v>9</v>
      </c>
      <c r="K827" s="14" t="s">
        <v>10</v>
      </c>
      <c r="L827" s="14" t="s">
        <v>19</v>
      </c>
      <c r="M827" s="16" t="s">
        <v>12</v>
      </c>
      <c r="N827" s="16" t="s">
        <v>13</v>
      </c>
      <c r="O827" s="16" t="s">
        <v>14</v>
      </c>
      <c r="P827" s="12">
        <f t="shared" si="83"/>
        <v>1</v>
      </c>
      <c r="Q827" s="12" cm="1">
        <f t="array" ref="Q827">SUMPRODUCT(($G$2:$G$2540=G827)*(P827&gt;$P$2:$P$2540))+1</f>
        <v>1</v>
      </c>
      <c r="R827" s="12" t="e">
        <f>(Q827*100000)+#REF!</f>
        <v>#REF!</v>
      </c>
      <c r="S827" t="e" cm="1">
        <f t="array" ref="S827">SUMPRODUCT(($G$2:$G$2540=G827)*(R827&gt;$R$2:$R$2540))+1</f>
        <v>#REF!</v>
      </c>
      <c r="T827" t="str">
        <f t="shared" si="84"/>
        <v xml:space="preserve">Newbury </v>
      </c>
      <c r="U827">
        <v>0</v>
      </c>
      <c r="V827" t="s">
        <v>19</v>
      </c>
      <c r="W827">
        <f t="shared" si="85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81"/>
        <v>Afternoon45290</v>
      </c>
      <c r="D828" s="5" t="str">
        <f>IF('by region'!$C$2="Any","Any",'WTX courses'!V823)&amp;M828&amp;IF('by region'!$I$2="Any","Any",N828)&amp;G828</f>
        <v>AnyJumpAny45290</v>
      </c>
      <c r="E828" s="5" t="e">
        <f>IF(I828=#REF!,'WTX courses'!G823,"")</f>
        <v>#REF!</v>
      </c>
      <c r="F828" s="5" t="e">
        <f t="shared" si="82"/>
        <v>#REF!</v>
      </c>
      <c r="G828" s="15">
        <v>45290</v>
      </c>
      <c r="H828" s="16" t="s">
        <v>37</v>
      </c>
      <c r="I828" s="16" t="s">
        <v>51</v>
      </c>
      <c r="J828" s="16" t="s">
        <v>9</v>
      </c>
      <c r="K828" s="14" t="s">
        <v>10</v>
      </c>
      <c r="L828" s="14" t="s">
        <v>19</v>
      </c>
      <c r="M828" s="16" t="s">
        <v>12</v>
      </c>
      <c r="N828" s="16" t="s">
        <v>13</v>
      </c>
      <c r="O828" s="16" t="s">
        <v>14</v>
      </c>
      <c r="P828" s="12">
        <f t="shared" si="83"/>
        <v>1</v>
      </c>
      <c r="Q828" s="12" cm="1">
        <f t="array" ref="Q828">SUMPRODUCT(($G$2:$G$2540=G828)*(P828&gt;$P$2:$P$2540))+1</f>
        <v>1</v>
      </c>
      <c r="R828" s="12" t="e">
        <f>(Q828*100000)+#REF!</f>
        <v>#REF!</v>
      </c>
      <c r="S828" t="e" cm="1">
        <f t="array" ref="S828">SUMPRODUCT(($G$2:$G$2540=G828)*(R828&gt;$R$2:$R$2540))+1</f>
        <v>#REF!</v>
      </c>
      <c r="T828" t="str">
        <f t="shared" si="84"/>
        <v xml:space="preserve">Newbury </v>
      </c>
      <c r="U828">
        <v>0</v>
      </c>
      <c r="V828" t="s">
        <v>17</v>
      </c>
      <c r="W828">
        <f t="shared" si="85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81"/>
        <v>Afternoon44933</v>
      </c>
      <c r="D829" s="5" t="str">
        <f>IF('by region'!$C$2="Any","Any",'WTX courses'!V824)&amp;M829&amp;IF('by region'!$I$2="Any","Any",N829)&amp;G829</f>
        <v>AnyJumpAny44933</v>
      </c>
      <c r="E829" s="5" t="e">
        <f>IF(I829=#REF!,'WTX courses'!G824,"")</f>
        <v>#REF!</v>
      </c>
      <c r="F829" s="5" t="e">
        <f t="shared" si="82"/>
        <v>#REF!</v>
      </c>
      <c r="G829" s="15">
        <v>44933</v>
      </c>
      <c r="H829" s="16" t="s">
        <v>37</v>
      </c>
      <c r="I829" s="16" t="s">
        <v>31</v>
      </c>
      <c r="J829" s="16" t="s">
        <v>9</v>
      </c>
      <c r="K829" s="14" t="s">
        <v>24</v>
      </c>
      <c r="L829" s="14" t="s">
        <v>11</v>
      </c>
      <c r="M829" s="16" t="s">
        <v>12</v>
      </c>
      <c r="N829" s="16" t="s">
        <v>13</v>
      </c>
      <c r="O829" s="16" t="s">
        <v>14</v>
      </c>
      <c r="P829" s="12">
        <f t="shared" si="83"/>
        <v>1</v>
      </c>
      <c r="Q829" s="12" cm="1">
        <f t="array" ref="Q829">SUMPRODUCT(($G$2:$G$2540=G829)*(P829&gt;$P$2:$P$2540))+1</f>
        <v>1</v>
      </c>
      <c r="R829" s="12" t="e">
        <f>(Q829*100000)+#REF!</f>
        <v>#REF!</v>
      </c>
      <c r="S829" t="e" cm="1">
        <f t="array" ref="S829">SUMPRODUCT(($G$2:$G$2540=G829)*(R829&gt;$R$2:$R$2540))+1</f>
        <v>#REF!</v>
      </c>
      <c r="T829" t="str">
        <f t="shared" si="84"/>
        <v xml:space="preserve">Newcastle </v>
      </c>
      <c r="U829">
        <v>0</v>
      </c>
      <c r="V829" t="s">
        <v>19</v>
      </c>
      <c r="W829">
        <f t="shared" si="85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81"/>
        <v>Afternoon44945</v>
      </c>
      <c r="D830" s="5" t="str">
        <f>IF('by region'!$C$2="Any","Any",'WTX courses'!V825)&amp;M830&amp;IF('by region'!$I$2="Any","Any",N830)&amp;G830</f>
        <v>AnyJumpAny44945</v>
      </c>
      <c r="E830" s="5" t="e">
        <f>IF(I830=#REF!,'WTX courses'!G825,"")</f>
        <v>#REF!</v>
      </c>
      <c r="F830" s="5" t="e">
        <f t="shared" si="82"/>
        <v>#REF!</v>
      </c>
      <c r="G830" s="15">
        <v>44945</v>
      </c>
      <c r="H830" s="16" t="s">
        <v>34</v>
      </c>
      <c r="I830" s="16" t="s">
        <v>31</v>
      </c>
      <c r="J830" s="16" t="s">
        <v>9</v>
      </c>
      <c r="K830" s="14" t="s">
        <v>24</v>
      </c>
      <c r="L830" s="14" t="s">
        <v>11</v>
      </c>
      <c r="M830" s="16" t="s">
        <v>12</v>
      </c>
      <c r="N830" s="16" t="s">
        <v>13</v>
      </c>
      <c r="O830" s="16" t="s">
        <v>14</v>
      </c>
      <c r="P830" s="12">
        <f t="shared" si="83"/>
        <v>1</v>
      </c>
      <c r="Q830" s="12" cm="1">
        <f t="array" ref="Q830">SUMPRODUCT(($G$2:$G$2540=G830)*(P830&gt;$P$2:$P$2540))+1</f>
        <v>1</v>
      </c>
      <c r="R830" s="12" t="e">
        <f>(Q830*100000)+#REF!</f>
        <v>#REF!</v>
      </c>
      <c r="S830" t="e" cm="1">
        <f t="array" ref="S830">SUMPRODUCT(($G$2:$G$2540=G830)*(R830&gt;$R$2:$R$2540))+1</f>
        <v>#REF!</v>
      </c>
      <c r="T830" t="str">
        <f t="shared" si="84"/>
        <v xml:space="preserve">Newcastle </v>
      </c>
      <c r="U830">
        <v>0</v>
      </c>
      <c r="V830" t="s">
        <v>17</v>
      </c>
      <c r="W830">
        <f t="shared" si="85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81"/>
        <v>Afternoon44957</v>
      </c>
      <c r="D831" s="5" t="str">
        <f>IF('by region'!$C$2="Any","Any",'WTX courses'!V826)&amp;M831&amp;IF('by region'!$I$2="Any","Any",N831)&amp;G831</f>
        <v>AnyJumpAny44957</v>
      </c>
      <c r="E831" s="5" t="e">
        <f>IF(I831=#REF!,'WTX courses'!G826,"")</f>
        <v>#REF!</v>
      </c>
      <c r="F831" s="5" t="e">
        <f t="shared" si="82"/>
        <v>#REF!</v>
      </c>
      <c r="G831" s="15">
        <v>44957</v>
      </c>
      <c r="H831" s="16" t="s">
        <v>7</v>
      </c>
      <c r="I831" s="16" t="s">
        <v>31</v>
      </c>
      <c r="J831" s="16" t="s">
        <v>9</v>
      </c>
      <c r="K831" s="14" t="s">
        <v>24</v>
      </c>
      <c r="L831" s="14" t="s">
        <v>11</v>
      </c>
      <c r="M831" s="16" t="s">
        <v>12</v>
      </c>
      <c r="N831" s="16" t="s">
        <v>13</v>
      </c>
      <c r="O831" s="16" t="s">
        <v>14</v>
      </c>
      <c r="P831" s="12">
        <f t="shared" ref="P831:P894" si="86">IF(J831="Afternoon",1,IF(J831="Evening",2,IF(J831="Floodlit",3,4)))</f>
        <v>1</v>
      </c>
      <c r="Q831" s="12" cm="1">
        <f t="array" ref="Q831">SUMPRODUCT(($G$2:$G$2540=G831)*(P831&gt;$P$2:$P$2540))+1</f>
        <v>1</v>
      </c>
      <c r="R831" s="12" t="e">
        <f>(Q831*100000)+#REF!</f>
        <v>#REF!</v>
      </c>
      <c r="S831" t="e" cm="1">
        <f t="array" ref="S831">SUMPRODUCT(($G$2:$G$2540=G831)*(R831&gt;$R$2:$R$2540))+1</f>
        <v>#REF!</v>
      </c>
      <c r="T831" t="str">
        <f t="shared" ref="T831:T894" si="87">_xlfn.CONCAT(IF(M831="Flat",UPPER(I831),I831)," ",IF(J831="Evening","†",IF(J831="Floodlit","#","")))</f>
        <v xml:space="preserve">Newcastle </v>
      </c>
      <c r="U831">
        <v>0</v>
      </c>
      <c r="V831" t="s">
        <v>11</v>
      </c>
      <c r="W831">
        <f t="shared" ref="W831:W894" si="88">YEAR(G831)</f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81"/>
        <v>Afternoon44982</v>
      </c>
      <c r="D832" s="5" t="str">
        <f>IF('by region'!$C$2="Any","Any",'WTX courses'!V828)&amp;M832&amp;IF('by region'!$I$2="Any","Any",N832)&amp;G832</f>
        <v>AnyJumpAny44982</v>
      </c>
      <c r="E832" s="5" t="e">
        <f>IF(I832=#REF!,'WTX courses'!G828,"")</f>
        <v>#REF!</v>
      </c>
      <c r="F832" s="5" t="e">
        <f t="shared" si="82"/>
        <v>#REF!</v>
      </c>
      <c r="G832" s="15">
        <v>44982</v>
      </c>
      <c r="H832" s="16" t="s">
        <v>37</v>
      </c>
      <c r="I832" s="16" t="s">
        <v>31</v>
      </c>
      <c r="J832" s="16" t="s">
        <v>9</v>
      </c>
      <c r="K832" s="14" t="s">
        <v>24</v>
      </c>
      <c r="L832" s="14" t="s">
        <v>11</v>
      </c>
      <c r="M832" s="16" t="s">
        <v>12</v>
      </c>
      <c r="N832" s="16" t="s">
        <v>13</v>
      </c>
      <c r="O832" s="16" t="s">
        <v>14</v>
      </c>
      <c r="P832" s="12">
        <f t="shared" si="86"/>
        <v>1</v>
      </c>
      <c r="Q832" s="12" cm="1">
        <f t="array" ref="Q832">SUMPRODUCT(($G$2:$G$2540=G832)*(P832&gt;$P$2:$P$2540))+1</f>
        <v>1</v>
      </c>
      <c r="R832" s="12" t="e">
        <f>(Q832*100000)+#REF!</f>
        <v>#REF!</v>
      </c>
      <c r="S832" t="e" cm="1">
        <f t="array" ref="S832">SUMPRODUCT(($G$2:$G$2540=G832)*(R832&gt;$R$2:$R$2540))+1</f>
        <v>#REF!</v>
      </c>
      <c r="T832" t="str">
        <f t="shared" si="87"/>
        <v xml:space="preserve">Newcastle </v>
      </c>
      <c r="U832">
        <v>0</v>
      </c>
      <c r="V832" t="s">
        <v>30</v>
      </c>
      <c r="W832">
        <f t="shared" si="88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81"/>
        <v>Afternoon44992</v>
      </c>
      <c r="D833" s="5" t="str">
        <f>IF('by region'!$C$2="Any","Any",'WTX courses'!V829)&amp;M833&amp;IF('by region'!$I$2="Any","Any",N833)&amp;G833</f>
        <v>AnyJumpAny44992</v>
      </c>
      <c r="E833" s="5" t="e">
        <f>IF(I833=#REF!,'WTX courses'!G829,"")</f>
        <v>#REF!</v>
      </c>
      <c r="F833" s="5" t="e">
        <f t="shared" si="82"/>
        <v>#REF!</v>
      </c>
      <c r="G833" s="15">
        <v>44992</v>
      </c>
      <c r="H833" s="16" t="s">
        <v>7</v>
      </c>
      <c r="I833" s="16" t="s">
        <v>31</v>
      </c>
      <c r="J833" s="16" t="s">
        <v>9</v>
      </c>
      <c r="K833" s="14" t="s">
        <v>24</v>
      </c>
      <c r="L833" s="14" t="s">
        <v>11</v>
      </c>
      <c r="M833" s="16" t="s">
        <v>12</v>
      </c>
      <c r="N833" s="16" t="s">
        <v>13</v>
      </c>
      <c r="O833" s="16" t="s">
        <v>14</v>
      </c>
      <c r="P833" s="12">
        <f t="shared" si="86"/>
        <v>1</v>
      </c>
      <c r="Q833" s="12" cm="1">
        <f t="array" ref="Q833">SUMPRODUCT(($G$2:$G$2540=G833)*(P833&gt;$P$2:$P$2540))+1</f>
        <v>1</v>
      </c>
      <c r="R833" s="12" t="e">
        <f>(Q833*100000)+#REF!</f>
        <v>#REF!</v>
      </c>
      <c r="S833" t="e" cm="1">
        <f t="array" ref="S833">SUMPRODUCT(($G$2:$G$2540=G833)*(R833&gt;$R$2:$R$2540))+1</f>
        <v>#REF!</v>
      </c>
      <c r="T833" t="str">
        <f t="shared" si="87"/>
        <v xml:space="preserve">Newcastle </v>
      </c>
      <c r="U833">
        <v>0</v>
      </c>
      <c r="V833" t="s">
        <v>11</v>
      </c>
      <c r="W833">
        <f t="shared" si="88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ref="C834:C897" si="89">J834&amp;G834</f>
        <v>Afternoon45003</v>
      </c>
      <c r="D834" s="5" t="str">
        <f>IF('by region'!$C$2="Any","Any",'WTX courses'!V830)&amp;M834&amp;IF('by region'!$I$2="Any","Any",N834)&amp;G834</f>
        <v>AnyJumpAny45003</v>
      </c>
      <c r="E834" s="5" t="e">
        <f>IF(I834=#REF!,'WTX courses'!G830,"")</f>
        <v>#REF!</v>
      </c>
      <c r="F834" s="5" t="e">
        <f t="shared" ref="F834:F897" si="90">G834&amp;S834</f>
        <v>#REF!</v>
      </c>
      <c r="G834" s="15">
        <v>45003</v>
      </c>
      <c r="H834" s="16" t="s">
        <v>37</v>
      </c>
      <c r="I834" s="16" t="s">
        <v>31</v>
      </c>
      <c r="J834" s="16" t="s">
        <v>9</v>
      </c>
      <c r="K834" s="14" t="s">
        <v>24</v>
      </c>
      <c r="L834" s="14" t="s">
        <v>11</v>
      </c>
      <c r="M834" s="16" t="s">
        <v>12</v>
      </c>
      <c r="N834" s="16" t="s">
        <v>13</v>
      </c>
      <c r="O834" s="16" t="s">
        <v>14</v>
      </c>
      <c r="P834" s="12">
        <f t="shared" si="86"/>
        <v>1</v>
      </c>
      <c r="Q834" s="12" cm="1">
        <f t="array" ref="Q834">SUMPRODUCT(($G$2:$G$2540=G834)*(P834&gt;$P$2:$P$2540))+1</f>
        <v>1</v>
      </c>
      <c r="R834" s="12" t="e">
        <f>(Q834*100000)+#REF!</f>
        <v>#REF!</v>
      </c>
      <c r="S834" t="e" cm="1">
        <f t="array" ref="S834">SUMPRODUCT(($G$2:$G$2540=G834)*(R834&gt;$R$2:$R$2540))+1</f>
        <v>#REF!</v>
      </c>
      <c r="T834" t="str">
        <f t="shared" si="87"/>
        <v xml:space="preserve">Newcastle </v>
      </c>
      <c r="U834">
        <v>0</v>
      </c>
      <c r="V834" t="s">
        <v>17</v>
      </c>
      <c r="W834">
        <f t="shared" si="88"/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89"/>
        <v>Afternoon45031</v>
      </c>
      <c r="D835" s="5" t="str">
        <f>IF('by region'!$C$2="Any","Any",'WTX courses'!V832)&amp;M835&amp;IF('by region'!$I$2="Any","Any",N835)&amp;G835</f>
        <v>AnyJumpAny45031</v>
      </c>
      <c r="E835" s="5" t="e">
        <f>IF(I835=#REF!,'WTX courses'!G832,"")</f>
        <v>#REF!</v>
      </c>
      <c r="F835" s="5" t="e">
        <f t="shared" si="90"/>
        <v>#REF!</v>
      </c>
      <c r="G835" s="15">
        <v>45031</v>
      </c>
      <c r="H835" s="16" t="s">
        <v>37</v>
      </c>
      <c r="I835" s="16" t="s">
        <v>31</v>
      </c>
      <c r="J835" s="16" t="s">
        <v>9</v>
      </c>
      <c r="K835" s="14" t="s">
        <v>24</v>
      </c>
      <c r="L835" s="14" t="s">
        <v>11</v>
      </c>
      <c r="M835" s="16" t="s">
        <v>12</v>
      </c>
      <c r="N835" s="16" t="s">
        <v>13</v>
      </c>
      <c r="O835" s="16" t="s">
        <v>14</v>
      </c>
      <c r="P835" s="12">
        <f t="shared" si="86"/>
        <v>1</v>
      </c>
      <c r="Q835" s="12" cm="1">
        <f t="array" ref="Q835">SUMPRODUCT(($G$2:$G$2540=G835)*(P835&gt;$P$2:$P$2540))+1</f>
        <v>1</v>
      </c>
      <c r="R835" s="12" t="e">
        <f>(Q835*100000)+#REF!</f>
        <v>#REF!</v>
      </c>
      <c r="S835" t="e" cm="1">
        <f t="array" ref="S835">SUMPRODUCT(($G$2:$G$2540=G835)*(R835&gt;$R$2:$R$2540))+1</f>
        <v>#REF!</v>
      </c>
      <c r="T835" t="str">
        <f t="shared" si="87"/>
        <v xml:space="preserve">Newcastle </v>
      </c>
      <c r="U835">
        <v>0</v>
      </c>
      <c r="V835" t="s">
        <v>30</v>
      </c>
      <c r="W835">
        <f t="shared" si="88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89"/>
        <v>Afternoon45253</v>
      </c>
      <c r="D836" s="5" t="str">
        <f>IF('by region'!$C$2="Any","Any",'WTX courses'!V833)&amp;M836&amp;IF('by region'!$I$2="Any","Any",N836)&amp;G836</f>
        <v>AnyJumpAny45253</v>
      </c>
      <c r="E836" s="5" t="e">
        <f>IF(I836=#REF!,'WTX courses'!G833,"")</f>
        <v>#REF!</v>
      </c>
      <c r="F836" s="5" t="e">
        <f t="shared" si="90"/>
        <v>#REF!</v>
      </c>
      <c r="G836" s="15">
        <v>45253</v>
      </c>
      <c r="H836" s="16" t="s">
        <v>34</v>
      </c>
      <c r="I836" s="16" t="s">
        <v>31</v>
      </c>
      <c r="J836" s="16" t="s">
        <v>9</v>
      </c>
      <c r="K836" s="14" t="s">
        <v>24</v>
      </c>
      <c r="L836" s="14" t="s">
        <v>11</v>
      </c>
      <c r="M836" s="16" t="s">
        <v>12</v>
      </c>
      <c r="N836" s="16" t="s">
        <v>13</v>
      </c>
      <c r="O836" s="16" t="s">
        <v>14</v>
      </c>
      <c r="P836" s="12">
        <f t="shared" si="86"/>
        <v>1</v>
      </c>
      <c r="Q836" s="12" cm="1">
        <f t="array" ref="Q836">SUMPRODUCT(($G$2:$G$2540=G836)*(P836&gt;$P$2:$P$2540))+1</f>
        <v>1</v>
      </c>
      <c r="R836" s="12" t="e">
        <f>(Q836*100000)+#REF!</f>
        <v>#REF!</v>
      </c>
      <c r="S836" t="e" cm="1">
        <f t="array" ref="S836">SUMPRODUCT(($G$2:$G$2540=G836)*(R836&gt;$R$2:$R$2540))+1</f>
        <v>#REF!</v>
      </c>
      <c r="T836" t="str">
        <f t="shared" si="87"/>
        <v xml:space="preserve">Newcastle </v>
      </c>
      <c r="U836">
        <v>0</v>
      </c>
      <c r="V836" t="s">
        <v>17</v>
      </c>
      <c r="W836">
        <f t="shared" si="88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89"/>
        <v>Afternoon45262</v>
      </c>
      <c r="D837" s="5" t="str">
        <f>IF('by region'!$C$2="Any","Any",'WTX courses'!V834)&amp;M837&amp;IF('by region'!$I$2="Any","Any",N837)&amp;G837</f>
        <v>AnyJumpAny45262</v>
      </c>
      <c r="E837" s="5" t="e">
        <f>IF(I837=#REF!,'WTX courses'!G834,"")</f>
        <v>#REF!</v>
      </c>
      <c r="F837" s="5" t="e">
        <f t="shared" si="90"/>
        <v>#REF!</v>
      </c>
      <c r="G837" s="15">
        <v>45262</v>
      </c>
      <c r="H837" s="16" t="s">
        <v>37</v>
      </c>
      <c r="I837" s="16" t="s">
        <v>31</v>
      </c>
      <c r="J837" s="16" t="s">
        <v>9</v>
      </c>
      <c r="K837" s="14" t="s">
        <v>24</v>
      </c>
      <c r="L837" s="14" t="s">
        <v>11</v>
      </c>
      <c r="M837" s="16" t="s">
        <v>12</v>
      </c>
      <c r="N837" s="16" t="s">
        <v>13</v>
      </c>
      <c r="O837" s="16" t="s">
        <v>14</v>
      </c>
      <c r="P837" s="12">
        <f t="shared" si="86"/>
        <v>1</v>
      </c>
      <c r="Q837" s="12" cm="1">
        <f t="array" ref="Q837">SUMPRODUCT(($G$2:$G$2540=G837)*(P837&gt;$P$2:$P$2540))+1</f>
        <v>1</v>
      </c>
      <c r="R837" s="12" t="e">
        <f>(Q837*100000)+#REF!</f>
        <v>#REF!</v>
      </c>
      <c r="S837" t="e" cm="1">
        <f t="array" ref="S837">SUMPRODUCT(($G$2:$G$2540=G837)*(R837&gt;$R$2:$R$2540))+1</f>
        <v>#REF!</v>
      </c>
      <c r="T837" t="str">
        <f t="shared" si="87"/>
        <v xml:space="preserve">Newcastle </v>
      </c>
      <c r="U837">
        <v>0</v>
      </c>
      <c r="V837" t="s">
        <v>11</v>
      </c>
      <c r="W837">
        <f t="shared" si="88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89"/>
        <v>Afternoon45274</v>
      </c>
      <c r="D838" s="5" t="str">
        <f>IF('by region'!$C$2="Any","Any",'WTX courses'!V835)&amp;M838&amp;IF('by region'!$I$2="Any","Any",N838)&amp;G838</f>
        <v>AnyJumpAny45274</v>
      </c>
      <c r="E838" s="5" t="e">
        <f>IF(I838=#REF!,'WTX courses'!G835,"")</f>
        <v>#REF!</v>
      </c>
      <c r="F838" s="5" t="e">
        <f t="shared" si="90"/>
        <v>#REF!</v>
      </c>
      <c r="G838" s="15">
        <v>45274</v>
      </c>
      <c r="H838" s="16" t="s">
        <v>34</v>
      </c>
      <c r="I838" s="16" t="s">
        <v>31</v>
      </c>
      <c r="J838" s="16" t="s">
        <v>9</v>
      </c>
      <c r="K838" s="14" t="s">
        <v>24</v>
      </c>
      <c r="L838" s="14" t="s">
        <v>11</v>
      </c>
      <c r="M838" s="16" t="s">
        <v>12</v>
      </c>
      <c r="N838" s="16" t="s">
        <v>13</v>
      </c>
      <c r="O838" s="16" t="s">
        <v>14</v>
      </c>
      <c r="P838" s="12">
        <f t="shared" si="86"/>
        <v>1</v>
      </c>
      <c r="Q838" s="12" cm="1">
        <f t="array" ref="Q838">SUMPRODUCT(($G$2:$G$2540=G838)*(P838&gt;$P$2:$P$2540))+1</f>
        <v>1</v>
      </c>
      <c r="R838" s="12" t="e">
        <f>(Q838*100000)+#REF!</f>
        <v>#REF!</v>
      </c>
      <c r="S838" t="e" cm="1">
        <f t="array" ref="S838">SUMPRODUCT(($G$2:$G$2540=G838)*(R838&gt;$R$2:$R$2540))+1</f>
        <v>#REF!</v>
      </c>
      <c r="T838" t="str">
        <f t="shared" si="87"/>
        <v xml:space="preserve">Newcastle </v>
      </c>
      <c r="U838">
        <v>0</v>
      </c>
      <c r="V838" t="s">
        <v>30</v>
      </c>
      <c r="W838">
        <f t="shared" si="88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89"/>
        <v>Afternoon45283</v>
      </c>
      <c r="D839" s="5" t="str">
        <f>IF('by region'!$C$2="Any","Any",'WTX courses'!V836)&amp;M839&amp;IF('by region'!$I$2="Any","Any",N839)&amp;G839</f>
        <v>AnyJumpAny45283</v>
      </c>
      <c r="E839" s="5" t="e">
        <f>IF(I839=#REF!,'WTX courses'!G836,"")</f>
        <v>#REF!</v>
      </c>
      <c r="F839" s="5" t="e">
        <f t="shared" si="90"/>
        <v>#REF!</v>
      </c>
      <c r="G839" s="15">
        <v>45283</v>
      </c>
      <c r="H839" s="16" t="s">
        <v>37</v>
      </c>
      <c r="I839" s="16" t="s">
        <v>31</v>
      </c>
      <c r="J839" s="16" t="s">
        <v>9</v>
      </c>
      <c r="K839" s="14" t="s">
        <v>24</v>
      </c>
      <c r="L839" s="14" t="s">
        <v>11</v>
      </c>
      <c r="M839" s="16" t="s">
        <v>12</v>
      </c>
      <c r="N839" s="16" t="s">
        <v>13</v>
      </c>
      <c r="O839" s="16" t="s">
        <v>14</v>
      </c>
      <c r="P839" s="12">
        <f t="shared" si="86"/>
        <v>1</v>
      </c>
      <c r="Q839" s="12" cm="1">
        <f t="array" ref="Q839">SUMPRODUCT(($G$2:$G$2540=G839)*(P839&gt;$P$2:$P$2540))+1</f>
        <v>1</v>
      </c>
      <c r="R839" s="12" t="e">
        <f>(Q839*100000)+#REF!</f>
        <v>#REF!</v>
      </c>
      <c r="S839" t="e" cm="1">
        <f t="array" ref="S839">SUMPRODUCT(($G$2:$G$2540=G839)*(R839&gt;$R$2:$R$2540))+1</f>
        <v>#REF!</v>
      </c>
      <c r="T839" t="str">
        <f t="shared" si="87"/>
        <v xml:space="preserve">Newcastle </v>
      </c>
      <c r="U839">
        <v>0</v>
      </c>
      <c r="V839" t="s">
        <v>19</v>
      </c>
      <c r="W839">
        <f t="shared" si="88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89"/>
        <v>Afternoon44933</v>
      </c>
      <c r="D840" s="5" t="str">
        <f>IF('by region'!$C$2="Any","Any",'WTX courses'!V837)&amp;M840&amp;IF('by region'!$I$2="Any","Any",N840)&amp;G840</f>
        <v>AnyJumpAny44933</v>
      </c>
      <c r="E840" s="5" t="e">
        <f>IF(I840=#REF!,'WTX courses'!G837,"")</f>
        <v>#REF!</v>
      </c>
      <c r="F840" s="5" t="e">
        <f t="shared" si="90"/>
        <v>#REF!</v>
      </c>
      <c r="G840" s="15">
        <v>44933</v>
      </c>
      <c r="H840" s="16" t="s">
        <v>37</v>
      </c>
      <c r="I840" s="16" t="s">
        <v>38</v>
      </c>
      <c r="J840" s="16" t="s">
        <v>9</v>
      </c>
      <c r="K840" s="14" t="s">
        <v>16</v>
      </c>
      <c r="L840" s="14" t="s">
        <v>19</v>
      </c>
      <c r="M840" s="16" t="s">
        <v>12</v>
      </c>
      <c r="N840" s="16" t="s">
        <v>13</v>
      </c>
      <c r="O840" s="16" t="s">
        <v>14</v>
      </c>
      <c r="P840" s="12">
        <f t="shared" si="86"/>
        <v>1</v>
      </c>
      <c r="Q840" s="12" cm="1">
        <f t="array" ref="Q840">SUMPRODUCT(($G$2:$G$2540=G840)*(P840&gt;$P$2:$P$2540))+1</f>
        <v>1</v>
      </c>
      <c r="R840" s="12" t="e">
        <f>(Q840*100000)+#REF!</f>
        <v>#REF!</v>
      </c>
      <c r="S840" t="e" cm="1">
        <f t="array" ref="S840">SUMPRODUCT(($G$2:$G$2540=G840)*(R840&gt;$R$2:$R$2540))+1</f>
        <v>#REF!</v>
      </c>
      <c r="T840" t="str">
        <f t="shared" si="87"/>
        <v xml:space="preserve">Sandown Park </v>
      </c>
      <c r="U840">
        <v>0</v>
      </c>
      <c r="V840" t="s">
        <v>19</v>
      </c>
      <c r="W840">
        <f t="shared" si="88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89"/>
        <v>Afternoon44961</v>
      </c>
      <c r="D841" s="5" t="str">
        <f>IF('by region'!$C$2="Any","Any",'WTX courses'!V838)&amp;M841&amp;IF('by region'!$I$2="Any","Any",N841)&amp;G841</f>
        <v>AnyJumpAny44961</v>
      </c>
      <c r="E841" s="5" t="e">
        <f>IF(I841=#REF!,'WTX courses'!G838,"")</f>
        <v>#REF!</v>
      </c>
      <c r="F841" s="5" t="e">
        <f t="shared" si="90"/>
        <v>#REF!</v>
      </c>
      <c r="G841" s="15">
        <v>44961</v>
      </c>
      <c r="H841" s="16" t="s">
        <v>37</v>
      </c>
      <c r="I841" s="16" t="s">
        <v>38</v>
      </c>
      <c r="J841" s="16" t="s">
        <v>9</v>
      </c>
      <c r="K841" s="14" t="s">
        <v>16</v>
      </c>
      <c r="L841" s="14" t="s">
        <v>19</v>
      </c>
      <c r="M841" s="16" t="s">
        <v>12</v>
      </c>
      <c r="N841" s="16" t="s">
        <v>13</v>
      </c>
      <c r="O841" s="16" t="s">
        <v>14</v>
      </c>
      <c r="P841" s="12">
        <f t="shared" si="86"/>
        <v>1</v>
      </c>
      <c r="Q841" s="12" cm="1">
        <f t="array" ref="Q841">SUMPRODUCT(($G$2:$G$2540=G841)*(P841&gt;$P$2:$P$2540))+1</f>
        <v>1</v>
      </c>
      <c r="R841" s="12" t="e">
        <f>(Q841*100000)+#REF!</f>
        <v>#REF!</v>
      </c>
      <c r="S841" t="e" cm="1">
        <f t="array" ref="S841">SUMPRODUCT(($G$2:$G$2540=G841)*(R841&gt;$R$2:$R$2540))+1</f>
        <v>#REF!</v>
      </c>
      <c r="T841" t="str">
        <f t="shared" si="87"/>
        <v xml:space="preserve">Sandown Park </v>
      </c>
      <c r="U841">
        <v>0</v>
      </c>
      <c r="V841" t="s">
        <v>11</v>
      </c>
      <c r="W841">
        <f t="shared" si="88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89"/>
        <v>Afternoon44973</v>
      </c>
      <c r="D842" s="5" t="str">
        <f>IF('by region'!$C$2="Any","Any",'WTX courses'!V839)&amp;M842&amp;IF('by region'!$I$2="Any","Any",N842)&amp;G842</f>
        <v>AnyJumpAny44973</v>
      </c>
      <c r="E842" s="5" t="e">
        <f>IF(I842=#REF!,'WTX courses'!G839,"")</f>
        <v>#REF!</v>
      </c>
      <c r="F842" s="5" t="e">
        <f t="shared" si="90"/>
        <v>#REF!</v>
      </c>
      <c r="G842" s="15">
        <v>44973</v>
      </c>
      <c r="H842" s="16" t="s">
        <v>34</v>
      </c>
      <c r="I842" s="16" t="s">
        <v>38</v>
      </c>
      <c r="J842" s="16" t="s">
        <v>9</v>
      </c>
      <c r="K842" s="14" t="s">
        <v>16</v>
      </c>
      <c r="L842" s="14" t="s">
        <v>19</v>
      </c>
      <c r="M842" s="16" t="s">
        <v>12</v>
      </c>
      <c r="N842" s="16" t="s">
        <v>13</v>
      </c>
      <c r="O842" s="16" t="s">
        <v>14</v>
      </c>
      <c r="P842" s="12">
        <f t="shared" si="86"/>
        <v>1</v>
      </c>
      <c r="Q842" s="12" cm="1">
        <f t="array" ref="Q842">SUMPRODUCT(($G$2:$G$2540=G842)*(P842&gt;$P$2:$P$2540))+1</f>
        <v>1</v>
      </c>
      <c r="R842" s="12" t="e">
        <f>(Q842*100000)+#REF!</f>
        <v>#REF!</v>
      </c>
      <c r="S842" t="e" cm="1">
        <f t="array" ref="S842">SUMPRODUCT(($G$2:$G$2540=G842)*(R842&gt;$R$2:$R$2540))+1</f>
        <v>#REF!</v>
      </c>
      <c r="T842" t="str">
        <f t="shared" si="87"/>
        <v xml:space="preserve">Sandown Park </v>
      </c>
      <c r="U842">
        <v>1</v>
      </c>
      <c r="V842" t="s">
        <v>11</v>
      </c>
      <c r="W842">
        <f t="shared" si="88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89"/>
        <v>Afternoon44992</v>
      </c>
      <c r="D843" s="5" t="str">
        <f>IF('by region'!$C$2="Any","Any",'WTX courses'!V840)&amp;M843&amp;IF('by region'!$I$2="Any","Any",N843)&amp;G843</f>
        <v>AnyJumpAny44992</v>
      </c>
      <c r="E843" s="5" t="e">
        <f>IF(I843=#REF!,'WTX courses'!G840,"")</f>
        <v>#REF!</v>
      </c>
      <c r="F843" s="5" t="e">
        <f t="shared" si="90"/>
        <v>#REF!</v>
      </c>
      <c r="G843" s="15">
        <v>44992</v>
      </c>
      <c r="H843" s="16" t="s">
        <v>7</v>
      </c>
      <c r="I843" s="16" t="s">
        <v>38</v>
      </c>
      <c r="J843" s="16" t="s">
        <v>9</v>
      </c>
      <c r="K843" s="14" t="s">
        <v>16</v>
      </c>
      <c r="L843" s="14" t="s">
        <v>19</v>
      </c>
      <c r="M843" s="16" t="s">
        <v>12</v>
      </c>
      <c r="N843" s="16" t="s">
        <v>13</v>
      </c>
      <c r="O843" s="16" t="s">
        <v>14</v>
      </c>
      <c r="P843" s="12">
        <f t="shared" si="86"/>
        <v>1</v>
      </c>
      <c r="Q843" s="12" cm="1">
        <f t="array" ref="Q843">SUMPRODUCT(($G$2:$G$2540=G843)*(P843&gt;$P$2:$P$2540))+1</f>
        <v>1</v>
      </c>
      <c r="R843" s="12" t="e">
        <f>(Q843*100000)+#REF!</f>
        <v>#REF!</v>
      </c>
      <c r="S843" t="e" cm="1">
        <f t="array" ref="S843">SUMPRODUCT(($G$2:$G$2540=G843)*(R843&gt;$R$2:$R$2540))+1</f>
        <v>#REF!</v>
      </c>
      <c r="T843" t="str">
        <f t="shared" si="87"/>
        <v xml:space="preserve">Sandown Park </v>
      </c>
      <c r="U843">
        <v>0</v>
      </c>
      <c r="V843" t="s">
        <v>19</v>
      </c>
      <c r="W843">
        <f t="shared" si="88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89"/>
        <v>Afternoon44996</v>
      </c>
      <c r="D844" s="5" t="str">
        <f>IF('by region'!$C$2="Any","Any",'WTX courses'!V841)&amp;M844&amp;IF('by region'!$I$2="Any","Any",N844)&amp;G844</f>
        <v>AnyJumpAny44996</v>
      </c>
      <c r="E844" s="5" t="e">
        <f>IF(I844=#REF!,'WTX courses'!G841,"")</f>
        <v>#REF!</v>
      </c>
      <c r="F844" s="5" t="e">
        <f t="shared" si="90"/>
        <v>#REF!</v>
      </c>
      <c r="G844" s="15">
        <v>44996</v>
      </c>
      <c r="H844" s="16" t="s">
        <v>37</v>
      </c>
      <c r="I844" s="16" t="s">
        <v>38</v>
      </c>
      <c r="J844" s="16" t="s">
        <v>9</v>
      </c>
      <c r="K844" s="14" t="s">
        <v>16</v>
      </c>
      <c r="L844" s="14" t="s">
        <v>19</v>
      </c>
      <c r="M844" s="16" t="s">
        <v>12</v>
      </c>
      <c r="N844" s="16" t="s">
        <v>13</v>
      </c>
      <c r="O844" s="16" t="s">
        <v>14</v>
      </c>
      <c r="P844" s="12">
        <f t="shared" si="86"/>
        <v>1</v>
      </c>
      <c r="Q844" s="12" cm="1">
        <f t="array" ref="Q844">SUMPRODUCT(($G$2:$G$2540=G844)*(P844&gt;$P$2:$P$2540))+1</f>
        <v>1</v>
      </c>
      <c r="R844" s="12" t="e">
        <f>(Q844*100000)+#REF!</f>
        <v>#REF!</v>
      </c>
      <c r="S844" t="e" cm="1">
        <f t="array" ref="S844">SUMPRODUCT(($G$2:$G$2540=G844)*(R844&gt;$R$2:$R$2540))+1</f>
        <v>#REF!</v>
      </c>
      <c r="T844" t="str">
        <f t="shared" si="87"/>
        <v xml:space="preserve">Sandown Park </v>
      </c>
      <c r="U844">
        <v>0</v>
      </c>
      <c r="V844" t="s">
        <v>17</v>
      </c>
      <c r="W844">
        <f t="shared" si="88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89"/>
        <v>Afternoon45045</v>
      </c>
      <c r="D845" s="5" t="str">
        <f>IF('by region'!$C$2="Any","Any",'WTX courses'!V842)&amp;M845&amp;IF('by region'!$I$2="Any","Any",N845)&amp;G845</f>
        <v>AnyJumpAny45045</v>
      </c>
      <c r="E845" s="5" t="e">
        <f>IF(I845=#REF!,'WTX courses'!G842,"")</f>
        <v>#REF!</v>
      </c>
      <c r="F845" s="5" t="e">
        <f t="shared" si="90"/>
        <v>#REF!</v>
      </c>
      <c r="G845" s="15">
        <v>45045</v>
      </c>
      <c r="H845" s="16" t="s">
        <v>37</v>
      </c>
      <c r="I845" s="16" t="s">
        <v>38</v>
      </c>
      <c r="J845" s="16" t="s">
        <v>9</v>
      </c>
      <c r="K845" s="14" t="s">
        <v>16</v>
      </c>
      <c r="L845" s="14" t="s">
        <v>19</v>
      </c>
      <c r="M845" s="16" t="s">
        <v>12</v>
      </c>
      <c r="N845" s="16" t="s">
        <v>13</v>
      </c>
      <c r="O845" s="16" t="s">
        <v>14</v>
      </c>
      <c r="P845" s="12">
        <f t="shared" si="86"/>
        <v>1</v>
      </c>
      <c r="Q845" s="12" cm="1">
        <f t="array" ref="Q845">SUMPRODUCT(($G$2:$G$2540=G845)*(P845&gt;$P$2:$P$2540))+1</f>
        <v>1</v>
      </c>
      <c r="R845" s="12" t="e">
        <f>(Q845*100000)+#REF!</f>
        <v>#REF!</v>
      </c>
      <c r="S845" t="e" cm="1">
        <f t="array" ref="S845">SUMPRODUCT(($G$2:$G$2540=G845)*(R845&gt;$R$2:$R$2540))+1</f>
        <v>#REF!</v>
      </c>
      <c r="T845" t="str">
        <f t="shared" si="87"/>
        <v xml:space="preserve">Sandown Park </v>
      </c>
      <c r="U845">
        <v>0</v>
      </c>
      <c r="V845" t="s">
        <v>11</v>
      </c>
      <c r="W845">
        <f t="shared" si="88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89"/>
        <v>Afternoon45242</v>
      </c>
      <c r="D846" s="5" t="str">
        <f>IF('by region'!$C$2="Any","Any",'WTX courses'!V843)&amp;M846&amp;IF('by region'!$I$2="Any","Any",N846)&amp;G846</f>
        <v>AnyJumpAny45242</v>
      </c>
      <c r="E846" s="5" t="e">
        <f>IF(I846=#REF!,'WTX courses'!G843,"")</f>
        <v>#REF!</v>
      </c>
      <c r="F846" s="5" t="e">
        <f t="shared" si="90"/>
        <v>#REF!</v>
      </c>
      <c r="G846" s="15">
        <v>45242</v>
      </c>
      <c r="H846" s="16" t="s">
        <v>40</v>
      </c>
      <c r="I846" s="16" t="s">
        <v>38</v>
      </c>
      <c r="J846" s="16" t="s">
        <v>9</v>
      </c>
      <c r="K846" s="14" t="s">
        <v>16</v>
      </c>
      <c r="L846" s="14" t="s">
        <v>19</v>
      </c>
      <c r="M846" s="16" t="s">
        <v>12</v>
      </c>
      <c r="N846" s="16" t="s">
        <v>13</v>
      </c>
      <c r="O846" s="16" t="s">
        <v>14</v>
      </c>
      <c r="P846" s="12">
        <f t="shared" si="86"/>
        <v>1</v>
      </c>
      <c r="Q846" s="12" cm="1">
        <f t="array" ref="Q846">SUMPRODUCT(($G$2:$G$2540=G846)*(P846&gt;$P$2:$P$2540))+1</f>
        <v>1</v>
      </c>
      <c r="R846" s="12" t="e">
        <f>(Q846*100000)+#REF!</f>
        <v>#REF!</v>
      </c>
      <c r="S846" t="e" cm="1">
        <f t="array" ref="S846">SUMPRODUCT(($G$2:$G$2540=G846)*(R846&gt;$R$2:$R$2540))+1</f>
        <v>#REF!</v>
      </c>
      <c r="T846" t="str">
        <f t="shared" si="87"/>
        <v xml:space="preserve">Sandown Park </v>
      </c>
      <c r="U846">
        <v>0</v>
      </c>
      <c r="V846" t="s">
        <v>17</v>
      </c>
      <c r="W846">
        <f t="shared" si="88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89"/>
        <v>Afternoon45268</v>
      </c>
      <c r="D847" s="5" t="str">
        <f>IF('by region'!$C$2="Any","Any",'WTX courses'!V844)&amp;M847&amp;IF('by region'!$I$2="Any","Any",N847)&amp;G847</f>
        <v>AnyJumpAny45268</v>
      </c>
      <c r="E847" s="5" t="e">
        <f>IF(I847=#REF!,'WTX courses'!G844,"")</f>
        <v>#REF!</v>
      </c>
      <c r="F847" s="5" t="e">
        <f t="shared" si="90"/>
        <v>#REF!</v>
      </c>
      <c r="G847" s="15">
        <v>45268</v>
      </c>
      <c r="H847" s="16" t="s">
        <v>35</v>
      </c>
      <c r="I847" s="16" t="s">
        <v>38</v>
      </c>
      <c r="J847" s="16" t="s">
        <v>9</v>
      </c>
      <c r="K847" s="14" t="s">
        <v>16</v>
      </c>
      <c r="L847" s="14" t="s">
        <v>19</v>
      </c>
      <c r="M847" s="16" t="s">
        <v>12</v>
      </c>
      <c r="N847" s="16" t="s">
        <v>13</v>
      </c>
      <c r="O847" s="16" t="s">
        <v>14</v>
      </c>
      <c r="P847" s="12">
        <f t="shared" si="86"/>
        <v>1</v>
      </c>
      <c r="Q847" s="12" cm="1">
        <f t="array" ref="Q847">SUMPRODUCT(($G$2:$G$2540=G847)*(P847&gt;$P$2:$P$2540))+1</f>
        <v>1</v>
      </c>
      <c r="R847" s="12" t="e">
        <f>(Q847*100000)+#REF!</f>
        <v>#REF!</v>
      </c>
      <c r="S847" t="e" cm="1">
        <f t="array" ref="S847">SUMPRODUCT(($G$2:$G$2540=G847)*(R847&gt;$R$2:$R$2540))+1</f>
        <v>#REF!</v>
      </c>
      <c r="T847" t="str">
        <f t="shared" si="87"/>
        <v xml:space="preserve">Sandown Park </v>
      </c>
      <c r="U847">
        <v>0</v>
      </c>
      <c r="V847" t="s">
        <v>30</v>
      </c>
      <c r="W847">
        <f t="shared" si="88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89"/>
        <v>Afternoon45269</v>
      </c>
      <c r="D848" s="5" t="str">
        <f>IF('by region'!$C$2="Any","Any",'WTX courses'!V845)&amp;M848&amp;IF('by region'!$I$2="Any","Any",N848)&amp;G848</f>
        <v>AnyJumpAny45269</v>
      </c>
      <c r="E848" s="5" t="e">
        <f>IF(I848=#REF!,'WTX courses'!G845,"")</f>
        <v>#REF!</v>
      </c>
      <c r="F848" s="5" t="e">
        <f t="shared" si="90"/>
        <v>#REF!</v>
      </c>
      <c r="G848" s="15">
        <v>45269</v>
      </c>
      <c r="H848" s="16" t="s">
        <v>37</v>
      </c>
      <c r="I848" s="16" t="s">
        <v>38</v>
      </c>
      <c r="J848" s="16" t="s">
        <v>9</v>
      </c>
      <c r="K848" s="14" t="s">
        <v>16</v>
      </c>
      <c r="L848" s="14" t="s">
        <v>19</v>
      </c>
      <c r="M848" s="16" t="s">
        <v>12</v>
      </c>
      <c r="N848" s="16" t="s">
        <v>13</v>
      </c>
      <c r="O848" s="16" t="s">
        <v>14</v>
      </c>
      <c r="P848" s="12">
        <f t="shared" si="86"/>
        <v>1</v>
      </c>
      <c r="Q848" s="12" cm="1">
        <f t="array" ref="Q848">SUMPRODUCT(($G$2:$G$2540=G848)*(P848&gt;$P$2:$P$2540))+1</f>
        <v>1</v>
      </c>
      <c r="R848" s="12" t="e">
        <f>(Q848*100000)+#REF!</f>
        <v>#REF!</v>
      </c>
      <c r="S848" t="e" cm="1">
        <f t="array" ref="S848">SUMPRODUCT(($G$2:$G$2540=G848)*(R848&gt;$R$2:$R$2540))+1</f>
        <v>#REF!</v>
      </c>
      <c r="T848" t="str">
        <f t="shared" si="87"/>
        <v xml:space="preserve">Sandown Park </v>
      </c>
      <c r="U848">
        <v>0</v>
      </c>
      <c r="V848" t="s">
        <v>19</v>
      </c>
      <c r="W848">
        <f t="shared" si="88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89"/>
        <v>Afternoon44955</v>
      </c>
      <c r="D849" s="5" t="str">
        <f>IF('by region'!$C$2="Any","Any",'WTX courses'!V847)&amp;M849&amp;IF('by region'!$I$2="Any","Any",N849)&amp;G849</f>
        <v>AnyJumpAny44955</v>
      </c>
      <c r="E849" s="5" t="e">
        <f>IF(I849=#REF!,'WTX courses'!G847,"")</f>
        <v>#REF!</v>
      </c>
      <c r="F849" s="5" t="e">
        <f t="shared" si="90"/>
        <v>#REF!</v>
      </c>
      <c r="G849" s="15">
        <v>44955</v>
      </c>
      <c r="H849" s="16" t="s">
        <v>40</v>
      </c>
      <c r="I849" s="16" t="s">
        <v>46</v>
      </c>
      <c r="J849" s="16" t="s">
        <v>9</v>
      </c>
      <c r="K849" s="14" t="s">
        <v>24</v>
      </c>
      <c r="L849" s="14" t="s">
        <v>11</v>
      </c>
      <c r="M849" s="16" t="s">
        <v>12</v>
      </c>
      <c r="N849" s="16" t="s">
        <v>13</v>
      </c>
      <c r="O849" s="16" t="s">
        <v>14</v>
      </c>
      <c r="P849" s="12">
        <f t="shared" si="86"/>
        <v>1</v>
      </c>
      <c r="Q849" s="12" cm="1">
        <f t="array" ref="Q849">SUMPRODUCT(($G$2:$G$2540=G849)*(P849&gt;$P$2:$P$2540))+1</f>
        <v>1</v>
      </c>
      <c r="R849" s="12" t="e">
        <f>(Q849*100000)+#REF!</f>
        <v>#REF!</v>
      </c>
      <c r="S849" t="e" cm="1">
        <f t="array" ref="S849">SUMPRODUCT(($G$2:$G$2540=G849)*(R849&gt;$R$2:$R$2540))+1</f>
        <v>#REF!</v>
      </c>
      <c r="T849" t="str">
        <f t="shared" si="87"/>
        <v xml:space="preserve">Sedgefield </v>
      </c>
      <c r="U849">
        <v>0</v>
      </c>
      <c r="V849" t="s">
        <v>17</v>
      </c>
      <c r="W849">
        <f t="shared" si="88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89"/>
        <v>Afternoon44965</v>
      </c>
      <c r="D850" s="5" t="str">
        <f>IF('by region'!$C$2="Any","Any",'WTX courses'!V848)&amp;M850&amp;IF('by region'!$I$2="Any","Any",N850)&amp;G850</f>
        <v>AnyJumpAny44965</v>
      </c>
      <c r="E850" s="5" t="e">
        <f>IF(I850=#REF!,'WTX courses'!G848,"")</f>
        <v>#REF!</v>
      </c>
      <c r="F850" s="5" t="e">
        <f t="shared" si="90"/>
        <v>#REF!</v>
      </c>
      <c r="G850" s="15">
        <v>44965</v>
      </c>
      <c r="H850" s="16" t="s">
        <v>27</v>
      </c>
      <c r="I850" s="16" t="s">
        <v>46</v>
      </c>
      <c r="J850" s="16" t="s">
        <v>9</v>
      </c>
      <c r="K850" s="14" t="s">
        <v>24</v>
      </c>
      <c r="L850" s="14" t="s">
        <v>11</v>
      </c>
      <c r="M850" s="16" t="s">
        <v>12</v>
      </c>
      <c r="N850" s="16" t="s">
        <v>13</v>
      </c>
      <c r="O850" s="16" t="s">
        <v>14</v>
      </c>
      <c r="P850" s="12">
        <f t="shared" si="86"/>
        <v>1</v>
      </c>
      <c r="Q850" s="12" cm="1">
        <f t="array" ref="Q850">SUMPRODUCT(($G$2:$G$2540=G850)*(P850&gt;$P$2:$P$2540))+1</f>
        <v>1</v>
      </c>
      <c r="R850" s="12" t="e">
        <f>(Q850*100000)+#REF!</f>
        <v>#REF!</v>
      </c>
      <c r="S850" t="e" cm="1">
        <f t="array" ref="S850">SUMPRODUCT(($G$2:$G$2540=G850)*(R850&gt;$R$2:$R$2540))+1</f>
        <v>#REF!</v>
      </c>
      <c r="T850" t="str">
        <f t="shared" si="87"/>
        <v xml:space="preserve">Sedgefield </v>
      </c>
      <c r="U850">
        <v>0</v>
      </c>
      <c r="V850" t="s">
        <v>19</v>
      </c>
      <c r="W850">
        <f t="shared" si="88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89"/>
        <v>Afternoon44980</v>
      </c>
      <c r="D851" s="5" t="str">
        <f>IF('by region'!$C$2="Any","Any",'WTX courses'!V849)&amp;M851&amp;IF('by region'!$I$2="Any","Any",N851)&amp;G851</f>
        <v>AnyJumpAny44980</v>
      </c>
      <c r="E851" s="5" t="e">
        <f>IF(I851=#REF!,'WTX courses'!G849,"")</f>
        <v>#REF!</v>
      </c>
      <c r="F851" s="5" t="e">
        <f t="shared" si="90"/>
        <v>#REF!</v>
      </c>
      <c r="G851" s="15">
        <v>44980</v>
      </c>
      <c r="H851" s="16" t="s">
        <v>34</v>
      </c>
      <c r="I851" s="16" t="s">
        <v>46</v>
      </c>
      <c r="J851" s="16" t="s">
        <v>9</v>
      </c>
      <c r="K851" s="14" t="s">
        <v>24</v>
      </c>
      <c r="L851" s="14" t="s">
        <v>11</v>
      </c>
      <c r="M851" s="16" t="s">
        <v>12</v>
      </c>
      <c r="N851" s="16" t="s">
        <v>13</v>
      </c>
      <c r="O851" s="16" t="s">
        <v>14</v>
      </c>
      <c r="P851" s="12">
        <f t="shared" si="86"/>
        <v>1</v>
      </c>
      <c r="Q851" s="12" cm="1">
        <f t="array" ref="Q851">SUMPRODUCT(($G$2:$G$2540=G851)*(P851&gt;$P$2:$P$2540))+1</f>
        <v>1</v>
      </c>
      <c r="R851" s="12" t="e">
        <f>(Q851*100000)+#REF!</f>
        <v>#REF!</v>
      </c>
      <c r="S851" t="e" cm="1">
        <f t="array" ref="S851">SUMPRODUCT(($G$2:$G$2540=G851)*(R851&gt;$R$2:$R$2540))+1</f>
        <v>#REF!</v>
      </c>
      <c r="T851" t="str">
        <f t="shared" si="87"/>
        <v xml:space="preserve">Sedgefield </v>
      </c>
      <c r="U851">
        <v>0</v>
      </c>
      <c r="V851" t="s">
        <v>17</v>
      </c>
      <c r="W851">
        <f t="shared" si="88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89"/>
        <v>Afternoon44999</v>
      </c>
      <c r="D852" s="5" t="str">
        <f>IF('by region'!$C$2="Any","Any",'WTX courses'!V850)&amp;M852&amp;IF('by region'!$I$2="Any","Any",N852)&amp;G852</f>
        <v>AnyJumpAny44999</v>
      </c>
      <c r="E852" s="5" t="e">
        <f>IF(I852=#REF!,'WTX courses'!G850,"")</f>
        <v>#REF!</v>
      </c>
      <c r="F852" s="5" t="e">
        <f t="shared" si="90"/>
        <v>#REF!</v>
      </c>
      <c r="G852" s="15">
        <v>44999</v>
      </c>
      <c r="H852" s="16" t="s">
        <v>7</v>
      </c>
      <c r="I852" s="16" t="s">
        <v>46</v>
      </c>
      <c r="J852" s="16" t="s">
        <v>9</v>
      </c>
      <c r="K852" s="14" t="s">
        <v>24</v>
      </c>
      <c r="L852" s="14" t="s">
        <v>11</v>
      </c>
      <c r="M852" s="16" t="s">
        <v>12</v>
      </c>
      <c r="N852" s="16" t="s">
        <v>13</v>
      </c>
      <c r="O852" s="16" t="s">
        <v>14</v>
      </c>
      <c r="P852" s="12">
        <f t="shared" si="86"/>
        <v>1</v>
      </c>
      <c r="Q852" s="12" cm="1">
        <f t="array" ref="Q852">SUMPRODUCT(($G$2:$G$2540=G852)*(P852&gt;$P$2:$P$2540))+1</f>
        <v>1</v>
      </c>
      <c r="R852" s="12" t="e">
        <f>(Q852*100000)+#REF!</f>
        <v>#REF!</v>
      </c>
      <c r="S852" t="e" cm="1">
        <f t="array" ref="S852">SUMPRODUCT(($G$2:$G$2540=G852)*(R852&gt;$R$2:$R$2540))+1</f>
        <v>#REF!</v>
      </c>
      <c r="T852" t="str">
        <f t="shared" si="87"/>
        <v xml:space="preserve">Sedgefield </v>
      </c>
      <c r="U852">
        <v>0</v>
      </c>
      <c r="V852" t="s">
        <v>17</v>
      </c>
      <c r="W852">
        <f t="shared" si="88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89"/>
        <v>Afternoon45008</v>
      </c>
      <c r="D853" s="5" t="str">
        <f>IF('by region'!$C$2="Any","Any",'WTX courses'!V851)&amp;M853&amp;IF('by region'!$I$2="Any","Any",N853)&amp;G853</f>
        <v>AnyJumpAny45008</v>
      </c>
      <c r="E853" s="5" t="e">
        <f>IF(I853=#REF!,'WTX courses'!G851,"")</f>
        <v>#REF!</v>
      </c>
      <c r="F853" s="5" t="e">
        <f t="shared" si="90"/>
        <v>#REF!</v>
      </c>
      <c r="G853" s="15">
        <v>45008</v>
      </c>
      <c r="H853" s="16" t="s">
        <v>34</v>
      </c>
      <c r="I853" s="16" t="s">
        <v>46</v>
      </c>
      <c r="J853" s="16" t="s">
        <v>9</v>
      </c>
      <c r="K853" s="14" t="s">
        <v>24</v>
      </c>
      <c r="L853" s="14" t="s">
        <v>11</v>
      </c>
      <c r="M853" s="16" t="s">
        <v>12</v>
      </c>
      <c r="N853" s="16" t="s">
        <v>13</v>
      </c>
      <c r="O853" s="16" t="s">
        <v>14</v>
      </c>
      <c r="P853" s="12">
        <f t="shared" si="86"/>
        <v>1</v>
      </c>
      <c r="Q853" s="12" cm="1">
        <f t="array" ref="Q853">SUMPRODUCT(($G$2:$G$2540=G853)*(P853&gt;$P$2:$P$2540))+1</f>
        <v>1</v>
      </c>
      <c r="R853" s="12" t="e">
        <f>(Q853*100000)+#REF!</f>
        <v>#REF!</v>
      </c>
      <c r="S853" t="e" cm="1">
        <f t="array" ref="S853">SUMPRODUCT(($G$2:$G$2540=G853)*(R853&gt;$R$2:$R$2540))+1</f>
        <v>#REF!</v>
      </c>
      <c r="T853" t="str">
        <f t="shared" si="87"/>
        <v xml:space="preserve">Sedgefield </v>
      </c>
      <c r="U853">
        <v>0</v>
      </c>
      <c r="V853" t="s">
        <v>30</v>
      </c>
      <c r="W853">
        <f t="shared" si="88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89"/>
        <v>Afternoon45015</v>
      </c>
      <c r="D854" s="5" t="str">
        <f>IF('by region'!$C$2="Any","Any",'WTX courses'!V852)&amp;M854&amp;IF('by region'!$I$2="Any","Any",N854)&amp;G854</f>
        <v>AnyJumpAny45015</v>
      </c>
      <c r="E854" s="5" t="e">
        <f>IF(I854=#REF!,'WTX courses'!G852,"")</f>
        <v>#REF!</v>
      </c>
      <c r="F854" s="5" t="e">
        <f t="shared" si="90"/>
        <v>#REF!</v>
      </c>
      <c r="G854" s="15">
        <v>45015</v>
      </c>
      <c r="H854" s="16" t="s">
        <v>34</v>
      </c>
      <c r="I854" s="16" t="s">
        <v>46</v>
      </c>
      <c r="J854" s="16" t="s">
        <v>9</v>
      </c>
      <c r="K854" s="14" t="s">
        <v>24</v>
      </c>
      <c r="L854" s="14" t="s">
        <v>11</v>
      </c>
      <c r="M854" s="16" t="s">
        <v>12</v>
      </c>
      <c r="N854" s="16" t="s">
        <v>13</v>
      </c>
      <c r="O854" s="16" t="s">
        <v>14</v>
      </c>
      <c r="P854" s="12">
        <f t="shared" si="86"/>
        <v>1</v>
      </c>
      <c r="Q854" s="12" cm="1">
        <f t="array" ref="Q854">SUMPRODUCT(($G$2:$G$2540=G854)*(P854&gt;$P$2:$P$2540))+1</f>
        <v>1</v>
      </c>
      <c r="R854" s="12" t="e">
        <f>(Q854*100000)+#REF!</f>
        <v>#REF!</v>
      </c>
      <c r="S854" t="e" cm="1">
        <f t="array" ref="S854">SUMPRODUCT(($G$2:$G$2540=G854)*(R854&gt;$R$2:$R$2540))+1</f>
        <v>#REF!</v>
      </c>
      <c r="T854" t="str">
        <f t="shared" si="87"/>
        <v xml:space="preserve">Sedgefield </v>
      </c>
      <c r="U854">
        <v>0</v>
      </c>
      <c r="V854" t="s">
        <v>11</v>
      </c>
      <c r="W854">
        <f t="shared" si="88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89"/>
        <v>Afternoon45030</v>
      </c>
      <c r="D855" s="5" t="str">
        <f>IF('by region'!$C$2="Any","Any",'WTX courses'!V853)&amp;M855&amp;IF('by region'!$I$2="Any","Any",N855)&amp;G855</f>
        <v>AnyJumpAny45030</v>
      </c>
      <c r="E855" s="5" t="e">
        <f>IF(I855=#REF!,'WTX courses'!G853,"")</f>
        <v>#REF!</v>
      </c>
      <c r="F855" s="5" t="e">
        <f t="shared" si="90"/>
        <v>#REF!</v>
      </c>
      <c r="G855" s="15">
        <v>45030</v>
      </c>
      <c r="H855" s="16" t="s">
        <v>35</v>
      </c>
      <c r="I855" s="16" t="s">
        <v>46</v>
      </c>
      <c r="J855" s="16" t="s">
        <v>9</v>
      </c>
      <c r="K855" s="14" t="s">
        <v>24</v>
      </c>
      <c r="L855" s="14" t="s">
        <v>11</v>
      </c>
      <c r="M855" s="16" t="s">
        <v>12</v>
      </c>
      <c r="N855" s="16" t="s">
        <v>13</v>
      </c>
      <c r="O855" s="16" t="s">
        <v>14</v>
      </c>
      <c r="P855" s="12">
        <f t="shared" si="86"/>
        <v>1</v>
      </c>
      <c r="Q855" s="12" cm="1">
        <f t="array" ref="Q855">SUMPRODUCT(($G$2:$G$2540=G855)*(P855&gt;$P$2:$P$2540))+1</f>
        <v>1</v>
      </c>
      <c r="R855" s="12" t="e">
        <f>(Q855*100000)+#REF!</f>
        <v>#REF!</v>
      </c>
      <c r="S855" t="e" cm="1">
        <f t="array" ref="S855">SUMPRODUCT(($G$2:$G$2540=G855)*(R855&gt;$R$2:$R$2540))+1</f>
        <v>#REF!</v>
      </c>
      <c r="T855" t="str">
        <f t="shared" si="87"/>
        <v xml:space="preserve">Sedgefield </v>
      </c>
      <c r="U855">
        <v>0</v>
      </c>
      <c r="V855" t="s">
        <v>19</v>
      </c>
      <c r="W855">
        <f t="shared" si="88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89"/>
        <v>Afternoon45062</v>
      </c>
      <c r="D856" s="5" t="str">
        <f>IF('by region'!$C$2="Any","Any",'WTX courses'!V854)&amp;M856&amp;IF('by region'!$I$2="Any","Any",N856)&amp;G856</f>
        <v>AnyJumpAny45062</v>
      </c>
      <c r="E856" s="5" t="e">
        <f>IF(I856=#REF!,'WTX courses'!G854,"")</f>
        <v>#REF!</v>
      </c>
      <c r="F856" s="5" t="e">
        <f t="shared" si="90"/>
        <v>#REF!</v>
      </c>
      <c r="G856" s="15">
        <v>45062</v>
      </c>
      <c r="H856" s="16" t="s">
        <v>7</v>
      </c>
      <c r="I856" s="16" t="s">
        <v>46</v>
      </c>
      <c r="J856" s="16" t="s">
        <v>9</v>
      </c>
      <c r="K856" s="14" t="s">
        <v>24</v>
      </c>
      <c r="L856" s="14" t="s">
        <v>11</v>
      </c>
      <c r="M856" s="16" t="s">
        <v>12</v>
      </c>
      <c r="N856" s="16" t="s">
        <v>13</v>
      </c>
      <c r="O856" s="16" t="s">
        <v>14</v>
      </c>
      <c r="P856" s="12">
        <f t="shared" si="86"/>
        <v>1</v>
      </c>
      <c r="Q856" s="12" cm="1">
        <f t="array" ref="Q856">SUMPRODUCT(($G$2:$G$2540=G856)*(P856&gt;$P$2:$P$2540))+1</f>
        <v>1</v>
      </c>
      <c r="R856" s="12" t="e">
        <f>(Q856*100000)+#REF!</f>
        <v>#REF!</v>
      </c>
      <c r="S856" t="e" cm="1">
        <f t="array" ref="S856">SUMPRODUCT(($G$2:$G$2540=G856)*(R856&gt;$R$2:$R$2540))+1</f>
        <v>#REF!</v>
      </c>
      <c r="T856" t="str">
        <f t="shared" si="87"/>
        <v xml:space="preserve">Sedgefield </v>
      </c>
      <c r="U856">
        <v>0</v>
      </c>
      <c r="V856" t="s">
        <v>17</v>
      </c>
      <c r="W856">
        <f t="shared" si="88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89"/>
        <v>Evening45168</v>
      </c>
      <c r="D857" s="5" t="str">
        <f>IF('by region'!$C$2="Any","Any",'WTX courses'!V855)&amp;M857&amp;IF('by region'!$I$2="Any","Any",N857)&amp;G857</f>
        <v>AnyJumpAny45168</v>
      </c>
      <c r="E857" s="5" t="e">
        <f>IF(I857=#REF!,'WTX courses'!G855,"")</f>
        <v>#REF!</v>
      </c>
      <c r="F857" s="5" t="e">
        <f t="shared" si="90"/>
        <v>#REF!</v>
      </c>
      <c r="G857" s="15">
        <v>45168</v>
      </c>
      <c r="H857" s="16" t="s">
        <v>27</v>
      </c>
      <c r="I857" s="16" t="s">
        <v>46</v>
      </c>
      <c r="J857" s="16" t="s">
        <v>80</v>
      </c>
      <c r="K857" s="14" t="s">
        <v>24</v>
      </c>
      <c r="L857" s="14" t="s">
        <v>11</v>
      </c>
      <c r="M857" s="16" t="s">
        <v>12</v>
      </c>
      <c r="N857" s="16" t="s">
        <v>13</v>
      </c>
      <c r="O857" s="16" t="s">
        <v>14</v>
      </c>
      <c r="P857" s="12">
        <f t="shared" si="86"/>
        <v>2</v>
      </c>
      <c r="Q857" s="12" cm="1">
        <f t="array" ref="Q857">SUMPRODUCT(($G$2:$G$2540=G857)*(P857&gt;$P$2:$P$2540))+1</f>
        <v>2</v>
      </c>
      <c r="R857" s="12" t="e">
        <f>(Q857*100000)+#REF!</f>
        <v>#REF!</v>
      </c>
      <c r="S857" t="e" cm="1">
        <f t="array" ref="S857">SUMPRODUCT(($G$2:$G$2540=G857)*(R857&gt;$R$2:$R$2540))+1</f>
        <v>#REF!</v>
      </c>
      <c r="T857" t="str">
        <f t="shared" si="87"/>
        <v>Sedgefield †</v>
      </c>
      <c r="U857">
        <v>0</v>
      </c>
      <c r="V857" t="s">
        <v>30</v>
      </c>
      <c r="W857">
        <f t="shared" si="88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89"/>
        <v>Afternoon45176</v>
      </c>
      <c r="D858" s="5" t="str">
        <f>IF('by region'!$C$2="Any","Any",'WTX courses'!V856)&amp;M858&amp;IF('by region'!$I$2="Any","Any",N858)&amp;G858</f>
        <v>AnyJumpAny45176</v>
      </c>
      <c r="E858" s="5" t="e">
        <f>IF(I858=#REF!,'WTX courses'!G856,"")</f>
        <v>#REF!</v>
      </c>
      <c r="F858" s="5" t="e">
        <f t="shared" si="90"/>
        <v>#REF!</v>
      </c>
      <c r="G858" s="15">
        <v>45176</v>
      </c>
      <c r="H858" s="16" t="s">
        <v>34</v>
      </c>
      <c r="I858" s="16" t="s">
        <v>46</v>
      </c>
      <c r="J858" s="16" t="s">
        <v>9</v>
      </c>
      <c r="K858" s="14" t="s">
        <v>24</v>
      </c>
      <c r="L858" s="14" t="s">
        <v>11</v>
      </c>
      <c r="M858" s="16" t="s">
        <v>12</v>
      </c>
      <c r="N858" s="16" t="s">
        <v>13</v>
      </c>
      <c r="O858" s="16" t="s">
        <v>14</v>
      </c>
      <c r="P858" s="12">
        <f t="shared" si="86"/>
        <v>1</v>
      </c>
      <c r="Q858" s="12" cm="1">
        <f t="array" ref="Q858">SUMPRODUCT(($G$2:$G$2540=G858)*(P858&gt;$P$2:$P$2540))+1</f>
        <v>1</v>
      </c>
      <c r="R858" s="12" t="e">
        <f>(Q858*100000)+#REF!</f>
        <v>#REF!</v>
      </c>
      <c r="S858" t="e" cm="1">
        <f t="array" ref="S858">SUMPRODUCT(($G$2:$G$2540=G858)*(R858&gt;$R$2:$R$2540))+1</f>
        <v>#REF!</v>
      </c>
      <c r="T858" t="str">
        <f t="shared" si="87"/>
        <v xml:space="preserve">Sedgefield </v>
      </c>
      <c r="U858">
        <v>0</v>
      </c>
      <c r="V858" t="s">
        <v>17</v>
      </c>
      <c r="W858">
        <f t="shared" si="88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89"/>
        <v>Afternoon45202</v>
      </c>
      <c r="D859" s="5" t="str">
        <f>IF('by region'!$C$2="Any","Any",'WTX courses'!V857)&amp;M859&amp;IF('by region'!$I$2="Any","Any",N859)&amp;G859</f>
        <v>AnyJumpAny45202</v>
      </c>
      <c r="E859" s="5" t="e">
        <f>IF(I859=#REF!,'WTX courses'!G857,"")</f>
        <v>#REF!</v>
      </c>
      <c r="F859" s="5" t="e">
        <f t="shared" si="90"/>
        <v>#REF!</v>
      </c>
      <c r="G859" s="15">
        <v>45202</v>
      </c>
      <c r="H859" s="16" t="s">
        <v>7</v>
      </c>
      <c r="I859" s="16" t="s">
        <v>46</v>
      </c>
      <c r="J859" s="16" t="s">
        <v>9</v>
      </c>
      <c r="K859" s="14" t="s">
        <v>24</v>
      </c>
      <c r="L859" s="14" t="s">
        <v>11</v>
      </c>
      <c r="M859" s="16" t="s">
        <v>12</v>
      </c>
      <c r="N859" s="16" t="s">
        <v>13</v>
      </c>
      <c r="O859" s="16" t="s">
        <v>14</v>
      </c>
      <c r="P859" s="12">
        <f t="shared" si="86"/>
        <v>1</v>
      </c>
      <c r="Q859" s="12" cm="1">
        <f t="array" ref="Q859">SUMPRODUCT(($G$2:$G$2540=G859)*(P859&gt;$P$2:$P$2540))+1</f>
        <v>1</v>
      </c>
      <c r="R859" s="12" t="e">
        <f>(Q859*100000)+#REF!</f>
        <v>#REF!</v>
      </c>
      <c r="S859" t="e" cm="1">
        <f t="array" ref="S859">SUMPRODUCT(($G$2:$G$2540=G859)*(R859&gt;$R$2:$R$2540))+1</f>
        <v>#REF!</v>
      </c>
      <c r="T859" t="str">
        <f t="shared" si="87"/>
        <v xml:space="preserve">Sedgefield </v>
      </c>
      <c r="U859">
        <v>0</v>
      </c>
      <c r="V859" t="s">
        <v>17</v>
      </c>
      <c r="W859">
        <f t="shared" si="88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89"/>
        <v>Afternoon45210</v>
      </c>
      <c r="D860" s="5" t="str">
        <f>IF('by region'!$C$2="Any","Any",'WTX courses'!V858)&amp;M860&amp;IF('by region'!$I$2="Any","Any",N860)&amp;G860</f>
        <v>AnyJumpAny45210</v>
      </c>
      <c r="E860" s="5" t="e">
        <f>IF(I860=#REF!,'WTX courses'!G858,"")</f>
        <v>#REF!</v>
      </c>
      <c r="F860" s="5" t="e">
        <f t="shared" si="90"/>
        <v>#REF!</v>
      </c>
      <c r="G860" s="15">
        <v>45210</v>
      </c>
      <c r="H860" s="16" t="s">
        <v>27</v>
      </c>
      <c r="I860" s="16" t="s">
        <v>46</v>
      </c>
      <c r="J860" s="16" t="s">
        <v>9</v>
      </c>
      <c r="K860" s="14" t="s">
        <v>24</v>
      </c>
      <c r="L860" s="14" t="s">
        <v>11</v>
      </c>
      <c r="M860" s="16" t="s">
        <v>12</v>
      </c>
      <c r="N860" s="16" t="s">
        <v>13</v>
      </c>
      <c r="O860" s="16" t="s">
        <v>14</v>
      </c>
      <c r="P860" s="12">
        <f t="shared" si="86"/>
        <v>1</v>
      </c>
      <c r="Q860" s="12" cm="1">
        <f t="array" ref="Q860">SUMPRODUCT(($G$2:$G$2540=G860)*(P860&gt;$P$2:$P$2540))+1</f>
        <v>1</v>
      </c>
      <c r="R860" s="12" t="e">
        <f>(Q860*100000)+#REF!</f>
        <v>#REF!</v>
      </c>
      <c r="S860" t="e" cm="1">
        <f t="array" ref="S860">SUMPRODUCT(($G$2:$G$2540=G860)*(R860&gt;$R$2:$R$2540))+1</f>
        <v>#REF!</v>
      </c>
      <c r="T860" t="str">
        <f t="shared" si="87"/>
        <v xml:space="preserve">Sedgefield </v>
      </c>
      <c r="U860">
        <v>0</v>
      </c>
      <c r="V860" t="s">
        <v>19</v>
      </c>
      <c r="W860">
        <f t="shared" si="88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89"/>
        <v>Afternoon45221</v>
      </c>
      <c r="D861" s="5" t="str">
        <f>IF('by region'!$C$2="Any","Any",'WTX courses'!V859)&amp;M861&amp;IF('by region'!$I$2="Any","Any",N861)&amp;G861</f>
        <v>AnyJumpAny45221</v>
      </c>
      <c r="E861" s="5" t="e">
        <f>IF(I861=#REF!,'WTX courses'!G859,"")</f>
        <v>#REF!</v>
      </c>
      <c r="F861" s="5" t="e">
        <f t="shared" si="90"/>
        <v>#REF!</v>
      </c>
      <c r="G861" s="15">
        <v>45221</v>
      </c>
      <c r="H861" s="16" t="s">
        <v>40</v>
      </c>
      <c r="I861" s="16" t="s">
        <v>46</v>
      </c>
      <c r="J861" s="16" t="s">
        <v>9</v>
      </c>
      <c r="K861" s="14" t="s">
        <v>24</v>
      </c>
      <c r="L861" s="14" t="s">
        <v>11</v>
      </c>
      <c r="M861" s="16" t="s">
        <v>12</v>
      </c>
      <c r="N861" s="16" t="s">
        <v>13</v>
      </c>
      <c r="O861" s="16" t="s">
        <v>14</v>
      </c>
      <c r="P861" s="12">
        <f t="shared" si="86"/>
        <v>1</v>
      </c>
      <c r="Q861" s="12" cm="1">
        <f t="array" ref="Q861">SUMPRODUCT(($G$2:$G$2540=G861)*(P861&gt;$P$2:$P$2540))+1</f>
        <v>1</v>
      </c>
      <c r="R861" s="12" t="e">
        <f>(Q861*100000)+#REF!</f>
        <v>#REF!</v>
      </c>
      <c r="S861" t="e" cm="1">
        <f t="array" ref="S861">SUMPRODUCT(($G$2:$G$2540=G861)*(R861&gt;$R$2:$R$2540))+1</f>
        <v>#REF!</v>
      </c>
      <c r="T861" t="str">
        <f t="shared" si="87"/>
        <v xml:space="preserve">Sedgefield </v>
      </c>
      <c r="U861">
        <v>0</v>
      </c>
      <c r="V861" t="s">
        <v>30</v>
      </c>
      <c r="W861">
        <f t="shared" si="88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89"/>
        <v>Afternoon45239</v>
      </c>
      <c r="D862" s="5" t="str">
        <f>IF('by region'!$C$2="Any","Any",'WTX courses'!V860)&amp;M862&amp;IF('by region'!$I$2="Any","Any",N862)&amp;G862</f>
        <v>AnyJumpAny45239</v>
      </c>
      <c r="E862" s="5" t="e">
        <f>IF(I862=#REF!,'WTX courses'!G860,"")</f>
        <v>#REF!</v>
      </c>
      <c r="F862" s="5" t="e">
        <f t="shared" si="90"/>
        <v>#REF!</v>
      </c>
      <c r="G862" s="15">
        <v>45239</v>
      </c>
      <c r="H862" s="16" t="s">
        <v>34</v>
      </c>
      <c r="I862" s="16" t="s">
        <v>46</v>
      </c>
      <c r="J862" s="16" t="s">
        <v>9</v>
      </c>
      <c r="K862" s="14" t="s">
        <v>24</v>
      </c>
      <c r="L862" s="14" t="s">
        <v>11</v>
      </c>
      <c r="M862" s="16" t="s">
        <v>12</v>
      </c>
      <c r="N862" s="16" t="s">
        <v>13</v>
      </c>
      <c r="O862" s="16" t="s">
        <v>14</v>
      </c>
      <c r="P862" s="12">
        <f t="shared" si="86"/>
        <v>1</v>
      </c>
      <c r="Q862" s="12" cm="1">
        <f t="array" ref="Q862">SUMPRODUCT(($G$2:$G$2540=G862)*(P862&gt;$P$2:$P$2540))+1</f>
        <v>1</v>
      </c>
      <c r="R862" s="12" t="e">
        <f>(Q862*100000)+#REF!</f>
        <v>#REF!</v>
      </c>
      <c r="S862" t="e" cm="1">
        <f t="array" ref="S862">SUMPRODUCT(($G$2:$G$2540=G862)*(R862&gt;$R$2:$R$2540))+1</f>
        <v>#REF!</v>
      </c>
      <c r="T862" t="str">
        <f t="shared" si="87"/>
        <v xml:space="preserve">Sedgefield </v>
      </c>
      <c r="U862">
        <v>0</v>
      </c>
      <c r="V862" t="s">
        <v>19</v>
      </c>
      <c r="W862">
        <f t="shared" si="88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89"/>
        <v>Afternoon45246</v>
      </c>
      <c r="D863" s="5" t="str">
        <f>IF('by region'!$C$2="Any","Any",'WTX courses'!V861)&amp;M863&amp;IF('by region'!$I$2="Any","Any",N863)&amp;G863</f>
        <v>AnyJumpAny45246</v>
      </c>
      <c r="E863" s="5" t="e">
        <f>IF(I863=#REF!,'WTX courses'!G861,"")</f>
        <v>#REF!</v>
      </c>
      <c r="F863" s="5" t="e">
        <f t="shared" si="90"/>
        <v>#REF!</v>
      </c>
      <c r="G863" s="15">
        <v>45246</v>
      </c>
      <c r="H863" s="16" t="s">
        <v>34</v>
      </c>
      <c r="I863" s="16" t="s">
        <v>46</v>
      </c>
      <c r="J863" s="16" t="s">
        <v>9</v>
      </c>
      <c r="K863" s="14" t="s">
        <v>24</v>
      </c>
      <c r="L863" s="14" t="s">
        <v>11</v>
      </c>
      <c r="M863" s="16" t="s">
        <v>12</v>
      </c>
      <c r="N863" s="16" t="s">
        <v>13</v>
      </c>
      <c r="O863" s="16" t="s">
        <v>14</v>
      </c>
      <c r="P863" s="12">
        <f t="shared" si="86"/>
        <v>1</v>
      </c>
      <c r="Q863" s="12" cm="1">
        <f t="array" ref="Q863">SUMPRODUCT(($G$2:$G$2540=G863)*(P863&gt;$P$2:$P$2540))+1</f>
        <v>1</v>
      </c>
      <c r="R863" s="12" t="e">
        <f>(Q863*100000)+#REF!</f>
        <v>#REF!</v>
      </c>
      <c r="S863" t="e" cm="1">
        <f t="array" ref="S863">SUMPRODUCT(($G$2:$G$2540=G863)*(R863&gt;$R$2:$R$2540))+1</f>
        <v>#REF!</v>
      </c>
      <c r="T863" t="str">
        <f t="shared" si="87"/>
        <v xml:space="preserve">Sedgefield </v>
      </c>
      <c r="U863">
        <v>0</v>
      </c>
      <c r="V863" t="s">
        <v>19</v>
      </c>
      <c r="W863">
        <f t="shared" si="88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89"/>
        <v>Afternoon45258</v>
      </c>
      <c r="D864" s="5" t="str">
        <f>IF('by region'!$C$2="Any","Any",'WTX courses'!V862)&amp;M864&amp;IF('by region'!$I$2="Any","Any",N864)&amp;G864</f>
        <v>AnyJumpAny45258</v>
      </c>
      <c r="E864" s="5" t="e">
        <f>IF(I864=#REF!,'WTX courses'!G862,"")</f>
        <v>#REF!</v>
      </c>
      <c r="F864" s="5" t="e">
        <f t="shared" si="90"/>
        <v>#REF!</v>
      </c>
      <c r="G864" s="15">
        <v>45258</v>
      </c>
      <c r="H864" s="16" t="s">
        <v>7</v>
      </c>
      <c r="I864" s="16" t="s">
        <v>46</v>
      </c>
      <c r="J864" s="16" t="s">
        <v>9</v>
      </c>
      <c r="K864" s="14" t="s">
        <v>24</v>
      </c>
      <c r="L864" s="14" t="s">
        <v>11</v>
      </c>
      <c r="M864" s="16" t="s">
        <v>12</v>
      </c>
      <c r="N864" s="16" t="s">
        <v>13</v>
      </c>
      <c r="O864" s="16" t="s">
        <v>14</v>
      </c>
      <c r="P864" s="12">
        <f t="shared" si="86"/>
        <v>1</v>
      </c>
      <c r="Q864" s="12" cm="1">
        <f t="array" ref="Q864">SUMPRODUCT(($G$2:$G$2540=G864)*(P864&gt;$P$2:$P$2540))+1</f>
        <v>1</v>
      </c>
      <c r="R864" s="12" t="e">
        <f>(Q864*100000)+#REF!</f>
        <v>#REF!</v>
      </c>
      <c r="S864" t="e" cm="1">
        <f t="array" ref="S864">SUMPRODUCT(($G$2:$G$2540=G864)*(R864&gt;$R$2:$R$2540))+1</f>
        <v>#REF!</v>
      </c>
      <c r="T864" t="str">
        <f t="shared" si="87"/>
        <v xml:space="preserve">Sedgefield </v>
      </c>
      <c r="U864">
        <v>0</v>
      </c>
      <c r="V864" t="s">
        <v>11</v>
      </c>
      <c r="W864">
        <f t="shared" si="88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89"/>
        <v>Afternoon45268</v>
      </c>
      <c r="D865" s="5" t="str">
        <f>IF('by region'!$C$2="Any","Any",'WTX courses'!V863)&amp;M865&amp;IF('by region'!$I$2="Any","Any",N865)&amp;G865</f>
        <v>AnyJumpAny45268</v>
      </c>
      <c r="E865" s="5" t="e">
        <f>IF(I865=#REF!,'WTX courses'!G863,"")</f>
        <v>#REF!</v>
      </c>
      <c r="F865" s="5" t="e">
        <f t="shared" si="90"/>
        <v>#REF!</v>
      </c>
      <c r="G865" s="15">
        <v>45268</v>
      </c>
      <c r="H865" s="16" t="s">
        <v>35</v>
      </c>
      <c r="I865" s="16" t="s">
        <v>46</v>
      </c>
      <c r="J865" s="16" t="s">
        <v>9</v>
      </c>
      <c r="K865" s="14" t="s">
        <v>24</v>
      </c>
      <c r="L865" s="14" t="s">
        <v>11</v>
      </c>
      <c r="M865" s="16" t="s">
        <v>12</v>
      </c>
      <c r="N865" s="16" t="s">
        <v>13</v>
      </c>
      <c r="O865" s="16" t="s">
        <v>14</v>
      </c>
      <c r="P865" s="12">
        <f t="shared" si="86"/>
        <v>1</v>
      </c>
      <c r="Q865" s="12" cm="1">
        <f t="array" ref="Q865">SUMPRODUCT(($G$2:$G$2540=G865)*(P865&gt;$P$2:$P$2540))+1</f>
        <v>1</v>
      </c>
      <c r="R865" s="12" t="e">
        <f>(Q865*100000)+#REF!</f>
        <v>#REF!</v>
      </c>
      <c r="S865" t="e" cm="1">
        <f t="array" ref="S865">SUMPRODUCT(($G$2:$G$2540=G865)*(R865&gt;$R$2:$R$2540))+1</f>
        <v>#REF!</v>
      </c>
      <c r="T865" t="str">
        <f t="shared" si="87"/>
        <v xml:space="preserve">Sedgefield </v>
      </c>
      <c r="U865">
        <v>0</v>
      </c>
      <c r="V865" t="s">
        <v>11</v>
      </c>
      <c r="W865">
        <f t="shared" si="88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89"/>
        <v>Afternoon45286</v>
      </c>
      <c r="D866" s="5" t="str">
        <f>IF('by region'!$C$2="Any","Any",'WTX courses'!V864)&amp;M866&amp;IF('by region'!$I$2="Any","Any",N866)&amp;G866</f>
        <v>AnyJumpAny45286</v>
      </c>
      <c r="E866" s="5" t="e">
        <f>IF(I866=#REF!,'WTX courses'!G864,"")</f>
        <v>#REF!</v>
      </c>
      <c r="F866" s="5" t="e">
        <f t="shared" si="90"/>
        <v>#REF!</v>
      </c>
      <c r="G866" s="15">
        <v>45286</v>
      </c>
      <c r="H866" s="16" t="s">
        <v>7</v>
      </c>
      <c r="I866" s="16" t="s">
        <v>46</v>
      </c>
      <c r="J866" s="16" t="s">
        <v>9</v>
      </c>
      <c r="K866" s="14" t="s">
        <v>24</v>
      </c>
      <c r="L866" s="14" t="s">
        <v>11</v>
      </c>
      <c r="M866" s="16" t="s">
        <v>12</v>
      </c>
      <c r="N866" s="16" t="s">
        <v>13</v>
      </c>
      <c r="O866" s="16" t="s">
        <v>14</v>
      </c>
      <c r="P866" s="12">
        <f t="shared" si="86"/>
        <v>1</v>
      </c>
      <c r="Q866" s="12" cm="1">
        <f t="array" ref="Q866">SUMPRODUCT(($G$2:$G$2540=G866)*(P866&gt;$P$2:$P$2540))+1</f>
        <v>1</v>
      </c>
      <c r="R866" s="12" t="e">
        <f>(Q866*100000)+#REF!</f>
        <v>#REF!</v>
      </c>
      <c r="S866" t="e" cm="1">
        <f t="array" ref="S866">SUMPRODUCT(($G$2:$G$2540=G866)*(R866&gt;$R$2:$R$2540))+1</f>
        <v>#REF!</v>
      </c>
      <c r="T866" t="str">
        <f t="shared" si="87"/>
        <v xml:space="preserve">Sedgefield </v>
      </c>
      <c r="U866">
        <v>0</v>
      </c>
      <c r="V866" t="s">
        <v>19</v>
      </c>
      <c r="W866">
        <f t="shared" si="88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89"/>
        <v>Afternoon44954</v>
      </c>
      <c r="D867" s="5" t="str">
        <f>IF('by region'!$C$2="Any","Any",'WTX courses'!V865)&amp;M867&amp;IF('by region'!$I$2="Any","Any",N867)&amp;G867</f>
        <v>AnyJumpAny44954</v>
      </c>
      <c r="E867" s="5" t="e">
        <f>IF(I867=#REF!,'WTX courses'!G865,"")</f>
        <v>#REF!</v>
      </c>
      <c r="F867" s="5" t="e">
        <f t="shared" si="90"/>
        <v>#REF!</v>
      </c>
      <c r="G867" s="15">
        <v>44954</v>
      </c>
      <c r="H867" s="16" t="s">
        <v>37</v>
      </c>
      <c r="I867" s="16" t="s">
        <v>60</v>
      </c>
      <c r="J867" s="16" t="s">
        <v>9</v>
      </c>
      <c r="K867" s="14" t="s">
        <v>24</v>
      </c>
      <c r="L867" s="14" t="s">
        <v>17</v>
      </c>
      <c r="M867" s="16" t="s">
        <v>12</v>
      </c>
      <c r="N867" s="16" t="s">
        <v>13</v>
      </c>
      <c r="O867" s="16" t="s">
        <v>14</v>
      </c>
      <c r="P867" s="12">
        <f t="shared" si="86"/>
        <v>1</v>
      </c>
      <c r="Q867" s="12" cm="1">
        <f t="array" ref="Q867">SUMPRODUCT(($G$2:$G$2540=G867)*(P867&gt;$P$2:$P$2540))+1</f>
        <v>1</v>
      </c>
      <c r="R867" s="12" t="e">
        <f>(Q867*100000)+#REF!</f>
        <v>#REF!</v>
      </c>
      <c r="S867" t="e" cm="1">
        <f t="array" ref="S867">SUMPRODUCT(($G$2:$G$2540=G867)*(R867&gt;$R$2:$R$2540))+1</f>
        <v>#REF!</v>
      </c>
      <c r="T867" t="str">
        <f t="shared" si="87"/>
        <v xml:space="preserve">Uttoxeter </v>
      </c>
      <c r="U867">
        <v>0</v>
      </c>
      <c r="V867" t="s">
        <v>19</v>
      </c>
      <c r="W867">
        <f t="shared" si="88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89"/>
        <v>Afternoon44968</v>
      </c>
      <c r="D868" s="5" t="str">
        <f>IF('by region'!$C$2="Any","Any",'WTX courses'!V866)&amp;M868&amp;IF('by region'!$I$2="Any","Any",N868)&amp;G868</f>
        <v>AnyJumpAny44968</v>
      </c>
      <c r="E868" s="5" t="e">
        <f>IF(I868=#REF!,'WTX courses'!G866,"")</f>
        <v>#REF!</v>
      </c>
      <c r="F868" s="5" t="e">
        <f t="shared" si="90"/>
        <v>#REF!</v>
      </c>
      <c r="G868" s="15">
        <v>44968</v>
      </c>
      <c r="H868" s="16" t="s">
        <v>37</v>
      </c>
      <c r="I868" s="16" t="s">
        <v>60</v>
      </c>
      <c r="J868" s="16" t="s">
        <v>9</v>
      </c>
      <c r="K868" s="14" t="s">
        <v>24</v>
      </c>
      <c r="L868" s="14" t="s">
        <v>17</v>
      </c>
      <c r="M868" s="16" t="s">
        <v>12</v>
      </c>
      <c r="N868" s="16" t="s">
        <v>13</v>
      </c>
      <c r="O868" s="16" t="s">
        <v>14</v>
      </c>
      <c r="P868" s="12">
        <f t="shared" si="86"/>
        <v>1</v>
      </c>
      <c r="Q868" s="12" cm="1">
        <f t="array" ref="Q868">SUMPRODUCT(($G$2:$G$2540=G868)*(P868&gt;$P$2:$P$2540))+1</f>
        <v>1</v>
      </c>
      <c r="R868" s="12" t="e">
        <f>(Q868*100000)+#REF!</f>
        <v>#REF!</v>
      </c>
      <c r="S868" t="e" cm="1">
        <f t="array" ref="S868">SUMPRODUCT(($G$2:$G$2540=G868)*(R868&gt;$R$2:$R$2540))+1</f>
        <v>#REF!</v>
      </c>
      <c r="T868" t="str">
        <f t="shared" si="87"/>
        <v xml:space="preserve">Uttoxeter </v>
      </c>
      <c r="U868">
        <v>0</v>
      </c>
      <c r="V868" t="s">
        <v>11</v>
      </c>
      <c r="W868">
        <f t="shared" si="88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89"/>
        <v>Afternoon45003</v>
      </c>
      <c r="D869" s="5" t="str">
        <f>IF('by region'!$C$2="Any","Any",'WTX courses'!V867)&amp;M869&amp;IF('by region'!$I$2="Any","Any",N869)&amp;G869</f>
        <v>AnyJumpAny45003</v>
      </c>
      <c r="E869" s="5" t="e">
        <f>IF(I869=#REF!,'WTX courses'!G867,"")</f>
        <v>#REF!</v>
      </c>
      <c r="F869" s="5" t="e">
        <f t="shared" si="90"/>
        <v>#REF!</v>
      </c>
      <c r="G869" s="15">
        <v>45003</v>
      </c>
      <c r="H869" s="16" t="s">
        <v>37</v>
      </c>
      <c r="I869" s="16" t="s">
        <v>60</v>
      </c>
      <c r="J869" s="16" t="s">
        <v>9</v>
      </c>
      <c r="K869" s="14" t="s">
        <v>24</v>
      </c>
      <c r="L869" s="14" t="s">
        <v>17</v>
      </c>
      <c r="M869" s="16" t="s">
        <v>12</v>
      </c>
      <c r="N869" s="16" t="s">
        <v>13</v>
      </c>
      <c r="O869" s="16" t="s">
        <v>14</v>
      </c>
      <c r="P869" s="12">
        <f t="shared" si="86"/>
        <v>1</v>
      </c>
      <c r="Q869" s="12" cm="1">
        <f t="array" ref="Q869">SUMPRODUCT(($G$2:$G$2540=G869)*(P869&gt;$P$2:$P$2540))+1</f>
        <v>1</v>
      </c>
      <c r="R869" s="12" t="e">
        <f>(Q869*100000)+#REF!</f>
        <v>#REF!</v>
      </c>
      <c r="S869" t="e" cm="1">
        <f t="array" ref="S869">SUMPRODUCT(($G$2:$G$2540=G869)*(R869&gt;$R$2:$R$2540))+1</f>
        <v>#REF!</v>
      </c>
      <c r="T869" t="str">
        <f t="shared" si="87"/>
        <v xml:space="preserve">Uttoxeter </v>
      </c>
      <c r="U869">
        <v>0</v>
      </c>
      <c r="V869" t="s">
        <v>17</v>
      </c>
      <c r="W869">
        <f t="shared" si="88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89"/>
        <v>Afternoon45017</v>
      </c>
      <c r="D870" s="5" t="str">
        <f>IF('by region'!$C$2="Any","Any",'WTX courses'!V868)&amp;M870&amp;IF('by region'!$I$2="Any","Any",N870)&amp;G870</f>
        <v>AnyJumpAny45017</v>
      </c>
      <c r="E870" s="5" t="e">
        <f>IF(I870=#REF!,'WTX courses'!G868,"")</f>
        <v>#REF!</v>
      </c>
      <c r="F870" s="5" t="e">
        <f t="shared" si="90"/>
        <v>#REF!</v>
      </c>
      <c r="G870" s="15">
        <v>45017</v>
      </c>
      <c r="H870" s="16" t="s">
        <v>37</v>
      </c>
      <c r="I870" s="16" t="s">
        <v>60</v>
      </c>
      <c r="J870" s="16" t="s">
        <v>9</v>
      </c>
      <c r="K870" s="14" t="s">
        <v>24</v>
      </c>
      <c r="L870" s="14" t="s">
        <v>17</v>
      </c>
      <c r="M870" s="16" t="s">
        <v>12</v>
      </c>
      <c r="N870" s="16" t="s">
        <v>13</v>
      </c>
      <c r="O870" s="16" t="s">
        <v>14</v>
      </c>
      <c r="P870" s="12">
        <f t="shared" si="86"/>
        <v>1</v>
      </c>
      <c r="Q870" s="12" cm="1">
        <f t="array" ref="Q870">SUMPRODUCT(($G$2:$G$2540=G870)*(P870&gt;$P$2:$P$2540))+1</f>
        <v>1</v>
      </c>
      <c r="R870" s="12" t="e">
        <f>(Q870*100000)+#REF!</f>
        <v>#REF!</v>
      </c>
      <c r="S870" t="e" cm="1">
        <f t="array" ref="S870">SUMPRODUCT(($G$2:$G$2540=G870)*(R870&gt;$R$2:$R$2540))+1</f>
        <v>#REF!</v>
      </c>
      <c r="T870" t="str">
        <f t="shared" si="87"/>
        <v xml:space="preserve">Uttoxeter </v>
      </c>
      <c r="U870">
        <v>0</v>
      </c>
      <c r="V870" t="s">
        <v>17</v>
      </c>
      <c r="W870">
        <f t="shared" si="88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89"/>
        <v>Afternoon45052</v>
      </c>
      <c r="D871" s="5" t="str">
        <f>IF('by region'!$C$2="Any","Any",'WTX courses'!V869)&amp;M871&amp;IF('by region'!$I$2="Any","Any",N871)&amp;G871</f>
        <v>AnyJumpAny45052</v>
      </c>
      <c r="E871" s="5" t="e">
        <f>IF(I871=#REF!,'WTX courses'!G869,"")</f>
        <v>#REF!</v>
      </c>
      <c r="F871" s="5" t="e">
        <f t="shared" si="90"/>
        <v>#REF!</v>
      </c>
      <c r="G871" s="15">
        <v>45052</v>
      </c>
      <c r="H871" s="16" t="s">
        <v>37</v>
      </c>
      <c r="I871" s="16" t="s">
        <v>60</v>
      </c>
      <c r="J871" s="16" t="s">
        <v>9</v>
      </c>
      <c r="K871" s="14" t="s">
        <v>24</v>
      </c>
      <c r="L871" s="14" t="s">
        <v>17</v>
      </c>
      <c r="M871" s="16" t="s">
        <v>12</v>
      </c>
      <c r="N871" s="16" t="s">
        <v>13</v>
      </c>
      <c r="O871" s="16" t="s">
        <v>14</v>
      </c>
      <c r="P871" s="12">
        <f t="shared" si="86"/>
        <v>1</v>
      </c>
      <c r="Q871" s="12" cm="1">
        <f t="array" ref="Q871">SUMPRODUCT(($G$2:$G$2540=G871)*(P871&gt;$P$2:$P$2540))+1</f>
        <v>1</v>
      </c>
      <c r="R871" s="12" t="e">
        <f>(Q871*100000)+#REF!</f>
        <v>#REF!</v>
      </c>
      <c r="S871" t="e" cm="1">
        <f t="array" ref="S871">SUMPRODUCT(($G$2:$G$2540=G871)*(R871&gt;$R$2:$R$2540))+1</f>
        <v>#REF!</v>
      </c>
      <c r="T871" t="str">
        <f t="shared" si="87"/>
        <v xml:space="preserve">Uttoxeter </v>
      </c>
      <c r="U871">
        <v>0</v>
      </c>
      <c r="V871" t="s">
        <v>11</v>
      </c>
      <c r="W871">
        <f t="shared" si="88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89"/>
        <v>Evening45066</v>
      </c>
      <c r="D872" s="5" t="str">
        <f>IF('by region'!$C$2="Any","Any",'WTX courses'!V870)&amp;M872&amp;IF('by region'!$I$2="Any","Any",N872)&amp;G872</f>
        <v>AnyJumpAny45066</v>
      </c>
      <c r="E872" s="5" t="e">
        <f>IF(I872=#REF!,'WTX courses'!G870,"")</f>
        <v>#REF!</v>
      </c>
      <c r="F872" s="5" t="e">
        <f t="shared" si="90"/>
        <v>#REF!</v>
      </c>
      <c r="G872" s="15">
        <v>45066</v>
      </c>
      <c r="H872" s="16" t="s">
        <v>37</v>
      </c>
      <c r="I872" s="16" t="s">
        <v>60</v>
      </c>
      <c r="J872" s="16" t="s">
        <v>80</v>
      </c>
      <c r="K872" s="14" t="s">
        <v>24</v>
      </c>
      <c r="L872" s="14" t="s">
        <v>17</v>
      </c>
      <c r="M872" s="16" t="s">
        <v>12</v>
      </c>
      <c r="N872" s="16" t="s">
        <v>13</v>
      </c>
      <c r="O872" s="16" t="s">
        <v>14</v>
      </c>
      <c r="P872" s="12">
        <f t="shared" si="86"/>
        <v>2</v>
      </c>
      <c r="Q872" s="12" cm="1">
        <f t="array" ref="Q872">SUMPRODUCT(($G$2:$G$2540=G872)*(P872&gt;$P$2:$P$2540))+1</f>
        <v>4</v>
      </c>
      <c r="R872" s="12" t="e">
        <f>(Q872*100000)+#REF!</f>
        <v>#REF!</v>
      </c>
      <c r="S872" t="e" cm="1">
        <f t="array" ref="S872">SUMPRODUCT(($G$2:$G$2540=G872)*(R872&gt;$R$2:$R$2540))+1</f>
        <v>#REF!</v>
      </c>
      <c r="T872" t="str">
        <f t="shared" si="87"/>
        <v>Uttoxeter †</v>
      </c>
      <c r="U872">
        <v>0</v>
      </c>
      <c r="V872" t="s">
        <v>30</v>
      </c>
      <c r="W872">
        <f t="shared" si="88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89"/>
        <v>Afternoon45074</v>
      </c>
      <c r="D873" s="5" t="str">
        <f>IF('by region'!$C$2="Any","Any",'WTX courses'!V871)&amp;M873&amp;IF('by region'!$I$2="Any","Any",N873)&amp;G873</f>
        <v>AnyJumpAny45074</v>
      </c>
      <c r="E873" s="5" t="e">
        <f>IF(I873=#REF!,'WTX courses'!G871,"")</f>
        <v>#REF!</v>
      </c>
      <c r="F873" s="5" t="e">
        <f t="shared" si="90"/>
        <v>#REF!</v>
      </c>
      <c r="G873" s="15">
        <v>45074</v>
      </c>
      <c r="H873" s="16" t="s">
        <v>40</v>
      </c>
      <c r="I873" s="16" t="s">
        <v>60</v>
      </c>
      <c r="J873" s="16" t="s">
        <v>9</v>
      </c>
      <c r="K873" s="14" t="s">
        <v>24</v>
      </c>
      <c r="L873" s="14" t="s">
        <v>17</v>
      </c>
      <c r="M873" s="16" t="s">
        <v>12</v>
      </c>
      <c r="N873" s="16" t="s">
        <v>13</v>
      </c>
      <c r="O873" s="16" t="s">
        <v>14</v>
      </c>
      <c r="P873" s="12">
        <f t="shared" si="86"/>
        <v>1</v>
      </c>
      <c r="Q873" s="12" cm="1">
        <f t="array" ref="Q873">SUMPRODUCT(($G$2:$G$2540=G873)*(P873&gt;$P$2:$P$2540))+1</f>
        <v>1</v>
      </c>
      <c r="R873" s="12" t="e">
        <f>(Q873*100000)+#REF!</f>
        <v>#REF!</v>
      </c>
      <c r="S873" t="e" cm="1">
        <f t="array" ref="S873">SUMPRODUCT(($G$2:$G$2540=G873)*(R873&gt;$R$2:$R$2540))+1</f>
        <v>#REF!</v>
      </c>
      <c r="T873" t="str">
        <f t="shared" si="87"/>
        <v xml:space="preserve">Uttoxeter </v>
      </c>
      <c r="U873">
        <v>0</v>
      </c>
      <c r="V873" t="s">
        <v>19</v>
      </c>
      <c r="W873">
        <f t="shared" si="88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89"/>
        <v>Afternoon45085</v>
      </c>
      <c r="D874" s="5" t="str">
        <f>IF('by region'!$C$2="Any","Any",'WTX courses'!V872)&amp;M874&amp;IF('by region'!$I$2="Any","Any",N874)&amp;G874</f>
        <v>AnyJumpAny45085</v>
      </c>
      <c r="E874" s="5" t="e">
        <f>IF(I874=#REF!,'WTX courses'!G872,"")</f>
        <v>#REF!</v>
      </c>
      <c r="F874" s="5" t="e">
        <f t="shared" si="90"/>
        <v>#REF!</v>
      </c>
      <c r="G874" s="15">
        <v>45085</v>
      </c>
      <c r="H874" s="16" t="s">
        <v>34</v>
      </c>
      <c r="I874" s="16" t="s">
        <v>60</v>
      </c>
      <c r="J874" s="16" t="s">
        <v>9</v>
      </c>
      <c r="K874" s="14" t="s">
        <v>24</v>
      </c>
      <c r="L874" s="14" t="s">
        <v>17</v>
      </c>
      <c r="M874" s="16" t="s">
        <v>12</v>
      </c>
      <c r="N874" s="16" t="s">
        <v>13</v>
      </c>
      <c r="O874" s="16" t="s">
        <v>14</v>
      </c>
      <c r="P874" s="12">
        <f t="shared" si="86"/>
        <v>1</v>
      </c>
      <c r="Q874" s="12" cm="1">
        <f t="array" ref="Q874">SUMPRODUCT(($G$2:$G$2540=G874)*(P874&gt;$P$2:$P$2540))+1</f>
        <v>1</v>
      </c>
      <c r="R874" s="12" t="e">
        <f>(Q874*100000)+#REF!</f>
        <v>#REF!</v>
      </c>
      <c r="S874" t="e" cm="1">
        <f t="array" ref="S874">SUMPRODUCT(($G$2:$G$2540=G874)*(R874&gt;$R$2:$R$2540))+1</f>
        <v>#REF!</v>
      </c>
      <c r="T874" t="str">
        <f t="shared" si="87"/>
        <v xml:space="preserve">Uttoxeter </v>
      </c>
      <c r="U874">
        <v>0</v>
      </c>
      <c r="V874" t="s">
        <v>11</v>
      </c>
      <c r="W874">
        <f t="shared" si="88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89"/>
        <v>Evening45094</v>
      </c>
      <c r="D875" s="5" t="str">
        <f>IF('by region'!$C$2="Any","Any",'WTX courses'!V873)&amp;M875&amp;IF('by region'!$I$2="Any","Any",N875)&amp;G875</f>
        <v>AnyJumpAny45094</v>
      </c>
      <c r="E875" s="5" t="e">
        <f>IF(I875=#REF!,'WTX courses'!G873,"")</f>
        <v>#REF!</v>
      </c>
      <c r="F875" s="5" t="e">
        <f t="shared" si="90"/>
        <v>#REF!</v>
      </c>
      <c r="G875" s="15">
        <v>45094</v>
      </c>
      <c r="H875" s="16" t="s">
        <v>37</v>
      </c>
      <c r="I875" s="16" t="s">
        <v>60</v>
      </c>
      <c r="J875" s="16" t="s">
        <v>80</v>
      </c>
      <c r="K875" s="14" t="s">
        <v>24</v>
      </c>
      <c r="L875" s="14" t="s">
        <v>17</v>
      </c>
      <c r="M875" s="16" t="s">
        <v>12</v>
      </c>
      <c r="N875" s="16" t="s">
        <v>13</v>
      </c>
      <c r="O875" s="16" t="s">
        <v>14</v>
      </c>
      <c r="P875" s="12">
        <f t="shared" si="86"/>
        <v>2</v>
      </c>
      <c r="Q875" s="12" cm="1">
        <f t="array" ref="Q875">SUMPRODUCT(($G$2:$G$2540=G875)*(P875&gt;$P$2:$P$2540))+1</f>
        <v>4</v>
      </c>
      <c r="R875" s="12" t="e">
        <f>(Q875*100000)+#REF!</f>
        <v>#REF!</v>
      </c>
      <c r="S875" t="e" cm="1">
        <f t="array" ref="S875">SUMPRODUCT(($G$2:$G$2540=G875)*(R875&gt;$R$2:$R$2540))+1</f>
        <v>#REF!</v>
      </c>
      <c r="T875" t="str">
        <f t="shared" si="87"/>
        <v>Uttoxeter †</v>
      </c>
      <c r="U875">
        <v>0</v>
      </c>
      <c r="V875" t="s">
        <v>19</v>
      </c>
      <c r="W875">
        <f t="shared" si="88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89"/>
        <v>Evening45099</v>
      </c>
      <c r="D876" s="5" t="str">
        <f>IF('by region'!$C$2="Any","Any",'WTX courses'!V874)&amp;M876&amp;IF('by region'!$I$2="Any","Any",N876)&amp;G876</f>
        <v>AnyJumpAny45099</v>
      </c>
      <c r="E876" s="5" t="e">
        <f>IF(I876=#REF!,'WTX courses'!G874,"")</f>
        <v>#REF!</v>
      </c>
      <c r="F876" s="5" t="e">
        <f t="shared" si="90"/>
        <v>#REF!</v>
      </c>
      <c r="G876" s="15">
        <v>45099</v>
      </c>
      <c r="H876" s="16" t="s">
        <v>34</v>
      </c>
      <c r="I876" s="16" t="s">
        <v>60</v>
      </c>
      <c r="J876" s="16" t="s">
        <v>80</v>
      </c>
      <c r="K876" s="14" t="s">
        <v>24</v>
      </c>
      <c r="L876" s="14" t="s">
        <v>17</v>
      </c>
      <c r="M876" s="16" t="s">
        <v>12</v>
      </c>
      <c r="N876" s="16" t="s">
        <v>13</v>
      </c>
      <c r="O876" s="16" t="s">
        <v>14</v>
      </c>
      <c r="P876" s="12">
        <f t="shared" si="86"/>
        <v>2</v>
      </c>
      <c r="Q876" s="12" cm="1">
        <f t="array" ref="Q876">SUMPRODUCT(($G$2:$G$2540=G876)*(P876&gt;$P$2:$P$2540))+1</f>
        <v>3</v>
      </c>
      <c r="R876" s="12" t="e">
        <f>(Q876*100000)+#REF!</f>
        <v>#REF!</v>
      </c>
      <c r="S876" t="e" cm="1">
        <f t="array" ref="S876">SUMPRODUCT(($G$2:$G$2540=G876)*(R876&gt;$R$2:$R$2540))+1</f>
        <v>#REF!</v>
      </c>
      <c r="T876" t="str">
        <f t="shared" si="87"/>
        <v>Uttoxeter †</v>
      </c>
      <c r="U876">
        <v>0</v>
      </c>
      <c r="V876" t="s">
        <v>17</v>
      </c>
      <c r="W876">
        <f t="shared" si="88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89"/>
        <v>Afternoon45109</v>
      </c>
      <c r="D877" s="5" t="str">
        <f>IF('by region'!$C$2="Any","Any",'WTX courses'!V875)&amp;M877&amp;IF('by region'!$I$2="Any","Any",N877)&amp;G877</f>
        <v>AnyJumpAny45109</v>
      </c>
      <c r="E877" s="5" t="e">
        <f>IF(I877=#REF!,'WTX courses'!G875,"")</f>
        <v>#REF!</v>
      </c>
      <c r="F877" s="5" t="e">
        <f t="shared" si="90"/>
        <v>#REF!</v>
      </c>
      <c r="G877" s="15">
        <v>45109</v>
      </c>
      <c r="H877" s="16" t="s">
        <v>40</v>
      </c>
      <c r="I877" s="16" t="s">
        <v>60</v>
      </c>
      <c r="J877" s="16" t="s">
        <v>9</v>
      </c>
      <c r="K877" s="14" t="s">
        <v>24</v>
      </c>
      <c r="L877" s="14" t="s">
        <v>17</v>
      </c>
      <c r="M877" s="16" t="s">
        <v>12</v>
      </c>
      <c r="N877" s="16" t="s">
        <v>13</v>
      </c>
      <c r="O877" s="16" t="s">
        <v>14</v>
      </c>
      <c r="P877" s="12">
        <f t="shared" si="86"/>
        <v>1</v>
      </c>
      <c r="Q877" s="12" cm="1">
        <f t="array" ref="Q877">SUMPRODUCT(($G$2:$G$2540=G877)*(P877&gt;$P$2:$P$2540))+1</f>
        <v>1</v>
      </c>
      <c r="R877" s="12" t="e">
        <f>(Q877*100000)+#REF!</f>
        <v>#REF!</v>
      </c>
      <c r="S877" t="e" cm="1">
        <f t="array" ref="S877">SUMPRODUCT(($G$2:$G$2540=G877)*(R877&gt;$R$2:$R$2540))+1</f>
        <v>#REF!</v>
      </c>
      <c r="T877" t="str">
        <f t="shared" si="87"/>
        <v xml:space="preserve">Uttoxeter </v>
      </c>
      <c r="U877">
        <v>0</v>
      </c>
      <c r="V877" t="s">
        <v>17</v>
      </c>
      <c r="W877">
        <f t="shared" si="88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89"/>
        <v>Evening45118</v>
      </c>
      <c r="D878" s="5" t="str">
        <f>IF('by region'!$C$2="Any","Any",'WTX courses'!V876)&amp;M878&amp;IF('by region'!$I$2="Any","Any",N878)&amp;G878</f>
        <v>AnyJumpAny45118</v>
      </c>
      <c r="E878" s="5" t="e">
        <f>IF(I878=#REF!,'WTX courses'!G876,"")</f>
        <v>#REF!</v>
      </c>
      <c r="F878" s="5" t="e">
        <f t="shared" si="90"/>
        <v>#REF!</v>
      </c>
      <c r="G878" s="15">
        <v>45118</v>
      </c>
      <c r="H878" s="16" t="s">
        <v>7</v>
      </c>
      <c r="I878" s="16" t="s">
        <v>60</v>
      </c>
      <c r="J878" s="16" t="s">
        <v>80</v>
      </c>
      <c r="K878" s="14" t="s">
        <v>24</v>
      </c>
      <c r="L878" s="14" t="s">
        <v>17</v>
      </c>
      <c r="M878" s="16" t="s">
        <v>12</v>
      </c>
      <c r="N878" s="16" t="s">
        <v>13</v>
      </c>
      <c r="O878" s="16" t="s">
        <v>14</v>
      </c>
      <c r="P878" s="12">
        <f t="shared" si="86"/>
        <v>2</v>
      </c>
      <c r="Q878" s="12" cm="1">
        <f t="array" ref="Q878">SUMPRODUCT(($G$2:$G$2540=G878)*(P878&gt;$P$2:$P$2540))+1</f>
        <v>2</v>
      </c>
      <c r="R878" s="12" t="e">
        <f>(Q878*100000)+#REF!</f>
        <v>#REF!</v>
      </c>
      <c r="S878" t="e" cm="1">
        <f t="array" ref="S878">SUMPRODUCT(($G$2:$G$2540=G878)*(R878&gt;$R$2:$R$2540))+1</f>
        <v>#REF!</v>
      </c>
      <c r="T878" t="str">
        <f t="shared" si="87"/>
        <v>Uttoxeter †</v>
      </c>
      <c r="U878">
        <v>0</v>
      </c>
      <c r="V878" t="s">
        <v>30</v>
      </c>
      <c r="W878">
        <f t="shared" si="88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89"/>
        <v>Afternoon45126</v>
      </c>
      <c r="D879" s="5" t="str">
        <f>IF('by region'!$C$2="Any","Any",'WTX courses'!V877)&amp;M879&amp;IF('by region'!$I$2="Any","Any",N879)&amp;G879</f>
        <v>AnyJumpAny45126</v>
      </c>
      <c r="E879" s="5" t="e">
        <f>IF(I879=#REF!,'WTX courses'!G877,"")</f>
        <v>#REF!</v>
      </c>
      <c r="F879" s="5" t="e">
        <f t="shared" si="90"/>
        <v>#REF!</v>
      </c>
      <c r="G879" s="15">
        <v>45126</v>
      </c>
      <c r="H879" s="16" t="s">
        <v>27</v>
      </c>
      <c r="I879" s="16" t="s">
        <v>60</v>
      </c>
      <c r="J879" s="16" t="s">
        <v>9</v>
      </c>
      <c r="K879" s="14" t="s">
        <v>24</v>
      </c>
      <c r="L879" s="14" t="s">
        <v>17</v>
      </c>
      <c r="M879" s="16" t="s">
        <v>12</v>
      </c>
      <c r="N879" s="16" t="s">
        <v>13</v>
      </c>
      <c r="O879" s="16" t="s">
        <v>14</v>
      </c>
      <c r="P879" s="12">
        <f t="shared" si="86"/>
        <v>1</v>
      </c>
      <c r="Q879" s="12" cm="1">
        <f t="array" ref="Q879">SUMPRODUCT(($G$2:$G$2540=G879)*(P879&gt;$P$2:$P$2540))+1</f>
        <v>1</v>
      </c>
      <c r="R879" s="12" t="e">
        <f>(Q879*100000)+#REF!</f>
        <v>#REF!</v>
      </c>
      <c r="S879" t="e" cm="1">
        <f t="array" ref="S879">SUMPRODUCT(($G$2:$G$2540=G879)*(R879&gt;$R$2:$R$2540))+1</f>
        <v>#REF!</v>
      </c>
      <c r="T879" t="str">
        <f t="shared" si="87"/>
        <v xml:space="preserve">Uttoxeter </v>
      </c>
      <c r="U879">
        <v>0</v>
      </c>
      <c r="V879" t="s">
        <v>11</v>
      </c>
      <c r="W879">
        <f t="shared" si="88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89"/>
        <v>Afternoon45135</v>
      </c>
      <c r="D880" s="5" t="str">
        <f>IF('by region'!$C$2="Any","Any",'WTX courses'!V878)&amp;M880&amp;IF('by region'!$I$2="Any","Any",N880)&amp;G880</f>
        <v>AnyJumpAny45135</v>
      </c>
      <c r="E880" s="5" t="e">
        <f>IF(I880=#REF!,'WTX courses'!G878,"")</f>
        <v>#REF!</v>
      </c>
      <c r="F880" s="5" t="e">
        <f t="shared" si="90"/>
        <v>#REF!</v>
      </c>
      <c r="G880" s="15">
        <v>45135</v>
      </c>
      <c r="H880" s="16" t="s">
        <v>35</v>
      </c>
      <c r="I880" s="16" t="s">
        <v>60</v>
      </c>
      <c r="J880" s="16" t="s">
        <v>9</v>
      </c>
      <c r="K880" s="14" t="s">
        <v>24</v>
      </c>
      <c r="L880" s="14" t="s">
        <v>17</v>
      </c>
      <c r="M880" s="16" t="s">
        <v>12</v>
      </c>
      <c r="N880" s="16" t="s">
        <v>13</v>
      </c>
      <c r="O880" s="16" t="s">
        <v>14</v>
      </c>
      <c r="P880" s="12">
        <f t="shared" si="86"/>
        <v>1</v>
      </c>
      <c r="Q880" s="12" cm="1">
        <f t="array" ref="Q880">SUMPRODUCT(($G$2:$G$2540=G880)*(P880&gt;$P$2:$P$2540))+1</f>
        <v>1</v>
      </c>
      <c r="R880" s="12" t="e">
        <f>(Q880*100000)+#REF!</f>
        <v>#REF!</v>
      </c>
      <c r="S880" t="e" cm="1">
        <f t="array" ref="S880">SUMPRODUCT(($G$2:$G$2540=G880)*(R880&gt;$R$2:$R$2540))+1</f>
        <v>#REF!</v>
      </c>
      <c r="T880" t="str">
        <f t="shared" si="87"/>
        <v xml:space="preserve">Uttoxeter </v>
      </c>
      <c r="U880">
        <v>0</v>
      </c>
      <c r="V880" t="s">
        <v>17</v>
      </c>
      <c r="W880">
        <f t="shared" si="88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89"/>
        <v>Afternoon45137</v>
      </c>
      <c r="D881" s="5" t="str">
        <f>IF('by region'!$C$2="Any","Any",'WTX courses'!V879)&amp;M881&amp;IF('by region'!$I$2="Any","Any",N881)&amp;G881</f>
        <v>AnyJumpAny45137</v>
      </c>
      <c r="E881" s="5" t="e">
        <f>IF(I881=#REF!,'WTX courses'!G879,"")</f>
        <v>#REF!</v>
      </c>
      <c r="F881" s="5" t="e">
        <f t="shared" si="90"/>
        <v>#REF!</v>
      </c>
      <c r="G881" s="15">
        <v>45137</v>
      </c>
      <c r="H881" s="16" t="s">
        <v>40</v>
      </c>
      <c r="I881" s="16" t="s">
        <v>60</v>
      </c>
      <c r="J881" s="16" t="s">
        <v>9</v>
      </c>
      <c r="K881" s="14" t="s">
        <v>24</v>
      </c>
      <c r="L881" s="14" t="s">
        <v>17</v>
      </c>
      <c r="M881" s="16" t="s">
        <v>12</v>
      </c>
      <c r="N881" s="16" t="s">
        <v>13</v>
      </c>
      <c r="O881" s="16" t="s">
        <v>14</v>
      </c>
      <c r="P881" s="12">
        <f t="shared" si="86"/>
        <v>1</v>
      </c>
      <c r="Q881" s="12" cm="1">
        <f t="array" ref="Q881">SUMPRODUCT(($G$2:$G$2540=G881)*(P881&gt;$P$2:$P$2540))+1</f>
        <v>1</v>
      </c>
      <c r="R881" s="12" t="e">
        <f>(Q881*100000)+#REF!</f>
        <v>#REF!</v>
      </c>
      <c r="S881" t="e" cm="1">
        <f t="array" ref="S881">SUMPRODUCT(($G$2:$G$2540=G881)*(R881&gt;$R$2:$R$2540))+1</f>
        <v>#REF!</v>
      </c>
      <c r="T881" t="str">
        <f t="shared" si="87"/>
        <v xml:space="preserve">Uttoxeter </v>
      </c>
      <c r="U881">
        <v>0</v>
      </c>
      <c r="V881" t="s">
        <v>19</v>
      </c>
      <c r="W881">
        <f t="shared" si="88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89"/>
        <v>Afternoon45182</v>
      </c>
      <c r="D882" s="5" t="str">
        <f>IF('by region'!$C$2="Any","Any",'WTX courses'!V880)&amp;M882&amp;IF('by region'!$I$2="Any","Any",N882)&amp;G882</f>
        <v>AnyJumpAny45182</v>
      </c>
      <c r="E882" s="5" t="e">
        <f>IF(I882=#REF!,'WTX courses'!G880,"")</f>
        <v>#REF!</v>
      </c>
      <c r="F882" s="5" t="e">
        <f t="shared" si="90"/>
        <v>#REF!</v>
      </c>
      <c r="G882" s="15">
        <v>45182</v>
      </c>
      <c r="H882" s="16" t="s">
        <v>27</v>
      </c>
      <c r="I882" s="16" t="s">
        <v>60</v>
      </c>
      <c r="J882" s="16" t="s">
        <v>9</v>
      </c>
      <c r="K882" s="14" t="s">
        <v>24</v>
      </c>
      <c r="L882" s="14" t="s">
        <v>17</v>
      </c>
      <c r="M882" s="16" t="s">
        <v>12</v>
      </c>
      <c r="N882" s="16" t="s">
        <v>13</v>
      </c>
      <c r="O882" s="16" t="s">
        <v>14</v>
      </c>
      <c r="P882" s="12">
        <f t="shared" si="86"/>
        <v>1</v>
      </c>
      <c r="Q882" s="12" cm="1">
        <f t="array" ref="Q882">SUMPRODUCT(($G$2:$G$2540=G882)*(P882&gt;$P$2:$P$2540))+1</f>
        <v>1</v>
      </c>
      <c r="R882" s="12" t="e">
        <f>(Q882*100000)+#REF!</f>
        <v>#REF!</v>
      </c>
      <c r="S882" t="e" cm="1">
        <f t="array" ref="S882">SUMPRODUCT(($G$2:$G$2540=G882)*(R882&gt;$R$2:$R$2540))+1</f>
        <v>#REF!</v>
      </c>
      <c r="T882" t="str">
        <f t="shared" si="87"/>
        <v xml:space="preserve">Uttoxeter </v>
      </c>
      <c r="U882">
        <v>0</v>
      </c>
      <c r="V882" t="s">
        <v>30</v>
      </c>
      <c r="W882">
        <f t="shared" si="88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89"/>
        <v>Afternoon45188</v>
      </c>
      <c r="D883" s="5" t="str">
        <f>IF('by region'!$C$2="Any","Any",'WTX courses'!V881)&amp;M883&amp;IF('by region'!$I$2="Any","Any",N883)&amp;G883</f>
        <v>AnyJumpAny45188</v>
      </c>
      <c r="E883" s="5" t="e">
        <f>IF(I883=#REF!,'WTX courses'!G881,"")</f>
        <v>#REF!</v>
      </c>
      <c r="F883" s="5" t="e">
        <f t="shared" si="90"/>
        <v>#REF!</v>
      </c>
      <c r="G883" s="15">
        <v>45188</v>
      </c>
      <c r="H883" s="16" t="s">
        <v>7</v>
      </c>
      <c r="I883" s="16" t="s">
        <v>60</v>
      </c>
      <c r="J883" s="16" t="s">
        <v>9</v>
      </c>
      <c r="K883" s="14" t="s">
        <v>24</v>
      </c>
      <c r="L883" s="14" t="s">
        <v>17</v>
      </c>
      <c r="M883" s="16" t="s">
        <v>12</v>
      </c>
      <c r="N883" s="16" t="s">
        <v>13</v>
      </c>
      <c r="O883" s="16" t="s">
        <v>14</v>
      </c>
      <c r="P883" s="12">
        <f t="shared" si="86"/>
        <v>1</v>
      </c>
      <c r="Q883" s="12" cm="1">
        <f t="array" ref="Q883">SUMPRODUCT(($G$2:$G$2540=G883)*(P883&gt;$P$2:$P$2540))+1</f>
        <v>1</v>
      </c>
      <c r="R883" s="12" t="e">
        <f>(Q883*100000)+#REF!</f>
        <v>#REF!</v>
      </c>
      <c r="S883" t="e" cm="1">
        <f t="array" ref="S883">SUMPRODUCT(($G$2:$G$2540=G883)*(R883&gt;$R$2:$R$2540))+1</f>
        <v>#REF!</v>
      </c>
      <c r="T883" t="str">
        <f t="shared" si="87"/>
        <v xml:space="preserve">Uttoxeter </v>
      </c>
      <c r="U883">
        <v>0</v>
      </c>
      <c r="V883" t="s">
        <v>11</v>
      </c>
      <c r="W883">
        <f t="shared" si="88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89"/>
        <v>Afternoon45207</v>
      </c>
      <c r="D884" s="5" t="str">
        <f>IF('by region'!$C$2="Any","Any",'WTX courses'!V882)&amp;M884&amp;IF('by region'!$I$2="Any","Any",N884)&amp;G884</f>
        <v>AnyJumpAny45207</v>
      </c>
      <c r="E884" s="5" t="e">
        <f>IF(I884=#REF!,'WTX courses'!G882,"")</f>
        <v>#REF!</v>
      </c>
      <c r="F884" s="5" t="e">
        <f t="shared" si="90"/>
        <v>#REF!</v>
      </c>
      <c r="G884" s="15">
        <v>45207</v>
      </c>
      <c r="H884" s="16" t="s">
        <v>40</v>
      </c>
      <c r="I884" s="16" t="s">
        <v>60</v>
      </c>
      <c r="J884" s="16" t="s">
        <v>9</v>
      </c>
      <c r="K884" s="14" t="s">
        <v>24</v>
      </c>
      <c r="L884" s="14" t="s">
        <v>17</v>
      </c>
      <c r="M884" s="16" t="s">
        <v>12</v>
      </c>
      <c r="N884" s="16" t="s">
        <v>13</v>
      </c>
      <c r="O884" s="16" t="s">
        <v>14</v>
      </c>
      <c r="P884" s="12">
        <f t="shared" si="86"/>
        <v>1</v>
      </c>
      <c r="Q884" s="12" cm="1">
        <f t="array" ref="Q884">SUMPRODUCT(($G$2:$G$2540=G884)*(P884&gt;$P$2:$P$2540))+1</f>
        <v>1</v>
      </c>
      <c r="R884" s="12" t="e">
        <f>(Q884*100000)+#REF!</f>
        <v>#REF!</v>
      </c>
      <c r="S884" t="e" cm="1">
        <f t="array" ref="S884">SUMPRODUCT(($G$2:$G$2540=G884)*(R884&gt;$R$2:$R$2540))+1</f>
        <v>#REF!</v>
      </c>
      <c r="T884" t="str">
        <f t="shared" si="87"/>
        <v xml:space="preserve">Uttoxeter </v>
      </c>
      <c r="U884">
        <v>0</v>
      </c>
      <c r="V884" t="s">
        <v>19</v>
      </c>
      <c r="W884">
        <f t="shared" si="88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89"/>
        <v>Afternoon45219</v>
      </c>
      <c r="D885" s="5" t="str">
        <f>IF('by region'!$C$2="Any","Any",'WTX courses'!V883)&amp;M885&amp;IF('by region'!$I$2="Any","Any",N885)&amp;G885</f>
        <v>AnyJumpAny45219</v>
      </c>
      <c r="E885" s="5" t="e">
        <f>IF(I885=#REF!,'WTX courses'!G883,"")</f>
        <v>#REF!</v>
      </c>
      <c r="F885" s="5" t="e">
        <f t="shared" si="90"/>
        <v>#REF!</v>
      </c>
      <c r="G885" s="15">
        <v>45219</v>
      </c>
      <c r="H885" s="16" t="s">
        <v>35</v>
      </c>
      <c r="I885" s="16" t="s">
        <v>60</v>
      </c>
      <c r="J885" s="16" t="s">
        <v>9</v>
      </c>
      <c r="K885" s="14" t="s">
        <v>24</v>
      </c>
      <c r="L885" s="14" t="s">
        <v>17</v>
      </c>
      <c r="M885" s="16" t="s">
        <v>12</v>
      </c>
      <c r="N885" s="16" t="s">
        <v>13</v>
      </c>
      <c r="O885" s="16" t="s">
        <v>14</v>
      </c>
      <c r="P885" s="12">
        <f t="shared" si="86"/>
        <v>1</v>
      </c>
      <c r="Q885" s="12" cm="1">
        <f t="array" ref="Q885">SUMPRODUCT(($G$2:$G$2540=G885)*(P885&gt;$P$2:$P$2540))+1</f>
        <v>1</v>
      </c>
      <c r="R885" s="12" t="e">
        <f>(Q885*100000)+#REF!</f>
        <v>#REF!</v>
      </c>
      <c r="S885" t="e" cm="1">
        <f t="array" ref="S885">SUMPRODUCT(($G$2:$G$2540=G885)*(R885&gt;$R$2:$R$2540))+1</f>
        <v>#REF!</v>
      </c>
      <c r="T885" t="str">
        <f t="shared" si="87"/>
        <v xml:space="preserve">Uttoxeter </v>
      </c>
      <c r="U885">
        <v>0</v>
      </c>
      <c r="V885" t="s">
        <v>17</v>
      </c>
      <c r="W885">
        <f t="shared" si="88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si="89"/>
        <v>Afternoon45233</v>
      </c>
      <c r="D886" s="5" t="str">
        <f>IF('by region'!$C$2="Any","Any",'WTX courses'!V884)&amp;M886&amp;IF('by region'!$I$2="Any","Any",N886)&amp;G886</f>
        <v>AnyJumpAny45233</v>
      </c>
      <c r="E886" s="5" t="e">
        <f>IF(I886=#REF!,'WTX courses'!G884,"")</f>
        <v>#REF!</v>
      </c>
      <c r="F886" s="5" t="e">
        <f t="shared" si="90"/>
        <v>#REF!</v>
      </c>
      <c r="G886" s="15">
        <v>45233</v>
      </c>
      <c r="H886" s="16" t="s">
        <v>35</v>
      </c>
      <c r="I886" s="16" t="s">
        <v>60</v>
      </c>
      <c r="J886" s="16" t="s">
        <v>9</v>
      </c>
      <c r="K886" s="14" t="s">
        <v>24</v>
      </c>
      <c r="L886" s="14" t="s">
        <v>17</v>
      </c>
      <c r="M886" s="16" t="s">
        <v>12</v>
      </c>
      <c r="N886" s="16" t="s">
        <v>13</v>
      </c>
      <c r="O886" s="16" t="s">
        <v>14</v>
      </c>
      <c r="P886" s="12">
        <f t="shared" si="86"/>
        <v>1</v>
      </c>
      <c r="Q886" s="12" cm="1">
        <f t="array" ref="Q886">SUMPRODUCT(($G$2:$G$2540=G886)*(P886&gt;$P$2:$P$2540))+1</f>
        <v>1</v>
      </c>
      <c r="R886" s="12" t="e">
        <f>(Q886*100000)+#REF!</f>
        <v>#REF!</v>
      </c>
      <c r="S886" t="e" cm="1">
        <f t="array" ref="S886">SUMPRODUCT(($G$2:$G$2540=G886)*(R886&gt;$R$2:$R$2540))+1</f>
        <v>#REF!</v>
      </c>
      <c r="T886" t="str">
        <f t="shared" si="87"/>
        <v xml:space="preserve">Uttoxeter </v>
      </c>
      <c r="U886">
        <v>0</v>
      </c>
      <c r="V886" t="s">
        <v>17</v>
      </c>
      <c r="W886">
        <f t="shared" si="88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89"/>
        <v>Afternoon45248</v>
      </c>
      <c r="D887" s="5" t="str">
        <f>IF('by region'!$C$2="Any","Any",'WTX courses'!V885)&amp;M887&amp;IF('by region'!$I$2="Any","Any",N887)&amp;G887</f>
        <v>AnyJumpAny45248</v>
      </c>
      <c r="E887" s="5" t="e">
        <f>IF(I887=#REF!,'WTX courses'!G885,"")</f>
        <v>#REF!</v>
      </c>
      <c r="F887" s="5" t="e">
        <f t="shared" si="90"/>
        <v>#REF!</v>
      </c>
      <c r="G887" s="15">
        <v>45248</v>
      </c>
      <c r="H887" s="16" t="s">
        <v>37</v>
      </c>
      <c r="I887" s="16" t="s">
        <v>60</v>
      </c>
      <c r="J887" s="16" t="s">
        <v>9</v>
      </c>
      <c r="K887" s="14" t="s">
        <v>24</v>
      </c>
      <c r="L887" s="14" t="s">
        <v>17</v>
      </c>
      <c r="M887" s="16" t="s">
        <v>12</v>
      </c>
      <c r="N887" s="16" t="s">
        <v>13</v>
      </c>
      <c r="O887" s="16" t="s">
        <v>14</v>
      </c>
      <c r="P887" s="12">
        <f t="shared" si="86"/>
        <v>1</v>
      </c>
      <c r="Q887" s="12" cm="1">
        <f t="array" ref="Q887">SUMPRODUCT(($G$2:$G$2540=G887)*(P887&gt;$P$2:$P$2540))+1</f>
        <v>1</v>
      </c>
      <c r="R887" s="12" t="e">
        <f>(Q887*100000)+#REF!</f>
        <v>#REF!</v>
      </c>
      <c r="S887" t="e" cm="1">
        <f t="array" ref="S887">SUMPRODUCT(($G$2:$G$2540=G887)*(R887&gt;$R$2:$R$2540))+1</f>
        <v>#REF!</v>
      </c>
      <c r="T887" t="str">
        <f t="shared" si="87"/>
        <v xml:space="preserve">Uttoxeter </v>
      </c>
      <c r="U887">
        <v>0</v>
      </c>
      <c r="V887" t="s">
        <v>30</v>
      </c>
      <c r="W887">
        <f t="shared" si="88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89"/>
        <v>Afternoon45256</v>
      </c>
      <c r="D888" s="5" t="str">
        <f>IF('by region'!$C$2="Any","Any",'WTX courses'!V886)&amp;M888&amp;IF('by region'!$I$2="Any","Any",N888)&amp;G888</f>
        <v>AnyJumpAny45256</v>
      </c>
      <c r="E888" s="5" t="e">
        <f>IF(I888=#REF!,'WTX courses'!G886,"")</f>
        <v>#REF!</v>
      </c>
      <c r="F888" s="5" t="e">
        <f t="shared" si="90"/>
        <v>#REF!</v>
      </c>
      <c r="G888" s="15">
        <v>45256</v>
      </c>
      <c r="H888" s="16" t="s">
        <v>40</v>
      </c>
      <c r="I888" s="16" t="s">
        <v>60</v>
      </c>
      <c r="J888" s="16" t="s">
        <v>9</v>
      </c>
      <c r="K888" s="14" t="s">
        <v>24</v>
      </c>
      <c r="L888" s="14" t="s">
        <v>17</v>
      </c>
      <c r="M888" s="16" t="s">
        <v>12</v>
      </c>
      <c r="N888" s="16" t="s">
        <v>13</v>
      </c>
      <c r="O888" s="16" t="s">
        <v>14</v>
      </c>
      <c r="P888" s="12">
        <f t="shared" si="86"/>
        <v>1</v>
      </c>
      <c r="Q888" s="12" cm="1">
        <f t="array" ref="Q888">SUMPRODUCT(($G$2:$G$2540=G888)*(P888&gt;$P$2:$P$2540))+1</f>
        <v>1</v>
      </c>
      <c r="R888" s="12" t="e">
        <f>(Q888*100000)+#REF!</f>
        <v>#REF!</v>
      </c>
      <c r="S888" t="e" cm="1">
        <f t="array" ref="S888">SUMPRODUCT(($G$2:$G$2540=G888)*(R888&gt;$R$2:$R$2540))+1</f>
        <v>#REF!</v>
      </c>
      <c r="T888" t="str">
        <f t="shared" si="87"/>
        <v xml:space="preserve">Uttoxeter </v>
      </c>
      <c r="U888">
        <v>0</v>
      </c>
      <c r="V888" t="s">
        <v>17</v>
      </c>
      <c r="W888">
        <f t="shared" si="88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si="89"/>
        <v>Afternoon45272</v>
      </c>
      <c r="D889" s="5" t="str">
        <f>IF('by region'!$C$2="Any","Any",'WTX courses'!V887)&amp;M889&amp;IF('by region'!$I$2="Any","Any",N889)&amp;G889</f>
        <v>AnyJumpAny45272</v>
      </c>
      <c r="E889" s="5" t="e">
        <f>IF(I889=#REF!,'WTX courses'!G887,"")</f>
        <v>#REF!</v>
      </c>
      <c r="F889" s="5" t="e">
        <f t="shared" si="90"/>
        <v>#REF!</v>
      </c>
      <c r="G889" s="15">
        <v>45272</v>
      </c>
      <c r="H889" s="16" t="s">
        <v>7</v>
      </c>
      <c r="I889" s="16" t="s">
        <v>60</v>
      </c>
      <c r="J889" s="16" t="s">
        <v>9</v>
      </c>
      <c r="K889" s="14" t="s">
        <v>24</v>
      </c>
      <c r="L889" s="14" t="s">
        <v>17</v>
      </c>
      <c r="M889" s="16" t="s">
        <v>12</v>
      </c>
      <c r="N889" s="16" t="s">
        <v>13</v>
      </c>
      <c r="O889" s="16" t="s">
        <v>14</v>
      </c>
      <c r="P889" s="12">
        <f t="shared" si="86"/>
        <v>1</v>
      </c>
      <c r="Q889" s="12" cm="1">
        <f t="array" ref="Q889">SUMPRODUCT(($G$2:$G$2540=G889)*(P889&gt;$P$2:$P$2540))+1</f>
        <v>1</v>
      </c>
      <c r="R889" s="12" t="e">
        <f>(Q889*100000)+#REF!</f>
        <v>#REF!</v>
      </c>
      <c r="S889" t="e" cm="1">
        <f t="array" ref="S889">SUMPRODUCT(($G$2:$G$2540=G889)*(R889&gt;$R$2:$R$2540))+1</f>
        <v>#REF!</v>
      </c>
      <c r="T889" t="str">
        <f t="shared" si="87"/>
        <v xml:space="preserve">Uttoxeter </v>
      </c>
      <c r="U889">
        <v>0</v>
      </c>
      <c r="V889" t="s">
        <v>11</v>
      </c>
      <c r="W889">
        <f t="shared" si="88"/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89"/>
        <v>Afternoon45282</v>
      </c>
      <c r="D890" s="5" t="str">
        <f>IF('by region'!$C$2="Any","Any",'WTX courses'!V888)&amp;M890&amp;IF('by region'!$I$2="Any","Any",N890)&amp;G890</f>
        <v>AnyJumpAny45282</v>
      </c>
      <c r="E890" s="5" t="e">
        <f>IF(I890=#REF!,'WTX courses'!G888,"")</f>
        <v>#REF!</v>
      </c>
      <c r="F890" s="5" t="e">
        <f t="shared" si="90"/>
        <v>#REF!</v>
      </c>
      <c r="G890" s="15">
        <v>45282</v>
      </c>
      <c r="H890" s="16" t="s">
        <v>35</v>
      </c>
      <c r="I890" s="16" t="s">
        <v>60</v>
      </c>
      <c r="J890" s="16" t="s">
        <v>9</v>
      </c>
      <c r="K890" s="14" t="s">
        <v>24</v>
      </c>
      <c r="L890" s="14" t="s">
        <v>17</v>
      </c>
      <c r="M890" s="16" t="s">
        <v>12</v>
      </c>
      <c r="N890" s="16" t="s">
        <v>13</v>
      </c>
      <c r="O890" s="16" t="s">
        <v>14</v>
      </c>
      <c r="P890" s="12">
        <f t="shared" si="86"/>
        <v>1</v>
      </c>
      <c r="Q890" s="12" cm="1">
        <f t="array" ref="Q890">SUMPRODUCT(($G$2:$G$2540=G890)*(P890&gt;$P$2:$P$2540))+1</f>
        <v>1</v>
      </c>
      <c r="R890" s="12" t="e">
        <f>(Q890*100000)+#REF!</f>
        <v>#REF!</v>
      </c>
      <c r="S890" t="e" cm="1">
        <f t="array" ref="S890">SUMPRODUCT(($G$2:$G$2540=G890)*(R890&gt;$R$2:$R$2540))+1</f>
        <v>#REF!</v>
      </c>
      <c r="T890" t="str">
        <f t="shared" si="87"/>
        <v xml:space="preserve">Uttoxeter </v>
      </c>
      <c r="U890">
        <v>0</v>
      </c>
      <c r="V890" t="s">
        <v>17</v>
      </c>
      <c r="W890">
        <f t="shared" si="88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89"/>
        <v>Afternoon45291</v>
      </c>
      <c r="D891" s="5" t="str">
        <f>IF('by region'!$C$2="Any","Any",'WTX courses'!V889)&amp;M891&amp;IF('by region'!$I$2="Any","Any",N891)&amp;G891</f>
        <v>AnyJumpAny45291</v>
      </c>
      <c r="E891" s="5" t="e">
        <f>IF(I891=#REF!,'WTX courses'!G889,"")</f>
        <v>#REF!</v>
      </c>
      <c r="F891" s="5" t="e">
        <f t="shared" si="90"/>
        <v>#REF!</v>
      </c>
      <c r="G891" s="15">
        <v>45291</v>
      </c>
      <c r="H891" s="16" t="s">
        <v>40</v>
      </c>
      <c r="I891" s="16" t="s">
        <v>60</v>
      </c>
      <c r="J891" s="16" t="s">
        <v>9</v>
      </c>
      <c r="K891" s="14" t="s">
        <v>24</v>
      </c>
      <c r="L891" s="14" t="s">
        <v>17</v>
      </c>
      <c r="M891" s="16" t="s">
        <v>12</v>
      </c>
      <c r="N891" s="16" t="s">
        <v>13</v>
      </c>
      <c r="O891" s="16" t="s">
        <v>14</v>
      </c>
      <c r="P891" s="12">
        <f t="shared" si="86"/>
        <v>1</v>
      </c>
      <c r="Q891" s="12" cm="1">
        <f t="array" ref="Q891">SUMPRODUCT(($G$2:$G$2540=G891)*(P891&gt;$P$2:$P$2540))+1</f>
        <v>1</v>
      </c>
      <c r="R891" s="12" t="e">
        <f>(Q891*100000)+#REF!</f>
        <v>#REF!</v>
      </c>
      <c r="S891" t="e" cm="1">
        <f t="array" ref="S891">SUMPRODUCT(($G$2:$G$2540=G891)*(R891&gt;$R$2:$R$2540))+1</f>
        <v>#REF!</v>
      </c>
      <c r="T891" t="str">
        <f t="shared" si="87"/>
        <v xml:space="preserve">Uttoxeter </v>
      </c>
      <c r="U891">
        <v>0</v>
      </c>
      <c r="V891" t="s">
        <v>11</v>
      </c>
      <c r="W891">
        <f t="shared" si="88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89"/>
        <v>Afternoon44940</v>
      </c>
      <c r="D892" s="5" t="str">
        <f>IF('by region'!$C$2="Any","Any",'WTX courses'!V890)&amp;M892&amp;IF('by region'!$I$2="Any","Any",N892)&amp;G892</f>
        <v>AnyJumpAny44940</v>
      </c>
      <c r="E892" s="5" t="e">
        <f>IF(I892=#REF!,'WTX courses'!G890,"")</f>
        <v>#REF!</v>
      </c>
      <c r="F892" s="5" t="e">
        <f t="shared" si="90"/>
        <v>#REF!</v>
      </c>
      <c r="G892" s="15">
        <v>44940</v>
      </c>
      <c r="H892" s="16" t="s">
        <v>37</v>
      </c>
      <c r="I892" s="16" t="s">
        <v>48</v>
      </c>
      <c r="J892" s="16" t="s">
        <v>9</v>
      </c>
      <c r="K892" s="14" t="s">
        <v>16</v>
      </c>
      <c r="L892" s="14" t="s">
        <v>17</v>
      </c>
      <c r="M892" s="16" t="s">
        <v>12</v>
      </c>
      <c r="N892" s="16" t="s">
        <v>13</v>
      </c>
      <c r="O892" s="16" t="s">
        <v>14</v>
      </c>
      <c r="P892" s="12">
        <f t="shared" si="86"/>
        <v>1</v>
      </c>
      <c r="Q892" s="12" cm="1">
        <f t="array" ref="Q892">SUMPRODUCT(($G$2:$G$2540=G892)*(P892&gt;$P$2:$P$2540))+1</f>
        <v>1</v>
      </c>
      <c r="R892" s="12" t="e">
        <f>(Q892*100000)+#REF!</f>
        <v>#REF!</v>
      </c>
      <c r="S892" t="e" cm="1">
        <f t="array" ref="S892">SUMPRODUCT(($G$2:$G$2540=G892)*(R892&gt;$R$2:$R$2540))+1</f>
        <v>#REF!</v>
      </c>
      <c r="T892" t="str">
        <f t="shared" si="87"/>
        <v xml:space="preserve">Warwick </v>
      </c>
      <c r="U892">
        <v>0</v>
      </c>
      <c r="V892" t="s">
        <v>17</v>
      </c>
      <c r="W892">
        <f t="shared" si="88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89"/>
        <v>Afternoon44968</v>
      </c>
      <c r="D893" s="5" t="str">
        <f>IF('by region'!$C$2="Any","Any",'WTX courses'!V892)&amp;M893&amp;IF('by region'!$I$2="Any","Any",N893)&amp;G893</f>
        <v>AnyJumpAny44968</v>
      </c>
      <c r="E893" s="5" t="e">
        <f>IF(I893=#REF!,'WTX courses'!G892,"")</f>
        <v>#REF!</v>
      </c>
      <c r="F893" s="5" t="e">
        <f t="shared" si="90"/>
        <v>#REF!</v>
      </c>
      <c r="G893" s="15">
        <v>44968</v>
      </c>
      <c r="H893" s="16" t="s">
        <v>37</v>
      </c>
      <c r="I893" s="16" t="s">
        <v>48</v>
      </c>
      <c r="J893" s="16" t="s">
        <v>9</v>
      </c>
      <c r="K893" s="14" t="s">
        <v>16</v>
      </c>
      <c r="L893" s="14" t="s">
        <v>17</v>
      </c>
      <c r="M893" s="16" t="s">
        <v>12</v>
      </c>
      <c r="N893" s="16" t="s">
        <v>13</v>
      </c>
      <c r="O893" s="16" t="s">
        <v>14</v>
      </c>
      <c r="P893" s="12">
        <f t="shared" si="86"/>
        <v>1</v>
      </c>
      <c r="Q893" s="12" cm="1">
        <f t="array" ref="Q893">SUMPRODUCT(($G$2:$G$2540=G893)*(P893&gt;$P$2:$P$2540))+1</f>
        <v>1</v>
      </c>
      <c r="R893" s="12" t="e">
        <f>(Q893*100000)+#REF!</f>
        <v>#REF!</v>
      </c>
      <c r="S893" t="e" cm="1">
        <f t="array" ref="S893">SUMPRODUCT(($G$2:$G$2540=G893)*(R893&gt;$R$2:$R$2540))+1</f>
        <v>#REF!</v>
      </c>
      <c r="T893" t="str">
        <f t="shared" si="87"/>
        <v xml:space="preserve">Warwick </v>
      </c>
      <c r="U893">
        <v>0</v>
      </c>
      <c r="V893" t="s">
        <v>11</v>
      </c>
      <c r="W893">
        <f t="shared" si="88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89"/>
        <v>Afternoon44981</v>
      </c>
      <c r="D894" s="5" t="str">
        <f>IF('by region'!$C$2="Any","Any",'WTX courses'!V893)&amp;M894&amp;IF('by region'!$I$2="Any","Any",N894)&amp;G894</f>
        <v>AnyJumpAny44981</v>
      </c>
      <c r="E894" s="5" t="e">
        <f>IF(I894=#REF!,'WTX courses'!G893,"")</f>
        <v>#REF!</v>
      </c>
      <c r="F894" s="5" t="e">
        <f t="shared" si="90"/>
        <v>#REF!</v>
      </c>
      <c r="G894" s="15">
        <v>44981</v>
      </c>
      <c r="H894" s="16" t="s">
        <v>35</v>
      </c>
      <c r="I894" s="16" t="s">
        <v>48</v>
      </c>
      <c r="J894" s="16" t="s">
        <v>9</v>
      </c>
      <c r="K894" s="14" t="s">
        <v>16</v>
      </c>
      <c r="L894" s="14" t="s">
        <v>17</v>
      </c>
      <c r="M894" s="16" t="s">
        <v>12</v>
      </c>
      <c r="N894" s="16" t="s">
        <v>13</v>
      </c>
      <c r="O894" s="16" t="s">
        <v>14</v>
      </c>
      <c r="P894" s="12">
        <f t="shared" si="86"/>
        <v>1</v>
      </c>
      <c r="Q894" s="12" cm="1">
        <f t="array" ref="Q894">SUMPRODUCT(($G$2:$G$2540=G894)*(P894&gt;$P$2:$P$2540))+1</f>
        <v>1</v>
      </c>
      <c r="R894" s="12" t="e">
        <f>(Q894*100000)+#REF!</f>
        <v>#REF!</v>
      </c>
      <c r="S894" t="e" cm="1">
        <f t="array" ref="S894">SUMPRODUCT(($G$2:$G$2540=G894)*(R894&gt;$R$2:$R$2540))+1</f>
        <v>#REF!</v>
      </c>
      <c r="T894" t="str">
        <f t="shared" si="87"/>
        <v xml:space="preserve">Warwick </v>
      </c>
      <c r="U894">
        <v>0</v>
      </c>
      <c r="V894" t="s">
        <v>17</v>
      </c>
      <c r="W894">
        <f t="shared" si="88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89"/>
        <v>Afternoon44997</v>
      </c>
      <c r="D895" s="5" t="str">
        <f>IF('by region'!$C$2="Any","Any",'WTX courses'!V894)&amp;M895&amp;IF('by region'!$I$2="Any","Any",N895)&amp;G895</f>
        <v>AnyJumpAny44997</v>
      </c>
      <c r="E895" s="5" t="e">
        <f>IF(I895=#REF!,'WTX courses'!G894,"")</f>
        <v>#REF!</v>
      </c>
      <c r="F895" s="5" t="e">
        <f t="shared" si="90"/>
        <v>#REF!</v>
      </c>
      <c r="G895" s="15">
        <v>44997</v>
      </c>
      <c r="H895" s="16" t="s">
        <v>40</v>
      </c>
      <c r="I895" s="16" t="s">
        <v>48</v>
      </c>
      <c r="J895" s="16" t="s">
        <v>9</v>
      </c>
      <c r="K895" s="14" t="s">
        <v>16</v>
      </c>
      <c r="L895" s="14" t="s">
        <v>17</v>
      </c>
      <c r="M895" s="16" t="s">
        <v>12</v>
      </c>
      <c r="N895" s="16" t="s">
        <v>13</v>
      </c>
      <c r="O895" s="16" t="s">
        <v>14</v>
      </c>
      <c r="P895" s="12">
        <f t="shared" ref="P895:P925" si="91">IF(J895="Afternoon",1,IF(J895="Evening",2,IF(J895="Floodlit",3,4)))</f>
        <v>1</v>
      </c>
      <c r="Q895" s="12" cm="1">
        <f t="array" ref="Q895">SUMPRODUCT(($G$2:$G$2540=G895)*(P895&gt;$P$2:$P$2540))+1</f>
        <v>1</v>
      </c>
      <c r="R895" s="12" t="e">
        <f>(Q895*100000)+#REF!</f>
        <v>#REF!</v>
      </c>
      <c r="S895" t="e" cm="1">
        <f t="array" ref="S895">SUMPRODUCT(($G$2:$G$2540=G895)*(R895&gt;$R$2:$R$2540))+1</f>
        <v>#REF!</v>
      </c>
      <c r="T895" t="str">
        <f t="shared" ref="T895:T925" si="92">_xlfn.CONCAT(IF(M895="Flat",UPPER(I895),I895)," ",IF(J895="Evening","†",IF(J895="Floodlit","#","")))</f>
        <v xml:space="preserve">Warwick </v>
      </c>
      <c r="U895">
        <v>0</v>
      </c>
      <c r="V895" t="s">
        <v>11</v>
      </c>
      <c r="W895">
        <f t="shared" ref="W895:W925" si="93">YEAR(G895)</f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89"/>
        <v>Afternoon45015</v>
      </c>
      <c r="D896" s="5" t="str">
        <f>IF('by region'!$C$2="Any","Any",'WTX courses'!V896)&amp;M896&amp;IF('by region'!$I$2="Any","Any",N896)&amp;G896</f>
        <v>AnyJumpAny45015</v>
      </c>
      <c r="E896" s="5" t="e">
        <f>IF(I896=#REF!,'WTX courses'!G896,"")</f>
        <v>#REF!</v>
      </c>
      <c r="F896" s="5" t="e">
        <f t="shared" si="90"/>
        <v>#REF!</v>
      </c>
      <c r="G896" s="15">
        <v>45015</v>
      </c>
      <c r="H896" s="16" t="s">
        <v>34</v>
      </c>
      <c r="I896" s="16" t="s">
        <v>48</v>
      </c>
      <c r="J896" s="16" t="s">
        <v>9</v>
      </c>
      <c r="K896" s="14" t="s">
        <v>16</v>
      </c>
      <c r="L896" s="14" t="s">
        <v>17</v>
      </c>
      <c r="M896" s="16" t="s">
        <v>12</v>
      </c>
      <c r="N896" s="16" t="s">
        <v>13</v>
      </c>
      <c r="O896" s="16" t="s">
        <v>14</v>
      </c>
      <c r="P896" s="12">
        <f t="shared" si="91"/>
        <v>1</v>
      </c>
      <c r="Q896" s="12" cm="1">
        <f t="array" ref="Q896">SUMPRODUCT(($G$2:$G$2540=G896)*(P896&gt;$P$2:$P$2540))+1</f>
        <v>1</v>
      </c>
      <c r="R896" s="12" t="e">
        <f>(Q896*100000)+#REF!</f>
        <v>#REF!</v>
      </c>
      <c r="S896" t="e" cm="1">
        <f t="array" ref="S896">SUMPRODUCT(($G$2:$G$2540=G896)*(R896&gt;$R$2:$R$2540))+1</f>
        <v>#REF!</v>
      </c>
      <c r="T896" t="str">
        <f t="shared" si="92"/>
        <v xml:space="preserve">Warwick </v>
      </c>
      <c r="U896">
        <v>0</v>
      </c>
      <c r="V896" t="s">
        <v>17</v>
      </c>
      <c r="W896">
        <f t="shared" si="93"/>
        <v>2023</v>
      </c>
    </row>
    <row r="897" spans="1:24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89"/>
        <v>Afternoon45043</v>
      </c>
      <c r="D897" s="5" t="str">
        <f>IF('by region'!$C$2="Any","Any",'WTX courses'!V897)&amp;M897&amp;IF('by region'!$I$2="Any","Any",N897)&amp;G897</f>
        <v>AnyJumpAny45043</v>
      </c>
      <c r="E897" s="5" t="e">
        <f>IF(I897=#REF!,'WTX courses'!G897,"")</f>
        <v>#REF!</v>
      </c>
      <c r="F897" s="5" t="e">
        <f t="shared" si="90"/>
        <v>#REF!</v>
      </c>
      <c r="G897" s="15">
        <v>45043</v>
      </c>
      <c r="H897" s="16" t="s">
        <v>34</v>
      </c>
      <c r="I897" s="16" t="s">
        <v>48</v>
      </c>
      <c r="J897" s="16" t="s">
        <v>9</v>
      </c>
      <c r="K897" s="14" t="s">
        <v>16</v>
      </c>
      <c r="L897" s="14" t="s">
        <v>17</v>
      </c>
      <c r="M897" s="16" t="s">
        <v>12</v>
      </c>
      <c r="N897" s="16" t="s">
        <v>13</v>
      </c>
      <c r="O897" s="16" t="s">
        <v>14</v>
      </c>
      <c r="P897" s="12">
        <f t="shared" si="91"/>
        <v>1</v>
      </c>
      <c r="Q897" s="12" cm="1">
        <f t="array" ref="Q897">SUMPRODUCT(($G$2:$G$2540=G897)*(P897&gt;$P$2:$P$2540))+1</f>
        <v>1</v>
      </c>
      <c r="R897" s="12" t="e">
        <f>(Q897*100000)+#REF!</f>
        <v>#REF!</v>
      </c>
      <c r="S897" t="e" cm="1">
        <f t="array" ref="S897">SUMPRODUCT(($G$2:$G$2540=G897)*(R897&gt;$R$2:$R$2540))+1</f>
        <v>#REF!</v>
      </c>
      <c r="T897" t="str">
        <f t="shared" si="92"/>
        <v xml:space="preserve">Warwick </v>
      </c>
      <c r="U897">
        <v>0</v>
      </c>
      <c r="V897" t="s">
        <v>30</v>
      </c>
      <c r="W897">
        <f t="shared" si="93"/>
        <v>2023</v>
      </c>
    </row>
    <row r="898" spans="1:24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ref="C898:C961" si="94">J898&amp;G898</f>
        <v>Afternoon45047</v>
      </c>
      <c r="D898" s="5" t="str">
        <f>IF('by region'!$C$2="Any","Any",'WTX courses'!V898)&amp;M898&amp;IF('by region'!$I$2="Any","Any",N898)&amp;G898</f>
        <v>AnyJumpAny45047</v>
      </c>
      <c r="E898" s="5" t="e">
        <f>IF(I898=#REF!,'WTX courses'!G898,"")</f>
        <v>#REF!</v>
      </c>
      <c r="F898" s="5" t="e">
        <f t="shared" ref="F898:F961" si="95">G898&amp;S898</f>
        <v>#REF!</v>
      </c>
      <c r="G898" s="15">
        <v>45047</v>
      </c>
      <c r="H898" s="16" t="s">
        <v>42</v>
      </c>
      <c r="I898" s="16" t="s">
        <v>48</v>
      </c>
      <c r="J898" s="16" t="s">
        <v>9</v>
      </c>
      <c r="K898" s="14" t="s">
        <v>16</v>
      </c>
      <c r="L898" s="14" t="s">
        <v>17</v>
      </c>
      <c r="M898" s="16" t="s">
        <v>12</v>
      </c>
      <c r="N898" s="16" t="s">
        <v>13</v>
      </c>
      <c r="O898" s="16" t="s">
        <v>14</v>
      </c>
      <c r="P898" s="12">
        <f t="shared" si="91"/>
        <v>1</v>
      </c>
      <c r="Q898" s="12" cm="1">
        <f t="array" ref="Q898">SUMPRODUCT(($G$2:$G$2540=G898)*(P898&gt;$P$2:$P$2540))+1</f>
        <v>1</v>
      </c>
      <c r="R898" s="12" t="e">
        <f>(Q898*100000)+#REF!</f>
        <v>#REF!</v>
      </c>
      <c r="S898" t="e" cm="1">
        <f t="array" ref="S898">SUMPRODUCT(($G$2:$G$2540=G898)*(R898&gt;$R$2:$R$2540))+1</f>
        <v>#REF!</v>
      </c>
      <c r="T898" t="str">
        <f t="shared" si="92"/>
        <v xml:space="preserve">Warwick </v>
      </c>
      <c r="U898">
        <v>0</v>
      </c>
      <c r="V898" t="s">
        <v>19</v>
      </c>
      <c r="W898">
        <f t="shared" si="93"/>
        <v>2023</v>
      </c>
    </row>
    <row r="899" spans="1:24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94"/>
        <v>Evening45059</v>
      </c>
      <c r="D899" s="5" t="str">
        <f>IF('by region'!$C$2="Any","Any",'WTX courses'!V899)&amp;M899&amp;IF('by region'!$I$2="Any","Any",N899)&amp;G899</f>
        <v>AnyJumpAny45059</v>
      </c>
      <c r="E899" s="5" t="e">
        <f>IF(I899=#REF!,'WTX courses'!G899,"")</f>
        <v>#REF!</v>
      </c>
      <c r="F899" s="5" t="e">
        <f t="shared" si="95"/>
        <v>#REF!</v>
      </c>
      <c r="G899" s="15">
        <v>45059</v>
      </c>
      <c r="H899" s="16" t="s">
        <v>37</v>
      </c>
      <c r="I899" s="16" t="s">
        <v>48</v>
      </c>
      <c r="J899" s="16" t="s">
        <v>80</v>
      </c>
      <c r="K899" s="14" t="s">
        <v>16</v>
      </c>
      <c r="L899" s="14" t="s">
        <v>17</v>
      </c>
      <c r="M899" s="16" t="s">
        <v>12</v>
      </c>
      <c r="N899" s="16" t="s">
        <v>13</v>
      </c>
      <c r="O899" s="16" t="s">
        <v>14</v>
      </c>
      <c r="P899" s="12">
        <f t="shared" si="91"/>
        <v>2</v>
      </c>
      <c r="Q899" s="12" cm="1">
        <f t="array" ref="Q899">SUMPRODUCT(($G$2:$G$2540=G899)*(P899&gt;$P$2:$P$2540))+1</f>
        <v>5</v>
      </c>
      <c r="R899" s="12" t="e">
        <f>(Q899*100000)+#REF!</f>
        <v>#REF!</v>
      </c>
      <c r="S899" t="e" cm="1">
        <f t="array" ref="S899">SUMPRODUCT(($G$2:$G$2540=G899)*(R899&gt;$R$2:$R$2540))+1</f>
        <v>#REF!</v>
      </c>
      <c r="T899" t="str">
        <f t="shared" si="92"/>
        <v>Warwick †</v>
      </c>
      <c r="U899">
        <v>0</v>
      </c>
      <c r="V899" t="s">
        <v>17</v>
      </c>
      <c r="W899">
        <f t="shared" si="93"/>
        <v>2023</v>
      </c>
    </row>
    <row r="900" spans="1:24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94"/>
        <v>Afternoon45070</v>
      </c>
      <c r="D900" s="5" t="str">
        <f>IF('by region'!$C$2="Any","Any",'WTX courses'!V900)&amp;M900&amp;IF('by region'!$I$2="Any","Any",N900)&amp;G900</f>
        <v>AnyJumpAny45070</v>
      </c>
      <c r="E900" s="5" t="e">
        <f>IF(I900=#REF!,'WTX courses'!G900,"")</f>
        <v>#REF!</v>
      </c>
      <c r="F900" s="5" t="e">
        <f t="shared" si="95"/>
        <v>#REF!</v>
      </c>
      <c r="G900" s="15">
        <v>45070</v>
      </c>
      <c r="H900" s="16" t="s">
        <v>27</v>
      </c>
      <c r="I900" s="16" t="s">
        <v>48</v>
      </c>
      <c r="J900" s="16" t="s">
        <v>9</v>
      </c>
      <c r="K900" s="14" t="s">
        <v>16</v>
      </c>
      <c r="L900" s="14" t="s">
        <v>17</v>
      </c>
      <c r="M900" s="16" t="s">
        <v>12</v>
      </c>
      <c r="N900" s="16" t="s">
        <v>13</v>
      </c>
      <c r="O900" s="16" t="s">
        <v>14</v>
      </c>
      <c r="P900" s="12">
        <f t="shared" si="91"/>
        <v>1</v>
      </c>
      <c r="Q900" s="12" cm="1">
        <f t="array" ref="Q900">SUMPRODUCT(($G$2:$G$2540=G900)*(P900&gt;$P$2:$P$2540))+1</f>
        <v>1</v>
      </c>
      <c r="R900" s="12" t="e">
        <f>(Q900*100000)+#REF!</f>
        <v>#REF!</v>
      </c>
      <c r="S900" t="e" cm="1">
        <f t="array" ref="S900">SUMPRODUCT(($G$2:$G$2540=G900)*(R900&gt;$R$2:$R$2540))+1</f>
        <v>#REF!</v>
      </c>
      <c r="T900" t="str">
        <f t="shared" si="92"/>
        <v xml:space="preserve">Warwick </v>
      </c>
      <c r="U900">
        <v>0</v>
      </c>
      <c r="V900" t="s">
        <v>11</v>
      </c>
      <c r="W900">
        <f t="shared" si="93"/>
        <v>2023</v>
      </c>
    </row>
    <row r="901" spans="1:24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94"/>
        <v>Evening45077</v>
      </c>
      <c r="D901" s="5" t="str">
        <f>IF('by region'!$C$2="Any","Any",'WTX courses'!V901)&amp;M901&amp;IF('by region'!$I$2="Any","Any",N901)&amp;G901</f>
        <v>AnyJumpAny45077</v>
      </c>
      <c r="E901" s="5" t="e">
        <f>IF(I901=#REF!,'WTX courses'!G901,"")</f>
        <v>#REF!</v>
      </c>
      <c r="F901" s="5" t="e">
        <f t="shared" si="95"/>
        <v>#REF!</v>
      </c>
      <c r="G901" s="15">
        <v>45077</v>
      </c>
      <c r="H901" s="16" t="s">
        <v>27</v>
      </c>
      <c r="I901" s="16" t="s">
        <v>48</v>
      </c>
      <c r="J901" s="16" t="s">
        <v>80</v>
      </c>
      <c r="K901" s="14" t="s">
        <v>16</v>
      </c>
      <c r="L901" s="14" t="s">
        <v>17</v>
      </c>
      <c r="M901" s="16" t="s">
        <v>12</v>
      </c>
      <c r="N901" s="16" t="s">
        <v>13</v>
      </c>
      <c r="O901" s="16" t="s">
        <v>14</v>
      </c>
      <c r="P901" s="12">
        <f t="shared" si="91"/>
        <v>2</v>
      </c>
      <c r="Q901" s="12" cm="1">
        <f t="array" ref="Q901">SUMPRODUCT(($G$2:$G$2540=G901)*(P901&gt;$P$2:$P$2540))+1</f>
        <v>1</v>
      </c>
      <c r="R901" s="12" t="e">
        <f>(Q901*100000)+#REF!</f>
        <v>#REF!</v>
      </c>
      <c r="S901" t="e" cm="1">
        <f t="array" ref="S901">SUMPRODUCT(($G$2:$G$2540=G901)*(R901&gt;$R$2:$R$2540))+1</f>
        <v>#REF!</v>
      </c>
      <c r="T901" t="str">
        <f t="shared" si="92"/>
        <v>Warwick †</v>
      </c>
      <c r="U901">
        <v>0</v>
      </c>
      <c r="V901" t="s">
        <v>17</v>
      </c>
      <c r="W901">
        <f t="shared" si="93"/>
        <v>2023</v>
      </c>
    </row>
    <row r="902" spans="1:24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94"/>
        <v>Afternoon45194</v>
      </c>
      <c r="D902" s="5" t="str">
        <f>IF('by region'!$C$2="Any","Any",'WTX courses'!V902)&amp;M902&amp;IF('by region'!$I$2="Any","Any",N902)&amp;G902</f>
        <v>AnyJumpAny45194</v>
      </c>
      <c r="E902" s="5" t="e">
        <f>IF(I902=#REF!,'WTX courses'!G902,"")</f>
        <v>#REF!</v>
      </c>
      <c r="F902" s="5" t="e">
        <f t="shared" si="95"/>
        <v>#REF!</v>
      </c>
      <c r="G902" s="15">
        <v>45194</v>
      </c>
      <c r="H902" s="16" t="s">
        <v>42</v>
      </c>
      <c r="I902" s="16" t="s">
        <v>48</v>
      </c>
      <c r="J902" s="16" t="s">
        <v>9</v>
      </c>
      <c r="K902" s="14" t="s">
        <v>16</v>
      </c>
      <c r="L902" s="14" t="s">
        <v>17</v>
      </c>
      <c r="M902" s="16" t="s">
        <v>12</v>
      </c>
      <c r="N902" s="16" t="s">
        <v>13</v>
      </c>
      <c r="O902" s="16" t="s">
        <v>14</v>
      </c>
      <c r="P902" s="12">
        <f t="shared" si="91"/>
        <v>1</v>
      </c>
      <c r="Q902" s="12" cm="1">
        <f t="array" ref="Q902">SUMPRODUCT(($G$2:$G$2540=G902)*(P902&gt;$P$2:$P$2540))+1</f>
        <v>1</v>
      </c>
      <c r="R902" s="12" t="e">
        <f>(Q902*100000)+#REF!</f>
        <v>#REF!</v>
      </c>
      <c r="S902" t="e" cm="1">
        <f t="array" ref="S902">SUMPRODUCT(($G$2:$G$2540=G902)*(R902&gt;$R$2:$R$2540))+1</f>
        <v>#REF!</v>
      </c>
      <c r="T902" t="str">
        <f t="shared" si="92"/>
        <v xml:space="preserve">Warwick </v>
      </c>
      <c r="U902">
        <v>0</v>
      </c>
      <c r="V902" t="s">
        <v>19</v>
      </c>
      <c r="W902">
        <f t="shared" si="93"/>
        <v>2023</v>
      </c>
    </row>
    <row r="903" spans="1:24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94"/>
        <v>Afternoon45204</v>
      </c>
      <c r="D903" s="5" t="str">
        <f>IF('by region'!$C$2="Any","Any",'WTX courses'!V903)&amp;M903&amp;IF('by region'!$I$2="Any","Any",N903)&amp;G903</f>
        <v>AnyJumpAny45204</v>
      </c>
      <c r="E903" s="5" t="e">
        <f>IF(I903=#REF!,'WTX courses'!G903,"")</f>
        <v>#REF!</v>
      </c>
      <c r="F903" s="5" t="e">
        <f t="shared" si="95"/>
        <v>#REF!</v>
      </c>
      <c r="G903" s="15">
        <v>45204</v>
      </c>
      <c r="H903" s="16" t="s">
        <v>34</v>
      </c>
      <c r="I903" s="16" t="s">
        <v>48</v>
      </c>
      <c r="J903" s="16" t="s">
        <v>9</v>
      </c>
      <c r="K903" s="14" t="s">
        <v>16</v>
      </c>
      <c r="L903" s="14" t="s">
        <v>17</v>
      </c>
      <c r="M903" s="16" t="s">
        <v>12</v>
      </c>
      <c r="N903" s="16" t="s">
        <v>13</v>
      </c>
      <c r="O903" s="16" t="s">
        <v>14</v>
      </c>
      <c r="P903" s="12">
        <f t="shared" si="91"/>
        <v>1</v>
      </c>
      <c r="Q903" s="12" cm="1">
        <f t="array" ref="Q903">SUMPRODUCT(($G$2:$G$2540=G903)*(P903&gt;$P$2:$P$2540))+1</f>
        <v>1</v>
      </c>
      <c r="R903" s="12" t="e">
        <f>(Q903*100000)+#REF!</f>
        <v>#REF!</v>
      </c>
      <c r="S903" t="e" cm="1">
        <f t="array" ref="S903">SUMPRODUCT(($G$2:$G$2540=G903)*(R903&gt;$R$2:$R$2540))+1</f>
        <v>#REF!</v>
      </c>
      <c r="T903" t="str">
        <f t="shared" si="92"/>
        <v xml:space="preserve">Warwick </v>
      </c>
      <c r="U903">
        <v>1</v>
      </c>
      <c r="V903" t="s">
        <v>11</v>
      </c>
      <c r="W903">
        <f t="shared" si="93"/>
        <v>2023</v>
      </c>
    </row>
    <row r="904" spans="1:24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94"/>
        <v>Afternoon45237</v>
      </c>
      <c r="D904" s="5" t="str">
        <f>IF('by region'!$C$2="Any","Any",'WTX courses'!V904)&amp;M904&amp;IF('by region'!$I$2="Any","Any",N904)&amp;G904</f>
        <v>AnyJumpAny45237</v>
      </c>
      <c r="E904" s="5" t="e">
        <f>IF(I904=#REF!,'WTX courses'!G904,"")</f>
        <v>#REF!</v>
      </c>
      <c r="F904" s="5" t="e">
        <f t="shared" si="95"/>
        <v>#REF!</v>
      </c>
      <c r="G904" s="15">
        <v>45237</v>
      </c>
      <c r="H904" s="16" t="s">
        <v>7</v>
      </c>
      <c r="I904" s="16" t="s">
        <v>48</v>
      </c>
      <c r="J904" s="16" t="s">
        <v>9</v>
      </c>
      <c r="K904" s="14" t="s">
        <v>16</v>
      </c>
      <c r="L904" s="14" t="s">
        <v>17</v>
      </c>
      <c r="M904" s="16" t="s">
        <v>12</v>
      </c>
      <c r="N904" s="16" t="s">
        <v>13</v>
      </c>
      <c r="O904" s="16" t="s">
        <v>14</v>
      </c>
      <c r="P904" s="12">
        <f t="shared" si="91"/>
        <v>1</v>
      </c>
      <c r="Q904" s="12" cm="1">
        <f t="array" ref="Q904">SUMPRODUCT(($G$2:$G$2540=G904)*(P904&gt;$P$2:$P$2540))+1</f>
        <v>1</v>
      </c>
      <c r="R904" s="12" t="e">
        <f>(Q904*100000)+#REF!</f>
        <v>#REF!</v>
      </c>
      <c r="S904" t="e" cm="1">
        <f t="array" ref="S904">SUMPRODUCT(($G$2:$G$2540=G904)*(R904&gt;$R$2:$R$2540))+1</f>
        <v>#REF!</v>
      </c>
      <c r="T904" t="str">
        <f t="shared" si="92"/>
        <v xml:space="preserve">Warwick </v>
      </c>
      <c r="U904">
        <v>1</v>
      </c>
      <c r="V904" t="s">
        <v>11</v>
      </c>
      <c r="W904">
        <f t="shared" si="93"/>
        <v>2023</v>
      </c>
    </row>
    <row r="905" spans="1:24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94"/>
        <v>Afternoon45238</v>
      </c>
      <c r="D905" s="5" t="str">
        <f>IF('by region'!$C$2="Any","Any",'WTX courses'!V905)&amp;M905&amp;IF('by region'!$I$2="Any","Any",N905)&amp;G905</f>
        <v>AnyJumpAny45238</v>
      </c>
      <c r="E905" s="5" t="e">
        <f>IF(I905=#REF!,'WTX courses'!G905,"")</f>
        <v>#REF!</v>
      </c>
      <c r="F905" s="5" t="e">
        <f t="shared" si="95"/>
        <v>#REF!</v>
      </c>
      <c r="G905" s="15">
        <v>45238</v>
      </c>
      <c r="H905" s="16" t="s">
        <v>27</v>
      </c>
      <c r="I905" s="16" t="s">
        <v>48</v>
      </c>
      <c r="J905" s="16" t="s">
        <v>9</v>
      </c>
      <c r="K905" s="14" t="s">
        <v>16</v>
      </c>
      <c r="L905" s="14" t="s">
        <v>17</v>
      </c>
      <c r="M905" s="16" t="s">
        <v>12</v>
      </c>
      <c r="N905" s="16" t="s">
        <v>13</v>
      </c>
      <c r="O905" s="16" t="s">
        <v>14</v>
      </c>
      <c r="P905" s="12">
        <f t="shared" si="91"/>
        <v>1</v>
      </c>
      <c r="Q905" s="12" cm="1">
        <f t="array" ref="Q905">SUMPRODUCT(($G$2:$G$2540=G905)*(P905&gt;$P$2:$P$2540))+1</f>
        <v>1</v>
      </c>
      <c r="R905" s="12" t="e">
        <f>(Q905*100000)+#REF!</f>
        <v>#REF!</v>
      </c>
      <c r="S905" t="e" cm="1">
        <f t="array" ref="S905">SUMPRODUCT(($G$2:$G$2540=G905)*(R905&gt;$R$2:$R$2540))+1</f>
        <v>#REF!</v>
      </c>
      <c r="T905" t="str">
        <f t="shared" si="92"/>
        <v xml:space="preserve">Warwick </v>
      </c>
      <c r="U905">
        <v>0</v>
      </c>
      <c r="V905" t="s">
        <v>19</v>
      </c>
      <c r="W905">
        <f t="shared" si="93"/>
        <v>2023</v>
      </c>
    </row>
    <row r="906" spans="1:24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94"/>
        <v>Afternoon45252</v>
      </c>
      <c r="D906" s="5" t="str">
        <f>IF('by region'!$C$2="Any","Any",'WTX courses'!V906)&amp;M906&amp;IF('by region'!$I$2="Any","Any",N906)&amp;G906</f>
        <v>AnyJumpAny45252</v>
      </c>
      <c r="E906" s="5" t="e">
        <f>IF(I906=#REF!,'WTX courses'!G906,"")</f>
        <v>#REF!</v>
      </c>
      <c r="F906" s="5" t="e">
        <f t="shared" si="95"/>
        <v>#REF!</v>
      </c>
      <c r="G906" s="15">
        <v>45252</v>
      </c>
      <c r="H906" s="16" t="s">
        <v>27</v>
      </c>
      <c r="I906" s="16" t="s">
        <v>48</v>
      </c>
      <c r="J906" s="16" t="s">
        <v>9</v>
      </c>
      <c r="K906" s="14" t="s">
        <v>16</v>
      </c>
      <c r="L906" s="14" t="s">
        <v>17</v>
      </c>
      <c r="M906" s="16" t="s">
        <v>12</v>
      </c>
      <c r="N906" s="16" t="s">
        <v>13</v>
      </c>
      <c r="O906" s="16" t="s">
        <v>14</v>
      </c>
      <c r="P906" s="12">
        <f t="shared" si="91"/>
        <v>1</v>
      </c>
      <c r="Q906" s="12" cm="1">
        <f t="array" ref="Q906">SUMPRODUCT(($G$2:$G$2540=G906)*(P906&gt;$P$2:$P$2540))+1</f>
        <v>1</v>
      </c>
      <c r="R906" s="12" t="e">
        <f>(Q906*100000)+#REF!</f>
        <v>#REF!</v>
      </c>
      <c r="S906" t="e" cm="1">
        <f t="array" ref="S906">SUMPRODUCT(($G$2:$G$2540=G906)*(R906&gt;$R$2:$R$2540))+1</f>
        <v>#REF!</v>
      </c>
      <c r="T906" t="str">
        <f t="shared" si="92"/>
        <v xml:space="preserve">Warwick </v>
      </c>
      <c r="U906">
        <v>0</v>
      </c>
      <c r="V906" t="s">
        <v>17</v>
      </c>
      <c r="W906">
        <f t="shared" si="93"/>
        <v>2023</v>
      </c>
    </row>
    <row r="907" spans="1:24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94"/>
        <v>Afternoon45274</v>
      </c>
      <c r="D907" s="5" t="str">
        <f>IF('by region'!$C$2="Any","Any",'WTX courses'!V907)&amp;M907&amp;IF('by region'!$I$2="Any","Any",N907)&amp;G907</f>
        <v>AnyJumpAny45274</v>
      </c>
      <c r="E907" s="5" t="e">
        <f>IF(I907=#REF!,'WTX courses'!G907,"")</f>
        <v>#REF!</v>
      </c>
      <c r="F907" s="5" t="e">
        <f t="shared" si="95"/>
        <v>#REF!</v>
      </c>
      <c r="G907" s="15">
        <v>45274</v>
      </c>
      <c r="H907" s="16" t="s">
        <v>34</v>
      </c>
      <c r="I907" s="16" t="s">
        <v>48</v>
      </c>
      <c r="J907" s="16" t="s">
        <v>9</v>
      </c>
      <c r="K907" s="14" t="s">
        <v>16</v>
      </c>
      <c r="L907" s="14" t="s">
        <v>17</v>
      </c>
      <c r="M907" s="16" t="s">
        <v>12</v>
      </c>
      <c r="N907" s="16" t="s">
        <v>13</v>
      </c>
      <c r="O907" s="16" t="s">
        <v>14</v>
      </c>
      <c r="P907" s="12">
        <f t="shared" si="91"/>
        <v>1</v>
      </c>
      <c r="Q907" s="12" cm="1">
        <f t="array" ref="Q907">SUMPRODUCT(($G$2:$G$2540=G907)*(P907&gt;$P$2:$P$2540))+1</f>
        <v>1</v>
      </c>
      <c r="R907" s="12" t="e">
        <f>(Q907*100000)+#REF!</f>
        <v>#REF!</v>
      </c>
      <c r="S907" t="e" cm="1">
        <f t="array" ref="S907">SUMPRODUCT(($G$2:$G$2540=G907)*(R907&gt;$R$2:$R$2540))+1</f>
        <v>#REF!</v>
      </c>
      <c r="T907" t="str">
        <f t="shared" si="92"/>
        <v xml:space="preserve">Warwick </v>
      </c>
      <c r="U907">
        <v>0</v>
      </c>
      <c r="V907" t="s">
        <v>19</v>
      </c>
      <c r="W907">
        <f t="shared" si="93"/>
        <v>2023</v>
      </c>
    </row>
    <row r="908" spans="1:24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94"/>
        <v>Afternoon45291</v>
      </c>
      <c r="D908" s="5" t="str">
        <f>IF('by region'!$C$2="Any","Any",'WTX courses'!V908)&amp;M908&amp;IF('by region'!$I$2="Any","Any",N908)&amp;G908</f>
        <v>AnyJumpAny45291</v>
      </c>
      <c r="E908" s="5" t="e">
        <f>IF(I908=#REF!,'WTX courses'!G908,"")</f>
        <v>#REF!</v>
      </c>
      <c r="F908" s="5" t="e">
        <f t="shared" si="95"/>
        <v>#REF!</v>
      </c>
      <c r="G908" s="15">
        <v>45291</v>
      </c>
      <c r="H908" s="16" t="s">
        <v>40</v>
      </c>
      <c r="I908" s="16" t="s">
        <v>48</v>
      </c>
      <c r="J908" s="16" t="s">
        <v>9</v>
      </c>
      <c r="K908" s="14" t="s">
        <v>16</v>
      </c>
      <c r="L908" s="14" t="s">
        <v>17</v>
      </c>
      <c r="M908" s="16" t="s">
        <v>12</v>
      </c>
      <c r="N908" s="16" t="s">
        <v>13</v>
      </c>
      <c r="O908" s="16" t="s">
        <v>14</v>
      </c>
      <c r="P908" s="12">
        <f t="shared" si="91"/>
        <v>1</v>
      </c>
      <c r="Q908" s="12" cm="1">
        <f t="array" ref="Q908">SUMPRODUCT(($G$2:$G$2540=G908)*(P908&gt;$P$2:$P$2540))+1</f>
        <v>1</v>
      </c>
      <c r="R908" s="12" t="e">
        <f>(Q908*100000)+#REF!</f>
        <v>#REF!</v>
      </c>
      <c r="S908" t="e" cm="1">
        <f t="array" ref="S908">SUMPRODUCT(($G$2:$G$2540=G908)*(R908&gt;$R$2:$R$2540))+1</f>
        <v>#REF!</v>
      </c>
      <c r="T908" t="str">
        <f t="shared" si="92"/>
        <v xml:space="preserve">Warwick </v>
      </c>
      <c r="U908">
        <v>0</v>
      </c>
      <c r="V908" t="s">
        <v>19</v>
      </c>
      <c r="W908">
        <f t="shared" si="93"/>
        <v>2023</v>
      </c>
    </row>
    <row r="909" spans="1:24" s="11" customFormat="1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94"/>
        <v>Afternoon44933</v>
      </c>
      <c r="D909" s="5" t="str">
        <f>IF('by region'!$C$2="Any","Any",'WTX courses'!V909)&amp;M909&amp;IF('by region'!$I$2="Any","Any",N909)&amp;G909</f>
        <v>AnyJumpAny44933</v>
      </c>
      <c r="E909" s="5" t="e">
        <f>IF(I909=#REF!,'WTX courses'!G909,"")</f>
        <v>#REF!</v>
      </c>
      <c r="F909" s="5" t="e">
        <f t="shared" si="95"/>
        <v>#REF!</v>
      </c>
      <c r="G909" s="15">
        <v>44933</v>
      </c>
      <c r="H909" s="16" t="s">
        <v>37</v>
      </c>
      <c r="I909" s="16" t="s">
        <v>39</v>
      </c>
      <c r="J909" s="16" t="s">
        <v>9</v>
      </c>
      <c r="K909" s="14" t="s">
        <v>16</v>
      </c>
      <c r="L909" s="14" t="s">
        <v>19</v>
      </c>
      <c r="M909" s="16" t="s">
        <v>12</v>
      </c>
      <c r="N909" s="16" t="s">
        <v>13</v>
      </c>
      <c r="O909" s="16" t="s">
        <v>14</v>
      </c>
      <c r="P909" s="12">
        <f t="shared" si="91"/>
        <v>1</v>
      </c>
      <c r="Q909" s="12" cm="1">
        <f t="array" ref="Q909">SUMPRODUCT(($G$2:$G$2540=G909)*(P909&gt;$P$2:$P$2540))+1</f>
        <v>1</v>
      </c>
      <c r="R909" s="12" t="e">
        <f>(Q909*100000)+#REF!</f>
        <v>#REF!</v>
      </c>
      <c r="S909" t="e" cm="1">
        <f t="array" ref="S909">SUMPRODUCT(($G$2:$G$2540=G909)*(R909&gt;$R$2:$R$2540))+1</f>
        <v>#REF!</v>
      </c>
      <c r="T909" t="str">
        <f t="shared" si="92"/>
        <v xml:space="preserve">Wincanton </v>
      </c>
      <c r="U909" s="11">
        <v>0</v>
      </c>
      <c r="V909" s="11" t="s">
        <v>11</v>
      </c>
      <c r="W909">
        <f t="shared" si="93"/>
        <v>2023</v>
      </c>
      <c r="X909"/>
    </row>
    <row r="910" spans="1:24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94"/>
        <v>Afternoon44945</v>
      </c>
      <c r="D910" s="5" t="str">
        <f>IF('by region'!$C$2="Any","Any",'WTX courses'!V910)&amp;M910&amp;IF('by region'!$I$2="Any","Any",N910)&amp;G910</f>
        <v>AnyJumpAny44945</v>
      </c>
      <c r="E910" s="5" t="e">
        <f>IF(I910=#REF!,'WTX courses'!G910,"")</f>
        <v>#REF!</v>
      </c>
      <c r="F910" s="5" t="e">
        <f t="shared" si="95"/>
        <v>#REF!</v>
      </c>
      <c r="G910" s="15">
        <v>44945</v>
      </c>
      <c r="H910" s="16" t="s">
        <v>34</v>
      </c>
      <c r="I910" s="16" t="s">
        <v>39</v>
      </c>
      <c r="J910" s="16" t="s">
        <v>9</v>
      </c>
      <c r="K910" s="14" t="s">
        <v>16</v>
      </c>
      <c r="L910" s="14" t="s">
        <v>19</v>
      </c>
      <c r="M910" s="16" t="s">
        <v>12</v>
      </c>
      <c r="N910" s="16" t="s">
        <v>13</v>
      </c>
      <c r="O910" s="16" t="s">
        <v>14</v>
      </c>
      <c r="P910" s="12">
        <f t="shared" si="91"/>
        <v>1</v>
      </c>
      <c r="Q910" s="12" cm="1">
        <f t="array" ref="Q910">SUMPRODUCT(($G$2:$G$2540=G910)*(P910&gt;$P$2:$P$2540))+1</f>
        <v>1</v>
      </c>
      <c r="R910" s="12" t="e">
        <f>(Q910*100000)+#REF!</f>
        <v>#REF!</v>
      </c>
      <c r="S910" t="e" cm="1">
        <f t="array" ref="S910">SUMPRODUCT(($G$2:$G$2540=G910)*(R910&gt;$R$2:$R$2540))+1</f>
        <v>#REF!</v>
      </c>
      <c r="T910" t="str">
        <f t="shared" si="92"/>
        <v xml:space="preserve">Wincanton </v>
      </c>
      <c r="U910">
        <v>0</v>
      </c>
      <c r="V910" t="s">
        <v>17</v>
      </c>
      <c r="W910">
        <f t="shared" si="93"/>
        <v>2023</v>
      </c>
    </row>
    <row r="911" spans="1:24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94"/>
        <v>Afternoon44952</v>
      </c>
      <c r="D911" s="5" t="str">
        <f>IF('by region'!$C$2="Any","Any",'WTX courses'!V911)&amp;M911&amp;IF('by region'!$I$2="Any","Any",N911)&amp;G911</f>
        <v>AnyJumpAny44952</v>
      </c>
      <c r="E911" s="5" t="e">
        <f>IF(I911=#REF!,'WTX courses'!G911,"")</f>
        <v>#REF!</v>
      </c>
      <c r="F911" s="5" t="e">
        <f t="shared" si="95"/>
        <v>#REF!</v>
      </c>
      <c r="G911" s="15">
        <v>44952</v>
      </c>
      <c r="H911" s="16" t="s">
        <v>34</v>
      </c>
      <c r="I911" s="16" t="s">
        <v>39</v>
      </c>
      <c r="J911" s="16" t="s">
        <v>9</v>
      </c>
      <c r="K911" s="14" t="s">
        <v>16</v>
      </c>
      <c r="L911" s="14" t="s">
        <v>19</v>
      </c>
      <c r="M911" s="16" t="s">
        <v>12</v>
      </c>
      <c r="N911" s="16" t="s">
        <v>13</v>
      </c>
      <c r="O911" s="16" t="s">
        <v>14</v>
      </c>
      <c r="P911" s="12">
        <f t="shared" si="91"/>
        <v>1</v>
      </c>
      <c r="Q911" s="12" cm="1">
        <f t="array" ref="Q911">SUMPRODUCT(($G$2:$G$2540=G911)*(P911&gt;$P$2:$P$2540))+1</f>
        <v>1</v>
      </c>
      <c r="R911" s="12" t="e">
        <f>(Q911*100000)+#REF!</f>
        <v>#REF!</v>
      </c>
      <c r="S911" t="e" cm="1">
        <f t="array" ref="S911">SUMPRODUCT(($G$2:$G$2540=G911)*(R911&gt;$R$2:$R$2540))+1</f>
        <v>#REF!</v>
      </c>
      <c r="T911" t="str">
        <f t="shared" si="92"/>
        <v xml:space="preserve">Wincanton </v>
      </c>
      <c r="U911">
        <v>0</v>
      </c>
      <c r="V911" t="s">
        <v>11</v>
      </c>
      <c r="W911">
        <f t="shared" si="93"/>
        <v>2023</v>
      </c>
    </row>
    <row r="912" spans="1:24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94"/>
        <v>Afternoon44959</v>
      </c>
      <c r="D912" s="5" t="str">
        <f>IF('by region'!$C$2="Any","Any",'WTX courses'!V912)&amp;M912&amp;IF('by region'!$I$2="Any","Any",N912)&amp;G912</f>
        <v>AnyJumpAny44959</v>
      </c>
      <c r="E912" s="5" t="e">
        <f>IF(I912=#REF!,'WTX courses'!G912,"")</f>
        <v>#REF!</v>
      </c>
      <c r="F912" s="5" t="e">
        <f t="shared" si="95"/>
        <v>#REF!</v>
      </c>
      <c r="G912" s="15">
        <v>44959</v>
      </c>
      <c r="H912" s="16" t="s">
        <v>34</v>
      </c>
      <c r="I912" s="16" t="s">
        <v>39</v>
      </c>
      <c r="J912" s="16" t="s">
        <v>9</v>
      </c>
      <c r="K912" s="14" t="s">
        <v>16</v>
      </c>
      <c r="L912" s="14" t="s">
        <v>19</v>
      </c>
      <c r="M912" s="16" t="s">
        <v>12</v>
      </c>
      <c r="N912" s="16" t="s">
        <v>13</v>
      </c>
      <c r="O912" s="16" t="s">
        <v>14</v>
      </c>
      <c r="P912" s="12">
        <f t="shared" si="91"/>
        <v>1</v>
      </c>
      <c r="Q912" s="12" cm="1">
        <f t="array" ref="Q912">SUMPRODUCT(($G$2:$G$2540=G912)*(P912&gt;$P$2:$P$2540))+1</f>
        <v>1</v>
      </c>
      <c r="R912" s="12" t="e">
        <f>(Q912*100000)+#REF!</f>
        <v>#REF!</v>
      </c>
      <c r="S912" t="e" cm="1">
        <f t="array" ref="S912">SUMPRODUCT(($G$2:$G$2540=G912)*(R912&gt;$R$2:$R$2540))+1</f>
        <v>#REF!</v>
      </c>
      <c r="T912" t="str">
        <f t="shared" si="92"/>
        <v xml:space="preserve">Wincanton </v>
      </c>
      <c r="U912">
        <v>0</v>
      </c>
      <c r="V912" t="s">
        <v>17</v>
      </c>
      <c r="W912">
        <f t="shared" si="93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94"/>
        <v>Afternoon44975</v>
      </c>
      <c r="D913" s="5" t="str">
        <f>IF('by region'!$C$2="Any","Any",'WTX courses'!V913)&amp;M913&amp;IF('by region'!$I$2="Any","Any",N913)&amp;G913</f>
        <v>AnyJumpAny44975</v>
      </c>
      <c r="E913" s="5" t="e">
        <f>IF(I913=#REF!,'WTX courses'!G913,"")</f>
        <v>#REF!</v>
      </c>
      <c r="F913" s="5" t="e">
        <f t="shared" si="95"/>
        <v>#REF!</v>
      </c>
      <c r="G913" s="15">
        <v>44975</v>
      </c>
      <c r="H913" s="16" t="s">
        <v>37</v>
      </c>
      <c r="I913" s="16" t="s">
        <v>39</v>
      </c>
      <c r="J913" s="16" t="s">
        <v>9</v>
      </c>
      <c r="K913" s="14" t="s">
        <v>16</v>
      </c>
      <c r="L913" s="14" t="s">
        <v>19</v>
      </c>
      <c r="M913" s="16" t="s">
        <v>12</v>
      </c>
      <c r="N913" s="16" t="s">
        <v>13</v>
      </c>
      <c r="O913" s="16" t="s">
        <v>14</v>
      </c>
      <c r="P913" s="12">
        <f t="shared" si="91"/>
        <v>1</v>
      </c>
      <c r="Q913" s="12" cm="1">
        <f t="array" ref="Q913">SUMPRODUCT(($G$2:$G$2540=G913)*(P913&gt;$P$2:$P$2540))+1</f>
        <v>1</v>
      </c>
      <c r="R913" s="12" t="e">
        <f>(Q913*100000)+#REF!</f>
        <v>#REF!</v>
      </c>
      <c r="S913" t="e" cm="1">
        <f t="array" ref="S913">SUMPRODUCT(($G$2:$G$2540=G913)*(R913&gt;$R$2:$R$2540))+1</f>
        <v>#REF!</v>
      </c>
      <c r="T913" t="str">
        <f t="shared" si="92"/>
        <v xml:space="preserve">Wincanton </v>
      </c>
      <c r="U913">
        <v>0</v>
      </c>
      <c r="V913" t="s">
        <v>19</v>
      </c>
      <c r="W913">
        <f t="shared" si="93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94"/>
        <v>Afternoon44986</v>
      </c>
      <c r="D914" s="5" t="str">
        <f>IF('by region'!$C$2="Any","Any",'WTX courses'!V914)&amp;M914&amp;IF('by region'!$I$2="Any","Any",N914)&amp;G914</f>
        <v>AnyJumpAny44986</v>
      </c>
      <c r="E914" s="5" t="e">
        <f>IF(I914=#REF!,'WTX courses'!G914,"")</f>
        <v>#REF!</v>
      </c>
      <c r="F914" s="5" t="e">
        <f t="shared" si="95"/>
        <v>#REF!</v>
      </c>
      <c r="G914" s="15">
        <v>44986</v>
      </c>
      <c r="H914" s="16" t="s">
        <v>27</v>
      </c>
      <c r="I914" s="16" t="s">
        <v>39</v>
      </c>
      <c r="J914" s="16" t="s">
        <v>9</v>
      </c>
      <c r="K914" s="14" t="s">
        <v>16</v>
      </c>
      <c r="L914" s="14" t="s">
        <v>19</v>
      </c>
      <c r="M914" s="16" t="s">
        <v>12</v>
      </c>
      <c r="N914" s="16" t="s">
        <v>13</v>
      </c>
      <c r="O914" s="16" t="s">
        <v>14</v>
      </c>
      <c r="P914" s="12">
        <f t="shared" si="91"/>
        <v>1</v>
      </c>
      <c r="Q914" s="12" cm="1">
        <f t="array" ref="Q914">SUMPRODUCT(($G$2:$G$2540=G914)*(P914&gt;$P$2:$P$2540))+1</f>
        <v>1</v>
      </c>
      <c r="R914" s="12" t="e">
        <f>(Q914*100000)+#REF!</f>
        <v>#REF!</v>
      </c>
      <c r="S914" t="e" cm="1">
        <f t="array" ref="S914">SUMPRODUCT(($G$2:$G$2540=G914)*(R914&gt;$R$2:$R$2540))+1</f>
        <v>#REF!</v>
      </c>
      <c r="T914" t="str">
        <f t="shared" si="92"/>
        <v xml:space="preserve">Wincanton </v>
      </c>
      <c r="U914">
        <v>1</v>
      </c>
      <c r="V914" t="s">
        <v>11</v>
      </c>
      <c r="W914">
        <f t="shared" si="93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94"/>
        <v>Afternoon44994</v>
      </c>
      <c r="D915" s="5" t="str">
        <f>IF('by region'!$C$2="Any","Any",'WTX courses'!V915)&amp;M915&amp;IF('by region'!$I$2="Any","Any",N915)&amp;G915</f>
        <v>AnyJumpAny44994</v>
      </c>
      <c r="E915" s="5" t="e">
        <f>IF(I915=#REF!,'WTX courses'!G915,"")</f>
        <v>#REF!</v>
      </c>
      <c r="F915" s="5" t="e">
        <f t="shared" si="95"/>
        <v>#REF!</v>
      </c>
      <c r="G915" s="15">
        <v>44994</v>
      </c>
      <c r="H915" s="16" t="s">
        <v>34</v>
      </c>
      <c r="I915" s="16" t="s">
        <v>39</v>
      </c>
      <c r="J915" s="16" t="s">
        <v>9</v>
      </c>
      <c r="K915" s="14" t="s">
        <v>16</v>
      </c>
      <c r="L915" s="14" t="s">
        <v>19</v>
      </c>
      <c r="M915" s="16" t="s">
        <v>12</v>
      </c>
      <c r="N915" s="16" t="s">
        <v>13</v>
      </c>
      <c r="O915" s="16" t="s">
        <v>14</v>
      </c>
      <c r="P915" s="12">
        <f t="shared" si="91"/>
        <v>1</v>
      </c>
      <c r="Q915" s="12" cm="1">
        <f t="array" ref="Q915">SUMPRODUCT(($G$2:$G$2540=G915)*(P915&gt;$P$2:$P$2540))+1</f>
        <v>1</v>
      </c>
      <c r="R915" s="12" t="e">
        <f>(Q915*100000)+#REF!</f>
        <v>#REF!</v>
      </c>
      <c r="S915" t="e" cm="1">
        <f t="array" ref="S915">SUMPRODUCT(($G$2:$G$2540=G915)*(R915&gt;$R$2:$R$2540))+1</f>
        <v>#REF!</v>
      </c>
      <c r="T915" t="str">
        <f t="shared" si="92"/>
        <v xml:space="preserve">Wincanton </v>
      </c>
      <c r="U915">
        <v>1</v>
      </c>
      <c r="V915" t="s">
        <v>11</v>
      </c>
      <c r="W915">
        <f t="shared" si="93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94"/>
        <v>Afternoon45012</v>
      </c>
      <c r="D916" s="5" t="str">
        <f>IF('by region'!$C$2="Any","Any",'WTX courses'!V916)&amp;M916&amp;IF('by region'!$I$2="Any","Any",N916)&amp;G916</f>
        <v>AnyJumpAny45012</v>
      </c>
      <c r="E916" s="5" t="e">
        <f>IF(I916=#REF!,'WTX courses'!G916,"")</f>
        <v>#REF!</v>
      </c>
      <c r="F916" s="5" t="e">
        <f t="shared" si="95"/>
        <v>#REF!</v>
      </c>
      <c r="G916" s="15">
        <v>45012</v>
      </c>
      <c r="H916" s="16" t="s">
        <v>42</v>
      </c>
      <c r="I916" s="16" t="s">
        <v>39</v>
      </c>
      <c r="J916" s="16" t="s">
        <v>9</v>
      </c>
      <c r="K916" s="14" t="s">
        <v>16</v>
      </c>
      <c r="L916" s="14" t="s">
        <v>19</v>
      </c>
      <c r="M916" s="16" t="s">
        <v>12</v>
      </c>
      <c r="N916" s="16" t="s">
        <v>13</v>
      </c>
      <c r="O916" s="16" t="s">
        <v>14</v>
      </c>
      <c r="P916" s="12">
        <f t="shared" si="91"/>
        <v>1</v>
      </c>
      <c r="Q916" s="12" cm="1">
        <f t="array" ref="Q916">SUMPRODUCT(($G$2:$G$2540=G916)*(P916&gt;$P$2:$P$2540))+1</f>
        <v>1</v>
      </c>
      <c r="R916" s="12" t="e">
        <f>(Q916*100000)+#REF!</f>
        <v>#REF!</v>
      </c>
      <c r="S916" t="e" cm="1">
        <f t="array" ref="S916">SUMPRODUCT(($G$2:$G$2540=G916)*(R916&gt;$R$2:$R$2540))+1</f>
        <v>#REF!</v>
      </c>
      <c r="T916" t="str">
        <f t="shared" si="92"/>
        <v xml:space="preserve">Wincanton </v>
      </c>
      <c r="U916">
        <v>0</v>
      </c>
      <c r="V916" t="s">
        <v>17</v>
      </c>
      <c r="W916">
        <f t="shared" si="93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94"/>
        <v>Afternoon45021</v>
      </c>
      <c r="D917" s="5" t="str">
        <f>IF('by region'!$C$2="Any","Any",'WTX courses'!V917)&amp;M917&amp;IF('by region'!$I$2="Any","Any",N917)&amp;G917</f>
        <v>AnyJumpAny45021</v>
      </c>
      <c r="E917" s="5" t="e">
        <f>IF(I917=#REF!,'WTX courses'!G917,"")</f>
        <v>#REF!</v>
      </c>
      <c r="F917" s="5" t="e">
        <f t="shared" si="95"/>
        <v>#REF!</v>
      </c>
      <c r="G917" s="15">
        <v>45021</v>
      </c>
      <c r="H917" s="16" t="s">
        <v>27</v>
      </c>
      <c r="I917" s="16" t="s">
        <v>39</v>
      </c>
      <c r="J917" s="16" t="s">
        <v>9</v>
      </c>
      <c r="K917" s="14" t="s">
        <v>16</v>
      </c>
      <c r="L917" s="14" t="s">
        <v>19</v>
      </c>
      <c r="M917" s="16" t="s">
        <v>12</v>
      </c>
      <c r="N917" s="16" t="s">
        <v>13</v>
      </c>
      <c r="O917" s="16" t="s">
        <v>14</v>
      </c>
      <c r="P917" s="12">
        <f t="shared" si="91"/>
        <v>1</v>
      </c>
      <c r="Q917" s="12" cm="1">
        <f t="array" ref="Q917">SUMPRODUCT(($G$2:$G$2540=G917)*(P917&gt;$P$2:$P$2540))+1</f>
        <v>1</v>
      </c>
      <c r="R917" s="12" t="e">
        <f>(Q917*100000)+#REF!</f>
        <v>#REF!</v>
      </c>
      <c r="S917" t="e" cm="1">
        <f t="array" ref="S917">SUMPRODUCT(($G$2:$G$2540=G917)*(R917&gt;$R$2:$R$2540))+1</f>
        <v>#REF!</v>
      </c>
      <c r="T917" t="str">
        <f t="shared" si="92"/>
        <v xml:space="preserve">Wincanton </v>
      </c>
      <c r="U917">
        <v>0</v>
      </c>
      <c r="V917" t="s">
        <v>11</v>
      </c>
      <c r="W917">
        <f t="shared" si="93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94"/>
        <v>Afternoon45032</v>
      </c>
      <c r="D918" s="5" t="str">
        <f>IF('by region'!$C$2="Any","Any",'WTX courses'!V918)&amp;M918&amp;IF('by region'!$I$2="Any","Any",N918)&amp;G918</f>
        <v>AnyJumpAny45032</v>
      </c>
      <c r="E918" s="5" t="e">
        <f>IF(I918=#REF!,'WTX courses'!G918,"")</f>
        <v>#REF!</v>
      </c>
      <c r="F918" s="5" t="e">
        <f t="shared" si="95"/>
        <v>#REF!</v>
      </c>
      <c r="G918" s="15">
        <v>45032</v>
      </c>
      <c r="H918" s="16" t="s">
        <v>40</v>
      </c>
      <c r="I918" s="16" t="s">
        <v>39</v>
      </c>
      <c r="J918" s="16" t="s">
        <v>9</v>
      </c>
      <c r="K918" s="14" t="s">
        <v>16</v>
      </c>
      <c r="L918" s="14" t="s">
        <v>19</v>
      </c>
      <c r="M918" s="16" t="s">
        <v>12</v>
      </c>
      <c r="N918" s="16" t="s">
        <v>13</v>
      </c>
      <c r="O918" s="16" t="s">
        <v>14</v>
      </c>
      <c r="P918" s="12">
        <f t="shared" si="91"/>
        <v>1</v>
      </c>
      <c r="Q918" s="12" cm="1">
        <f t="array" ref="Q918">SUMPRODUCT(($G$2:$G$2540=G918)*(P918&gt;$P$2:$P$2540))+1</f>
        <v>1</v>
      </c>
      <c r="R918" s="12" t="e">
        <f>(Q918*100000)+#REF!</f>
        <v>#REF!</v>
      </c>
      <c r="S918" t="e" cm="1">
        <f t="array" ref="S918">SUMPRODUCT(($G$2:$G$2540=G918)*(R918&gt;$R$2:$R$2540))+1</f>
        <v>#REF!</v>
      </c>
      <c r="T918" t="str">
        <f t="shared" si="92"/>
        <v xml:space="preserve">Wincanton </v>
      </c>
      <c r="U918">
        <v>0</v>
      </c>
      <c r="V918" t="s">
        <v>19</v>
      </c>
      <c r="W918">
        <f t="shared" si="93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94"/>
        <v>Afternoon45218</v>
      </c>
      <c r="D919" s="5" t="str">
        <f>IF('by region'!$C$2="Any","Any",'WTX courses'!V919)&amp;M919&amp;IF('by region'!$I$2="Any","Any",N919)&amp;G919</f>
        <v>AnyJumpAny45218</v>
      </c>
      <c r="E919" s="5" t="e">
        <f>IF(I919=#REF!,'WTX courses'!G919,"")</f>
        <v>#REF!</v>
      </c>
      <c r="F919" s="5" t="e">
        <f t="shared" si="95"/>
        <v>#REF!</v>
      </c>
      <c r="G919" s="15">
        <v>45218</v>
      </c>
      <c r="H919" s="16" t="s">
        <v>34</v>
      </c>
      <c r="I919" s="16" t="s">
        <v>39</v>
      </c>
      <c r="J919" s="16" t="s">
        <v>9</v>
      </c>
      <c r="K919" s="14" t="s">
        <v>16</v>
      </c>
      <c r="L919" s="14" t="s">
        <v>19</v>
      </c>
      <c r="M919" s="16" t="s">
        <v>12</v>
      </c>
      <c r="N919" s="16" t="s">
        <v>13</v>
      </c>
      <c r="O919" s="16" t="s">
        <v>14</v>
      </c>
      <c r="P919" s="12">
        <f t="shared" si="91"/>
        <v>1</v>
      </c>
      <c r="Q919" s="12" cm="1">
        <f t="array" ref="Q919">SUMPRODUCT(($G$2:$G$2540=G919)*(P919&gt;$P$2:$P$2540))+1</f>
        <v>1</v>
      </c>
      <c r="R919" s="12" t="e">
        <f>(Q919*100000)+#REF!</f>
        <v>#REF!</v>
      </c>
      <c r="S919" t="e" cm="1">
        <f t="array" ref="S919">SUMPRODUCT(($G$2:$G$2540=G919)*(R919&gt;$R$2:$R$2540))+1</f>
        <v>#REF!</v>
      </c>
      <c r="T919" t="str">
        <f t="shared" si="92"/>
        <v xml:space="preserve">Wincanton </v>
      </c>
      <c r="U919">
        <v>0</v>
      </c>
      <c r="V919" t="s">
        <v>19</v>
      </c>
      <c r="W919">
        <f t="shared" si="93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94"/>
        <v>Afternoon45228</v>
      </c>
      <c r="D920" s="5" t="str">
        <f>IF('by region'!$C$2="Any","Any",'WTX courses'!V920)&amp;M920&amp;IF('by region'!$I$2="Any","Any",N920)&amp;G920</f>
        <v>AnyJumpAny45228</v>
      </c>
      <c r="E920" s="5" t="e">
        <f>IF(I920=#REF!,'WTX courses'!G920,"")</f>
        <v>#REF!</v>
      </c>
      <c r="F920" s="5" t="e">
        <f t="shared" si="95"/>
        <v>#REF!</v>
      </c>
      <c r="G920" s="15">
        <v>45228</v>
      </c>
      <c r="H920" s="16" t="s">
        <v>40</v>
      </c>
      <c r="I920" s="16" t="s">
        <v>39</v>
      </c>
      <c r="J920" s="16" t="s">
        <v>9</v>
      </c>
      <c r="K920" s="14" t="s">
        <v>16</v>
      </c>
      <c r="L920" s="14" t="s">
        <v>19</v>
      </c>
      <c r="M920" s="16" t="s">
        <v>12</v>
      </c>
      <c r="N920" s="16" t="s">
        <v>13</v>
      </c>
      <c r="O920" s="16" t="s">
        <v>14</v>
      </c>
      <c r="P920" s="12">
        <f t="shared" si="91"/>
        <v>1</v>
      </c>
      <c r="Q920" s="12" cm="1">
        <f t="array" ref="Q920">SUMPRODUCT(($G$2:$G$2540=G920)*(P920&gt;$P$2:$P$2540))+1</f>
        <v>1</v>
      </c>
      <c r="R920" s="12" t="e">
        <f>(Q920*100000)+#REF!</f>
        <v>#REF!</v>
      </c>
      <c r="S920" t="e" cm="1">
        <f t="array" ref="S920">SUMPRODUCT(($G$2:$G$2540=G920)*(R920&gt;$R$2:$R$2540))+1</f>
        <v>#REF!</v>
      </c>
      <c r="T920" t="str">
        <f t="shared" si="92"/>
        <v xml:space="preserve">Wincanton </v>
      </c>
      <c r="U920">
        <v>0</v>
      </c>
      <c r="V920" t="s">
        <v>17</v>
      </c>
      <c r="W920">
        <f t="shared" si="93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94"/>
        <v>Afternoon45241</v>
      </c>
      <c r="D921" s="5" t="str">
        <f>IF('by region'!$C$2="Any","Any",'WTX courses'!V921)&amp;M921&amp;IF('by region'!$I$2="Any","Any",N921)&amp;G921</f>
        <v>AnyJumpAny45241</v>
      </c>
      <c r="E921" s="5" t="e">
        <f>IF(I921=#REF!,'WTX courses'!G921,"")</f>
        <v>#REF!</v>
      </c>
      <c r="F921" s="5" t="e">
        <f t="shared" si="95"/>
        <v>#REF!</v>
      </c>
      <c r="G921" s="15">
        <v>45241</v>
      </c>
      <c r="H921" s="16" t="s">
        <v>37</v>
      </c>
      <c r="I921" s="16" t="s">
        <v>39</v>
      </c>
      <c r="J921" s="16" t="s">
        <v>9</v>
      </c>
      <c r="K921" s="14" t="s">
        <v>16</v>
      </c>
      <c r="L921" s="14" t="s">
        <v>19</v>
      </c>
      <c r="M921" s="16" t="s">
        <v>12</v>
      </c>
      <c r="N921" s="16" t="s">
        <v>13</v>
      </c>
      <c r="O921" s="16" t="s">
        <v>14</v>
      </c>
      <c r="P921" s="12">
        <f t="shared" si="91"/>
        <v>1</v>
      </c>
      <c r="Q921" s="12" cm="1">
        <f t="array" ref="Q921">SUMPRODUCT(($G$2:$G$2540=G921)*(P921&gt;$P$2:$P$2540))+1</f>
        <v>1</v>
      </c>
      <c r="R921" s="12" t="e">
        <f>(Q921*100000)+#REF!</f>
        <v>#REF!</v>
      </c>
      <c r="S921" t="e" cm="1">
        <f t="array" ref="S921">SUMPRODUCT(($G$2:$G$2540=G921)*(R921&gt;$R$2:$R$2540))+1</f>
        <v>#REF!</v>
      </c>
      <c r="T921" t="str">
        <f t="shared" si="92"/>
        <v xml:space="preserve">Wincanton </v>
      </c>
      <c r="U921">
        <v>0</v>
      </c>
      <c r="V921" t="s">
        <v>19</v>
      </c>
      <c r="W921">
        <f t="shared" si="93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94"/>
        <v>Afternoon45253</v>
      </c>
      <c r="D922" s="5" t="str">
        <f>IF('by region'!$C$2="Any","Any",'WTX courses'!V922)&amp;M922&amp;IF('by region'!$I$2="Any","Any",N922)&amp;G922</f>
        <v>AnyJumpAny45253</v>
      </c>
      <c r="E922" s="5" t="e">
        <f>IF(I922=#REF!,'WTX courses'!G922,"")</f>
        <v>#REF!</v>
      </c>
      <c r="F922" s="5" t="e">
        <f t="shared" si="95"/>
        <v>#REF!</v>
      </c>
      <c r="G922" s="15">
        <v>45253</v>
      </c>
      <c r="H922" s="16" t="s">
        <v>34</v>
      </c>
      <c r="I922" s="16" t="s">
        <v>39</v>
      </c>
      <c r="J922" s="16" t="s">
        <v>9</v>
      </c>
      <c r="K922" s="14" t="s">
        <v>16</v>
      </c>
      <c r="L922" s="14" t="s">
        <v>19</v>
      </c>
      <c r="M922" s="16" t="s">
        <v>12</v>
      </c>
      <c r="N922" s="16" t="s">
        <v>13</v>
      </c>
      <c r="O922" s="16" t="s">
        <v>14</v>
      </c>
      <c r="P922" s="12">
        <f t="shared" si="91"/>
        <v>1</v>
      </c>
      <c r="Q922" s="12" cm="1">
        <f t="array" ref="Q922">SUMPRODUCT(($G$2:$G$2540=G922)*(P922&gt;$P$2:$P$2540))+1</f>
        <v>1</v>
      </c>
      <c r="R922" s="12" t="e">
        <f>(Q922*100000)+#REF!</f>
        <v>#REF!</v>
      </c>
      <c r="S922" t="e" cm="1">
        <f t="array" ref="S922">SUMPRODUCT(($G$2:$G$2540=G922)*(R922&gt;$R$2:$R$2540))+1</f>
        <v>#REF!</v>
      </c>
      <c r="T922" t="str">
        <f t="shared" si="92"/>
        <v xml:space="preserve">Wincanton </v>
      </c>
      <c r="U922">
        <v>1</v>
      </c>
      <c r="V922" t="s">
        <v>17</v>
      </c>
      <c r="W922">
        <f t="shared" si="93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94"/>
        <v>Afternoon45267</v>
      </c>
      <c r="D923" s="5" t="str">
        <f>IF('by region'!$C$2="Any","Any",'WTX courses'!V923)&amp;M923&amp;IF('by region'!$I$2="Any","Any",N923)&amp;G923</f>
        <v>AnyJumpAny45267</v>
      </c>
      <c r="E923" s="5" t="e">
        <f>IF(I923=#REF!,'WTX courses'!G923,"")</f>
        <v>#REF!</v>
      </c>
      <c r="F923" s="5" t="e">
        <f t="shared" si="95"/>
        <v>#REF!</v>
      </c>
      <c r="G923" s="15">
        <v>45267</v>
      </c>
      <c r="H923" s="16" t="s">
        <v>34</v>
      </c>
      <c r="I923" s="16" t="s">
        <v>39</v>
      </c>
      <c r="J923" s="16" t="s">
        <v>9</v>
      </c>
      <c r="K923" s="14" t="s">
        <v>16</v>
      </c>
      <c r="L923" s="14" t="s">
        <v>19</v>
      </c>
      <c r="M923" s="16" t="s">
        <v>12</v>
      </c>
      <c r="N923" s="16" t="s">
        <v>13</v>
      </c>
      <c r="O923" s="16" t="s">
        <v>14</v>
      </c>
      <c r="P923" s="12">
        <f t="shared" si="91"/>
        <v>1</v>
      </c>
      <c r="Q923" s="12" cm="1">
        <f t="array" ref="Q923">SUMPRODUCT(($G$2:$G$2540=G923)*(P923&gt;$P$2:$P$2540))+1</f>
        <v>1</v>
      </c>
      <c r="R923" s="12" t="e">
        <f>(Q923*100000)+#REF!</f>
        <v>#REF!</v>
      </c>
      <c r="S923" t="e" cm="1">
        <f t="array" ref="S923">SUMPRODUCT(($G$2:$G$2540=G923)*(R923&gt;$R$2:$R$2540))+1</f>
        <v>#REF!</v>
      </c>
      <c r="T923" t="str">
        <f t="shared" si="92"/>
        <v xml:space="preserve">Wincanton </v>
      </c>
      <c r="U923">
        <v>1</v>
      </c>
      <c r="V923" t="s">
        <v>17</v>
      </c>
      <c r="W923">
        <f t="shared" si="93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94"/>
        <v>Afternoon45279</v>
      </c>
      <c r="D924" s="5" t="str">
        <f>IF('by region'!$C$2="Any","Any",'WTX courses'!V924)&amp;M924&amp;IF('by region'!$I$2="Any","Any",N924)&amp;G924</f>
        <v>AnyJumpAny45279</v>
      </c>
      <c r="E924" s="5" t="e">
        <f>IF(I924=#REF!,'WTX courses'!G924,"")</f>
        <v>#REF!</v>
      </c>
      <c r="F924" s="5" t="e">
        <f t="shared" si="95"/>
        <v>#REF!</v>
      </c>
      <c r="G924" s="15">
        <v>45279</v>
      </c>
      <c r="H924" s="16" t="s">
        <v>7</v>
      </c>
      <c r="I924" s="16" t="s">
        <v>39</v>
      </c>
      <c r="J924" s="16" t="s">
        <v>9</v>
      </c>
      <c r="K924" s="14" t="s">
        <v>16</v>
      </c>
      <c r="L924" s="14" t="s">
        <v>19</v>
      </c>
      <c r="M924" s="16" t="s">
        <v>12</v>
      </c>
      <c r="N924" s="16" t="s">
        <v>13</v>
      </c>
      <c r="O924" s="16" t="s">
        <v>14</v>
      </c>
      <c r="P924" s="12">
        <f t="shared" si="91"/>
        <v>1</v>
      </c>
      <c r="Q924" s="12" cm="1">
        <f t="array" ref="Q924">SUMPRODUCT(($G$2:$G$2540=G924)*(P924&gt;$P$2:$P$2540))+1</f>
        <v>1</v>
      </c>
      <c r="R924" s="12" t="e">
        <f>(Q924*100000)+#REF!</f>
        <v>#REF!</v>
      </c>
      <c r="S924" t="e" cm="1">
        <f t="array" ref="S924">SUMPRODUCT(($G$2:$G$2540=G924)*(R924&gt;$R$2:$R$2540))+1</f>
        <v>#REF!</v>
      </c>
      <c r="T924" t="str">
        <f t="shared" si="92"/>
        <v xml:space="preserve">Wincanton </v>
      </c>
      <c r="U924">
        <v>0</v>
      </c>
      <c r="V924" t="s">
        <v>19</v>
      </c>
      <c r="W924">
        <f t="shared" si="93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94"/>
        <v>Afternoon45286</v>
      </c>
      <c r="D925" s="5" t="str">
        <f>IF('by region'!$C$2="Any","Any",'WTX courses'!V925)&amp;M925&amp;IF('by region'!$I$2="Any","Any",N925)&amp;G925</f>
        <v>AnyJumpAny45286</v>
      </c>
      <c r="E925" s="5" t="e">
        <f>IF(I925=#REF!,'WTX courses'!G925,"")</f>
        <v>#REF!</v>
      </c>
      <c r="F925" s="5" t="e">
        <f t="shared" si="95"/>
        <v>#REF!</v>
      </c>
      <c r="G925" s="15">
        <v>45286</v>
      </c>
      <c r="H925" s="16" t="s">
        <v>7</v>
      </c>
      <c r="I925" s="16" t="s">
        <v>39</v>
      </c>
      <c r="J925" s="16" t="s">
        <v>9</v>
      </c>
      <c r="K925" s="14" t="s">
        <v>16</v>
      </c>
      <c r="L925" s="14" t="s">
        <v>19</v>
      </c>
      <c r="M925" s="16" t="s">
        <v>12</v>
      </c>
      <c r="N925" s="16" t="s">
        <v>13</v>
      </c>
      <c r="O925" s="16" t="s">
        <v>14</v>
      </c>
      <c r="P925" s="12">
        <f t="shared" si="91"/>
        <v>1</v>
      </c>
      <c r="Q925" s="12" cm="1">
        <f t="array" ref="Q925">SUMPRODUCT(($G$2:$G$2540=G925)*(P925&gt;$P$2:$P$2540))+1</f>
        <v>1</v>
      </c>
      <c r="R925" s="12" t="e">
        <f>(Q925*100000)+#REF!</f>
        <v>#REF!</v>
      </c>
      <c r="S925" t="e" cm="1">
        <f t="array" ref="S925">SUMPRODUCT(($G$2:$G$2540=G925)*(R925&gt;$R$2:$R$2540))+1</f>
        <v>#REF!</v>
      </c>
      <c r="T925" t="str">
        <f t="shared" si="92"/>
        <v xml:space="preserve">Wincanton </v>
      </c>
      <c r="U925">
        <v>0</v>
      </c>
      <c r="V925" t="s">
        <v>17</v>
      </c>
      <c r="W925">
        <f t="shared" si="93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94"/>
        <v/>
      </c>
      <c r="D926" s="5" t="str">
        <f>IF('by region'!$C$2="Any","Any",'WTX courses'!V926)&amp;M926&amp;IF('by region'!$I$2="Any","Any",N926)&amp;G926</f>
        <v>AnyAny</v>
      </c>
      <c r="E926" s="5" t="e">
        <f>IF(I926=#REF!,'WTX courses'!G926,"")</f>
        <v>#REF!</v>
      </c>
      <c r="F926" s="5" t="str">
        <f t="shared" si="95"/>
        <v/>
      </c>
      <c r="G926" s="1"/>
      <c r="P926" s="12">
        <f t="shared" ref="P926:P983" si="96">IF(J926="Afternoon",1,IF(J926="Evening",2,IF(J926="Floodlit",3,4)))</f>
        <v>4</v>
      </c>
      <c r="Q926" s="12" cm="1">
        <f t="array" ref="Q926">SUMPRODUCT(($G$2:$G$2540=G926)*(P926&gt;$P$2:$P$2540))+1</f>
        <v>1320</v>
      </c>
      <c r="R926" s="12" t="e">
        <f>(Q926*100000)+#REF!</f>
        <v>#REF!</v>
      </c>
      <c r="W926">
        <f t="shared" ref="W926:W954" si="97">YEAR(G926)</f>
        <v>1900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94"/>
        <v/>
      </c>
      <c r="D927" s="5" t="str">
        <f>IF('by region'!$C$2="Any","Any",'WTX courses'!V927)&amp;M927&amp;IF('by region'!$I$2="Any","Any",N927)&amp;G927</f>
        <v>AnyAny</v>
      </c>
      <c r="E927" s="5" t="e">
        <f>IF(I927=#REF!,'WTX courses'!G927,"")</f>
        <v>#REF!</v>
      </c>
      <c r="F927" s="5" t="str">
        <f t="shared" si="95"/>
        <v/>
      </c>
      <c r="G927" s="1"/>
      <c r="P927" s="12">
        <f t="shared" si="96"/>
        <v>4</v>
      </c>
      <c r="Q927" s="12" cm="1">
        <f t="array" ref="Q927">SUMPRODUCT(($G$2:$G$2540=G927)*(P927&gt;$P$2:$P$2540))+1</f>
        <v>1320</v>
      </c>
      <c r="R927" s="12" t="e">
        <f>(Q927*100000)+#REF!</f>
        <v>#REF!</v>
      </c>
      <c r="W927">
        <f t="shared" si="97"/>
        <v>1900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94"/>
        <v/>
      </c>
      <c r="D928" s="5" t="str">
        <f>IF('by region'!$C$2="Any","Any",'WTX courses'!V928)&amp;M928&amp;IF('by region'!$I$2="Any","Any",N928)&amp;G928</f>
        <v>AnyAny</v>
      </c>
      <c r="E928" s="5" t="e">
        <f>IF(I928=#REF!,'WTX courses'!G928,"")</f>
        <v>#REF!</v>
      </c>
      <c r="F928" s="5" t="str">
        <f t="shared" si="95"/>
        <v/>
      </c>
      <c r="G928" s="1"/>
      <c r="P928" s="12">
        <f t="shared" si="96"/>
        <v>4</v>
      </c>
      <c r="Q928" s="12" cm="1">
        <f t="array" ref="Q928">SUMPRODUCT(($G$2:$G$2540=G928)*(P928&gt;$P$2:$P$2540))+1</f>
        <v>1320</v>
      </c>
      <c r="R928" s="12" t="e">
        <f>(Q928*100000)+#REF!</f>
        <v>#REF!</v>
      </c>
      <c r="W928">
        <f t="shared" si="97"/>
        <v>1900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94"/>
        <v/>
      </c>
      <c r="D929" s="5" t="str">
        <f>IF('by region'!$C$2="Any","Any",'WTX courses'!V929)&amp;M929&amp;IF('by region'!$I$2="Any","Any",N929)&amp;G929</f>
        <v>AnyAny</v>
      </c>
      <c r="E929" s="5" t="e">
        <f>IF(I929=#REF!,'WTX courses'!G929,"")</f>
        <v>#REF!</v>
      </c>
      <c r="F929" s="5" t="str">
        <f t="shared" si="95"/>
        <v/>
      </c>
      <c r="G929" s="1"/>
      <c r="P929" s="12">
        <f t="shared" si="96"/>
        <v>4</v>
      </c>
      <c r="Q929" s="12" cm="1">
        <f t="array" ref="Q929">SUMPRODUCT(($G$2:$G$2540=G929)*(P929&gt;$P$2:$P$2540))+1</f>
        <v>1320</v>
      </c>
      <c r="R929" s="12" t="e">
        <f>(Q929*100000)+#REF!</f>
        <v>#REF!</v>
      </c>
      <c r="W929">
        <f t="shared" si="97"/>
        <v>1900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94"/>
        <v/>
      </c>
      <c r="D930" s="5" t="str">
        <f>IF('by region'!$C$2="Any","Any",'WTX courses'!V930)&amp;M930&amp;IF('by region'!$I$2="Any","Any",N930)&amp;G930</f>
        <v>AnyAny</v>
      </c>
      <c r="E930" s="5" t="e">
        <f>IF(I930=#REF!,'WTX courses'!G930,"")</f>
        <v>#REF!</v>
      </c>
      <c r="F930" s="5" t="str">
        <f t="shared" si="95"/>
        <v/>
      </c>
      <c r="G930" s="1"/>
      <c r="P930" s="12">
        <f t="shared" si="96"/>
        <v>4</v>
      </c>
      <c r="Q930" s="12" cm="1">
        <f t="array" ref="Q930">SUMPRODUCT(($G$2:$G$2540=G930)*(P930&gt;$P$2:$P$2540))+1</f>
        <v>1320</v>
      </c>
      <c r="R930" s="12" t="e">
        <f>(Q930*100000)+#REF!</f>
        <v>#REF!</v>
      </c>
      <c r="W930">
        <f t="shared" si="97"/>
        <v>1900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94"/>
        <v/>
      </c>
      <c r="D931" s="5" t="str">
        <f>IF('by region'!$C$2="Any","Any",'WTX courses'!V931)&amp;M931&amp;IF('by region'!$I$2="Any","Any",N931)&amp;G931</f>
        <v>AnyAny</v>
      </c>
      <c r="E931" s="5" t="e">
        <f>IF(I931=#REF!,'WTX courses'!G931,"")</f>
        <v>#REF!</v>
      </c>
      <c r="F931" s="5" t="str">
        <f t="shared" si="95"/>
        <v/>
      </c>
      <c r="G931" s="1"/>
      <c r="P931" s="12">
        <f t="shared" si="96"/>
        <v>4</v>
      </c>
      <c r="Q931" s="12" cm="1">
        <f t="array" ref="Q931">SUMPRODUCT(($G$2:$G$2540=G931)*(P931&gt;$P$2:$P$2540))+1</f>
        <v>1320</v>
      </c>
      <c r="R931" s="12" t="e">
        <f>(Q931*100000)+#REF!</f>
        <v>#REF!</v>
      </c>
      <c r="W931">
        <f t="shared" si="97"/>
        <v>1900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94"/>
        <v/>
      </c>
      <c r="D932" s="5" t="str">
        <f>IF('by region'!$C$2="Any","Any",'WTX courses'!V932)&amp;M932&amp;IF('by region'!$I$2="Any","Any",N932)&amp;G932</f>
        <v>AnyAny</v>
      </c>
      <c r="E932" s="5" t="e">
        <f>IF(I932=#REF!,'WTX courses'!G932,"")</f>
        <v>#REF!</v>
      </c>
      <c r="F932" s="5" t="str">
        <f t="shared" si="95"/>
        <v/>
      </c>
      <c r="G932" s="1"/>
      <c r="P932" s="12">
        <f t="shared" si="96"/>
        <v>4</v>
      </c>
      <c r="Q932" s="12" cm="1">
        <f t="array" ref="Q932">SUMPRODUCT(($G$2:$G$2540=G932)*(P932&gt;$P$2:$P$2540))+1</f>
        <v>1320</v>
      </c>
      <c r="R932" s="12" t="e">
        <f>(Q932*100000)+#REF!</f>
        <v>#REF!</v>
      </c>
      <c r="W932">
        <f t="shared" si="97"/>
        <v>1900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94"/>
        <v/>
      </c>
      <c r="D933" s="5" t="str">
        <f>IF('by region'!$C$2="Any","Any",'WTX courses'!V933)&amp;M933&amp;IF('by region'!$I$2="Any","Any",N933)&amp;G933</f>
        <v>AnyAny</v>
      </c>
      <c r="E933" s="5" t="e">
        <f>IF(I933=#REF!,'WTX courses'!G933,"")</f>
        <v>#REF!</v>
      </c>
      <c r="F933" s="5" t="str">
        <f t="shared" si="95"/>
        <v/>
      </c>
      <c r="G933" s="1"/>
      <c r="P933" s="12">
        <f t="shared" si="96"/>
        <v>4</v>
      </c>
      <c r="Q933" s="12" cm="1">
        <f t="array" ref="Q933">SUMPRODUCT(($G$2:$G$2540=G933)*(P933&gt;$P$2:$P$2540))+1</f>
        <v>1320</v>
      </c>
      <c r="R933" s="12" t="e">
        <f>(Q933*100000)+#REF!</f>
        <v>#REF!</v>
      </c>
      <c r="W933">
        <f t="shared" si="97"/>
        <v>1900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94"/>
        <v/>
      </c>
      <c r="D934" s="5" t="str">
        <f>IF('by region'!$C$2="Any","Any",'WTX courses'!V934)&amp;M934&amp;IF('by region'!$I$2="Any","Any",N934)&amp;G934</f>
        <v>AnyAny</v>
      </c>
      <c r="E934" s="5" t="e">
        <f>IF(I934=#REF!,'WTX courses'!G934,"")</f>
        <v>#REF!</v>
      </c>
      <c r="F934" s="5" t="str">
        <f t="shared" si="95"/>
        <v/>
      </c>
      <c r="G934" s="1"/>
      <c r="P934" s="12">
        <f t="shared" si="96"/>
        <v>4</v>
      </c>
      <c r="Q934" s="12" cm="1">
        <f t="array" ref="Q934">SUMPRODUCT(($G$2:$G$2540=G934)*(P934&gt;$P$2:$P$2540))+1</f>
        <v>1320</v>
      </c>
      <c r="R934" s="12" t="e">
        <f>(Q934*100000)+#REF!</f>
        <v>#REF!</v>
      </c>
      <c r="W934">
        <f t="shared" si="97"/>
        <v>1900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94"/>
        <v/>
      </c>
      <c r="D935" s="5" t="str">
        <f>IF('by region'!$C$2="Any","Any",'WTX courses'!V935)&amp;M935&amp;IF('by region'!$I$2="Any","Any",N935)&amp;G935</f>
        <v>AnyAny</v>
      </c>
      <c r="E935" s="5" t="e">
        <f>IF(I935=#REF!,'WTX courses'!G935,"")</f>
        <v>#REF!</v>
      </c>
      <c r="F935" s="5" t="str">
        <f t="shared" si="95"/>
        <v/>
      </c>
      <c r="G935" s="1"/>
      <c r="P935" s="12">
        <f t="shared" si="96"/>
        <v>4</v>
      </c>
      <c r="Q935" s="12" cm="1">
        <f t="array" ref="Q935">SUMPRODUCT(($G$2:$G$2540=G935)*(P935&gt;$P$2:$P$2540))+1</f>
        <v>1320</v>
      </c>
      <c r="R935" s="12" t="e">
        <f>(Q935*100000)+#REF!</f>
        <v>#REF!</v>
      </c>
      <c r="W935">
        <f t="shared" si="97"/>
        <v>1900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94"/>
        <v/>
      </c>
      <c r="D936" s="5" t="str">
        <f>IF('by region'!$C$2="Any","Any",'WTX courses'!V936)&amp;M936&amp;IF('by region'!$I$2="Any","Any",N936)&amp;G936</f>
        <v>AnyAny</v>
      </c>
      <c r="E936" s="5" t="e">
        <f>IF(I936=#REF!,'WTX courses'!G936,"")</f>
        <v>#REF!</v>
      </c>
      <c r="F936" s="5" t="str">
        <f t="shared" si="95"/>
        <v/>
      </c>
      <c r="G936" s="1"/>
      <c r="P936" s="12">
        <f t="shared" si="96"/>
        <v>4</v>
      </c>
      <c r="Q936" s="12" cm="1">
        <f t="array" ref="Q936">SUMPRODUCT(($G$2:$G$2540=G936)*(P936&gt;$P$2:$P$2540))+1</f>
        <v>1320</v>
      </c>
      <c r="R936" s="12" t="e">
        <f>(Q936*100000)+#REF!</f>
        <v>#REF!</v>
      </c>
      <c r="W936">
        <f t="shared" si="97"/>
        <v>1900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94"/>
        <v/>
      </c>
      <c r="D937" s="5" t="str">
        <f>IF('by region'!$C$2="Any","Any",'WTX courses'!V937)&amp;M937&amp;IF('by region'!$I$2="Any","Any",N937)&amp;G937</f>
        <v>AnyAny</v>
      </c>
      <c r="E937" s="5" t="e">
        <f>IF(I937=#REF!,'WTX courses'!G937,"")</f>
        <v>#REF!</v>
      </c>
      <c r="F937" s="5" t="str">
        <f t="shared" si="95"/>
        <v/>
      </c>
      <c r="G937" s="1"/>
      <c r="P937" s="12">
        <f t="shared" si="96"/>
        <v>4</v>
      </c>
      <c r="Q937" s="12" cm="1">
        <f t="array" ref="Q937">SUMPRODUCT(($G$2:$G$2540=G937)*(P937&gt;$P$2:$P$2540))+1</f>
        <v>1320</v>
      </c>
      <c r="R937" s="12" t="e">
        <f>(Q937*100000)+#REF!</f>
        <v>#REF!</v>
      </c>
      <c r="W937">
        <f t="shared" si="97"/>
        <v>1900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94"/>
        <v/>
      </c>
      <c r="D938" s="5" t="str">
        <f>IF('by region'!$C$2="Any","Any",'WTX courses'!V938)&amp;M938&amp;IF('by region'!$I$2="Any","Any",N938)&amp;G938</f>
        <v>AnyAny</v>
      </c>
      <c r="E938" s="5" t="e">
        <f>IF(I938=#REF!,'WTX courses'!G938,"")</f>
        <v>#REF!</v>
      </c>
      <c r="F938" s="5" t="str">
        <f t="shared" si="95"/>
        <v/>
      </c>
      <c r="G938" s="1"/>
      <c r="P938" s="12">
        <f t="shared" si="96"/>
        <v>4</v>
      </c>
      <c r="Q938" s="12" cm="1">
        <f t="array" ref="Q938">SUMPRODUCT(($G$2:$G$2540=G938)*(P938&gt;$P$2:$P$2540))+1</f>
        <v>1320</v>
      </c>
      <c r="R938" s="12" t="e">
        <f>(Q938*100000)+#REF!</f>
        <v>#REF!</v>
      </c>
      <c r="W938">
        <f t="shared" si="97"/>
        <v>1900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94"/>
        <v/>
      </c>
      <c r="D939" s="5" t="str">
        <f>IF('by region'!$C$2="Any","Any",'WTX courses'!V939)&amp;M939&amp;IF('by region'!$I$2="Any","Any",N939)&amp;G939</f>
        <v>AnyAny</v>
      </c>
      <c r="E939" s="5" t="e">
        <f>IF(I939=#REF!,'WTX courses'!G939,"")</f>
        <v>#REF!</v>
      </c>
      <c r="F939" s="5" t="str">
        <f t="shared" si="95"/>
        <v/>
      </c>
      <c r="G939" s="1"/>
      <c r="P939" s="12">
        <f t="shared" si="96"/>
        <v>4</v>
      </c>
      <c r="Q939" s="12" cm="1">
        <f t="array" ref="Q939">SUMPRODUCT(($G$2:$G$2540=G939)*(P939&gt;$P$2:$P$2540))+1</f>
        <v>1320</v>
      </c>
      <c r="R939" s="12" t="e">
        <f>(Q939*100000)+#REF!</f>
        <v>#REF!</v>
      </c>
      <c r="W939">
        <f t="shared" si="97"/>
        <v>1900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94"/>
        <v/>
      </c>
      <c r="D940" s="5" t="str">
        <f>IF('by region'!$C$2="Any","Any",'WTX courses'!V940)&amp;M940&amp;IF('by region'!$I$2="Any","Any",N940)&amp;G940</f>
        <v>AnyAny</v>
      </c>
      <c r="E940" s="5" t="e">
        <f>IF(I940=#REF!,'WTX courses'!G940,"")</f>
        <v>#REF!</v>
      </c>
      <c r="F940" s="5" t="str">
        <f t="shared" si="95"/>
        <v/>
      </c>
      <c r="G940" s="1"/>
      <c r="P940" s="12">
        <f t="shared" si="96"/>
        <v>4</v>
      </c>
      <c r="Q940" s="12" cm="1">
        <f t="array" ref="Q940">SUMPRODUCT(($G$2:$G$2540=G940)*(P940&gt;$P$2:$P$2540))+1</f>
        <v>1320</v>
      </c>
      <c r="R940" s="12" t="e">
        <f>(Q940*100000)+#REF!</f>
        <v>#REF!</v>
      </c>
      <c r="W940">
        <f t="shared" si="97"/>
        <v>1900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94"/>
        <v/>
      </c>
      <c r="D941" s="5" t="str">
        <f>IF('by region'!$C$2="Any","Any",'WTX courses'!V941)&amp;M941&amp;IF('by region'!$I$2="Any","Any",N941)&amp;G941</f>
        <v>AnyAny</v>
      </c>
      <c r="E941" s="5" t="e">
        <f>IF(I941=#REF!,'WTX courses'!G941,"")</f>
        <v>#REF!</v>
      </c>
      <c r="F941" s="5" t="str">
        <f t="shared" si="95"/>
        <v/>
      </c>
      <c r="G941" s="1"/>
      <c r="P941" s="12">
        <f t="shared" si="96"/>
        <v>4</v>
      </c>
      <c r="Q941" s="12" cm="1">
        <f t="array" ref="Q941">SUMPRODUCT(($G$2:$G$2540=G941)*(P941&gt;$P$2:$P$2540))+1</f>
        <v>1320</v>
      </c>
      <c r="R941" s="12" t="e">
        <f>(Q941*100000)+#REF!</f>
        <v>#REF!</v>
      </c>
      <c r="W941">
        <f t="shared" si="97"/>
        <v>1900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94"/>
        <v/>
      </c>
      <c r="D942" s="5" t="str">
        <f>IF('by region'!$C$2="Any","Any",'WTX courses'!V942)&amp;M942&amp;IF('by region'!$I$2="Any","Any",N942)&amp;G942</f>
        <v>AnyAny</v>
      </c>
      <c r="E942" s="5" t="e">
        <f>IF(I942=#REF!,'WTX courses'!G942,"")</f>
        <v>#REF!</v>
      </c>
      <c r="F942" s="5" t="str">
        <f t="shared" si="95"/>
        <v/>
      </c>
      <c r="G942" s="1"/>
      <c r="P942" s="12">
        <f t="shared" si="96"/>
        <v>4</v>
      </c>
      <c r="Q942" s="12" cm="1">
        <f t="array" ref="Q942">SUMPRODUCT(($G$2:$G$2540=G942)*(P942&gt;$P$2:$P$2540))+1</f>
        <v>1320</v>
      </c>
      <c r="R942" s="12" t="e">
        <f>(Q942*100000)+#REF!</f>
        <v>#REF!</v>
      </c>
      <c r="W942">
        <f t="shared" si="97"/>
        <v>1900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94"/>
        <v/>
      </c>
      <c r="D943" s="5" t="str">
        <f>IF('by region'!$C$2="Any","Any",'WTX courses'!V943)&amp;M943&amp;IF('by region'!$I$2="Any","Any",N943)&amp;G943</f>
        <v>AnyAny</v>
      </c>
      <c r="E943" s="5" t="e">
        <f>IF(I943=#REF!,'WTX courses'!G943,"")</f>
        <v>#REF!</v>
      </c>
      <c r="F943" s="5" t="str">
        <f t="shared" si="95"/>
        <v/>
      </c>
      <c r="G943" s="1"/>
      <c r="P943" s="12">
        <f t="shared" si="96"/>
        <v>4</v>
      </c>
      <c r="Q943" s="12" cm="1">
        <f t="array" ref="Q943">SUMPRODUCT(($G$2:$G$2540=G943)*(P943&gt;$P$2:$P$2540))+1</f>
        <v>1320</v>
      </c>
      <c r="R943" s="12" t="e">
        <f>(Q943*100000)+#REF!</f>
        <v>#REF!</v>
      </c>
      <c r="W943">
        <f t="shared" si="97"/>
        <v>1900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94"/>
        <v/>
      </c>
      <c r="D944" s="5" t="str">
        <f>IF('by region'!$C$2="Any","Any",'WTX courses'!V944)&amp;M944&amp;IF('by region'!$I$2="Any","Any",N944)&amp;G944</f>
        <v>AnyAny</v>
      </c>
      <c r="E944" s="5" t="e">
        <f>IF(I944=#REF!,'WTX courses'!G944,"")</f>
        <v>#REF!</v>
      </c>
      <c r="F944" s="5" t="str">
        <f t="shared" si="95"/>
        <v/>
      </c>
      <c r="G944" s="1"/>
      <c r="P944" s="12">
        <f t="shared" si="96"/>
        <v>4</v>
      </c>
      <c r="Q944" s="12" cm="1">
        <f t="array" ref="Q944">SUMPRODUCT(($G$2:$G$2540=G944)*(P944&gt;$P$2:$P$2540))+1</f>
        <v>1320</v>
      </c>
      <c r="R944" s="12" t="e">
        <f>(Q944*100000)+#REF!</f>
        <v>#REF!</v>
      </c>
      <c r="W944">
        <f t="shared" si="97"/>
        <v>1900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94"/>
        <v/>
      </c>
      <c r="D945" s="5" t="str">
        <f>IF('by region'!$C$2="Any","Any",'WTX courses'!V945)&amp;M945&amp;IF('by region'!$I$2="Any","Any",N945)&amp;G945</f>
        <v>AnyAny</v>
      </c>
      <c r="E945" s="5" t="e">
        <f>IF(I945=#REF!,'WTX courses'!G945,"")</f>
        <v>#REF!</v>
      </c>
      <c r="F945" s="5" t="str">
        <f t="shared" si="95"/>
        <v/>
      </c>
      <c r="G945" s="1"/>
      <c r="P945" s="12">
        <f t="shared" si="96"/>
        <v>4</v>
      </c>
      <c r="Q945" s="12" cm="1">
        <f t="array" ref="Q945">SUMPRODUCT(($G$2:$G$2540=G945)*(P945&gt;$P$2:$P$2540))+1</f>
        <v>1320</v>
      </c>
      <c r="R945" s="12" t="e">
        <f>(Q945*100000)+#REF!</f>
        <v>#REF!</v>
      </c>
      <c r="W945">
        <f t="shared" si="97"/>
        <v>1900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94"/>
        <v/>
      </c>
      <c r="D946" s="5" t="str">
        <f>IF('by region'!$C$2="Any","Any",'WTX courses'!V946)&amp;M946&amp;IF('by region'!$I$2="Any","Any",N946)&amp;G946</f>
        <v>AnyAny</v>
      </c>
      <c r="E946" s="5" t="e">
        <f>IF(I946=#REF!,'WTX courses'!G946,"")</f>
        <v>#REF!</v>
      </c>
      <c r="F946" s="5" t="str">
        <f t="shared" si="95"/>
        <v/>
      </c>
      <c r="G946" s="1"/>
      <c r="P946" s="12">
        <f t="shared" si="96"/>
        <v>4</v>
      </c>
      <c r="Q946" s="12" cm="1">
        <f t="array" ref="Q946">SUMPRODUCT(($G$2:$G$2540=G946)*(P946&gt;$P$2:$P$2540))+1</f>
        <v>1320</v>
      </c>
      <c r="R946" s="12" t="e">
        <f>(Q946*100000)+#REF!</f>
        <v>#REF!</v>
      </c>
      <c r="W946">
        <f t="shared" si="97"/>
        <v>1900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94"/>
        <v/>
      </c>
      <c r="D947" s="5" t="str">
        <f>IF('by region'!$C$2="Any","Any",'WTX courses'!V947)&amp;M947&amp;IF('by region'!$I$2="Any","Any",N947)&amp;G947</f>
        <v>AnyAny</v>
      </c>
      <c r="E947" s="5" t="e">
        <f>IF(I947=#REF!,'WTX courses'!G947,"")</f>
        <v>#REF!</v>
      </c>
      <c r="F947" s="5" t="str">
        <f t="shared" si="95"/>
        <v/>
      </c>
      <c r="G947" s="1"/>
      <c r="P947" s="12">
        <f t="shared" si="96"/>
        <v>4</v>
      </c>
      <c r="Q947" s="12" cm="1">
        <f t="array" ref="Q947">SUMPRODUCT(($G$2:$G$2540=G947)*(P947&gt;$P$2:$P$2540))+1</f>
        <v>1320</v>
      </c>
      <c r="R947" s="12" t="e">
        <f>(Q947*100000)+#REF!</f>
        <v>#REF!</v>
      </c>
      <c r="W947">
        <f t="shared" si="97"/>
        <v>1900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94"/>
        <v/>
      </c>
      <c r="D948" s="5" t="str">
        <f>IF('by region'!$C$2="Any","Any",'WTX courses'!V948)&amp;M948&amp;IF('by region'!$I$2="Any","Any",N948)&amp;G948</f>
        <v>AnyAny</v>
      </c>
      <c r="E948" s="5" t="e">
        <f>IF(I948=#REF!,'WTX courses'!G948,"")</f>
        <v>#REF!</v>
      </c>
      <c r="F948" s="5" t="str">
        <f t="shared" si="95"/>
        <v/>
      </c>
      <c r="G948" s="1"/>
      <c r="P948" s="12">
        <f t="shared" si="96"/>
        <v>4</v>
      </c>
      <c r="Q948" s="12" cm="1">
        <f t="array" ref="Q948">SUMPRODUCT(($G$2:$G$2540=G948)*(P948&gt;$P$2:$P$2540))+1</f>
        <v>1320</v>
      </c>
      <c r="R948" s="12" t="e">
        <f>(Q948*100000)+#REF!</f>
        <v>#REF!</v>
      </c>
      <c r="W948">
        <f t="shared" si="97"/>
        <v>1900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94"/>
        <v/>
      </c>
      <c r="D949" s="5" t="str">
        <f>IF('by region'!$C$2="Any","Any",'WTX courses'!V949)&amp;M949&amp;IF('by region'!$I$2="Any","Any",N949)&amp;G949</f>
        <v>AnyAny</v>
      </c>
      <c r="E949" s="5" t="e">
        <f>IF(I949=#REF!,'WTX courses'!G949,"")</f>
        <v>#REF!</v>
      </c>
      <c r="F949" s="5" t="str">
        <f t="shared" si="95"/>
        <v/>
      </c>
      <c r="G949" s="1"/>
      <c r="P949" s="12">
        <f t="shared" si="96"/>
        <v>4</v>
      </c>
      <c r="Q949" s="12" cm="1">
        <f t="array" ref="Q949">SUMPRODUCT(($G$2:$G$2540=G949)*(P949&gt;$P$2:$P$2540))+1</f>
        <v>1320</v>
      </c>
      <c r="R949" s="12" t="e">
        <f>(Q949*100000)+#REF!</f>
        <v>#REF!</v>
      </c>
      <c r="W949">
        <f t="shared" si="97"/>
        <v>1900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si="94"/>
        <v/>
      </c>
      <c r="D950" s="5" t="str">
        <f>IF('by region'!$C$2="Any","Any",'WTX courses'!V950)&amp;M950&amp;IF('by region'!$I$2="Any","Any",N950)&amp;G950</f>
        <v>AnyAny</v>
      </c>
      <c r="E950" s="5" t="e">
        <f>IF(I950=#REF!,'WTX courses'!G950,"")</f>
        <v>#REF!</v>
      </c>
      <c r="F950" s="5" t="str">
        <f t="shared" si="95"/>
        <v/>
      </c>
      <c r="G950" s="1"/>
      <c r="P950" s="12">
        <f t="shared" si="96"/>
        <v>4</v>
      </c>
      <c r="Q950" s="12" cm="1">
        <f t="array" ref="Q950">SUMPRODUCT(($G$2:$G$2540=G950)*(P950&gt;$P$2:$P$2540))+1</f>
        <v>1320</v>
      </c>
      <c r="R950" s="12" t="e">
        <f>(Q950*100000)+#REF!</f>
        <v>#REF!</v>
      </c>
      <c r="W950">
        <f t="shared" si="97"/>
        <v>1900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94"/>
        <v/>
      </c>
      <c r="D951" s="5" t="str">
        <f>IF('by region'!$C$2="Any","Any",'WTX courses'!V951)&amp;M951&amp;IF('by region'!$I$2="Any","Any",N951)&amp;G951</f>
        <v>AnyAny</v>
      </c>
      <c r="E951" s="5" t="e">
        <f>IF(I951=#REF!,'WTX courses'!G951,"")</f>
        <v>#REF!</v>
      </c>
      <c r="F951" s="5" t="str">
        <f t="shared" si="95"/>
        <v/>
      </c>
      <c r="G951" s="1"/>
      <c r="P951" s="12">
        <f t="shared" si="96"/>
        <v>4</v>
      </c>
      <c r="Q951" s="12" cm="1">
        <f t="array" ref="Q951">SUMPRODUCT(($G$2:$G$2540=G951)*(P951&gt;$P$2:$P$2540))+1</f>
        <v>1320</v>
      </c>
      <c r="R951" s="12" t="e">
        <f>(Q951*100000)+#REF!</f>
        <v>#REF!</v>
      </c>
      <c r="W951">
        <f t="shared" si="97"/>
        <v>1900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94"/>
        <v/>
      </c>
      <c r="D952" s="5" t="str">
        <f>IF('by region'!$C$2="Any","Any",'WTX courses'!V952)&amp;M952&amp;IF('by region'!$I$2="Any","Any",N952)&amp;G952</f>
        <v>AnyAny</v>
      </c>
      <c r="E952" s="5" t="e">
        <f>IF(I952=#REF!,'WTX courses'!G952,"")</f>
        <v>#REF!</v>
      </c>
      <c r="F952" s="5" t="str">
        <f t="shared" si="95"/>
        <v/>
      </c>
      <c r="G952" s="1"/>
      <c r="P952" s="12">
        <f t="shared" si="96"/>
        <v>4</v>
      </c>
      <c r="Q952" s="12" cm="1">
        <f t="array" ref="Q952">SUMPRODUCT(($G$2:$G$2540=G952)*(P952&gt;$P$2:$P$2540))+1</f>
        <v>1320</v>
      </c>
      <c r="R952" s="12" t="e">
        <f>(Q952*100000)+#REF!</f>
        <v>#REF!</v>
      </c>
      <c r="W952">
        <f t="shared" si="97"/>
        <v>1900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si="94"/>
        <v/>
      </c>
      <c r="D953" s="5" t="str">
        <f>IF('by region'!$C$2="Any","Any",'WTX courses'!V953)&amp;M953&amp;IF('by region'!$I$2="Any","Any",N953)&amp;G953</f>
        <v>AnyAny</v>
      </c>
      <c r="E953" s="5" t="e">
        <f>IF(I953=#REF!,'WTX courses'!G953,"")</f>
        <v>#REF!</v>
      </c>
      <c r="F953" s="5" t="str">
        <f t="shared" si="95"/>
        <v/>
      </c>
      <c r="G953" s="1"/>
      <c r="P953" s="12">
        <f t="shared" si="96"/>
        <v>4</v>
      </c>
      <c r="Q953" s="12" cm="1">
        <f t="array" ref="Q953">SUMPRODUCT(($G$2:$G$2540=G953)*(P953&gt;$P$2:$P$2540))+1</f>
        <v>1320</v>
      </c>
      <c r="R953" s="12" t="e">
        <f>(Q953*100000)+#REF!</f>
        <v>#REF!</v>
      </c>
      <c r="W953">
        <f t="shared" si="97"/>
        <v>1900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94"/>
        <v/>
      </c>
      <c r="D954" s="5" t="str">
        <f>IF('by region'!$C$2="Any","Any",'WTX courses'!V954)&amp;M954&amp;IF('by region'!$I$2="Any","Any",N954)&amp;G954</f>
        <v>AnyAny</v>
      </c>
      <c r="E954" s="5" t="e">
        <f>IF(I954=#REF!,'WTX courses'!G954,"")</f>
        <v>#REF!</v>
      </c>
      <c r="F954" s="5" t="str">
        <f t="shared" si="95"/>
        <v/>
      </c>
      <c r="G954" s="1"/>
      <c r="P954" s="12">
        <f t="shared" si="96"/>
        <v>4</v>
      </c>
      <c r="Q954" s="12" cm="1">
        <f t="array" ref="Q954">SUMPRODUCT(($G$2:$G$2540=G954)*(P954&gt;$P$2:$P$2540))+1</f>
        <v>1320</v>
      </c>
      <c r="R954" s="12" t="e">
        <f>(Q954*100000)+#REF!</f>
        <v>#REF!</v>
      </c>
      <c r="W954">
        <f t="shared" si="97"/>
        <v>1900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94"/>
        <v/>
      </c>
      <c r="D955" s="5" t="str">
        <f>IF('by region'!$C$2="Any","Any",'WTX courses'!V955)&amp;M955&amp;IF('by region'!$I$2="Any","Any",N955)&amp;G955</f>
        <v>AnyAny</v>
      </c>
      <c r="E955" s="5" t="e">
        <f>IF(I955=#REF!,'WTX courses'!G955,"")</f>
        <v>#REF!</v>
      </c>
      <c r="F955" s="5" t="str">
        <f t="shared" si="95"/>
        <v/>
      </c>
      <c r="G955" s="1"/>
      <c r="P955" s="12">
        <f t="shared" si="96"/>
        <v>4</v>
      </c>
      <c r="Q955" s="12" cm="1">
        <f t="array" ref="Q955">SUMPRODUCT(($G$2:$G$2540=G955)*(P955&gt;$P$2:$P$2540))+1</f>
        <v>1320</v>
      </c>
      <c r="R955" s="12" t="e">
        <f>(Q955*100000)+#REF!</f>
        <v>#REF!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94"/>
        <v/>
      </c>
      <c r="D956" s="5" t="str">
        <f>IF('by region'!$C$2="Any","Any",'WTX courses'!V956)&amp;M956&amp;IF('by region'!$I$2="Any","Any",N956)&amp;G956</f>
        <v>AnyAny</v>
      </c>
      <c r="E956" s="5" t="e">
        <f>IF(I956=#REF!,'WTX courses'!G956,"")</f>
        <v>#REF!</v>
      </c>
      <c r="F956" s="5" t="str">
        <f t="shared" si="95"/>
        <v/>
      </c>
      <c r="G956" s="1"/>
      <c r="P956" s="12">
        <f t="shared" si="96"/>
        <v>4</v>
      </c>
      <c r="Q956" s="12" cm="1">
        <f t="array" ref="Q956">SUMPRODUCT(($G$2:$G$2540=G956)*(P956&gt;$P$2:$P$2540))+1</f>
        <v>1320</v>
      </c>
      <c r="R956" s="12" t="e">
        <f>(Q956*100000)+#REF!</f>
        <v>#REF!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94"/>
        <v/>
      </c>
      <c r="D957" s="5" t="str">
        <f>IF('by region'!$C$2="Any","Any",'WTX courses'!V957)&amp;M957&amp;IF('by region'!$I$2="Any","Any",N957)&amp;G957</f>
        <v>AnyAny</v>
      </c>
      <c r="E957" s="5" t="e">
        <f>IF(I957=#REF!,'WTX courses'!G957,"")</f>
        <v>#REF!</v>
      </c>
      <c r="F957" s="5" t="str">
        <f t="shared" si="95"/>
        <v/>
      </c>
      <c r="G957" s="1"/>
      <c r="P957" s="12">
        <f t="shared" si="96"/>
        <v>4</v>
      </c>
      <c r="Q957" s="12" cm="1">
        <f t="array" ref="Q957">SUMPRODUCT(($G$2:$G$2540=G957)*(P957&gt;$P$2:$P$2540))+1</f>
        <v>1320</v>
      </c>
      <c r="R957" s="12" t="e">
        <f>(Q957*100000)+#REF!</f>
        <v>#REF!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94"/>
        <v/>
      </c>
      <c r="D958" s="5" t="str">
        <f>IF('by region'!$C$2="Any","Any",'WTX courses'!V958)&amp;M958&amp;IF('by region'!$I$2="Any","Any",N958)&amp;G958</f>
        <v>AnyAny</v>
      </c>
      <c r="E958" s="5" t="e">
        <f>IF(I958=#REF!,'WTX courses'!G958,"")</f>
        <v>#REF!</v>
      </c>
      <c r="F958" s="5" t="str">
        <f t="shared" si="95"/>
        <v/>
      </c>
      <c r="G958" s="1"/>
      <c r="P958" s="12">
        <f t="shared" si="96"/>
        <v>4</v>
      </c>
      <c r="Q958" s="12" cm="1">
        <f t="array" ref="Q958">SUMPRODUCT(($G$2:$G$2540=G958)*(P958&gt;$P$2:$P$2540))+1</f>
        <v>1320</v>
      </c>
      <c r="R958" s="12" t="e">
        <f>(Q958*100000)+#REF!</f>
        <v>#REF!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94"/>
        <v/>
      </c>
      <c r="D959" s="5" t="str">
        <f>IF('by region'!$C$2="Any","Any",'WTX courses'!V959)&amp;M959&amp;IF('by region'!$I$2="Any","Any",N959)&amp;G959</f>
        <v>AnyAny</v>
      </c>
      <c r="E959" s="5" t="e">
        <f>IF(I959=#REF!,'WTX courses'!G959,"")</f>
        <v>#REF!</v>
      </c>
      <c r="F959" s="5" t="str">
        <f t="shared" si="95"/>
        <v/>
      </c>
      <c r="G959" s="1"/>
      <c r="P959" s="12">
        <f t="shared" si="96"/>
        <v>4</v>
      </c>
      <c r="Q959" s="12" cm="1">
        <f t="array" ref="Q959">SUMPRODUCT(($G$2:$G$2540=G959)*(P959&gt;$P$2:$P$2540))+1</f>
        <v>1320</v>
      </c>
      <c r="R959" s="12" t="e">
        <f>(Q959*100000)+#REF!</f>
        <v>#REF!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94"/>
        <v/>
      </c>
      <c r="D960" s="5" t="str">
        <f>IF('by region'!$C$2="Any","Any",'WTX courses'!V960)&amp;M960&amp;IF('by region'!$I$2="Any","Any",N960)&amp;G960</f>
        <v>AnyAny</v>
      </c>
      <c r="E960" s="5" t="e">
        <f>IF(I960=#REF!,'WTX courses'!G960,"")</f>
        <v>#REF!</v>
      </c>
      <c r="F960" s="5" t="str">
        <f t="shared" si="95"/>
        <v/>
      </c>
      <c r="G960" s="1"/>
      <c r="P960" s="12">
        <f t="shared" si="96"/>
        <v>4</v>
      </c>
      <c r="Q960" s="12" cm="1">
        <f t="array" ref="Q960">SUMPRODUCT(($G$2:$G$2540=G960)*(P960&gt;$P$2:$P$2540))+1</f>
        <v>1320</v>
      </c>
      <c r="R960" s="12" t="e">
        <f>(Q960*100000)+#REF!</f>
        <v>#REF!</v>
      </c>
    </row>
    <row r="961" spans="1:18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94"/>
        <v/>
      </c>
      <c r="D961" s="5" t="str">
        <f>IF('by region'!$C$2="Any","Any",'WTX courses'!V961)&amp;M961&amp;IF('by region'!$I$2="Any","Any",N961)&amp;G961</f>
        <v>AnyAny</v>
      </c>
      <c r="E961" s="5" t="e">
        <f>IF(I961=#REF!,'WTX courses'!G961,"")</f>
        <v>#REF!</v>
      </c>
      <c r="F961" s="5" t="str">
        <f t="shared" si="95"/>
        <v/>
      </c>
      <c r="G961" s="1"/>
      <c r="P961" s="12">
        <f t="shared" si="96"/>
        <v>4</v>
      </c>
      <c r="Q961" s="12" cm="1">
        <f t="array" ref="Q961">SUMPRODUCT(($G$2:$G$2540=G961)*(P961&gt;$P$2:$P$2540))+1</f>
        <v>1320</v>
      </c>
      <c r="R961" s="12" t="e">
        <f>(Q961*100000)+#REF!</f>
        <v>#REF!</v>
      </c>
    </row>
    <row r="962" spans="1:18" x14ac:dyDescent="0.25">
      <c r="G962" s="1"/>
      <c r="P962" s="12">
        <f t="shared" si="96"/>
        <v>4</v>
      </c>
      <c r="Q962" s="12" cm="1">
        <f t="array" ref="Q962">SUMPRODUCT(($G$2:$G$2540=G962)*(P962&gt;$P$2:$P$2540))+1</f>
        <v>1320</v>
      </c>
      <c r="R962" s="12" t="e">
        <f>(Q962*100000)+#REF!</f>
        <v>#REF!</v>
      </c>
    </row>
    <row r="963" spans="1:18" x14ac:dyDescent="0.25">
      <c r="G963" s="1"/>
      <c r="P963" s="12">
        <f t="shared" si="96"/>
        <v>4</v>
      </c>
      <c r="Q963" s="12" cm="1">
        <f t="array" ref="Q963">SUMPRODUCT(($G$2:$G$2540=G963)*(P963&gt;$P$2:$P$2540))+1</f>
        <v>1320</v>
      </c>
      <c r="R963" s="12" t="e">
        <f>(Q963*100000)+#REF!</f>
        <v>#REF!</v>
      </c>
    </row>
    <row r="964" spans="1:18" x14ac:dyDescent="0.25">
      <c r="G964" s="1"/>
      <c r="P964" s="12">
        <f t="shared" si="96"/>
        <v>4</v>
      </c>
      <c r="Q964" s="12" cm="1">
        <f t="array" ref="Q964">SUMPRODUCT(($G$2:$G$2540=G964)*(P964&gt;$P$2:$P$2540))+1</f>
        <v>1320</v>
      </c>
      <c r="R964" s="12" t="e">
        <f>(Q964*100000)+#REF!</f>
        <v>#REF!</v>
      </c>
    </row>
    <row r="965" spans="1:18" x14ac:dyDescent="0.25">
      <c r="G965" s="1"/>
      <c r="P965" s="12">
        <f t="shared" si="96"/>
        <v>4</v>
      </c>
      <c r="Q965" s="12" cm="1">
        <f t="array" ref="Q965">SUMPRODUCT(($G$2:$G$2540=G965)*(P965&gt;$P$2:$P$2540))+1</f>
        <v>1320</v>
      </c>
      <c r="R965" s="12" t="e">
        <f>(Q965*100000)+#REF!</f>
        <v>#REF!</v>
      </c>
    </row>
    <row r="966" spans="1:18" x14ac:dyDescent="0.25">
      <c r="G966" s="1"/>
      <c r="P966" s="12">
        <f t="shared" si="96"/>
        <v>4</v>
      </c>
      <c r="Q966" s="12" cm="1">
        <f t="array" ref="Q966">SUMPRODUCT(($G$2:$G$2540=G966)*(P966&gt;$P$2:$P$2540))+1</f>
        <v>1320</v>
      </c>
      <c r="R966" s="12" t="e">
        <f>(Q966*100000)+#REF!</f>
        <v>#REF!</v>
      </c>
    </row>
    <row r="967" spans="1:18" x14ac:dyDescent="0.25">
      <c r="G967" s="1"/>
      <c r="P967" s="12">
        <f t="shared" si="96"/>
        <v>4</v>
      </c>
      <c r="Q967" s="12" cm="1">
        <f t="array" ref="Q967">SUMPRODUCT(($G$2:$G$2540=G967)*(P967&gt;$P$2:$P$2540))+1</f>
        <v>1320</v>
      </c>
      <c r="R967" s="12" t="e">
        <f>(Q967*100000)+#REF!</f>
        <v>#REF!</v>
      </c>
    </row>
    <row r="968" spans="1:18" x14ac:dyDescent="0.25">
      <c r="G968" s="1"/>
      <c r="P968" s="12">
        <f t="shared" si="96"/>
        <v>4</v>
      </c>
      <c r="Q968" s="12" cm="1">
        <f t="array" ref="Q968">SUMPRODUCT(($G$2:$G$2540=G968)*(P968&gt;$P$2:$P$2540))+1</f>
        <v>1320</v>
      </c>
      <c r="R968" s="12" t="e">
        <f>(Q968*100000)+#REF!</f>
        <v>#REF!</v>
      </c>
    </row>
    <row r="969" spans="1:18" x14ac:dyDescent="0.25">
      <c r="G969" s="1"/>
      <c r="P969" s="12">
        <f t="shared" si="96"/>
        <v>4</v>
      </c>
      <c r="Q969" s="12" cm="1">
        <f t="array" ref="Q969">SUMPRODUCT(($G$2:$G$2540=G969)*(P969&gt;$P$2:$P$2540))+1</f>
        <v>1320</v>
      </c>
      <c r="R969" s="12" t="e">
        <f>(Q969*100000)+#REF!</f>
        <v>#REF!</v>
      </c>
    </row>
    <row r="970" spans="1:18" x14ac:dyDescent="0.25">
      <c r="G970" s="1"/>
      <c r="P970" s="12">
        <f t="shared" si="96"/>
        <v>4</v>
      </c>
      <c r="Q970" s="12" cm="1">
        <f t="array" ref="Q970">SUMPRODUCT(($G$2:$G$2540=G970)*(P970&gt;$P$2:$P$2540))+1</f>
        <v>1320</v>
      </c>
      <c r="R970" s="12" t="e">
        <f>(Q970*100000)+#REF!</f>
        <v>#REF!</v>
      </c>
    </row>
    <row r="971" spans="1:18" x14ac:dyDescent="0.25">
      <c r="G971" s="1"/>
      <c r="P971" s="12">
        <f t="shared" si="96"/>
        <v>4</v>
      </c>
      <c r="Q971" s="12" cm="1">
        <f t="array" ref="Q971">SUMPRODUCT(($G$2:$G$2540=G971)*(P971&gt;$P$2:$P$2540))+1</f>
        <v>1320</v>
      </c>
      <c r="R971" s="12" t="e">
        <f>(Q971*100000)+#REF!</f>
        <v>#REF!</v>
      </c>
    </row>
    <row r="972" spans="1:18" x14ac:dyDescent="0.25">
      <c r="G972" s="1"/>
      <c r="P972" s="12">
        <f t="shared" si="96"/>
        <v>4</v>
      </c>
      <c r="Q972" s="12" cm="1">
        <f t="array" ref="Q972">SUMPRODUCT(($G$2:$G$2540=G972)*(P972&gt;$P$2:$P$2540))+1</f>
        <v>1320</v>
      </c>
      <c r="R972" s="12" t="e">
        <f>(Q972*100000)+#REF!</f>
        <v>#REF!</v>
      </c>
    </row>
    <row r="973" spans="1:18" x14ac:dyDescent="0.25">
      <c r="G973" s="1"/>
      <c r="P973" s="12">
        <f t="shared" si="96"/>
        <v>4</v>
      </c>
      <c r="Q973" s="12" cm="1">
        <f t="array" ref="Q973">SUMPRODUCT(($G$2:$G$2540=G973)*(P973&gt;$P$2:$P$2540))+1</f>
        <v>1320</v>
      </c>
      <c r="R973" s="12" t="e">
        <f>(Q973*100000)+#REF!</f>
        <v>#REF!</v>
      </c>
    </row>
    <row r="974" spans="1:18" x14ac:dyDescent="0.25">
      <c r="G974" s="1"/>
      <c r="P974" s="12">
        <f t="shared" si="96"/>
        <v>4</v>
      </c>
      <c r="Q974" s="12" cm="1">
        <f t="array" ref="Q974">SUMPRODUCT(($G$2:$G$2540=G974)*(P974&gt;$P$2:$P$2540))+1</f>
        <v>1320</v>
      </c>
      <c r="R974" s="12" t="e">
        <f>(Q974*100000)+#REF!</f>
        <v>#REF!</v>
      </c>
    </row>
    <row r="975" spans="1:18" x14ac:dyDescent="0.25">
      <c r="G975" s="1"/>
      <c r="P975" s="12">
        <f t="shared" si="96"/>
        <v>4</v>
      </c>
      <c r="Q975" s="12" cm="1">
        <f t="array" ref="Q975">SUMPRODUCT(($G$2:$G$2540=G975)*(P975&gt;$P$2:$P$2540))+1</f>
        <v>1320</v>
      </c>
      <c r="R975" s="12" t="e">
        <f>(Q975*100000)+#REF!</f>
        <v>#REF!</v>
      </c>
    </row>
    <row r="976" spans="1:18" x14ac:dyDescent="0.25">
      <c r="G976" s="1"/>
      <c r="P976" s="12">
        <f t="shared" si="96"/>
        <v>4</v>
      </c>
      <c r="Q976" s="12" cm="1">
        <f t="array" ref="Q976">SUMPRODUCT(($G$2:$G$2540=G976)*(P976&gt;$P$2:$P$2540))+1</f>
        <v>1320</v>
      </c>
      <c r="R976" s="12" t="e">
        <f>(Q976*100000)+#REF!</f>
        <v>#REF!</v>
      </c>
    </row>
    <row r="977" spans="7:18" x14ac:dyDescent="0.25">
      <c r="G977" s="1"/>
      <c r="P977" s="12">
        <f t="shared" si="96"/>
        <v>4</v>
      </c>
      <c r="Q977" s="12" cm="1">
        <f t="array" ref="Q977">SUMPRODUCT(($G$2:$G$2540=G977)*(P977&gt;$P$2:$P$2540))+1</f>
        <v>1320</v>
      </c>
      <c r="R977" s="12" t="e">
        <f>(Q977*100000)+#REF!</f>
        <v>#REF!</v>
      </c>
    </row>
    <row r="978" spans="7:18" x14ac:dyDescent="0.25">
      <c r="G978" s="1"/>
      <c r="P978" s="12">
        <f t="shared" si="96"/>
        <v>4</v>
      </c>
      <c r="Q978" s="12" cm="1">
        <f t="array" ref="Q978">SUMPRODUCT(($G$2:$G$2540=G978)*(P978&gt;$P$2:$P$2540))+1</f>
        <v>1320</v>
      </c>
      <c r="R978" s="12" t="e">
        <f>(Q978*100000)+#REF!</f>
        <v>#REF!</v>
      </c>
    </row>
    <row r="979" spans="7:18" x14ac:dyDescent="0.25">
      <c r="G979" s="1"/>
      <c r="P979" s="12">
        <f t="shared" si="96"/>
        <v>4</v>
      </c>
      <c r="Q979" s="12" cm="1">
        <f t="array" ref="Q979">SUMPRODUCT(($G$2:$G$2540=G979)*(P979&gt;$P$2:$P$2540))+1</f>
        <v>1320</v>
      </c>
      <c r="R979" s="12" t="e">
        <f>(Q979*100000)+#REF!</f>
        <v>#REF!</v>
      </c>
    </row>
    <row r="980" spans="7:18" x14ac:dyDescent="0.25">
      <c r="G980" s="1"/>
      <c r="P980" s="12">
        <f t="shared" si="96"/>
        <v>4</v>
      </c>
      <c r="Q980" s="12" cm="1">
        <f t="array" ref="Q980">SUMPRODUCT(($G$2:$G$2540=G980)*(P980&gt;$P$2:$P$2540))+1</f>
        <v>1320</v>
      </c>
      <c r="R980" s="12" t="e">
        <f>(Q980*100000)+#REF!</f>
        <v>#REF!</v>
      </c>
    </row>
    <row r="981" spans="7:18" x14ac:dyDescent="0.25">
      <c r="G981" s="1"/>
      <c r="P981" s="12">
        <f t="shared" si="96"/>
        <v>4</v>
      </c>
      <c r="Q981" s="12" cm="1">
        <f t="array" ref="Q981">SUMPRODUCT(($G$2:$G$2540=G981)*(P981&gt;$P$2:$P$2540))+1</f>
        <v>1320</v>
      </c>
      <c r="R981" s="12" t="e">
        <f>(Q981*100000)+#REF!</f>
        <v>#REF!</v>
      </c>
    </row>
    <row r="982" spans="7:18" x14ac:dyDescent="0.25">
      <c r="G982" s="1"/>
      <c r="P982" s="12">
        <f t="shared" si="96"/>
        <v>4</v>
      </c>
      <c r="Q982" s="12" cm="1">
        <f t="array" ref="Q982">SUMPRODUCT(($G$2:$G$2540=G982)*(P982&gt;$P$2:$P$2540))+1</f>
        <v>1320</v>
      </c>
      <c r="R982" s="12" t="e">
        <f>(Q982*100000)+#REF!</f>
        <v>#REF!</v>
      </c>
    </row>
    <row r="983" spans="7:18" x14ac:dyDescent="0.25">
      <c r="G983" s="1"/>
      <c r="P983" s="12">
        <f t="shared" si="96"/>
        <v>4</v>
      </c>
      <c r="Q983" s="12" cm="1">
        <f t="array" ref="Q983">SUMPRODUCT(($G$2:$G$2540=G983)*(P983&gt;$P$2:$P$2540))+1</f>
        <v>1320</v>
      </c>
      <c r="R983" s="12" t="e">
        <f>(Q983*100000)+#REF!</f>
        <v>#REF!</v>
      </c>
    </row>
    <row r="984" spans="7:18" x14ac:dyDescent="0.25">
      <c r="G984" s="1"/>
      <c r="P984" s="12">
        <f t="shared" ref="P984:P1047" si="98">IF(J984="Afternoon",1,IF(J984="Evening",2,IF(J984="Floodlit",3,4)))</f>
        <v>4</v>
      </c>
      <c r="Q984" s="12" cm="1">
        <f t="array" ref="Q984">SUMPRODUCT(($G$2:$G$2540=G984)*(P984&gt;$P$2:$P$2540))+1</f>
        <v>1320</v>
      </c>
      <c r="R984" s="12" t="e">
        <f>(Q984*100000)+#REF!</f>
        <v>#REF!</v>
      </c>
    </row>
    <row r="985" spans="7:18" x14ac:dyDescent="0.25">
      <c r="G985" s="1"/>
      <c r="P985" s="12">
        <f t="shared" si="98"/>
        <v>4</v>
      </c>
      <c r="Q985" s="12" cm="1">
        <f t="array" ref="Q985">SUMPRODUCT(($G$2:$G$2540=G985)*(P985&gt;$P$2:$P$2540))+1</f>
        <v>1320</v>
      </c>
      <c r="R985" s="12" t="e">
        <f>(Q985*100000)+#REF!</f>
        <v>#REF!</v>
      </c>
    </row>
    <row r="986" spans="7:18" x14ac:dyDescent="0.25">
      <c r="G986" s="1"/>
      <c r="P986" s="12">
        <f t="shared" si="98"/>
        <v>4</v>
      </c>
      <c r="Q986" s="12" cm="1">
        <f t="array" ref="Q986">SUMPRODUCT(($G$2:$G$2540=G986)*(P986&gt;$P$2:$P$2540))+1</f>
        <v>1320</v>
      </c>
      <c r="R986" s="12" t="e">
        <f>(Q986*100000)+#REF!</f>
        <v>#REF!</v>
      </c>
    </row>
    <row r="987" spans="7:18" x14ac:dyDescent="0.25">
      <c r="G987" s="1"/>
      <c r="P987" s="12">
        <f t="shared" si="98"/>
        <v>4</v>
      </c>
      <c r="Q987" s="12" cm="1">
        <f t="array" ref="Q987">SUMPRODUCT(($G$2:$G$2540=G987)*(P987&gt;$P$2:$P$2540))+1</f>
        <v>1320</v>
      </c>
      <c r="R987" s="12" t="e">
        <f>(Q987*100000)+#REF!</f>
        <v>#REF!</v>
      </c>
    </row>
    <row r="988" spans="7:18" x14ac:dyDescent="0.25">
      <c r="G988" s="1"/>
      <c r="P988" s="12">
        <f t="shared" si="98"/>
        <v>4</v>
      </c>
      <c r="Q988" s="12" cm="1">
        <f t="array" ref="Q988">SUMPRODUCT(($G$2:$G$2540=G988)*(P988&gt;$P$2:$P$2540))+1</f>
        <v>1320</v>
      </c>
      <c r="R988" s="12" t="e">
        <f>(Q988*100000)+#REF!</f>
        <v>#REF!</v>
      </c>
    </row>
    <row r="989" spans="7:18" x14ac:dyDescent="0.25">
      <c r="G989" s="1"/>
      <c r="P989" s="12">
        <f t="shared" si="98"/>
        <v>4</v>
      </c>
      <c r="Q989" s="12" cm="1">
        <f t="array" ref="Q989">SUMPRODUCT(($G$2:$G$2540=G989)*(P989&gt;$P$2:$P$2540))+1</f>
        <v>1320</v>
      </c>
      <c r="R989" s="12" t="e">
        <f>(Q989*100000)+#REF!</f>
        <v>#REF!</v>
      </c>
    </row>
    <row r="990" spans="7:18" x14ac:dyDescent="0.25">
      <c r="G990" s="1"/>
      <c r="P990" s="12">
        <f t="shared" si="98"/>
        <v>4</v>
      </c>
      <c r="Q990" s="12" cm="1">
        <f t="array" ref="Q990">SUMPRODUCT(($G$2:$G$2540=G990)*(P990&gt;$P$2:$P$2540))+1</f>
        <v>1320</v>
      </c>
      <c r="R990" s="12" t="e">
        <f>(Q990*100000)+#REF!</f>
        <v>#REF!</v>
      </c>
    </row>
    <row r="991" spans="7:18" x14ac:dyDescent="0.25">
      <c r="G991" s="1"/>
      <c r="P991" s="12">
        <f t="shared" si="98"/>
        <v>4</v>
      </c>
      <c r="Q991" s="12" cm="1">
        <f t="array" ref="Q991">SUMPRODUCT(($G$2:$G$2540=G991)*(P991&gt;$P$2:$P$2540))+1</f>
        <v>1320</v>
      </c>
      <c r="R991" s="12" t="e">
        <f>(Q991*100000)+#REF!</f>
        <v>#REF!</v>
      </c>
    </row>
    <row r="992" spans="7:18" x14ac:dyDescent="0.25">
      <c r="G992" s="1"/>
      <c r="P992" s="12">
        <f t="shared" si="98"/>
        <v>4</v>
      </c>
      <c r="Q992" s="12" cm="1">
        <f t="array" ref="Q992">SUMPRODUCT(($G$2:$G$2540=G992)*(P992&gt;$P$2:$P$2540))+1</f>
        <v>1320</v>
      </c>
      <c r="R992" s="12" t="e">
        <f>(Q992*100000)+#REF!</f>
        <v>#REF!</v>
      </c>
    </row>
    <row r="993" spans="7:18" x14ac:dyDescent="0.25">
      <c r="G993" s="1"/>
      <c r="P993" s="12">
        <f t="shared" si="98"/>
        <v>4</v>
      </c>
      <c r="Q993" s="12" cm="1">
        <f t="array" ref="Q993">SUMPRODUCT(($G$2:$G$2540=G993)*(P993&gt;$P$2:$P$2540))+1</f>
        <v>1320</v>
      </c>
      <c r="R993" s="12" t="e">
        <f>(Q993*100000)+#REF!</f>
        <v>#REF!</v>
      </c>
    </row>
    <row r="994" spans="7:18" x14ac:dyDescent="0.25">
      <c r="G994" s="1"/>
      <c r="P994" s="12">
        <f t="shared" si="98"/>
        <v>4</v>
      </c>
      <c r="Q994" s="12" cm="1">
        <f t="array" ref="Q994">SUMPRODUCT(($G$2:$G$2540=G994)*(P994&gt;$P$2:$P$2540))+1</f>
        <v>1320</v>
      </c>
      <c r="R994" s="12" t="e">
        <f>(Q994*100000)+#REF!</f>
        <v>#REF!</v>
      </c>
    </row>
    <row r="995" spans="7:18" x14ac:dyDescent="0.25">
      <c r="G995" s="1"/>
      <c r="P995" s="12">
        <f t="shared" si="98"/>
        <v>4</v>
      </c>
      <c r="Q995" s="12" cm="1">
        <f t="array" ref="Q995">SUMPRODUCT(($G$2:$G$2540=G995)*(P995&gt;$P$2:$P$2540))+1</f>
        <v>1320</v>
      </c>
      <c r="R995" s="12" t="e">
        <f>(Q995*100000)+#REF!</f>
        <v>#REF!</v>
      </c>
    </row>
    <row r="996" spans="7:18" x14ac:dyDescent="0.25">
      <c r="G996" s="1"/>
      <c r="P996" s="12">
        <f t="shared" si="98"/>
        <v>4</v>
      </c>
      <c r="Q996" s="12" cm="1">
        <f t="array" ref="Q996">SUMPRODUCT(($G$2:$G$2540=G996)*(P996&gt;$P$2:$P$2540))+1</f>
        <v>1320</v>
      </c>
      <c r="R996" s="12" t="e">
        <f>(Q996*100000)+#REF!</f>
        <v>#REF!</v>
      </c>
    </row>
    <row r="997" spans="7:18" x14ac:dyDescent="0.25">
      <c r="G997" s="1"/>
      <c r="P997" s="12">
        <f t="shared" si="98"/>
        <v>4</v>
      </c>
      <c r="Q997" s="12" cm="1">
        <f t="array" ref="Q997">SUMPRODUCT(($G$2:$G$2540=G997)*(P997&gt;$P$2:$P$2540))+1</f>
        <v>1320</v>
      </c>
      <c r="R997" s="12" t="e">
        <f>(Q997*100000)+#REF!</f>
        <v>#REF!</v>
      </c>
    </row>
    <row r="998" spans="7:18" x14ac:dyDescent="0.25">
      <c r="G998" s="1"/>
      <c r="P998" s="12">
        <f t="shared" si="98"/>
        <v>4</v>
      </c>
      <c r="Q998" s="12" cm="1">
        <f t="array" ref="Q998">SUMPRODUCT(($G$2:$G$2540=G998)*(P998&gt;$P$2:$P$2540))+1</f>
        <v>1320</v>
      </c>
      <c r="R998" s="12" t="e">
        <f>(Q998*100000)+#REF!</f>
        <v>#REF!</v>
      </c>
    </row>
    <row r="999" spans="7:18" x14ac:dyDescent="0.25">
      <c r="G999" s="1"/>
      <c r="P999" s="12">
        <f t="shared" si="98"/>
        <v>4</v>
      </c>
      <c r="Q999" s="12" cm="1">
        <f t="array" ref="Q999">SUMPRODUCT(($G$2:$G$2540=G999)*(P999&gt;$P$2:$P$2540))+1</f>
        <v>1320</v>
      </c>
      <c r="R999" s="12" t="e">
        <f>(Q999*100000)+#REF!</f>
        <v>#REF!</v>
      </c>
    </row>
    <row r="1000" spans="7:18" x14ac:dyDescent="0.25">
      <c r="G1000" s="1"/>
      <c r="P1000" s="12">
        <f t="shared" si="98"/>
        <v>4</v>
      </c>
      <c r="Q1000" s="12" cm="1">
        <f t="array" ref="Q1000">SUMPRODUCT(($G$2:$G$2540=G1000)*(P1000&gt;$P$2:$P$2540))+1</f>
        <v>1320</v>
      </c>
      <c r="R1000" s="12" t="e">
        <f>(Q1000*100000)+#REF!</f>
        <v>#REF!</v>
      </c>
    </row>
    <row r="1001" spans="7:18" x14ac:dyDescent="0.25">
      <c r="G1001" s="1"/>
      <c r="P1001" s="12">
        <f t="shared" si="98"/>
        <v>4</v>
      </c>
      <c r="Q1001" s="12" cm="1">
        <f t="array" ref="Q1001">SUMPRODUCT(($G$2:$G$2540=G1001)*(P1001&gt;$P$2:$P$2540))+1</f>
        <v>1320</v>
      </c>
      <c r="R1001" s="12" t="e">
        <f>(Q1001*100000)+#REF!</f>
        <v>#REF!</v>
      </c>
    </row>
    <row r="1002" spans="7:18" x14ac:dyDescent="0.25">
      <c r="G1002" s="1"/>
      <c r="P1002" s="12">
        <f t="shared" si="98"/>
        <v>4</v>
      </c>
      <c r="Q1002" s="12" cm="1">
        <f t="array" ref="Q1002">SUMPRODUCT(($G$2:$G$2540=G1002)*(P1002&gt;$P$2:$P$2540))+1</f>
        <v>1320</v>
      </c>
      <c r="R1002" s="12" t="e">
        <f>(Q1002*100000)+#REF!</f>
        <v>#REF!</v>
      </c>
    </row>
    <row r="1003" spans="7:18" x14ac:dyDescent="0.25">
      <c r="G1003" s="1"/>
      <c r="P1003" s="12">
        <f t="shared" si="98"/>
        <v>4</v>
      </c>
      <c r="Q1003" s="12" cm="1">
        <f t="array" ref="Q1003">SUMPRODUCT(($G$2:$G$2540=G1003)*(P1003&gt;$P$2:$P$2540))+1</f>
        <v>1320</v>
      </c>
      <c r="R1003" s="12" t="e">
        <f>(Q1003*100000)+#REF!</f>
        <v>#REF!</v>
      </c>
    </row>
    <row r="1004" spans="7:18" x14ac:dyDescent="0.25">
      <c r="G1004" s="1"/>
      <c r="P1004" s="12">
        <f t="shared" si="98"/>
        <v>4</v>
      </c>
      <c r="Q1004" s="12" cm="1">
        <f t="array" ref="Q1004">SUMPRODUCT(($G$2:$G$2540=G1004)*(P1004&gt;$P$2:$P$2540))+1</f>
        <v>1320</v>
      </c>
      <c r="R1004" s="12" t="e">
        <f>(Q1004*100000)+#REF!</f>
        <v>#REF!</v>
      </c>
    </row>
    <row r="1005" spans="7:18" x14ac:dyDescent="0.25">
      <c r="G1005" s="1"/>
      <c r="P1005" s="12">
        <f t="shared" si="98"/>
        <v>4</v>
      </c>
      <c r="Q1005" s="12" cm="1">
        <f t="array" ref="Q1005">SUMPRODUCT(($G$2:$G$2540=G1005)*(P1005&gt;$P$2:$P$2540))+1</f>
        <v>1320</v>
      </c>
      <c r="R1005" s="12" t="e">
        <f>(Q1005*100000)+#REF!</f>
        <v>#REF!</v>
      </c>
    </row>
    <row r="1006" spans="7:18" x14ac:dyDescent="0.25">
      <c r="G1006" s="1"/>
      <c r="P1006" s="12">
        <f t="shared" si="98"/>
        <v>4</v>
      </c>
      <c r="Q1006" s="12" cm="1">
        <f t="array" ref="Q1006">SUMPRODUCT(($G$2:$G$2540=G1006)*(P1006&gt;$P$2:$P$2540))+1</f>
        <v>1320</v>
      </c>
      <c r="R1006" s="12" t="e">
        <f>(Q1006*100000)+#REF!</f>
        <v>#REF!</v>
      </c>
    </row>
    <row r="1007" spans="7:18" x14ac:dyDescent="0.25">
      <c r="G1007" s="1"/>
      <c r="P1007" s="12">
        <f t="shared" si="98"/>
        <v>4</v>
      </c>
      <c r="Q1007" s="12" cm="1">
        <f t="array" ref="Q1007">SUMPRODUCT(($G$2:$G$2540=G1007)*(P1007&gt;$P$2:$P$2540))+1</f>
        <v>1320</v>
      </c>
      <c r="R1007" s="12" t="e">
        <f>(Q1007*100000)+#REF!</f>
        <v>#REF!</v>
      </c>
    </row>
    <row r="1008" spans="7:18" x14ac:dyDescent="0.25">
      <c r="G1008" s="1"/>
      <c r="P1008" s="12">
        <f t="shared" si="98"/>
        <v>4</v>
      </c>
      <c r="Q1008" s="12" cm="1">
        <f t="array" ref="Q1008">SUMPRODUCT(($G$2:$G$2540=G1008)*(P1008&gt;$P$2:$P$2540))+1</f>
        <v>1320</v>
      </c>
      <c r="R1008" s="12" t="e">
        <f>(Q1008*100000)+#REF!</f>
        <v>#REF!</v>
      </c>
    </row>
    <row r="1009" spans="7:18" x14ac:dyDescent="0.25">
      <c r="G1009" s="1"/>
      <c r="P1009" s="12">
        <f t="shared" si="98"/>
        <v>4</v>
      </c>
      <c r="Q1009" s="12" cm="1">
        <f t="array" ref="Q1009">SUMPRODUCT(($G$2:$G$2540=G1009)*(P1009&gt;$P$2:$P$2540))+1</f>
        <v>1320</v>
      </c>
      <c r="R1009" s="12" t="e">
        <f>(Q1009*100000)+#REF!</f>
        <v>#REF!</v>
      </c>
    </row>
    <row r="1010" spans="7:18" x14ac:dyDescent="0.25">
      <c r="G1010" s="1"/>
      <c r="P1010" s="12">
        <f t="shared" si="98"/>
        <v>4</v>
      </c>
      <c r="Q1010" s="12" cm="1">
        <f t="array" ref="Q1010">SUMPRODUCT(($G$2:$G$2540=G1010)*(P1010&gt;$P$2:$P$2540))+1</f>
        <v>1320</v>
      </c>
      <c r="R1010" s="12" t="e">
        <f>(Q1010*100000)+#REF!</f>
        <v>#REF!</v>
      </c>
    </row>
    <row r="1011" spans="7:18" x14ac:dyDescent="0.25">
      <c r="G1011" s="1"/>
      <c r="P1011" s="12">
        <f t="shared" si="98"/>
        <v>4</v>
      </c>
      <c r="Q1011" s="12" cm="1">
        <f t="array" ref="Q1011">SUMPRODUCT(($G$2:$G$2540=G1011)*(P1011&gt;$P$2:$P$2540))+1</f>
        <v>1320</v>
      </c>
      <c r="R1011" s="12" t="e">
        <f>(Q1011*100000)+#REF!</f>
        <v>#REF!</v>
      </c>
    </row>
    <row r="1012" spans="7:18" x14ac:dyDescent="0.25">
      <c r="G1012" s="1"/>
      <c r="P1012" s="12">
        <f t="shared" si="98"/>
        <v>4</v>
      </c>
      <c r="Q1012" s="12" cm="1">
        <f t="array" ref="Q1012">SUMPRODUCT(($G$2:$G$2540=G1012)*(P1012&gt;$P$2:$P$2540))+1</f>
        <v>1320</v>
      </c>
      <c r="R1012" s="12" t="e">
        <f>(Q1012*100000)+#REF!</f>
        <v>#REF!</v>
      </c>
    </row>
    <row r="1013" spans="7:18" x14ac:dyDescent="0.25">
      <c r="G1013" s="1"/>
      <c r="P1013" s="12">
        <f t="shared" si="98"/>
        <v>4</v>
      </c>
      <c r="Q1013" s="12" cm="1">
        <f t="array" ref="Q1013">SUMPRODUCT(($G$2:$G$2540=G1013)*(P1013&gt;$P$2:$P$2540))+1</f>
        <v>1320</v>
      </c>
      <c r="R1013" s="12" t="e">
        <f>(Q1013*100000)+#REF!</f>
        <v>#REF!</v>
      </c>
    </row>
    <row r="1014" spans="7:18" x14ac:dyDescent="0.25">
      <c r="G1014" s="1"/>
      <c r="P1014" s="12">
        <f t="shared" si="98"/>
        <v>4</v>
      </c>
      <c r="Q1014" s="12" cm="1">
        <f t="array" ref="Q1014">SUMPRODUCT(($G$2:$G$2540=G1014)*(P1014&gt;$P$2:$P$2540))+1</f>
        <v>1320</v>
      </c>
      <c r="R1014" s="12" t="e">
        <f>(Q1014*100000)+#REF!</f>
        <v>#REF!</v>
      </c>
    </row>
    <row r="1015" spans="7:18" x14ac:dyDescent="0.25">
      <c r="G1015" s="1"/>
      <c r="P1015" s="12">
        <f t="shared" si="98"/>
        <v>4</v>
      </c>
      <c r="Q1015" s="12" cm="1">
        <f t="array" ref="Q1015">SUMPRODUCT(($G$2:$G$2540=G1015)*(P1015&gt;$P$2:$P$2540))+1</f>
        <v>1320</v>
      </c>
      <c r="R1015" s="12" t="e">
        <f>(Q1015*100000)+#REF!</f>
        <v>#REF!</v>
      </c>
    </row>
    <row r="1016" spans="7:18" x14ac:dyDescent="0.25">
      <c r="G1016" s="1"/>
      <c r="P1016" s="12">
        <f t="shared" si="98"/>
        <v>4</v>
      </c>
      <c r="Q1016" s="12" cm="1">
        <f t="array" ref="Q1016">SUMPRODUCT(($G$2:$G$2540=G1016)*(P1016&gt;$P$2:$P$2540))+1</f>
        <v>1320</v>
      </c>
      <c r="R1016" s="12" t="e">
        <f>(Q1016*100000)+#REF!</f>
        <v>#REF!</v>
      </c>
    </row>
    <row r="1017" spans="7:18" x14ac:dyDescent="0.25">
      <c r="G1017" s="1"/>
      <c r="P1017" s="12">
        <f t="shared" si="98"/>
        <v>4</v>
      </c>
      <c r="Q1017" s="12" cm="1">
        <f t="array" ref="Q1017">SUMPRODUCT(($G$2:$G$2540=G1017)*(P1017&gt;$P$2:$P$2540))+1</f>
        <v>1320</v>
      </c>
      <c r="R1017" s="12" t="e">
        <f>(Q1017*100000)+#REF!</f>
        <v>#REF!</v>
      </c>
    </row>
    <row r="1018" spans="7:18" x14ac:dyDescent="0.25">
      <c r="G1018" s="1"/>
      <c r="P1018" s="12">
        <f t="shared" si="98"/>
        <v>4</v>
      </c>
      <c r="Q1018" s="12" cm="1">
        <f t="array" ref="Q1018">SUMPRODUCT(($G$2:$G$2540=G1018)*(P1018&gt;$P$2:$P$2540))+1</f>
        <v>1320</v>
      </c>
      <c r="R1018" s="12" t="e">
        <f>(Q1018*100000)+#REF!</f>
        <v>#REF!</v>
      </c>
    </row>
    <row r="1019" spans="7:18" x14ac:dyDescent="0.25">
      <c r="G1019" s="1"/>
      <c r="P1019" s="12">
        <f t="shared" si="98"/>
        <v>4</v>
      </c>
      <c r="Q1019" s="12" cm="1">
        <f t="array" ref="Q1019">SUMPRODUCT(($G$2:$G$2540=G1019)*(P1019&gt;$P$2:$P$2540))+1</f>
        <v>1320</v>
      </c>
      <c r="R1019" s="12" t="e">
        <f>(Q1019*100000)+#REF!</f>
        <v>#REF!</v>
      </c>
    </row>
    <row r="1020" spans="7:18" x14ac:dyDescent="0.25">
      <c r="G1020" s="1"/>
      <c r="P1020" s="12">
        <f t="shared" si="98"/>
        <v>4</v>
      </c>
      <c r="Q1020" s="12" cm="1">
        <f t="array" ref="Q1020">SUMPRODUCT(($G$2:$G$2540=G1020)*(P1020&gt;$P$2:$P$2540))+1</f>
        <v>1320</v>
      </c>
      <c r="R1020" s="12" t="e">
        <f>(Q1020*100000)+#REF!</f>
        <v>#REF!</v>
      </c>
    </row>
    <row r="1021" spans="7:18" x14ac:dyDescent="0.25">
      <c r="G1021" s="1"/>
      <c r="P1021" s="12">
        <f t="shared" si="98"/>
        <v>4</v>
      </c>
      <c r="Q1021" s="12" cm="1">
        <f t="array" ref="Q1021">SUMPRODUCT(($G$2:$G$2540=G1021)*(P1021&gt;$P$2:$P$2540))+1</f>
        <v>1320</v>
      </c>
      <c r="R1021" s="12" t="e">
        <f>(Q1021*100000)+#REF!</f>
        <v>#REF!</v>
      </c>
    </row>
    <row r="1022" spans="7:18" x14ac:dyDescent="0.25">
      <c r="G1022" s="1"/>
      <c r="P1022" s="12">
        <f t="shared" si="98"/>
        <v>4</v>
      </c>
      <c r="Q1022" s="12" cm="1">
        <f t="array" ref="Q1022">SUMPRODUCT(($G$2:$G$2540=G1022)*(P1022&gt;$P$2:$P$2540))+1</f>
        <v>1320</v>
      </c>
      <c r="R1022" s="12" t="e">
        <f>(Q1022*100000)+#REF!</f>
        <v>#REF!</v>
      </c>
    </row>
    <row r="1023" spans="7:18" x14ac:dyDescent="0.25">
      <c r="G1023" s="1"/>
      <c r="P1023" s="12">
        <f t="shared" si="98"/>
        <v>4</v>
      </c>
      <c r="Q1023" s="12" cm="1">
        <f t="array" ref="Q1023">SUMPRODUCT(($G$2:$G$2540=G1023)*(P1023&gt;$P$2:$P$2540))+1</f>
        <v>1320</v>
      </c>
      <c r="R1023" s="12" t="e">
        <f>(Q1023*100000)+#REF!</f>
        <v>#REF!</v>
      </c>
    </row>
    <row r="1024" spans="7:18" x14ac:dyDescent="0.25">
      <c r="G1024" s="1"/>
      <c r="P1024" s="12">
        <f t="shared" si="98"/>
        <v>4</v>
      </c>
      <c r="Q1024" s="12" cm="1">
        <f t="array" ref="Q1024">SUMPRODUCT(($G$2:$G$2540=G1024)*(P1024&gt;$P$2:$P$2540))+1</f>
        <v>1320</v>
      </c>
      <c r="R1024" s="12" t="e">
        <f>(Q1024*100000)+#REF!</f>
        <v>#REF!</v>
      </c>
    </row>
    <row r="1025" spans="7:18" x14ac:dyDescent="0.25">
      <c r="G1025" s="1"/>
      <c r="P1025" s="12">
        <f t="shared" si="98"/>
        <v>4</v>
      </c>
      <c r="Q1025" s="12" cm="1">
        <f t="array" ref="Q1025">SUMPRODUCT(($G$2:$G$2540=G1025)*(P1025&gt;$P$2:$P$2540))+1</f>
        <v>1320</v>
      </c>
      <c r="R1025" s="12" t="e">
        <f>(Q1025*100000)+#REF!</f>
        <v>#REF!</v>
      </c>
    </row>
    <row r="1026" spans="7:18" x14ac:dyDescent="0.25">
      <c r="G1026" s="1"/>
      <c r="P1026" s="12">
        <f t="shared" si="98"/>
        <v>4</v>
      </c>
      <c r="Q1026" s="12" cm="1">
        <f t="array" ref="Q1026">SUMPRODUCT(($G$2:$G$2540=G1026)*(P1026&gt;$P$2:$P$2540))+1</f>
        <v>1320</v>
      </c>
      <c r="R1026" s="12" t="e">
        <f>(Q1026*100000)+#REF!</f>
        <v>#REF!</v>
      </c>
    </row>
    <row r="1027" spans="7:18" x14ac:dyDescent="0.25">
      <c r="G1027" s="1"/>
      <c r="P1027" s="12">
        <f t="shared" si="98"/>
        <v>4</v>
      </c>
      <c r="Q1027" s="12" cm="1">
        <f t="array" ref="Q1027">SUMPRODUCT(($G$2:$G$2540=G1027)*(P1027&gt;$P$2:$P$2540))+1</f>
        <v>1320</v>
      </c>
      <c r="R1027" s="12" t="e">
        <f>(Q1027*100000)+#REF!</f>
        <v>#REF!</v>
      </c>
    </row>
    <row r="1028" spans="7:18" x14ac:dyDescent="0.25">
      <c r="G1028" s="1"/>
      <c r="P1028" s="12">
        <f t="shared" si="98"/>
        <v>4</v>
      </c>
      <c r="Q1028" s="12" cm="1">
        <f t="array" ref="Q1028">SUMPRODUCT(($G$2:$G$2540=G1028)*(P1028&gt;$P$2:$P$2540))+1</f>
        <v>1320</v>
      </c>
      <c r="R1028" s="12" t="e">
        <f>(Q1028*100000)+#REF!</f>
        <v>#REF!</v>
      </c>
    </row>
    <row r="1029" spans="7:18" x14ac:dyDescent="0.25">
      <c r="G1029" s="1"/>
      <c r="P1029" s="12">
        <f t="shared" si="98"/>
        <v>4</v>
      </c>
      <c r="Q1029" s="12" cm="1">
        <f t="array" ref="Q1029">SUMPRODUCT(($G$2:$G$2540=G1029)*(P1029&gt;$P$2:$P$2540))+1</f>
        <v>1320</v>
      </c>
      <c r="R1029" s="12" t="e">
        <f>(Q1029*100000)+#REF!</f>
        <v>#REF!</v>
      </c>
    </row>
    <row r="1030" spans="7:18" x14ac:dyDescent="0.25">
      <c r="G1030" s="1"/>
      <c r="P1030" s="12">
        <f t="shared" si="98"/>
        <v>4</v>
      </c>
      <c r="Q1030" s="12" cm="1">
        <f t="array" ref="Q1030">SUMPRODUCT(($G$2:$G$2540=G1030)*(P1030&gt;$P$2:$P$2540))+1</f>
        <v>1320</v>
      </c>
      <c r="R1030" s="12" t="e">
        <f>(Q1030*100000)+#REF!</f>
        <v>#REF!</v>
      </c>
    </row>
    <row r="1031" spans="7:18" x14ac:dyDescent="0.25">
      <c r="G1031" s="1"/>
      <c r="P1031" s="12">
        <f t="shared" si="98"/>
        <v>4</v>
      </c>
      <c r="Q1031" s="12" cm="1">
        <f t="array" ref="Q1031">SUMPRODUCT(($G$2:$G$2540=G1031)*(P1031&gt;$P$2:$P$2540))+1</f>
        <v>1320</v>
      </c>
      <c r="R1031" s="12" t="e">
        <f>(Q1031*100000)+#REF!</f>
        <v>#REF!</v>
      </c>
    </row>
    <row r="1032" spans="7:18" x14ac:dyDescent="0.25">
      <c r="G1032" s="1"/>
      <c r="P1032" s="12">
        <f t="shared" si="98"/>
        <v>4</v>
      </c>
      <c r="Q1032" s="12" cm="1">
        <f t="array" ref="Q1032">SUMPRODUCT(($G$2:$G$2540=G1032)*(P1032&gt;$P$2:$P$2540))+1</f>
        <v>1320</v>
      </c>
      <c r="R1032" s="12" t="e">
        <f>(Q1032*100000)+#REF!</f>
        <v>#REF!</v>
      </c>
    </row>
    <row r="1033" spans="7:18" x14ac:dyDescent="0.25">
      <c r="G1033" s="1"/>
      <c r="P1033" s="12">
        <f t="shared" si="98"/>
        <v>4</v>
      </c>
      <c r="Q1033" s="12" cm="1">
        <f t="array" ref="Q1033">SUMPRODUCT(($G$2:$G$2540=G1033)*(P1033&gt;$P$2:$P$2540))+1</f>
        <v>1320</v>
      </c>
      <c r="R1033" s="12" t="e">
        <f>(Q1033*100000)+#REF!</f>
        <v>#REF!</v>
      </c>
    </row>
    <row r="1034" spans="7:18" x14ac:dyDescent="0.25">
      <c r="G1034" s="1"/>
      <c r="P1034" s="12">
        <f t="shared" si="98"/>
        <v>4</v>
      </c>
      <c r="Q1034" s="12" cm="1">
        <f t="array" ref="Q1034">SUMPRODUCT(($G$2:$G$2540=G1034)*(P1034&gt;$P$2:$P$2540))+1</f>
        <v>1320</v>
      </c>
      <c r="R1034" s="12" t="e">
        <f>(Q1034*100000)+#REF!</f>
        <v>#REF!</v>
      </c>
    </row>
    <row r="1035" spans="7:18" x14ac:dyDescent="0.25">
      <c r="G1035" s="1"/>
      <c r="P1035" s="12">
        <f t="shared" si="98"/>
        <v>4</v>
      </c>
      <c r="Q1035" s="12" cm="1">
        <f t="array" ref="Q1035">SUMPRODUCT(($G$2:$G$2540=G1035)*(P1035&gt;$P$2:$P$2540))+1</f>
        <v>1320</v>
      </c>
      <c r="R1035" s="12" t="e">
        <f>(Q1035*100000)+#REF!</f>
        <v>#REF!</v>
      </c>
    </row>
    <row r="1036" spans="7:18" x14ac:dyDescent="0.25">
      <c r="G1036" s="1"/>
      <c r="P1036" s="12">
        <f t="shared" si="98"/>
        <v>4</v>
      </c>
      <c r="Q1036" s="12" cm="1">
        <f t="array" ref="Q1036">SUMPRODUCT(($G$2:$G$2540=G1036)*(P1036&gt;$P$2:$P$2540))+1</f>
        <v>1320</v>
      </c>
      <c r="R1036" s="12" t="e">
        <f>(Q1036*100000)+#REF!</f>
        <v>#REF!</v>
      </c>
    </row>
    <row r="1037" spans="7:18" x14ac:dyDescent="0.25">
      <c r="G1037" s="1"/>
      <c r="P1037" s="12">
        <f t="shared" si="98"/>
        <v>4</v>
      </c>
      <c r="Q1037" s="12" cm="1">
        <f t="array" ref="Q1037">SUMPRODUCT(($G$2:$G$2540=G1037)*(P1037&gt;$P$2:$P$2540))+1</f>
        <v>1320</v>
      </c>
      <c r="R1037" s="12" t="e">
        <f>(Q1037*100000)+#REF!</f>
        <v>#REF!</v>
      </c>
    </row>
    <row r="1038" spans="7:18" x14ac:dyDescent="0.25">
      <c r="G1038" s="1"/>
      <c r="P1038" s="12">
        <f t="shared" si="98"/>
        <v>4</v>
      </c>
      <c r="Q1038" s="12" cm="1">
        <f t="array" ref="Q1038">SUMPRODUCT(($G$2:$G$2540=G1038)*(P1038&gt;$P$2:$P$2540))+1</f>
        <v>1320</v>
      </c>
      <c r="R1038" s="12" t="e">
        <f>(Q1038*100000)+#REF!</f>
        <v>#REF!</v>
      </c>
    </row>
    <row r="1039" spans="7:18" x14ac:dyDescent="0.25">
      <c r="G1039" s="1"/>
      <c r="P1039" s="12">
        <f t="shared" si="98"/>
        <v>4</v>
      </c>
      <c r="Q1039" s="12" cm="1">
        <f t="array" ref="Q1039">SUMPRODUCT(($G$2:$G$2540=G1039)*(P1039&gt;$P$2:$P$2540))+1</f>
        <v>1320</v>
      </c>
      <c r="R1039" s="12" t="e">
        <f>(Q1039*100000)+#REF!</f>
        <v>#REF!</v>
      </c>
    </row>
    <row r="1040" spans="7:18" x14ac:dyDescent="0.25">
      <c r="G1040" s="1"/>
      <c r="P1040" s="12">
        <f t="shared" si="98"/>
        <v>4</v>
      </c>
      <c r="Q1040" s="12" cm="1">
        <f t="array" ref="Q1040">SUMPRODUCT(($G$2:$G$2540=G1040)*(P1040&gt;$P$2:$P$2540))+1</f>
        <v>1320</v>
      </c>
      <c r="R1040" s="12" t="e">
        <f>(Q1040*100000)+#REF!</f>
        <v>#REF!</v>
      </c>
    </row>
    <row r="1041" spans="7:18" x14ac:dyDescent="0.25">
      <c r="G1041" s="1"/>
      <c r="P1041" s="12">
        <f t="shared" si="98"/>
        <v>4</v>
      </c>
      <c r="Q1041" s="12" cm="1">
        <f t="array" ref="Q1041">SUMPRODUCT(($G$2:$G$2540=G1041)*(P1041&gt;$P$2:$P$2540))+1</f>
        <v>1320</v>
      </c>
      <c r="R1041" s="12" t="e">
        <f>(Q1041*100000)+#REF!</f>
        <v>#REF!</v>
      </c>
    </row>
    <row r="1042" spans="7:18" x14ac:dyDescent="0.25">
      <c r="G1042" s="1"/>
      <c r="P1042" s="12">
        <f t="shared" si="98"/>
        <v>4</v>
      </c>
      <c r="Q1042" s="12" cm="1">
        <f t="array" ref="Q1042">SUMPRODUCT(($G$2:$G$2540=G1042)*(P1042&gt;$P$2:$P$2540))+1</f>
        <v>1320</v>
      </c>
      <c r="R1042" s="12" t="e">
        <f>(Q1042*100000)+#REF!</f>
        <v>#REF!</v>
      </c>
    </row>
    <row r="1043" spans="7:18" x14ac:dyDescent="0.25">
      <c r="G1043" s="1"/>
      <c r="P1043" s="12">
        <f t="shared" si="98"/>
        <v>4</v>
      </c>
      <c r="Q1043" s="12" cm="1">
        <f t="array" ref="Q1043">SUMPRODUCT(($G$2:$G$2540=G1043)*(P1043&gt;$P$2:$P$2540))+1</f>
        <v>1320</v>
      </c>
      <c r="R1043" s="12" t="e">
        <f>(Q1043*100000)+#REF!</f>
        <v>#REF!</v>
      </c>
    </row>
    <row r="1044" spans="7:18" x14ac:dyDescent="0.25">
      <c r="G1044" s="1"/>
      <c r="P1044" s="12">
        <f t="shared" si="98"/>
        <v>4</v>
      </c>
      <c r="Q1044" s="12" cm="1">
        <f t="array" ref="Q1044">SUMPRODUCT(($G$2:$G$2540=G1044)*(P1044&gt;$P$2:$P$2540))+1</f>
        <v>1320</v>
      </c>
      <c r="R1044" s="12" t="e">
        <f>(Q1044*100000)+#REF!</f>
        <v>#REF!</v>
      </c>
    </row>
    <row r="1045" spans="7:18" x14ac:dyDescent="0.25">
      <c r="G1045" s="1"/>
      <c r="P1045" s="12">
        <f t="shared" si="98"/>
        <v>4</v>
      </c>
      <c r="Q1045" s="12" cm="1">
        <f t="array" ref="Q1045">SUMPRODUCT(($G$2:$G$2540=G1045)*(P1045&gt;$P$2:$P$2540))+1</f>
        <v>1320</v>
      </c>
      <c r="R1045" s="12" t="e">
        <f>(Q1045*100000)+#REF!</f>
        <v>#REF!</v>
      </c>
    </row>
    <row r="1046" spans="7:18" x14ac:dyDescent="0.25">
      <c r="G1046" s="1"/>
      <c r="P1046" s="12">
        <f t="shared" si="98"/>
        <v>4</v>
      </c>
      <c r="Q1046" s="12" cm="1">
        <f t="array" ref="Q1046">SUMPRODUCT(($G$2:$G$2540=G1046)*(P1046&gt;$P$2:$P$2540))+1</f>
        <v>1320</v>
      </c>
      <c r="R1046" s="12" t="e">
        <f>(Q1046*100000)+#REF!</f>
        <v>#REF!</v>
      </c>
    </row>
    <row r="1047" spans="7:18" x14ac:dyDescent="0.25">
      <c r="G1047" s="1"/>
      <c r="P1047" s="12">
        <f t="shared" si="98"/>
        <v>4</v>
      </c>
      <c r="Q1047" s="12" cm="1">
        <f t="array" ref="Q1047">SUMPRODUCT(($G$2:$G$2540=G1047)*(P1047&gt;$P$2:$P$2540))+1</f>
        <v>1320</v>
      </c>
      <c r="R1047" s="12" t="e">
        <f>(Q1047*100000)+#REF!</f>
        <v>#REF!</v>
      </c>
    </row>
    <row r="1048" spans="7:18" x14ac:dyDescent="0.25">
      <c r="G1048" s="1"/>
      <c r="P1048" s="12">
        <f t="shared" ref="P1048:P1111" si="99">IF(J1048="Afternoon",1,IF(J1048="Evening",2,IF(J1048="Floodlit",3,4)))</f>
        <v>4</v>
      </c>
      <c r="Q1048" s="12" cm="1">
        <f t="array" ref="Q1048">SUMPRODUCT(($G$2:$G$2540=G1048)*(P1048&gt;$P$2:$P$2540))+1</f>
        <v>1320</v>
      </c>
      <c r="R1048" s="12" t="e">
        <f>(Q1048*100000)+#REF!</f>
        <v>#REF!</v>
      </c>
    </row>
    <row r="1049" spans="7:18" x14ac:dyDescent="0.25">
      <c r="G1049" s="1"/>
      <c r="P1049" s="12">
        <f t="shared" si="99"/>
        <v>4</v>
      </c>
      <c r="Q1049" s="12" cm="1">
        <f t="array" ref="Q1049">SUMPRODUCT(($G$2:$G$2540=G1049)*(P1049&gt;$P$2:$P$2540))+1</f>
        <v>1320</v>
      </c>
      <c r="R1049" s="12" t="e">
        <f>(Q1049*100000)+#REF!</f>
        <v>#REF!</v>
      </c>
    </row>
    <row r="1050" spans="7:18" x14ac:dyDescent="0.25">
      <c r="G1050" s="1"/>
      <c r="P1050" s="12">
        <f t="shared" si="99"/>
        <v>4</v>
      </c>
      <c r="Q1050" s="12" cm="1">
        <f t="array" ref="Q1050">SUMPRODUCT(($G$2:$G$2540=G1050)*(P1050&gt;$P$2:$P$2540))+1</f>
        <v>1320</v>
      </c>
      <c r="R1050" s="12" t="e">
        <f>(Q1050*100000)+#REF!</f>
        <v>#REF!</v>
      </c>
    </row>
    <row r="1051" spans="7:18" x14ac:dyDescent="0.25">
      <c r="G1051" s="1"/>
      <c r="P1051" s="12">
        <f t="shared" si="99"/>
        <v>4</v>
      </c>
      <c r="Q1051" s="12" cm="1">
        <f t="array" ref="Q1051">SUMPRODUCT(($G$2:$G$2540=G1051)*(P1051&gt;$P$2:$P$2540))+1</f>
        <v>1320</v>
      </c>
      <c r="R1051" s="12" t="e">
        <f>(Q1051*100000)+#REF!</f>
        <v>#REF!</v>
      </c>
    </row>
    <row r="1052" spans="7:18" x14ac:dyDescent="0.25">
      <c r="G1052" s="1"/>
      <c r="P1052" s="12">
        <f t="shared" si="99"/>
        <v>4</v>
      </c>
      <c r="Q1052" s="12" cm="1">
        <f t="array" ref="Q1052">SUMPRODUCT(($G$2:$G$2540=G1052)*(P1052&gt;$P$2:$P$2540))+1</f>
        <v>1320</v>
      </c>
      <c r="R1052" s="12" t="e">
        <f>(Q1052*100000)+#REF!</f>
        <v>#REF!</v>
      </c>
    </row>
    <row r="1053" spans="7:18" x14ac:dyDescent="0.25">
      <c r="G1053" s="1"/>
      <c r="P1053" s="12">
        <f t="shared" si="99"/>
        <v>4</v>
      </c>
      <c r="Q1053" s="12" cm="1">
        <f t="array" ref="Q1053">SUMPRODUCT(($G$2:$G$2540=G1053)*(P1053&gt;$P$2:$P$2540))+1</f>
        <v>1320</v>
      </c>
      <c r="R1053" s="12" t="e">
        <f>(Q1053*100000)+#REF!</f>
        <v>#REF!</v>
      </c>
    </row>
    <row r="1054" spans="7:18" x14ac:dyDescent="0.25">
      <c r="G1054" s="1"/>
      <c r="P1054" s="12">
        <f t="shared" si="99"/>
        <v>4</v>
      </c>
      <c r="Q1054" s="12" cm="1">
        <f t="array" ref="Q1054">SUMPRODUCT(($G$2:$G$2540=G1054)*(P1054&gt;$P$2:$P$2540))+1</f>
        <v>1320</v>
      </c>
      <c r="R1054" s="12" t="e">
        <f>(Q1054*100000)+#REF!</f>
        <v>#REF!</v>
      </c>
    </row>
    <row r="1055" spans="7:18" x14ac:dyDescent="0.25">
      <c r="G1055" s="1"/>
      <c r="P1055" s="12">
        <f t="shared" si="99"/>
        <v>4</v>
      </c>
      <c r="Q1055" s="12" cm="1">
        <f t="array" ref="Q1055">SUMPRODUCT(($G$2:$G$2540=G1055)*(P1055&gt;$P$2:$P$2540))+1</f>
        <v>1320</v>
      </c>
      <c r="R1055" s="12" t="e">
        <f>(Q1055*100000)+#REF!</f>
        <v>#REF!</v>
      </c>
    </row>
    <row r="1056" spans="7:18" x14ac:dyDescent="0.25">
      <c r="G1056" s="1"/>
      <c r="P1056" s="12">
        <f t="shared" si="99"/>
        <v>4</v>
      </c>
      <c r="Q1056" s="12" cm="1">
        <f t="array" ref="Q1056">SUMPRODUCT(($G$2:$G$2540=G1056)*(P1056&gt;$P$2:$P$2540))+1</f>
        <v>1320</v>
      </c>
      <c r="R1056" s="12" t="e">
        <f>(Q1056*100000)+#REF!</f>
        <v>#REF!</v>
      </c>
    </row>
    <row r="1057" spans="7:18" x14ac:dyDescent="0.25">
      <c r="G1057" s="1"/>
      <c r="P1057" s="12">
        <f t="shared" si="99"/>
        <v>4</v>
      </c>
      <c r="Q1057" s="12" cm="1">
        <f t="array" ref="Q1057">SUMPRODUCT(($G$2:$G$2540=G1057)*(P1057&gt;$P$2:$P$2540))+1</f>
        <v>1320</v>
      </c>
      <c r="R1057" s="12" t="e">
        <f>(Q1057*100000)+#REF!</f>
        <v>#REF!</v>
      </c>
    </row>
    <row r="1058" spans="7:18" x14ac:dyDescent="0.25">
      <c r="G1058" s="1"/>
      <c r="P1058" s="12">
        <f t="shared" si="99"/>
        <v>4</v>
      </c>
      <c r="Q1058" s="12" cm="1">
        <f t="array" ref="Q1058">SUMPRODUCT(($G$2:$G$2540=G1058)*(P1058&gt;$P$2:$P$2540))+1</f>
        <v>1320</v>
      </c>
      <c r="R1058" s="12" t="e">
        <f>(Q1058*100000)+#REF!</f>
        <v>#REF!</v>
      </c>
    </row>
    <row r="1059" spans="7:18" x14ac:dyDescent="0.25">
      <c r="G1059" s="1"/>
      <c r="P1059" s="12">
        <f t="shared" si="99"/>
        <v>4</v>
      </c>
      <c r="Q1059" s="12" cm="1">
        <f t="array" ref="Q1059">SUMPRODUCT(($G$2:$G$2540=G1059)*(P1059&gt;$P$2:$P$2540))+1</f>
        <v>1320</v>
      </c>
      <c r="R1059" s="12" t="e">
        <f>(Q1059*100000)+#REF!</f>
        <v>#REF!</v>
      </c>
    </row>
    <row r="1060" spans="7:18" x14ac:dyDescent="0.25">
      <c r="G1060" s="1"/>
      <c r="P1060" s="12">
        <f t="shared" si="99"/>
        <v>4</v>
      </c>
      <c r="Q1060" s="12" cm="1">
        <f t="array" ref="Q1060">SUMPRODUCT(($G$2:$G$2540=G1060)*(P1060&gt;$P$2:$P$2540))+1</f>
        <v>1320</v>
      </c>
      <c r="R1060" s="12" t="e">
        <f>(Q1060*100000)+#REF!</f>
        <v>#REF!</v>
      </c>
    </row>
    <row r="1061" spans="7:18" x14ac:dyDescent="0.25">
      <c r="G1061" s="1"/>
      <c r="P1061" s="12">
        <f t="shared" si="99"/>
        <v>4</v>
      </c>
      <c r="Q1061" s="12" cm="1">
        <f t="array" ref="Q1061">SUMPRODUCT(($G$2:$G$2540=G1061)*(P1061&gt;$P$2:$P$2540))+1</f>
        <v>1320</v>
      </c>
      <c r="R1061" s="12" t="e">
        <f>(Q1061*100000)+#REF!</f>
        <v>#REF!</v>
      </c>
    </row>
    <row r="1062" spans="7:18" x14ac:dyDescent="0.25">
      <c r="G1062" s="1"/>
      <c r="P1062" s="12">
        <f t="shared" si="99"/>
        <v>4</v>
      </c>
      <c r="Q1062" s="12" cm="1">
        <f t="array" ref="Q1062">SUMPRODUCT(($G$2:$G$2540=G1062)*(P1062&gt;$P$2:$P$2540))+1</f>
        <v>1320</v>
      </c>
      <c r="R1062" s="12" t="e">
        <f>(Q1062*100000)+#REF!</f>
        <v>#REF!</v>
      </c>
    </row>
    <row r="1063" spans="7:18" x14ac:dyDescent="0.25">
      <c r="G1063" s="1"/>
      <c r="P1063" s="12">
        <f t="shared" si="99"/>
        <v>4</v>
      </c>
      <c r="Q1063" s="12" cm="1">
        <f t="array" ref="Q1063">SUMPRODUCT(($G$2:$G$2540=G1063)*(P1063&gt;$P$2:$P$2540))+1</f>
        <v>1320</v>
      </c>
      <c r="R1063" s="12" t="e">
        <f>(Q1063*100000)+#REF!</f>
        <v>#REF!</v>
      </c>
    </row>
    <row r="1064" spans="7:18" x14ac:dyDescent="0.25">
      <c r="G1064" s="1"/>
      <c r="P1064" s="12">
        <f t="shared" si="99"/>
        <v>4</v>
      </c>
      <c r="Q1064" s="12" cm="1">
        <f t="array" ref="Q1064">SUMPRODUCT(($G$2:$G$2540=G1064)*(P1064&gt;$P$2:$P$2540))+1</f>
        <v>1320</v>
      </c>
      <c r="R1064" s="12" t="e">
        <f>(Q1064*100000)+#REF!</f>
        <v>#REF!</v>
      </c>
    </row>
    <row r="1065" spans="7:18" x14ac:dyDescent="0.25">
      <c r="G1065" s="1"/>
      <c r="P1065" s="12">
        <f t="shared" si="99"/>
        <v>4</v>
      </c>
      <c r="Q1065" s="12" cm="1">
        <f t="array" ref="Q1065">SUMPRODUCT(($G$2:$G$2540=G1065)*(P1065&gt;$P$2:$P$2540))+1</f>
        <v>1320</v>
      </c>
      <c r="R1065" s="12" t="e">
        <f>(Q1065*100000)+#REF!</f>
        <v>#REF!</v>
      </c>
    </row>
    <row r="1066" spans="7:18" x14ac:dyDescent="0.25">
      <c r="G1066" s="1"/>
      <c r="P1066" s="12">
        <f t="shared" si="99"/>
        <v>4</v>
      </c>
      <c r="Q1066" s="12" cm="1">
        <f t="array" ref="Q1066">SUMPRODUCT(($G$2:$G$2540=G1066)*(P1066&gt;$P$2:$P$2540))+1</f>
        <v>1320</v>
      </c>
      <c r="R1066" s="12" t="e">
        <f>(Q1066*100000)+#REF!</f>
        <v>#REF!</v>
      </c>
    </row>
    <row r="1067" spans="7:18" x14ac:dyDescent="0.25">
      <c r="G1067" s="1"/>
      <c r="P1067" s="12">
        <f t="shared" si="99"/>
        <v>4</v>
      </c>
      <c r="Q1067" s="12" cm="1">
        <f t="array" ref="Q1067">SUMPRODUCT(($G$2:$G$2540=G1067)*(P1067&gt;$P$2:$P$2540))+1</f>
        <v>1320</v>
      </c>
      <c r="R1067" s="12" t="e">
        <f>(Q1067*100000)+#REF!</f>
        <v>#REF!</v>
      </c>
    </row>
    <row r="1068" spans="7:18" x14ac:dyDescent="0.25">
      <c r="G1068" s="1"/>
      <c r="P1068" s="12">
        <f t="shared" si="99"/>
        <v>4</v>
      </c>
      <c r="Q1068" s="12" cm="1">
        <f t="array" ref="Q1068">SUMPRODUCT(($G$2:$G$2540=G1068)*(P1068&gt;$P$2:$P$2540))+1</f>
        <v>1320</v>
      </c>
      <c r="R1068" s="12" t="e">
        <f>(Q1068*100000)+#REF!</f>
        <v>#REF!</v>
      </c>
    </row>
    <row r="1069" spans="7:18" x14ac:dyDescent="0.25">
      <c r="G1069" s="1"/>
      <c r="P1069" s="12">
        <f t="shared" si="99"/>
        <v>4</v>
      </c>
      <c r="Q1069" s="12" cm="1">
        <f t="array" ref="Q1069">SUMPRODUCT(($G$2:$G$2540=G1069)*(P1069&gt;$P$2:$P$2540))+1</f>
        <v>1320</v>
      </c>
      <c r="R1069" s="12" t="e">
        <f>(Q1069*100000)+#REF!</f>
        <v>#REF!</v>
      </c>
    </row>
    <row r="1070" spans="7:18" x14ac:dyDescent="0.25">
      <c r="G1070" s="1"/>
      <c r="P1070" s="12">
        <f t="shared" si="99"/>
        <v>4</v>
      </c>
      <c r="Q1070" s="12" cm="1">
        <f t="array" ref="Q1070">SUMPRODUCT(($G$2:$G$2540=G1070)*(P1070&gt;$P$2:$P$2540))+1</f>
        <v>1320</v>
      </c>
      <c r="R1070" s="12" t="e">
        <f>(Q1070*100000)+#REF!</f>
        <v>#REF!</v>
      </c>
    </row>
    <row r="1071" spans="7:18" x14ac:dyDescent="0.25">
      <c r="G1071" s="1"/>
      <c r="P1071" s="12">
        <f t="shared" si="99"/>
        <v>4</v>
      </c>
      <c r="Q1071" s="12" cm="1">
        <f t="array" ref="Q1071">SUMPRODUCT(($G$2:$G$2540=G1071)*(P1071&gt;$P$2:$P$2540))+1</f>
        <v>1320</v>
      </c>
      <c r="R1071" s="12" t="e">
        <f>(Q1071*100000)+#REF!</f>
        <v>#REF!</v>
      </c>
    </row>
    <row r="1072" spans="7:18" x14ac:dyDescent="0.25">
      <c r="G1072" s="1"/>
      <c r="P1072" s="12">
        <f t="shared" si="99"/>
        <v>4</v>
      </c>
      <c r="Q1072" s="12" cm="1">
        <f t="array" ref="Q1072">SUMPRODUCT(($G$2:$G$2540=G1072)*(P1072&gt;$P$2:$P$2540))+1</f>
        <v>1320</v>
      </c>
      <c r="R1072" s="12" t="e">
        <f>(Q1072*100000)+#REF!</f>
        <v>#REF!</v>
      </c>
    </row>
    <row r="1073" spans="7:18" x14ac:dyDescent="0.25">
      <c r="G1073" s="1"/>
      <c r="P1073" s="12">
        <f t="shared" si="99"/>
        <v>4</v>
      </c>
      <c r="Q1073" s="12" cm="1">
        <f t="array" ref="Q1073">SUMPRODUCT(($G$2:$G$2540=G1073)*(P1073&gt;$P$2:$P$2540))+1</f>
        <v>1320</v>
      </c>
      <c r="R1073" s="12" t="e">
        <f>(Q1073*100000)+#REF!</f>
        <v>#REF!</v>
      </c>
    </row>
    <row r="1074" spans="7:18" x14ac:dyDescent="0.25">
      <c r="G1074" s="1"/>
      <c r="P1074" s="12">
        <f t="shared" si="99"/>
        <v>4</v>
      </c>
      <c r="Q1074" s="12" cm="1">
        <f t="array" ref="Q1074">SUMPRODUCT(($G$2:$G$2540=G1074)*(P1074&gt;$P$2:$P$2540))+1</f>
        <v>1320</v>
      </c>
      <c r="R1074" s="12" t="e">
        <f>(Q1074*100000)+#REF!</f>
        <v>#REF!</v>
      </c>
    </row>
    <row r="1075" spans="7:18" x14ac:dyDescent="0.25">
      <c r="G1075" s="1"/>
      <c r="P1075" s="12">
        <f t="shared" si="99"/>
        <v>4</v>
      </c>
      <c r="Q1075" s="12" cm="1">
        <f t="array" ref="Q1075">SUMPRODUCT(($G$2:$G$2540=G1075)*(P1075&gt;$P$2:$P$2540))+1</f>
        <v>1320</v>
      </c>
      <c r="R1075" s="12" t="e">
        <f>(Q1075*100000)+#REF!</f>
        <v>#REF!</v>
      </c>
    </row>
    <row r="1076" spans="7:18" x14ac:dyDescent="0.25">
      <c r="G1076" s="1"/>
      <c r="P1076" s="12">
        <f t="shared" si="99"/>
        <v>4</v>
      </c>
      <c r="Q1076" s="12" cm="1">
        <f t="array" ref="Q1076">SUMPRODUCT(($G$2:$G$2540=G1076)*(P1076&gt;$P$2:$P$2540))+1</f>
        <v>1320</v>
      </c>
      <c r="R1076" s="12" t="e">
        <f>(Q1076*100000)+#REF!</f>
        <v>#REF!</v>
      </c>
    </row>
    <row r="1077" spans="7:18" x14ac:dyDescent="0.25">
      <c r="G1077" s="1"/>
      <c r="P1077" s="12">
        <f t="shared" si="99"/>
        <v>4</v>
      </c>
      <c r="Q1077" s="12" cm="1">
        <f t="array" ref="Q1077">SUMPRODUCT(($G$2:$G$2540=G1077)*(P1077&gt;$P$2:$P$2540))+1</f>
        <v>1320</v>
      </c>
      <c r="R1077" s="12" t="e">
        <f>(Q1077*100000)+#REF!</f>
        <v>#REF!</v>
      </c>
    </row>
    <row r="1078" spans="7:18" x14ac:dyDescent="0.25">
      <c r="G1078" s="1"/>
      <c r="P1078" s="12">
        <f t="shared" si="99"/>
        <v>4</v>
      </c>
      <c r="Q1078" s="12" cm="1">
        <f t="array" ref="Q1078">SUMPRODUCT(($G$2:$G$2540=G1078)*(P1078&gt;$P$2:$P$2540))+1</f>
        <v>1320</v>
      </c>
      <c r="R1078" s="12" t="e">
        <f>(Q1078*100000)+#REF!</f>
        <v>#REF!</v>
      </c>
    </row>
    <row r="1079" spans="7:18" x14ac:dyDescent="0.25">
      <c r="G1079" s="1"/>
      <c r="P1079" s="12">
        <f t="shared" si="99"/>
        <v>4</v>
      </c>
      <c r="Q1079" s="12" cm="1">
        <f t="array" ref="Q1079">SUMPRODUCT(($G$2:$G$2540=G1079)*(P1079&gt;$P$2:$P$2540))+1</f>
        <v>1320</v>
      </c>
      <c r="R1079" s="12" t="e">
        <f>(Q1079*100000)+#REF!</f>
        <v>#REF!</v>
      </c>
    </row>
    <row r="1080" spans="7:18" x14ac:dyDescent="0.25">
      <c r="G1080" s="1"/>
      <c r="P1080" s="12">
        <f t="shared" si="99"/>
        <v>4</v>
      </c>
      <c r="Q1080" s="12" cm="1">
        <f t="array" ref="Q1080">SUMPRODUCT(($G$2:$G$2540=G1080)*(P1080&gt;$P$2:$P$2540))+1</f>
        <v>1320</v>
      </c>
      <c r="R1080" s="12" t="e">
        <f>(Q1080*100000)+#REF!</f>
        <v>#REF!</v>
      </c>
    </row>
    <row r="1081" spans="7:18" x14ac:dyDescent="0.25">
      <c r="G1081" s="1"/>
      <c r="P1081" s="12">
        <f t="shared" si="99"/>
        <v>4</v>
      </c>
      <c r="Q1081" s="12" cm="1">
        <f t="array" ref="Q1081">SUMPRODUCT(($G$2:$G$2540=G1081)*(P1081&gt;$P$2:$P$2540))+1</f>
        <v>1320</v>
      </c>
      <c r="R1081" s="12" t="e">
        <f>(Q1081*100000)+#REF!</f>
        <v>#REF!</v>
      </c>
    </row>
    <row r="1082" spans="7:18" x14ac:dyDescent="0.25">
      <c r="G1082" s="1"/>
      <c r="P1082" s="12">
        <f t="shared" si="99"/>
        <v>4</v>
      </c>
      <c r="Q1082" s="12" cm="1">
        <f t="array" ref="Q1082">SUMPRODUCT(($G$2:$G$2540=G1082)*(P1082&gt;$P$2:$P$2540))+1</f>
        <v>1320</v>
      </c>
      <c r="R1082" s="12" t="e">
        <f>(Q1082*100000)+#REF!</f>
        <v>#REF!</v>
      </c>
    </row>
    <row r="1083" spans="7:18" x14ac:dyDescent="0.25">
      <c r="G1083" s="1"/>
      <c r="P1083" s="12">
        <f t="shared" si="99"/>
        <v>4</v>
      </c>
      <c r="Q1083" s="12" cm="1">
        <f t="array" ref="Q1083">SUMPRODUCT(($G$2:$G$2540=G1083)*(P1083&gt;$P$2:$P$2540))+1</f>
        <v>1320</v>
      </c>
      <c r="R1083" s="12" t="e">
        <f>(Q1083*100000)+#REF!</f>
        <v>#REF!</v>
      </c>
    </row>
    <row r="1084" spans="7:18" x14ac:dyDescent="0.25">
      <c r="G1084" s="1"/>
      <c r="P1084" s="12">
        <f t="shared" si="99"/>
        <v>4</v>
      </c>
      <c r="Q1084" s="12" cm="1">
        <f t="array" ref="Q1084">SUMPRODUCT(($G$2:$G$2540=G1084)*(P1084&gt;$P$2:$P$2540))+1</f>
        <v>1320</v>
      </c>
      <c r="R1084" s="12" t="e">
        <f>(Q1084*100000)+#REF!</f>
        <v>#REF!</v>
      </c>
    </row>
    <row r="1085" spans="7:18" x14ac:dyDescent="0.25">
      <c r="G1085" s="1"/>
      <c r="P1085" s="12">
        <f t="shared" si="99"/>
        <v>4</v>
      </c>
      <c r="Q1085" s="12" cm="1">
        <f t="array" ref="Q1085">SUMPRODUCT(($G$2:$G$2540=G1085)*(P1085&gt;$P$2:$P$2540))+1</f>
        <v>1320</v>
      </c>
      <c r="R1085" s="12" t="e">
        <f>(Q1085*100000)+#REF!</f>
        <v>#REF!</v>
      </c>
    </row>
    <row r="1086" spans="7:18" x14ac:dyDescent="0.25">
      <c r="G1086" s="1"/>
      <c r="P1086" s="12">
        <f t="shared" si="99"/>
        <v>4</v>
      </c>
      <c r="Q1086" s="12" cm="1">
        <f t="array" ref="Q1086">SUMPRODUCT(($G$2:$G$2540=G1086)*(P1086&gt;$P$2:$P$2540))+1</f>
        <v>1320</v>
      </c>
      <c r="R1086" s="12" t="e">
        <f>(Q1086*100000)+#REF!</f>
        <v>#REF!</v>
      </c>
    </row>
    <row r="1087" spans="7:18" x14ac:dyDescent="0.25">
      <c r="G1087" s="1"/>
      <c r="P1087" s="12">
        <f t="shared" si="99"/>
        <v>4</v>
      </c>
      <c r="Q1087" s="12" cm="1">
        <f t="array" ref="Q1087">SUMPRODUCT(($G$2:$G$2540=G1087)*(P1087&gt;$P$2:$P$2540))+1</f>
        <v>1320</v>
      </c>
      <c r="R1087" s="12" t="e">
        <f>(Q1087*100000)+#REF!</f>
        <v>#REF!</v>
      </c>
    </row>
    <row r="1088" spans="7:18" x14ac:dyDescent="0.25">
      <c r="G1088" s="1"/>
      <c r="P1088" s="12">
        <f t="shared" si="99"/>
        <v>4</v>
      </c>
      <c r="Q1088" s="12" cm="1">
        <f t="array" ref="Q1088">SUMPRODUCT(($G$2:$G$2540=G1088)*(P1088&gt;$P$2:$P$2540))+1</f>
        <v>1320</v>
      </c>
      <c r="R1088" s="12" t="e">
        <f>(Q1088*100000)+#REF!</f>
        <v>#REF!</v>
      </c>
    </row>
    <row r="1089" spans="7:18" x14ac:dyDescent="0.25">
      <c r="G1089" s="1"/>
      <c r="P1089" s="12">
        <f t="shared" si="99"/>
        <v>4</v>
      </c>
      <c r="Q1089" s="12" cm="1">
        <f t="array" ref="Q1089">SUMPRODUCT(($G$2:$G$2540=G1089)*(P1089&gt;$P$2:$P$2540))+1</f>
        <v>1320</v>
      </c>
      <c r="R1089" s="12" t="e">
        <f>(Q1089*100000)+#REF!</f>
        <v>#REF!</v>
      </c>
    </row>
    <row r="1090" spans="7:18" x14ac:dyDescent="0.25">
      <c r="G1090" s="1"/>
      <c r="P1090" s="12">
        <f t="shared" si="99"/>
        <v>4</v>
      </c>
      <c r="Q1090" s="12" cm="1">
        <f t="array" ref="Q1090">SUMPRODUCT(($G$2:$G$2540=G1090)*(P1090&gt;$P$2:$P$2540))+1</f>
        <v>1320</v>
      </c>
      <c r="R1090" s="12" t="e">
        <f>(Q1090*100000)+#REF!</f>
        <v>#REF!</v>
      </c>
    </row>
    <row r="1091" spans="7:18" x14ac:dyDescent="0.25">
      <c r="G1091" s="1"/>
      <c r="P1091" s="12">
        <f t="shared" si="99"/>
        <v>4</v>
      </c>
      <c r="Q1091" s="12" cm="1">
        <f t="array" ref="Q1091">SUMPRODUCT(($G$2:$G$2540=G1091)*(P1091&gt;$P$2:$P$2540))+1</f>
        <v>1320</v>
      </c>
      <c r="R1091" s="12" t="e">
        <f>(Q1091*100000)+#REF!</f>
        <v>#REF!</v>
      </c>
    </row>
    <row r="1092" spans="7:18" x14ac:dyDescent="0.25">
      <c r="G1092" s="1"/>
      <c r="P1092" s="12">
        <f t="shared" si="99"/>
        <v>4</v>
      </c>
      <c r="Q1092" s="12" cm="1">
        <f t="array" ref="Q1092">SUMPRODUCT(($G$2:$G$2540=G1092)*(P1092&gt;$P$2:$P$2540))+1</f>
        <v>1320</v>
      </c>
      <c r="R1092" s="12" t="e">
        <f>(Q1092*100000)+#REF!</f>
        <v>#REF!</v>
      </c>
    </row>
    <row r="1093" spans="7:18" x14ac:dyDescent="0.25">
      <c r="G1093" s="1"/>
      <c r="P1093" s="12">
        <f t="shared" si="99"/>
        <v>4</v>
      </c>
      <c r="Q1093" s="12" cm="1">
        <f t="array" ref="Q1093">SUMPRODUCT(($G$2:$G$2540=G1093)*(P1093&gt;$P$2:$P$2540))+1</f>
        <v>1320</v>
      </c>
      <c r="R1093" s="12" t="e">
        <f>(Q1093*100000)+#REF!</f>
        <v>#REF!</v>
      </c>
    </row>
    <row r="1094" spans="7:18" x14ac:dyDescent="0.25">
      <c r="G1094" s="1"/>
      <c r="P1094" s="12">
        <f t="shared" si="99"/>
        <v>4</v>
      </c>
      <c r="Q1094" s="12" cm="1">
        <f t="array" ref="Q1094">SUMPRODUCT(($G$2:$G$2540=G1094)*(P1094&gt;$P$2:$P$2540))+1</f>
        <v>1320</v>
      </c>
      <c r="R1094" s="12" t="e">
        <f>(Q1094*100000)+#REF!</f>
        <v>#REF!</v>
      </c>
    </row>
    <row r="1095" spans="7:18" x14ac:dyDescent="0.25">
      <c r="G1095" s="1"/>
      <c r="P1095" s="12">
        <f t="shared" si="99"/>
        <v>4</v>
      </c>
      <c r="Q1095" s="12" cm="1">
        <f t="array" ref="Q1095">SUMPRODUCT(($G$2:$G$2540=G1095)*(P1095&gt;$P$2:$P$2540))+1</f>
        <v>1320</v>
      </c>
      <c r="R1095" s="12" t="e">
        <f>(Q1095*100000)+#REF!</f>
        <v>#REF!</v>
      </c>
    </row>
    <row r="1096" spans="7:18" x14ac:dyDescent="0.25">
      <c r="G1096" s="1"/>
      <c r="P1096" s="12">
        <f t="shared" si="99"/>
        <v>4</v>
      </c>
      <c r="Q1096" s="12" cm="1">
        <f t="array" ref="Q1096">SUMPRODUCT(($G$2:$G$2540=G1096)*(P1096&gt;$P$2:$P$2540))+1</f>
        <v>1320</v>
      </c>
      <c r="R1096" s="12" t="e">
        <f>(Q1096*100000)+#REF!</f>
        <v>#REF!</v>
      </c>
    </row>
    <row r="1097" spans="7:18" x14ac:dyDescent="0.25">
      <c r="G1097" s="1"/>
      <c r="P1097" s="12">
        <f t="shared" si="99"/>
        <v>4</v>
      </c>
      <c r="Q1097" s="12" cm="1">
        <f t="array" ref="Q1097">SUMPRODUCT(($G$2:$G$2540=G1097)*(P1097&gt;$P$2:$P$2540))+1</f>
        <v>1320</v>
      </c>
      <c r="R1097" s="12" t="e">
        <f>(Q1097*100000)+#REF!</f>
        <v>#REF!</v>
      </c>
    </row>
    <row r="1098" spans="7:18" x14ac:dyDescent="0.25">
      <c r="G1098" s="1"/>
      <c r="P1098" s="12">
        <f t="shared" si="99"/>
        <v>4</v>
      </c>
      <c r="Q1098" s="12" cm="1">
        <f t="array" ref="Q1098">SUMPRODUCT(($G$2:$G$2540=G1098)*(P1098&gt;$P$2:$P$2540))+1</f>
        <v>1320</v>
      </c>
      <c r="R1098" s="12" t="e">
        <f>(Q1098*100000)+#REF!</f>
        <v>#REF!</v>
      </c>
    </row>
    <row r="1099" spans="7:18" x14ac:dyDescent="0.25">
      <c r="G1099" s="1"/>
      <c r="P1099" s="12">
        <f t="shared" si="99"/>
        <v>4</v>
      </c>
      <c r="Q1099" s="12" cm="1">
        <f t="array" ref="Q1099">SUMPRODUCT(($G$2:$G$2540=G1099)*(P1099&gt;$P$2:$P$2540))+1</f>
        <v>1320</v>
      </c>
      <c r="R1099" s="12" t="e">
        <f>(Q1099*100000)+#REF!</f>
        <v>#REF!</v>
      </c>
    </row>
    <row r="1100" spans="7:18" x14ac:dyDescent="0.25">
      <c r="G1100" s="1"/>
      <c r="P1100" s="12">
        <f t="shared" si="99"/>
        <v>4</v>
      </c>
      <c r="Q1100" s="12" cm="1">
        <f t="array" ref="Q1100">SUMPRODUCT(($G$2:$G$2540=G1100)*(P1100&gt;$P$2:$P$2540))+1</f>
        <v>1320</v>
      </c>
      <c r="R1100" s="12" t="e">
        <f>(Q1100*100000)+#REF!</f>
        <v>#REF!</v>
      </c>
    </row>
    <row r="1101" spans="7:18" x14ac:dyDescent="0.25">
      <c r="G1101" s="1"/>
      <c r="P1101" s="12">
        <f t="shared" si="99"/>
        <v>4</v>
      </c>
      <c r="Q1101" s="12" cm="1">
        <f t="array" ref="Q1101">SUMPRODUCT(($G$2:$G$2540=G1101)*(P1101&gt;$P$2:$P$2540))+1</f>
        <v>1320</v>
      </c>
      <c r="R1101" s="12" t="e">
        <f>(Q1101*100000)+#REF!</f>
        <v>#REF!</v>
      </c>
    </row>
    <row r="1102" spans="7:18" x14ac:dyDescent="0.25">
      <c r="G1102" s="1"/>
      <c r="P1102" s="12">
        <f t="shared" si="99"/>
        <v>4</v>
      </c>
      <c r="Q1102" s="12" cm="1">
        <f t="array" ref="Q1102">SUMPRODUCT(($G$2:$G$2540=G1102)*(P1102&gt;$P$2:$P$2540))+1</f>
        <v>1320</v>
      </c>
      <c r="R1102" s="12" t="e">
        <f>(Q1102*100000)+#REF!</f>
        <v>#REF!</v>
      </c>
    </row>
    <row r="1103" spans="7:18" x14ac:dyDescent="0.25">
      <c r="G1103" s="1"/>
      <c r="P1103" s="12">
        <f t="shared" si="99"/>
        <v>4</v>
      </c>
      <c r="Q1103" s="12" cm="1">
        <f t="array" ref="Q1103">SUMPRODUCT(($G$2:$G$2540=G1103)*(P1103&gt;$P$2:$P$2540))+1</f>
        <v>1320</v>
      </c>
      <c r="R1103" s="12" t="e">
        <f>(Q1103*100000)+#REF!</f>
        <v>#REF!</v>
      </c>
    </row>
    <row r="1104" spans="7:18" x14ac:dyDescent="0.25">
      <c r="G1104" s="1"/>
      <c r="P1104" s="12">
        <f t="shared" si="99"/>
        <v>4</v>
      </c>
      <c r="Q1104" s="12" cm="1">
        <f t="array" ref="Q1104">SUMPRODUCT(($G$2:$G$2540=G1104)*(P1104&gt;$P$2:$P$2540))+1</f>
        <v>1320</v>
      </c>
      <c r="R1104" s="12" t="e">
        <f>(Q1104*100000)+#REF!</f>
        <v>#REF!</v>
      </c>
    </row>
    <row r="1105" spans="7:18" x14ac:dyDescent="0.25">
      <c r="G1105" s="1"/>
      <c r="P1105" s="12">
        <f t="shared" si="99"/>
        <v>4</v>
      </c>
      <c r="Q1105" s="12" cm="1">
        <f t="array" ref="Q1105">SUMPRODUCT(($G$2:$G$2540=G1105)*(P1105&gt;$P$2:$P$2540))+1</f>
        <v>1320</v>
      </c>
      <c r="R1105" s="12" t="e">
        <f>(Q1105*100000)+#REF!</f>
        <v>#REF!</v>
      </c>
    </row>
    <row r="1106" spans="7:18" x14ac:dyDescent="0.25">
      <c r="G1106" s="1"/>
      <c r="P1106" s="12">
        <f t="shared" si="99"/>
        <v>4</v>
      </c>
      <c r="Q1106" s="12" cm="1">
        <f t="array" ref="Q1106">SUMPRODUCT(($G$2:$G$2540=G1106)*(P1106&gt;$P$2:$P$2540))+1</f>
        <v>1320</v>
      </c>
      <c r="R1106" s="12" t="e">
        <f>(Q1106*100000)+#REF!</f>
        <v>#REF!</v>
      </c>
    </row>
    <row r="1107" spans="7:18" x14ac:dyDescent="0.25">
      <c r="G1107" s="1"/>
      <c r="P1107" s="12">
        <f t="shared" si="99"/>
        <v>4</v>
      </c>
      <c r="Q1107" s="12" cm="1">
        <f t="array" ref="Q1107">SUMPRODUCT(($G$2:$G$2540=G1107)*(P1107&gt;$P$2:$P$2540))+1</f>
        <v>1320</v>
      </c>
      <c r="R1107" s="12" t="e">
        <f>(Q1107*100000)+#REF!</f>
        <v>#REF!</v>
      </c>
    </row>
    <row r="1108" spans="7:18" x14ac:dyDescent="0.25">
      <c r="G1108" s="1"/>
      <c r="P1108" s="12">
        <f t="shared" si="99"/>
        <v>4</v>
      </c>
      <c r="Q1108" s="12" cm="1">
        <f t="array" ref="Q1108">SUMPRODUCT(($G$2:$G$2540=G1108)*(P1108&gt;$P$2:$P$2540))+1</f>
        <v>1320</v>
      </c>
      <c r="R1108" s="12" t="e">
        <f>(Q1108*100000)+#REF!</f>
        <v>#REF!</v>
      </c>
    </row>
    <row r="1109" spans="7:18" x14ac:dyDescent="0.25">
      <c r="G1109" s="1"/>
      <c r="P1109" s="12">
        <f t="shared" si="99"/>
        <v>4</v>
      </c>
      <c r="Q1109" s="12" cm="1">
        <f t="array" ref="Q1109">SUMPRODUCT(($G$2:$G$2540=G1109)*(P1109&gt;$P$2:$P$2540))+1</f>
        <v>1320</v>
      </c>
      <c r="R1109" s="12" t="e">
        <f>(Q1109*100000)+#REF!</f>
        <v>#REF!</v>
      </c>
    </row>
    <row r="1110" spans="7:18" x14ac:dyDescent="0.25">
      <c r="G1110" s="1"/>
      <c r="P1110" s="12">
        <f t="shared" si="99"/>
        <v>4</v>
      </c>
      <c r="Q1110" s="12" cm="1">
        <f t="array" ref="Q1110">SUMPRODUCT(($G$2:$G$2540=G1110)*(P1110&gt;$P$2:$P$2540))+1</f>
        <v>1320</v>
      </c>
      <c r="R1110" s="12" t="e">
        <f>(Q1110*100000)+#REF!</f>
        <v>#REF!</v>
      </c>
    </row>
    <row r="1111" spans="7:18" x14ac:dyDescent="0.25">
      <c r="G1111" s="1"/>
      <c r="P1111" s="12">
        <f t="shared" si="99"/>
        <v>4</v>
      </c>
      <c r="Q1111" s="12" cm="1">
        <f t="array" ref="Q1111">SUMPRODUCT(($G$2:$G$2540=G1111)*(P1111&gt;$P$2:$P$2540))+1</f>
        <v>1320</v>
      </c>
      <c r="R1111" s="12" t="e">
        <f>(Q1111*100000)+#REF!</f>
        <v>#REF!</v>
      </c>
    </row>
    <row r="1112" spans="7:18" x14ac:dyDescent="0.25">
      <c r="G1112" s="1"/>
      <c r="P1112" s="12">
        <f t="shared" ref="P1112:P1175" si="100">IF(J1112="Afternoon",1,IF(J1112="Evening",2,IF(J1112="Floodlit",3,4)))</f>
        <v>4</v>
      </c>
      <c r="Q1112" s="12" cm="1">
        <f t="array" ref="Q1112">SUMPRODUCT(($G$2:$G$2540=G1112)*(P1112&gt;$P$2:$P$2540))+1</f>
        <v>1320</v>
      </c>
      <c r="R1112" s="12" t="e">
        <f>(Q1112*100000)+#REF!</f>
        <v>#REF!</v>
      </c>
    </row>
    <row r="1113" spans="7:18" x14ac:dyDescent="0.25">
      <c r="G1113" s="1"/>
      <c r="P1113" s="12">
        <f t="shared" si="100"/>
        <v>4</v>
      </c>
      <c r="Q1113" s="12" cm="1">
        <f t="array" ref="Q1113">SUMPRODUCT(($G$2:$G$2540=G1113)*(P1113&gt;$P$2:$P$2540))+1</f>
        <v>1320</v>
      </c>
      <c r="R1113" s="12" t="e">
        <f>(Q1113*100000)+#REF!</f>
        <v>#REF!</v>
      </c>
    </row>
    <row r="1114" spans="7:18" x14ac:dyDescent="0.25">
      <c r="G1114" s="1"/>
      <c r="P1114" s="12">
        <f t="shared" si="100"/>
        <v>4</v>
      </c>
      <c r="Q1114" s="12" cm="1">
        <f t="array" ref="Q1114">SUMPRODUCT(($G$2:$G$2540=G1114)*(P1114&gt;$P$2:$P$2540))+1</f>
        <v>1320</v>
      </c>
      <c r="R1114" s="12" t="e">
        <f>(Q1114*100000)+#REF!</f>
        <v>#REF!</v>
      </c>
    </row>
    <row r="1115" spans="7:18" x14ac:dyDescent="0.25">
      <c r="G1115" s="1"/>
      <c r="P1115" s="12">
        <f t="shared" si="100"/>
        <v>4</v>
      </c>
      <c r="Q1115" s="12" cm="1">
        <f t="array" ref="Q1115">SUMPRODUCT(($G$2:$G$2540=G1115)*(P1115&gt;$P$2:$P$2540))+1</f>
        <v>1320</v>
      </c>
      <c r="R1115" s="12" t="e">
        <f>(Q1115*100000)+#REF!</f>
        <v>#REF!</v>
      </c>
    </row>
    <row r="1116" spans="7:18" x14ac:dyDescent="0.25">
      <c r="G1116" s="1"/>
      <c r="P1116" s="12">
        <f t="shared" si="100"/>
        <v>4</v>
      </c>
      <c r="Q1116" s="12" cm="1">
        <f t="array" ref="Q1116">SUMPRODUCT(($G$2:$G$2540=G1116)*(P1116&gt;$P$2:$P$2540))+1</f>
        <v>1320</v>
      </c>
      <c r="R1116" s="12" t="e">
        <f>(Q1116*100000)+#REF!</f>
        <v>#REF!</v>
      </c>
    </row>
    <row r="1117" spans="7:18" x14ac:dyDescent="0.25">
      <c r="G1117" s="1"/>
      <c r="P1117" s="12">
        <f t="shared" si="100"/>
        <v>4</v>
      </c>
      <c r="Q1117" s="12" cm="1">
        <f t="array" ref="Q1117">SUMPRODUCT(($G$2:$G$2540=G1117)*(P1117&gt;$P$2:$P$2540))+1</f>
        <v>1320</v>
      </c>
      <c r="R1117" s="12" t="e">
        <f>(Q1117*100000)+#REF!</f>
        <v>#REF!</v>
      </c>
    </row>
    <row r="1118" spans="7:18" x14ac:dyDescent="0.25">
      <c r="G1118" s="1"/>
      <c r="P1118" s="12">
        <f t="shared" si="100"/>
        <v>4</v>
      </c>
      <c r="Q1118" s="12" cm="1">
        <f t="array" ref="Q1118">SUMPRODUCT(($G$2:$G$2540=G1118)*(P1118&gt;$P$2:$P$2540))+1</f>
        <v>1320</v>
      </c>
      <c r="R1118" s="12" t="e">
        <f>(Q1118*100000)+#REF!</f>
        <v>#REF!</v>
      </c>
    </row>
    <row r="1119" spans="7:18" x14ac:dyDescent="0.25">
      <c r="G1119" s="1"/>
      <c r="P1119" s="12">
        <f t="shared" si="100"/>
        <v>4</v>
      </c>
      <c r="Q1119" s="12" cm="1">
        <f t="array" ref="Q1119">SUMPRODUCT(($G$2:$G$2540=G1119)*(P1119&gt;$P$2:$P$2540))+1</f>
        <v>1320</v>
      </c>
      <c r="R1119" s="12" t="e">
        <f>(Q1119*100000)+#REF!</f>
        <v>#REF!</v>
      </c>
    </row>
    <row r="1120" spans="7:18" x14ac:dyDescent="0.25">
      <c r="G1120" s="1"/>
      <c r="P1120" s="12">
        <f t="shared" si="100"/>
        <v>4</v>
      </c>
      <c r="Q1120" s="12" cm="1">
        <f t="array" ref="Q1120">SUMPRODUCT(($G$2:$G$2540=G1120)*(P1120&gt;$P$2:$P$2540))+1</f>
        <v>1320</v>
      </c>
      <c r="R1120" s="12" t="e">
        <f>(Q1120*100000)+#REF!</f>
        <v>#REF!</v>
      </c>
    </row>
    <row r="1121" spans="7:18" x14ac:dyDescent="0.25">
      <c r="G1121" s="1"/>
      <c r="P1121" s="12">
        <f t="shared" si="100"/>
        <v>4</v>
      </c>
      <c r="Q1121" s="12" cm="1">
        <f t="array" ref="Q1121">SUMPRODUCT(($G$2:$G$2540=G1121)*(P1121&gt;$P$2:$P$2540))+1</f>
        <v>1320</v>
      </c>
      <c r="R1121" s="12" t="e">
        <f>(Q1121*100000)+#REF!</f>
        <v>#REF!</v>
      </c>
    </row>
    <row r="1122" spans="7:18" x14ac:dyDescent="0.25">
      <c r="G1122" s="1"/>
      <c r="P1122" s="12">
        <f t="shared" si="100"/>
        <v>4</v>
      </c>
      <c r="Q1122" s="12" cm="1">
        <f t="array" ref="Q1122">SUMPRODUCT(($G$2:$G$2540=G1122)*(P1122&gt;$P$2:$P$2540))+1</f>
        <v>1320</v>
      </c>
      <c r="R1122" s="12" t="e">
        <f>(Q1122*100000)+#REF!</f>
        <v>#REF!</v>
      </c>
    </row>
    <row r="1123" spans="7:18" x14ac:dyDescent="0.25">
      <c r="G1123" s="1"/>
      <c r="P1123" s="12">
        <f t="shared" si="100"/>
        <v>4</v>
      </c>
      <c r="Q1123" s="12" cm="1">
        <f t="array" ref="Q1123">SUMPRODUCT(($G$2:$G$2540=G1123)*(P1123&gt;$P$2:$P$2540))+1</f>
        <v>1320</v>
      </c>
      <c r="R1123" s="12" t="e">
        <f>(Q1123*100000)+#REF!</f>
        <v>#REF!</v>
      </c>
    </row>
    <row r="1124" spans="7:18" x14ac:dyDescent="0.25">
      <c r="G1124" s="1"/>
      <c r="P1124" s="12">
        <f t="shared" si="100"/>
        <v>4</v>
      </c>
      <c r="Q1124" s="12" cm="1">
        <f t="array" ref="Q1124">SUMPRODUCT(($G$2:$G$2540=G1124)*(P1124&gt;$P$2:$P$2540))+1</f>
        <v>1320</v>
      </c>
      <c r="R1124" s="12" t="e">
        <f>(Q1124*100000)+#REF!</f>
        <v>#REF!</v>
      </c>
    </row>
    <row r="1125" spans="7:18" x14ac:dyDescent="0.25">
      <c r="G1125" s="1"/>
      <c r="P1125" s="12">
        <f t="shared" si="100"/>
        <v>4</v>
      </c>
      <c r="Q1125" s="12" cm="1">
        <f t="array" ref="Q1125">SUMPRODUCT(($G$2:$G$2540=G1125)*(P1125&gt;$P$2:$P$2540))+1</f>
        <v>1320</v>
      </c>
      <c r="R1125" s="12" t="e">
        <f>(Q1125*100000)+#REF!</f>
        <v>#REF!</v>
      </c>
    </row>
    <row r="1126" spans="7:18" x14ac:dyDescent="0.25">
      <c r="G1126" s="1"/>
      <c r="P1126" s="12">
        <f t="shared" si="100"/>
        <v>4</v>
      </c>
      <c r="Q1126" s="12" cm="1">
        <f t="array" ref="Q1126">SUMPRODUCT(($G$2:$G$2540=G1126)*(P1126&gt;$P$2:$P$2540))+1</f>
        <v>1320</v>
      </c>
      <c r="R1126" s="12" t="e">
        <f>(Q1126*100000)+#REF!</f>
        <v>#REF!</v>
      </c>
    </row>
    <row r="1127" spans="7:18" x14ac:dyDescent="0.25">
      <c r="G1127" s="1"/>
      <c r="P1127" s="12">
        <f t="shared" si="100"/>
        <v>4</v>
      </c>
      <c r="Q1127" s="12" cm="1">
        <f t="array" ref="Q1127">SUMPRODUCT(($G$2:$G$2540=G1127)*(P1127&gt;$P$2:$P$2540))+1</f>
        <v>1320</v>
      </c>
      <c r="R1127" s="12" t="e">
        <f>(Q1127*100000)+#REF!</f>
        <v>#REF!</v>
      </c>
    </row>
    <row r="1128" spans="7:18" x14ac:dyDescent="0.25">
      <c r="G1128" s="1"/>
      <c r="P1128" s="12">
        <f t="shared" si="100"/>
        <v>4</v>
      </c>
      <c r="Q1128" s="12" cm="1">
        <f t="array" ref="Q1128">SUMPRODUCT(($G$2:$G$2540=G1128)*(P1128&gt;$P$2:$P$2540))+1</f>
        <v>1320</v>
      </c>
      <c r="R1128" s="12" t="e">
        <f>(Q1128*100000)+#REF!</f>
        <v>#REF!</v>
      </c>
    </row>
    <row r="1129" spans="7:18" x14ac:dyDescent="0.25">
      <c r="G1129" s="1"/>
      <c r="P1129" s="12">
        <f t="shared" si="100"/>
        <v>4</v>
      </c>
      <c r="Q1129" s="12" cm="1">
        <f t="array" ref="Q1129">SUMPRODUCT(($G$2:$G$2540=G1129)*(P1129&gt;$P$2:$P$2540))+1</f>
        <v>1320</v>
      </c>
      <c r="R1129" s="12" t="e">
        <f>(Q1129*100000)+#REF!</f>
        <v>#REF!</v>
      </c>
    </row>
    <row r="1130" spans="7:18" x14ac:dyDescent="0.25">
      <c r="G1130" s="1"/>
      <c r="P1130" s="12">
        <f t="shared" si="100"/>
        <v>4</v>
      </c>
      <c r="Q1130" s="12" cm="1">
        <f t="array" ref="Q1130">SUMPRODUCT(($G$2:$G$2540=G1130)*(P1130&gt;$P$2:$P$2540))+1</f>
        <v>1320</v>
      </c>
      <c r="R1130" s="12" t="e">
        <f>(Q1130*100000)+#REF!</f>
        <v>#REF!</v>
      </c>
    </row>
    <row r="1131" spans="7:18" x14ac:dyDescent="0.25">
      <c r="G1131" s="1"/>
      <c r="P1131" s="12">
        <f t="shared" si="100"/>
        <v>4</v>
      </c>
      <c r="Q1131" s="12" cm="1">
        <f t="array" ref="Q1131">SUMPRODUCT(($G$2:$G$2540=G1131)*(P1131&gt;$P$2:$P$2540))+1</f>
        <v>1320</v>
      </c>
      <c r="R1131" s="12" t="e">
        <f>(Q1131*100000)+#REF!</f>
        <v>#REF!</v>
      </c>
    </row>
    <row r="1132" spans="7:18" x14ac:dyDescent="0.25">
      <c r="G1132" s="1"/>
      <c r="P1132" s="12">
        <f t="shared" si="100"/>
        <v>4</v>
      </c>
      <c r="Q1132" s="12" cm="1">
        <f t="array" ref="Q1132">SUMPRODUCT(($G$2:$G$2540=G1132)*(P1132&gt;$P$2:$P$2540))+1</f>
        <v>1320</v>
      </c>
      <c r="R1132" s="12" t="e">
        <f>(Q1132*100000)+#REF!</f>
        <v>#REF!</v>
      </c>
    </row>
    <row r="1133" spans="7:18" x14ac:dyDescent="0.25">
      <c r="G1133" s="1"/>
      <c r="P1133" s="12">
        <f t="shared" si="100"/>
        <v>4</v>
      </c>
      <c r="Q1133" s="12" cm="1">
        <f t="array" ref="Q1133">SUMPRODUCT(($G$2:$G$2540=G1133)*(P1133&gt;$P$2:$P$2540))+1</f>
        <v>1320</v>
      </c>
      <c r="R1133" s="12" t="e">
        <f>(Q1133*100000)+#REF!</f>
        <v>#REF!</v>
      </c>
    </row>
    <row r="1134" spans="7:18" x14ac:dyDescent="0.25">
      <c r="G1134" s="1"/>
      <c r="P1134" s="12">
        <f t="shared" si="100"/>
        <v>4</v>
      </c>
      <c r="Q1134" s="12" cm="1">
        <f t="array" ref="Q1134">SUMPRODUCT(($G$2:$G$2540=G1134)*(P1134&gt;$P$2:$P$2540))+1</f>
        <v>1320</v>
      </c>
      <c r="R1134" s="12" t="e">
        <f>(Q1134*100000)+#REF!</f>
        <v>#REF!</v>
      </c>
    </row>
    <row r="1135" spans="7:18" x14ac:dyDescent="0.25">
      <c r="G1135" s="1"/>
      <c r="P1135" s="12">
        <f t="shared" si="100"/>
        <v>4</v>
      </c>
      <c r="Q1135" s="12" cm="1">
        <f t="array" ref="Q1135">SUMPRODUCT(($G$2:$G$2540=G1135)*(P1135&gt;$P$2:$P$2540))+1</f>
        <v>1320</v>
      </c>
      <c r="R1135" s="12" t="e">
        <f>(Q1135*100000)+#REF!</f>
        <v>#REF!</v>
      </c>
    </row>
    <row r="1136" spans="7:18" x14ac:dyDescent="0.25">
      <c r="G1136" s="1"/>
      <c r="P1136" s="12">
        <f t="shared" si="100"/>
        <v>4</v>
      </c>
      <c r="Q1136" s="12" cm="1">
        <f t="array" ref="Q1136">SUMPRODUCT(($G$2:$G$2540=G1136)*(P1136&gt;$P$2:$P$2540))+1</f>
        <v>1320</v>
      </c>
      <c r="R1136" s="12" t="e">
        <f>(Q1136*100000)+#REF!</f>
        <v>#REF!</v>
      </c>
    </row>
    <row r="1137" spans="7:18" x14ac:dyDescent="0.25">
      <c r="G1137" s="1"/>
      <c r="P1137" s="12">
        <f t="shared" si="100"/>
        <v>4</v>
      </c>
      <c r="Q1137" s="12" cm="1">
        <f t="array" ref="Q1137">SUMPRODUCT(($G$2:$G$2540=G1137)*(P1137&gt;$P$2:$P$2540))+1</f>
        <v>1320</v>
      </c>
      <c r="R1137" s="12" t="e">
        <f>(Q1137*100000)+#REF!</f>
        <v>#REF!</v>
      </c>
    </row>
    <row r="1138" spans="7:18" x14ac:dyDescent="0.25">
      <c r="G1138" s="1"/>
      <c r="P1138" s="12">
        <f t="shared" si="100"/>
        <v>4</v>
      </c>
      <c r="Q1138" s="12" cm="1">
        <f t="array" ref="Q1138">SUMPRODUCT(($G$2:$G$2540=G1138)*(P1138&gt;$P$2:$P$2540))+1</f>
        <v>1320</v>
      </c>
      <c r="R1138" s="12" t="e">
        <f>(Q1138*100000)+#REF!</f>
        <v>#REF!</v>
      </c>
    </row>
    <row r="1139" spans="7:18" x14ac:dyDescent="0.25">
      <c r="G1139" s="1"/>
      <c r="P1139" s="12">
        <f t="shared" si="100"/>
        <v>4</v>
      </c>
      <c r="Q1139" s="12" cm="1">
        <f t="array" ref="Q1139">SUMPRODUCT(($G$2:$G$2540=G1139)*(P1139&gt;$P$2:$P$2540))+1</f>
        <v>1320</v>
      </c>
      <c r="R1139" s="12" t="e">
        <f>(Q1139*100000)+#REF!</f>
        <v>#REF!</v>
      </c>
    </row>
    <row r="1140" spans="7:18" x14ac:dyDescent="0.25">
      <c r="G1140" s="1"/>
      <c r="P1140" s="12">
        <f t="shared" si="100"/>
        <v>4</v>
      </c>
      <c r="Q1140" s="12" cm="1">
        <f t="array" ref="Q1140">SUMPRODUCT(($G$2:$G$2540=G1140)*(P1140&gt;$P$2:$P$2540))+1</f>
        <v>1320</v>
      </c>
      <c r="R1140" s="12" t="e">
        <f>(Q1140*100000)+#REF!</f>
        <v>#REF!</v>
      </c>
    </row>
    <row r="1141" spans="7:18" x14ac:dyDescent="0.25">
      <c r="G1141" s="1"/>
      <c r="P1141" s="12">
        <f t="shared" si="100"/>
        <v>4</v>
      </c>
      <c r="Q1141" s="12" cm="1">
        <f t="array" ref="Q1141">SUMPRODUCT(($G$2:$G$2540=G1141)*(P1141&gt;$P$2:$P$2540))+1</f>
        <v>1320</v>
      </c>
      <c r="R1141" s="12" t="e">
        <f>(Q1141*100000)+#REF!</f>
        <v>#REF!</v>
      </c>
    </row>
    <row r="1142" spans="7:18" x14ac:dyDescent="0.25">
      <c r="G1142" s="1"/>
      <c r="P1142" s="12">
        <f t="shared" si="100"/>
        <v>4</v>
      </c>
      <c r="Q1142" s="12" cm="1">
        <f t="array" ref="Q1142">SUMPRODUCT(($G$2:$G$2540=G1142)*(P1142&gt;$P$2:$P$2540))+1</f>
        <v>1320</v>
      </c>
      <c r="R1142" s="12" t="e">
        <f>(Q1142*100000)+#REF!</f>
        <v>#REF!</v>
      </c>
    </row>
    <row r="1143" spans="7:18" x14ac:dyDescent="0.25">
      <c r="G1143" s="1"/>
      <c r="P1143" s="12">
        <f t="shared" si="100"/>
        <v>4</v>
      </c>
      <c r="Q1143" s="12" cm="1">
        <f t="array" ref="Q1143">SUMPRODUCT(($G$2:$G$2540=G1143)*(P1143&gt;$P$2:$P$2540))+1</f>
        <v>1320</v>
      </c>
      <c r="R1143" s="12" t="e">
        <f>(Q1143*100000)+#REF!</f>
        <v>#REF!</v>
      </c>
    </row>
    <row r="1144" spans="7:18" x14ac:dyDescent="0.25">
      <c r="G1144" s="1"/>
      <c r="P1144" s="12">
        <f t="shared" si="100"/>
        <v>4</v>
      </c>
      <c r="Q1144" s="12" cm="1">
        <f t="array" ref="Q1144">SUMPRODUCT(($G$2:$G$2540=G1144)*(P1144&gt;$P$2:$P$2540))+1</f>
        <v>1320</v>
      </c>
      <c r="R1144" s="12" t="e">
        <f>(Q1144*100000)+#REF!</f>
        <v>#REF!</v>
      </c>
    </row>
    <row r="1145" spans="7:18" x14ac:dyDescent="0.25">
      <c r="G1145" s="1"/>
      <c r="P1145" s="12">
        <f t="shared" si="100"/>
        <v>4</v>
      </c>
      <c r="Q1145" s="12" cm="1">
        <f t="array" ref="Q1145">SUMPRODUCT(($G$2:$G$2540=G1145)*(P1145&gt;$P$2:$P$2540))+1</f>
        <v>1320</v>
      </c>
      <c r="R1145" s="12" t="e">
        <f>(Q1145*100000)+#REF!</f>
        <v>#REF!</v>
      </c>
    </row>
    <row r="1146" spans="7:18" x14ac:dyDescent="0.25">
      <c r="G1146" s="1"/>
      <c r="P1146" s="12">
        <f t="shared" si="100"/>
        <v>4</v>
      </c>
      <c r="Q1146" s="12" cm="1">
        <f t="array" ref="Q1146">SUMPRODUCT(($G$2:$G$2540=G1146)*(P1146&gt;$P$2:$P$2540))+1</f>
        <v>1320</v>
      </c>
      <c r="R1146" s="12" t="e">
        <f>(Q1146*100000)+#REF!</f>
        <v>#REF!</v>
      </c>
    </row>
    <row r="1147" spans="7:18" x14ac:dyDescent="0.25">
      <c r="G1147" s="1"/>
      <c r="P1147" s="12">
        <f t="shared" si="100"/>
        <v>4</v>
      </c>
      <c r="Q1147" s="12" cm="1">
        <f t="array" ref="Q1147">SUMPRODUCT(($G$2:$G$2540=G1147)*(P1147&gt;$P$2:$P$2540))+1</f>
        <v>1320</v>
      </c>
      <c r="R1147" s="12" t="e">
        <f>(Q1147*100000)+#REF!</f>
        <v>#REF!</v>
      </c>
    </row>
    <row r="1148" spans="7:18" x14ac:dyDescent="0.25">
      <c r="G1148" s="1"/>
      <c r="P1148" s="12">
        <f t="shared" si="100"/>
        <v>4</v>
      </c>
      <c r="Q1148" s="12" cm="1">
        <f t="array" ref="Q1148">SUMPRODUCT(($G$2:$G$2540=G1148)*(P1148&gt;$P$2:$P$2540))+1</f>
        <v>1320</v>
      </c>
      <c r="R1148" s="12" t="e">
        <f>(Q1148*100000)+#REF!</f>
        <v>#REF!</v>
      </c>
    </row>
    <row r="1149" spans="7:18" x14ac:dyDescent="0.25">
      <c r="G1149" s="1"/>
      <c r="P1149" s="12">
        <f t="shared" si="100"/>
        <v>4</v>
      </c>
      <c r="Q1149" s="12" cm="1">
        <f t="array" ref="Q1149">SUMPRODUCT(($G$2:$G$2540=G1149)*(P1149&gt;$P$2:$P$2540))+1</f>
        <v>1320</v>
      </c>
      <c r="R1149" s="12" t="e">
        <f>(Q1149*100000)+#REF!</f>
        <v>#REF!</v>
      </c>
    </row>
    <row r="1150" spans="7:18" x14ac:dyDescent="0.25">
      <c r="G1150" s="1"/>
      <c r="P1150" s="12">
        <f t="shared" si="100"/>
        <v>4</v>
      </c>
      <c r="Q1150" s="12" cm="1">
        <f t="array" ref="Q1150">SUMPRODUCT(($G$2:$G$2540=G1150)*(P1150&gt;$P$2:$P$2540))+1</f>
        <v>1320</v>
      </c>
      <c r="R1150" s="12" t="e">
        <f>(Q1150*100000)+#REF!</f>
        <v>#REF!</v>
      </c>
    </row>
    <row r="1151" spans="7:18" x14ac:dyDescent="0.25">
      <c r="G1151" s="1"/>
      <c r="P1151" s="12">
        <f t="shared" si="100"/>
        <v>4</v>
      </c>
      <c r="Q1151" s="12" cm="1">
        <f t="array" ref="Q1151">SUMPRODUCT(($G$2:$G$2540=G1151)*(P1151&gt;$P$2:$P$2540))+1</f>
        <v>1320</v>
      </c>
      <c r="R1151" s="12" t="e">
        <f>(Q1151*100000)+#REF!</f>
        <v>#REF!</v>
      </c>
    </row>
    <row r="1152" spans="7:18" x14ac:dyDescent="0.25">
      <c r="G1152" s="1"/>
      <c r="P1152" s="12">
        <f t="shared" si="100"/>
        <v>4</v>
      </c>
      <c r="Q1152" s="12" cm="1">
        <f t="array" ref="Q1152">SUMPRODUCT(($G$2:$G$2540=G1152)*(P1152&gt;$P$2:$P$2540))+1</f>
        <v>1320</v>
      </c>
      <c r="R1152" s="12" t="e">
        <f>(Q1152*100000)+#REF!</f>
        <v>#REF!</v>
      </c>
    </row>
    <row r="1153" spans="7:18" x14ac:dyDescent="0.25">
      <c r="G1153" s="1"/>
      <c r="P1153" s="12">
        <f t="shared" si="100"/>
        <v>4</v>
      </c>
      <c r="Q1153" s="12" cm="1">
        <f t="array" ref="Q1153">SUMPRODUCT(($G$2:$G$2540=G1153)*(P1153&gt;$P$2:$P$2540))+1</f>
        <v>1320</v>
      </c>
      <c r="R1153" s="12" t="e">
        <f>(Q1153*100000)+#REF!</f>
        <v>#REF!</v>
      </c>
    </row>
    <row r="1154" spans="7:18" x14ac:dyDescent="0.25">
      <c r="G1154" s="1"/>
      <c r="P1154" s="12">
        <f t="shared" si="100"/>
        <v>4</v>
      </c>
      <c r="Q1154" s="12" cm="1">
        <f t="array" ref="Q1154">SUMPRODUCT(($G$2:$G$2540=G1154)*(P1154&gt;$P$2:$P$2540))+1</f>
        <v>1320</v>
      </c>
      <c r="R1154" s="12" t="e">
        <f>(Q1154*100000)+#REF!</f>
        <v>#REF!</v>
      </c>
    </row>
    <row r="1155" spans="7:18" x14ac:dyDescent="0.25">
      <c r="G1155" s="1"/>
      <c r="P1155" s="12">
        <f t="shared" si="100"/>
        <v>4</v>
      </c>
      <c r="Q1155" s="12" cm="1">
        <f t="array" ref="Q1155">SUMPRODUCT(($G$2:$G$2540=G1155)*(P1155&gt;$P$2:$P$2540))+1</f>
        <v>1320</v>
      </c>
      <c r="R1155" s="12" t="e">
        <f>(Q1155*100000)+#REF!</f>
        <v>#REF!</v>
      </c>
    </row>
    <row r="1156" spans="7:18" x14ac:dyDescent="0.25">
      <c r="G1156" s="1"/>
      <c r="P1156" s="12">
        <f t="shared" si="100"/>
        <v>4</v>
      </c>
      <c r="Q1156" s="12" cm="1">
        <f t="array" ref="Q1156">SUMPRODUCT(($G$2:$G$2540=G1156)*(P1156&gt;$P$2:$P$2540))+1</f>
        <v>1320</v>
      </c>
      <c r="R1156" s="12" t="e">
        <f>(Q1156*100000)+#REF!</f>
        <v>#REF!</v>
      </c>
    </row>
    <row r="1157" spans="7:18" x14ac:dyDescent="0.25">
      <c r="G1157" s="1"/>
      <c r="P1157" s="12">
        <f t="shared" si="100"/>
        <v>4</v>
      </c>
      <c r="Q1157" s="12" cm="1">
        <f t="array" ref="Q1157">SUMPRODUCT(($G$2:$G$2540=G1157)*(P1157&gt;$P$2:$P$2540))+1</f>
        <v>1320</v>
      </c>
      <c r="R1157" s="12" t="e">
        <f>(Q1157*100000)+#REF!</f>
        <v>#REF!</v>
      </c>
    </row>
    <row r="1158" spans="7:18" x14ac:dyDescent="0.25">
      <c r="G1158" s="1"/>
      <c r="P1158" s="12">
        <f t="shared" si="100"/>
        <v>4</v>
      </c>
      <c r="Q1158" s="12" cm="1">
        <f t="array" ref="Q1158">SUMPRODUCT(($G$2:$G$2540=G1158)*(P1158&gt;$P$2:$P$2540))+1</f>
        <v>1320</v>
      </c>
      <c r="R1158" s="12" t="e">
        <f>(Q1158*100000)+#REF!</f>
        <v>#REF!</v>
      </c>
    </row>
    <row r="1159" spans="7:18" x14ac:dyDescent="0.25">
      <c r="G1159" s="1"/>
      <c r="P1159" s="12">
        <f t="shared" si="100"/>
        <v>4</v>
      </c>
      <c r="Q1159" s="12" cm="1">
        <f t="array" ref="Q1159">SUMPRODUCT(($G$2:$G$2540=G1159)*(P1159&gt;$P$2:$P$2540))+1</f>
        <v>1320</v>
      </c>
      <c r="R1159" s="12" t="e">
        <f>(Q1159*100000)+#REF!</f>
        <v>#REF!</v>
      </c>
    </row>
    <row r="1160" spans="7:18" x14ac:dyDescent="0.25">
      <c r="G1160" s="1"/>
      <c r="P1160" s="12">
        <f t="shared" si="100"/>
        <v>4</v>
      </c>
      <c r="Q1160" s="12" cm="1">
        <f t="array" ref="Q1160">SUMPRODUCT(($G$2:$G$2540=G1160)*(P1160&gt;$P$2:$P$2540))+1</f>
        <v>1320</v>
      </c>
      <c r="R1160" s="12" t="e">
        <f>(Q1160*100000)+#REF!</f>
        <v>#REF!</v>
      </c>
    </row>
    <row r="1161" spans="7:18" x14ac:dyDescent="0.25">
      <c r="G1161" s="1"/>
      <c r="P1161" s="12">
        <f t="shared" si="100"/>
        <v>4</v>
      </c>
      <c r="Q1161" s="12" cm="1">
        <f t="array" ref="Q1161">SUMPRODUCT(($G$2:$G$2540=G1161)*(P1161&gt;$P$2:$P$2540))+1</f>
        <v>1320</v>
      </c>
      <c r="R1161" s="12" t="e">
        <f>(Q1161*100000)+#REF!</f>
        <v>#REF!</v>
      </c>
    </row>
    <row r="1162" spans="7:18" x14ac:dyDescent="0.25">
      <c r="G1162" s="1"/>
      <c r="P1162" s="12">
        <f t="shared" si="100"/>
        <v>4</v>
      </c>
      <c r="Q1162" s="12" cm="1">
        <f t="array" ref="Q1162">SUMPRODUCT(($G$2:$G$2540=G1162)*(P1162&gt;$P$2:$P$2540))+1</f>
        <v>1320</v>
      </c>
      <c r="R1162" s="12" t="e">
        <f>(Q1162*100000)+#REF!</f>
        <v>#REF!</v>
      </c>
    </row>
    <row r="1163" spans="7:18" x14ac:dyDescent="0.25">
      <c r="G1163" s="1"/>
      <c r="P1163" s="12">
        <f t="shared" si="100"/>
        <v>4</v>
      </c>
      <c r="Q1163" s="12" cm="1">
        <f t="array" ref="Q1163">SUMPRODUCT(($G$2:$G$2540=G1163)*(P1163&gt;$P$2:$P$2540))+1</f>
        <v>1320</v>
      </c>
      <c r="R1163" s="12" t="e">
        <f>(Q1163*100000)+#REF!</f>
        <v>#REF!</v>
      </c>
    </row>
    <row r="1164" spans="7:18" x14ac:dyDescent="0.25">
      <c r="G1164" s="1"/>
      <c r="P1164" s="12">
        <f t="shared" si="100"/>
        <v>4</v>
      </c>
      <c r="Q1164" s="12" cm="1">
        <f t="array" ref="Q1164">SUMPRODUCT(($G$2:$G$2540=G1164)*(P1164&gt;$P$2:$P$2540))+1</f>
        <v>1320</v>
      </c>
      <c r="R1164" s="12" t="e">
        <f>(Q1164*100000)+#REF!</f>
        <v>#REF!</v>
      </c>
    </row>
    <row r="1165" spans="7:18" x14ac:dyDescent="0.25">
      <c r="G1165" s="1"/>
      <c r="P1165" s="12">
        <f t="shared" si="100"/>
        <v>4</v>
      </c>
      <c r="Q1165" s="12" cm="1">
        <f t="array" ref="Q1165">SUMPRODUCT(($G$2:$G$2540=G1165)*(P1165&gt;$P$2:$P$2540))+1</f>
        <v>1320</v>
      </c>
      <c r="R1165" s="12" t="e">
        <f>(Q1165*100000)+#REF!</f>
        <v>#REF!</v>
      </c>
    </row>
    <row r="1166" spans="7:18" x14ac:dyDescent="0.25">
      <c r="G1166" s="1"/>
      <c r="P1166" s="12">
        <f t="shared" si="100"/>
        <v>4</v>
      </c>
      <c r="Q1166" s="12" cm="1">
        <f t="array" ref="Q1166">SUMPRODUCT(($G$2:$G$2540=G1166)*(P1166&gt;$P$2:$P$2540))+1</f>
        <v>1320</v>
      </c>
      <c r="R1166" s="12" t="e">
        <f>(Q1166*100000)+#REF!</f>
        <v>#REF!</v>
      </c>
    </row>
    <row r="1167" spans="7:18" x14ac:dyDescent="0.25">
      <c r="G1167" s="1"/>
      <c r="P1167" s="12">
        <f t="shared" si="100"/>
        <v>4</v>
      </c>
      <c r="Q1167" s="12" cm="1">
        <f t="array" ref="Q1167">SUMPRODUCT(($G$2:$G$2540=G1167)*(P1167&gt;$P$2:$P$2540))+1</f>
        <v>1320</v>
      </c>
      <c r="R1167" s="12" t="e">
        <f>(Q1167*100000)+#REF!</f>
        <v>#REF!</v>
      </c>
    </row>
    <row r="1168" spans="7:18" x14ac:dyDescent="0.25">
      <c r="G1168" s="1"/>
      <c r="P1168" s="12">
        <f t="shared" si="100"/>
        <v>4</v>
      </c>
      <c r="Q1168" s="12" cm="1">
        <f t="array" ref="Q1168">SUMPRODUCT(($G$2:$G$2540=G1168)*(P1168&gt;$P$2:$P$2540))+1</f>
        <v>1320</v>
      </c>
      <c r="R1168" s="12" t="e">
        <f>(Q1168*100000)+#REF!</f>
        <v>#REF!</v>
      </c>
    </row>
    <row r="1169" spans="7:18" x14ac:dyDescent="0.25">
      <c r="G1169" s="1"/>
      <c r="P1169" s="12">
        <f t="shared" si="100"/>
        <v>4</v>
      </c>
      <c r="Q1169" s="12" cm="1">
        <f t="array" ref="Q1169">SUMPRODUCT(($G$2:$G$2540=G1169)*(P1169&gt;$P$2:$P$2540))+1</f>
        <v>1320</v>
      </c>
      <c r="R1169" s="12" t="e">
        <f>(Q1169*100000)+#REF!</f>
        <v>#REF!</v>
      </c>
    </row>
    <row r="1170" spans="7:18" x14ac:dyDescent="0.25">
      <c r="G1170" s="1"/>
      <c r="P1170" s="12">
        <f t="shared" si="100"/>
        <v>4</v>
      </c>
      <c r="Q1170" s="12" cm="1">
        <f t="array" ref="Q1170">SUMPRODUCT(($G$2:$G$2540=G1170)*(P1170&gt;$P$2:$P$2540))+1</f>
        <v>1320</v>
      </c>
      <c r="R1170" s="12" t="e">
        <f>(Q1170*100000)+#REF!</f>
        <v>#REF!</v>
      </c>
    </row>
    <row r="1171" spans="7:18" x14ac:dyDescent="0.25">
      <c r="G1171" s="1"/>
      <c r="P1171" s="12">
        <f t="shared" si="100"/>
        <v>4</v>
      </c>
      <c r="Q1171" s="12" cm="1">
        <f t="array" ref="Q1171">SUMPRODUCT(($G$2:$G$2540=G1171)*(P1171&gt;$P$2:$P$2540))+1</f>
        <v>1320</v>
      </c>
      <c r="R1171" s="12" t="e">
        <f>(Q1171*100000)+#REF!</f>
        <v>#REF!</v>
      </c>
    </row>
    <row r="1172" spans="7:18" x14ac:dyDescent="0.25">
      <c r="G1172" s="1"/>
      <c r="P1172" s="12">
        <f t="shared" si="100"/>
        <v>4</v>
      </c>
      <c r="Q1172" s="12" cm="1">
        <f t="array" ref="Q1172">SUMPRODUCT(($G$2:$G$2540=G1172)*(P1172&gt;$P$2:$P$2540))+1</f>
        <v>1320</v>
      </c>
      <c r="R1172" s="12" t="e">
        <f>(Q1172*100000)+#REF!</f>
        <v>#REF!</v>
      </c>
    </row>
    <row r="1173" spans="7:18" x14ac:dyDescent="0.25">
      <c r="G1173" s="1"/>
      <c r="P1173" s="12">
        <f t="shared" si="100"/>
        <v>4</v>
      </c>
      <c r="Q1173" s="12" cm="1">
        <f t="array" ref="Q1173">SUMPRODUCT(($G$2:$G$2540=G1173)*(P1173&gt;$P$2:$P$2540))+1</f>
        <v>1320</v>
      </c>
      <c r="R1173" s="12" t="e">
        <f>(Q1173*100000)+#REF!</f>
        <v>#REF!</v>
      </c>
    </row>
    <row r="1174" spans="7:18" x14ac:dyDescent="0.25">
      <c r="G1174" s="1"/>
      <c r="P1174" s="12">
        <f t="shared" si="100"/>
        <v>4</v>
      </c>
      <c r="Q1174" s="12" cm="1">
        <f t="array" ref="Q1174">SUMPRODUCT(($G$2:$G$2540=G1174)*(P1174&gt;$P$2:$P$2540))+1</f>
        <v>1320</v>
      </c>
      <c r="R1174" s="12" t="e">
        <f>(Q1174*100000)+#REF!</f>
        <v>#REF!</v>
      </c>
    </row>
    <row r="1175" spans="7:18" x14ac:dyDescent="0.25">
      <c r="G1175" s="1"/>
      <c r="P1175" s="12">
        <f t="shared" si="100"/>
        <v>4</v>
      </c>
      <c r="Q1175" s="12" cm="1">
        <f t="array" ref="Q1175">SUMPRODUCT(($G$2:$G$2540=G1175)*(P1175&gt;$P$2:$P$2540))+1</f>
        <v>1320</v>
      </c>
      <c r="R1175" s="12" t="e">
        <f>(Q1175*100000)+#REF!</f>
        <v>#REF!</v>
      </c>
    </row>
    <row r="1176" spans="7:18" x14ac:dyDescent="0.25">
      <c r="G1176" s="1"/>
      <c r="P1176" s="12">
        <f t="shared" ref="P1176:P1221" si="101">IF(J1176="Afternoon",1,IF(J1176="Evening",2,IF(J1176="Floodlit",3,4)))</f>
        <v>4</v>
      </c>
      <c r="Q1176" s="12" cm="1">
        <f t="array" ref="Q1176">SUMPRODUCT(($G$2:$G$2540=G1176)*(P1176&gt;$P$2:$P$2540))+1</f>
        <v>1320</v>
      </c>
      <c r="R1176" s="12" t="e">
        <f>(Q1176*100000)+#REF!</f>
        <v>#REF!</v>
      </c>
    </row>
    <row r="1177" spans="7:18" x14ac:dyDescent="0.25">
      <c r="G1177" s="1"/>
      <c r="P1177" s="12">
        <f t="shared" si="101"/>
        <v>4</v>
      </c>
      <c r="Q1177" s="12" cm="1">
        <f t="array" ref="Q1177">SUMPRODUCT(($G$2:$G$2540=G1177)*(P1177&gt;$P$2:$P$2540))+1</f>
        <v>1320</v>
      </c>
      <c r="R1177" s="12" t="e">
        <f>(Q1177*100000)+#REF!</f>
        <v>#REF!</v>
      </c>
    </row>
    <row r="1178" spans="7:18" x14ac:dyDescent="0.25">
      <c r="G1178" s="1"/>
      <c r="P1178" s="12">
        <f t="shared" si="101"/>
        <v>4</v>
      </c>
      <c r="Q1178" s="12" cm="1">
        <f t="array" ref="Q1178">SUMPRODUCT(($G$2:$G$2540=G1178)*(P1178&gt;$P$2:$P$2540))+1</f>
        <v>1320</v>
      </c>
      <c r="R1178" s="12" t="e">
        <f>(Q1178*100000)+#REF!</f>
        <v>#REF!</v>
      </c>
    </row>
    <row r="1179" spans="7:18" x14ac:dyDescent="0.25">
      <c r="G1179" s="1"/>
      <c r="P1179" s="12">
        <f t="shared" si="101"/>
        <v>4</v>
      </c>
      <c r="Q1179" s="12" cm="1">
        <f t="array" ref="Q1179">SUMPRODUCT(($G$2:$G$2540=G1179)*(P1179&gt;$P$2:$P$2540))+1</f>
        <v>1320</v>
      </c>
      <c r="R1179" s="12" t="e">
        <f>(Q1179*100000)+#REF!</f>
        <v>#REF!</v>
      </c>
    </row>
    <row r="1180" spans="7:18" x14ac:dyDescent="0.25">
      <c r="G1180" s="1"/>
      <c r="P1180" s="12">
        <f t="shared" si="101"/>
        <v>4</v>
      </c>
      <c r="Q1180" s="12" cm="1">
        <f t="array" ref="Q1180">SUMPRODUCT(($G$2:$G$2540=G1180)*(P1180&gt;$P$2:$P$2540))+1</f>
        <v>1320</v>
      </c>
      <c r="R1180" s="12" t="e">
        <f>(Q1180*100000)+#REF!</f>
        <v>#REF!</v>
      </c>
    </row>
    <row r="1181" spans="7:18" x14ac:dyDescent="0.25">
      <c r="G1181" s="1"/>
      <c r="P1181" s="12">
        <f t="shared" si="101"/>
        <v>4</v>
      </c>
      <c r="Q1181" s="12" cm="1">
        <f t="array" ref="Q1181">SUMPRODUCT(($G$2:$G$2540=G1181)*(P1181&gt;$P$2:$P$2540))+1</f>
        <v>1320</v>
      </c>
      <c r="R1181" s="12" t="e">
        <f>(Q1181*100000)+#REF!</f>
        <v>#REF!</v>
      </c>
    </row>
    <row r="1182" spans="7:18" x14ac:dyDescent="0.25">
      <c r="G1182" s="1"/>
      <c r="P1182" s="12">
        <f t="shared" si="101"/>
        <v>4</v>
      </c>
      <c r="Q1182" s="12" cm="1">
        <f t="array" ref="Q1182">SUMPRODUCT(($G$2:$G$2540=G1182)*(P1182&gt;$P$2:$P$2540))+1</f>
        <v>1320</v>
      </c>
      <c r="R1182" s="12" t="e">
        <f>(Q1182*100000)+#REF!</f>
        <v>#REF!</v>
      </c>
    </row>
    <row r="1183" spans="7:18" x14ac:dyDescent="0.25">
      <c r="G1183" s="1"/>
      <c r="P1183" s="12">
        <f t="shared" si="101"/>
        <v>4</v>
      </c>
      <c r="Q1183" s="12" cm="1">
        <f t="array" ref="Q1183">SUMPRODUCT(($G$2:$G$2540=G1183)*(P1183&gt;$P$2:$P$2540))+1</f>
        <v>1320</v>
      </c>
      <c r="R1183" s="12" t="e">
        <f>(Q1183*100000)+#REF!</f>
        <v>#REF!</v>
      </c>
    </row>
    <row r="1184" spans="7:18" x14ac:dyDescent="0.25">
      <c r="G1184" s="1"/>
      <c r="P1184" s="12">
        <f t="shared" si="101"/>
        <v>4</v>
      </c>
      <c r="Q1184" s="12" cm="1">
        <f t="array" ref="Q1184">SUMPRODUCT(($G$2:$G$2540=G1184)*(P1184&gt;$P$2:$P$2540))+1</f>
        <v>1320</v>
      </c>
      <c r="R1184" s="12" t="e">
        <f>(Q1184*100000)+#REF!</f>
        <v>#REF!</v>
      </c>
    </row>
    <row r="1185" spans="7:18" x14ac:dyDescent="0.25">
      <c r="G1185" s="1"/>
      <c r="P1185" s="12">
        <f t="shared" si="101"/>
        <v>4</v>
      </c>
      <c r="Q1185" s="12" cm="1">
        <f t="array" ref="Q1185">SUMPRODUCT(($G$2:$G$2540=G1185)*(P1185&gt;$P$2:$P$2540))+1</f>
        <v>1320</v>
      </c>
      <c r="R1185" s="12" t="e">
        <f>(Q1185*100000)+#REF!</f>
        <v>#REF!</v>
      </c>
    </row>
    <row r="1186" spans="7:18" x14ac:dyDescent="0.25">
      <c r="G1186" s="1"/>
      <c r="P1186" s="12">
        <f t="shared" si="101"/>
        <v>4</v>
      </c>
      <c r="Q1186" s="12" cm="1">
        <f t="array" ref="Q1186">SUMPRODUCT(($G$2:$G$2540=G1186)*(P1186&gt;$P$2:$P$2540))+1</f>
        <v>1320</v>
      </c>
      <c r="R1186" s="12" t="e">
        <f>(Q1186*100000)+#REF!</f>
        <v>#REF!</v>
      </c>
    </row>
    <row r="1187" spans="7:18" x14ac:dyDescent="0.25">
      <c r="G1187" s="1"/>
      <c r="P1187" s="12">
        <f t="shared" si="101"/>
        <v>4</v>
      </c>
      <c r="Q1187" s="12" cm="1">
        <f t="array" ref="Q1187">SUMPRODUCT(($G$2:$G$2540=G1187)*(P1187&gt;$P$2:$P$2540))+1</f>
        <v>1320</v>
      </c>
      <c r="R1187" s="12" t="e">
        <f>(Q1187*100000)+#REF!</f>
        <v>#REF!</v>
      </c>
    </row>
    <row r="1188" spans="7:18" x14ac:dyDescent="0.25">
      <c r="G1188" s="1"/>
      <c r="P1188" s="12">
        <f t="shared" si="101"/>
        <v>4</v>
      </c>
      <c r="Q1188" s="12" cm="1">
        <f t="array" ref="Q1188">SUMPRODUCT(($G$2:$G$2540=G1188)*(P1188&gt;$P$2:$P$2540))+1</f>
        <v>1320</v>
      </c>
      <c r="R1188" s="12" t="e">
        <f>(Q1188*100000)+#REF!</f>
        <v>#REF!</v>
      </c>
    </row>
    <row r="1189" spans="7:18" x14ac:dyDescent="0.25">
      <c r="G1189" s="1"/>
      <c r="P1189" s="12">
        <f t="shared" si="101"/>
        <v>4</v>
      </c>
      <c r="Q1189" s="12" cm="1">
        <f t="array" ref="Q1189">SUMPRODUCT(($G$2:$G$2540=G1189)*(P1189&gt;$P$2:$P$2540))+1</f>
        <v>1320</v>
      </c>
      <c r="R1189" s="12" t="e">
        <f>(Q1189*100000)+#REF!</f>
        <v>#REF!</v>
      </c>
    </row>
    <row r="1190" spans="7:18" x14ac:dyDescent="0.25">
      <c r="G1190" s="1"/>
      <c r="P1190" s="12">
        <f t="shared" si="101"/>
        <v>4</v>
      </c>
      <c r="Q1190" s="12" cm="1">
        <f t="array" ref="Q1190">SUMPRODUCT(($G$2:$G$2540=G1190)*(P1190&gt;$P$2:$P$2540))+1</f>
        <v>1320</v>
      </c>
      <c r="R1190" s="12" t="e">
        <f>(Q1190*100000)+#REF!</f>
        <v>#REF!</v>
      </c>
    </row>
    <row r="1191" spans="7:18" x14ac:dyDescent="0.25">
      <c r="G1191" s="1"/>
      <c r="P1191" s="12">
        <f t="shared" si="101"/>
        <v>4</v>
      </c>
      <c r="Q1191" s="12" cm="1">
        <f t="array" ref="Q1191">SUMPRODUCT(($G$2:$G$2540=G1191)*(P1191&gt;$P$2:$P$2540))+1</f>
        <v>1320</v>
      </c>
      <c r="R1191" s="12" t="e">
        <f>(Q1191*100000)+#REF!</f>
        <v>#REF!</v>
      </c>
    </row>
    <row r="1192" spans="7:18" x14ac:dyDescent="0.25">
      <c r="G1192" s="1"/>
      <c r="P1192" s="12">
        <f t="shared" si="101"/>
        <v>4</v>
      </c>
      <c r="Q1192" s="12" cm="1">
        <f t="array" ref="Q1192">SUMPRODUCT(($G$2:$G$2540=G1192)*(P1192&gt;$P$2:$P$2540))+1</f>
        <v>1320</v>
      </c>
      <c r="R1192" s="12" t="e">
        <f>(Q1192*100000)+#REF!</f>
        <v>#REF!</v>
      </c>
    </row>
    <row r="1193" spans="7:18" x14ac:dyDescent="0.25">
      <c r="G1193" s="1"/>
      <c r="P1193" s="12">
        <f t="shared" si="101"/>
        <v>4</v>
      </c>
      <c r="Q1193" s="12" cm="1">
        <f t="array" ref="Q1193">SUMPRODUCT(($G$2:$G$2540=G1193)*(P1193&gt;$P$2:$P$2540))+1</f>
        <v>1320</v>
      </c>
      <c r="R1193" s="12" t="e">
        <f>(Q1193*100000)+#REF!</f>
        <v>#REF!</v>
      </c>
    </row>
    <row r="1194" spans="7:18" x14ac:dyDescent="0.25">
      <c r="G1194" s="1"/>
      <c r="P1194" s="12">
        <f t="shared" si="101"/>
        <v>4</v>
      </c>
      <c r="Q1194" s="12" cm="1">
        <f t="array" ref="Q1194">SUMPRODUCT(($G$2:$G$2540=G1194)*(P1194&gt;$P$2:$P$2540))+1</f>
        <v>1320</v>
      </c>
      <c r="R1194" s="12" t="e">
        <f>(Q1194*100000)+#REF!</f>
        <v>#REF!</v>
      </c>
    </row>
    <row r="1195" spans="7:18" x14ac:dyDescent="0.25">
      <c r="G1195" s="1"/>
      <c r="P1195" s="12">
        <f t="shared" si="101"/>
        <v>4</v>
      </c>
      <c r="Q1195" s="12" cm="1">
        <f t="array" ref="Q1195">SUMPRODUCT(($G$2:$G$2540=G1195)*(P1195&gt;$P$2:$P$2540))+1</f>
        <v>1320</v>
      </c>
      <c r="R1195" s="12" t="e">
        <f>(Q1195*100000)+#REF!</f>
        <v>#REF!</v>
      </c>
    </row>
    <row r="1196" spans="7:18" x14ac:dyDescent="0.25">
      <c r="G1196" s="1"/>
      <c r="P1196" s="12">
        <f t="shared" si="101"/>
        <v>4</v>
      </c>
      <c r="Q1196" s="12" cm="1">
        <f t="array" ref="Q1196">SUMPRODUCT(($G$2:$G$2540=G1196)*(P1196&gt;$P$2:$P$2540))+1</f>
        <v>1320</v>
      </c>
      <c r="R1196" s="12" t="e">
        <f>(Q1196*100000)+#REF!</f>
        <v>#REF!</v>
      </c>
    </row>
    <row r="1197" spans="7:18" x14ac:dyDescent="0.25">
      <c r="G1197" s="1"/>
      <c r="P1197" s="12">
        <f t="shared" si="101"/>
        <v>4</v>
      </c>
      <c r="Q1197" s="12" cm="1">
        <f t="array" ref="Q1197">SUMPRODUCT(($G$2:$G$2540=G1197)*(P1197&gt;$P$2:$P$2540))+1</f>
        <v>1320</v>
      </c>
      <c r="R1197" s="12" t="e">
        <f>(Q1197*100000)+#REF!</f>
        <v>#REF!</v>
      </c>
    </row>
    <row r="1198" spans="7:18" x14ac:dyDescent="0.25">
      <c r="G1198" s="1"/>
      <c r="P1198" s="12">
        <f t="shared" si="101"/>
        <v>4</v>
      </c>
      <c r="Q1198" s="12" cm="1">
        <f t="array" ref="Q1198">SUMPRODUCT(($G$2:$G$2540=G1198)*(P1198&gt;$P$2:$P$2540))+1</f>
        <v>1320</v>
      </c>
      <c r="R1198" s="12" t="e">
        <f>(Q1198*100000)+#REF!</f>
        <v>#REF!</v>
      </c>
    </row>
    <row r="1199" spans="7:18" x14ac:dyDescent="0.25">
      <c r="G1199" s="1"/>
      <c r="P1199" s="12">
        <f t="shared" si="101"/>
        <v>4</v>
      </c>
      <c r="Q1199" s="12" cm="1">
        <f t="array" ref="Q1199">SUMPRODUCT(($G$2:$G$2540=G1199)*(P1199&gt;$P$2:$P$2540))+1</f>
        <v>1320</v>
      </c>
      <c r="R1199" s="12" t="e">
        <f>(Q1199*100000)+#REF!</f>
        <v>#REF!</v>
      </c>
    </row>
    <row r="1200" spans="7:18" x14ac:dyDescent="0.25">
      <c r="G1200" s="1"/>
      <c r="P1200" s="12">
        <f t="shared" si="101"/>
        <v>4</v>
      </c>
      <c r="Q1200" s="12" cm="1">
        <f t="array" ref="Q1200">SUMPRODUCT(($G$2:$G$2540=G1200)*(P1200&gt;$P$2:$P$2540))+1</f>
        <v>1320</v>
      </c>
      <c r="R1200" s="12" t="e">
        <f>(Q1200*100000)+#REF!</f>
        <v>#REF!</v>
      </c>
    </row>
    <row r="1201" spans="7:18" x14ac:dyDescent="0.25">
      <c r="G1201" s="1"/>
      <c r="P1201" s="12">
        <f t="shared" si="101"/>
        <v>4</v>
      </c>
      <c r="Q1201" s="12" cm="1">
        <f t="array" ref="Q1201">SUMPRODUCT(($G$2:$G$2540=G1201)*(P1201&gt;$P$2:$P$2540))+1</f>
        <v>1320</v>
      </c>
      <c r="R1201" s="12" t="e">
        <f>(Q1201*100000)+#REF!</f>
        <v>#REF!</v>
      </c>
    </row>
    <row r="1202" spans="7:18" x14ac:dyDescent="0.25">
      <c r="G1202" s="1"/>
      <c r="P1202" s="12">
        <f t="shared" si="101"/>
        <v>4</v>
      </c>
      <c r="Q1202" s="12" cm="1">
        <f t="array" ref="Q1202">SUMPRODUCT(($G$2:$G$2540=G1202)*(P1202&gt;$P$2:$P$2540))+1</f>
        <v>1320</v>
      </c>
      <c r="R1202" s="12" t="e">
        <f>(Q1202*100000)+#REF!</f>
        <v>#REF!</v>
      </c>
    </row>
    <row r="1203" spans="7:18" x14ac:dyDescent="0.25">
      <c r="G1203" s="1"/>
      <c r="P1203" s="12">
        <f t="shared" si="101"/>
        <v>4</v>
      </c>
      <c r="Q1203" s="12" cm="1">
        <f t="array" ref="Q1203">SUMPRODUCT(($G$2:$G$2540=G1203)*(P1203&gt;$P$2:$P$2540))+1</f>
        <v>1320</v>
      </c>
      <c r="R1203" s="12" t="e">
        <f>(Q1203*100000)+#REF!</f>
        <v>#REF!</v>
      </c>
    </row>
    <row r="1204" spans="7:18" x14ac:dyDescent="0.25">
      <c r="G1204" s="1"/>
      <c r="P1204" s="12">
        <f t="shared" si="101"/>
        <v>4</v>
      </c>
      <c r="Q1204" s="12" cm="1">
        <f t="array" ref="Q1204">SUMPRODUCT(($G$2:$G$2540=G1204)*(P1204&gt;$P$2:$P$2540))+1</f>
        <v>1320</v>
      </c>
      <c r="R1204" s="12" t="e">
        <f>(Q1204*100000)+#REF!</f>
        <v>#REF!</v>
      </c>
    </row>
    <row r="1205" spans="7:18" x14ac:dyDescent="0.25">
      <c r="G1205" s="1"/>
      <c r="P1205" s="12">
        <f t="shared" si="101"/>
        <v>4</v>
      </c>
      <c r="Q1205" s="12" cm="1">
        <f t="array" ref="Q1205">SUMPRODUCT(($G$2:$G$2540=G1205)*(P1205&gt;$P$2:$P$2540))+1</f>
        <v>1320</v>
      </c>
      <c r="R1205" s="12" t="e">
        <f>(Q1205*100000)+#REF!</f>
        <v>#REF!</v>
      </c>
    </row>
    <row r="1206" spans="7:18" x14ac:dyDescent="0.25">
      <c r="G1206" s="1"/>
      <c r="P1206" s="12">
        <f t="shared" si="101"/>
        <v>4</v>
      </c>
      <c r="Q1206" s="12" cm="1">
        <f t="array" ref="Q1206">SUMPRODUCT(($G$2:$G$2540=G1206)*(P1206&gt;$P$2:$P$2540))+1</f>
        <v>1320</v>
      </c>
      <c r="R1206" s="12" t="e">
        <f>(Q1206*100000)+#REF!</f>
        <v>#REF!</v>
      </c>
    </row>
    <row r="1207" spans="7:18" x14ac:dyDescent="0.25">
      <c r="G1207" s="1"/>
      <c r="P1207" s="12">
        <f t="shared" si="101"/>
        <v>4</v>
      </c>
      <c r="Q1207" s="12" cm="1">
        <f t="array" ref="Q1207">SUMPRODUCT(($G$2:$G$2540=G1207)*(P1207&gt;$P$2:$P$2540))+1</f>
        <v>1320</v>
      </c>
      <c r="R1207" s="12" t="e">
        <f>(Q1207*100000)+#REF!</f>
        <v>#REF!</v>
      </c>
    </row>
    <row r="1208" spans="7:18" x14ac:dyDescent="0.25">
      <c r="G1208" s="1"/>
      <c r="P1208" s="12">
        <f t="shared" si="101"/>
        <v>4</v>
      </c>
      <c r="Q1208" s="12" cm="1">
        <f t="array" ref="Q1208">SUMPRODUCT(($G$2:$G$2540=G1208)*(P1208&gt;$P$2:$P$2540))+1</f>
        <v>1320</v>
      </c>
      <c r="R1208" s="12" t="e">
        <f>(Q1208*100000)+#REF!</f>
        <v>#REF!</v>
      </c>
    </row>
    <row r="1209" spans="7:18" x14ac:dyDescent="0.25">
      <c r="G1209" s="1"/>
      <c r="P1209" s="12">
        <f t="shared" si="101"/>
        <v>4</v>
      </c>
      <c r="Q1209" s="12" cm="1">
        <f t="array" ref="Q1209">SUMPRODUCT(($G$2:$G$2540=G1209)*(P1209&gt;$P$2:$P$2540))+1</f>
        <v>1320</v>
      </c>
      <c r="R1209" s="12" t="e">
        <f>(Q1209*100000)+#REF!</f>
        <v>#REF!</v>
      </c>
    </row>
    <row r="1210" spans="7:18" x14ac:dyDescent="0.25">
      <c r="G1210" s="1"/>
      <c r="P1210" s="12">
        <f t="shared" si="101"/>
        <v>4</v>
      </c>
      <c r="Q1210" s="12" cm="1">
        <f t="array" ref="Q1210">SUMPRODUCT(($G$2:$G$2540=G1210)*(P1210&gt;$P$2:$P$2540))+1</f>
        <v>1320</v>
      </c>
      <c r="R1210" s="12" t="e">
        <f>(Q1210*100000)+#REF!</f>
        <v>#REF!</v>
      </c>
    </row>
    <row r="1211" spans="7:18" x14ac:dyDescent="0.25">
      <c r="G1211" s="1"/>
      <c r="P1211" s="12">
        <f t="shared" si="101"/>
        <v>4</v>
      </c>
      <c r="Q1211" s="12" cm="1">
        <f t="array" ref="Q1211">SUMPRODUCT(($G$2:$G$2540=G1211)*(P1211&gt;$P$2:$P$2540))+1</f>
        <v>1320</v>
      </c>
      <c r="R1211" s="12" t="e">
        <f>(Q1211*100000)+#REF!</f>
        <v>#REF!</v>
      </c>
    </row>
    <row r="1212" spans="7:18" x14ac:dyDescent="0.25">
      <c r="G1212" s="1"/>
      <c r="P1212" s="12">
        <f t="shared" si="101"/>
        <v>4</v>
      </c>
      <c r="Q1212" s="12" cm="1">
        <f t="array" ref="Q1212">SUMPRODUCT(($G$2:$G$2540=G1212)*(P1212&gt;$P$2:$P$2540))+1</f>
        <v>1320</v>
      </c>
      <c r="R1212" s="12" t="e">
        <f>(Q1212*100000)+#REF!</f>
        <v>#REF!</v>
      </c>
    </row>
    <row r="1213" spans="7:18" x14ac:dyDescent="0.25">
      <c r="G1213" s="1"/>
      <c r="P1213" s="12">
        <f t="shared" si="101"/>
        <v>4</v>
      </c>
      <c r="Q1213" s="12" cm="1">
        <f t="array" ref="Q1213">SUMPRODUCT(($G$2:$G$2540=G1213)*(P1213&gt;$P$2:$P$2540))+1</f>
        <v>1320</v>
      </c>
      <c r="R1213" s="12" t="e">
        <f>(Q1213*100000)+#REF!</f>
        <v>#REF!</v>
      </c>
    </row>
    <row r="1214" spans="7:18" x14ac:dyDescent="0.25">
      <c r="G1214" s="1"/>
      <c r="P1214" s="12">
        <f t="shared" si="101"/>
        <v>4</v>
      </c>
      <c r="Q1214" s="12" cm="1">
        <f t="array" ref="Q1214">SUMPRODUCT(($G$2:$G$2540=G1214)*(P1214&gt;$P$2:$P$2540))+1</f>
        <v>1320</v>
      </c>
      <c r="R1214" s="12" t="e">
        <f>(Q1214*100000)+#REF!</f>
        <v>#REF!</v>
      </c>
    </row>
    <row r="1215" spans="7:18" x14ac:dyDescent="0.25">
      <c r="G1215" s="1"/>
      <c r="P1215" s="12">
        <f t="shared" si="101"/>
        <v>4</v>
      </c>
      <c r="Q1215" s="12" cm="1">
        <f t="array" ref="Q1215">SUMPRODUCT(($G$2:$G$2540=G1215)*(P1215&gt;$P$2:$P$2540))+1</f>
        <v>1320</v>
      </c>
      <c r="R1215" s="12" t="e">
        <f>(Q1215*100000)+#REF!</f>
        <v>#REF!</v>
      </c>
    </row>
    <row r="1216" spans="7:18" x14ac:dyDescent="0.25">
      <c r="G1216" s="1"/>
      <c r="P1216" s="12">
        <f t="shared" si="101"/>
        <v>4</v>
      </c>
      <c r="Q1216" s="12" cm="1">
        <f t="array" ref="Q1216">SUMPRODUCT(($G$2:$G$2540=G1216)*(P1216&gt;$P$2:$P$2540))+1</f>
        <v>1320</v>
      </c>
      <c r="R1216" s="12" t="e">
        <f>(Q1216*100000)+#REF!</f>
        <v>#REF!</v>
      </c>
    </row>
    <row r="1217" spans="7:18" x14ac:dyDescent="0.25">
      <c r="G1217" s="1"/>
      <c r="P1217" s="12">
        <f t="shared" si="101"/>
        <v>4</v>
      </c>
      <c r="Q1217" s="12" cm="1">
        <f t="array" ref="Q1217">SUMPRODUCT(($G$2:$G$2540=G1217)*(P1217&gt;$P$2:$P$2540))+1</f>
        <v>1320</v>
      </c>
      <c r="R1217" s="12" t="e">
        <f>(Q1217*100000)+#REF!</f>
        <v>#REF!</v>
      </c>
    </row>
    <row r="1218" spans="7:18" x14ac:dyDescent="0.25">
      <c r="G1218" s="1"/>
      <c r="P1218" s="12">
        <f t="shared" si="101"/>
        <v>4</v>
      </c>
      <c r="Q1218" s="12" cm="1">
        <f t="array" ref="Q1218">SUMPRODUCT(($G$2:$G$2540=G1218)*(P1218&gt;$P$2:$P$2540))+1</f>
        <v>1320</v>
      </c>
      <c r="R1218" s="12" t="e">
        <f>(Q1218*100000)+#REF!</f>
        <v>#REF!</v>
      </c>
    </row>
    <row r="1219" spans="7:18" x14ac:dyDescent="0.25">
      <c r="G1219" s="1"/>
      <c r="P1219" s="12">
        <f t="shared" si="101"/>
        <v>4</v>
      </c>
      <c r="Q1219" s="12" cm="1">
        <f t="array" ref="Q1219">SUMPRODUCT(($G$2:$G$2540=G1219)*(P1219&gt;$P$2:$P$2540))+1</f>
        <v>1320</v>
      </c>
      <c r="R1219" s="12" t="e">
        <f>(Q1219*100000)+#REF!</f>
        <v>#REF!</v>
      </c>
    </row>
    <row r="1220" spans="7:18" x14ac:dyDescent="0.25">
      <c r="G1220" s="1"/>
      <c r="P1220" s="12">
        <f t="shared" si="101"/>
        <v>4</v>
      </c>
      <c r="Q1220" s="12" cm="1">
        <f t="array" ref="Q1220">SUMPRODUCT(($G$2:$G$2540=G1220)*(P1220&gt;$P$2:$P$2540))+1</f>
        <v>1320</v>
      </c>
      <c r="R1220" s="12" t="e">
        <f>(Q1220*100000)+#REF!</f>
        <v>#REF!</v>
      </c>
    </row>
    <row r="1221" spans="7:18" x14ac:dyDescent="0.25">
      <c r="G1221" s="1"/>
      <c r="P1221" s="12">
        <f t="shared" si="101"/>
        <v>4</v>
      </c>
      <c r="Q1221" s="12" cm="1">
        <f t="array" ref="Q1221">SUMPRODUCT(($G$2:$G$2540=G1221)*(P1221&gt;$P$2:$P$2540))+1</f>
        <v>1320</v>
      </c>
      <c r="R1221" s="12" t="e">
        <f>(Q1221*100000)+#REF!</f>
        <v>#REF!</v>
      </c>
    </row>
  </sheetData>
  <autoFilter ref="G1:O1781" xr:uid="{C5896DED-AD5F-4F38-8350-3FA42DA87C58}">
    <sortState xmlns:xlrd2="http://schemas.microsoft.com/office/spreadsheetml/2017/richdata2" ref="G2:O1781">
      <sortCondition ref="N1:N1781"/>
    </sortState>
  </autoFilter>
  <sortState xmlns:xlrd2="http://schemas.microsoft.com/office/spreadsheetml/2017/richdata2" ref="G2:O1780">
    <sortCondition ref="M2:M178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766B-5715-2D43-A865-A1233A6C552A}">
  <dimension ref="A3:C38"/>
  <sheetViews>
    <sheetView workbookViewId="0">
      <selection activeCell="H23" sqref="H23"/>
    </sheetView>
  </sheetViews>
  <sheetFormatPr defaultColWidth="11.42578125" defaultRowHeight="15" x14ac:dyDescent="0.25"/>
  <cols>
    <col min="1" max="1" width="13.7109375" bestFit="1" customWidth="1"/>
    <col min="2" max="3" width="13.85546875" bestFit="1" customWidth="1"/>
  </cols>
  <sheetData>
    <row r="3" spans="1:3" x14ac:dyDescent="0.25">
      <c r="A3" s="17" t="s">
        <v>1646</v>
      </c>
      <c r="B3" t="s">
        <v>1649</v>
      </c>
      <c r="C3" t="s">
        <v>1650</v>
      </c>
    </row>
    <row r="4" spans="1:3" x14ac:dyDescent="0.25">
      <c r="A4" s="18" t="s">
        <v>68</v>
      </c>
      <c r="B4">
        <v>9</v>
      </c>
      <c r="C4">
        <v>9</v>
      </c>
    </row>
    <row r="5" spans="1:3" x14ac:dyDescent="0.25">
      <c r="A5" s="18" t="s">
        <v>55</v>
      </c>
      <c r="B5">
        <v>26</v>
      </c>
      <c r="C5">
        <v>26</v>
      </c>
    </row>
    <row r="6" spans="1:3" x14ac:dyDescent="0.25">
      <c r="A6" s="18" t="s">
        <v>64</v>
      </c>
      <c r="B6">
        <v>14</v>
      </c>
      <c r="C6">
        <v>14</v>
      </c>
    </row>
    <row r="7" spans="1:3" x14ac:dyDescent="0.25">
      <c r="A7" s="18" t="s">
        <v>79</v>
      </c>
      <c r="B7">
        <v>22</v>
      </c>
      <c r="C7">
        <v>22</v>
      </c>
    </row>
    <row r="8" spans="1:3" x14ac:dyDescent="0.25">
      <c r="A8" s="18" t="s">
        <v>82</v>
      </c>
      <c r="B8">
        <v>21</v>
      </c>
      <c r="C8">
        <v>21</v>
      </c>
    </row>
    <row r="9" spans="1:3" x14ac:dyDescent="0.25">
      <c r="A9" s="18" t="s">
        <v>63</v>
      </c>
      <c r="B9">
        <v>25</v>
      </c>
      <c r="C9">
        <v>25</v>
      </c>
    </row>
    <row r="10" spans="1:3" x14ac:dyDescent="0.25">
      <c r="A10" s="18" t="s">
        <v>92</v>
      </c>
      <c r="B10">
        <v>9</v>
      </c>
      <c r="C10">
        <v>9</v>
      </c>
    </row>
    <row r="11" spans="1:3" x14ac:dyDescent="0.25">
      <c r="A11" s="18" t="s">
        <v>73</v>
      </c>
      <c r="B11">
        <v>45</v>
      </c>
      <c r="C11">
        <v>45</v>
      </c>
    </row>
    <row r="12" spans="1:3" x14ac:dyDescent="0.25">
      <c r="A12" s="18" t="s">
        <v>15</v>
      </c>
      <c r="B12">
        <v>16</v>
      </c>
      <c r="C12">
        <v>16</v>
      </c>
    </row>
    <row r="13" spans="1:3" x14ac:dyDescent="0.25">
      <c r="A13" s="18" t="s">
        <v>54</v>
      </c>
      <c r="B13">
        <v>28</v>
      </c>
      <c r="C13">
        <v>28</v>
      </c>
    </row>
    <row r="14" spans="1:3" x14ac:dyDescent="0.25">
      <c r="A14" s="18" t="s">
        <v>88</v>
      </c>
      <c r="B14">
        <v>15</v>
      </c>
      <c r="C14">
        <v>15</v>
      </c>
    </row>
    <row r="15" spans="1:3" x14ac:dyDescent="0.25">
      <c r="A15" s="18" t="s">
        <v>83</v>
      </c>
      <c r="B15">
        <v>11</v>
      </c>
      <c r="C15">
        <v>11</v>
      </c>
    </row>
    <row r="16" spans="1:3" x14ac:dyDescent="0.25">
      <c r="A16" s="18" t="s">
        <v>18</v>
      </c>
      <c r="B16">
        <v>17</v>
      </c>
      <c r="C16">
        <v>17</v>
      </c>
    </row>
    <row r="17" spans="1:3" x14ac:dyDescent="0.25">
      <c r="A17" s="18" t="s">
        <v>65</v>
      </c>
      <c r="B17">
        <v>24</v>
      </c>
      <c r="C17">
        <v>24</v>
      </c>
    </row>
    <row r="18" spans="1:3" x14ac:dyDescent="0.25">
      <c r="A18" s="18" t="s">
        <v>58</v>
      </c>
      <c r="B18">
        <v>22</v>
      </c>
      <c r="C18">
        <v>22</v>
      </c>
    </row>
    <row r="19" spans="1:3" x14ac:dyDescent="0.25">
      <c r="A19" s="18" t="s">
        <v>85</v>
      </c>
      <c r="B19">
        <v>19</v>
      </c>
      <c r="C19">
        <v>19</v>
      </c>
    </row>
    <row r="20" spans="1:3" x14ac:dyDescent="0.25">
      <c r="A20" s="18" t="s">
        <v>56</v>
      </c>
      <c r="B20">
        <v>31</v>
      </c>
      <c r="C20">
        <v>31</v>
      </c>
    </row>
    <row r="21" spans="1:3" x14ac:dyDescent="0.25">
      <c r="A21" s="18" t="s">
        <v>45</v>
      </c>
      <c r="B21">
        <v>19</v>
      </c>
      <c r="C21">
        <v>19</v>
      </c>
    </row>
    <row r="22" spans="1:3" x14ac:dyDescent="0.25">
      <c r="A22" s="18" t="s">
        <v>47</v>
      </c>
      <c r="B22">
        <v>69</v>
      </c>
      <c r="C22">
        <v>69</v>
      </c>
    </row>
    <row r="23" spans="1:3" x14ac:dyDescent="0.25">
      <c r="A23" s="18" t="s">
        <v>36</v>
      </c>
      <c r="B23">
        <v>71</v>
      </c>
      <c r="C23">
        <v>71</v>
      </c>
    </row>
    <row r="24" spans="1:3" x14ac:dyDescent="0.25">
      <c r="A24" s="18" t="s">
        <v>53</v>
      </c>
      <c r="B24">
        <v>22</v>
      </c>
      <c r="C24">
        <v>22</v>
      </c>
    </row>
    <row r="25" spans="1:3" x14ac:dyDescent="0.25">
      <c r="A25" s="18" t="s">
        <v>51</v>
      </c>
      <c r="B25">
        <v>31</v>
      </c>
      <c r="C25">
        <v>31</v>
      </c>
    </row>
    <row r="26" spans="1:3" x14ac:dyDescent="0.25">
      <c r="A26" s="18" t="s">
        <v>31</v>
      </c>
      <c r="B26">
        <v>68</v>
      </c>
      <c r="C26">
        <v>68</v>
      </c>
    </row>
    <row r="27" spans="1:3" x14ac:dyDescent="0.25">
      <c r="A27" s="18" t="s">
        <v>76</v>
      </c>
      <c r="B27">
        <v>39</v>
      </c>
      <c r="C27">
        <v>39</v>
      </c>
    </row>
    <row r="28" spans="1:3" x14ac:dyDescent="0.25">
      <c r="A28" s="18" t="s">
        <v>72</v>
      </c>
      <c r="B28">
        <v>23</v>
      </c>
      <c r="C28">
        <v>23</v>
      </c>
    </row>
    <row r="29" spans="1:3" x14ac:dyDescent="0.25">
      <c r="A29" s="18" t="s">
        <v>38</v>
      </c>
      <c r="B29">
        <v>23</v>
      </c>
      <c r="C29">
        <v>23</v>
      </c>
    </row>
    <row r="30" spans="1:3" x14ac:dyDescent="0.25">
      <c r="A30" s="18" t="s">
        <v>46</v>
      </c>
      <c r="B30">
        <v>19</v>
      </c>
      <c r="C30">
        <v>19</v>
      </c>
    </row>
    <row r="31" spans="1:3" x14ac:dyDescent="0.25">
      <c r="A31" s="18" t="s">
        <v>60</v>
      </c>
      <c r="B31">
        <v>25</v>
      </c>
      <c r="C31">
        <v>25</v>
      </c>
    </row>
    <row r="32" spans="1:3" x14ac:dyDescent="0.25">
      <c r="A32" s="18" t="s">
        <v>48</v>
      </c>
      <c r="B32">
        <v>19</v>
      </c>
      <c r="C32">
        <v>19</v>
      </c>
    </row>
    <row r="33" spans="1:3" x14ac:dyDescent="0.25">
      <c r="A33" s="18" t="s">
        <v>39</v>
      </c>
      <c r="B33">
        <v>17</v>
      </c>
      <c r="C33">
        <v>17</v>
      </c>
    </row>
    <row r="34" spans="1:3" x14ac:dyDescent="0.25">
      <c r="A34" s="18" t="s">
        <v>70</v>
      </c>
      <c r="B34">
        <v>26</v>
      </c>
      <c r="C34">
        <v>26</v>
      </c>
    </row>
    <row r="35" spans="1:3" x14ac:dyDescent="0.25">
      <c r="A35" s="18" t="s">
        <v>43</v>
      </c>
      <c r="B35">
        <v>76</v>
      </c>
      <c r="C35">
        <v>76</v>
      </c>
    </row>
    <row r="36" spans="1:3" x14ac:dyDescent="0.25">
      <c r="A36" s="18" t="s">
        <v>81</v>
      </c>
      <c r="B36">
        <v>23</v>
      </c>
      <c r="C36">
        <v>23</v>
      </c>
    </row>
    <row r="37" spans="1:3" x14ac:dyDescent="0.25">
      <c r="A37" s="18" t="s">
        <v>1647</v>
      </c>
      <c r="B37">
        <v>36</v>
      </c>
      <c r="C37">
        <v>36</v>
      </c>
    </row>
    <row r="38" spans="1:3" x14ac:dyDescent="0.25">
      <c r="A38" s="18" t="s">
        <v>1648</v>
      </c>
      <c r="B38">
        <v>960</v>
      </c>
      <c r="C38">
        <v>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EA3C-4B65-4BBC-B498-6A0BB7F42267}">
  <dimension ref="A1:Y1798"/>
  <sheetViews>
    <sheetView zoomScaleNormal="100" workbookViewId="0">
      <pane ySplit="1" topLeftCell="A2" activePane="bottomLeft" state="frozen"/>
      <selection activeCell="B1" sqref="B1"/>
      <selection pane="bottomLeft" activeCell="N22" sqref="N22"/>
    </sheetView>
  </sheetViews>
  <sheetFormatPr defaultColWidth="8.85546875" defaultRowHeight="15" x14ac:dyDescent="0.25"/>
  <cols>
    <col min="1" max="2" width="9.140625" style="10" hidden="1" customWidth="1"/>
    <col min="3" max="3" width="10.28515625" style="10" hidden="1" customWidth="1"/>
    <col min="4" max="4" width="7.7109375" style="5" hidden="1" customWidth="1"/>
    <col min="5" max="5" width="49.7109375" style="5" hidden="1" customWidth="1"/>
    <col min="6" max="6" width="3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6" width="9.140625" customWidth="1"/>
    <col min="17" max="19" width="9.140625" hidden="1" customWidth="1"/>
    <col min="20" max="20" width="19.42578125" hidden="1" customWidth="1"/>
    <col min="21" max="21" width="20.28515625" hidden="1" customWidth="1"/>
    <col min="22" max="23" width="9.140625" hidden="1" customWidth="1"/>
    <col min="24" max="24" width="8.85546875" hidden="1" customWidth="1"/>
    <col min="25" max="25" width="8.85546875" customWidth="1"/>
  </cols>
  <sheetData>
    <row r="1" spans="1:24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t="s">
        <v>6</v>
      </c>
      <c r="Q1" s="2" t="s">
        <v>157</v>
      </c>
      <c r="R1" s="2" t="s">
        <v>158</v>
      </c>
      <c r="S1" s="2" t="s">
        <v>159</v>
      </c>
      <c r="T1" t="s">
        <v>151</v>
      </c>
      <c r="U1" t="s">
        <v>152</v>
      </c>
      <c r="V1" t="s">
        <v>153</v>
      </c>
      <c r="W1" t="s">
        <v>154</v>
      </c>
      <c r="X1" t="s">
        <v>140</v>
      </c>
    </row>
    <row r="2" spans="1:24" x14ac:dyDescent="0.25">
      <c r="A2" s="10" t="str">
        <f t="shared" ref="A2:A65" si="0">IF(YEAR(G2)=2024,P2,"")</f>
        <v/>
      </c>
      <c r="B2" s="10" t="str">
        <f t="shared" ref="B2:B65" si="1">IF(YEAR(G2)=2025,P2,"")</f>
        <v/>
      </c>
      <c r="C2" s="10" t="str">
        <f t="shared" ref="C2:C65" si="2">J2&amp;G2</f>
        <v>Afternoon45029</v>
      </c>
      <c r="D2" s="5" t="str">
        <f>IF('by region'!$C$2="Any","Any",'Fixture list'!W2)&amp;M2&amp;IF('by region'!$I$2="Any","Any",N2)&amp;G2</f>
        <v>AnyJumpAny45029</v>
      </c>
      <c r="E2" s="5" t="e">
        <f>IF(I2=#REF!,'Fixture list'!G2,"")</f>
        <v>#REF!</v>
      </c>
      <c r="F2" s="5" t="str">
        <f t="shared" ref="F2:F65" si="3">G2&amp;T2</f>
        <v>450291</v>
      </c>
      <c r="G2" s="13">
        <v>45029</v>
      </c>
      <c r="H2" s="14" t="s">
        <v>34</v>
      </c>
      <c r="I2" s="14" t="s">
        <v>68</v>
      </c>
      <c r="J2" s="14" t="s">
        <v>9</v>
      </c>
      <c r="K2" s="14" t="s">
        <v>16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534</v>
      </c>
      <c r="Q2" s="12">
        <f t="shared" ref="Q2:Q65" si="4">IF(J2="Afternoon",1,IF(J2="Evening",2,IF(J2="Floodlit",3,4)))</f>
        <v>1</v>
      </c>
      <c r="R2" s="12" cm="1">
        <f t="array" ref="R2">SUMPRODUCT(($G$2:$G$3117=G2)*(Q2&gt;$Q$2:$Q$3117))+1</f>
        <v>1</v>
      </c>
      <c r="S2" s="12">
        <f t="shared" ref="S2:S65" si="5">(R2*100000)+P2</f>
        <v>101112</v>
      </c>
      <c r="T2" cm="1">
        <f t="array" ref="T2">SUMPRODUCT(($G$2:$G$3117=G2)*(S2&gt;$S$2:$S$3117))+1</f>
        <v>1</v>
      </c>
      <c r="U2" t="str">
        <f t="shared" ref="U2:U65" si="6">_xlfn.CONCAT(IF(M2="Flat",UPPER(I2),I2)," ",IF(J2="Evening","†",IF(J2="Floodlit","#","")))</f>
        <v xml:space="preserve">Aintree </v>
      </c>
      <c r="V2">
        <v>0</v>
      </c>
      <c r="W2" t="s">
        <v>11</v>
      </c>
      <c r="X2">
        <f t="shared" ref="X2:X65" si="7">YEAR(G2)</f>
        <v>2023</v>
      </c>
    </row>
    <row r="3" spans="1:24" x14ac:dyDescent="0.25">
      <c r="A3" s="10" t="str">
        <f t="shared" si="0"/>
        <v/>
      </c>
      <c r="B3" s="10" t="str">
        <f t="shared" si="1"/>
        <v/>
      </c>
      <c r="C3" s="10" t="str">
        <f t="shared" si="2"/>
        <v>Afternoon45030</v>
      </c>
      <c r="D3" s="5" t="str">
        <f>IF('by region'!$C$2="Any","Any",'Fixture list'!W3)&amp;M3&amp;IF('by region'!$I$2="Any","Any",N3)&amp;G3</f>
        <v>AnyJumpAny45030</v>
      </c>
      <c r="E3" s="5" t="e">
        <f>IF(I3=#REF!,'Fixture list'!G3,"")</f>
        <v>#REF!</v>
      </c>
      <c r="F3" s="5" t="str">
        <f t="shared" si="3"/>
        <v>450302</v>
      </c>
      <c r="G3" s="13">
        <v>45030</v>
      </c>
      <c r="H3" s="14" t="s">
        <v>35</v>
      </c>
      <c r="I3" s="14" t="s">
        <v>68</v>
      </c>
      <c r="J3" s="14" t="s">
        <v>9</v>
      </c>
      <c r="K3" s="14" t="s">
        <v>16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538</v>
      </c>
      <c r="Q3" s="12">
        <f t="shared" si="4"/>
        <v>1</v>
      </c>
      <c r="R3" s="12" cm="1">
        <f t="array" ref="R3">SUMPRODUCT(($G$2:$G$3117=G3)*(Q3&gt;$Q$2:$Q$3117))+1</f>
        <v>1</v>
      </c>
      <c r="S3" s="12">
        <f t="shared" si="5"/>
        <v>101113</v>
      </c>
      <c r="T3" cm="1">
        <f t="array" ref="T3">SUMPRODUCT(($G$2:$G$3117=G3)*(S3&gt;$S$2:$S$3117))+1</f>
        <v>2</v>
      </c>
      <c r="U3" t="str">
        <f t="shared" si="6"/>
        <v xml:space="preserve">Aintree </v>
      </c>
      <c r="V3">
        <v>0</v>
      </c>
      <c r="W3" t="s">
        <v>17</v>
      </c>
      <c r="X3">
        <f t="shared" si="7"/>
        <v>2023</v>
      </c>
    </row>
    <row r="4" spans="1:24" x14ac:dyDescent="0.25">
      <c r="A4" s="10" t="str">
        <f t="shared" si="0"/>
        <v/>
      </c>
      <c r="B4" s="10" t="str">
        <f t="shared" si="1"/>
        <v/>
      </c>
      <c r="C4" s="10" t="str">
        <f t="shared" si="2"/>
        <v>Afternoon45031</v>
      </c>
      <c r="D4" s="5" t="str">
        <f>IF('by region'!$C$2="Any","Any",'Fixture list'!W4)&amp;M4&amp;IF('by region'!$I$2="Any","Any",N4)&amp;G4</f>
        <v>AnyJumpAny45031</v>
      </c>
      <c r="E4" s="5" t="e">
        <f>IF(I4=#REF!,'Fixture list'!G4,"")</f>
        <v>#REF!</v>
      </c>
      <c r="F4" s="5" t="str">
        <f t="shared" si="3"/>
        <v>450314</v>
      </c>
      <c r="G4" s="13">
        <v>45031</v>
      </c>
      <c r="H4" s="14" t="s">
        <v>37</v>
      </c>
      <c r="I4" s="14" t="s">
        <v>68</v>
      </c>
      <c r="J4" s="14" t="s">
        <v>9</v>
      </c>
      <c r="K4" s="14" t="s">
        <v>16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542</v>
      </c>
      <c r="Q4" s="12">
        <f t="shared" si="4"/>
        <v>1</v>
      </c>
      <c r="R4" s="12" cm="1">
        <f t="array" ref="R4">SUMPRODUCT(($G$2:$G$3117=G4)*(Q4&gt;$Q$2:$Q$3117))+1</f>
        <v>1</v>
      </c>
      <c r="S4" s="12">
        <f t="shared" si="5"/>
        <v>101114</v>
      </c>
      <c r="T4" cm="1">
        <f t="array" ref="T4">SUMPRODUCT(($G$2:$G$3117=G4)*(S4&gt;$S$2:$S$3117))+1</f>
        <v>4</v>
      </c>
      <c r="U4" t="str">
        <f t="shared" si="6"/>
        <v xml:space="preserve">Aintree </v>
      </c>
      <c r="V4">
        <v>0</v>
      </c>
      <c r="W4" t="s">
        <v>19</v>
      </c>
      <c r="X4">
        <f t="shared" si="7"/>
        <v>2023</v>
      </c>
    </row>
    <row r="5" spans="1:24" x14ac:dyDescent="0.25">
      <c r="A5" s="10" t="str">
        <f t="shared" si="0"/>
        <v/>
      </c>
      <c r="B5" s="10" t="str">
        <f t="shared" si="1"/>
        <v/>
      </c>
      <c r="C5" s="10" t="str">
        <f t="shared" si="2"/>
        <v>Evening45065</v>
      </c>
      <c r="D5" s="5" t="str">
        <f>IF('by region'!$C$2="Any","Any",'Fixture list'!W5)&amp;M5&amp;IF('by region'!$I$2="Any","Any",N5)&amp;G5</f>
        <v>AnyJumpAny45065</v>
      </c>
      <c r="E5" s="5" t="e">
        <f>IF(I5=#REF!,'Fixture list'!G5,"")</f>
        <v>#REF!</v>
      </c>
      <c r="F5" s="5" t="str">
        <f t="shared" si="3"/>
        <v>450655</v>
      </c>
      <c r="G5" s="13">
        <v>45065</v>
      </c>
      <c r="H5" s="14" t="s">
        <v>35</v>
      </c>
      <c r="I5" s="14" t="s">
        <v>68</v>
      </c>
      <c r="J5" s="14" t="s">
        <v>80</v>
      </c>
      <c r="K5" s="14" t="s">
        <v>16</v>
      </c>
      <c r="L5" s="14" t="s">
        <v>11</v>
      </c>
      <c r="M5" s="14" t="s">
        <v>12</v>
      </c>
      <c r="N5" s="14" t="s">
        <v>13</v>
      </c>
      <c r="O5" s="14" t="s">
        <v>14</v>
      </c>
      <c r="P5" s="14" t="s">
        <v>696</v>
      </c>
      <c r="Q5" s="12">
        <f t="shared" si="4"/>
        <v>2</v>
      </c>
      <c r="R5" s="12" cm="1">
        <f t="array" ref="R5">SUMPRODUCT(($G$2:$G$3117=G5)*(Q5&gt;$Q$2:$Q$3117))+1</f>
        <v>4</v>
      </c>
      <c r="S5" s="12">
        <f t="shared" si="5"/>
        <v>401119</v>
      </c>
      <c r="T5" cm="1">
        <f t="array" ref="T5">SUMPRODUCT(($G$2:$G$3117=G5)*(S5&gt;$S$2:$S$3117))+1</f>
        <v>5</v>
      </c>
      <c r="U5" t="str">
        <f t="shared" si="6"/>
        <v>Aintree †</v>
      </c>
      <c r="V5">
        <v>0</v>
      </c>
      <c r="W5" t="s">
        <v>17</v>
      </c>
      <c r="X5">
        <f t="shared" si="7"/>
        <v>2023</v>
      </c>
    </row>
    <row r="6" spans="1:24" x14ac:dyDescent="0.25">
      <c r="A6" s="10" t="str">
        <f t="shared" si="0"/>
        <v/>
      </c>
      <c r="B6" s="10" t="str">
        <f t="shared" si="1"/>
        <v/>
      </c>
      <c r="C6" s="10" t="str">
        <f t="shared" si="2"/>
        <v>Evening45093</v>
      </c>
      <c r="D6" s="5" t="str">
        <f>IF('by region'!$C$2="Any","Any",'Fixture list'!W6)&amp;M6&amp;IF('by region'!$I$2="Any","Any",N6)&amp;G6</f>
        <v>AnyJumpAny45093</v>
      </c>
      <c r="E6" s="5" t="e">
        <f>IF(I6=#REF!,'Fixture list'!G6,"")</f>
        <v>#REF!</v>
      </c>
      <c r="F6" s="5" t="str">
        <f t="shared" si="3"/>
        <v>450936</v>
      </c>
      <c r="G6" s="13">
        <v>45093</v>
      </c>
      <c r="H6" s="14" t="s">
        <v>35</v>
      </c>
      <c r="I6" s="14" t="s">
        <v>68</v>
      </c>
      <c r="J6" s="14" t="s">
        <v>80</v>
      </c>
      <c r="K6" s="14" t="s">
        <v>16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829</v>
      </c>
      <c r="Q6" s="12">
        <f t="shared" si="4"/>
        <v>2</v>
      </c>
      <c r="R6" s="12" cm="1">
        <f t="array" ref="R6">SUMPRODUCT(($G$2:$G$3117=G6)*(Q6&gt;$Q$2:$Q$3117))+1</f>
        <v>4</v>
      </c>
      <c r="S6" s="12">
        <f t="shared" si="5"/>
        <v>412754</v>
      </c>
      <c r="T6" cm="1">
        <f t="array" ref="T6">SUMPRODUCT(($G$2:$G$3117=G6)*(S6&gt;$S$2:$S$3117))+1</f>
        <v>6</v>
      </c>
      <c r="U6" t="str">
        <f t="shared" si="6"/>
        <v>Aintree †</v>
      </c>
      <c r="V6">
        <v>0</v>
      </c>
      <c r="W6" t="s">
        <v>11</v>
      </c>
      <c r="X6">
        <f t="shared" si="7"/>
        <v>2023</v>
      </c>
    </row>
    <row r="7" spans="1:24" x14ac:dyDescent="0.25">
      <c r="A7" s="10" t="str">
        <f t="shared" si="0"/>
        <v/>
      </c>
      <c r="B7" s="10" t="str">
        <f t="shared" si="1"/>
        <v/>
      </c>
      <c r="C7" s="10" t="str">
        <f t="shared" si="2"/>
        <v>Afternoon45228</v>
      </c>
      <c r="D7" s="5" t="str">
        <f>IF('by region'!$C$2="Any","Any",'Fixture list'!W7)&amp;M7&amp;IF('by region'!$I$2="Any","Any",N7)&amp;G7</f>
        <v>AnyJumpAny45228</v>
      </c>
      <c r="E7" s="5" t="e">
        <f>IF(I7=#REF!,'Fixture list'!G7,"")</f>
        <v>#REF!</v>
      </c>
      <c r="F7" s="5" t="str">
        <f t="shared" si="3"/>
        <v>452281</v>
      </c>
      <c r="G7" s="13">
        <v>45228</v>
      </c>
      <c r="H7" s="14" t="s">
        <v>40</v>
      </c>
      <c r="I7" s="14" t="s">
        <v>68</v>
      </c>
      <c r="J7" s="14" t="s">
        <v>9</v>
      </c>
      <c r="K7" s="14" t="s">
        <v>16</v>
      </c>
      <c r="L7" s="14" t="s">
        <v>19</v>
      </c>
      <c r="M7" s="14" t="s">
        <v>12</v>
      </c>
      <c r="N7" s="14" t="s">
        <v>13</v>
      </c>
      <c r="O7" s="14" t="s">
        <v>14</v>
      </c>
      <c r="P7" s="14" t="s">
        <v>1419</v>
      </c>
      <c r="Q7" s="12">
        <f t="shared" si="4"/>
        <v>1</v>
      </c>
      <c r="R7" s="12" cm="1">
        <f t="array" ref="R7">SUMPRODUCT(($G$2:$G$3117=G7)*(Q7&gt;$Q$2:$Q$3117))+1</f>
        <v>1</v>
      </c>
      <c r="S7" s="12">
        <f t="shared" si="5"/>
        <v>101118</v>
      </c>
      <c r="T7" cm="1">
        <f t="array" ref="T7">SUMPRODUCT(($G$2:$G$3117=G7)*(S7&gt;$S$2:$S$3117))+1</f>
        <v>1</v>
      </c>
      <c r="U7" t="str">
        <f t="shared" si="6"/>
        <v xml:space="preserve">Aintree </v>
      </c>
      <c r="V7">
        <v>0</v>
      </c>
      <c r="W7" t="s">
        <v>30</v>
      </c>
      <c r="X7">
        <f t="shared" si="7"/>
        <v>2023</v>
      </c>
    </row>
    <row r="8" spans="1:24" x14ac:dyDescent="0.25">
      <c r="A8" s="10" t="str">
        <f t="shared" si="0"/>
        <v/>
      </c>
      <c r="B8" s="10" t="str">
        <f t="shared" si="1"/>
        <v/>
      </c>
      <c r="C8" s="10" t="str">
        <f t="shared" si="2"/>
        <v>Afternoon45241</v>
      </c>
      <c r="D8" s="5" t="str">
        <f>IF('by region'!$C$2="Any","Any",'Fixture list'!W8)&amp;M8&amp;IF('by region'!$I$2="Any","Any",N8)&amp;G8</f>
        <v>AnyJumpAny45241</v>
      </c>
      <c r="E8" s="5" t="e">
        <f>IF(I8=#REF!,'Fixture list'!G8,"")</f>
        <v>#REF!</v>
      </c>
      <c r="F8" s="5" t="str">
        <f t="shared" si="3"/>
        <v>452411</v>
      </c>
      <c r="G8" s="13">
        <v>45241</v>
      </c>
      <c r="H8" s="14" t="s">
        <v>37</v>
      </c>
      <c r="I8" s="14" t="s">
        <v>68</v>
      </c>
      <c r="J8" s="14" t="s">
        <v>9</v>
      </c>
      <c r="K8" s="14" t="s">
        <v>16</v>
      </c>
      <c r="L8" s="14" t="s">
        <v>11</v>
      </c>
      <c r="M8" s="14" t="s">
        <v>12</v>
      </c>
      <c r="N8" s="14" t="s">
        <v>13</v>
      </c>
      <c r="O8" s="14" t="s">
        <v>14</v>
      </c>
      <c r="P8" s="14" t="s">
        <v>1470</v>
      </c>
      <c r="Q8" s="12">
        <f t="shared" si="4"/>
        <v>1</v>
      </c>
      <c r="R8" s="12" cm="1">
        <f t="array" ref="R8">SUMPRODUCT(($G$2:$G$3117=G8)*(Q8&gt;$Q$2:$Q$3117))+1</f>
        <v>1</v>
      </c>
      <c r="S8" s="12">
        <f t="shared" si="5"/>
        <v>100583</v>
      </c>
      <c r="T8" cm="1">
        <f t="array" ref="T8">SUMPRODUCT(($G$2:$G$3117=G8)*(S8&gt;$S$2:$S$3117))+1</f>
        <v>1</v>
      </c>
      <c r="U8" t="str">
        <f t="shared" si="6"/>
        <v xml:space="preserve">Aintree </v>
      </c>
      <c r="V8">
        <v>0</v>
      </c>
      <c r="W8" t="s">
        <v>11</v>
      </c>
      <c r="X8">
        <f t="shared" si="7"/>
        <v>2023</v>
      </c>
    </row>
    <row r="9" spans="1:24" x14ac:dyDescent="0.25">
      <c r="A9" s="10" t="str">
        <f t="shared" si="0"/>
        <v/>
      </c>
      <c r="B9" s="10" t="str">
        <f t="shared" si="1"/>
        <v/>
      </c>
      <c r="C9" s="10" t="str">
        <f t="shared" si="2"/>
        <v>Afternoon45269</v>
      </c>
      <c r="D9" s="5" t="str">
        <f>IF('by region'!$C$2="Any","Any",'Fixture list'!W9)&amp;M9&amp;IF('by region'!$I$2="Any","Any",N9)&amp;G9</f>
        <v>AnyJumpAny45269</v>
      </c>
      <c r="E9" s="5" t="e">
        <f>IF(I9=#REF!,'Fixture list'!G9,"")</f>
        <v>#REF!</v>
      </c>
      <c r="F9" s="5" t="str">
        <f t="shared" si="3"/>
        <v>452692</v>
      </c>
      <c r="G9" s="13">
        <v>45269</v>
      </c>
      <c r="H9" s="14" t="s">
        <v>37</v>
      </c>
      <c r="I9" s="14" t="s">
        <v>68</v>
      </c>
      <c r="J9" s="14" t="s">
        <v>9</v>
      </c>
      <c r="K9" s="14" t="s">
        <v>16</v>
      </c>
      <c r="L9" s="14" t="s">
        <v>19</v>
      </c>
      <c r="M9" s="14" t="s">
        <v>12</v>
      </c>
      <c r="N9" s="14" t="s">
        <v>13</v>
      </c>
      <c r="O9" s="14" t="s">
        <v>14</v>
      </c>
      <c r="P9" s="14" t="s">
        <v>1567</v>
      </c>
      <c r="Q9" s="12">
        <f t="shared" si="4"/>
        <v>1</v>
      </c>
      <c r="R9" s="12" cm="1">
        <f t="array" ref="R9">SUMPRODUCT(($G$2:$G$3117=G9)*(Q9&gt;$Q$2:$Q$3117))+1</f>
        <v>1</v>
      </c>
      <c r="S9" s="12">
        <f t="shared" si="5"/>
        <v>101145</v>
      </c>
      <c r="T9" cm="1">
        <f t="array" ref="T9">SUMPRODUCT(($G$2:$G$3117=G9)*(S9&gt;$S$2:$S$3117))+1</f>
        <v>2</v>
      </c>
      <c r="U9" t="str">
        <f t="shared" si="6"/>
        <v xml:space="preserve">Aintree </v>
      </c>
      <c r="V9">
        <v>0</v>
      </c>
      <c r="W9" t="s">
        <v>19</v>
      </c>
      <c r="X9">
        <f t="shared" si="7"/>
        <v>2023</v>
      </c>
    </row>
    <row r="10" spans="1:24" x14ac:dyDescent="0.25">
      <c r="A10" s="10" t="str">
        <f t="shared" si="0"/>
        <v/>
      </c>
      <c r="B10" s="10" t="str">
        <f t="shared" si="1"/>
        <v/>
      </c>
      <c r="C10" s="10" t="str">
        <f t="shared" si="2"/>
        <v>Afternoon45286</v>
      </c>
      <c r="D10" s="5" t="str">
        <f>IF('by region'!$C$2="Any","Any",'Fixture list'!W10)&amp;M10&amp;IF('by region'!$I$2="Any","Any",N10)&amp;G10</f>
        <v>AnyJumpAny45286</v>
      </c>
      <c r="E10" s="5" t="e">
        <f>IF(I10=#REF!,'Fixture list'!G10,"")</f>
        <v>#REF!</v>
      </c>
      <c r="F10" s="5" t="str">
        <f t="shared" si="3"/>
        <v>452862</v>
      </c>
      <c r="G10" s="13">
        <v>45286</v>
      </c>
      <c r="H10" s="14" t="s">
        <v>7</v>
      </c>
      <c r="I10" s="14" t="s">
        <v>68</v>
      </c>
      <c r="J10" s="14" t="s">
        <v>9</v>
      </c>
      <c r="K10" s="14" t="s">
        <v>16</v>
      </c>
      <c r="L10" s="14" t="s">
        <v>19</v>
      </c>
      <c r="M10" s="14" t="s">
        <v>12</v>
      </c>
      <c r="N10" s="14" t="s">
        <v>13</v>
      </c>
      <c r="O10" s="14" t="s">
        <v>14</v>
      </c>
      <c r="P10" s="14" t="s">
        <v>1623</v>
      </c>
      <c r="Q10" s="12">
        <f t="shared" si="4"/>
        <v>1</v>
      </c>
      <c r="R10" s="12" cm="1">
        <f t="array" ref="R10">SUMPRODUCT(($G$2:$G$3117=G10)*(Q10&gt;$Q$2:$Q$3117))+1</f>
        <v>1</v>
      </c>
      <c r="S10" s="12">
        <f t="shared" si="5"/>
        <v>100957</v>
      </c>
      <c r="T10" cm="1">
        <f t="array" ref="T10">SUMPRODUCT(($G$2:$G$3117=G10)*(S10&gt;$S$2:$S$3117))+1</f>
        <v>2</v>
      </c>
      <c r="U10" t="str">
        <f t="shared" si="6"/>
        <v xml:space="preserve">Aintree </v>
      </c>
      <c r="V10">
        <v>0</v>
      </c>
      <c r="W10" t="s">
        <v>30</v>
      </c>
      <c r="X10">
        <f t="shared" si="7"/>
        <v>2023</v>
      </c>
    </row>
    <row r="11" spans="1:24" x14ac:dyDescent="0.25">
      <c r="A11" s="10" t="str">
        <f t="shared" si="0"/>
        <v/>
      </c>
      <c r="B11" s="10" t="str">
        <f t="shared" si="1"/>
        <v/>
      </c>
      <c r="C11" s="10" t="str">
        <f t="shared" si="2"/>
        <v>Afternoon44947</v>
      </c>
      <c r="D11" s="5" t="str">
        <f>IF('by region'!$C$2="Any","Any",'Fixture list'!W11)&amp;M11&amp;IF('by region'!$I$2="Any","Any",N11)&amp;G11</f>
        <v>AnyJumpAny44947</v>
      </c>
      <c r="E11" s="5" t="e">
        <f>IF(I11=#REF!,'Fixture list'!G11,"")</f>
        <v>#REF!</v>
      </c>
      <c r="F11" s="5" t="str">
        <f t="shared" si="3"/>
        <v>449471</v>
      </c>
      <c r="G11" s="13">
        <v>44947</v>
      </c>
      <c r="H11" s="14" t="s">
        <v>37</v>
      </c>
      <c r="I11" s="14" t="s">
        <v>55</v>
      </c>
      <c r="J11" s="14" t="s">
        <v>9</v>
      </c>
      <c r="K11" s="14" t="s">
        <v>10</v>
      </c>
      <c r="L11" s="14" t="s">
        <v>19</v>
      </c>
      <c r="M11" s="14" t="s">
        <v>12</v>
      </c>
      <c r="N11" s="14" t="s">
        <v>13</v>
      </c>
      <c r="O11" s="14" t="s">
        <v>14</v>
      </c>
      <c r="P11" s="14" t="s">
        <v>237</v>
      </c>
      <c r="Q11" s="12">
        <f t="shared" si="4"/>
        <v>1</v>
      </c>
      <c r="R11" s="12" cm="1">
        <f t="array" ref="R11">SUMPRODUCT(($G$2:$G$3117=G11)*(Q11&gt;$Q$2:$Q$3117))+1</f>
        <v>1</v>
      </c>
      <c r="S11" s="12">
        <f t="shared" si="5"/>
        <v>100418</v>
      </c>
      <c r="T11" cm="1">
        <f t="array" ref="T11">SUMPRODUCT(($G$2:$G$3117=G11)*(S11&gt;$S$2:$S$3117))+1</f>
        <v>1</v>
      </c>
      <c r="U11" t="str">
        <f t="shared" si="6"/>
        <v xml:space="preserve">Ascot </v>
      </c>
      <c r="V11">
        <v>0</v>
      </c>
      <c r="W11" t="s">
        <v>30</v>
      </c>
      <c r="X11">
        <f t="shared" si="7"/>
        <v>2023</v>
      </c>
    </row>
    <row r="12" spans="1:24" x14ac:dyDescent="0.25">
      <c r="A12" s="10" t="str">
        <f t="shared" si="0"/>
        <v/>
      </c>
      <c r="B12" s="10" t="str">
        <f t="shared" si="1"/>
        <v/>
      </c>
      <c r="C12" s="10" t="str">
        <f t="shared" si="2"/>
        <v>Afternoon44975</v>
      </c>
      <c r="D12" s="5" t="str">
        <f>IF('by region'!$C$2="Any","Any",'Fixture list'!W12)&amp;M12&amp;IF('by region'!$I$2="Any","Any",N12)&amp;G12</f>
        <v>AnyJumpAny44975</v>
      </c>
      <c r="E12" s="5" t="e">
        <f>IF(I12=#REF!,'Fixture list'!G12,"")</f>
        <v>#REF!</v>
      </c>
      <c r="F12" s="5" t="str">
        <f t="shared" si="3"/>
        <v>449751</v>
      </c>
      <c r="G12" s="13">
        <v>44975</v>
      </c>
      <c r="H12" s="14" t="s">
        <v>37</v>
      </c>
      <c r="I12" s="14" t="s">
        <v>55</v>
      </c>
      <c r="J12" s="14" t="s">
        <v>9</v>
      </c>
      <c r="K12" s="14" t="s">
        <v>10</v>
      </c>
      <c r="L12" s="14" t="s">
        <v>19</v>
      </c>
      <c r="M12" s="14" t="s">
        <v>12</v>
      </c>
      <c r="N12" s="14" t="s">
        <v>13</v>
      </c>
      <c r="O12" s="14" t="s">
        <v>14</v>
      </c>
      <c r="P12" s="14" t="s">
        <v>337</v>
      </c>
      <c r="Q12" s="12">
        <f t="shared" si="4"/>
        <v>1</v>
      </c>
      <c r="R12" s="12" cm="1">
        <f t="array" ref="R12">SUMPRODUCT(($G$2:$G$3117=G12)*(Q12&gt;$Q$2:$Q$3117))+1</f>
        <v>1</v>
      </c>
      <c r="S12" s="12">
        <f t="shared" si="5"/>
        <v>100419</v>
      </c>
      <c r="T12" cm="1">
        <f t="array" ref="T12">SUMPRODUCT(($G$2:$G$3117=G12)*(S12&gt;$S$2:$S$3117))+1</f>
        <v>1</v>
      </c>
      <c r="U12" t="str">
        <f t="shared" si="6"/>
        <v xml:space="preserve">Ascot </v>
      </c>
      <c r="V12">
        <v>0</v>
      </c>
      <c r="W12" t="s">
        <v>30</v>
      </c>
      <c r="X12">
        <f t="shared" si="7"/>
        <v>2023</v>
      </c>
    </row>
    <row r="13" spans="1:24" x14ac:dyDescent="0.25">
      <c r="A13" s="10" t="str">
        <f t="shared" si="0"/>
        <v/>
      </c>
      <c r="B13" s="10" t="str">
        <f t="shared" si="1"/>
        <v/>
      </c>
      <c r="C13" s="10" t="str">
        <f t="shared" si="2"/>
        <v>Afternoon45018</v>
      </c>
      <c r="D13" s="5" t="str">
        <f>IF('by region'!$C$2="Any","Any",'Fixture list'!W13)&amp;M13&amp;IF('by region'!$I$2="Any","Any",N13)&amp;G13</f>
        <v>AnyJumpAny45018</v>
      </c>
      <c r="E13" s="5" t="e">
        <f>IF(I13=#REF!,'Fixture list'!G13,"")</f>
        <v>#REF!</v>
      </c>
      <c r="F13" s="5" t="str">
        <f t="shared" si="3"/>
        <v>450181</v>
      </c>
      <c r="G13" s="13">
        <v>45018</v>
      </c>
      <c r="H13" s="14" t="s">
        <v>40</v>
      </c>
      <c r="I13" s="14" t="s">
        <v>55</v>
      </c>
      <c r="J13" s="14" t="s">
        <v>9</v>
      </c>
      <c r="K13" s="14" t="s">
        <v>10</v>
      </c>
      <c r="L13" s="14" t="s">
        <v>19</v>
      </c>
      <c r="M13" s="14" t="s">
        <v>12</v>
      </c>
      <c r="N13" s="14" t="s">
        <v>13</v>
      </c>
      <c r="O13" s="14" t="s">
        <v>14</v>
      </c>
      <c r="P13" s="14" t="s">
        <v>492</v>
      </c>
      <c r="Q13" s="12">
        <f t="shared" si="4"/>
        <v>1</v>
      </c>
      <c r="R13" s="12" cm="1">
        <f t="array" ref="R13">SUMPRODUCT(($G$2:$G$3117=G13)*(Q13&gt;$Q$2:$Q$3117))+1</f>
        <v>1</v>
      </c>
      <c r="S13" s="12">
        <f t="shared" si="5"/>
        <v>100420</v>
      </c>
      <c r="T13" cm="1">
        <f t="array" ref="T13">SUMPRODUCT(($G$2:$G$3117=G13)*(S13&gt;$S$2:$S$3117))+1</f>
        <v>1</v>
      </c>
      <c r="U13" t="str">
        <f t="shared" si="6"/>
        <v xml:space="preserve">Ascot </v>
      </c>
      <c r="V13">
        <v>0</v>
      </c>
      <c r="W13" t="s">
        <v>30</v>
      </c>
      <c r="X13">
        <f t="shared" si="7"/>
        <v>2023</v>
      </c>
    </row>
    <row r="14" spans="1:24" x14ac:dyDescent="0.25">
      <c r="A14" s="10" t="str">
        <f t="shared" si="0"/>
        <v/>
      </c>
      <c r="B14" s="10" t="str">
        <f t="shared" si="1"/>
        <v/>
      </c>
      <c r="C14" s="10" t="str">
        <f t="shared" si="2"/>
        <v>Afternoon45049</v>
      </c>
      <c r="D14" s="5" t="str">
        <f>IF('by region'!$C$2="Any","Any",'Fixture list'!W14)&amp;M14&amp;IF('by region'!$I$2="Any","Any",N14)&amp;G14</f>
        <v>AnyFlatAny45049</v>
      </c>
      <c r="E14" s="5" t="e">
        <f>IF(I14=#REF!,'Fixture list'!G14,"")</f>
        <v>#REF!</v>
      </c>
      <c r="F14" s="5" t="str">
        <f t="shared" si="3"/>
        <v>450491</v>
      </c>
      <c r="G14" s="13">
        <v>45049</v>
      </c>
      <c r="H14" s="14" t="s">
        <v>27</v>
      </c>
      <c r="I14" s="14" t="s">
        <v>55</v>
      </c>
      <c r="J14" s="14" t="s">
        <v>9</v>
      </c>
      <c r="K14" s="14" t="s">
        <v>10</v>
      </c>
      <c r="L14" s="14" t="s">
        <v>19</v>
      </c>
      <c r="M14" s="14" t="s">
        <v>25</v>
      </c>
      <c r="N14" s="14" t="s">
        <v>13</v>
      </c>
      <c r="O14" s="14" t="s">
        <v>14</v>
      </c>
      <c r="P14" s="14" t="s">
        <v>616</v>
      </c>
      <c r="Q14" s="12">
        <f t="shared" si="4"/>
        <v>1</v>
      </c>
      <c r="R14" s="12" cm="1">
        <f t="array" ref="R14">SUMPRODUCT(($G$2:$G$3117=G14)*(Q14&gt;$Q$2:$Q$3117))+1</f>
        <v>1</v>
      </c>
      <c r="S14" s="12">
        <f t="shared" si="5"/>
        <v>100423</v>
      </c>
      <c r="T14" cm="1">
        <f t="array" ref="T14">SUMPRODUCT(($G$2:$G$3117=G14)*(S14&gt;$S$2:$S$3117))+1</f>
        <v>1</v>
      </c>
      <c r="U14" t="str">
        <f t="shared" si="6"/>
        <v xml:space="preserve">ASCOT </v>
      </c>
      <c r="V14">
        <v>0</v>
      </c>
      <c r="W14" t="s">
        <v>30</v>
      </c>
      <c r="X14">
        <f t="shared" si="7"/>
        <v>2023</v>
      </c>
    </row>
    <row r="15" spans="1:24" x14ac:dyDescent="0.25">
      <c r="A15" s="10" t="str">
        <f t="shared" si="0"/>
        <v/>
      </c>
      <c r="B15" s="10" t="str">
        <f t="shared" si="1"/>
        <v/>
      </c>
      <c r="C15" s="10" t="str">
        <f t="shared" si="2"/>
        <v>Afternoon45058</v>
      </c>
      <c r="D15" s="5" t="str">
        <f>IF('by region'!$C$2="Any","Any",'Fixture list'!W15)&amp;M15&amp;IF('by region'!$I$2="Any","Any",N15)&amp;G15</f>
        <v>AnyFlatAny45058</v>
      </c>
      <c r="E15" s="5" t="e">
        <f>IF(I15=#REF!,'Fixture list'!G15,"")</f>
        <v>#REF!</v>
      </c>
      <c r="F15" s="5" t="str">
        <f t="shared" si="3"/>
        <v>450581</v>
      </c>
      <c r="G15" s="13">
        <v>45058</v>
      </c>
      <c r="H15" s="14" t="s">
        <v>35</v>
      </c>
      <c r="I15" s="14" t="s">
        <v>55</v>
      </c>
      <c r="J15" s="14" t="s">
        <v>9</v>
      </c>
      <c r="K15" s="14" t="s">
        <v>10</v>
      </c>
      <c r="L15" s="14" t="s">
        <v>19</v>
      </c>
      <c r="M15" s="14" t="s">
        <v>25</v>
      </c>
      <c r="N15" s="14" t="s">
        <v>13</v>
      </c>
      <c r="O15" s="14" t="s">
        <v>14</v>
      </c>
      <c r="P15" s="14" t="s">
        <v>657</v>
      </c>
      <c r="Q15" s="12">
        <f t="shared" si="4"/>
        <v>1</v>
      </c>
      <c r="R15" s="12" cm="1">
        <f t="array" ref="R15">SUMPRODUCT(($G$2:$G$3117=G15)*(Q15&gt;$Q$2:$Q$3117))+1</f>
        <v>1</v>
      </c>
      <c r="S15" s="12">
        <f t="shared" si="5"/>
        <v>100432</v>
      </c>
      <c r="T15" cm="1">
        <f t="array" ref="T15">SUMPRODUCT(($G$2:$G$3117=G15)*(S15&gt;$S$2:$S$3117))+1</f>
        <v>1</v>
      </c>
      <c r="U15" t="str">
        <f t="shared" si="6"/>
        <v xml:space="preserve">ASCOT </v>
      </c>
      <c r="V15">
        <v>0</v>
      </c>
      <c r="W15" t="s">
        <v>19</v>
      </c>
      <c r="X15">
        <f t="shared" si="7"/>
        <v>2023</v>
      </c>
    </row>
    <row r="16" spans="1:24" x14ac:dyDescent="0.25">
      <c r="A16" s="10" t="str">
        <f t="shared" si="0"/>
        <v/>
      </c>
      <c r="B16" s="10" t="str">
        <f t="shared" si="1"/>
        <v/>
      </c>
      <c r="C16" s="10" t="str">
        <f t="shared" si="2"/>
        <v>Afternoon45059</v>
      </c>
      <c r="D16" s="5" t="str">
        <f>IF('by region'!$C$2="Any","Any",'Fixture list'!W16)&amp;M16&amp;IF('by region'!$I$2="Any","Any",N16)&amp;G16</f>
        <v>AnyFlatAny45059</v>
      </c>
      <c r="E16" s="5" t="e">
        <f>IF(I16=#REF!,'Fixture list'!G16,"")</f>
        <v>#REF!</v>
      </c>
      <c r="F16" s="5" t="str">
        <f t="shared" si="3"/>
        <v>450591</v>
      </c>
      <c r="G16" s="13">
        <v>45059</v>
      </c>
      <c r="H16" s="14" t="s">
        <v>37</v>
      </c>
      <c r="I16" s="14" t="s">
        <v>55</v>
      </c>
      <c r="J16" s="14" t="s">
        <v>9</v>
      </c>
      <c r="K16" s="14" t="s">
        <v>10</v>
      </c>
      <c r="L16" s="14" t="s">
        <v>19</v>
      </c>
      <c r="M16" s="14" t="s">
        <v>25</v>
      </c>
      <c r="N16" s="14" t="s">
        <v>13</v>
      </c>
      <c r="O16" s="14" t="s">
        <v>14</v>
      </c>
      <c r="P16" s="14" t="s">
        <v>664</v>
      </c>
      <c r="Q16" s="12">
        <f t="shared" si="4"/>
        <v>1</v>
      </c>
      <c r="R16" s="12" cm="1">
        <f t="array" ref="R16">SUMPRODUCT(($G$2:$G$3117=G16)*(Q16&gt;$Q$2:$Q$3117))+1</f>
        <v>1</v>
      </c>
      <c r="S16" s="12">
        <f t="shared" si="5"/>
        <v>100421</v>
      </c>
      <c r="T16" cm="1">
        <f t="array" ref="T16">SUMPRODUCT(($G$2:$G$3117=G16)*(S16&gt;$S$2:$S$3117))+1</f>
        <v>1</v>
      </c>
      <c r="U16" t="str">
        <f t="shared" si="6"/>
        <v xml:space="preserve">ASCOT </v>
      </c>
      <c r="V16">
        <v>0</v>
      </c>
      <c r="W16" t="s">
        <v>11</v>
      </c>
      <c r="X16">
        <f t="shared" si="7"/>
        <v>2023</v>
      </c>
    </row>
    <row r="17" spans="1:24" x14ac:dyDescent="0.25">
      <c r="A17" s="10" t="str">
        <f t="shared" si="0"/>
        <v/>
      </c>
      <c r="B17" s="10" t="str">
        <f t="shared" si="1"/>
        <v/>
      </c>
      <c r="C17" s="10" t="str">
        <f t="shared" si="2"/>
        <v>Afternoon45097</v>
      </c>
      <c r="D17" s="5" t="str">
        <f>IF('by region'!$C$2="Any","Any",'Fixture list'!W17)&amp;M17&amp;IF('by region'!$I$2="Any","Any",N17)&amp;G17</f>
        <v>AnyFlatAny45097</v>
      </c>
      <c r="E17" s="5" t="e">
        <f>IF(I17=#REF!,'Fixture list'!G17,"")</f>
        <v>#REF!</v>
      </c>
      <c r="F17" s="5" t="str">
        <f t="shared" si="3"/>
        <v>450971</v>
      </c>
      <c r="G17" s="13">
        <v>45097</v>
      </c>
      <c r="H17" s="14" t="s">
        <v>7</v>
      </c>
      <c r="I17" s="14" t="s">
        <v>55</v>
      </c>
      <c r="J17" s="14" t="s">
        <v>9</v>
      </c>
      <c r="K17" s="14" t="s">
        <v>10</v>
      </c>
      <c r="L17" s="14" t="s">
        <v>19</v>
      </c>
      <c r="M17" s="14" t="s">
        <v>25</v>
      </c>
      <c r="N17" s="14" t="s">
        <v>13</v>
      </c>
      <c r="O17" s="14" t="s">
        <v>14</v>
      </c>
      <c r="P17" s="14" t="s">
        <v>845</v>
      </c>
      <c r="Q17" s="12">
        <f t="shared" si="4"/>
        <v>1</v>
      </c>
      <c r="R17" s="12" cm="1">
        <f t="array" ref="R17">SUMPRODUCT(($G$2:$G$3117=G17)*(Q17&gt;$Q$2:$Q$3117))+1</f>
        <v>1</v>
      </c>
      <c r="S17" s="12">
        <f t="shared" si="5"/>
        <v>100424</v>
      </c>
      <c r="T17" cm="1">
        <f t="array" ref="T17">SUMPRODUCT(($G$2:$G$3117=G17)*(S17&gt;$S$2:$S$3117))+1</f>
        <v>1</v>
      </c>
      <c r="U17" t="str">
        <f t="shared" si="6"/>
        <v xml:space="preserve">ASCOT </v>
      </c>
      <c r="V17">
        <v>0</v>
      </c>
      <c r="W17" t="s">
        <v>30</v>
      </c>
      <c r="X17">
        <f t="shared" si="7"/>
        <v>2023</v>
      </c>
    </row>
    <row r="18" spans="1:24" x14ac:dyDescent="0.25">
      <c r="A18" s="10" t="str">
        <f t="shared" si="0"/>
        <v/>
      </c>
      <c r="B18" s="10" t="str">
        <f t="shared" si="1"/>
        <v/>
      </c>
      <c r="C18" s="10" t="str">
        <f t="shared" si="2"/>
        <v>Afternoon45098</v>
      </c>
      <c r="D18" s="5" t="str">
        <f>IF('by region'!$C$2="Any","Any",'Fixture list'!W18)&amp;M18&amp;IF('by region'!$I$2="Any","Any",N18)&amp;G18</f>
        <v>AnyFlatAny45098</v>
      </c>
      <c r="E18" s="5" t="e">
        <f>IF(I18=#REF!,'Fixture list'!G18,"")</f>
        <v>#REF!</v>
      </c>
      <c r="F18" s="5" t="str">
        <f t="shared" si="3"/>
        <v>450981</v>
      </c>
      <c r="G18" s="13">
        <v>45098</v>
      </c>
      <c r="H18" s="14" t="s">
        <v>27</v>
      </c>
      <c r="I18" s="14" t="s">
        <v>55</v>
      </c>
      <c r="J18" s="14" t="s">
        <v>9</v>
      </c>
      <c r="K18" s="14" t="s">
        <v>10</v>
      </c>
      <c r="L18" s="14" t="s">
        <v>19</v>
      </c>
      <c r="M18" s="14" t="s">
        <v>25</v>
      </c>
      <c r="N18" s="14" t="s">
        <v>13</v>
      </c>
      <c r="O18" s="14" t="s">
        <v>14</v>
      </c>
      <c r="P18" s="14" t="s">
        <v>851</v>
      </c>
      <c r="Q18" s="12">
        <f t="shared" si="4"/>
        <v>1</v>
      </c>
      <c r="R18" s="12" cm="1">
        <f t="array" ref="R18">SUMPRODUCT(($G$2:$G$3117=G18)*(Q18&gt;$Q$2:$Q$3117))+1</f>
        <v>1</v>
      </c>
      <c r="S18" s="12">
        <f t="shared" si="5"/>
        <v>100425</v>
      </c>
      <c r="T18" cm="1">
        <f t="array" ref="T18">SUMPRODUCT(($G$2:$G$3117=G18)*(S18&gt;$S$2:$S$3117))+1</f>
        <v>1</v>
      </c>
      <c r="U18" t="str">
        <f t="shared" si="6"/>
        <v xml:space="preserve">ASCOT </v>
      </c>
      <c r="V18">
        <v>0</v>
      </c>
      <c r="W18" t="s">
        <v>30</v>
      </c>
      <c r="X18">
        <f t="shared" si="7"/>
        <v>2023</v>
      </c>
    </row>
    <row r="19" spans="1:24" x14ac:dyDescent="0.25">
      <c r="A19" s="10" t="str">
        <f t="shared" si="0"/>
        <v/>
      </c>
      <c r="B19" s="10" t="str">
        <f t="shared" si="1"/>
        <v/>
      </c>
      <c r="C19" s="10" t="str">
        <f t="shared" si="2"/>
        <v>Afternoon45099</v>
      </c>
      <c r="D19" s="5" t="str">
        <f>IF('by region'!$C$2="Any","Any",'Fixture list'!W19)&amp;M19&amp;IF('by region'!$I$2="Any","Any",N19)&amp;G19</f>
        <v>AnyFlatAny45099</v>
      </c>
      <c r="E19" s="5" t="e">
        <f>IF(I19=#REF!,'Fixture list'!G19,"")</f>
        <v>#REF!</v>
      </c>
      <c r="F19" s="5" t="str">
        <f t="shared" si="3"/>
        <v>450991</v>
      </c>
      <c r="G19" s="13">
        <v>45099</v>
      </c>
      <c r="H19" s="14" t="s">
        <v>34</v>
      </c>
      <c r="I19" s="14" t="s">
        <v>55</v>
      </c>
      <c r="J19" s="14" t="s">
        <v>9</v>
      </c>
      <c r="K19" s="14" t="s">
        <v>10</v>
      </c>
      <c r="L19" s="14" t="s">
        <v>19</v>
      </c>
      <c r="M19" s="14" t="s">
        <v>25</v>
      </c>
      <c r="N19" s="14" t="s">
        <v>13</v>
      </c>
      <c r="O19" s="14" t="s">
        <v>14</v>
      </c>
      <c r="P19" s="14" t="s">
        <v>855</v>
      </c>
      <c r="Q19" s="12">
        <f t="shared" si="4"/>
        <v>1</v>
      </c>
      <c r="R19" s="12" cm="1">
        <f t="array" ref="R19">SUMPRODUCT(($G$2:$G$3117=G19)*(Q19&gt;$Q$2:$Q$3117))+1</f>
        <v>1</v>
      </c>
      <c r="S19" s="12">
        <f t="shared" si="5"/>
        <v>100426</v>
      </c>
      <c r="T19" cm="1">
        <f t="array" ref="T19">SUMPRODUCT(($G$2:$G$3117=G19)*(S19&gt;$S$2:$S$3117))+1</f>
        <v>1</v>
      </c>
      <c r="U19" t="str">
        <f t="shared" si="6"/>
        <v xml:space="preserve">ASCOT </v>
      </c>
      <c r="V19">
        <v>0</v>
      </c>
      <c r="W19" t="s">
        <v>30</v>
      </c>
      <c r="X19">
        <f t="shared" si="7"/>
        <v>2023</v>
      </c>
    </row>
    <row r="20" spans="1:24" x14ac:dyDescent="0.25">
      <c r="A20" s="10" t="str">
        <f t="shared" si="0"/>
        <v/>
      </c>
      <c r="B20" s="10" t="str">
        <f t="shared" si="1"/>
        <v/>
      </c>
      <c r="C20" s="10" t="str">
        <f t="shared" si="2"/>
        <v>Afternoon45100</v>
      </c>
      <c r="D20" s="5" t="str">
        <f>IF('by region'!$C$2="Any","Any",'Fixture list'!W20)&amp;M20&amp;IF('by region'!$I$2="Any","Any",N20)&amp;G20</f>
        <v>AnyFlatAny45100</v>
      </c>
      <c r="E20" s="5" t="e">
        <f>IF(I20=#REF!,'Fixture list'!G20,"")</f>
        <v>#REF!</v>
      </c>
      <c r="F20" s="5" t="str">
        <f t="shared" si="3"/>
        <v>451001</v>
      </c>
      <c r="G20" s="13">
        <v>45100</v>
      </c>
      <c r="H20" s="14" t="s">
        <v>35</v>
      </c>
      <c r="I20" s="14" t="s">
        <v>55</v>
      </c>
      <c r="J20" s="14" t="s">
        <v>9</v>
      </c>
      <c r="K20" s="14" t="s">
        <v>10</v>
      </c>
      <c r="L20" s="14" t="s">
        <v>19</v>
      </c>
      <c r="M20" s="14" t="s">
        <v>25</v>
      </c>
      <c r="N20" s="14" t="s">
        <v>13</v>
      </c>
      <c r="O20" s="14" t="s">
        <v>14</v>
      </c>
      <c r="P20" s="14" t="s">
        <v>861</v>
      </c>
      <c r="Q20" s="12">
        <f t="shared" si="4"/>
        <v>1</v>
      </c>
      <c r="R20" s="12" cm="1">
        <f t="array" ref="R20">SUMPRODUCT(($G$2:$G$3117=G20)*(Q20&gt;$Q$2:$Q$3117))+1</f>
        <v>1</v>
      </c>
      <c r="S20" s="12">
        <f t="shared" si="5"/>
        <v>100427</v>
      </c>
      <c r="T20" cm="1">
        <f t="array" ref="T20">SUMPRODUCT(($G$2:$G$3117=G20)*(S20&gt;$S$2:$S$3117))+1</f>
        <v>1</v>
      </c>
      <c r="U20" t="str">
        <f t="shared" si="6"/>
        <v xml:space="preserve">ASCOT </v>
      </c>
      <c r="V20">
        <v>0</v>
      </c>
      <c r="W20" t="s">
        <v>30</v>
      </c>
      <c r="X20">
        <f t="shared" si="7"/>
        <v>2023</v>
      </c>
    </row>
    <row r="21" spans="1:24" x14ac:dyDescent="0.25">
      <c r="A21" s="10" t="str">
        <f t="shared" si="0"/>
        <v/>
      </c>
      <c r="B21" s="10" t="str">
        <f t="shared" si="1"/>
        <v/>
      </c>
      <c r="C21" s="10" t="str">
        <f t="shared" si="2"/>
        <v>Afternoon45101</v>
      </c>
      <c r="D21" s="5" t="str">
        <f>IF('by region'!$C$2="Any","Any",'Fixture list'!W21)&amp;M21&amp;IF('by region'!$I$2="Any","Any",N21)&amp;G21</f>
        <v>AnyFlatAny45101</v>
      </c>
      <c r="E21" s="5" t="e">
        <f>IF(I21=#REF!,'Fixture list'!G21,"")</f>
        <v>#REF!</v>
      </c>
      <c r="F21" s="5" t="str">
        <f t="shared" si="3"/>
        <v>451011</v>
      </c>
      <c r="G21" s="13">
        <v>45101</v>
      </c>
      <c r="H21" s="14" t="s">
        <v>37</v>
      </c>
      <c r="I21" s="14" t="s">
        <v>55</v>
      </c>
      <c r="J21" s="14" t="s">
        <v>9</v>
      </c>
      <c r="K21" s="14" t="s">
        <v>10</v>
      </c>
      <c r="L21" s="14" t="s">
        <v>19</v>
      </c>
      <c r="M21" s="14" t="s">
        <v>25</v>
      </c>
      <c r="N21" s="14" t="s">
        <v>13</v>
      </c>
      <c r="O21" s="14" t="s">
        <v>14</v>
      </c>
      <c r="P21" s="14" t="s">
        <v>866</v>
      </c>
      <c r="Q21" s="12">
        <f t="shared" si="4"/>
        <v>1</v>
      </c>
      <c r="R21" s="12" cm="1">
        <f t="array" ref="R21">SUMPRODUCT(($G$2:$G$3117=G21)*(Q21&gt;$Q$2:$Q$3117))+1</f>
        <v>1</v>
      </c>
      <c r="S21" s="12">
        <f t="shared" si="5"/>
        <v>100428</v>
      </c>
      <c r="T21" cm="1">
        <f t="array" ref="T21">SUMPRODUCT(($G$2:$G$3117=G21)*(S21&gt;$S$2:$S$3117))+1</f>
        <v>1</v>
      </c>
      <c r="U21" t="str">
        <f t="shared" si="6"/>
        <v xml:space="preserve">ASCOT </v>
      </c>
      <c r="V21">
        <v>0</v>
      </c>
      <c r="W21" t="s">
        <v>30</v>
      </c>
      <c r="X21">
        <f t="shared" si="7"/>
        <v>2023</v>
      </c>
    </row>
    <row r="22" spans="1:24" x14ac:dyDescent="0.25">
      <c r="A22" s="10" t="str">
        <f t="shared" si="0"/>
        <v/>
      </c>
      <c r="B22" s="10" t="str">
        <f t="shared" si="1"/>
        <v/>
      </c>
      <c r="C22" s="10" t="str">
        <f t="shared" si="2"/>
        <v>Afternoon45121</v>
      </c>
      <c r="D22" s="5" t="str">
        <f>IF('by region'!$C$2="Any","Any",'Fixture list'!W22)&amp;M22&amp;IF('by region'!$I$2="Any","Any",N22)&amp;G22</f>
        <v>AnyFlatAny45121</v>
      </c>
      <c r="E22" s="5" t="e">
        <f>IF(I22=#REF!,'Fixture list'!G22,"")</f>
        <v>#REF!</v>
      </c>
      <c r="F22" s="5" t="str">
        <f t="shared" si="3"/>
        <v>451211</v>
      </c>
      <c r="G22" s="13">
        <v>45121</v>
      </c>
      <c r="H22" s="14" t="s">
        <v>35</v>
      </c>
      <c r="I22" s="14" t="s">
        <v>55</v>
      </c>
      <c r="J22" s="14" t="s">
        <v>9</v>
      </c>
      <c r="K22" s="14" t="s">
        <v>10</v>
      </c>
      <c r="L22" s="14" t="s">
        <v>19</v>
      </c>
      <c r="M22" s="14" t="s">
        <v>25</v>
      </c>
      <c r="N22" s="14" t="s">
        <v>13</v>
      </c>
      <c r="O22" s="14" t="s">
        <v>14</v>
      </c>
      <c r="P22" s="14" t="s">
        <v>959</v>
      </c>
      <c r="Q22" s="12">
        <f t="shared" si="4"/>
        <v>1</v>
      </c>
      <c r="R22" s="12" cm="1">
        <f t="array" ref="R22">SUMPRODUCT(($G$2:$G$3117=G22)*(Q22&gt;$Q$2:$Q$3117))+1</f>
        <v>1</v>
      </c>
      <c r="S22" s="12">
        <f t="shared" si="5"/>
        <v>100442</v>
      </c>
      <c r="T22" cm="1">
        <f t="array" ref="T22">SUMPRODUCT(($G$2:$G$3117=G22)*(S22&gt;$S$2:$S$3117))+1</f>
        <v>1</v>
      </c>
      <c r="U22" t="str">
        <f t="shared" si="6"/>
        <v xml:space="preserve">ASCOT </v>
      </c>
      <c r="V22">
        <v>0</v>
      </c>
      <c r="W22" t="s">
        <v>30</v>
      </c>
      <c r="X22">
        <f t="shared" si="7"/>
        <v>2023</v>
      </c>
    </row>
    <row r="23" spans="1:24" x14ac:dyDescent="0.25">
      <c r="A23" s="10" t="str">
        <f t="shared" si="0"/>
        <v/>
      </c>
      <c r="B23" s="10" t="str">
        <f t="shared" si="1"/>
        <v/>
      </c>
      <c r="C23" s="10" t="str">
        <f t="shared" si="2"/>
        <v>Afternoon45122</v>
      </c>
      <c r="D23" s="5" t="str">
        <f>IF('by region'!$C$2="Any","Any",'Fixture list'!W23)&amp;M23&amp;IF('by region'!$I$2="Any","Any",N23)&amp;G23</f>
        <v>AnyFlatAny45122</v>
      </c>
      <c r="E23" s="5" t="e">
        <f>IF(I23=#REF!,'Fixture list'!G23,"")</f>
        <v>#REF!</v>
      </c>
      <c r="F23" s="5" t="str">
        <f t="shared" si="3"/>
        <v>451221</v>
      </c>
      <c r="G23" s="13">
        <v>45122</v>
      </c>
      <c r="H23" s="14" t="s">
        <v>37</v>
      </c>
      <c r="I23" s="14" t="s">
        <v>55</v>
      </c>
      <c r="J23" s="14" t="s">
        <v>9</v>
      </c>
      <c r="K23" s="14" t="s">
        <v>10</v>
      </c>
      <c r="L23" s="14" t="s">
        <v>19</v>
      </c>
      <c r="M23" s="14" t="s">
        <v>25</v>
      </c>
      <c r="N23" s="14" t="s">
        <v>13</v>
      </c>
      <c r="O23" s="14" t="s">
        <v>14</v>
      </c>
      <c r="P23" s="14" t="s">
        <v>964</v>
      </c>
      <c r="Q23" s="12">
        <f t="shared" si="4"/>
        <v>1</v>
      </c>
      <c r="R23" s="12" cm="1">
        <f t="array" ref="R23">SUMPRODUCT(($G$2:$G$3117=G23)*(Q23&gt;$Q$2:$Q$3117))+1</f>
        <v>1</v>
      </c>
      <c r="S23" s="12">
        <f t="shared" si="5"/>
        <v>100434</v>
      </c>
      <c r="T23" cm="1">
        <f t="array" ref="T23">SUMPRODUCT(($G$2:$G$3117=G23)*(S23&gt;$S$2:$S$3117))+1</f>
        <v>1</v>
      </c>
      <c r="U23" t="str">
        <f t="shared" si="6"/>
        <v xml:space="preserve">ASCOT </v>
      </c>
      <c r="V23">
        <v>0</v>
      </c>
      <c r="W23" t="s">
        <v>30</v>
      </c>
      <c r="X23">
        <f t="shared" si="7"/>
        <v>2023</v>
      </c>
    </row>
    <row r="24" spans="1:24" x14ac:dyDescent="0.25">
      <c r="A24" s="10" t="str">
        <f t="shared" si="0"/>
        <v/>
      </c>
      <c r="B24" s="10" t="str">
        <f t="shared" si="1"/>
        <v/>
      </c>
      <c r="C24" s="10" t="str">
        <f t="shared" si="2"/>
        <v>Afternoon45135</v>
      </c>
      <c r="D24" s="5" t="str">
        <f>IF('by region'!$C$2="Any","Any",'Fixture list'!W24)&amp;M24&amp;IF('by region'!$I$2="Any","Any",N24)&amp;G24</f>
        <v>AnyFlatAny45135</v>
      </c>
      <c r="E24" s="5" t="e">
        <f>IF(I24=#REF!,'Fixture list'!G24,"")</f>
        <v>#REF!</v>
      </c>
      <c r="F24" s="5" t="str">
        <f t="shared" si="3"/>
        <v>451351</v>
      </c>
      <c r="G24" s="13">
        <v>45135</v>
      </c>
      <c r="H24" s="14" t="s">
        <v>35</v>
      </c>
      <c r="I24" s="14" t="s">
        <v>55</v>
      </c>
      <c r="J24" s="14" t="s">
        <v>9</v>
      </c>
      <c r="K24" s="14" t="s">
        <v>10</v>
      </c>
      <c r="L24" s="14" t="s">
        <v>19</v>
      </c>
      <c r="M24" s="14" t="s">
        <v>25</v>
      </c>
      <c r="N24" s="14" t="s">
        <v>13</v>
      </c>
      <c r="O24" s="14" t="s">
        <v>14</v>
      </c>
      <c r="P24" s="14" t="s">
        <v>1024</v>
      </c>
      <c r="Q24" s="12">
        <f t="shared" si="4"/>
        <v>1</v>
      </c>
      <c r="R24" s="12" cm="1">
        <f t="array" ref="R24">SUMPRODUCT(($G$2:$G$3117=G24)*(Q24&gt;$Q$2:$Q$3117))+1</f>
        <v>1</v>
      </c>
      <c r="S24" s="12">
        <f t="shared" si="5"/>
        <v>100429</v>
      </c>
      <c r="T24" cm="1">
        <f t="array" ref="T24">SUMPRODUCT(($G$2:$G$3117=G24)*(S24&gt;$S$2:$S$3117))+1</f>
        <v>1</v>
      </c>
      <c r="U24" t="str">
        <f t="shared" si="6"/>
        <v xml:space="preserve">ASCOT </v>
      </c>
      <c r="V24">
        <v>0</v>
      </c>
      <c r="W24" t="s">
        <v>30</v>
      </c>
      <c r="X24">
        <f t="shared" si="7"/>
        <v>2023</v>
      </c>
    </row>
    <row r="25" spans="1:24" x14ac:dyDescent="0.25">
      <c r="A25" s="10" t="str">
        <f t="shared" si="0"/>
        <v/>
      </c>
      <c r="B25" s="10" t="str">
        <f t="shared" si="1"/>
        <v/>
      </c>
      <c r="C25" s="10" t="str">
        <f t="shared" si="2"/>
        <v>Afternoon45136</v>
      </c>
      <c r="D25" s="5" t="str">
        <f>IF('by region'!$C$2="Any","Any",'Fixture list'!W25)&amp;M25&amp;IF('by region'!$I$2="Any","Any",N25)&amp;G25</f>
        <v>AnyFlatAny45136</v>
      </c>
      <c r="E25" s="5" t="e">
        <f>IF(I25=#REF!,'Fixture list'!G25,"")</f>
        <v>#REF!</v>
      </c>
      <c r="F25" s="5" t="str">
        <f t="shared" si="3"/>
        <v>451361</v>
      </c>
      <c r="G25" s="13">
        <v>45136</v>
      </c>
      <c r="H25" s="14" t="s">
        <v>37</v>
      </c>
      <c r="I25" s="14" t="s">
        <v>55</v>
      </c>
      <c r="J25" s="14" t="s">
        <v>9</v>
      </c>
      <c r="K25" s="14" t="s">
        <v>10</v>
      </c>
      <c r="L25" s="14" t="s">
        <v>19</v>
      </c>
      <c r="M25" s="14" t="s">
        <v>25</v>
      </c>
      <c r="N25" s="14" t="s">
        <v>13</v>
      </c>
      <c r="O25" s="14" t="s">
        <v>14</v>
      </c>
      <c r="P25" s="14" t="s">
        <v>1030</v>
      </c>
      <c r="Q25" s="12">
        <f t="shared" si="4"/>
        <v>1</v>
      </c>
      <c r="R25" s="12" cm="1">
        <f t="array" ref="R25">SUMPRODUCT(($G$2:$G$3117=G25)*(Q25&gt;$Q$2:$Q$3117))+1</f>
        <v>1</v>
      </c>
      <c r="S25" s="12">
        <f t="shared" si="5"/>
        <v>100430</v>
      </c>
      <c r="T25" cm="1">
        <f t="array" ref="T25">SUMPRODUCT(($G$2:$G$3117=G25)*(S25&gt;$S$2:$S$3117))+1</f>
        <v>1</v>
      </c>
      <c r="U25" t="str">
        <f t="shared" si="6"/>
        <v xml:space="preserve">ASCOT </v>
      </c>
      <c r="V25">
        <v>0</v>
      </c>
      <c r="W25" t="s">
        <v>30</v>
      </c>
      <c r="X25">
        <f t="shared" si="7"/>
        <v>2023</v>
      </c>
    </row>
    <row r="26" spans="1:24" x14ac:dyDescent="0.25">
      <c r="A26" s="10" t="str">
        <f t="shared" si="0"/>
        <v/>
      </c>
      <c r="B26" s="10" t="str">
        <f t="shared" si="1"/>
        <v/>
      </c>
      <c r="C26" s="10" t="str">
        <f t="shared" si="2"/>
        <v>Afternoon45150</v>
      </c>
      <c r="D26" s="5" t="str">
        <f>IF('by region'!$C$2="Any","Any",'Fixture list'!W26)&amp;M26&amp;IF('by region'!$I$2="Any","Any",N26)&amp;G26</f>
        <v>AnyFlatAny45150</v>
      </c>
      <c r="E26" s="5" t="e">
        <f>IF(I26=#REF!,'Fixture list'!G26,"")</f>
        <v>#REF!</v>
      </c>
      <c r="F26" s="5" t="str">
        <f t="shared" si="3"/>
        <v>451501</v>
      </c>
      <c r="G26" s="13">
        <v>45150</v>
      </c>
      <c r="H26" s="14" t="s">
        <v>37</v>
      </c>
      <c r="I26" s="14" t="s">
        <v>55</v>
      </c>
      <c r="J26" s="14" t="s">
        <v>9</v>
      </c>
      <c r="K26" s="14" t="s">
        <v>10</v>
      </c>
      <c r="L26" s="14" t="s">
        <v>19</v>
      </c>
      <c r="M26" s="14" t="s">
        <v>25</v>
      </c>
      <c r="N26" s="14" t="s">
        <v>13</v>
      </c>
      <c r="O26" s="14" t="s">
        <v>14</v>
      </c>
      <c r="P26" s="14" t="s">
        <v>1094</v>
      </c>
      <c r="Q26" s="12">
        <f t="shared" si="4"/>
        <v>1</v>
      </c>
      <c r="R26" s="12" cm="1">
        <f t="array" ref="R26">SUMPRODUCT(($G$2:$G$3117=G26)*(Q26&gt;$Q$2:$Q$3117))+1</f>
        <v>1</v>
      </c>
      <c r="S26" s="12">
        <f t="shared" si="5"/>
        <v>100443</v>
      </c>
      <c r="T26" cm="1">
        <f t="array" ref="T26">SUMPRODUCT(($G$2:$G$3117=G26)*(S26&gt;$S$2:$S$3117))+1</f>
        <v>1</v>
      </c>
      <c r="U26" t="str">
        <f t="shared" si="6"/>
        <v xml:space="preserve">ASCOT </v>
      </c>
      <c r="V26">
        <v>0</v>
      </c>
      <c r="W26" t="s">
        <v>19</v>
      </c>
      <c r="X26">
        <f t="shared" si="7"/>
        <v>2023</v>
      </c>
    </row>
    <row r="27" spans="1:24" x14ac:dyDescent="0.25">
      <c r="A27" s="10" t="str">
        <f t="shared" si="0"/>
        <v/>
      </c>
      <c r="B27" s="10" t="str">
        <f t="shared" si="1"/>
        <v/>
      </c>
      <c r="C27" s="10" t="str">
        <f t="shared" si="2"/>
        <v>Afternoon45177</v>
      </c>
      <c r="D27" s="5" t="str">
        <f>IF('by region'!$C$2="Any","Any",'Fixture list'!W27)&amp;M27&amp;IF('by region'!$I$2="Any","Any",N27)&amp;G27</f>
        <v>AnyFlatAny45177</v>
      </c>
      <c r="E27" s="5" t="e">
        <f>IF(I27=#REF!,'Fixture list'!G27,"")</f>
        <v>#REF!</v>
      </c>
      <c r="F27" s="5" t="str">
        <f t="shared" si="3"/>
        <v>451771</v>
      </c>
      <c r="G27" s="13">
        <v>45177</v>
      </c>
      <c r="H27" s="14" t="s">
        <v>35</v>
      </c>
      <c r="I27" s="14" t="s">
        <v>55</v>
      </c>
      <c r="J27" s="14" t="s">
        <v>9</v>
      </c>
      <c r="K27" s="14" t="s">
        <v>10</v>
      </c>
      <c r="L27" s="14" t="s">
        <v>11</v>
      </c>
      <c r="M27" s="14" t="s">
        <v>25</v>
      </c>
      <c r="N27" s="14" t="s">
        <v>13</v>
      </c>
      <c r="O27" s="14" t="s">
        <v>14</v>
      </c>
      <c r="P27" s="14" t="s">
        <v>1216</v>
      </c>
      <c r="Q27" s="12">
        <f t="shared" si="4"/>
        <v>1</v>
      </c>
      <c r="R27" s="12" cm="1">
        <f t="array" ref="R27">SUMPRODUCT(($G$2:$G$3117=G27)*(Q27&gt;$Q$2:$Q$3117))+1</f>
        <v>1</v>
      </c>
      <c r="S27" s="12">
        <f t="shared" si="5"/>
        <v>100422</v>
      </c>
      <c r="T27" cm="1">
        <f t="array" ref="T27">SUMPRODUCT(($G$2:$G$3117=G27)*(S27&gt;$S$2:$S$3117))+1</f>
        <v>1</v>
      </c>
      <c r="U27" t="str">
        <f t="shared" si="6"/>
        <v xml:space="preserve">ASCOT </v>
      </c>
      <c r="V27">
        <v>0</v>
      </c>
      <c r="W27" t="s">
        <v>11</v>
      </c>
      <c r="X27">
        <f t="shared" si="7"/>
        <v>2023</v>
      </c>
    </row>
    <row r="28" spans="1:24" x14ac:dyDescent="0.25">
      <c r="A28" s="10" t="str">
        <f t="shared" si="0"/>
        <v/>
      </c>
      <c r="B28" s="10" t="str">
        <f t="shared" si="1"/>
        <v/>
      </c>
      <c r="C28" s="10" t="str">
        <f t="shared" si="2"/>
        <v>Afternoon45178</v>
      </c>
      <c r="D28" s="5" t="str">
        <f>IF('by region'!$C$2="Any","Any",'Fixture list'!W28)&amp;M28&amp;IF('by region'!$I$2="Any","Any",N28)&amp;G28</f>
        <v>AnyFlatAny45178</v>
      </c>
      <c r="E28" s="5" t="e">
        <f>IF(I28=#REF!,'Fixture list'!G28,"")</f>
        <v>#REF!</v>
      </c>
      <c r="F28" s="5" t="str">
        <f t="shared" si="3"/>
        <v>451785</v>
      </c>
      <c r="G28" s="13">
        <v>45178</v>
      </c>
      <c r="H28" s="14" t="s">
        <v>37</v>
      </c>
      <c r="I28" s="14" t="s">
        <v>55</v>
      </c>
      <c r="J28" s="14" t="s">
        <v>9</v>
      </c>
      <c r="K28" s="14" t="s">
        <v>10</v>
      </c>
      <c r="L28" s="14" t="s">
        <v>11</v>
      </c>
      <c r="M28" s="14" t="s">
        <v>25</v>
      </c>
      <c r="N28" s="14" t="s">
        <v>13</v>
      </c>
      <c r="O28" s="14" t="s">
        <v>14</v>
      </c>
      <c r="P28" s="14" t="s">
        <v>1220</v>
      </c>
      <c r="Q28" s="12">
        <f t="shared" si="4"/>
        <v>1</v>
      </c>
      <c r="R28" s="12" cm="1">
        <f t="array" ref="R28">SUMPRODUCT(($G$2:$G$3117=G28)*(Q28&gt;$Q$2:$Q$3117))+1</f>
        <v>1</v>
      </c>
      <c r="S28" s="12">
        <f t="shared" si="5"/>
        <v>113753</v>
      </c>
      <c r="T28" cm="1">
        <f t="array" ref="T28">SUMPRODUCT(($G$2:$G$3117=G28)*(S28&gt;$S$2:$S$3117))+1</f>
        <v>5</v>
      </c>
      <c r="U28" t="str">
        <f t="shared" si="6"/>
        <v xml:space="preserve">ASCOT </v>
      </c>
      <c r="V28">
        <v>0</v>
      </c>
      <c r="W28" t="s">
        <v>19</v>
      </c>
      <c r="X28">
        <f t="shared" si="7"/>
        <v>2023</v>
      </c>
    </row>
    <row r="29" spans="1:24" x14ac:dyDescent="0.25">
      <c r="A29" s="10" t="str">
        <f t="shared" si="0"/>
        <v/>
      </c>
      <c r="B29" s="10" t="str">
        <f t="shared" si="1"/>
        <v/>
      </c>
      <c r="C29" s="10" t="str">
        <f t="shared" si="2"/>
        <v>Afternoon45205</v>
      </c>
      <c r="D29" s="5" t="str">
        <f>IF('by region'!$C$2="Any","Any",'Fixture list'!W29)&amp;M29&amp;IF('by region'!$I$2="Any","Any",N29)&amp;G29</f>
        <v>AnyFlatAny45205</v>
      </c>
      <c r="E29" s="5" t="e">
        <f>IF(I29=#REF!,'Fixture list'!G29,"")</f>
        <v>#REF!</v>
      </c>
      <c r="F29" s="5" t="str">
        <f t="shared" si="3"/>
        <v>452053</v>
      </c>
      <c r="G29" s="13">
        <v>45205</v>
      </c>
      <c r="H29" s="14" t="s">
        <v>35</v>
      </c>
      <c r="I29" s="14" t="s">
        <v>55</v>
      </c>
      <c r="J29" s="14" t="s">
        <v>9</v>
      </c>
      <c r="K29" s="14" t="s">
        <v>10</v>
      </c>
      <c r="L29" s="14" t="s">
        <v>19</v>
      </c>
      <c r="M29" s="14" t="s">
        <v>25</v>
      </c>
      <c r="N29" s="14" t="s">
        <v>13</v>
      </c>
      <c r="O29" s="14" t="s">
        <v>14</v>
      </c>
      <c r="P29" s="14" t="s">
        <v>1328</v>
      </c>
      <c r="Q29" s="12">
        <f t="shared" si="4"/>
        <v>1</v>
      </c>
      <c r="R29" s="12" cm="1">
        <f t="array" ref="R29">SUMPRODUCT(($G$2:$G$3117=G29)*(Q29&gt;$Q$2:$Q$3117))+1</f>
        <v>1</v>
      </c>
      <c r="S29" s="12">
        <f t="shared" si="5"/>
        <v>111284</v>
      </c>
      <c r="T29" cm="1">
        <f t="array" ref="T29">SUMPRODUCT(($G$2:$G$3117=G29)*(S29&gt;$S$2:$S$3117))+1</f>
        <v>3</v>
      </c>
      <c r="U29" t="str">
        <f t="shared" si="6"/>
        <v xml:space="preserve">ASCOT </v>
      </c>
      <c r="V29">
        <v>0</v>
      </c>
      <c r="W29" t="s">
        <v>19</v>
      </c>
      <c r="X29">
        <f t="shared" si="7"/>
        <v>2023</v>
      </c>
    </row>
    <row r="30" spans="1:24" x14ac:dyDescent="0.25">
      <c r="A30" s="10" t="str">
        <f t="shared" si="0"/>
        <v/>
      </c>
      <c r="B30" s="10" t="str">
        <f t="shared" si="1"/>
        <v/>
      </c>
      <c r="C30" s="10" t="str">
        <f t="shared" si="2"/>
        <v>Afternoon45206</v>
      </c>
      <c r="D30" s="5" t="str">
        <f>IF('by region'!$C$2="Any","Any",'Fixture list'!W30)&amp;M30&amp;IF('by region'!$I$2="Any","Any",N30)&amp;G30</f>
        <v>AnyFlatAny45206</v>
      </c>
      <c r="E30" s="5" t="e">
        <f>IF(I30=#REF!,'Fixture list'!G30,"")</f>
        <v>#REF!</v>
      </c>
      <c r="F30" s="5" t="str">
        <f t="shared" si="3"/>
        <v>452061</v>
      </c>
      <c r="G30" s="13">
        <v>45206</v>
      </c>
      <c r="H30" s="14" t="s">
        <v>37</v>
      </c>
      <c r="I30" s="14" t="s">
        <v>55</v>
      </c>
      <c r="J30" s="14" t="s">
        <v>9</v>
      </c>
      <c r="K30" s="14" t="s">
        <v>10</v>
      </c>
      <c r="L30" s="14" t="s">
        <v>17</v>
      </c>
      <c r="M30" s="14" t="s">
        <v>25</v>
      </c>
      <c r="N30" s="14" t="s">
        <v>13</v>
      </c>
      <c r="O30" s="14" t="s">
        <v>14</v>
      </c>
      <c r="P30" s="14" t="s">
        <v>1331</v>
      </c>
      <c r="Q30" s="12">
        <f t="shared" si="4"/>
        <v>1</v>
      </c>
      <c r="R30" s="12" cm="1">
        <f t="array" ref="R30">SUMPRODUCT(($G$2:$G$3117=G30)*(Q30&gt;$Q$2:$Q$3117))+1</f>
        <v>1</v>
      </c>
      <c r="S30" s="12">
        <f t="shared" si="5"/>
        <v>100431</v>
      </c>
      <c r="T30" cm="1">
        <f t="array" ref="T30">SUMPRODUCT(($G$2:$G$3117=G30)*(S30&gt;$S$2:$S$3117))+1</f>
        <v>1</v>
      </c>
      <c r="U30" t="str">
        <f t="shared" si="6"/>
        <v xml:space="preserve">ASCOT </v>
      </c>
      <c r="V30">
        <v>0</v>
      </c>
      <c r="W30" t="s">
        <v>30</v>
      </c>
      <c r="X30">
        <f t="shared" si="7"/>
        <v>2023</v>
      </c>
    </row>
    <row r="31" spans="1:24" x14ac:dyDescent="0.25">
      <c r="A31" s="10" t="str">
        <f t="shared" si="0"/>
        <v/>
      </c>
      <c r="B31" s="10" t="str">
        <f t="shared" si="1"/>
        <v/>
      </c>
      <c r="C31" s="10" t="str">
        <f t="shared" si="2"/>
        <v>Afternoon45220</v>
      </c>
      <c r="D31" s="5" t="str">
        <f>IF('by region'!$C$2="Any","Any",'Fixture list'!W31)&amp;M31&amp;IF('by region'!$I$2="Any","Any",N31)&amp;G31</f>
        <v>AnyFlatAny45220</v>
      </c>
      <c r="E31" s="5" t="e">
        <f>IF(I31=#REF!,'Fixture list'!G31,"")</f>
        <v>#REF!</v>
      </c>
      <c r="F31" s="5" t="str">
        <f t="shared" si="3"/>
        <v>452201</v>
      </c>
      <c r="G31" s="13">
        <v>45220</v>
      </c>
      <c r="H31" s="14" t="s">
        <v>37</v>
      </c>
      <c r="I31" s="14" t="s">
        <v>55</v>
      </c>
      <c r="J31" s="14" t="s">
        <v>9</v>
      </c>
      <c r="K31" s="14" t="s">
        <v>10</v>
      </c>
      <c r="L31" s="14" t="s">
        <v>11</v>
      </c>
      <c r="M31" s="14" t="s">
        <v>25</v>
      </c>
      <c r="N31" s="14" t="s">
        <v>13</v>
      </c>
      <c r="O31" s="14" t="s">
        <v>21</v>
      </c>
      <c r="P31" s="14" t="s">
        <v>1386</v>
      </c>
      <c r="Q31" s="12">
        <f t="shared" si="4"/>
        <v>1</v>
      </c>
      <c r="R31" s="12" cm="1">
        <f t="array" ref="R31">SUMPRODUCT(($G$2:$G$3117=G31)*(Q31&gt;$Q$2:$Q$3117))+1</f>
        <v>1</v>
      </c>
      <c r="S31" s="12">
        <f t="shared" si="5"/>
        <v>100435</v>
      </c>
      <c r="T31" cm="1">
        <f t="array" ref="T31">SUMPRODUCT(($G$2:$G$3117=G31)*(S31&gt;$S$2:$S$3117))+1</f>
        <v>1</v>
      </c>
      <c r="U31" t="str">
        <f t="shared" si="6"/>
        <v xml:space="preserve">ASCOT </v>
      </c>
      <c r="V31">
        <v>0</v>
      </c>
      <c r="W31" t="s">
        <v>17</v>
      </c>
      <c r="X31">
        <f t="shared" si="7"/>
        <v>2023</v>
      </c>
    </row>
    <row r="32" spans="1:24" x14ac:dyDescent="0.25">
      <c r="A32" s="10" t="str">
        <f t="shared" si="0"/>
        <v/>
      </c>
      <c r="B32" s="10" t="str">
        <f t="shared" si="1"/>
        <v/>
      </c>
      <c r="C32" s="10" t="str">
        <f t="shared" si="2"/>
        <v>Afternoon45234</v>
      </c>
      <c r="D32" s="5" t="str">
        <f>IF('by region'!$C$2="Any","Any",'Fixture list'!W32)&amp;M32&amp;IF('by region'!$I$2="Any","Any",N32)&amp;G32</f>
        <v>AnyJumpAny45234</v>
      </c>
      <c r="E32" s="5" t="e">
        <f>IF(I32=#REF!,'Fixture list'!G32,"")</f>
        <v>#REF!</v>
      </c>
      <c r="F32" s="5" t="str">
        <f t="shared" si="3"/>
        <v>452341</v>
      </c>
      <c r="G32" s="13">
        <v>45234</v>
      </c>
      <c r="H32" s="14" t="s">
        <v>37</v>
      </c>
      <c r="I32" s="14" t="s">
        <v>55</v>
      </c>
      <c r="J32" s="14" t="s">
        <v>9</v>
      </c>
      <c r="K32" s="14" t="s">
        <v>10</v>
      </c>
      <c r="L32" s="14" t="s">
        <v>11</v>
      </c>
      <c r="M32" s="14" t="s">
        <v>12</v>
      </c>
      <c r="N32" s="14" t="s">
        <v>13</v>
      </c>
      <c r="O32" s="14" t="s">
        <v>14</v>
      </c>
      <c r="P32" s="14" t="s">
        <v>1443</v>
      </c>
      <c r="Q32" s="12">
        <f t="shared" si="4"/>
        <v>1</v>
      </c>
      <c r="R32" s="12" cm="1">
        <f t="array" ref="R32">SUMPRODUCT(($G$2:$G$3117=G32)*(Q32&gt;$Q$2:$Q$3117))+1</f>
        <v>1</v>
      </c>
      <c r="S32" s="12">
        <f t="shared" si="5"/>
        <v>100436</v>
      </c>
      <c r="T32" cm="1">
        <f t="array" ref="T32">SUMPRODUCT(($G$2:$G$3117=G32)*(S32&gt;$S$2:$S$3117))+1</f>
        <v>1</v>
      </c>
      <c r="U32" t="str">
        <f t="shared" si="6"/>
        <v xml:space="preserve">Ascot </v>
      </c>
      <c r="V32">
        <v>0</v>
      </c>
      <c r="W32" t="s">
        <v>30</v>
      </c>
      <c r="X32">
        <f t="shared" si="7"/>
        <v>2023</v>
      </c>
    </row>
    <row r="33" spans="1:24" x14ac:dyDescent="0.25">
      <c r="A33" s="10" t="str">
        <f t="shared" si="0"/>
        <v/>
      </c>
      <c r="B33" s="10" t="str">
        <f t="shared" si="1"/>
        <v/>
      </c>
      <c r="C33" s="10" t="str">
        <f t="shared" si="2"/>
        <v>Afternoon45254</v>
      </c>
      <c r="D33" s="5" t="str">
        <f>IF('by region'!$C$2="Any","Any",'Fixture list'!W33)&amp;M33&amp;IF('by region'!$I$2="Any","Any",N33)&amp;G33</f>
        <v>AnyJumpAny45254</v>
      </c>
      <c r="E33" s="5" t="e">
        <f>IF(I33=#REF!,'Fixture list'!G33,"")</f>
        <v>#REF!</v>
      </c>
      <c r="F33" s="5" t="str">
        <f t="shared" si="3"/>
        <v>452541</v>
      </c>
      <c r="G33" s="13">
        <v>45254</v>
      </c>
      <c r="H33" s="14" t="s">
        <v>35</v>
      </c>
      <c r="I33" s="14" t="s">
        <v>55</v>
      </c>
      <c r="J33" s="14" t="s">
        <v>9</v>
      </c>
      <c r="K33" s="14" t="s">
        <v>10</v>
      </c>
      <c r="L33" s="14" t="s">
        <v>11</v>
      </c>
      <c r="M33" s="14" t="s">
        <v>12</v>
      </c>
      <c r="N33" s="14" t="s">
        <v>13</v>
      </c>
      <c r="O33" s="14" t="s">
        <v>14</v>
      </c>
      <c r="P33" s="14" t="s">
        <v>1518</v>
      </c>
      <c r="Q33" s="12">
        <f t="shared" si="4"/>
        <v>1</v>
      </c>
      <c r="R33" s="12" cm="1">
        <f t="array" ref="R33">SUMPRODUCT(($G$2:$G$3117=G33)*(Q33&gt;$Q$2:$Q$3117))+1</f>
        <v>1</v>
      </c>
      <c r="S33" s="12">
        <f t="shared" si="5"/>
        <v>100437</v>
      </c>
      <c r="T33" cm="1">
        <f t="array" ref="T33">SUMPRODUCT(($G$2:$G$3117=G33)*(S33&gt;$S$2:$S$3117))+1</f>
        <v>1</v>
      </c>
      <c r="U33" t="str">
        <f t="shared" si="6"/>
        <v xml:space="preserve">Ascot </v>
      </c>
      <c r="V33">
        <v>0</v>
      </c>
      <c r="W33" t="s">
        <v>30</v>
      </c>
      <c r="X33">
        <f t="shared" si="7"/>
        <v>2023</v>
      </c>
    </row>
    <row r="34" spans="1:24" x14ac:dyDescent="0.25">
      <c r="A34" s="10" t="str">
        <f t="shared" si="0"/>
        <v/>
      </c>
      <c r="B34" s="10" t="str">
        <f t="shared" si="1"/>
        <v/>
      </c>
      <c r="C34" s="10" t="str">
        <f t="shared" si="2"/>
        <v>Afternoon45255</v>
      </c>
      <c r="D34" s="5" t="str">
        <f>IF('by region'!$C$2="Any","Any",'Fixture list'!W34)&amp;M34&amp;IF('by region'!$I$2="Any","Any",N34)&amp;G34</f>
        <v>AnyJumpAny45255</v>
      </c>
      <c r="E34" s="5" t="e">
        <f>IF(I34=#REF!,'Fixture list'!G34,"")</f>
        <v>#REF!</v>
      </c>
      <c r="F34" s="5" t="str">
        <f t="shared" si="3"/>
        <v>452551</v>
      </c>
      <c r="G34" s="13">
        <v>45255</v>
      </c>
      <c r="H34" s="14" t="s">
        <v>37</v>
      </c>
      <c r="I34" s="14" t="s">
        <v>55</v>
      </c>
      <c r="J34" s="14" t="s">
        <v>9</v>
      </c>
      <c r="K34" s="14" t="s">
        <v>10</v>
      </c>
      <c r="L34" s="14" t="s">
        <v>11</v>
      </c>
      <c r="M34" s="14" t="s">
        <v>12</v>
      </c>
      <c r="N34" s="14" t="s">
        <v>13</v>
      </c>
      <c r="O34" s="14" t="s">
        <v>14</v>
      </c>
      <c r="P34" s="14" t="s">
        <v>1523</v>
      </c>
      <c r="Q34" s="12">
        <f t="shared" si="4"/>
        <v>1</v>
      </c>
      <c r="R34" s="12" cm="1">
        <f t="array" ref="R34">SUMPRODUCT(($G$2:$G$3117=G34)*(Q34&gt;$Q$2:$Q$3117))+1</f>
        <v>1</v>
      </c>
      <c r="S34" s="12">
        <f t="shared" si="5"/>
        <v>100438</v>
      </c>
      <c r="T34" cm="1">
        <f t="array" ref="T34">SUMPRODUCT(($G$2:$G$3117=G34)*(S34&gt;$S$2:$S$3117))+1</f>
        <v>1</v>
      </c>
      <c r="U34" t="str">
        <f t="shared" si="6"/>
        <v xml:space="preserve">Ascot </v>
      </c>
      <c r="V34">
        <v>0</v>
      </c>
      <c r="W34" t="s">
        <v>17</v>
      </c>
      <c r="X34">
        <f t="shared" si="7"/>
        <v>2023</v>
      </c>
    </row>
    <row r="35" spans="1:24" x14ac:dyDescent="0.25">
      <c r="A35" s="10" t="str">
        <f t="shared" si="0"/>
        <v/>
      </c>
      <c r="B35" s="10" t="str">
        <f t="shared" si="1"/>
        <v/>
      </c>
      <c r="C35" s="10" t="str">
        <f t="shared" si="2"/>
        <v>Afternoon45282</v>
      </c>
      <c r="D35" s="5" t="str">
        <f>IF('by region'!$C$2="Any","Any",'Fixture list'!W35)&amp;M35&amp;IF('by region'!$I$2="Any","Any",N35)&amp;G35</f>
        <v>AnyJumpAny45282</v>
      </c>
      <c r="E35" s="5" t="e">
        <f>IF(I35=#REF!,'Fixture list'!G35,"")</f>
        <v>#REF!</v>
      </c>
      <c r="F35" s="5" t="str">
        <f t="shared" si="3"/>
        <v>452821</v>
      </c>
      <c r="G35" s="13">
        <v>45282</v>
      </c>
      <c r="H35" s="14" t="s">
        <v>35</v>
      </c>
      <c r="I35" s="14" t="s">
        <v>55</v>
      </c>
      <c r="J35" s="14" t="s">
        <v>9</v>
      </c>
      <c r="K35" s="14" t="s">
        <v>10</v>
      </c>
      <c r="L35" s="14" t="s">
        <v>17</v>
      </c>
      <c r="M35" s="14" t="s">
        <v>12</v>
      </c>
      <c r="N35" s="14" t="s">
        <v>13</v>
      </c>
      <c r="O35" s="14" t="s">
        <v>14</v>
      </c>
      <c r="P35" s="14" t="s">
        <v>1615</v>
      </c>
      <c r="Q35" s="12">
        <f t="shared" si="4"/>
        <v>1</v>
      </c>
      <c r="R35" s="12" cm="1">
        <f t="array" ref="R35">SUMPRODUCT(($G$2:$G$3117=G35)*(Q35&gt;$Q$2:$Q$3117))+1</f>
        <v>1</v>
      </c>
      <c r="S35" s="12">
        <f t="shared" si="5"/>
        <v>100417</v>
      </c>
      <c r="T35" cm="1">
        <f t="array" ref="T35">SUMPRODUCT(($G$2:$G$3117=G35)*(S35&gt;$S$2:$S$3117))+1</f>
        <v>1</v>
      </c>
      <c r="U35" t="str">
        <f t="shared" si="6"/>
        <v xml:space="preserve">Ascot </v>
      </c>
      <c r="V35">
        <v>0</v>
      </c>
      <c r="W35" t="s">
        <v>30</v>
      </c>
      <c r="X35">
        <f t="shared" si="7"/>
        <v>2023</v>
      </c>
    </row>
    <row r="36" spans="1:24" x14ac:dyDescent="0.25">
      <c r="A36" s="10" t="str">
        <f t="shared" si="0"/>
        <v/>
      </c>
      <c r="B36" s="10" t="str">
        <f t="shared" si="1"/>
        <v/>
      </c>
      <c r="C36" s="10" t="str">
        <f t="shared" si="2"/>
        <v>Afternoon45283</v>
      </c>
      <c r="D36" s="5" t="str">
        <f>IF('by region'!$C$2="Any","Any",'Fixture list'!W36)&amp;M36&amp;IF('by region'!$I$2="Any","Any",N36)&amp;G36</f>
        <v>AnyJumpAny45283</v>
      </c>
      <c r="E36" s="5" t="e">
        <f>IF(I36=#REF!,'Fixture list'!G36,"")</f>
        <v>#REF!</v>
      </c>
      <c r="F36" s="5" t="str">
        <f t="shared" si="3"/>
        <v>452831</v>
      </c>
      <c r="G36" s="13">
        <v>45283</v>
      </c>
      <c r="H36" s="14" t="s">
        <v>37</v>
      </c>
      <c r="I36" s="14" t="s">
        <v>55</v>
      </c>
      <c r="J36" s="14" t="s">
        <v>9</v>
      </c>
      <c r="K36" s="14" t="s">
        <v>10</v>
      </c>
      <c r="L36" s="14" t="s">
        <v>11</v>
      </c>
      <c r="M36" s="14" t="s">
        <v>12</v>
      </c>
      <c r="N36" s="14" t="s">
        <v>13</v>
      </c>
      <c r="O36" s="14" t="s">
        <v>14</v>
      </c>
      <c r="P36" s="14" t="s">
        <v>1618</v>
      </c>
      <c r="Q36" s="12">
        <f t="shared" si="4"/>
        <v>1</v>
      </c>
      <c r="R36" s="12" cm="1">
        <f t="array" ref="R36">SUMPRODUCT(($G$2:$G$3117=G36)*(Q36&gt;$Q$2:$Q$3117))+1</f>
        <v>1</v>
      </c>
      <c r="S36" s="12">
        <f t="shared" si="5"/>
        <v>100439</v>
      </c>
      <c r="T36" cm="1">
        <f t="array" ref="T36">SUMPRODUCT(($G$2:$G$3117=G36)*(S36&gt;$S$2:$S$3117))+1</f>
        <v>1</v>
      </c>
      <c r="U36" t="str">
        <f t="shared" si="6"/>
        <v xml:space="preserve">Ascot </v>
      </c>
      <c r="V36">
        <v>0</v>
      </c>
      <c r="W36" t="s">
        <v>30</v>
      </c>
      <c r="X36">
        <f t="shared" si="7"/>
        <v>2023</v>
      </c>
    </row>
    <row r="37" spans="1:24" x14ac:dyDescent="0.25">
      <c r="A37" s="10" t="str">
        <f t="shared" si="0"/>
        <v/>
      </c>
      <c r="B37" s="10" t="str">
        <f t="shared" si="1"/>
        <v/>
      </c>
      <c r="C37" s="10" t="str">
        <f t="shared" si="2"/>
        <v>Afternoon44928</v>
      </c>
      <c r="D37" s="5" t="str">
        <f>IF('by region'!$C$2="Any","Any",'Fixture list'!W37)&amp;M37&amp;IF('by region'!$I$2="Any","Any",N37)&amp;G37</f>
        <v>AnyJumpAny44928</v>
      </c>
      <c r="E37" s="5" t="e">
        <f>IF(I37=#REF!,'Fixture list'!G37,"")</f>
        <v>#REF!</v>
      </c>
      <c r="F37" s="5" t="str">
        <f t="shared" si="3"/>
        <v>449281</v>
      </c>
      <c r="G37" s="13">
        <v>44928</v>
      </c>
      <c r="H37" s="14" t="s">
        <v>42</v>
      </c>
      <c r="I37" s="14" t="s">
        <v>28</v>
      </c>
      <c r="J37" s="14" t="s">
        <v>9</v>
      </c>
      <c r="K37" s="14" t="s">
        <v>10</v>
      </c>
      <c r="L37" s="14" t="s">
        <v>11</v>
      </c>
      <c r="M37" s="14" t="s">
        <v>12</v>
      </c>
      <c r="N37" s="14" t="s">
        <v>13</v>
      </c>
      <c r="O37" s="14" t="s">
        <v>14</v>
      </c>
      <c r="P37" s="14" t="s">
        <v>168</v>
      </c>
      <c r="Q37" s="12">
        <f t="shared" si="4"/>
        <v>1</v>
      </c>
      <c r="R37" s="12" cm="1">
        <f t="array" ref="R37">SUMPRODUCT(($G$2:$G$3117=G37)*(Q37&gt;$Q$2:$Q$3117))+1</f>
        <v>1</v>
      </c>
      <c r="S37" s="12">
        <f t="shared" si="5"/>
        <v>100467</v>
      </c>
      <c r="T37" cm="1">
        <f t="array" ref="T37">SUMPRODUCT(($G$2:$G$3117=G37)*(S37&gt;$S$2:$S$3117))+1</f>
        <v>1</v>
      </c>
      <c r="U37" t="str">
        <f t="shared" si="6"/>
        <v xml:space="preserve">Ayr </v>
      </c>
      <c r="V37">
        <v>0</v>
      </c>
      <c r="W37" t="s">
        <v>17</v>
      </c>
      <c r="X37">
        <f t="shared" si="7"/>
        <v>2023</v>
      </c>
    </row>
    <row r="38" spans="1:24" x14ac:dyDescent="0.25">
      <c r="A38" s="10" t="str">
        <f t="shared" si="0"/>
        <v/>
      </c>
      <c r="B38" s="10" t="str">
        <f t="shared" si="1"/>
        <v/>
      </c>
      <c r="C38" s="10" t="str">
        <f t="shared" si="2"/>
        <v>Afternoon44935</v>
      </c>
      <c r="D38" s="5" t="str">
        <f>IF('by region'!$C$2="Any","Any",'Fixture list'!W38)&amp;M38&amp;IF('by region'!$I$2="Any","Any",N38)&amp;G38</f>
        <v>AnyNULLAny44935</v>
      </c>
      <c r="E38" s="5" t="e">
        <f>IF(I38=#REF!,'Fixture list'!G38,"")</f>
        <v>#REF!</v>
      </c>
      <c r="F38" s="5" t="str">
        <f t="shared" si="3"/>
        <v>449352</v>
      </c>
      <c r="G38" s="13">
        <v>44935</v>
      </c>
      <c r="H38" s="14" t="s">
        <v>42</v>
      </c>
      <c r="I38" s="14" t="s">
        <v>28</v>
      </c>
      <c r="J38" s="14" t="s">
        <v>9</v>
      </c>
      <c r="K38" s="14" t="s">
        <v>30</v>
      </c>
      <c r="L38" s="14" t="s">
        <v>30</v>
      </c>
      <c r="M38" s="14" t="s">
        <v>30</v>
      </c>
      <c r="N38" s="14" t="s">
        <v>30</v>
      </c>
      <c r="O38" s="14" t="s">
        <v>21</v>
      </c>
      <c r="P38" s="14" t="s">
        <v>193</v>
      </c>
      <c r="Q38" s="12">
        <f t="shared" si="4"/>
        <v>1</v>
      </c>
      <c r="R38" s="12" cm="1">
        <f t="array" ref="R38">SUMPRODUCT(($G$2:$G$3117=G38)*(Q38&gt;$Q$2:$Q$3117))+1</f>
        <v>1</v>
      </c>
      <c r="S38" s="12">
        <f t="shared" si="5"/>
        <v>114285</v>
      </c>
      <c r="T38" cm="1">
        <f t="array" ref="T38">SUMPRODUCT(($G$2:$G$3117=G38)*(S38&gt;$S$2:$S$3117))+1</f>
        <v>2</v>
      </c>
      <c r="U38" t="str">
        <f t="shared" si="6"/>
        <v xml:space="preserve">Ayr </v>
      </c>
      <c r="V38">
        <v>0</v>
      </c>
      <c r="W38" t="s">
        <v>30</v>
      </c>
      <c r="X38">
        <f t="shared" si="7"/>
        <v>2023</v>
      </c>
    </row>
    <row r="39" spans="1:24" x14ac:dyDescent="0.25">
      <c r="A39" s="10" t="str">
        <f t="shared" si="0"/>
        <v/>
      </c>
      <c r="B39" s="10" t="str">
        <f t="shared" si="1"/>
        <v/>
      </c>
      <c r="C39" s="10" t="str">
        <f t="shared" si="2"/>
        <v>Afternoon44958</v>
      </c>
      <c r="D39" s="5" t="str">
        <f>IF('by region'!$C$2="Any","Any",'Fixture list'!W39)&amp;M39&amp;IF('by region'!$I$2="Any","Any",N39)&amp;G39</f>
        <v>AnyJumpAny44958</v>
      </c>
      <c r="E39" s="5" t="e">
        <f>IF(I39=#REF!,'Fixture list'!G39,"")</f>
        <v>#REF!</v>
      </c>
      <c r="F39" s="5" t="str">
        <f t="shared" si="3"/>
        <v>449583</v>
      </c>
      <c r="G39" s="13">
        <v>44958</v>
      </c>
      <c r="H39" s="14" t="s">
        <v>27</v>
      </c>
      <c r="I39" s="14" t="s">
        <v>28</v>
      </c>
      <c r="J39" s="14" t="s">
        <v>9</v>
      </c>
      <c r="K39" s="14" t="s">
        <v>30</v>
      </c>
      <c r="L39" s="14" t="s">
        <v>30</v>
      </c>
      <c r="M39" s="14" t="s">
        <v>12</v>
      </c>
      <c r="N39" s="14" t="s">
        <v>30</v>
      </c>
      <c r="O39" s="14" t="s">
        <v>21</v>
      </c>
      <c r="P39" s="14" t="s">
        <v>273</v>
      </c>
      <c r="Q39" s="12">
        <f t="shared" si="4"/>
        <v>1</v>
      </c>
      <c r="R39" s="12" cm="1">
        <f t="array" ref="R39">SUMPRODUCT(($G$2:$G$3117=G39)*(Q39&gt;$Q$2:$Q$3117))+1</f>
        <v>1</v>
      </c>
      <c r="S39" s="12">
        <f t="shared" si="5"/>
        <v>101467</v>
      </c>
      <c r="T39" cm="1">
        <f t="array" ref="T39">SUMPRODUCT(($G$2:$G$3117=G39)*(S39&gt;$S$2:$S$3117))+1</f>
        <v>3</v>
      </c>
      <c r="U39" t="str">
        <f t="shared" si="6"/>
        <v xml:space="preserve">Ayr </v>
      </c>
      <c r="V39">
        <v>0</v>
      </c>
      <c r="W39" t="s">
        <v>30</v>
      </c>
      <c r="X39">
        <f t="shared" si="7"/>
        <v>2023</v>
      </c>
    </row>
    <row r="40" spans="1:24" x14ac:dyDescent="0.25">
      <c r="A40" s="10" t="str">
        <f t="shared" si="0"/>
        <v/>
      </c>
      <c r="B40" s="10" t="str">
        <f t="shared" si="1"/>
        <v/>
      </c>
      <c r="C40" s="10" t="str">
        <f t="shared" si="2"/>
        <v>Afternoon44971</v>
      </c>
      <c r="D40" s="5" t="str">
        <f>IF('by region'!$C$2="Any","Any",'Fixture list'!W40)&amp;M40&amp;IF('by region'!$I$2="Any","Any",N40)&amp;G40</f>
        <v>AnyJumpAny44971</v>
      </c>
      <c r="E40" s="5" t="e">
        <f>IF(I40=#REF!,'Fixture list'!G40,"")</f>
        <v>#REF!</v>
      </c>
      <c r="F40" s="5" t="str">
        <f t="shared" si="3"/>
        <v>449711</v>
      </c>
      <c r="G40" s="13">
        <v>44971</v>
      </c>
      <c r="H40" s="14" t="s">
        <v>7</v>
      </c>
      <c r="I40" s="14" t="s">
        <v>28</v>
      </c>
      <c r="J40" s="14" t="s">
        <v>9</v>
      </c>
      <c r="K40" s="14" t="s">
        <v>10</v>
      </c>
      <c r="L40" s="14" t="s">
        <v>11</v>
      </c>
      <c r="M40" s="14" t="s">
        <v>12</v>
      </c>
      <c r="N40" s="14" t="s">
        <v>13</v>
      </c>
      <c r="O40" s="14" t="s">
        <v>14</v>
      </c>
      <c r="P40" s="14" t="s">
        <v>321</v>
      </c>
      <c r="Q40" s="12">
        <f t="shared" si="4"/>
        <v>1</v>
      </c>
      <c r="R40" s="12" cm="1">
        <f t="array" ref="R40">SUMPRODUCT(($G$2:$G$3117=G40)*(Q40&gt;$Q$2:$Q$3117))+1</f>
        <v>1</v>
      </c>
      <c r="S40" s="12">
        <f t="shared" si="5"/>
        <v>100469</v>
      </c>
      <c r="T40" cm="1">
        <f t="array" ref="T40">SUMPRODUCT(($G$2:$G$3117=G40)*(S40&gt;$S$2:$S$3117))+1</f>
        <v>1</v>
      </c>
      <c r="U40" t="str">
        <f t="shared" si="6"/>
        <v xml:space="preserve">Ayr </v>
      </c>
      <c r="V40">
        <v>0</v>
      </c>
      <c r="W40" t="s">
        <v>30</v>
      </c>
      <c r="X40">
        <f t="shared" si="7"/>
        <v>2023</v>
      </c>
    </row>
    <row r="41" spans="1:24" x14ac:dyDescent="0.25">
      <c r="A41" s="10" t="str">
        <f t="shared" si="0"/>
        <v/>
      </c>
      <c r="B41" s="10" t="str">
        <f t="shared" si="1"/>
        <v/>
      </c>
      <c r="C41" s="10" t="str">
        <f t="shared" si="2"/>
        <v>Afternoon44984</v>
      </c>
      <c r="D41" s="5" t="str">
        <f>IF('by region'!$C$2="Any","Any",'Fixture list'!W41)&amp;M41&amp;IF('by region'!$I$2="Any","Any",N41)&amp;G41</f>
        <v>AnyJumpAny44984</v>
      </c>
      <c r="E41" s="5" t="e">
        <f>IF(I41=#REF!,'Fixture list'!G41,"")</f>
        <v>#REF!</v>
      </c>
      <c r="F41" s="5" t="str">
        <f t="shared" si="3"/>
        <v>449841</v>
      </c>
      <c r="G41" s="13">
        <v>44984</v>
      </c>
      <c r="H41" s="14" t="s">
        <v>42</v>
      </c>
      <c r="I41" s="14" t="s">
        <v>28</v>
      </c>
      <c r="J41" s="14" t="s">
        <v>9</v>
      </c>
      <c r="K41" s="14" t="s">
        <v>10</v>
      </c>
      <c r="L41" s="14" t="s">
        <v>11</v>
      </c>
      <c r="M41" s="14" t="s">
        <v>12</v>
      </c>
      <c r="N41" s="14" t="s">
        <v>13</v>
      </c>
      <c r="O41" s="14" t="s">
        <v>14</v>
      </c>
      <c r="P41" s="14" t="s">
        <v>368</v>
      </c>
      <c r="Q41" s="12">
        <f t="shared" si="4"/>
        <v>1</v>
      </c>
      <c r="R41" s="12" cm="1">
        <f t="array" ref="R41">SUMPRODUCT(($G$2:$G$3117=G41)*(Q41&gt;$Q$2:$Q$3117))+1</f>
        <v>1</v>
      </c>
      <c r="S41" s="12">
        <f t="shared" si="5"/>
        <v>100446</v>
      </c>
      <c r="T41" cm="1">
        <f t="array" ref="T41">SUMPRODUCT(($G$2:$G$3117=G41)*(S41&gt;$S$2:$S$3117))+1</f>
        <v>1</v>
      </c>
      <c r="U41" t="str">
        <f t="shared" si="6"/>
        <v xml:space="preserve">Ayr </v>
      </c>
      <c r="V41">
        <v>0</v>
      </c>
      <c r="W41" t="s">
        <v>19</v>
      </c>
      <c r="X41">
        <f t="shared" si="7"/>
        <v>2023</v>
      </c>
    </row>
    <row r="42" spans="1:24" x14ac:dyDescent="0.25">
      <c r="A42" s="10" t="str">
        <f t="shared" si="0"/>
        <v/>
      </c>
      <c r="B42" s="10" t="str">
        <f t="shared" si="1"/>
        <v/>
      </c>
      <c r="C42" s="10" t="str">
        <f t="shared" si="2"/>
        <v>Afternoon44995</v>
      </c>
      <c r="D42" s="5" t="str">
        <f>IF('by region'!$C$2="Any","Any",'Fixture list'!W42)&amp;M42&amp;IF('by region'!$I$2="Any","Any",N42)&amp;G42</f>
        <v>AnyJumpAny44995</v>
      </c>
      <c r="E42" s="5" t="e">
        <f>IF(I42=#REF!,'Fixture list'!G42,"")</f>
        <v>#REF!</v>
      </c>
      <c r="F42" s="5" t="str">
        <f t="shared" si="3"/>
        <v>449951</v>
      </c>
      <c r="G42" s="13">
        <v>44995</v>
      </c>
      <c r="H42" s="14" t="s">
        <v>35</v>
      </c>
      <c r="I42" s="14" t="s">
        <v>28</v>
      </c>
      <c r="J42" s="14" t="s">
        <v>9</v>
      </c>
      <c r="K42" s="14" t="s">
        <v>10</v>
      </c>
      <c r="L42" s="14" t="s">
        <v>11</v>
      </c>
      <c r="M42" s="14" t="s">
        <v>12</v>
      </c>
      <c r="N42" s="14" t="s">
        <v>13</v>
      </c>
      <c r="O42" s="14" t="s">
        <v>14</v>
      </c>
      <c r="P42" s="14" t="s">
        <v>407</v>
      </c>
      <c r="Q42" s="12">
        <f t="shared" si="4"/>
        <v>1</v>
      </c>
      <c r="R42" s="12" cm="1">
        <f t="array" ref="R42">SUMPRODUCT(($G$2:$G$3117=G42)*(Q42&gt;$Q$2:$Q$3117))+1</f>
        <v>1</v>
      </c>
      <c r="S42" s="12">
        <f t="shared" si="5"/>
        <v>100450</v>
      </c>
      <c r="T42" cm="1">
        <f t="array" ref="T42">SUMPRODUCT(($G$2:$G$3117=G42)*(S42&gt;$S$2:$S$3117))+1</f>
        <v>1</v>
      </c>
      <c r="U42" t="str">
        <f t="shared" si="6"/>
        <v xml:space="preserve">Ayr </v>
      </c>
      <c r="V42">
        <v>0</v>
      </c>
      <c r="W42" t="s">
        <v>30</v>
      </c>
      <c r="X42">
        <f t="shared" si="7"/>
        <v>2023</v>
      </c>
    </row>
    <row r="43" spans="1:24" x14ac:dyDescent="0.25">
      <c r="A43" s="10" t="str">
        <f t="shared" si="0"/>
        <v/>
      </c>
      <c r="B43" s="10" t="str">
        <f t="shared" si="1"/>
        <v/>
      </c>
      <c r="C43" s="10" t="str">
        <f t="shared" si="2"/>
        <v>Afternoon44996</v>
      </c>
      <c r="D43" s="5" t="str">
        <f>IF('by region'!$C$2="Any","Any",'Fixture list'!W43)&amp;M43&amp;IF('by region'!$I$2="Any","Any",N43)&amp;G43</f>
        <v>AnyJumpAny44996</v>
      </c>
      <c r="E43" s="5" t="e">
        <f>IF(I43=#REF!,'Fixture list'!G43,"")</f>
        <v>#REF!</v>
      </c>
      <c r="F43" s="5" t="str">
        <f t="shared" si="3"/>
        <v>449961</v>
      </c>
      <c r="G43" s="13">
        <v>44996</v>
      </c>
      <c r="H43" s="14" t="s">
        <v>37</v>
      </c>
      <c r="I43" s="14" t="s">
        <v>28</v>
      </c>
      <c r="J43" s="14" t="s">
        <v>9</v>
      </c>
      <c r="K43" s="14" t="s">
        <v>10</v>
      </c>
      <c r="L43" s="14" t="s">
        <v>11</v>
      </c>
      <c r="M43" s="14" t="s">
        <v>12</v>
      </c>
      <c r="N43" s="14" t="s">
        <v>13</v>
      </c>
      <c r="O43" s="14" t="s">
        <v>14</v>
      </c>
      <c r="P43" s="14" t="s">
        <v>412</v>
      </c>
      <c r="Q43" s="12">
        <f t="shared" si="4"/>
        <v>1</v>
      </c>
      <c r="R43" s="12" cm="1">
        <f t="array" ref="R43">SUMPRODUCT(($G$2:$G$3117=G43)*(Q43&gt;$Q$2:$Q$3117))+1</f>
        <v>1</v>
      </c>
      <c r="S43" s="12">
        <f t="shared" si="5"/>
        <v>100449</v>
      </c>
      <c r="T43" cm="1">
        <f t="array" ref="T43">SUMPRODUCT(($G$2:$G$3117=G43)*(S43&gt;$S$2:$S$3117))+1</f>
        <v>1</v>
      </c>
      <c r="U43" t="str">
        <f t="shared" si="6"/>
        <v xml:space="preserve">Ayr </v>
      </c>
      <c r="V43">
        <v>0</v>
      </c>
      <c r="W43" t="s">
        <v>11</v>
      </c>
      <c r="X43">
        <f t="shared" si="7"/>
        <v>2023</v>
      </c>
    </row>
    <row r="44" spans="1:24" x14ac:dyDescent="0.25">
      <c r="A44" s="10" t="str">
        <f t="shared" si="0"/>
        <v/>
      </c>
      <c r="B44" s="10" t="str">
        <f t="shared" si="1"/>
        <v/>
      </c>
      <c r="C44" s="10" t="str">
        <f t="shared" si="2"/>
        <v>Afternoon45037</v>
      </c>
      <c r="D44" s="5" t="str">
        <f>IF('by region'!$C$2="Any","Any",'Fixture list'!W44)&amp;M44&amp;IF('by region'!$I$2="Any","Any",N44)&amp;G44</f>
        <v>AnyJumpAny45037</v>
      </c>
      <c r="E44" s="5" t="e">
        <f>IF(I44=#REF!,'Fixture list'!G44,"")</f>
        <v>#REF!</v>
      </c>
      <c r="F44" s="5" t="str">
        <f t="shared" si="3"/>
        <v>450371</v>
      </c>
      <c r="G44" s="13">
        <v>45037</v>
      </c>
      <c r="H44" s="14" t="s">
        <v>35</v>
      </c>
      <c r="I44" s="14" t="s">
        <v>28</v>
      </c>
      <c r="J44" s="14" t="s">
        <v>9</v>
      </c>
      <c r="K44" s="14" t="s">
        <v>10</v>
      </c>
      <c r="L44" s="14" t="s">
        <v>11</v>
      </c>
      <c r="M44" s="14" t="s">
        <v>12</v>
      </c>
      <c r="N44" s="14" t="s">
        <v>13</v>
      </c>
      <c r="O44" s="14" t="s">
        <v>14</v>
      </c>
      <c r="P44" s="14" t="s">
        <v>565</v>
      </c>
      <c r="Q44" s="12">
        <f t="shared" si="4"/>
        <v>1</v>
      </c>
      <c r="R44" s="12" cm="1">
        <f t="array" ref="R44">SUMPRODUCT(($G$2:$G$3117=G44)*(Q44&gt;$Q$2:$Q$3117))+1</f>
        <v>1</v>
      </c>
      <c r="S44" s="12">
        <f t="shared" si="5"/>
        <v>100452</v>
      </c>
      <c r="T44" cm="1">
        <f t="array" ref="T44">SUMPRODUCT(($G$2:$G$3117=G44)*(S44&gt;$S$2:$S$3117))+1</f>
        <v>1</v>
      </c>
      <c r="U44" t="str">
        <f t="shared" si="6"/>
        <v xml:space="preserve">Ayr </v>
      </c>
      <c r="V44">
        <v>0</v>
      </c>
      <c r="W44" t="s">
        <v>17</v>
      </c>
      <c r="X44">
        <f t="shared" si="7"/>
        <v>2023</v>
      </c>
    </row>
    <row r="45" spans="1:24" x14ac:dyDescent="0.25">
      <c r="A45" s="10" t="str">
        <f t="shared" si="0"/>
        <v/>
      </c>
      <c r="B45" s="10" t="str">
        <f t="shared" si="1"/>
        <v/>
      </c>
      <c r="C45" s="10" t="str">
        <f t="shared" si="2"/>
        <v>Afternoon45038</v>
      </c>
      <c r="D45" s="5" t="str">
        <f>IF('by region'!$C$2="Any","Any",'Fixture list'!W45)&amp;M45&amp;IF('by region'!$I$2="Any","Any",N45)&amp;G45</f>
        <v>AnyJumpAny45038</v>
      </c>
      <c r="E45" s="5" t="e">
        <f>IF(I45=#REF!,'Fixture list'!G45,"")</f>
        <v>#REF!</v>
      </c>
      <c r="F45" s="5" t="str">
        <f t="shared" si="3"/>
        <v>450381</v>
      </c>
      <c r="G45" s="13">
        <v>45038</v>
      </c>
      <c r="H45" s="14" t="s">
        <v>37</v>
      </c>
      <c r="I45" s="14" t="s">
        <v>28</v>
      </c>
      <c r="J45" s="14" t="s">
        <v>9</v>
      </c>
      <c r="K45" s="14" t="s">
        <v>10</v>
      </c>
      <c r="L45" s="14" t="s">
        <v>11</v>
      </c>
      <c r="M45" s="14" t="s">
        <v>12</v>
      </c>
      <c r="N45" s="14" t="s">
        <v>13</v>
      </c>
      <c r="O45" s="14" t="s">
        <v>14</v>
      </c>
      <c r="P45" s="14" t="s">
        <v>572</v>
      </c>
      <c r="Q45" s="12">
        <f t="shared" si="4"/>
        <v>1</v>
      </c>
      <c r="R45" s="12" cm="1">
        <f t="array" ref="R45">SUMPRODUCT(($G$2:$G$3117=G45)*(Q45&gt;$Q$2:$Q$3117))+1</f>
        <v>1</v>
      </c>
      <c r="S45" s="12">
        <f t="shared" si="5"/>
        <v>100471</v>
      </c>
      <c r="T45" cm="1">
        <f t="array" ref="T45">SUMPRODUCT(($G$2:$G$3117=G45)*(S45&gt;$S$2:$S$3117))+1</f>
        <v>1</v>
      </c>
      <c r="U45" t="str">
        <f t="shared" si="6"/>
        <v xml:space="preserve">Ayr </v>
      </c>
      <c r="V45">
        <v>0</v>
      </c>
      <c r="W45" t="s">
        <v>11</v>
      </c>
      <c r="X45">
        <f t="shared" si="7"/>
        <v>2023</v>
      </c>
    </row>
    <row r="46" spans="1:24" x14ac:dyDescent="0.25">
      <c r="A46" s="10" t="str">
        <f t="shared" si="0"/>
        <v/>
      </c>
      <c r="B46" s="10" t="str">
        <f t="shared" si="1"/>
        <v/>
      </c>
      <c r="C46" s="10" t="str">
        <f t="shared" si="2"/>
        <v>Afternoon45050</v>
      </c>
      <c r="D46" s="5" t="str">
        <f>IF('by region'!$C$2="Any","Any",'Fixture list'!W46)&amp;M46&amp;IF('by region'!$I$2="Any","Any",N46)&amp;G46</f>
        <v>AnyFlatAny45050</v>
      </c>
      <c r="E46" s="5" t="e">
        <f>IF(I46=#REF!,'Fixture list'!G46,"")</f>
        <v>#REF!</v>
      </c>
      <c r="F46" s="5" t="str">
        <f t="shared" si="3"/>
        <v>450502</v>
      </c>
      <c r="G46" s="13">
        <v>45050</v>
      </c>
      <c r="H46" s="14" t="s">
        <v>34</v>
      </c>
      <c r="I46" s="14" t="s">
        <v>28</v>
      </c>
      <c r="J46" s="14" t="s">
        <v>9</v>
      </c>
      <c r="K46" s="14" t="s">
        <v>30</v>
      </c>
      <c r="L46" s="14" t="s">
        <v>30</v>
      </c>
      <c r="M46" s="14" t="s">
        <v>25</v>
      </c>
      <c r="N46" s="14" t="s">
        <v>30</v>
      </c>
      <c r="O46" s="14" t="s">
        <v>21</v>
      </c>
      <c r="P46" s="14" t="s">
        <v>620</v>
      </c>
      <c r="Q46" s="12">
        <f t="shared" si="4"/>
        <v>1</v>
      </c>
      <c r="R46" s="12" cm="1">
        <f t="array" ref="R46">SUMPRODUCT(($G$2:$G$3117=G46)*(Q46&gt;$Q$2:$Q$3117))+1</f>
        <v>1</v>
      </c>
      <c r="S46" s="12">
        <f t="shared" si="5"/>
        <v>113697</v>
      </c>
      <c r="T46" cm="1">
        <f t="array" ref="T46">SUMPRODUCT(($G$2:$G$3117=G46)*(S46&gt;$S$2:$S$3117))+1</f>
        <v>2</v>
      </c>
      <c r="U46" t="str">
        <f t="shared" si="6"/>
        <v xml:space="preserve">AYR </v>
      </c>
      <c r="V46">
        <v>0</v>
      </c>
      <c r="W46" t="s">
        <v>30</v>
      </c>
      <c r="X46">
        <f t="shared" si="7"/>
        <v>2023</v>
      </c>
    </row>
    <row r="47" spans="1:24" x14ac:dyDescent="0.25">
      <c r="A47" s="10" t="str">
        <f t="shared" si="0"/>
        <v/>
      </c>
      <c r="B47" s="10" t="str">
        <f t="shared" si="1"/>
        <v/>
      </c>
      <c r="C47" s="10" t="str">
        <f t="shared" si="2"/>
        <v>Afternoon45054</v>
      </c>
      <c r="D47" s="5" t="str">
        <f>IF('by region'!$C$2="Any","Any",'Fixture list'!W47)&amp;M47&amp;IF('by region'!$I$2="Any","Any",N47)&amp;G47</f>
        <v>AnyFlatAny45054</v>
      </c>
      <c r="E47" s="5" t="e">
        <f>IF(I47=#REF!,'Fixture list'!G47,"")</f>
        <v>#REF!</v>
      </c>
      <c r="F47" s="5" t="str">
        <f t="shared" si="3"/>
        <v>450541</v>
      </c>
      <c r="G47" s="13">
        <v>45054</v>
      </c>
      <c r="H47" s="14" t="s">
        <v>42</v>
      </c>
      <c r="I47" s="14" t="s">
        <v>28</v>
      </c>
      <c r="J47" s="14" t="s">
        <v>9</v>
      </c>
      <c r="K47" s="14" t="s">
        <v>10</v>
      </c>
      <c r="L47" s="14" t="s">
        <v>11</v>
      </c>
      <c r="M47" s="14" t="s">
        <v>25</v>
      </c>
      <c r="N47" s="14" t="s">
        <v>13</v>
      </c>
      <c r="O47" s="14" t="s">
        <v>14</v>
      </c>
      <c r="P47" s="14" t="s">
        <v>639</v>
      </c>
      <c r="Q47" s="12">
        <f t="shared" si="4"/>
        <v>1</v>
      </c>
      <c r="R47" s="12" cm="1">
        <f t="array" ref="R47">SUMPRODUCT(($G$2:$G$3117=G47)*(Q47&gt;$Q$2:$Q$3117))+1</f>
        <v>1</v>
      </c>
      <c r="S47" s="12">
        <f t="shared" si="5"/>
        <v>100478</v>
      </c>
      <c r="T47" cm="1">
        <f t="array" ref="T47">SUMPRODUCT(($G$2:$G$3117=G47)*(S47&gt;$S$2:$S$3117))+1</f>
        <v>1</v>
      </c>
      <c r="U47" t="str">
        <f t="shared" si="6"/>
        <v xml:space="preserve">AYR </v>
      </c>
      <c r="V47">
        <v>0</v>
      </c>
      <c r="W47" t="s">
        <v>17</v>
      </c>
      <c r="X47">
        <f t="shared" si="7"/>
        <v>2023</v>
      </c>
    </row>
    <row r="48" spans="1:24" x14ac:dyDescent="0.25">
      <c r="A48" s="10" t="str">
        <f t="shared" si="0"/>
        <v/>
      </c>
      <c r="B48" s="10" t="str">
        <f t="shared" si="1"/>
        <v/>
      </c>
      <c r="C48" s="10" t="str">
        <f t="shared" si="2"/>
        <v>Evening45069</v>
      </c>
      <c r="D48" s="5" t="str">
        <f>IF('by region'!$C$2="Any","Any",'Fixture list'!W48)&amp;M48&amp;IF('by region'!$I$2="Any","Any",N48)&amp;G48</f>
        <v>AnyFlatAny45069</v>
      </c>
      <c r="E48" s="5" t="e">
        <f>IF(I48=#REF!,'Fixture list'!G48,"")</f>
        <v>#REF!</v>
      </c>
      <c r="F48" s="5" t="str">
        <f t="shared" si="3"/>
        <v>450695</v>
      </c>
      <c r="G48" s="13">
        <v>45069</v>
      </c>
      <c r="H48" s="14" t="s">
        <v>7</v>
      </c>
      <c r="I48" s="14" t="s">
        <v>28</v>
      </c>
      <c r="J48" s="14" t="s">
        <v>80</v>
      </c>
      <c r="K48" s="14" t="s">
        <v>30</v>
      </c>
      <c r="L48" s="14" t="s">
        <v>30</v>
      </c>
      <c r="M48" s="14" t="s">
        <v>25</v>
      </c>
      <c r="N48" s="14" t="s">
        <v>30</v>
      </c>
      <c r="O48" s="14" t="s">
        <v>21</v>
      </c>
      <c r="P48" s="14" t="s">
        <v>710</v>
      </c>
      <c r="Q48" s="12">
        <f t="shared" si="4"/>
        <v>2</v>
      </c>
      <c r="R48" s="12" cm="1">
        <f t="array" ref="R48">SUMPRODUCT(($G$2:$G$3117=G48)*(Q48&gt;$Q$2:$Q$3117))+1</f>
        <v>4</v>
      </c>
      <c r="S48" s="12">
        <f t="shared" si="5"/>
        <v>414269</v>
      </c>
      <c r="T48" cm="1">
        <f t="array" ref="T48">SUMPRODUCT(($G$2:$G$3117=G48)*(S48&gt;$S$2:$S$3117))+1</f>
        <v>5</v>
      </c>
      <c r="U48" t="str">
        <f t="shared" si="6"/>
        <v>AYR †</v>
      </c>
      <c r="V48">
        <v>0</v>
      </c>
      <c r="W48" t="s">
        <v>19</v>
      </c>
      <c r="X48">
        <f t="shared" si="7"/>
        <v>2023</v>
      </c>
    </row>
    <row r="49" spans="1:24" x14ac:dyDescent="0.25">
      <c r="A49" s="10" t="str">
        <f t="shared" si="0"/>
        <v/>
      </c>
      <c r="B49" s="10" t="str">
        <f t="shared" si="1"/>
        <v/>
      </c>
      <c r="C49" s="10" t="str">
        <f t="shared" si="2"/>
        <v>Afternoon45070</v>
      </c>
      <c r="D49" s="5" t="str">
        <f>IF('by region'!$C$2="Any","Any",'Fixture list'!W49)&amp;M49&amp;IF('by region'!$I$2="Any","Any",N49)&amp;G49</f>
        <v>AnyFlatAny45070</v>
      </c>
      <c r="E49" s="5" t="e">
        <f>IF(I49=#REF!,'Fixture list'!G49,"")</f>
        <v>#REF!</v>
      </c>
      <c r="F49" s="5" t="str">
        <f t="shared" si="3"/>
        <v>450701</v>
      </c>
      <c r="G49" s="13">
        <v>45070</v>
      </c>
      <c r="H49" s="14" t="s">
        <v>27</v>
      </c>
      <c r="I49" s="14" t="s">
        <v>28</v>
      </c>
      <c r="J49" s="14" t="s">
        <v>9</v>
      </c>
      <c r="K49" s="14" t="s">
        <v>10</v>
      </c>
      <c r="L49" s="14" t="s">
        <v>11</v>
      </c>
      <c r="M49" s="14" t="s">
        <v>25</v>
      </c>
      <c r="N49" s="14" t="s">
        <v>13</v>
      </c>
      <c r="O49" s="14" t="s">
        <v>14</v>
      </c>
      <c r="P49" s="14" t="s">
        <v>715</v>
      </c>
      <c r="Q49" s="12">
        <f t="shared" si="4"/>
        <v>1</v>
      </c>
      <c r="R49" s="12" cm="1">
        <f t="array" ref="R49">SUMPRODUCT(($G$2:$G$3117=G49)*(Q49&gt;$Q$2:$Q$3117))+1</f>
        <v>1</v>
      </c>
      <c r="S49" s="12">
        <f t="shared" si="5"/>
        <v>100461</v>
      </c>
      <c r="T49" cm="1">
        <f t="array" ref="T49">SUMPRODUCT(($G$2:$G$3117=G49)*(S49&gt;$S$2:$S$3117))+1</f>
        <v>1</v>
      </c>
      <c r="U49" t="str">
        <f t="shared" si="6"/>
        <v xml:space="preserve">AYR </v>
      </c>
      <c r="V49">
        <v>0</v>
      </c>
      <c r="W49" t="s">
        <v>11</v>
      </c>
      <c r="X49">
        <f t="shared" si="7"/>
        <v>2023</v>
      </c>
    </row>
    <row r="50" spans="1:24" x14ac:dyDescent="0.25">
      <c r="A50" s="10" t="str">
        <f t="shared" si="0"/>
        <v/>
      </c>
      <c r="B50" s="10" t="str">
        <f t="shared" si="1"/>
        <v/>
      </c>
      <c r="C50" s="10" t="str">
        <f t="shared" si="2"/>
        <v>Afternoon45082</v>
      </c>
      <c r="D50" s="5" t="str">
        <f>IF('by region'!$C$2="Any","Any",'Fixture list'!W50)&amp;M50&amp;IF('by region'!$I$2="Any","Any",N50)&amp;G50</f>
        <v>AnyFlatAny45082</v>
      </c>
      <c r="E50" s="5" t="e">
        <f>IF(I50=#REF!,'Fixture list'!G50,"")</f>
        <v>#REF!</v>
      </c>
      <c r="F50" s="5" t="str">
        <f t="shared" si="3"/>
        <v>450822</v>
      </c>
      <c r="G50" s="13">
        <v>45082</v>
      </c>
      <c r="H50" s="14" t="s">
        <v>42</v>
      </c>
      <c r="I50" s="14" t="s">
        <v>28</v>
      </c>
      <c r="J50" s="14" t="s">
        <v>9</v>
      </c>
      <c r="K50" s="14" t="s">
        <v>10</v>
      </c>
      <c r="L50" s="14" t="s">
        <v>11</v>
      </c>
      <c r="M50" s="14" t="s">
        <v>25</v>
      </c>
      <c r="N50" s="14" t="s">
        <v>13</v>
      </c>
      <c r="O50" s="14" t="s">
        <v>14</v>
      </c>
      <c r="P50" s="14" t="s">
        <v>778</v>
      </c>
      <c r="Q50" s="12">
        <f t="shared" si="4"/>
        <v>1</v>
      </c>
      <c r="R50" s="12" cm="1">
        <f t="array" ref="R50">SUMPRODUCT(($G$2:$G$3117=G50)*(Q50&gt;$Q$2:$Q$3117))+1</f>
        <v>1</v>
      </c>
      <c r="S50" s="12">
        <f t="shared" si="5"/>
        <v>112757</v>
      </c>
      <c r="T50" cm="1">
        <f t="array" ref="T50">SUMPRODUCT(($G$2:$G$3117=G50)*(S50&gt;$S$2:$S$3117))+1</f>
        <v>2</v>
      </c>
      <c r="U50" t="str">
        <f t="shared" si="6"/>
        <v xml:space="preserve">AYR </v>
      </c>
      <c r="V50">
        <v>0</v>
      </c>
      <c r="W50" t="s">
        <v>30</v>
      </c>
      <c r="X50">
        <f t="shared" si="7"/>
        <v>2023</v>
      </c>
    </row>
    <row r="51" spans="1:24" x14ac:dyDescent="0.25">
      <c r="A51" s="10" t="str">
        <f t="shared" si="0"/>
        <v/>
      </c>
      <c r="B51" s="10" t="str">
        <f t="shared" si="1"/>
        <v/>
      </c>
      <c r="C51" s="10" t="str">
        <f t="shared" si="2"/>
        <v>Evening45090</v>
      </c>
      <c r="D51" s="5" t="str">
        <f>IF('by region'!$C$2="Any","Any",'Fixture list'!W51)&amp;M51&amp;IF('by region'!$I$2="Any","Any",N51)&amp;G51</f>
        <v>AnyFlatAny45090</v>
      </c>
      <c r="E51" s="5" t="e">
        <f>IF(I51=#REF!,'Fixture list'!G51,"")</f>
        <v>#REF!</v>
      </c>
      <c r="F51" s="5" t="str">
        <f t="shared" si="3"/>
        <v>450903</v>
      </c>
      <c r="G51" s="13">
        <v>45090</v>
      </c>
      <c r="H51" s="14" t="s">
        <v>7</v>
      </c>
      <c r="I51" s="14" t="s">
        <v>28</v>
      </c>
      <c r="J51" s="14" t="s">
        <v>80</v>
      </c>
      <c r="K51" s="14" t="s">
        <v>30</v>
      </c>
      <c r="L51" s="14" t="s">
        <v>30</v>
      </c>
      <c r="M51" s="14" t="s">
        <v>25</v>
      </c>
      <c r="N51" s="14" t="s">
        <v>30</v>
      </c>
      <c r="O51" s="14" t="s">
        <v>21</v>
      </c>
      <c r="P51" s="14" t="s">
        <v>811</v>
      </c>
      <c r="Q51" s="12">
        <f t="shared" si="4"/>
        <v>2</v>
      </c>
      <c r="R51" s="12" cm="1">
        <f t="array" ref="R51">SUMPRODUCT(($G$2:$G$3117=G51)*(Q51&gt;$Q$2:$Q$3117))+1</f>
        <v>3</v>
      </c>
      <c r="S51" s="12">
        <f t="shared" si="5"/>
        <v>314277</v>
      </c>
      <c r="T51" cm="1">
        <f t="array" ref="T51">SUMPRODUCT(($G$2:$G$3117=G51)*(S51&gt;$S$2:$S$3117))+1</f>
        <v>3</v>
      </c>
      <c r="U51" t="str">
        <f t="shared" si="6"/>
        <v>AYR †</v>
      </c>
      <c r="V51">
        <v>0</v>
      </c>
      <c r="W51" t="s">
        <v>19</v>
      </c>
      <c r="X51">
        <f t="shared" si="7"/>
        <v>2023</v>
      </c>
    </row>
    <row r="52" spans="1:24" x14ac:dyDescent="0.25">
      <c r="A52" s="10" t="str">
        <f t="shared" si="0"/>
        <v/>
      </c>
      <c r="B52" s="10" t="str">
        <f t="shared" si="1"/>
        <v/>
      </c>
      <c r="C52" s="10" t="str">
        <f t="shared" si="2"/>
        <v>Afternoon45101</v>
      </c>
      <c r="D52" s="5" t="str">
        <f>IF('by region'!$C$2="Any","Any",'Fixture list'!W52)&amp;M52&amp;IF('by region'!$I$2="Any","Any",N52)&amp;G52</f>
        <v>AnyFlatAny45101</v>
      </c>
      <c r="E52" s="5" t="e">
        <f>IF(I52=#REF!,'Fixture list'!G52,"")</f>
        <v>#REF!</v>
      </c>
      <c r="F52" s="5" t="str">
        <f t="shared" si="3"/>
        <v>451012</v>
      </c>
      <c r="G52" s="13">
        <v>45101</v>
      </c>
      <c r="H52" s="14" t="s">
        <v>37</v>
      </c>
      <c r="I52" s="14" t="s">
        <v>28</v>
      </c>
      <c r="J52" s="14" t="s">
        <v>9</v>
      </c>
      <c r="K52" s="14" t="s">
        <v>10</v>
      </c>
      <c r="L52" s="14" t="s">
        <v>11</v>
      </c>
      <c r="M52" s="14" t="s">
        <v>25</v>
      </c>
      <c r="N52" s="14" t="s">
        <v>13</v>
      </c>
      <c r="O52" s="14" t="s">
        <v>14</v>
      </c>
      <c r="P52" s="14" t="s">
        <v>867</v>
      </c>
      <c r="Q52" s="12">
        <f t="shared" si="4"/>
        <v>1</v>
      </c>
      <c r="R52" s="12" cm="1">
        <f t="array" ref="R52">SUMPRODUCT(($G$2:$G$3117=G52)*(Q52&gt;$Q$2:$Q$3117))+1</f>
        <v>1</v>
      </c>
      <c r="S52" s="12">
        <f t="shared" si="5"/>
        <v>100456</v>
      </c>
      <c r="T52" cm="1">
        <f t="array" ref="T52">SUMPRODUCT(($G$2:$G$3117=G52)*(S52&gt;$S$2:$S$3117))+1</f>
        <v>2</v>
      </c>
      <c r="U52" t="str">
        <f t="shared" si="6"/>
        <v xml:space="preserve">AYR </v>
      </c>
      <c r="V52">
        <v>0</v>
      </c>
      <c r="W52" t="s">
        <v>19</v>
      </c>
      <c r="X52">
        <f t="shared" si="7"/>
        <v>2023</v>
      </c>
    </row>
    <row r="53" spans="1:24" x14ac:dyDescent="0.25">
      <c r="A53" s="10" t="str">
        <f t="shared" si="0"/>
        <v/>
      </c>
      <c r="B53" s="10" t="str">
        <f t="shared" si="1"/>
        <v/>
      </c>
      <c r="C53" s="10" t="str">
        <f t="shared" si="2"/>
        <v>Afternoon45116</v>
      </c>
      <c r="D53" s="5" t="str">
        <f>IF('by region'!$C$2="Any","Any",'Fixture list'!W53)&amp;M53&amp;IF('by region'!$I$2="Any","Any",N53)&amp;G53</f>
        <v>AnyFlatAny45116</v>
      </c>
      <c r="E53" s="5" t="e">
        <f>IF(I53=#REF!,'Fixture list'!G53,"")</f>
        <v>#REF!</v>
      </c>
      <c r="F53" s="5" t="str">
        <f t="shared" si="3"/>
        <v>451161</v>
      </c>
      <c r="G53" s="13">
        <v>45116</v>
      </c>
      <c r="H53" s="14" t="s">
        <v>40</v>
      </c>
      <c r="I53" s="14" t="s">
        <v>28</v>
      </c>
      <c r="J53" s="14" t="s">
        <v>9</v>
      </c>
      <c r="K53" s="14" t="s">
        <v>10</v>
      </c>
      <c r="L53" s="14" t="s">
        <v>11</v>
      </c>
      <c r="M53" s="14" t="s">
        <v>25</v>
      </c>
      <c r="N53" s="14" t="s">
        <v>13</v>
      </c>
      <c r="O53" s="14" t="s">
        <v>14</v>
      </c>
      <c r="P53" s="14" t="s">
        <v>938</v>
      </c>
      <c r="Q53" s="12">
        <f t="shared" si="4"/>
        <v>1</v>
      </c>
      <c r="R53" s="12" cm="1">
        <f t="array" ref="R53">SUMPRODUCT(($G$2:$G$3117=G53)*(Q53&gt;$Q$2:$Q$3117))+1</f>
        <v>1</v>
      </c>
      <c r="S53" s="12">
        <f t="shared" si="5"/>
        <v>100755</v>
      </c>
      <c r="T53" cm="1">
        <f t="array" ref="T53">SUMPRODUCT(($G$2:$G$3117=G53)*(S53&gt;$S$2:$S$3117))+1</f>
        <v>1</v>
      </c>
      <c r="U53" t="str">
        <f t="shared" si="6"/>
        <v xml:space="preserve">AYR </v>
      </c>
      <c r="V53">
        <v>0</v>
      </c>
      <c r="W53" t="s">
        <v>17</v>
      </c>
      <c r="X53">
        <f t="shared" si="7"/>
        <v>2023</v>
      </c>
    </row>
    <row r="54" spans="1:24" x14ac:dyDescent="0.25">
      <c r="A54" s="10" t="str">
        <f t="shared" si="0"/>
        <v/>
      </c>
      <c r="B54" s="10" t="str">
        <f t="shared" si="1"/>
        <v/>
      </c>
      <c r="C54" s="10" t="str">
        <f t="shared" si="2"/>
        <v>Afternoon45117</v>
      </c>
      <c r="D54" s="5" t="str">
        <f>IF('by region'!$C$2="Any","Any",'Fixture list'!W54)&amp;M54&amp;IF('by region'!$I$2="Any","Any",N54)&amp;G54</f>
        <v>AnyFlatAny45117</v>
      </c>
      <c r="E54" s="5" t="e">
        <f>IF(I54=#REF!,'Fixture list'!G54,"")</f>
        <v>#REF!</v>
      </c>
      <c r="F54" s="5" t="str">
        <f t="shared" si="3"/>
        <v>451171</v>
      </c>
      <c r="G54" s="13">
        <v>45117</v>
      </c>
      <c r="H54" s="14" t="s">
        <v>42</v>
      </c>
      <c r="I54" s="14" t="s">
        <v>28</v>
      </c>
      <c r="J54" s="14" t="s">
        <v>9</v>
      </c>
      <c r="K54" s="14" t="s">
        <v>10</v>
      </c>
      <c r="L54" s="14" t="s">
        <v>11</v>
      </c>
      <c r="M54" s="14" t="s">
        <v>25</v>
      </c>
      <c r="N54" s="14" t="s">
        <v>13</v>
      </c>
      <c r="O54" s="14" t="s">
        <v>14</v>
      </c>
      <c r="P54" s="14" t="s">
        <v>941</v>
      </c>
      <c r="Q54" s="12">
        <f t="shared" si="4"/>
        <v>1</v>
      </c>
      <c r="R54" s="12" cm="1">
        <f t="array" ref="R54">SUMPRODUCT(($G$2:$G$3117=G54)*(Q54&gt;$Q$2:$Q$3117))+1</f>
        <v>1</v>
      </c>
      <c r="S54" s="12">
        <f t="shared" si="5"/>
        <v>100470</v>
      </c>
      <c r="T54" cm="1">
        <f t="array" ref="T54">SUMPRODUCT(($G$2:$G$3117=G54)*(S54&gt;$S$2:$S$3117))+1</f>
        <v>1</v>
      </c>
      <c r="U54" t="str">
        <f t="shared" si="6"/>
        <v xml:space="preserve">AYR </v>
      </c>
      <c r="V54">
        <v>0</v>
      </c>
      <c r="W54" t="s">
        <v>11</v>
      </c>
      <c r="X54">
        <f t="shared" si="7"/>
        <v>2023</v>
      </c>
    </row>
    <row r="55" spans="1:24" x14ac:dyDescent="0.25">
      <c r="A55" s="10" t="str">
        <f t="shared" si="0"/>
        <v/>
      </c>
      <c r="B55" s="10" t="str">
        <f t="shared" si="1"/>
        <v/>
      </c>
      <c r="C55" s="10" t="str">
        <f t="shared" si="2"/>
        <v>Afternoon45124</v>
      </c>
      <c r="D55" s="5" t="str">
        <f>IF('by region'!$C$2="Any","Any",'Fixture list'!W55)&amp;M55&amp;IF('by region'!$I$2="Any","Any",N55)&amp;G55</f>
        <v>AnyFlatAny45124</v>
      </c>
      <c r="E55" s="5" t="e">
        <f>IF(I55=#REF!,'Fixture list'!G55,"")</f>
        <v>#REF!</v>
      </c>
      <c r="F55" s="5" t="str">
        <f t="shared" si="3"/>
        <v>451241</v>
      </c>
      <c r="G55" s="13">
        <v>45124</v>
      </c>
      <c r="H55" s="14" t="s">
        <v>42</v>
      </c>
      <c r="I55" s="14" t="s">
        <v>28</v>
      </c>
      <c r="J55" s="14" t="s">
        <v>9</v>
      </c>
      <c r="K55" s="14" t="s">
        <v>10</v>
      </c>
      <c r="L55" s="14" t="s">
        <v>11</v>
      </c>
      <c r="M55" s="14" t="s">
        <v>25</v>
      </c>
      <c r="N55" s="14" t="s">
        <v>13</v>
      </c>
      <c r="O55" s="14" t="s">
        <v>14</v>
      </c>
      <c r="P55" s="14" t="s">
        <v>972</v>
      </c>
      <c r="Q55" s="12">
        <f t="shared" si="4"/>
        <v>1</v>
      </c>
      <c r="R55" s="12" cm="1">
        <f t="array" ref="R55">SUMPRODUCT(($G$2:$G$3117=G55)*(Q55&gt;$Q$2:$Q$3117))+1</f>
        <v>1</v>
      </c>
      <c r="S55" s="12">
        <f t="shared" si="5"/>
        <v>100475</v>
      </c>
      <c r="T55" cm="1">
        <f t="array" ref="T55">SUMPRODUCT(($G$2:$G$3117=G55)*(S55&gt;$S$2:$S$3117))+1</f>
        <v>1</v>
      </c>
      <c r="U55" t="str">
        <f t="shared" si="6"/>
        <v xml:space="preserve">AYR </v>
      </c>
      <c r="V55">
        <v>0</v>
      </c>
      <c r="W55" t="s">
        <v>11</v>
      </c>
      <c r="X55">
        <f t="shared" si="7"/>
        <v>2023</v>
      </c>
    </row>
    <row r="56" spans="1:24" x14ac:dyDescent="0.25">
      <c r="A56" s="10" t="str">
        <f t="shared" si="0"/>
        <v/>
      </c>
      <c r="B56" s="10" t="str">
        <f t="shared" si="1"/>
        <v/>
      </c>
      <c r="C56" s="10" t="str">
        <f t="shared" si="2"/>
        <v>Afternoon45131</v>
      </c>
      <c r="D56" s="5" t="str">
        <f>IF('by region'!$C$2="Any","Any",'Fixture list'!W56)&amp;M56&amp;IF('by region'!$I$2="Any","Any",N56)&amp;G56</f>
        <v>AnyFlatAny45131</v>
      </c>
      <c r="E56" s="5" t="e">
        <f>IF(I56=#REF!,'Fixture list'!G56,"")</f>
        <v>#REF!</v>
      </c>
      <c r="F56" s="5" t="str">
        <f t="shared" si="3"/>
        <v>451311</v>
      </c>
      <c r="G56" s="13">
        <v>45131</v>
      </c>
      <c r="H56" s="14" t="s">
        <v>42</v>
      </c>
      <c r="I56" s="14" t="s">
        <v>28</v>
      </c>
      <c r="J56" s="14" t="s">
        <v>9</v>
      </c>
      <c r="K56" s="14" t="s">
        <v>10</v>
      </c>
      <c r="L56" s="14" t="s">
        <v>11</v>
      </c>
      <c r="M56" s="14" t="s">
        <v>25</v>
      </c>
      <c r="N56" s="14" t="s">
        <v>13</v>
      </c>
      <c r="O56" s="14" t="s">
        <v>14</v>
      </c>
      <c r="P56" s="14" t="s">
        <v>1006</v>
      </c>
      <c r="Q56" s="12">
        <f t="shared" si="4"/>
        <v>1</v>
      </c>
      <c r="R56" s="12" cm="1">
        <f t="array" ref="R56">SUMPRODUCT(($G$2:$G$3117=G56)*(Q56&gt;$Q$2:$Q$3117))+1</f>
        <v>1</v>
      </c>
      <c r="S56" s="12">
        <f t="shared" si="5"/>
        <v>100477</v>
      </c>
      <c r="T56" cm="1">
        <f t="array" ref="T56">SUMPRODUCT(($G$2:$G$3117=G56)*(S56&gt;$S$2:$S$3117))+1</f>
        <v>1</v>
      </c>
      <c r="U56" t="str">
        <f t="shared" si="6"/>
        <v xml:space="preserve">AYR </v>
      </c>
      <c r="V56">
        <v>0</v>
      </c>
      <c r="W56" t="s">
        <v>17</v>
      </c>
      <c r="X56">
        <f t="shared" si="7"/>
        <v>2023</v>
      </c>
    </row>
    <row r="57" spans="1:24" x14ac:dyDescent="0.25">
      <c r="A57" s="10" t="str">
        <f t="shared" si="0"/>
        <v/>
      </c>
      <c r="B57" s="10" t="str">
        <f t="shared" si="1"/>
        <v/>
      </c>
      <c r="C57" s="10" t="str">
        <f t="shared" si="2"/>
        <v>Afternoon45138</v>
      </c>
      <c r="D57" s="5" t="str">
        <f>IF('by region'!$C$2="Any","Any",'Fixture list'!W57)&amp;M57&amp;IF('by region'!$I$2="Any","Any",N57)&amp;G57</f>
        <v>AnyFlatAny45138</v>
      </c>
      <c r="E57" s="5" t="e">
        <f>IF(I57=#REF!,'Fixture list'!G57,"")</f>
        <v>#REF!</v>
      </c>
      <c r="F57" s="5" t="str">
        <f t="shared" si="3"/>
        <v>451381</v>
      </c>
      <c r="G57" s="13">
        <v>45138</v>
      </c>
      <c r="H57" s="14" t="s">
        <v>42</v>
      </c>
      <c r="I57" s="14" t="s">
        <v>28</v>
      </c>
      <c r="J57" s="14" t="s">
        <v>9</v>
      </c>
      <c r="K57" s="14" t="s">
        <v>10</v>
      </c>
      <c r="L57" s="14" t="s">
        <v>11</v>
      </c>
      <c r="M57" s="14" t="s">
        <v>25</v>
      </c>
      <c r="N57" s="14" t="s">
        <v>13</v>
      </c>
      <c r="O57" s="14" t="s">
        <v>14</v>
      </c>
      <c r="P57" s="14" t="s">
        <v>1038</v>
      </c>
      <c r="Q57" s="12">
        <f t="shared" si="4"/>
        <v>1</v>
      </c>
      <c r="R57" s="12" cm="1">
        <f t="array" ref="R57">SUMPRODUCT(($G$2:$G$3117=G57)*(Q57&gt;$Q$2:$Q$3117))+1</f>
        <v>1</v>
      </c>
      <c r="S57" s="12">
        <f t="shared" si="5"/>
        <v>100454</v>
      </c>
      <c r="T57" cm="1">
        <f t="array" ref="T57">SUMPRODUCT(($G$2:$G$3117=G57)*(S57&gt;$S$2:$S$3117))+1</f>
        <v>1</v>
      </c>
      <c r="U57" t="str">
        <f t="shared" si="6"/>
        <v xml:space="preserve">AYR </v>
      </c>
      <c r="V57">
        <v>0</v>
      </c>
      <c r="W57" t="s">
        <v>30</v>
      </c>
      <c r="X57">
        <f t="shared" si="7"/>
        <v>2023</v>
      </c>
    </row>
    <row r="58" spans="1:24" x14ac:dyDescent="0.25">
      <c r="A58" s="10" t="str">
        <f t="shared" si="0"/>
        <v/>
      </c>
      <c r="B58" s="10" t="str">
        <f t="shared" si="1"/>
        <v/>
      </c>
      <c r="C58" s="10" t="str">
        <f t="shared" si="2"/>
        <v>Afternoon45145</v>
      </c>
      <c r="D58" s="5" t="str">
        <f>IF('by region'!$C$2="Any","Any",'Fixture list'!W58)&amp;M58&amp;IF('by region'!$I$2="Any","Any",N58)&amp;G58</f>
        <v>AnyFlatAny45145</v>
      </c>
      <c r="E58" s="5" t="e">
        <f>IF(I58=#REF!,'Fixture list'!G58,"")</f>
        <v>#REF!</v>
      </c>
      <c r="F58" s="5" t="str">
        <f t="shared" si="3"/>
        <v>451451</v>
      </c>
      <c r="G58" s="13">
        <v>45145</v>
      </c>
      <c r="H58" s="14" t="s">
        <v>42</v>
      </c>
      <c r="I58" s="14" t="s">
        <v>28</v>
      </c>
      <c r="J58" s="14" t="s">
        <v>9</v>
      </c>
      <c r="K58" s="14" t="s">
        <v>10</v>
      </c>
      <c r="L58" s="14" t="s">
        <v>11</v>
      </c>
      <c r="M58" s="14" t="s">
        <v>25</v>
      </c>
      <c r="N58" s="14" t="s">
        <v>13</v>
      </c>
      <c r="O58" s="14" t="s">
        <v>14</v>
      </c>
      <c r="P58" s="14" t="s">
        <v>1071</v>
      </c>
      <c r="Q58" s="12">
        <f t="shared" si="4"/>
        <v>1</v>
      </c>
      <c r="R58" s="12" cm="1">
        <f t="array" ref="R58">SUMPRODUCT(($G$2:$G$3117=G58)*(Q58&gt;$Q$2:$Q$3117))+1</f>
        <v>1</v>
      </c>
      <c r="S58" s="12">
        <f t="shared" si="5"/>
        <v>100476</v>
      </c>
      <c r="T58" cm="1">
        <f t="array" ref="T58">SUMPRODUCT(($G$2:$G$3117=G58)*(S58&gt;$S$2:$S$3117))+1</f>
        <v>1</v>
      </c>
      <c r="U58" t="str">
        <f t="shared" si="6"/>
        <v xml:space="preserve">AYR </v>
      </c>
      <c r="V58">
        <v>0</v>
      </c>
      <c r="W58" t="s">
        <v>19</v>
      </c>
      <c r="X58">
        <f t="shared" si="7"/>
        <v>2023</v>
      </c>
    </row>
    <row r="59" spans="1:24" x14ac:dyDescent="0.25">
      <c r="A59" s="10" t="str">
        <f t="shared" si="0"/>
        <v/>
      </c>
      <c r="B59" s="10" t="str">
        <f t="shared" si="1"/>
        <v/>
      </c>
      <c r="C59" s="10" t="str">
        <f t="shared" si="2"/>
        <v>Evening45150</v>
      </c>
      <c r="D59" s="5" t="str">
        <f>IF('by region'!$C$2="Any","Any",'Fixture list'!W59)&amp;M59&amp;IF('by region'!$I$2="Any","Any",N59)&amp;G59</f>
        <v>AnyFlatAny45150</v>
      </c>
      <c r="E59" s="5" t="e">
        <f>IF(I59=#REF!,'Fixture list'!G59,"")</f>
        <v>#REF!</v>
      </c>
      <c r="F59" s="5" t="str">
        <f t="shared" si="3"/>
        <v>451505</v>
      </c>
      <c r="G59" s="13">
        <v>45150</v>
      </c>
      <c r="H59" s="14" t="s">
        <v>37</v>
      </c>
      <c r="I59" s="14" t="s">
        <v>28</v>
      </c>
      <c r="J59" s="14" t="s">
        <v>80</v>
      </c>
      <c r="K59" s="14" t="s">
        <v>10</v>
      </c>
      <c r="L59" s="14" t="s">
        <v>11</v>
      </c>
      <c r="M59" s="14" t="s">
        <v>25</v>
      </c>
      <c r="N59" s="14" t="s">
        <v>13</v>
      </c>
      <c r="O59" s="14" t="s">
        <v>14</v>
      </c>
      <c r="P59" s="14" t="s">
        <v>1095</v>
      </c>
      <c r="Q59" s="12">
        <f t="shared" si="4"/>
        <v>2</v>
      </c>
      <c r="R59" s="12" cm="1">
        <f t="array" ref="R59">SUMPRODUCT(($G$2:$G$3117=G59)*(Q59&gt;$Q$2:$Q$3117))+1</f>
        <v>5</v>
      </c>
      <c r="S59" s="12">
        <f t="shared" si="5"/>
        <v>500457</v>
      </c>
      <c r="T59" cm="1">
        <f t="array" ref="T59">SUMPRODUCT(($G$2:$G$3117=G59)*(S59&gt;$S$2:$S$3117))+1</f>
        <v>5</v>
      </c>
      <c r="U59" t="str">
        <f t="shared" si="6"/>
        <v>AYR †</v>
      </c>
      <c r="V59">
        <v>0</v>
      </c>
      <c r="W59" t="s">
        <v>17</v>
      </c>
      <c r="X59">
        <f t="shared" si="7"/>
        <v>2023</v>
      </c>
    </row>
    <row r="60" spans="1:24" x14ac:dyDescent="0.25">
      <c r="A60" s="10" t="str">
        <f t="shared" si="0"/>
        <v/>
      </c>
      <c r="B60" s="10" t="str">
        <f t="shared" si="1"/>
        <v/>
      </c>
      <c r="C60" s="10" t="str">
        <f t="shared" si="2"/>
        <v>Evening45155</v>
      </c>
      <c r="D60" s="5" t="str">
        <f>IF('by region'!$C$2="Any","Any",'Fixture list'!W60)&amp;M60&amp;IF('by region'!$I$2="Any","Any",N60)&amp;G60</f>
        <v>AnyFlatAny45155</v>
      </c>
      <c r="E60" s="5" t="e">
        <f>IF(I60=#REF!,'Fixture list'!G60,"")</f>
        <v>#REF!</v>
      </c>
      <c r="F60" s="5" t="str">
        <f t="shared" si="3"/>
        <v>451555</v>
      </c>
      <c r="G60" s="13">
        <v>45155</v>
      </c>
      <c r="H60" s="14" t="s">
        <v>34</v>
      </c>
      <c r="I60" s="14" t="s">
        <v>28</v>
      </c>
      <c r="J60" s="14" t="s">
        <v>80</v>
      </c>
      <c r="K60" s="14" t="s">
        <v>30</v>
      </c>
      <c r="L60" s="14" t="s">
        <v>30</v>
      </c>
      <c r="M60" s="14" t="s">
        <v>25</v>
      </c>
      <c r="N60" s="14" t="s">
        <v>30</v>
      </c>
      <c r="O60" s="14" t="s">
        <v>21</v>
      </c>
      <c r="P60" s="14" t="s">
        <v>1115</v>
      </c>
      <c r="Q60" s="12">
        <f t="shared" si="4"/>
        <v>2</v>
      </c>
      <c r="R60" s="12" cm="1">
        <f t="array" ref="R60">SUMPRODUCT(($G$2:$G$3117=G60)*(Q60&gt;$Q$2:$Q$3117))+1</f>
        <v>4</v>
      </c>
      <c r="S60" s="12">
        <f t="shared" si="5"/>
        <v>414276</v>
      </c>
      <c r="T60" cm="1">
        <f t="array" ref="T60">SUMPRODUCT(($G$2:$G$3117=G60)*(S60&gt;$S$2:$S$3117))+1</f>
        <v>5</v>
      </c>
      <c r="U60" t="str">
        <f t="shared" si="6"/>
        <v>AYR †</v>
      </c>
      <c r="V60">
        <v>0</v>
      </c>
      <c r="W60" t="s">
        <v>30</v>
      </c>
      <c r="X60">
        <f t="shared" si="7"/>
        <v>2023</v>
      </c>
    </row>
    <row r="61" spans="1:24" x14ac:dyDescent="0.25">
      <c r="A61" s="10" t="str">
        <f t="shared" si="0"/>
        <v/>
      </c>
      <c r="B61" s="10" t="str">
        <f t="shared" si="1"/>
        <v/>
      </c>
      <c r="C61" s="10" t="str">
        <f t="shared" si="2"/>
        <v>Afternoon45190</v>
      </c>
      <c r="D61" s="5" t="str">
        <f>IF('by region'!$C$2="Any","Any",'Fixture list'!W61)&amp;M61&amp;IF('by region'!$I$2="Any","Any",N61)&amp;G61</f>
        <v>AnyFlatAny45190</v>
      </c>
      <c r="E61" s="5" t="e">
        <f>IF(I61=#REF!,'Fixture list'!G61,"")</f>
        <v>#REF!</v>
      </c>
      <c r="F61" s="5" t="str">
        <f t="shared" si="3"/>
        <v>451901</v>
      </c>
      <c r="G61" s="13">
        <v>45190</v>
      </c>
      <c r="H61" s="14" t="s">
        <v>34</v>
      </c>
      <c r="I61" s="14" t="s">
        <v>28</v>
      </c>
      <c r="J61" s="14" t="s">
        <v>9</v>
      </c>
      <c r="K61" s="14" t="s">
        <v>10</v>
      </c>
      <c r="L61" s="14" t="s">
        <v>11</v>
      </c>
      <c r="M61" s="14" t="s">
        <v>25</v>
      </c>
      <c r="N61" s="14" t="s">
        <v>13</v>
      </c>
      <c r="O61" s="14" t="s">
        <v>14</v>
      </c>
      <c r="P61" s="14" t="s">
        <v>1268</v>
      </c>
      <c r="Q61" s="12">
        <f t="shared" si="4"/>
        <v>1</v>
      </c>
      <c r="R61" s="12" cm="1">
        <f t="array" ref="R61">SUMPRODUCT(($G$2:$G$3117=G61)*(Q61&gt;$Q$2:$Q$3117))+1</f>
        <v>1</v>
      </c>
      <c r="S61" s="12">
        <f t="shared" si="5"/>
        <v>100463</v>
      </c>
      <c r="T61" cm="1">
        <f t="array" ref="T61">SUMPRODUCT(($G$2:$G$3117=G61)*(S61&gt;$S$2:$S$3117))+1</f>
        <v>1</v>
      </c>
      <c r="U61" t="str">
        <f t="shared" si="6"/>
        <v xml:space="preserve">AYR </v>
      </c>
      <c r="V61">
        <v>0</v>
      </c>
      <c r="W61" t="s">
        <v>30</v>
      </c>
      <c r="X61">
        <f t="shared" si="7"/>
        <v>2023</v>
      </c>
    </row>
    <row r="62" spans="1:24" x14ac:dyDescent="0.25">
      <c r="A62" s="10" t="str">
        <f t="shared" si="0"/>
        <v/>
      </c>
      <c r="B62" s="10" t="str">
        <f t="shared" si="1"/>
        <v/>
      </c>
      <c r="C62" s="10" t="str">
        <f t="shared" si="2"/>
        <v>Afternoon45191</v>
      </c>
      <c r="D62" s="5" t="str">
        <f>IF('by region'!$C$2="Any","Any",'Fixture list'!W62)&amp;M62&amp;IF('by region'!$I$2="Any","Any",N62)&amp;G62</f>
        <v>AnyFlatAny45191</v>
      </c>
      <c r="E62" s="5" t="e">
        <f>IF(I62=#REF!,'Fixture list'!G62,"")</f>
        <v>#REF!</v>
      </c>
      <c r="F62" s="5" t="str">
        <f t="shared" si="3"/>
        <v>451911</v>
      </c>
      <c r="G62" s="13">
        <v>45191</v>
      </c>
      <c r="H62" s="14" t="s">
        <v>35</v>
      </c>
      <c r="I62" s="14" t="s">
        <v>28</v>
      </c>
      <c r="J62" s="14" t="s">
        <v>9</v>
      </c>
      <c r="K62" s="14" t="s">
        <v>10</v>
      </c>
      <c r="L62" s="14" t="s">
        <v>19</v>
      </c>
      <c r="M62" s="14" t="s">
        <v>25</v>
      </c>
      <c r="N62" s="14" t="s">
        <v>13</v>
      </c>
      <c r="O62" s="14" t="s">
        <v>14</v>
      </c>
      <c r="P62" s="14" t="s">
        <v>1272</v>
      </c>
      <c r="Q62" s="12">
        <f t="shared" si="4"/>
        <v>1</v>
      </c>
      <c r="R62" s="12" cm="1">
        <f t="array" ref="R62">SUMPRODUCT(($G$2:$G$3117=G62)*(Q62&gt;$Q$2:$Q$3117))+1</f>
        <v>1</v>
      </c>
      <c r="S62" s="12">
        <f t="shared" si="5"/>
        <v>100464</v>
      </c>
      <c r="T62" cm="1">
        <f t="array" ref="T62">SUMPRODUCT(($G$2:$G$3117=G62)*(S62&gt;$S$2:$S$3117))+1</f>
        <v>1</v>
      </c>
      <c r="U62" t="str">
        <f t="shared" si="6"/>
        <v xml:space="preserve">AYR </v>
      </c>
      <c r="V62">
        <v>0</v>
      </c>
      <c r="W62" t="s">
        <v>17</v>
      </c>
      <c r="X62">
        <f t="shared" si="7"/>
        <v>2023</v>
      </c>
    </row>
    <row r="63" spans="1:24" x14ac:dyDescent="0.25">
      <c r="A63" s="10" t="str">
        <f t="shared" si="0"/>
        <v/>
      </c>
      <c r="B63" s="10" t="str">
        <f t="shared" si="1"/>
        <v/>
      </c>
      <c r="C63" s="10" t="str">
        <f t="shared" si="2"/>
        <v>Afternoon45192</v>
      </c>
      <c r="D63" s="5" t="str">
        <f>IF('by region'!$C$2="Any","Any",'Fixture list'!W63)&amp;M63&amp;IF('by region'!$I$2="Any","Any",N63)&amp;G63</f>
        <v>AnyFlatAny45192</v>
      </c>
      <c r="E63" s="5" t="e">
        <f>IF(I63=#REF!,'Fixture list'!G63,"")</f>
        <v>#REF!</v>
      </c>
      <c r="F63" s="5" t="str">
        <f t="shared" si="3"/>
        <v>451921</v>
      </c>
      <c r="G63" s="13">
        <v>45192</v>
      </c>
      <c r="H63" s="14" t="s">
        <v>37</v>
      </c>
      <c r="I63" s="14" t="s">
        <v>28</v>
      </c>
      <c r="J63" s="14" t="s">
        <v>9</v>
      </c>
      <c r="K63" s="14" t="s">
        <v>10</v>
      </c>
      <c r="L63" s="14" t="s">
        <v>11</v>
      </c>
      <c r="M63" s="14" t="s">
        <v>25</v>
      </c>
      <c r="N63" s="14" t="s">
        <v>13</v>
      </c>
      <c r="O63" s="14" t="s">
        <v>14</v>
      </c>
      <c r="P63" s="14" t="s">
        <v>1275</v>
      </c>
      <c r="Q63" s="12">
        <f t="shared" si="4"/>
        <v>1</v>
      </c>
      <c r="R63" s="12" cm="1">
        <f t="array" ref="R63">SUMPRODUCT(($G$2:$G$3117=G63)*(Q63&gt;$Q$2:$Q$3117))+1</f>
        <v>1</v>
      </c>
      <c r="S63" s="12">
        <f t="shared" si="5"/>
        <v>100465</v>
      </c>
      <c r="T63" cm="1">
        <f t="array" ref="T63">SUMPRODUCT(($G$2:$G$3117=G63)*(S63&gt;$S$2:$S$3117))+1</f>
        <v>1</v>
      </c>
      <c r="U63" t="str">
        <f t="shared" si="6"/>
        <v xml:space="preserve">AYR </v>
      </c>
      <c r="V63">
        <v>0</v>
      </c>
      <c r="W63" t="s">
        <v>30</v>
      </c>
      <c r="X63">
        <f t="shared" si="7"/>
        <v>2023</v>
      </c>
    </row>
    <row r="64" spans="1:24" x14ac:dyDescent="0.25">
      <c r="A64" s="10" t="str">
        <f t="shared" si="0"/>
        <v/>
      </c>
      <c r="B64" s="10" t="str">
        <f t="shared" si="1"/>
        <v/>
      </c>
      <c r="C64" s="10" t="str">
        <f t="shared" si="2"/>
        <v>Afternoon45202</v>
      </c>
      <c r="D64" s="5" t="str">
        <f>IF('by region'!$C$2="Any","Any",'Fixture list'!W64)&amp;M64&amp;IF('by region'!$I$2="Any","Any",N64)&amp;G64</f>
        <v>AnyFlatAny45202</v>
      </c>
      <c r="E64" s="5" t="e">
        <f>IF(I64=#REF!,'Fixture list'!G64,"")</f>
        <v>#REF!</v>
      </c>
      <c r="F64" s="5" t="str">
        <f t="shared" si="3"/>
        <v>452021</v>
      </c>
      <c r="G64" s="13">
        <v>45202</v>
      </c>
      <c r="H64" s="14" t="s">
        <v>7</v>
      </c>
      <c r="I64" s="14" t="s">
        <v>28</v>
      </c>
      <c r="J64" s="14" t="s">
        <v>9</v>
      </c>
      <c r="K64" s="14" t="s">
        <v>10</v>
      </c>
      <c r="L64" s="14" t="s">
        <v>11</v>
      </c>
      <c r="M64" s="14" t="s">
        <v>25</v>
      </c>
      <c r="N64" s="14" t="s">
        <v>13</v>
      </c>
      <c r="O64" s="14" t="s">
        <v>14</v>
      </c>
      <c r="P64" s="14" t="s">
        <v>1316</v>
      </c>
      <c r="Q64" s="12">
        <f t="shared" si="4"/>
        <v>1</v>
      </c>
      <c r="R64" s="12" cm="1">
        <f t="array" ref="R64">SUMPRODUCT(($G$2:$G$3117=G64)*(Q64&gt;$Q$2:$Q$3117))+1</f>
        <v>1</v>
      </c>
      <c r="S64" s="12">
        <f t="shared" si="5"/>
        <v>100455</v>
      </c>
      <c r="T64" cm="1">
        <f t="array" ref="T64">SUMPRODUCT(($G$2:$G$3117=G64)*(S64&gt;$S$2:$S$3117))+1</f>
        <v>1</v>
      </c>
      <c r="U64" t="str">
        <f t="shared" si="6"/>
        <v xml:space="preserve">AYR </v>
      </c>
      <c r="V64">
        <v>0</v>
      </c>
      <c r="W64" t="s">
        <v>30</v>
      </c>
      <c r="X64">
        <f t="shared" si="7"/>
        <v>2023</v>
      </c>
    </row>
    <row r="65" spans="1:24" x14ac:dyDescent="0.25">
      <c r="A65" s="10" t="str">
        <f t="shared" si="0"/>
        <v/>
      </c>
      <c r="B65" s="10" t="str">
        <f t="shared" si="1"/>
        <v/>
      </c>
      <c r="C65" s="10" t="str">
        <f t="shared" si="2"/>
        <v>Afternoon45211</v>
      </c>
      <c r="D65" s="5" t="str">
        <f>IF('by region'!$C$2="Any","Any",'Fixture list'!W65)&amp;M65&amp;IF('by region'!$I$2="Any","Any",N65)&amp;G65</f>
        <v>AnyFlatAny45211</v>
      </c>
      <c r="E65" s="5" t="e">
        <f>IF(I65=#REF!,'Fixture list'!G65,"")</f>
        <v>#REF!</v>
      </c>
      <c r="F65" s="5" t="str">
        <f t="shared" si="3"/>
        <v>452111</v>
      </c>
      <c r="G65" s="13">
        <v>45211</v>
      </c>
      <c r="H65" s="14" t="s">
        <v>34</v>
      </c>
      <c r="I65" s="14" t="s">
        <v>28</v>
      </c>
      <c r="J65" s="14" t="s">
        <v>9</v>
      </c>
      <c r="K65" s="14" t="s">
        <v>10</v>
      </c>
      <c r="L65" s="14" t="s">
        <v>19</v>
      </c>
      <c r="M65" s="14" t="s">
        <v>25</v>
      </c>
      <c r="N65" s="14" t="s">
        <v>13</v>
      </c>
      <c r="O65" s="14" t="s">
        <v>14</v>
      </c>
      <c r="P65" s="14" t="s">
        <v>1351</v>
      </c>
      <c r="Q65" s="12">
        <f t="shared" si="4"/>
        <v>1</v>
      </c>
      <c r="R65" s="12" cm="1">
        <f t="array" ref="R65">SUMPRODUCT(($G$2:$G$3117=G65)*(Q65&gt;$Q$2:$Q$3117))+1</f>
        <v>1</v>
      </c>
      <c r="S65" s="12">
        <f t="shared" si="5"/>
        <v>100458</v>
      </c>
      <c r="T65" cm="1">
        <f t="array" ref="T65">SUMPRODUCT(($G$2:$G$3117=G65)*(S65&gt;$S$2:$S$3117))+1</f>
        <v>1</v>
      </c>
      <c r="U65" t="str">
        <f t="shared" si="6"/>
        <v xml:space="preserve">AYR </v>
      </c>
      <c r="V65">
        <v>0</v>
      </c>
      <c r="W65" t="s">
        <v>19</v>
      </c>
      <c r="X65">
        <f t="shared" si="7"/>
        <v>2023</v>
      </c>
    </row>
    <row r="66" spans="1:24" x14ac:dyDescent="0.25">
      <c r="A66" s="10" t="str">
        <f t="shared" ref="A66:A129" si="8">IF(YEAR(G66)=2024,P66,"")</f>
        <v/>
      </c>
      <c r="B66" s="10" t="str">
        <f t="shared" ref="B66:B129" si="9">IF(YEAR(G66)=2025,P66,"")</f>
        <v/>
      </c>
      <c r="C66" s="10" t="str">
        <f t="shared" ref="C66:C129" si="10">J66&amp;G66</f>
        <v>Afternoon45234</v>
      </c>
      <c r="D66" s="5" t="str">
        <f>IF('by region'!$C$2="Any","Any",'Fixture list'!W66)&amp;M66&amp;IF('by region'!$I$2="Any","Any",N66)&amp;G66</f>
        <v>AnyJumpAny45234</v>
      </c>
      <c r="E66" s="5" t="e">
        <f>IF(I66=#REF!,'Fixture list'!G66,"")</f>
        <v>#REF!</v>
      </c>
      <c r="F66" s="5" t="str">
        <f t="shared" ref="F66:F129" si="11">G66&amp;T66</f>
        <v>452342</v>
      </c>
      <c r="G66" s="13">
        <v>45234</v>
      </c>
      <c r="H66" s="14" t="s">
        <v>37</v>
      </c>
      <c r="I66" s="14" t="s">
        <v>28</v>
      </c>
      <c r="J66" s="14" t="s">
        <v>9</v>
      </c>
      <c r="K66" s="14" t="s">
        <v>10</v>
      </c>
      <c r="L66" s="14" t="s">
        <v>11</v>
      </c>
      <c r="M66" s="14" t="s">
        <v>12</v>
      </c>
      <c r="N66" s="14" t="s">
        <v>13</v>
      </c>
      <c r="O66" s="14" t="s">
        <v>14</v>
      </c>
      <c r="P66" s="14" t="s">
        <v>1444</v>
      </c>
      <c r="Q66" s="12">
        <f t="shared" ref="Q66:Q129" si="12">IF(J66="Afternoon",1,IF(J66="Evening",2,IF(J66="Floodlit",3,4)))</f>
        <v>1</v>
      </c>
      <c r="R66" s="12" cm="1">
        <f t="array" ref="R66">SUMPRODUCT(($G$2:$G$3117=G66)*(Q66&gt;$Q$2:$Q$3117))+1</f>
        <v>1</v>
      </c>
      <c r="S66" s="12">
        <f t="shared" ref="S66:S129" si="13">(R66*100000)+P66</f>
        <v>100468</v>
      </c>
      <c r="T66" cm="1">
        <f t="array" ref="T66">SUMPRODUCT(($G$2:$G$3117=G66)*(S66&gt;$S$2:$S$3117))+1</f>
        <v>2</v>
      </c>
      <c r="U66" t="str">
        <f t="shared" ref="U66:U129" si="14">_xlfn.CONCAT(IF(M66="Flat",UPPER(I66),I66)," ",IF(J66="Evening","†",IF(J66="Floodlit","#","")))</f>
        <v xml:space="preserve">Ayr </v>
      </c>
      <c r="V66">
        <v>0</v>
      </c>
      <c r="W66" t="s">
        <v>19</v>
      </c>
      <c r="X66">
        <f t="shared" ref="X66:X129" si="15">YEAR(G66)</f>
        <v>2023</v>
      </c>
    </row>
    <row r="67" spans="1:24" x14ac:dyDescent="0.25">
      <c r="A67" s="10" t="str">
        <f t="shared" si="8"/>
        <v/>
      </c>
      <c r="B67" s="10" t="str">
        <f t="shared" si="9"/>
        <v/>
      </c>
      <c r="C67" s="10" t="str">
        <f t="shared" si="10"/>
        <v>Afternoon45245</v>
      </c>
      <c r="D67" s="5" t="str">
        <f>IF('by region'!$C$2="Any","Any",'Fixture list'!W67)&amp;M67&amp;IF('by region'!$I$2="Any","Any",N67)&amp;G67</f>
        <v>AnyJumpAny45245</v>
      </c>
      <c r="E67" s="5" t="e">
        <f>IF(I67=#REF!,'Fixture list'!G67,"")</f>
        <v>#REF!</v>
      </c>
      <c r="F67" s="5" t="str">
        <f t="shared" si="11"/>
        <v>452451</v>
      </c>
      <c r="G67" s="13">
        <v>45245</v>
      </c>
      <c r="H67" s="14" t="s">
        <v>27</v>
      </c>
      <c r="I67" s="14" t="s">
        <v>28</v>
      </c>
      <c r="J67" s="14" t="s">
        <v>9</v>
      </c>
      <c r="K67" s="14" t="s">
        <v>10</v>
      </c>
      <c r="L67" s="14" t="s">
        <v>17</v>
      </c>
      <c r="M67" s="14" t="s">
        <v>12</v>
      </c>
      <c r="N67" s="14" t="s">
        <v>13</v>
      </c>
      <c r="O67" s="14" t="s">
        <v>14</v>
      </c>
      <c r="P67" s="14" t="s">
        <v>1484</v>
      </c>
      <c r="Q67" s="12">
        <f t="shared" si="12"/>
        <v>1</v>
      </c>
      <c r="R67" s="12" cm="1">
        <f t="array" ref="R67">SUMPRODUCT(($G$2:$G$3117=G67)*(Q67&gt;$Q$2:$Q$3117))+1</f>
        <v>1</v>
      </c>
      <c r="S67" s="12">
        <f t="shared" si="13"/>
        <v>100451</v>
      </c>
      <c r="T67" cm="1">
        <f t="array" ref="T67">SUMPRODUCT(($G$2:$G$3117=G67)*(S67&gt;$S$2:$S$3117))+1</f>
        <v>1</v>
      </c>
      <c r="U67" t="str">
        <f t="shared" si="14"/>
        <v xml:space="preserve">Ayr </v>
      </c>
      <c r="V67">
        <v>0</v>
      </c>
      <c r="W67" t="s">
        <v>30</v>
      </c>
      <c r="X67">
        <f t="shared" si="15"/>
        <v>2023</v>
      </c>
    </row>
    <row r="68" spans="1:24" x14ac:dyDescent="0.25">
      <c r="A68" s="10" t="str">
        <f t="shared" si="8"/>
        <v/>
      </c>
      <c r="B68" s="10" t="str">
        <f t="shared" si="9"/>
        <v/>
      </c>
      <c r="C68" s="10" t="str">
        <f t="shared" si="10"/>
        <v>Afternoon45264</v>
      </c>
      <c r="D68" s="5" t="str">
        <f>IF('by region'!$C$2="Any","Any",'Fixture list'!W68)&amp;M68&amp;IF('by region'!$I$2="Any","Any",N68)&amp;G68</f>
        <v>AnyJumpAny45264</v>
      </c>
      <c r="E68" s="5" t="e">
        <f>IF(I68=#REF!,'Fixture list'!G68,"")</f>
        <v>#REF!</v>
      </c>
      <c r="F68" s="5" t="str">
        <f t="shared" si="11"/>
        <v>452641</v>
      </c>
      <c r="G68" s="13">
        <v>45264</v>
      </c>
      <c r="H68" s="14" t="s">
        <v>42</v>
      </c>
      <c r="I68" s="14" t="s">
        <v>28</v>
      </c>
      <c r="J68" s="14" t="s">
        <v>9</v>
      </c>
      <c r="K68" s="14" t="s">
        <v>10</v>
      </c>
      <c r="L68" s="14" t="s">
        <v>19</v>
      </c>
      <c r="M68" s="14" t="s">
        <v>12</v>
      </c>
      <c r="N68" s="14" t="s">
        <v>13</v>
      </c>
      <c r="O68" s="14" t="s">
        <v>14</v>
      </c>
      <c r="P68" s="14" t="s">
        <v>1549</v>
      </c>
      <c r="Q68" s="12">
        <f t="shared" si="12"/>
        <v>1</v>
      </c>
      <c r="R68" s="12" cm="1">
        <f t="array" ref="R68">SUMPRODUCT(($G$2:$G$3117=G68)*(Q68&gt;$Q$2:$Q$3117))+1</f>
        <v>1</v>
      </c>
      <c r="S68" s="12">
        <f t="shared" si="13"/>
        <v>100444</v>
      </c>
      <c r="T68" cm="1">
        <f t="array" ref="T68">SUMPRODUCT(($G$2:$G$3117=G68)*(S68&gt;$S$2:$S$3117))+1</f>
        <v>1</v>
      </c>
      <c r="U68" t="str">
        <f t="shared" si="14"/>
        <v xml:space="preserve">Ayr </v>
      </c>
      <c r="V68">
        <v>0</v>
      </c>
      <c r="W68" t="s">
        <v>30</v>
      </c>
      <c r="X68">
        <f t="shared" si="15"/>
        <v>2023</v>
      </c>
    </row>
    <row r="69" spans="1:24" x14ac:dyDescent="0.25">
      <c r="A69" s="10" t="str">
        <f t="shared" si="8"/>
        <v/>
      </c>
      <c r="B69" s="10" t="str">
        <f t="shared" si="9"/>
        <v/>
      </c>
      <c r="C69" s="10" t="str">
        <f t="shared" si="10"/>
        <v>Afternoon45271</v>
      </c>
      <c r="D69" s="5" t="str">
        <f>IF('by region'!$C$2="Any","Any",'Fixture list'!W69)&amp;M69&amp;IF('by region'!$I$2="Any","Any",N69)&amp;G69</f>
        <v>AnyNULLAny45271</v>
      </c>
      <c r="E69" s="5" t="e">
        <f>IF(I69=#REF!,'Fixture list'!G69,"")</f>
        <v>#REF!</v>
      </c>
      <c r="F69" s="5" t="str">
        <f t="shared" si="11"/>
        <v>452712</v>
      </c>
      <c r="G69" s="13">
        <v>45271</v>
      </c>
      <c r="H69" s="14" t="s">
        <v>42</v>
      </c>
      <c r="I69" s="14" t="s">
        <v>28</v>
      </c>
      <c r="J69" s="14" t="s">
        <v>9</v>
      </c>
      <c r="K69" s="14" t="s">
        <v>30</v>
      </c>
      <c r="L69" s="14" t="s">
        <v>19</v>
      </c>
      <c r="M69" s="14" t="s">
        <v>30</v>
      </c>
      <c r="N69" s="14" t="s">
        <v>30</v>
      </c>
      <c r="O69" s="14" t="s">
        <v>21</v>
      </c>
      <c r="P69" s="14" t="s">
        <v>1574</v>
      </c>
      <c r="Q69" s="12">
        <f t="shared" si="12"/>
        <v>1</v>
      </c>
      <c r="R69" s="12" cm="1">
        <f t="array" ref="R69">SUMPRODUCT(($G$2:$G$3117=G69)*(Q69&gt;$Q$2:$Q$3117))+1</f>
        <v>1</v>
      </c>
      <c r="S69" s="12">
        <f t="shared" si="13"/>
        <v>113373</v>
      </c>
      <c r="T69" cm="1">
        <f t="array" ref="T69">SUMPRODUCT(($G$2:$G$3117=G69)*(S69&gt;$S$2:$S$3117))+1</f>
        <v>2</v>
      </c>
      <c r="U69" t="str">
        <f t="shared" si="14"/>
        <v xml:space="preserve">Ayr </v>
      </c>
      <c r="V69">
        <v>0</v>
      </c>
      <c r="W69" t="s">
        <v>17</v>
      </c>
      <c r="X69">
        <f t="shared" si="15"/>
        <v>2023</v>
      </c>
    </row>
    <row r="70" spans="1:24" x14ac:dyDescent="0.25">
      <c r="A70" s="10" t="str">
        <f t="shared" si="8"/>
        <v/>
      </c>
      <c r="B70" s="10" t="str">
        <f t="shared" si="9"/>
        <v/>
      </c>
      <c r="C70" s="10" t="str">
        <f t="shared" si="10"/>
        <v>Afternoon44938</v>
      </c>
      <c r="D70" s="5" t="str">
        <f>IF('by region'!$C$2="Any","Any",'Fixture list'!W70)&amp;M70&amp;IF('by region'!$I$2="Any","Any",N70)&amp;G70</f>
        <v>AnyJumpAny44938</v>
      </c>
      <c r="E70" s="5" t="e">
        <f>IF(I70=#REF!,'Fixture list'!G70,"")</f>
        <v>#REF!</v>
      </c>
      <c r="F70" s="5" t="str">
        <f t="shared" si="11"/>
        <v>449382</v>
      </c>
      <c r="G70" s="13">
        <v>44938</v>
      </c>
      <c r="H70" s="14" t="s">
        <v>34</v>
      </c>
      <c r="I70" s="14" t="s">
        <v>64</v>
      </c>
      <c r="J70" s="14" t="s">
        <v>9</v>
      </c>
      <c r="K70" s="14" t="s">
        <v>30</v>
      </c>
      <c r="L70" s="14" t="s">
        <v>30</v>
      </c>
      <c r="M70" s="14" t="s">
        <v>12</v>
      </c>
      <c r="N70" s="14" t="s">
        <v>30</v>
      </c>
      <c r="O70" s="14" t="s">
        <v>21</v>
      </c>
      <c r="P70" s="14" t="s">
        <v>203</v>
      </c>
      <c r="Q70" s="12">
        <f t="shared" si="12"/>
        <v>1</v>
      </c>
      <c r="R70" s="12" cm="1">
        <f t="array" ref="R70">SUMPRODUCT(($G$2:$G$3117=G70)*(Q70&gt;$Q$2:$Q$3117))+1</f>
        <v>1</v>
      </c>
      <c r="S70" s="12">
        <f t="shared" si="13"/>
        <v>101025</v>
      </c>
      <c r="T70" cm="1">
        <f t="array" ref="T70">SUMPRODUCT(($G$2:$G$3117=G70)*(S70&gt;$S$2:$S$3117))+1</f>
        <v>2</v>
      </c>
      <c r="U70" t="str">
        <f t="shared" si="14"/>
        <v xml:space="preserve">Bangor-On-Dee </v>
      </c>
      <c r="V70">
        <v>0</v>
      </c>
      <c r="W70" t="s">
        <v>19</v>
      </c>
      <c r="X70">
        <f t="shared" si="15"/>
        <v>2023</v>
      </c>
    </row>
    <row r="71" spans="1:24" x14ac:dyDescent="0.25">
      <c r="A71" s="10" t="str">
        <f t="shared" si="8"/>
        <v/>
      </c>
      <c r="B71" s="10" t="str">
        <f t="shared" si="9"/>
        <v/>
      </c>
      <c r="C71" s="10" t="str">
        <f t="shared" si="10"/>
        <v>Afternoon44967</v>
      </c>
      <c r="D71" s="5" t="str">
        <f>IF('by region'!$C$2="Any","Any",'Fixture list'!W71)&amp;M71&amp;IF('by region'!$I$2="Any","Any",N71)&amp;G71</f>
        <v>AnyJumpAny44967</v>
      </c>
      <c r="E71" s="5" t="e">
        <f>IF(I71=#REF!,'Fixture list'!G71,"")</f>
        <v>#REF!</v>
      </c>
      <c r="F71" s="5" t="str">
        <f t="shared" si="11"/>
        <v>449671</v>
      </c>
      <c r="G71" s="13">
        <v>44967</v>
      </c>
      <c r="H71" s="14" t="s">
        <v>35</v>
      </c>
      <c r="I71" s="14" t="s">
        <v>64</v>
      </c>
      <c r="J71" s="14" t="s">
        <v>9</v>
      </c>
      <c r="K71" s="14" t="s">
        <v>10</v>
      </c>
      <c r="L71" s="14" t="s">
        <v>17</v>
      </c>
      <c r="M71" s="14" t="s">
        <v>12</v>
      </c>
      <c r="N71" s="14" t="s">
        <v>13</v>
      </c>
      <c r="O71" s="14" t="s">
        <v>14</v>
      </c>
      <c r="P71" s="14" t="s">
        <v>308</v>
      </c>
      <c r="Q71" s="12">
        <f t="shared" si="12"/>
        <v>1</v>
      </c>
      <c r="R71" s="12" cm="1">
        <f t="array" ref="R71">SUMPRODUCT(($G$2:$G$3117=G71)*(Q71&gt;$Q$2:$Q$3117))+1</f>
        <v>1</v>
      </c>
      <c r="S71" s="12">
        <f t="shared" si="13"/>
        <v>100479</v>
      </c>
      <c r="T71" cm="1">
        <f t="array" ref="T71">SUMPRODUCT(($G$2:$G$3117=G71)*(S71&gt;$S$2:$S$3117))+1</f>
        <v>1</v>
      </c>
      <c r="U71" t="str">
        <f t="shared" si="14"/>
        <v xml:space="preserve">Bangor-On-Dee </v>
      </c>
      <c r="V71">
        <v>0</v>
      </c>
      <c r="W71" t="s">
        <v>30</v>
      </c>
      <c r="X71">
        <f t="shared" si="15"/>
        <v>2023</v>
      </c>
    </row>
    <row r="72" spans="1:24" x14ac:dyDescent="0.25">
      <c r="A72" s="10" t="str">
        <f t="shared" si="8"/>
        <v/>
      </c>
      <c r="B72" s="10" t="str">
        <f t="shared" si="9"/>
        <v/>
      </c>
      <c r="C72" s="10" t="str">
        <f t="shared" si="10"/>
        <v>Afternoon45010</v>
      </c>
      <c r="D72" s="5" t="str">
        <f>IF('by region'!$C$2="Any","Any",'Fixture list'!W72)&amp;M72&amp;IF('by region'!$I$2="Any","Any",N72)&amp;G72</f>
        <v>AnyJumpAny45010</v>
      </c>
      <c r="E72" s="5" t="e">
        <f>IF(I72=#REF!,'Fixture list'!G72,"")</f>
        <v>#REF!</v>
      </c>
      <c r="F72" s="5" t="str">
        <f t="shared" si="11"/>
        <v>450101</v>
      </c>
      <c r="G72" s="13">
        <v>45010</v>
      </c>
      <c r="H72" s="14" t="s">
        <v>37</v>
      </c>
      <c r="I72" s="14" t="s">
        <v>64</v>
      </c>
      <c r="J72" s="14" t="s">
        <v>9</v>
      </c>
      <c r="K72" s="14" t="s">
        <v>10</v>
      </c>
      <c r="L72" s="14" t="s">
        <v>17</v>
      </c>
      <c r="M72" s="14" t="s">
        <v>12</v>
      </c>
      <c r="N72" s="14" t="s">
        <v>13</v>
      </c>
      <c r="O72" s="14" t="s">
        <v>14</v>
      </c>
      <c r="P72" s="14" t="s">
        <v>463</v>
      </c>
      <c r="Q72" s="12">
        <f t="shared" si="12"/>
        <v>1</v>
      </c>
      <c r="R72" s="12" cm="1">
        <f t="array" ref="R72">SUMPRODUCT(($G$2:$G$3117=G72)*(Q72&gt;$Q$2:$Q$3117))+1</f>
        <v>1</v>
      </c>
      <c r="S72" s="12">
        <f t="shared" si="13"/>
        <v>100481</v>
      </c>
      <c r="T72" cm="1">
        <f t="array" ref="T72">SUMPRODUCT(($G$2:$G$3117=G72)*(S72&gt;$S$2:$S$3117))+1</f>
        <v>1</v>
      </c>
      <c r="U72" t="str">
        <f t="shared" si="14"/>
        <v xml:space="preserve">Bangor-On-Dee </v>
      </c>
      <c r="V72">
        <v>0</v>
      </c>
      <c r="W72" t="s">
        <v>19</v>
      </c>
      <c r="X72">
        <f t="shared" si="15"/>
        <v>2023</v>
      </c>
    </row>
    <row r="73" spans="1:24" x14ac:dyDescent="0.25">
      <c r="A73" s="10" t="str">
        <f t="shared" si="8"/>
        <v/>
      </c>
      <c r="B73" s="10" t="str">
        <f t="shared" si="9"/>
        <v/>
      </c>
      <c r="C73" s="10" t="str">
        <f t="shared" si="10"/>
        <v>Afternoon45038</v>
      </c>
      <c r="D73" s="5" t="str">
        <f>IF('by region'!$C$2="Any","Any",'Fixture list'!W73)&amp;M73&amp;IF('by region'!$I$2="Any","Any",N73)&amp;G73</f>
        <v>AnyJumpAny45038</v>
      </c>
      <c r="E73" s="5" t="e">
        <f>IF(I73=#REF!,'Fixture list'!G73,"")</f>
        <v>#REF!</v>
      </c>
      <c r="F73" s="5" t="str">
        <f t="shared" si="11"/>
        <v>450382</v>
      </c>
      <c r="G73" s="13">
        <v>45038</v>
      </c>
      <c r="H73" s="14" t="s">
        <v>37</v>
      </c>
      <c r="I73" s="14" t="s">
        <v>64</v>
      </c>
      <c r="J73" s="14" t="s">
        <v>9</v>
      </c>
      <c r="K73" s="14" t="s">
        <v>10</v>
      </c>
      <c r="L73" s="14" t="s">
        <v>17</v>
      </c>
      <c r="M73" s="14" t="s">
        <v>12</v>
      </c>
      <c r="N73" s="14" t="s">
        <v>13</v>
      </c>
      <c r="O73" s="14" t="s">
        <v>14</v>
      </c>
      <c r="P73" s="14" t="s">
        <v>573</v>
      </c>
      <c r="Q73" s="12">
        <f t="shared" si="12"/>
        <v>1</v>
      </c>
      <c r="R73" s="12" cm="1">
        <f t="array" ref="R73">SUMPRODUCT(($G$2:$G$3117=G73)*(Q73&gt;$Q$2:$Q$3117))+1</f>
        <v>1</v>
      </c>
      <c r="S73" s="12">
        <f t="shared" si="13"/>
        <v>100482</v>
      </c>
      <c r="T73" cm="1">
        <f t="array" ref="T73">SUMPRODUCT(($G$2:$G$3117=G73)*(S73&gt;$S$2:$S$3117))+1</f>
        <v>2</v>
      </c>
      <c r="U73" t="str">
        <f t="shared" si="14"/>
        <v xml:space="preserve">Bangor-On-Dee </v>
      </c>
      <c r="V73">
        <v>0</v>
      </c>
      <c r="W73" t="s">
        <v>19</v>
      </c>
      <c r="X73">
        <f t="shared" si="15"/>
        <v>2023</v>
      </c>
    </row>
    <row r="74" spans="1:24" x14ac:dyDescent="0.25">
      <c r="A74" s="10" t="str">
        <f t="shared" si="8"/>
        <v/>
      </c>
      <c r="B74" s="10" t="str">
        <f t="shared" si="9"/>
        <v/>
      </c>
      <c r="C74" s="10" t="str">
        <f t="shared" si="10"/>
        <v>Afternoon45066</v>
      </c>
      <c r="D74" s="5" t="str">
        <f>IF('by region'!$C$2="Any","Any",'Fixture list'!W74)&amp;M74&amp;IF('by region'!$I$2="Any","Any",N74)&amp;G74</f>
        <v>AnyJumpAny45066</v>
      </c>
      <c r="E74" s="5" t="e">
        <f>IF(I74=#REF!,'Fixture list'!G74,"")</f>
        <v>#REF!</v>
      </c>
      <c r="F74" s="5" t="str">
        <f t="shared" si="11"/>
        <v>450661</v>
      </c>
      <c r="G74" s="13">
        <v>45066</v>
      </c>
      <c r="H74" s="14" t="s">
        <v>37</v>
      </c>
      <c r="I74" s="14" t="s">
        <v>64</v>
      </c>
      <c r="J74" s="14" t="s">
        <v>9</v>
      </c>
      <c r="K74" s="14" t="s">
        <v>10</v>
      </c>
      <c r="L74" s="14" t="s">
        <v>17</v>
      </c>
      <c r="M74" s="14" t="s">
        <v>12</v>
      </c>
      <c r="N74" s="14" t="s">
        <v>13</v>
      </c>
      <c r="O74" s="14" t="s">
        <v>14</v>
      </c>
      <c r="P74" s="14" t="s">
        <v>702</v>
      </c>
      <c r="Q74" s="12">
        <f t="shared" si="12"/>
        <v>1</v>
      </c>
      <c r="R74" s="12" cm="1">
        <f t="array" ref="R74">SUMPRODUCT(($G$2:$G$3117=G74)*(Q74&gt;$Q$2:$Q$3117))+1</f>
        <v>1</v>
      </c>
      <c r="S74" s="12">
        <f t="shared" si="13"/>
        <v>100480</v>
      </c>
      <c r="T74" cm="1">
        <f t="array" ref="T74">SUMPRODUCT(($G$2:$G$3117=G74)*(S74&gt;$S$2:$S$3117))+1</f>
        <v>1</v>
      </c>
      <c r="U74" t="str">
        <f t="shared" si="14"/>
        <v xml:space="preserve">Bangor-On-Dee </v>
      </c>
      <c r="V74">
        <v>0</v>
      </c>
      <c r="W74" t="s">
        <v>17</v>
      </c>
      <c r="X74">
        <f t="shared" si="15"/>
        <v>2023</v>
      </c>
    </row>
    <row r="75" spans="1:24" x14ac:dyDescent="0.25">
      <c r="A75" s="10" t="str">
        <f t="shared" si="8"/>
        <v/>
      </c>
      <c r="B75" s="10" t="str">
        <f t="shared" si="9"/>
        <v/>
      </c>
      <c r="C75" s="10" t="str">
        <f t="shared" si="10"/>
        <v>Afternoon45087</v>
      </c>
      <c r="D75" s="5" t="str">
        <f>IF('by region'!$C$2="Any","Any",'Fixture list'!W75)&amp;M75&amp;IF('by region'!$I$2="Any","Any",N75)&amp;G75</f>
        <v>AnyJumpAny45087</v>
      </c>
      <c r="E75" s="5" t="e">
        <f>IF(I75=#REF!,'Fixture list'!G75,"")</f>
        <v>#REF!</v>
      </c>
      <c r="F75" s="5" t="str">
        <f t="shared" si="11"/>
        <v>450871</v>
      </c>
      <c r="G75" s="13">
        <v>45087</v>
      </c>
      <c r="H75" s="14" t="s">
        <v>37</v>
      </c>
      <c r="I75" s="14" t="s">
        <v>64</v>
      </c>
      <c r="J75" s="14" t="s">
        <v>9</v>
      </c>
      <c r="K75" s="14" t="s">
        <v>10</v>
      </c>
      <c r="L75" s="14" t="s">
        <v>17</v>
      </c>
      <c r="M75" s="14" t="s">
        <v>12</v>
      </c>
      <c r="N75" s="14" t="s">
        <v>13</v>
      </c>
      <c r="O75" s="14" t="s">
        <v>14</v>
      </c>
      <c r="P75" s="14" t="s">
        <v>804</v>
      </c>
      <c r="Q75" s="12">
        <f t="shared" si="12"/>
        <v>1</v>
      </c>
      <c r="R75" s="12" cm="1">
        <f t="array" ref="R75">SUMPRODUCT(($G$2:$G$3117=G75)*(Q75&gt;$Q$2:$Q$3117))+1</f>
        <v>1</v>
      </c>
      <c r="S75" s="12">
        <f t="shared" si="13"/>
        <v>100484</v>
      </c>
      <c r="T75" cm="1">
        <f t="array" ref="T75">SUMPRODUCT(($G$2:$G$3117=G75)*(S75&gt;$S$2:$S$3117))+1</f>
        <v>1</v>
      </c>
      <c r="U75" t="str">
        <f t="shared" si="14"/>
        <v xml:space="preserve">Bangor-On-Dee </v>
      </c>
      <c r="V75">
        <v>0</v>
      </c>
      <c r="W75" t="s">
        <v>19</v>
      </c>
      <c r="X75">
        <f t="shared" si="15"/>
        <v>2023</v>
      </c>
    </row>
    <row r="76" spans="1:24" x14ac:dyDescent="0.25">
      <c r="A76" s="10" t="str">
        <f t="shared" si="8"/>
        <v/>
      </c>
      <c r="B76" s="10" t="str">
        <f t="shared" si="9"/>
        <v/>
      </c>
      <c r="C76" s="10" t="str">
        <f t="shared" si="10"/>
        <v>Afternoon45142</v>
      </c>
      <c r="D76" s="5" t="str">
        <f>IF('by region'!$C$2="Any","Any",'Fixture list'!W76)&amp;M76&amp;IF('by region'!$I$2="Any","Any",N76)&amp;G76</f>
        <v>AnyJumpAny45142</v>
      </c>
      <c r="E76" s="5" t="e">
        <f>IF(I76=#REF!,'Fixture list'!G76,"")</f>
        <v>#REF!</v>
      </c>
      <c r="F76" s="5" t="str">
        <f t="shared" si="11"/>
        <v>451421</v>
      </c>
      <c r="G76" s="13">
        <v>45142</v>
      </c>
      <c r="H76" s="14" t="s">
        <v>35</v>
      </c>
      <c r="I76" s="14" t="s">
        <v>64</v>
      </c>
      <c r="J76" s="14" t="s">
        <v>9</v>
      </c>
      <c r="K76" s="14" t="s">
        <v>10</v>
      </c>
      <c r="L76" s="14" t="s">
        <v>17</v>
      </c>
      <c r="M76" s="14" t="s">
        <v>12</v>
      </c>
      <c r="N76" s="14" t="s">
        <v>13</v>
      </c>
      <c r="O76" s="14" t="s">
        <v>14</v>
      </c>
      <c r="P76" s="14" t="s">
        <v>1062</v>
      </c>
      <c r="Q76" s="12">
        <f t="shared" si="12"/>
        <v>1</v>
      </c>
      <c r="R76" s="12" cm="1">
        <f t="array" ref="R76">SUMPRODUCT(($G$2:$G$3117=G76)*(Q76&gt;$Q$2:$Q$3117))+1</f>
        <v>1</v>
      </c>
      <c r="S76" s="12">
        <f t="shared" si="13"/>
        <v>100485</v>
      </c>
      <c r="T76" cm="1">
        <f t="array" ref="T76">SUMPRODUCT(($G$2:$G$3117=G76)*(S76&gt;$S$2:$S$3117))+1</f>
        <v>1</v>
      </c>
      <c r="U76" t="str">
        <f t="shared" si="14"/>
        <v xml:space="preserve">Bangor-On-Dee </v>
      </c>
      <c r="V76">
        <v>0</v>
      </c>
      <c r="W76" t="s">
        <v>30</v>
      </c>
      <c r="X76">
        <f t="shared" si="15"/>
        <v>2023</v>
      </c>
    </row>
    <row r="77" spans="1:24" x14ac:dyDescent="0.25">
      <c r="A77" s="10" t="str">
        <f t="shared" si="8"/>
        <v/>
      </c>
      <c r="B77" s="10" t="str">
        <f t="shared" si="9"/>
        <v/>
      </c>
      <c r="C77" s="10" t="str">
        <f t="shared" si="10"/>
        <v>Evening45159</v>
      </c>
      <c r="D77" s="5" t="str">
        <f>IF('by region'!$C$2="Any","Any",'Fixture list'!W77)&amp;M77&amp;IF('by region'!$I$2="Any","Any",N77)&amp;G77</f>
        <v>AnyJumpAny45159</v>
      </c>
      <c r="E77" s="5" t="e">
        <f>IF(I77=#REF!,'Fixture list'!G77,"")</f>
        <v>#REF!</v>
      </c>
      <c r="F77" s="5" t="str">
        <f t="shared" si="11"/>
        <v>451593</v>
      </c>
      <c r="G77" s="13">
        <v>45159</v>
      </c>
      <c r="H77" s="14" t="s">
        <v>42</v>
      </c>
      <c r="I77" s="14" t="s">
        <v>64</v>
      </c>
      <c r="J77" s="14" t="s">
        <v>80</v>
      </c>
      <c r="K77" s="14" t="s">
        <v>10</v>
      </c>
      <c r="L77" s="14" t="s">
        <v>17</v>
      </c>
      <c r="M77" s="14" t="s">
        <v>12</v>
      </c>
      <c r="N77" s="14" t="s">
        <v>13</v>
      </c>
      <c r="O77" s="14" t="s">
        <v>14</v>
      </c>
      <c r="P77" s="14" t="s">
        <v>1137</v>
      </c>
      <c r="Q77" s="12">
        <f t="shared" si="12"/>
        <v>2</v>
      </c>
      <c r="R77" s="12" cm="1">
        <f t="array" ref="R77">SUMPRODUCT(($G$2:$G$3117=G77)*(Q77&gt;$Q$2:$Q$3117))+1</f>
        <v>3</v>
      </c>
      <c r="S77" s="12">
        <f t="shared" si="13"/>
        <v>300483</v>
      </c>
      <c r="T77" cm="1">
        <f t="array" ref="T77">SUMPRODUCT(($G$2:$G$3117=G77)*(S77&gt;$S$2:$S$3117))+1</f>
        <v>3</v>
      </c>
      <c r="U77" t="str">
        <f t="shared" si="14"/>
        <v>Bangor-On-Dee †</v>
      </c>
      <c r="V77">
        <v>0</v>
      </c>
      <c r="W77" t="s">
        <v>11</v>
      </c>
      <c r="X77">
        <f t="shared" si="15"/>
        <v>2023</v>
      </c>
    </row>
    <row r="78" spans="1:24" x14ac:dyDescent="0.25">
      <c r="A78" s="10" t="str">
        <f t="shared" si="8"/>
        <v/>
      </c>
      <c r="B78" s="10" t="str">
        <f t="shared" si="9"/>
        <v/>
      </c>
      <c r="C78" s="10" t="str">
        <f t="shared" si="10"/>
        <v>Afternoon45174</v>
      </c>
      <c r="D78" s="5" t="str">
        <f>IF('by region'!$C$2="Any","Any",'Fixture list'!W78)&amp;M78&amp;IF('by region'!$I$2="Any","Any",N78)&amp;G78</f>
        <v>AnyJumpAny45174</v>
      </c>
      <c r="E78" s="5" t="e">
        <f>IF(I78=#REF!,'Fixture list'!G78,"")</f>
        <v>#REF!</v>
      </c>
      <c r="F78" s="5" t="str">
        <f t="shared" si="11"/>
        <v>451741</v>
      </c>
      <c r="G78" s="13">
        <v>45174</v>
      </c>
      <c r="H78" s="14" t="s">
        <v>7</v>
      </c>
      <c r="I78" s="14" t="s">
        <v>64</v>
      </c>
      <c r="J78" s="14" t="s">
        <v>9</v>
      </c>
      <c r="K78" s="14" t="s">
        <v>10</v>
      </c>
      <c r="L78" s="14" t="s">
        <v>30</v>
      </c>
      <c r="M78" s="14" t="s">
        <v>12</v>
      </c>
      <c r="N78" s="14" t="s">
        <v>13</v>
      </c>
      <c r="O78" s="14" t="s">
        <v>14</v>
      </c>
      <c r="P78" s="14" t="s">
        <v>1205</v>
      </c>
      <c r="Q78" s="12">
        <f t="shared" si="12"/>
        <v>1</v>
      </c>
      <c r="R78" s="12" cm="1">
        <f t="array" ref="R78">SUMPRODUCT(($G$2:$G$3117=G78)*(Q78&gt;$Q$2:$Q$3117))+1</f>
        <v>1</v>
      </c>
      <c r="S78" s="12">
        <f t="shared" si="13"/>
        <v>100487</v>
      </c>
      <c r="T78" cm="1">
        <f t="array" ref="T78">SUMPRODUCT(($G$2:$G$3117=G78)*(S78&gt;$S$2:$S$3117))+1</f>
        <v>1</v>
      </c>
      <c r="U78" t="str">
        <f t="shared" si="14"/>
        <v xml:space="preserve">Bangor-On-Dee </v>
      </c>
      <c r="V78">
        <v>0</v>
      </c>
      <c r="W78" t="s">
        <v>19</v>
      </c>
      <c r="X78">
        <f t="shared" si="15"/>
        <v>2023</v>
      </c>
    </row>
    <row r="79" spans="1:24" x14ac:dyDescent="0.25">
      <c r="A79" s="10" t="str">
        <f t="shared" si="8"/>
        <v/>
      </c>
      <c r="B79" s="10" t="str">
        <f t="shared" si="9"/>
        <v/>
      </c>
      <c r="C79" s="10" t="str">
        <f t="shared" si="10"/>
        <v>Afternoon45203</v>
      </c>
      <c r="D79" s="5" t="str">
        <f>IF('by region'!$C$2="Any","Any",'Fixture list'!W79)&amp;M79&amp;IF('by region'!$I$2="Any","Any",N79)&amp;G79</f>
        <v>AnyJumpAny45203</v>
      </c>
      <c r="E79" s="5" t="e">
        <f>IF(I79=#REF!,'Fixture list'!G79,"")</f>
        <v>#REF!</v>
      </c>
      <c r="F79" s="5" t="str">
        <f t="shared" si="11"/>
        <v>452031</v>
      </c>
      <c r="G79" s="13">
        <v>45203</v>
      </c>
      <c r="H79" s="14" t="s">
        <v>27</v>
      </c>
      <c r="I79" s="14" t="s">
        <v>64</v>
      </c>
      <c r="J79" s="14" t="s">
        <v>9</v>
      </c>
      <c r="K79" s="14" t="s">
        <v>10</v>
      </c>
      <c r="L79" s="14" t="s">
        <v>30</v>
      </c>
      <c r="M79" s="14" t="s">
        <v>12</v>
      </c>
      <c r="N79" s="14" t="s">
        <v>13</v>
      </c>
      <c r="O79" s="14" t="s">
        <v>14</v>
      </c>
      <c r="P79" s="14" t="s">
        <v>1322</v>
      </c>
      <c r="Q79" s="12">
        <f t="shared" si="12"/>
        <v>1</v>
      </c>
      <c r="R79" s="12" cm="1">
        <f t="array" ref="R79">SUMPRODUCT(($G$2:$G$3117=G79)*(Q79&gt;$Q$2:$Q$3117))+1</f>
        <v>1</v>
      </c>
      <c r="S79" s="12">
        <f t="shared" si="13"/>
        <v>100486</v>
      </c>
      <c r="T79" cm="1">
        <f t="array" ref="T79">SUMPRODUCT(($G$2:$G$3117=G79)*(S79&gt;$S$2:$S$3117))+1</f>
        <v>1</v>
      </c>
      <c r="U79" t="str">
        <f t="shared" si="14"/>
        <v xml:space="preserve">Bangor-On-Dee </v>
      </c>
      <c r="V79">
        <v>0</v>
      </c>
      <c r="W79" t="s">
        <v>19</v>
      </c>
      <c r="X79">
        <f t="shared" si="15"/>
        <v>2023</v>
      </c>
    </row>
    <row r="80" spans="1:24" x14ac:dyDescent="0.25">
      <c r="A80" s="10" t="str">
        <f t="shared" si="8"/>
        <v/>
      </c>
      <c r="B80" s="10" t="str">
        <f t="shared" si="9"/>
        <v/>
      </c>
      <c r="C80" s="10" t="str">
        <f t="shared" si="10"/>
        <v>Afternoon45230</v>
      </c>
      <c r="D80" s="5" t="str">
        <f>IF('by region'!$C$2="Any","Any",'Fixture list'!W80)&amp;M80&amp;IF('by region'!$I$2="Any","Any",N80)&amp;G80</f>
        <v>AnyJumpAny45230</v>
      </c>
      <c r="E80" s="5" t="e">
        <f>IF(I80=#REF!,'Fixture list'!G80,"")</f>
        <v>#REF!</v>
      </c>
      <c r="F80" s="5" t="str">
        <f t="shared" si="11"/>
        <v>452301</v>
      </c>
      <c r="G80" s="13">
        <v>45230</v>
      </c>
      <c r="H80" s="14" t="s">
        <v>7</v>
      </c>
      <c r="I80" s="14" t="s">
        <v>64</v>
      </c>
      <c r="J80" s="14" t="s">
        <v>9</v>
      </c>
      <c r="K80" s="14" t="s">
        <v>10</v>
      </c>
      <c r="L80" s="14" t="s">
        <v>19</v>
      </c>
      <c r="M80" s="14" t="s">
        <v>12</v>
      </c>
      <c r="N80" s="14" t="s">
        <v>13</v>
      </c>
      <c r="O80" s="14" t="s">
        <v>14</v>
      </c>
      <c r="P80" s="14" t="s">
        <v>1427</v>
      </c>
      <c r="Q80" s="12">
        <f t="shared" si="12"/>
        <v>1</v>
      </c>
      <c r="R80" s="12" cm="1">
        <f t="array" ref="R80">SUMPRODUCT(($G$2:$G$3117=G80)*(Q80&gt;$Q$2:$Q$3117))+1</f>
        <v>1</v>
      </c>
      <c r="S80" s="12">
        <f t="shared" si="13"/>
        <v>100489</v>
      </c>
      <c r="T80" cm="1">
        <f t="array" ref="T80">SUMPRODUCT(($G$2:$G$3117=G80)*(S80&gt;$S$2:$S$3117))+1</f>
        <v>1</v>
      </c>
      <c r="U80" t="str">
        <f t="shared" si="14"/>
        <v xml:space="preserve">Bangor-On-Dee </v>
      </c>
      <c r="V80">
        <v>0</v>
      </c>
      <c r="W80" t="s">
        <v>30</v>
      </c>
      <c r="X80">
        <f t="shared" si="15"/>
        <v>2023</v>
      </c>
    </row>
    <row r="81" spans="1:24" x14ac:dyDescent="0.25">
      <c r="A81" s="10" t="str">
        <f t="shared" si="8"/>
        <v/>
      </c>
      <c r="B81" s="10" t="str">
        <f t="shared" si="9"/>
        <v/>
      </c>
      <c r="C81" s="10" t="str">
        <f t="shared" si="10"/>
        <v>Afternoon45245</v>
      </c>
      <c r="D81" s="5" t="str">
        <f>IF('by region'!$C$2="Any","Any",'Fixture list'!W81)&amp;M81&amp;IF('by region'!$I$2="Any","Any",N81)&amp;G81</f>
        <v>AnyJumpAny45245</v>
      </c>
      <c r="E81" s="5" t="e">
        <f>IF(I81=#REF!,'Fixture list'!G81,"")</f>
        <v>#REF!</v>
      </c>
      <c r="F81" s="5" t="str">
        <f t="shared" si="11"/>
        <v>452452</v>
      </c>
      <c r="G81" s="13">
        <v>45245</v>
      </c>
      <c r="H81" s="14" t="s">
        <v>27</v>
      </c>
      <c r="I81" s="14" t="s">
        <v>64</v>
      </c>
      <c r="J81" s="14" t="s">
        <v>9</v>
      </c>
      <c r="K81" s="14" t="s">
        <v>10</v>
      </c>
      <c r="L81" s="14" t="s">
        <v>30</v>
      </c>
      <c r="M81" s="14" t="s">
        <v>12</v>
      </c>
      <c r="N81" s="14" t="s">
        <v>13</v>
      </c>
      <c r="O81" s="14" t="s">
        <v>14</v>
      </c>
      <c r="P81" s="14" t="s">
        <v>1485</v>
      </c>
      <c r="Q81" s="12">
        <f t="shared" si="12"/>
        <v>1</v>
      </c>
      <c r="R81" s="12" cm="1">
        <f t="array" ref="R81">SUMPRODUCT(($G$2:$G$3117=G81)*(Q81&gt;$Q$2:$Q$3117))+1</f>
        <v>1</v>
      </c>
      <c r="S81" s="12">
        <f t="shared" si="13"/>
        <v>100490</v>
      </c>
      <c r="T81" cm="1">
        <f t="array" ref="T81">SUMPRODUCT(($G$2:$G$3117=G81)*(S81&gt;$S$2:$S$3117))+1</f>
        <v>2</v>
      </c>
      <c r="U81" t="str">
        <f t="shared" si="14"/>
        <v xml:space="preserve">Bangor-On-Dee </v>
      </c>
      <c r="V81">
        <v>0</v>
      </c>
      <c r="W81" t="s">
        <v>17</v>
      </c>
      <c r="X81">
        <f t="shared" si="15"/>
        <v>2023</v>
      </c>
    </row>
    <row r="82" spans="1:24" x14ac:dyDescent="0.25">
      <c r="A82" s="10" t="str">
        <f t="shared" si="8"/>
        <v/>
      </c>
      <c r="B82" s="10" t="str">
        <f t="shared" si="9"/>
        <v/>
      </c>
      <c r="C82" s="10" t="str">
        <f t="shared" si="10"/>
        <v>Afternoon45262</v>
      </c>
      <c r="D82" s="5" t="str">
        <f>IF('by region'!$C$2="Any","Any",'Fixture list'!W82)&amp;M82&amp;IF('by region'!$I$2="Any","Any",N82)&amp;G82</f>
        <v>AnyJumpAny45262</v>
      </c>
      <c r="E82" s="5" t="e">
        <f>IF(I82=#REF!,'Fixture list'!G82,"")</f>
        <v>#REF!</v>
      </c>
      <c r="F82" s="5" t="str">
        <f t="shared" si="11"/>
        <v>452621</v>
      </c>
      <c r="G82" s="13">
        <v>45262</v>
      </c>
      <c r="H82" s="14" t="s">
        <v>37</v>
      </c>
      <c r="I82" s="14" t="s">
        <v>64</v>
      </c>
      <c r="J82" s="14" t="s">
        <v>9</v>
      </c>
      <c r="K82" s="14" t="s">
        <v>10</v>
      </c>
      <c r="L82" s="14" t="s">
        <v>11</v>
      </c>
      <c r="M82" s="14" t="s">
        <v>12</v>
      </c>
      <c r="N82" s="14" t="s">
        <v>13</v>
      </c>
      <c r="O82" s="14" t="s">
        <v>14</v>
      </c>
      <c r="P82" s="14" t="s">
        <v>1542</v>
      </c>
      <c r="Q82" s="12">
        <f t="shared" si="12"/>
        <v>1</v>
      </c>
      <c r="R82" s="12" cm="1">
        <f t="array" ref="R82">SUMPRODUCT(($G$2:$G$3117=G82)*(Q82&gt;$Q$2:$Q$3117))+1</f>
        <v>1</v>
      </c>
      <c r="S82" s="12">
        <f t="shared" si="13"/>
        <v>100488</v>
      </c>
      <c r="T82" cm="1">
        <f t="array" ref="T82">SUMPRODUCT(($G$2:$G$3117=G82)*(S82&gt;$S$2:$S$3117))+1</f>
        <v>1</v>
      </c>
      <c r="U82" t="str">
        <f t="shared" si="14"/>
        <v xml:space="preserve">Bangor-On-Dee </v>
      </c>
      <c r="V82">
        <v>0</v>
      </c>
      <c r="W82" t="s">
        <v>19</v>
      </c>
      <c r="X82">
        <f t="shared" si="15"/>
        <v>2023</v>
      </c>
    </row>
    <row r="83" spans="1:24" x14ac:dyDescent="0.25">
      <c r="A83" s="10" t="str">
        <f t="shared" si="8"/>
        <v/>
      </c>
      <c r="B83" s="10" t="str">
        <f t="shared" si="9"/>
        <v/>
      </c>
      <c r="C83" s="10" t="str">
        <f t="shared" si="10"/>
        <v>Afternoon45275</v>
      </c>
      <c r="D83" s="5" t="str">
        <f>IF('by region'!$C$2="Any","Any",'Fixture list'!W83)&amp;M83&amp;IF('by region'!$I$2="Any","Any",N83)&amp;G83</f>
        <v>AnyJumpAny45275</v>
      </c>
      <c r="E83" s="5" t="e">
        <f>IF(I83=#REF!,'Fixture list'!G83,"")</f>
        <v>#REF!</v>
      </c>
      <c r="F83" s="5" t="str">
        <f t="shared" si="11"/>
        <v>452751</v>
      </c>
      <c r="G83" s="13">
        <v>45275</v>
      </c>
      <c r="H83" s="14" t="s">
        <v>35</v>
      </c>
      <c r="I83" s="14" t="s">
        <v>64</v>
      </c>
      <c r="J83" s="14" t="s">
        <v>9</v>
      </c>
      <c r="K83" s="14" t="s">
        <v>10</v>
      </c>
      <c r="L83" s="14" t="s">
        <v>17</v>
      </c>
      <c r="M83" s="14" t="s">
        <v>12</v>
      </c>
      <c r="N83" s="14" t="s">
        <v>13</v>
      </c>
      <c r="O83" s="14" t="s">
        <v>14</v>
      </c>
      <c r="P83" s="14" t="s">
        <v>1588</v>
      </c>
      <c r="Q83" s="12">
        <f t="shared" si="12"/>
        <v>1</v>
      </c>
      <c r="R83" s="12" cm="1">
        <f t="array" ref="R83">SUMPRODUCT(($G$2:$G$3117=G83)*(Q83&gt;$Q$2:$Q$3117))+1</f>
        <v>1</v>
      </c>
      <c r="S83" s="12">
        <f t="shared" si="13"/>
        <v>100491</v>
      </c>
      <c r="T83" cm="1">
        <f t="array" ref="T83">SUMPRODUCT(($G$2:$G$3117=G83)*(S83&gt;$S$2:$S$3117))+1</f>
        <v>1</v>
      </c>
      <c r="U83" t="str">
        <f t="shared" si="14"/>
        <v xml:space="preserve">Bangor-On-Dee </v>
      </c>
      <c r="V83">
        <v>0</v>
      </c>
      <c r="W83" t="s">
        <v>17</v>
      </c>
      <c r="X83">
        <f t="shared" si="15"/>
        <v>2023</v>
      </c>
    </row>
    <row r="84" spans="1:24" x14ac:dyDescent="0.25">
      <c r="A84" s="10" t="str">
        <f t="shared" si="8"/>
        <v/>
      </c>
      <c r="B84" s="10" t="str">
        <f t="shared" si="9"/>
        <v/>
      </c>
      <c r="C84" s="10" t="str">
        <f t="shared" si="10"/>
        <v>Afternoon45023</v>
      </c>
      <c r="D84" s="5" t="str">
        <f>IF('by region'!$C$2="Any","Any",'Fixture list'!W84)&amp;M84&amp;IF('by region'!$I$2="Any","Any",N84)&amp;G84</f>
        <v>AnyFlatAny45023</v>
      </c>
      <c r="E84" s="5" t="e">
        <f>IF(I84=#REF!,'Fixture list'!G84,"")</f>
        <v>#REF!</v>
      </c>
      <c r="F84" s="5" t="str">
        <f t="shared" si="11"/>
        <v>450233</v>
      </c>
      <c r="G84" s="13">
        <v>45023</v>
      </c>
      <c r="H84" s="14" t="s">
        <v>35</v>
      </c>
      <c r="I84" s="14" t="s">
        <v>79</v>
      </c>
      <c r="J84" s="14" t="s">
        <v>9</v>
      </c>
      <c r="K84" s="14" t="s">
        <v>24</v>
      </c>
      <c r="L84" s="14" t="s">
        <v>19</v>
      </c>
      <c r="M84" s="14" t="s">
        <v>25</v>
      </c>
      <c r="N84" s="14" t="s">
        <v>13</v>
      </c>
      <c r="O84" s="14" t="s">
        <v>21</v>
      </c>
      <c r="P84" s="14" t="s">
        <v>509</v>
      </c>
      <c r="Q84" s="12">
        <f t="shared" si="12"/>
        <v>1</v>
      </c>
      <c r="R84" s="12" cm="1">
        <f t="array" ref="R84">SUMPRODUCT(($G$2:$G$3117=G84)*(Q84&gt;$Q$2:$Q$3117))+1</f>
        <v>1</v>
      </c>
      <c r="S84" s="12">
        <f t="shared" si="13"/>
        <v>988002</v>
      </c>
      <c r="T84" cm="1">
        <f t="array" ref="T84">SUMPRODUCT(($G$2:$G$3117=G84)*(S84&gt;$S$2:$S$3117))+1</f>
        <v>3</v>
      </c>
      <c r="U84" t="str">
        <f t="shared" si="14"/>
        <v xml:space="preserve">BATH </v>
      </c>
      <c r="V84">
        <v>0</v>
      </c>
      <c r="W84" t="s">
        <v>17</v>
      </c>
      <c r="X84">
        <f t="shared" si="15"/>
        <v>2023</v>
      </c>
    </row>
    <row r="85" spans="1:24" x14ac:dyDescent="0.25">
      <c r="A85" s="10" t="str">
        <f t="shared" si="8"/>
        <v/>
      </c>
      <c r="B85" s="10" t="str">
        <f t="shared" si="9"/>
        <v/>
      </c>
      <c r="C85" s="10" t="str">
        <f t="shared" si="10"/>
        <v>Evening45037</v>
      </c>
      <c r="D85" s="5" t="str">
        <f>IF('by region'!$C$2="Any","Any",'Fixture list'!W85)&amp;M85&amp;IF('by region'!$I$2="Any","Any",N85)&amp;G85</f>
        <v>AnyFlatAny45037</v>
      </c>
      <c r="E85" s="5" t="e">
        <f>IF(I85=#REF!,'Fixture list'!G85,"")</f>
        <v>#REF!</v>
      </c>
      <c r="F85" s="5" t="str">
        <f t="shared" si="11"/>
        <v>450374</v>
      </c>
      <c r="G85" s="13">
        <v>45037</v>
      </c>
      <c r="H85" s="14" t="s">
        <v>35</v>
      </c>
      <c r="I85" s="14" t="s">
        <v>79</v>
      </c>
      <c r="J85" s="14" t="s">
        <v>80</v>
      </c>
      <c r="K85" s="14" t="s">
        <v>24</v>
      </c>
      <c r="L85" s="14" t="s">
        <v>19</v>
      </c>
      <c r="M85" s="14" t="s">
        <v>25</v>
      </c>
      <c r="N85" s="14" t="s">
        <v>13</v>
      </c>
      <c r="O85" s="14" t="s">
        <v>14</v>
      </c>
      <c r="P85" s="14" t="s">
        <v>563</v>
      </c>
      <c r="Q85" s="12">
        <f t="shared" si="12"/>
        <v>2</v>
      </c>
      <c r="R85" s="12" cm="1">
        <f t="array" ref="R85">SUMPRODUCT(($G$2:$G$3117=G85)*(Q85&gt;$Q$2:$Q$3117))+1</f>
        <v>4</v>
      </c>
      <c r="S85" s="12">
        <f t="shared" si="13"/>
        <v>400495</v>
      </c>
      <c r="T85" cm="1">
        <f t="array" ref="T85">SUMPRODUCT(($G$2:$G$3117=G85)*(S85&gt;$S$2:$S$3117))+1</f>
        <v>4</v>
      </c>
      <c r="U85" t="str">
        <f t="shared" si="14"/>
        <v>BATH †</v>
      </c>
      <c r="V85">
        <v>0</v>
      </c>
      <c r="W85" t="s">
        <v>30</v>
      </c>
      <c r="X85">
        <f t="shared" si="15"/>
        <v>2023</v>
      </c>
    </row>
    <row r="86" spans="1:24" x14ac:dyDescent="0.25">
      <c r="A86" s="10" t="str">
        <f t="shared" si="8"/>
        <v/>
      </c>
      <c r="B86" s="10" t="str">
        <f t="shared" si="9"/>
        <v/>
      </c>
      <c r="C86" s="10" t="str">
        <f t="shared" si="10"/>
        <v>Afternoon45047</v>
      </c>
      <c r="D86" s="5" t="str">
        <f>IF('by region'!$C$2="Any","Any",'Fixture list'!W86)&amp;M86&amp;IF('by region'!$I$2="Any","Any",N86)&amp;G86</f>
        <v>AnyFlatAny45047</v>
      </c>
      <c r="E86" s="5" t="e">
        <f>IF(I86=#REF!,'Fixture list'!G86,"")</f>
        <v>#REF!</v>
      </c>
      <c r="F86" s="5" t="str">
        <f t="shared" si="11"/>
        <v>450471</v>
      </c>
      <c r="G86" s="13">
        <v>45047</v>
      </c>
      <c r="H86" s="14" t="s">
        <v>42</v>
      </c>
      <c r="I86" s="14" t="s">
        <v>79</v>
      </c>
      <c r="J86" s="14" t="s">
        <v>9</v>
      </c>
      <c r="K86" s="14" t="s">
        <v>24</v>
      </c>
      <c r="L86" s="14" t="s">
        <v>19</v>
      </c>
      <c r="M86" s="14" t="s">
        <v>25</v>
      </c>
      <c r="N86" s="14" t="s">
        <v>13</v>
      </c>
      <c r="O86" s="14" t="s">
        <v>14</v>
      </c>
      <c r="P86" s="14" t="s">
        <v>606</v>
      </c>
      <c r="Q86" s="12">
        <f t="shared" si="12"/>
        <v>1</v>
      </c>
      <c r="R86" s="12" cm="1">
        <f t="array" ref="R86">SUMPRODUCT(($G$2:$G$3117=G86)*(Q86&gt;$Q$2:$Q$3117))+1</f>
        <v>1</v>
      </c>
      <c r="S86" s="12">
        <f t="shared" si="13"/>
        <v>100530</v>
      </c>
      <c r="T86" cm="1">
        <f t="array" ref="T86">SUMPRODUCT(($G$2:$G$3117=G86)*(S86&gt;$S$2:$S$3117))+1</f>
        <v>1</v>
      </c>
      <c r="U86" t="str">
        <f t="shared" si="14"/>
        <v xml:space="preserve">BATH </v>
      </c>
      <c r="V86">
        <v>0</v>
      </c>
      <c r="W86" t="s">
        <v>30</v>
      </c>
      <c r="X86">
        <f t="shared" si="15"/>
        <v>2023</v>
      </c>
    </row>
    <row r="87" spans="1:24" x14ac:dyDescent="0.25">
      <c r="A87" s="10" t="str">
        <f t="shared" si="8"/>
        <v/>
      </c>
      <c r="B87" s="10" t="str">
        <f t="shared" si="9"/>
        <v/>
      </c>
      <c r="C87" s="10" t="str">
        <f t="shared" si="10"/>
        <v>Evening45063</v>
      </c>
      <c r="D87" s="5" t="str">
        <f>IF('by region'!$C$2="Any","Any",'Fixture list'!W87)&amp;M87&amp;IF('by region'!$I$2="Any","Any",N87)&amp;G87</f>
        <v>AnyFlatAny45063</v>
      </c>
      <c r="E87" s="5" t="e">
        <f>IF(I87=#REF!,'Fixture list'!G87,"")</f>
        <v>#REF!</v>
      </c>
      <c r="F87" s="5" t="str">
        <f t="shared" si="11"/>
        <v>450634</v>
      </c>
      <c r="G87" s="13">
        <v>45063</v>
      </c>
      <c r="H87" s="14" t="s">
        <v>27</v>
      </c>
      <c r="I87" s="14" t="s">
        <v>79</v>
      </c>
      <c r="J87" s="14" t="s">
        <v>80</v>
      </c>
      <c r="K87" s="14" t="s">
        <v>24</v>
      </c>
      <c r="L87" s="14" t="s">
        <v>19</v>
      </c>
      <c r="M87" s="14" t="s">
        <v>25</v>
      </c>
      <c r="N87" s="14" t="s">
        <v>13</v>
      </c>
      <c r="O87" s="14" t="s">
        <v>14</v>
      </c>
      <c r="P87" s="14" t="s">
        <v>682</v>
      </c>
      <c r="Q87" s="12">
        <f t="shared" si="12"/>
        <v>2</v>
      </c>
      <c r="R87" s="12" cm="1">
        <f t="array" ref="R87">SUMPRODUCT(($G$2:$G$3117=G87)*(Q87&gt;$Q$2:$Q$3117))+1</f>
        <v>4</v>
      </c>
      <c r="S87" s="12">
        <f t="shared" si="13"/>
        <v>401187</v>
      </c>
      <c r="T87" cm="1">
        <f t="array" ref="T87">SUMPRODUCT(($G$2:$G$3117=G87)*(S87&gt;$S$2:$S$3117))+1</f>
        <v>4</v>
      </c>
      <c r="U87" t="str">
        <f t="shared" si="14"/>
        <v>BATH †</v>
      </c>
      <c r="V87">
        <v>0</v>
      </c>
      <c r="W87" t="s">
        <v>17</v>
      </c>
      <c r="X87">
        <f t="shared" si="15"/>
        <v>2023</v>
      </c>
    </row>
    <row r="88" spans="1:24" x14ac:dyDescent="0.25">
      <c r="A88" s="10" t="str">
        <f t="shared" si="8"/>
        <v/>
      </c>
      <c r="B88" s="10" t="str">
        <f t="shared" si="9"/>
        <v/>
      </c>
      <c r="C88" s="10" t="str">
        <f t="shared" si="10"/>
        <v>Afternoon45072</v>
      </c>
      <c r="D88" s="5" t="str">
        <f>IF('by region'!$C$2="Any","Any",'Fixture list'!W88)&amp;M88&amp;IF('by region'!$I$2="Any","Any",N88)&amp;G88</f>
        <v>AnyFlatAny45072</v>
      </c>
      <c r="E88" s="5" t="e">
        <f>IF(I88=#REF!,'Fixture list'!G88,"")</f>
        <v>#REF!</v>
      </c>
      <c r="F88" s="5" t="str">
        <f t="shared" si="11"/>
        <v>450723</v>
      </c>
      <c r="G88" s="13">
        <v>45072</v>
      </c>
      <c r="H88" s="14" t="s">
        <v>35</v>
      </c>
      <c r="I88" s="14" t="s">
        <v>79</v>
      </c>
      <c r="J88" s="14" t="s">
        <v>9</v>
      </c>
      <c r="K88" s="14" t="s">
        <v>24</v>
      </c>
      <c r="L88" s="14" t="s">
        <v>19</v>
      </c>
      <c r="M88" s="14" t="s">
        <v>25</v>
      </c>
      <c r="N88" s="14" t="s">
        <v>13</v>
      </c>
      <c r="O88" s="14" t="s">
        <v>14</v>
      </c>
      <c r="P88" s="14" t="s">
        <v>725</v>
      </c>
      <c r="Q88" s="12">
        <f t="shared" si="12"/>
        <v>1</v>
      </c>
      <c r="R88" s="12" cm="1">
        <f t="array" ref="R88">SUMPRODUCT(($G$2:$G$3117=G88)*(Q88&gt;$Q$2:$Q$3117))+1</f>
        <v>1</v>
      </c>
      <c r="S88" s="12">
        <f t="shared" si="13"/>
        <v>101813</v>
      </c>
      <c r="T88" cm="1">
        <f t="array" ref="T88">SUMPRODUCT(($G$2:$G$3117=G88)*(S88&gt;$S$2:$S$3117))+1</f>
        <v>3</v>
      </c>
      <c r="U88" t="str">
        <f t="shared" si="14"/>
        <v xml:space="preserve">BATH </v>
      </c>
      <c r="V88">
        <v>0</v>
      </c>
      <c r="W88" t="s">
        <v>30</v>
      </c>
      <c r="X88">
        <f t="shared" si="15"/>
        <v>2023</v>
      </c>
    </row>
    <row r="89" spans="1:24" x14ac:dyDescent="0.25">
      <c r="A89" s="10" t="str">
        <f t="shared" si="8"/>
        <v/>
      </c>
      <c r="B89" s="10" t="str">
        <f t="shared" si="9"/>
        <v/>
      </c>
      <c r="C89" s="10" t="str">
        <f t="shared" si="10"/>
        <v>Evening45086</v>
      </c>
      <c r="D89" s="5" t="str">
        <f>IF('by region'!$C$2="Any","Any",'Fixture list'!W89)&amp;M89&amp;IF('by region'!$I$2="Any","Any",N89)&amp;G89</f>
        <v>AnyFlatAny45086</v>
      </c>
      <c r="E89" s="5" t="e">
        <f>IF(I89=#REF!,'Fixture list'!G89,"")</f>
        <v>#REF!</v>
      </c>
      <c r="F89" s="5" t="str">
        <f t="shared" si="11"/>
        <v>450864</v>
      </c>
      <c r="G89" s="13">
        <v>45086</v>
      </c>
      <c r="H89" s="14" t="s">
        <v>35</v>
      </c>
      <c r="I89" s="14" t="s">
        <v>79</v>
      </c>
      <c r="J89" s="14" t="s">
        <v>80</v>
      </c>
      <c r="K89" s="14" t="s">
        <v>24</v>
      </c>
      <c r="L89" s="14" t="s">
        <v>19</v>
      </c>
      <c r="M89" s="14" t="s">
        <v>25</v>
      </c>
      <c r="N89" s="14" t="s">
        <v>13</v>
      </c>
      <c r="O89" s="14" t="s">
        <v>14</v>
      </c>
      <c r="P89" s="14" t="s">
        <v>794</v>
      </c>
      <c r="Q89" s="12">
        <f t="shared" si="12"/>
        <v>2</v>
      </c>
      <c r="R89" s="12" cm="1">
        <f t="array" ref="R89">SUMPRODUCT(($G$2:$G$3117=G89)*(Q89&gt;$Q$2:$Q$3117))+1</f>
        <v>4</v>
      </c>
      <c r="S89" s="12">
        <f t="shared" si="13"/>
        <v>400497</v>
      </c>
      <c r="T89" cm="1">
        <f t="array" ref="T89">SUMPRODUCT(($G$2:$G$3117=G89)*(S89&gt;$S$2:$S$3117))+1</f>
        <v>4</v>
      </c>
      <c r="U89" t="str">
        <f t="shared" si="14"/>
        <v>BATH †</v>
      </c>
      <c r="V89">
        <v>0</v>
      </c>
      <c r="W89" t="s">
        <v>30</v>
      </c>
      <c r="X89">
        <f t="shared" si="15"/>
        <v>2023</v>
      </c>
    </row>
    <row r="90" spans="1:24" x14ac:dyDescent="0.25">
      <c r="A90" s="10" t="str">
        <f t="shared" si="8"/>
        <v/>
      </c>
      <c r="B90" s="10" t="str">
        <f t="shared" si="9"/>
        <v/>
      </c>
      <c r="C90" s="10" t="str">
        <f t="shared" si="10"/>
        <v>Afternoon45094</v>
      </c>
      <c r="D90" s="5" t="str">
        <f>IF('by region'!$C$2="Any","Any",'Fixture list'!W90)&amp;M90&amp;IF('by region'!$I$2="Any","Any",N90)&amp;G90</f>
        <v>AnyFlatAny45094</v>
      </c>
      <c r="E90" s="5" t="e">
        <f>IF(I90=#REF!,'Fixture list'!G90,"")</f>
        <v>#REF!</v>
      </c>
      <c r="F90" s="5" t="str">
        <f t="shared" si="11"/>
        <v>450941</v>
      </c>
      <c r="G90" s="13">
        <v>45094</v>
      </c>
      <c r="H90" s="14" t="s">
        <v>37</v>
      </c>
      <c r="I90" s="14" t="s">
        <v>79</v>
      </c>
      <c r="J90" s="14" t="s">
        <v>9</v>
      </c>
      <c r="K90" s="14" t="s">
        <v>24</v>
      </c>
      <c r="L90" s="14" t="s">
        <v>19</v>
      </c>
      <c r="M90" s="14" t="s">
        <v>25</v>
      </c>
      <c r="N90" s="14" t="s">
        <v>13</v>
      </c>
      <c r="O90" s="14" t="s">
        <v>14</v>
      </c>
      <c r="P90" s="14" t="s">
        <v>831</v>
      </c>
      <c r="Q90" s="12">
        <f t="shared" si="12"/>
        <v>1</v>
      </c>
      <c r="R90" s="12" cm="1">
        <f t="array" ref="R90">SUMPRODUCT(($G$2:$G$3117=G90)*(Q90&gt;$Q$2:$Q$3117))+1</f>
        <v>1</v>
      </c>
      <c r="S90" s="12">
        <f t="shared" si="13"/>
        <v>100496</v>
      </c>
      <c r="T90" cm="1">
        <f t="array" ref="T90">SUMPRODUCT(($G$2:$G$3117=G90)*(S90&gt;$S$2:$S$3117))+1</f>
        <v>1</v>
      </c>
      <c r="U90" t="str">
        <f t="shared" si="14"/>
        <v xml:space="preserve">BATH </v>
      </c>
      <c r="V90">
        <v>0</v>
      </c>
      <c r="W90" t="s">
        <v>11</v>
      </c>
      <c r="X90">
        <f t="shared" si="15"/>
        <v>2023</v>
      </c>
    </row>
    <row r="91" spans="1:24" x14ac:dyDescent="0.25">
      <c r="A91" s="10" t="str">
        <f t="shared" si="8"/>
        <v/>
      </c>
      <c r="B91" s="10" t="str">
        <f t="shared" si="9"/>
        <v/>
      </c>
      <c r="C91" s="10" t="str">
        <f t="shared" si="10"/>
        <v>Evening45105</v>
      </c>
      <c r="D91" s="5" t="str">
        <f>IF('by region'!$C$2="Any","Any",'Fixture list'!W91)&amp;M91&amp;IF('by region'!$I$2="Any","Any",N91)&amp;G91</f>
        <v>AnyFlatAny45105</v>
      </c>
      <c r="E91" s="5" t="e">
        <f>IF(I91=#REF!,'Fixture list'!G91,"")</f>
        <v>#REF!</v>
      </c>
      <c r="F91" s="5" t="str">
        <f t="shared" si="11"/>
        <v>451054</v>
      </c>
      <c r="G91" s="13">
        <v>45105</v>
      </c>
      <c r="H91" s="14" t="s">
        <v>27</v>
      </c>
      <c r="I91" s="14" t="s">
        <v>79</v>
      </c>
      <c r="J91" s="14" t="s">
        <v>80</v>
      </c>
      <c r="K91" s="14" t="s">
        <v>24</v>
      </c>
      <c r="L91" s="14" t="s">
        <v>19</v>
      </c>
      <c r="M91" s="14" t="s">
        <v>25</v>
      </c>
      <c r="N91" s="14" t="s">
        <v>13</v>
      </c>
      <c r="O91" s="14" t="s">
        <v>14</v>
      </c>
      <c r="P91" s="14" t="s">
        <v>884</v>
      </c>
      <c r="Q91" s="12">
        <f t="shared" si="12"/>
        <v>2</v>
      </c>
      <c r="R91" s="12" cm="1">
        <f t="array" ref="R91">SUMPRODUCT(($G$2:$G$3117=G91)*(Q91&gt;$Q$2:$Q$3117))+1</f>
        <v>4</v>
      </c>
      <c r="S91" s="12">
        <f t="shared" si="13"/>
        <v>400498</v>
      </c>
      <c r="T91" cm="1">
        <f t="array" ref="T91">SUMPRODUCT(($G$2:$G$3117=G91)*(S91&gt;$S$2:$S$3117))+1</f>
        <v>4</v>
      </c>
      <c r="U91" t="str">
        <f t="shared" si="14"/>
        <v>BATH †</v>
      </c>
      <c r="V91">
        <v>0</v>
      </c>
      <c r="W91" t="s">
        <v>19</v>
      </c>
      <c r="X91">
        <f t="shared" si="15"/>
        <v>2023</v>
      </c>
    </row>
    <row r="92" spans="1:24" x14ac:dyDescent="0.25">
      <c r="A92" s="10" t="str">
        <f t="shared" si="8"/>
        <v/>
      </c>
      <c r="B92" s="10" t="str">
        <f t="shared" si="9"/>
        <v/>
      </c>
      <c r="C92" s="10" t="str">
        <f t="shared" si="10"/>
        <v>Evening45112</v>
      </c>
      <c r="D92" s="5" t="str">
        <f>IF('by region'!$C$2="Any","Any",'Fixture list'!W92)&amp;M92&amp;IF('by region'!$I$2="Any","Any",N92)&amp;G92</f>
        <v>AnyFlatAny45112</v>
      </c>
      <c r="E92" s="5" t="e">
        <f>IF(I92=#REF!,'Fixture list'!G92,"")</f>
        <v>#REF!</v>
      </c>
      <c r="F92" s="5" t="str">
        <f t="shared" si="11"/>
        <v>451124</v>
      </c>
      <c r="G92" s="13">
        <v>45112</v>
      </c>
      <c r="H92" s="14" t="s">
        <v>27</v>
      </c>
      <c r="I92" s="14" t="s">
        <v>79</v>
      </c>
      <c r="J92" s="14" t="s">
        <v>80</v>
      </c>
      <c r="K92" s="14" t="s">
        <v>24</v>
      </c>
      <c r="L92" s="14" t="s">
        <v>19</v>
      </c>
      <c r="M92" s="14" t="s">
        <v>25</v>
      </c>
      <c r="N92" s="14" t="s">
        <v>13</v>
      </c>
      <c r="O92" s="14" t="s">
        <v>14</v>
      </c>
      <c r="P92" s="14" t="s">
        <v>917</v>
      </c>
      <c r="Q92" s="12">
        <f t="shared" si="12"/>
        <v>2</v>
      </c>
      <c r="R92" s="12" cm="1">
        <f t="array" ref="R92">SUMPRODUCT(($G$2:$G$3117=G92)*(Q92&gt;$Q$2:$Q$3117))+1</f>
        <v>4</v>
      </c>
      <c r="S92" s="12">
        <f t="shared" si="13"/>
        <v>400503</v>
      </c>
      <c r="T92" cm="1">
        <f t="array" ref="T92">SUMPRODUCT(($G$2:$G$3117=G92)*(S92&gt;$S$2:$S$3117))+1</f>
        <v>4</v>
      </c>
      <c r="U92" t="str">
        <f t="shared" si="14"/>
        <v>BATH †</v>
      </c>
      <c r="V92">
        <v>0</v>
      </c>
      <c r="W92" t="s">
        <v>30</v>
      </c>
      <c r="X92">
        <f t="shared" si="15"/>
        <v>2023</v>
      </c>
    </row>
    <row r="93" spans="1:24" x14ac:dyDescent="0.25">
      <c r="A93" s="10" t="str">
        <f t="shared" si="8"/>
        <v/>
      </c>
      <c r="B93" s="10" t="str">
        <f t="shared" si="9"/>
        <v/>
      </c>
      <c r="C93" s="10" t="str">
        <f t="shared" si="10"/>
        <v>Evening45119</v>
      </c>
      <c r="D93" s="5" t="str">
        <f>IF('by region'!$C$2="Any","Any",'Fixture list'!W93)&amp;M93&amp;IF('by region'!$I$2="Any","Any",N93)&amp;G93</f>
        <v>AnyFlatAny45119</v>
      </c>
      <c r="E93" s="5" t="e">
        <f>IF(I93=#REF!,'Fixture list'!G93,"")</f>
        <v>#REF!</v>
      </c>
      <c r="F93" s="5" t="str">
        <f t="shared" si="11"/>
        <v>451195</v>
      </c>
      <c r="G93" s="13">
        <v>45119</v>
      </c>
      <c r="H93" s="14" t="s">
        <v>27</v>
      </c>
      <c r="I93" s="14" t="s">
        <v>79</v>
      </c>
      <c r="J93" s="14" t="s">
        <v>80</v>
      </c>
      <c r="K93" s="14" t="s">
        <v>24</v>
      </c>
      <c r="L93" s="14" t="s">
        <v>19</v>
      </c>
      <c r="M93" s="14" t="s">
        <v>25</v>
      </c>
      <c r="N93" s="14" t="s">
        <v>13</v>
      </c>
      <c r="O93" s="14" t="s">
        <v>14</v>
      </c>
      <c r="P93" s="14" t="s">
        <v>949</v>
      </c>
      <c r="Q93" s="12">
        <f t="shared" si="12"/>
        <v>2</v>
      </c>
      <c r="R93" s="12" cm="1">
        <f t="array" ref="R93">SUMPRODUCT(($G$2:$G$3117=G93)*(Q93&gt;$Q$2:$Q$3117))+1</f>
        <v>4</v>
      </c>
      <c r="S93" s="12">
        <f t="shared" si="13"/>
        <v>401079</v>
      </c>
      <c r="T93" cm="1">
        <f t="array" ref="T93">SUMPRODUCT(($G$2:$G$3117=G93)*(S93&gt;$S$2:$S$3117))+1</f>
        <v>5</v>
      </c>
      <c r="U93" t="str">
        <f t="shared" si="14"/>
        <v>BATH †</v>
      </c>
      <c r="V93">
        <v>0</v>
      </c>
      <c r="W93" t="s">
        <v>30</v>
      </c>
      <c r="X93">
        <f t="shared" si="15"/>
        <v>2023</v>
      </c>
    </row>
    <row r="94" spans="1:24" x14ac:dyDescent="0.25">
      <c r="A94" s="10" t="str">
        <f t="shared" si="8"/>
        <v/>
      </c>
      <c r="B94" s="10" t="str">
        <f t="shared" si="9"/>
        <v/>
      </c>
      <c r="C94" s="10" t="str">
        <f t="shared" si="10"/>
        <v>Afternoon45126</v>
      </c>
      <c r="D94" s="5" t="str">
        <f>IF('by region'!$C$2="Any","Any",'Fixture list'!W94)&amp;M94&amp;IF('by region'!$I$2="Any","Any",N94)&amp;G94</f>
        <v>AnyFlatAny45126</v>
      </c>
      <c r="E94" s="5" t="e">
        <f>IF(I94=#REF!,'Fixture list'!G94,"")</f>
        <v>#REF!</v>
      </c>
      <c r="F94" s="5" t="str">
        <f t="shared" si="11"/>
        <v>451262</v>
      </c>
      <c r="G94" s="13">
        <v>45126</v>
      </c>
      <c r="H94" s="14" t="s">
        <v>27</v>
      </c>
      <c r="I94" s="14" t="s">
        <v>79</v>
      </c>
      <c r="J94" s="14" t="s">
        <v>9</v>
      </c>
      <c r="K94" s="14" t="s">
        <v>24</v>
      </c>
      <c r="L94" s="14" t="s">
        <v>19</v>
      </c>
      <c r="M94" s="14" t="s">
        <v>25</v>
      </c>
      <c r="N94" s="14" t="s">
        <v>13</v>
      </c>
      <c r="O94" s="14" t="s">
        <v>14</v>
      </c>
      <c r="P94" s="14" t="s">
        <v>981</v>
      </c>
      <c r="Q94" s="12">
        <f t="shared" si="12"/>
        <v>1</v>
      </c>
      <c r="R94" s="12" cm="1">
        <f t="array" ref="R94">SUMPRODUCT(($G$2:$G$3117=G94)*(Q94&gt;$Q$2:$Q$3117))+1</f>
        <v>1</v>
      </c>
      <c r="S94" s="12">
        <f t="shared" si="13"/>
        <v>100801</v>
      </c>
      <c r="T94" cm="1">
        <f t="array" ref="T94">SUMPRODUCT(($G$2:$G$3117=G94)*(S94&gt;$S$2:$S$3117))+1</f>
        <v>2</v>
      </c>
      <c r="U94" t="str">
        <f t="shared" si="14"/>
        <v xml:space="preserve">BATH </v>
      </c>
      <c r="V94">
        <v>0</v>
      </c>
      <c r="W94" t="s">
        <v>17</v>
      </c>
      <c r="X94">
        <f t="shared" si="15"/>
        <v>2023</v>
      </c>
    </row>
    <row r="95" spans="1:24" x14ac:dyDescent="0.25">
      <c r="A95" s="10" t="str">
        <f t="shared" si="8"/>
        <v/>
      </c>
      <c r="B95" s="10" t="str">
        <f t="shared" si="9"/>
        <v/>
      </c>
      <c r="C95" s="10" t="str">
        <f t="shared" si="10"/>
        <v>Afternoon45133</v>
      </c>
      <c r="D95" s="5" t="str">
        <f>IF('by region'!$C$2="Any","Any",'Fixture list'!W95)&amp;M95&amp;IF('by region'!$I$2="Any","Any",N95)&amp;G95</f>
        <v>AnyFlatAny45133</v>
      </c>
      <c r="E95" s="5" t="e">
        <f>IF(I95=#REF!,'Fixture list'!G95,"")</f>
        <v>#REF!</v>
      </c>
      <c r="F95" s="5" t="str">
        <f t="shared" si="11"/>
        <v>451331</v>
      </c>
      <c r="G95" s="13">
        <v>45133</v>
      </c>
      <c r="H95" s="14" t="s">
        <v>27</v>
      </c>
      <c r="I95" s="14" t="s">
        <v>79</v>
      </c>
      <c r="J95" s="14" t="s">
        <v>9</v>
      </c>
      <c r="K95" s="14" t="s">
        <v>24</v>
      </c>
      <c r="L95" s="14" t="s">
        <v>19</v>
      </c>
      <c r="M95" s="14" t="s">
        <v>25</v>
      </c>
      <c r="N95" s="14" t="s">
        <v>13</v>
      </c>
      <c r="O95" s="14" t="s">
        <v>14</v>
      </c>
      <c r="P95" s="14" t="s">
        <v>1014</v>
      </c>
      <c r="Q95" s="12">
        <f t="shared" si="12"/>
        <v>1</v>
      </c>
      <c r="R95" s="12" cm="1">
        <f t="array" ref="R95">SUMPRODUCT(($G$2:$G$3117=G95)*(Q95&gt;$Q$2:$Q$3117))+1</f>
        <v>1</v>
      </c>
      <c r="S95" s="12">
        <f t="shared" si="13"/>
        <v>100500</v>
      </c>
      <c r="T95" cm="1">
        <f t="array" ref="T95">SUMPRODUCT(($G$2:$G$3117=G95)*(S95&gt;$S$2:$S$3117))+1</f>
        <v>1</v>
      </c>
      <c r="U95" t="str">
        <f t="shared" si="14"/>
        <v xml:space="preserve">BATH </v>
      </c>
      <c r="V95">
        <v>0</v>
      </c>
      <c r="W95" t="s">
        <v>11</v>
      </c>
      <c r="X95">
        <f t="shared" si="15"/>
        <v>2023</v>
      </c>
    </row>
    <row r="96" spans="1:24" x14ac:dyDescent="0.25">
      <c r="A96" s="10" t="str">
        <f t="shared" si="8"/>
        <v/>
      </c>
      <c r="B96" s="10" t="str">
        <f t="shared" si="9"/>
        <v/>
      </c>
      <c r="C96" s="10" t="str">
        <f t="shared" si="10"/>
        <v>Evening45142</v>
      </c>
      <c r="D96" s="5" t="str">
        <f>IF('by region'!$C$2="Any","Any",'Fixture list'!W96)&amp;M96&amp;IF('by region'!$I$2="Any","Any",N96)&amp;G96</f>
        <v>AnyFlatAny45142</v>
      </c>
      <c r="E96" s="5" t="e">
        <f>IF(I96=#REF!,'Fixture list'!G96,"")</f>
        <v>#REF!</v>
      </c>
      <c r="F96" s="5" t="str">
        <f t="shared" si="11"/>
        <v>451426</v>
      </c>
      <c r="G96" s="13">
        <v>45142</v>
      </c>
      <c r="H96" s="14" t="s">
        <v>35</v>
      </c>
      <c r="I96" s="14" t="s">
        <v>79</v>
      </c>
      <c r="J96" s="14" t="s">
        <v>80</v>
      </c>
      <c r="K96" s="14" t="s">
        <v>24</v>
      </c>
      <c r="L96" s="14" t="s">
        <v>19</v>
      </c>
      <c r="M96" s="14" t="s">
        <v>25</v>
      </c>
      <c r="N96" s="14" t="s">
        <v>13</v>
      </c>
      <c r="O96" s="14" t="s">
        <v>14</v>
      </c>
      <c r="P96" s="14" t="s">
        <v>1057</v>
      </c>
      <c r="Q96" s="12">
        <f t="shared" si="12"/>
        <v>2</v>
      </c>
      <c r="R96" s="12" cm="1">
        <f t="array" ref="R96">SUMPRODUCT(($G$2:$G$3117=G96)*(Q96&gt;$Q$2:$Q$3117))+1</f>
        <v>4</v>
      </c>
      <c r="S96" s="12">
        <f t="shared" si="13"/>
        <v>412765</v>
      </c>
      <c r="T96" cm="1">
        <f t="array" ref="T96">SUMPRODUCT(($G$2:$G$3117=G96)*(S96&gt;$S$2:$S$3117))+1</f>
        <v>6</v>
      </c>
      <c r="U96" t="str">
        <f t="shared" si="14"/>
        <v>BATH †</v>
      </c>
      <c r="V96">
        <v>0</v>
      </c>
      <c r="W96" t="s">
        <v>30</v>
      </c>
      <c r="X96">
        <f t="shared" si="15"/>
        <v>2023</v>
      </c>
    </row>
    <row r="97" spans="1:24" x14ac:dyDescent="0.25">
      <c r="A97" s="10" t="str">
        <f t="shared" si="8"/>
        <v/>
      </c>
      <c r="B97" s="10" t="str">
        <f t="shared" si="9"/>
        <v/>
      </c>
      <c r="C97" s="10" t="str">
        <f t="shared" si="10"/>
        <v>Afternoon45147</v>
      </c>
      <c r="D97" s="5" t="str">
        <f>IF('by region'!$C$2="Any","Any",'Fixture list'!W97)&amp;M97&amp;IF('by region'!$I$2="Any","Any",N97)&amp;G97</f>
        <v>AnyFlatAny45147</v>
      </c>
      <c r="E97" s="5" t="e">
        <f>IF(I97=#REF!,'Fixture list'!G97,"")</f>
        <v>#REF!</v>
      </c>
      <c r="F97" s="5" t="str">
        <f t="shared" si="11"/>
        <v>451471</v>
      </c>
      <c r="G97" s="13">
        <v>45147</v>
      </c>
      <c r="H97" s="14" t="s">
        <v>27</v>
      </c>
      <c r="I97" s="14" t="s">
        <v>79</v>
      </c>
      <c r="J97" s="14" t="s">
        <v>9</v>
      </c>
      <c r="K97" s="14" t="s">
        <v>24</v>
      </c>
      <c r="L97" s="14" t="s">
        <v>19</v>
      </c>
      <c r="M97" s="14" t="s">
        <v>25</v>
      </c>
      <c r="N97" s="14" t="s">
        <v>13</v>
      </c>
      <c r="O97" s="14" t="s">
        <v>14</v>
      </c>
      <c r="P97" s="14" t="s">
        <v>1079</v>
      </c>
      <c r="Q97" s="12">
        <f t="shared" si="12"/>
        <v>1</v>
      </c>
      <c r="R97" s="12" cm="1">
        <f t="array" ref="R97">SUMPRODUCT(($G$2:$G$3117=G97)*(Q97&gt;$Q$2:$Q$3117))+1</f>
        <v>1</v>
      </c>
      <c r="S97" s="12">
        <f t="shared" si="13"/>
        <v>100501</v>
      </c>
      <c r="T97" cm="1">
        <f t="array" ref="T97">SUMPRODUCT(($G$2:$G$3117=G97)*(S97&gt;$S$2:$S$3117))+1</f>
        <v>1</v>
      </c>
      <c r="U97" t="str">
        <f t="shared" si="14"/>
        <v xml:space="preserve">BATH </v>
      </c>
      <c r="V97">
        <v>0</v>
      </c>
      <c r="W97" t="s">
        <v>11</v>
      </c>
      <c r="X97">
        <f t="shared" si="15"/>
        <v>2023</v>
      </c>
    </row>
    <row r="98" spans="1:24" x14ac:dyDescent="0.25">
      <c r="A98" s="10" t="str">
        <f t="shared" si="8"/>
        <v/>
      </c>
      <c r="B98" s="10" t="str">
        <f t="shared" si="9"/>
        <v/>
      </c>
      <c r="C98" s="10" t="str">
        <f t="shared" si="10"/>
        <v>Evening45157</v>
      </c>
      <c r="D98" s="5" t="str">
        <f>IF('by region'!$C$2="Any","Any",'Fixture list'!W98)&amp;M98&amp;IF('by region'!$I$2="Any","Any",N98)&amp;G98</f>
        <v>AnyFlatAny45157</v>
      </c>
      <c r="E98" s="5" t="e">
        <f>IF(I98=#REF!,'Fixture list'!G98,"")</f>
        <v>#REF!</v>
      </c>
      <c r="F98" s="5" t="str">
        <f t="shared" si="11"/>
        <v>451575</v>
      </c>
      <c r="G98" s="13">
        <v>45157</v>
      </c>
      <c r="H98" s="14" t="s">
        <v>37</v>
      </c>
      <c r="I98" s="14" t="s">
        <v>79</v>
      </c>
      <c r="J98" s="14" t="s">
        <v>80</v>
      </c>
      <c r="K98" s="14" t="s">
        <v>24</v>
      </c>
      <c r="L98" s="14" t="s">
        <v>19</v>
      </c>
      <c r="M98" s="14" t="s">
        <v>25</v>
      </c>
      <c r="N98" s="14" t="s">
        <v>13</v>
      </c>
      <c r="O98" s="14" t="s">
        <v>14</v>
      </c>
      <c r="P98" s="14" t="s">
        <v>1125</v>
      </c>
      <c r="Q98" s="12">
        <f t="shared" si="12"/>
        <v>2</v>
      </c>
      <c r="R98" s="12" cm="1">
        <f t="array" ref="R98">SUMPRODUCT(($G$2:$G$3117=G98)*(Q98&gt;$Q$2:$Q$3117))+1</f>
        <v>6</v>
      </c>
      <c r="S98" s="12">
        <f t="shared" si="13"/>
        <v>600529</v>
      </c>
      <c r="T98" cm="1">
        <f t="array" ref="T98">SUMPRODUCT(($G$2:$G$3117=G98)*(S98&gt;$S$2:$S$3117))+1</f>
        <v>5</v>
      </c>
      <c r="U98" t="str">
        <f t="shared" si="14"/>
        <v>BATH †</v>
      </c>
      <c r="V98">
        <v>0</v>
      </c>
      <c r="W98" t="s">
        <v>17</v>
      </c>
      <c r="X98">
        <f t="shared" si="15"/>
        <v>2023</v>
      </c>
    </row>
    <row r="99" spans="1:24" x14ac:dyDescent="0.25">
      <c r="A99" s="10" t="str">
        <f t="shared" si="8"/>
        <v/>
      </c>
      <c r="B99" s="10" t="str">
        <f t="shared" si="9"/>
        <v/>
      </c>
      <c r="C99" s="10" t="str">
        <f t="shared" si="10"/>
        <v>Afternoon45161</v>
      </c>
      <c r="D99" s="5" t="str">
        <f>IF('by region'!$C$2="Any","Any",'Fixture list'!W99)&amp;M99&amp;IF('by region'!$I$2="Any","Any",N99)&amp;G99</f>
        <v>AnyFlatAny45161</v>
      </c>
      <c r="E99" s="5" t="e">
        <f>IF(I99=#REF!,'Fixture list'!G99,"")</f>
        <v>#REF!</v>
      </c>
      <c r="F99" s="5" t="str">
        <f t="shared" si="11"/>
        <v>451611</v>
      </c>
      <c r="G99" s="13">
        <v>45161</v>
      </c>
      <c r="H99" s="14" t="s">
        <v>27</v>
      </c>
      <c r="I99" s="14" t="s">
        <v>79</v>
      </c>
      <c r="J99" s="14" t="s">
        <v>9</v>
      </c>
      <c r="K99" s="14" t="s">
        <v>24</v>
      </c>
      <c r="L99" s="14" t="s">
        <v>11</v>
      </c>
      <c r="M99" s="14" t="s">
        <v>25</v>
      </c>
      <c r="N99" s="14" t="s">
        <v>13</v>
      </c>
      <c r="O99" s="14" t="s">
        <v>14</v>
      </c>
      <c r="P99" s="14" t="s">
        <v>1142</v>
      </c>
      <c r="Q99" s="12">
        <f t="shared" si="12"/>
        <v>1</v>
      </c>
      <c r="R99" s="12" cm="1">
        <f t="array" ref="R99">SUMPRODUCT(($G$2:$G$3117=G99)*(Q99&gt;$Q$2:$Q$3117))+1</f>
        <v>1</v>
      </c>
      <c r="S99" s="12">
        <f t="shared" si="13"/>
        <v>101873</v>
      </c>
      <c r="T99" cm="1">
        <f t="array" ref="T99">SUMPRODUCT(($G$2:$G$3117=G99)*(S99&gt;$S$2:$S$3117))+1</f>
        <v>1</v>
      </c>
      <c r="U99" t="str">
        <f t="shared" si="14"/>
        <v xml:space="preserve">BATH </v>
      </c>
      <c r="V99">
        <v>0</v>
      </c>
      <c r="W99" t="s">
        <v>19</v>
      </c>
      <c r="X99">
        <f t="shared" si="15"/>
        <v>2023</v>
      </c>
    </row>
    <row r="100" spans="1:24" x14ac:dyDescent="0.25">
      <c r="A100" s="10" t="str">
        <f t="shared" si="8"/>
        <v/>
      </c>
      <c r="B100" s="10" t="str">
        <f t="shared" si="9"/>
        <v/>
      </c>
      <c r="C100" s="10" t="str">
        <f t="shared" si="10"/>
        <v>Afternoon45169</v>
      </c>
      <c r="D100" s="5" t="str">
        <f>IF('by region'!$C$2="Any","Any",'Fixture list'!W100)&amp;M100&amp;IF('by region'!$I$2="Any","Any",N100)&amp;G100</f>
        <v>AnyFlatAny45169</v>
      </c>
      <c r="E100" s="5" t="e">
        <f>IF(I100=#REF!,'Fixture list'!G100,"")</f>
        <v>#REF!</v>
      </c>
      <c r="F100" s="5" t="str">
        <f t="shared" si="11"/>
        <v>451693</v>
      </c>
      <c r="G100" s="13">
        <v>45169</v>
      </c>
      <c r="H100" s="14" t="s">
        <v>34</v>
      </c>
      <c r="I100" s="14" t="s">
        <v>79</v>
      </c>
      <c r="J100" s="14" t="s">
        <v>9</v>
      </c>
      <c r="K100" s="14" t="s">
        <v>30</v>
      </c>
      <c r="L100" s="14" t="s">
        <v>11</v>
      </c>
      <c r="M100" s="14" t="s">
        <v>25</v>
      </c>
      <c r="N100" s="14" t="s">
        <v>30</v>
      </c>
      <c r="O100" s="14" t="s">
        <v>21</v>
      </c>
      <c r="P100" s="14" t="s">
        <v>1180</v>
      </c>
      <c r="Q100" s="12">
        <f t="shared" si="12"/>
        <v>1</v>
      </c>
      <c r="R100" s="12" cm="1">
        <f t="array" ref="R100">SUMPRODUCT(($G$2:$G$3117=G100)*(Q100&gt;$Q$2:$Q$3117))+1</f>
        <v>1</v>
      </c>
      <c r="S100" s="12">
        <f t="shared" si="13"/>
        <v>113378</v>
      </c>
      <c r="T100" cm="1">
        <f t="array" ref="T100">SUMPRODUCT(($G$2:$G$3117=G100)*(S100&gt;$S$2:$S$3117))+1</f>
        <v>3</v>
      </c>
      <c r="U100" t="str">
        <f t="shared" si="14"/>
        <v xml:space="preserve">BATH </v>
      </c>
      <c r="V100">
        <v>0</v>
      </c>
      <c r="W100" t="s">
        <v>30</v>
      </c>
      <c r="X100">
        <f t="shared" si="15"/>
        <v>2023</v>
      </c>
    </row>
    <row r="101" spans="1:24" x14ac:dyDescent="0.25">
      <c r="A101" s="10" t="str">
        <f t="shared" si="8"/>
        <v/>
      </c>
      <c r="B101" s="10" t="str">
        <f t="shared" si="9"/>
        <v/>
      </c>
      <c r="C101" s="10" t="str">
        <f t="shared" si="10"/>
        <v>Afternoon45175</v>
      </c>
      <c r="D101" s="5" t="str">
        <f>IF('by region'!$C$2="Any","Any",'Fixture list'!W101)&amp;M101&amp;IF('by region'!$I$2="Any","Any",N101)&amp;G101</f>
        <v>AnyFlatAny45175</v>
      </c>
      <c r="E101" s="5" t="e">
        <f>IF(I101=#REF!,'Fixture list'!G101,"")</f>
        <v>#REF!</v>
      </c>
      <c r="F101" s="5" t="str">
        <f t="shared" si="11"/>
        <v>451751</v>
      </c>
      <c r="G101" s="13">
        <v>45175</v>
      </c>
      <c r="H101" s="14" t="s">
        <v>27</v>
      </c>
      <c r="I101" s="14" t="s">
        <v>79</v>
      </c>
      <c r="J101" s="14" t="s">
        <v>9</v>
      </c>
      <c r="K101" s="14" t="s">
        <v>24</v>
      </c>
      <c r="L101" s="14" t="s">
        <v>19</v>
      </c>
      <c r="M101" s="14" t="s">
        <v>25</v>
      </c>
      <c r="N101" s="14" t="s">
        <v>13</v>
      </c>
      <c r="O101" s="14" t="s">
        <v>14</v>
      </c>
      <c r="P101" s="14" t="s">
        <v>1208</v>
      </c>
      <c r="Q101" s="12">
        <f t="shared" si="12"/>
        <v>1</v>
      </c>
      <c r="R101" s="12" cm="1">
        <f t="array" ref="R101">SUMPRODUCT(($G$2:$G$3117=G101)*(Q101&gt;$Q$2:$Q$3117))+1</f>
        <v>1</v>
      </c>
      <c r="S101" s="12">
        <f t="shared" si="13"/>
        <v>100558</v>
      </c>
      <c r="T101" cm="1">
        <f t="array" ref="T101">SUMPRODUCT(($G$2:$G$3117=G101)*(S101&gt;$S$2:$S$3117))+1</f>
        <v>1</v>
      </c>
      <c r="U101" t="str">
        <f t="shared" si="14"/>
        <v xml:space="preserve">BATH </v>
      </c>
      <c r="V101">
        <v>0</v>
      </c>
      <c r="W101" t="s">
        <v>17</v>
      </c>
      <c r="X101">
        <f t="shared" si="15"/>
        <v>2023</v>
      </c>
    </row>
    <row r="102" spans="1:24" x14ac:dyDescent="0.25">
      <c r="A102" s="10" t="str">
        <f t="shared" si="8"/>
        <v/>
      </c>
      <c r="B102" s="10" t="str">
        <f t="shared" si="9"/>
        <v/>
      </c>
      <c r="C102" s="10" t="str">
        <f t="shared" si="10"/>
        <v>Afternoon45182</v>
      </c>
      <c r="D102" s="5" t="str">
        <f>IF('by region'!$C$2="Any","Any",'Fixture list'!W102)&amp;M102&amp;IF('by region'!$I$2="Any","Any",N102)&amp;G102</f>
        <v>AnyFlatAny45182</v>
      </c>
      <c r="E102" s="5" t="e">
        <f>IF(I102=#REF!,'Fixture list'!G102,"")</f>
        <v>#REF!</v>
      </c>
      <c r="F102" s="5" t="str">
        <f t="shared" si="11"/>
        <v>451821</v>
      </c>
      <c r="G102" s="13">
        <v>45182</v>
      </c>
      <c r="H102" s="14" t="s">
        <v>27</v>
      </c>
      <c r="I102" s="14" t="s">
        <v>79</v>
      </c>
      <c r="J102" s="14" t="s">
        <v>9</v>
      </c>
      <c r="K102" s="14" t="s">
        <v>24</v>
      </c>
      <c r="L102" s="14" t="s">
        <v>17</v>
      </c>
      <c r="M102" s="14" t="s">
        <v>25</v>
      </c>
      <c r="N102" s="14" t="s">
        <v>13</v>
      </c>
      <c r="O102" s="14" t="s">
        <v>14</v>
      </c>
      <c r="P102" s="14" t="s">
        <v>1238</v>
      </c>
      <c r="Q102" s="12">
        <f t="shared" si="12"/>
        <v>1</v>
      </c>
      <c r="R102" s="12" cm="1">
        <f t="array" ref="R102">SUMPRODUCT(($G$2:$G$3117=G102)*(Q102&gt;$Q$2:$Q$3117))+1</f>
        <v>1</v>
      </c>
      <c r="S102" s="12">
        <f t="shared" si="13"/>
        <v>100723</v>
      </c>
      <c r="T102" cm="1">
        <f t="array" ref="T102">SUMPRODUCT(($G$2:$G$3117=G102)*(S102&gt;$S$2:$S$3117))+1</f>
        <v>1</v>
      </c>
      <c r="U102" t="str">
        <f t="shared" si="14"/>
        <v xml:space="preserve">BATH </v>
      </c>
      <c r="V102">
        <v>0</v>
      </c>
      <c r="W102" t="s">
        <v>11</v>
      </c>
      <c r="X102">
        <f t="shared" si="15"/>
        <v>2023</v>
      </c>
    </row>
    <row r="103" spans="1:24" x14ac:dyDescent="0.25">
      <c r="A103" s="10" t="str">
        <f t="shared" si="8"/>
        <v/>
      </c>
      <c r="B103" s="10" t="str">
        <f t="shared" si="9"/>
        <v/>
      </c>
      <c r="C103" s="10" t="str">
        <f t="shared" si="10"/>
        <v>Afternoon45185</v>
      </c>
      <c r="D103" s="5" t="str">
        <f>IF('by region'!$C$2="Any","Any",'Fixture list'!W103)&amp;M103&amp;IF('by region'!$I$2="Any","Any",N103)&amp;G103</f>
        <v>AnyFlatAny45185</v>
      </c>
      <c r="E103" s="5" t="e">
        <f>IF(I103=#REF!,'Fixture list'!G103,"")</f>
        <v>#REF!</v>
      </c>
      <c r="F103" s="5" t="str">
        <f t="shared" si="11"/>
        <v>451851</v>
      </c>
      <c r="G103" s="13">
        <v>45185</v>
      </c>
      <c r="H103" s="14" t="s">
        <v>37</v>
      </c>
      <c r="I103" s="14" t="s">
        <v>79</v>
      </c>
      <c r="J103" s="14" t="s">
        <v>9</v>
      </c>
      <c r="K103" s="14" t="s">
        <v>24</v>
      </c>
      <c r="L103" s="14" t="s">
        <v>17</v>
      </c>
      <c r="M103" s="14" t="s">
        <v>25</v>
      </c>
      <c r="N103" s="14" t="s">
        <v>13</v>
      </c>
      <c r="O103" s="14" t="s">
        <v>14</v>
      </c>
      <c r="P103" s="14" t="s">
        <v>1248</v>
      </c>
      <c r="Q103" s="12">
        <f t="shared" si="12"/>
        <v>1</v>
      </c>
      <c r="R103" s="12" cm="1">
        <f t="array" ref="R103">SUMPRODUCT(($G$2:$G$3117=G103)*(Q103&gt;$Q$2:$Q$3117))+1</f>
        <v>1</v>
      </c>
      <c r="S103" s="12">
        <f t="shared" si="13"/>
        <v>100494</v>
      </c>
      <c r="T103" cm="1">
        <f t="array" ref="T103">SUMPRODUCT(($G$2:$G$3117=G103)*(S103&gt;$S$2:$S$3117))+1</f>
        <v>1</v>
      </c>
      <c r="U103" t="str">
        <f t="shared" si="14"/>
        <v xml:space="preserve">BATH </v>
      </c>
      <c r="V103">
        <v>0</v>
      </c>
      <c r="W103" t="s">
        <v>19</v>
      </c>
      <c r="X103">
        <f t="shared" si="15"/>
        <v>2023</v>
      </c>
    </row>
    <row r="104" spans="1:24" x14ac:dyDescent="0.25">
      <c r="A104" s="10" t="str">
        <f t="shared" si="8"/>
        <v/>
      </c>
      <c r="B104" s="10" t="str">
        <f t="shared" si="9"/>
        <v/>
      </c>
      <c r="C104" s="10" t="str">
        <f t="shared" si="10"/>
        <v>Afternoon45201</v>
      </c>
      <c r="D104" s="5" t="str">
        <f>IF('by region'!$C$2="Any","Any",'Fixture list'!W104)&amp;M104&amp;IF('by region'!$I$2="Any","Any",N104)&amp;G104</f>
        <v>AnyFlatAny45201</v>
      </c>
      <c r="E104" s="5" t="e">
        <f>IF(I104=#REF!,'Fixture list'!G104,"")</f>
        <v>#REF!</v>
      </c>
      <c r="F104" s="5" t="str">
        <f t="shared" si="11"/>
        <v>452011</v>
      </c>
      <c r="G104" s="13">
        <v>45201</v>
      </c>
      <c r="H104" s="14" t="s">
        <v>42</v>
      </c>
      <c r="I104" s="14" t="s">
        <v>79</v>
      </c>
      <c r="J104" s="14" t="s">
        <v>9</v>
      </c>
      <c r="K104" s="14" t="s">
        <v>24</v>
      </c>
      <c r="L104" s="14" t="s">
        <v>11</v>
      </c>
      <c r="M104" s="14" t="s">
        <v>25</v>
      </c>
      <c r="N104" s="14" t="s">
        <v>13</v>
      </c>
      <c r="O104" s="14" t="s">
        <v>14</v>
      </c>
      <c r="P104" s="14" t="s">
        <v>1312</v>
      </c>
      <c r="Q104" s="12">
        <f t="shared" si="12"/>
        <v>1</v>
      </c>
      <c r="R104" s="12" cm="1">
        <f t="array" ref="R104">SUMPRODUCT(($G$2:$G$3117=G104)*(Q104&gt;$Q$2:$Q$3117))+1</f>
        <v>1</v>
      </c>
      <c r="S104" s="12">
        <f t="shared" si="13"/>
        <v>100504</v>
      </c>
      <c r="T104" cm="1">
        <f t="array" ref="T104">SUMPRODUCT(($G$2:$G$3117=G104)*(S104&gt;$S$2:$S$3117))+1</f>
        <v>1</v>
      </c>
      <c r="U104" t="str">
        <f t="shared" si="14"/>
        <v xml:space="preserve">BATH </v>
      </c>
      <c r="V104">
        <v>0</v>
      </c>
      <c r="W104" t="s">
        <v>17</v>
      </c>
      <c r="X104">
        <f t="shared" si="15"/>
        <v>2023</v>
      </c>
    </row>
    <row r="105" spans="1:24" x14ac:dyDescent="0.25">
      <c r="A105" s="10" t="str">
        <f t="shared" si="8"/>
        <v/>
      </c>
      <c r="B105" s="10" t="str">
        <f t="shared" si="9"/>
        <v/>
      </c>
      <c r="C105" s="10" t="str">
        <f t="shared" si="10"/>
        <v>Afternoon45217</v>
      </c>
      <c r="D105" s="5" t="str">
        <f>IF('by region'!$C$2="Any","Any",'Fixture list'!W105)&amp;M105&amp;IF('by region'!$I$2="Any","Any",N105)&amp;G105</f>
        <v>AnyFlatAny45217</v>
      </c>
      <c r="E105" s="5" t="e">
        <f>IF(I105=#REF!,'Fixture list'!G105,"")</f>
        <v>#REF!</v>
      </c>
      <c r="F105" s="5" t="str">
        <f t="shared" si="11"/>
        <v>452173</v>
      </c>
      <c r="G105" s="13">
        <v>45217</v>
      </c>
      <c r="H105" s="14" t="s">
        <v>27</v>
      </c>
      <c r="I105" s="14" t="s">
        <v>79</v>
      </c>
      <c r="J105" s="14" t="s">
        <v>9</v>
      </c>
      <c r="K105" s="14" t="s">
        <v>24</v>
      </c>
      <c r="L105" s="14" t="s">
        <v>17</v>
      </c>
      <c r="M105" s="14" t="s">
        <v>25</v>
      </c>
      <c r="N105" s="14" t="s">
        <v>13</v>
      </c>
      <c r="O105" s="14" t="s">
        <v>14</v>
      </c>
      <c r="P105" s="14" t="s">
        <v>1374</v>
      </c>
      <c r="Q105" s="12">
        <f t="shared" si="12"/>
        <v>1</v>
      </c>
      <c r="R105" s="12" cm="1">
        <f t="array" ref="R105">SUMPRODUCT(($G$2:$G$3117=G105)*(Q105&gt;$Q$2:$Q$3117))+1</f>
        <v>1</v>
      </c>
      <c r="S105" s="12">
        <f t="shared" si="13"/>
        <v>101819</v>
      </c>
      <c r="T105" cm="1">
        <f t="array" ref="T105">SUMPRODUCT(($G$2:$G$3117=G105)*(S105&gt;$S$2:$S$3117))+1</f>
        <v>3</v>
      </c>
      <c r="U105" t="str">
        <f t="shared" si="14"/>
        <v xml:space="preserve">BATH </v>
      </c>
      <c r="V105">
        <v>0</v>
      </c>
      <c r="W105" t="s">
        <v>19</v>
      </c>
      <c r="X105">
        <f t="shared" si="15"/>
        <v>2023</v>
      </c>
    </row>
    <row r="106" spans="1:24" x14ac:dyDescent="0.25">
      <c r="A106" s="10" t="str">
        <f t="shared" si="8"/>
        <v/>
      </c>
      <c r="B106" s="10" t="str">
        <f t="shared" si="9"/>
        <v/>
      </c>
      <c r="C106" s="10" t="str">
        <f t="shared" si="10"/>
        <v>Afternoon45035</v>
      </c>
      <c r="D106" s="5" t="str">
        <f>IF('by region'!$C$2="Any","Any",'Fixture list'!W106)&amp;M106&amp;IF('by region'!$I$2="Any","Any",N106)&amp;G106</f>
        <v>AnyFlatAny45035</v>
      </c>
      <c r="E106" s="5" t="e">
        <f>IF(I106=#REF!,'Fixture list'!G106,"")</f>
        <v>#REF!</v>
      </c>
      <c r="F106" s="5" t="str">
        <f t="shared" si="11"/>
        <v>450351</v>
      </c>
      <c r="G106" s="13">
        <v>45035</v>
      </c>
      <c r="H106" s="14" t="s">
        <v>27</v>
      </c>
      <c r="I106" s="14" t="s">
        <v>77</v>
      </c>
      <c r="J106" s="14" t="s">
        <v>9</v>
      </c>
      <c r="K106" s="14" t="s">
        <v>10</v>
      </c>
      <c r="L106" s="14" t="s">
        <v>11</v>
      </c>
      <c r="M106" s="14" t="s">
        <v>25</v>
      </c>
      <c r="N106" s="14" t="s">
        <v>13</v>
      </c>
      <c r="O106" s="14" t="s">
        <v>14</v>
      </c>
      <c r="P106" s="14" t="s">
        <v>556</v>
      </c>
      <c r="Q106" s="12">
        <f t="shared" si="12"/>
        <v>1</v>
      </c>
      <c r="R106" s="12" cm="1">
        <f t="array" ref="R106">SUMPRODUCT(($G$2:$G$3117=G106)*(Q106&gt;$Q$2:$Q$3117))+1</f>
        <v>1</v>
      </c>
      <c r="S106" s="12">
        <f t="shared" si="13"/>
        <v>100508</v>
      </c>
      <c r="T106" cm="1">
        <f t="array" ref="T106">SUMPRODUCT(($G$2:$G$3117=G106)*(S106&gt;$S$2:$S$3117))+1</f>
        <v>1</v>
      </c>
      <c r="U106" t="str">
        <f t="shared" si="14"/>
        <v xml:space="preserve">BEVERLEY </v>
      </c>
      <c r="V106">
        <v>0</v>
      </c>
      <c r="W106" t="s">
        <v>11</v>
      </c>
      <c r="X106">
        <f t="shared" si="15"/>
        <v>2023</v>
      </c>
    </row>
    <row r="107" spans="1:24" x14ac:dyDescent="0.25">
      <c r="A107" s="10" t="str">
        <f t="shared" si="8"/>
        <v/>
      </c>
      <c r="B107" s="10" t="str">
        <f t="shared" si="9"/>
        <v/>
      </c>
      <c r="C107" s="10" t="str">
        <f t="shared" si="10"/>
        <v>Afternoon45043</v>
      </c>
      <c r="D107" s="5" t="str">
        <f>IF('by region'!$C$2="Any","Any",'Fixture list'!W107)&amp;M107&amp;IF('by region'!$I$2="Any","Any",N107)&amp;G107</f>
        <v>AnyFlatAny45043</v>
      </c>
      <c r="E107" s="5" t="e">
        <f>IF(I107=#REF!,'Fixture list'!G107,"")</f>
        <v>#REF!</v>
      </c>
      <c r="F107" s="5" t="str">
        <f t="shared" si="11"/>
        <v>450431</v>
      </c>
      <c r="G107" s="13">
        <v>45043</v>
      </c>
      <c r="H107" s="14" t="s">
        <v>34</v>
      </c>
      <c r="I107" s="14" t="s">
        <v>77</v>
      </c>
      <c r="J107" s="14" t="s">
        <v>9</v>
      </c>
      <c r="K107" s="14" t="s">
        <v>10</v>
      </c>
      <c r="L107" s="14" t="s">
        <v>11</v>
      </c>
      <c r="M107" s="14" t="s">
        <v>25</v>
      </c>
      <c r="N107" s="14" t="s">
        <v>13</v>
      </c>
      <c r="O107" s="14" t="s">
        <v>14</v>
      </c>
      <c r="P107" s="14" t="s">
        <v>588</v>
      </c>
      <c r="Q107" s="12">
        <f t="shared" si="12"/>
        <v>1</v>
      </c>
      <c r="R107" s="12" cm="1">
        <f t="array" ref="R107">SUMPRODUCT(($G$2:$G$3117=G107)*(Q107&gt;$Q$2:$Q$3117))+1</f>
        <v>1</v>
      </c>
      <c r="S107" s="12">
        <f t="shared" si="13"/>
        <v>100510</v>
      </c>
      <c r="T107" cm="1">
        <f t="array" ref="T107">SUMPRODUCT(($G$2:$G$3117=G107)*(S107&gt;$S$2:$S$3117))+1</f>
        <v>1</v>
      </c>
      <c r="U107" t="str">
        <f t="shared" si="14"/>
        <v xml:space="preserve">BEVERLEY </v>
      </c>
      <c r="V107">
        <v>0</v>
      </c>
      <c r="W107" t="s">
        <v>17</v>
      </c>
      <c r="X107">
        <f t="shared" si="15"/>
        <v>2023</v>
      </c>
    </row>
    <row r="108" spans="1:24" x14ac:dyDescent="0.25">
      <c r="A108" s="10" t="str">
        <f t="shared" si="8"/>
        <v/>
      </c>
      <c r="B108" s="10" t="str">
        <f t="shared" si="9"/>
        <v/>
      </c>
      <c r="C108" s="10" t="str">
        <f t="shared" si="10"/>
        <v>Afternoon45047</v>
      </c>
      <c r="D108" s="5" t="str">
        <f>IF('by region'!$C$2="Any","Any",'Fixture list'!W108)&amp;M108&amp;IF('by region'!$I$2="Any","Any",N108)&amp;G108</f>
        <v>AnyFlatAny45047</v>
      </c>
      <c r="E108" s="5" t="e">
        <f>IF(I108=#REF!,'Fixture list'!G108,"")</f>
        <v>#REF!</v>
      </c>
      <c r="F108" s="5" t="str">
        <f t="shared" si="11"/>
        <v>450475</v>
      </c>
      <c r="G108" s="13">
        <v>45047</v>
      </c>
      <c r="H108" s="14" t="s">
        <v>42</v>
      </c>
      <c r="I108" s="14" t="s">
        <v>77</v>
      </c>
      <c r="J108" s="14" t="s">
        <v>9</v>
      </c>
      <c r="K108" s="14" t="s">
        <v>10</v>
      </c>
      <c r="L108" s="14" t="s">
        <v>11</v>
      </c>
      <c r="M108" s="14" t="s">
        <v>25</v>
      </c>
      <c r="N108" s="14" t="s">
        <v>13</v>
      </c>
      <c r="O108" s="14" t="s">
        <v>21</v>
      </c>
      <c r="P108" s="14" t="s">
        <v>608</v>
      </c>
      <c r="Q108" s="12">
        <f t="shared" si="12"/>
        <v>1</v>
      </c>
      <c r="R108" s="12" cm="1">
        <f t="array" ref="R108">SUMPRODUCT(($G$2:$G$3117=G108)*(Q108&gt;$Q$2:$Q$3117))+1</f>
        <v>1</v>
      </c>
      <c r="S108" s="12">
        <f t="shared" si="13"/>
        <v>988003</v>
      </c>
      <c r="T108" cm="1">
        <f t="array" ref="T108">SUMPRODUCT(($G$2:$G$3117=G108)*(S108&gt;$S$2:$S$3117))+1</f>
        <v>5</v>
      </c>
      <c r="U108" t="str">
        <f t="shared" si="14"/>
        <v xml:space="preserve">BEVERLEY </v>
      </c>
      <c r="V108">
        <v>0</v>
      </c>
      <c r="W108" t="s">
        <v>19</v>
      </c>
      <c r="X108">
        <f t="shared" si="15"/>
        <v>2023</v>
      </c>
    </row>
    <row r="109" spans="1:24" x14ac:dyDescent="0.25">
      <c r="A109" s="10" t="str">
        <f t="shared" si="8"/>
        <v/>
      </c>
      <c r="B109" s="10" t="str">
        <f t="shared" si="9"/>
        <v/>
      </c>
      <c r="C109" s="10" t="str">
        <f t="shared" si="10"/>
        <v>Afternoon45062</v>
      </c>
      <c r="D109" s="5" t="str">
        <f>IF('by region'!$C$2="Any","Any",'Fixture list'!W109)&amp;M109&amp;IF('by region'!$I$2="Any","Any",N109)&amp;G109</f>
        <v>AnyFlatAny45062</v>
      </c>
      <c r="E109" s="5" t="e">
        <f>IF(I109=#REF!,'Fixture list'!G109,"")</f>
        <v>#REF!</v>
      </c>
      <c r="F109" s="5" t="str">
        <f t="shared" si="11"/>
        <v>450621</v>
      </c>
      <c r="G109" s="13">
        <v>45062</v>
      </c>
      <c r="H109" s="14" t="s">
        <v>7</v>
      </c>
      <c r="I109" s="14" t="s">
        <v>77</v>
      </c>
      <c r="J109" s="14" t="s">
        <v>9</v>
      </c>
      <c r="K109" s="14" t="s">
        <v>10</v>
      </c>
      <c r="L109" s="14" t="s">
        <v>11</v>
      </c>
      <c r="M109" s="14" t="s">
        <v>25</v>
      </c>
      <c r="N109" s="14" t="s">
        <v>13</v>
      </c>
      <c r="O109" s="14" t="s">
        <v>14</v>
      </c>
      <c r="P109" s="14" t="s">
        <v>678</v>
      </c>
      <c r="Q109" s="12">
        <f t="shared" si="12"/>
        <v>1</v>
      </c>
      <c r="R109" s="12" cm="1">
        <f t="array" ref="R109">SUMPRODUCT(($G$2:$G$3117=G109)*(Q109&gt;$Q$2:$Q$3117))+1</f>
        <v>1</v>
      </c>
      <c r="S109" s="12">
        <f t="shared" si="13"/>
        <v>100513</v>
      </c>
      <c r="T109" cm="1">
        <f t="array" ref="T109">SUMPRODUCT(($G$2:$G$3117=G109)*(S109&gt;$S$2:$S$3117))+1</f>
        <v>1</v>
      </c>
      <c r="U109" t="str">
        <f t="shared" si="14"/>
        <v xml:space="preserve">BEVERLEY </v>
      </c>
      <c r="V109">
        <v>0</v>
      </c>
      <c r="W109" t="s">
        <v>17</v>
      </c>
      <c r="X109">
        <f t="shared" si="15"/>
        <v>2023</v>
      </c>
    </row>
    <row r="110" spans="1:24" x14ac:dyDescent="0.25">
      <c r="A110" s="10" t="str">
        <f t="shared" si="8"/>
        <v/>
      </c>
      <c r="B110" s="10" t="str">
        <f t="shared" si="9"/>
        <v/>
      </c>
      <c r="C110" s="10" t="str">
        <f t="shared" si="10"/>
        <v>Afternoon45077</v>
      </c>
      <c r="D110" s="5" t="str">
        <f>IF('by region'!$C$2="Any","Any",'Fixture list'!W110)&amp;M110&amp;IF('by region'!$I$2="Any","Any",N110)&amp;G110</f>
        <v>AnyFlatAny45077</v>
      </c>
      <c r="E110" s="5" t="e">
        <f>IF(I110=#REF!,'Fixture list'!G110,"")</f>
        <v>#REF!</v>
      </c>
      <c r="F110" s="5" t="str">
        <f t="shared" si="11"/>
        <v>450771</v>
      </c>
      <c r="G110" s="13">
        <v>45077</v>
      </c>
      <c r="H110" s="14" t="s">
        <v>27</v>
      </c>
      <c r="I110" s="14" t="s">
        <v>77</v>
      </c>
      <c r="J110" s="14" t="s">
        <v>9</v>
      </c>
      <c r="K110" s="14" t="s">
        <v>10</v>
      </c>
      <c r="L110" s="14" t="s">
        <v>11</v>
      </c>
      <c r="M110" s="14" t="s">
        <v>25</v>
      </c>
      <c r="N110" s="14" t="s">
        <v>13</v>
      </c>
      <c r="O110" s="14" t="s">
        <v>14</v>
      </c>
      <c r="P110" s="14" t="s">
        <v>750</v>
      </c>
      <c r="Q110" s="12">
        <f t="shared" si="12"/>
        <v>1</v>
      </c>
      <c r="R110" s="12" cm="1">
        <f t="array" ref="R110">SUMPRODUCT(($G$2:$G$3117=G110)*(Q110&gt;$Q$2:$Q$3117))+1</f>
        <v>1</v>
      </c>
      <c r="S110" s="12">
        <f t="shared" si="13"/>
        <v>100516</v>
      </c>
      <c r="T110" cm="1">
        <f t="array" ref="T110">SUMPRODUCT(($G$2:$G$3117=G110)*(S110&gt;$S$2:$S$3117))+1</f>
        <v>1</v>
      </c>
      <c r="U110" t="str">
        <f t="shared" si="14"/>
        <v xml:space="preserve">BEVERLEY </v>
      </c>
      <c r="V110">
        <v>0</v>
      </c>
      <c r="W110" t="s">
        <v>19</v>
      </c>
      <c r="X110">
        <f t="shared" si="15"/>
        <v>2023</v>
      </c>
    </row>
    <row r="111" spans="1:24" x14ac:dyDescent="0.25">
      <c r="A111" s="10" t="str">
        <f t="shared" si="8"/>
        <v/>
      </c>
      <c r="B111" s="10" t="str">
        <f t="shared" si="9"/>
        <v/>
      </c>
      <c r="C111" s="10" t="str">
        <f t="shared" si="10"/>
        <v>Afternoon45087</v>
      </c>
      <c r="D111" s="5" t="str">
        <f>IF('by region'!$C$2="Any","Any",'Fixture list'!W111)&amp;M111&amp;IF('by region'!$I$2="Any","Any",N111)&amp;G111</f>
        <v>AnyFlatAny45087</v>
      </c>
      <c r="E111" s="5" t="e">
        <f>IF(I111=#REF!,'Fixture list'!G111,"")</f>
        <v>#REF!</v>
      </c>
      <c r="F111" s="5" t="str">
        <f t="shared" si="11"/>
        <v>450872</v>
      </c>
      <c r="G111" s="13">
        <v>45087</v>
      </c>
      <c r="H111" s="14" t="s">
        <v>37</v>
      </c>
      <c r="I111" s="14" t="s">
        <v>77</v>
      </c>
      <c r="J111" s="14" t="s">
        <v>9</v>
      </c>
      <c r="K111" s="14" t="s">
        <v>10</v>
      </c>
      <c r="L111" s="14" t="s">
        <v>11</v>
      </c>
      <c r="M111" s="14" t="s">
        <v>25</v>
      </c>
      <c r="N111" s="14" t="s">
        <v>13</v>
      </c>
      <c r="O111" s="14" t="s">
        <v>14</v>
      </c>
      <c r="P111" s="14" t="s">
        <v>799</v>
      </c>
      <c r="Q111" s="12">
        <f t="shared" si="12"/>
        <v>1</v>
      </c>
      <c r="R111" s="12" cm="1">
        <f t="array" ref="R111">SUMPRODUCT(($G$2:$G$3117=G111)*(Q111&gt;$Q$2:$Q$3117))+1</f>
        <v>1</v>
      </c>
      <c r="S111" s="12">
        <f t="shared" si="13"/>
        <v>100512</v>
      </c>
      <c r="T111" cm="1">
        <f t="array" ref="T111">SUMPRODUCT(($G$2:$G$3117=G111)*(S111&gt;$S$2:$S$3117))+1</f>
        <v>2</v>
      </c>
      <c r="U111" t="str">
        <f t="shared" si="14"/>
        <v xml:space="preserve">BEVERLEY </v>
      </c>
      <c r="V111">
        <v>0</v>
      </c>
      <c r="W111" t="s">
        <v>11</v>
      </c>
      <c r="X111">
        <f t="shared" si="15"/>
        <v>2023</v>
      </c>
    </row>
    <row r="112" spans="1:24" x14ac:dyDescent="0.25">
      <c r="A112" s="10" t="str">
        <f t="shared" si="8"/>
        <v/>
      </c>
      <c r="B112" s="10" t="str">
        <f t="shared" si="9"/>
        <v/>
      </c>
      <c r="C112" s="10" t="str">
        <f t="shared" si="10"/>
        <v>Evening45097</v>
      </c>
      <c r="D112" s="5" t="str">
        <f>IF('by region'!$C$2="Any","Any",'Fixture list'!W112)&amp;M112&amp;IF('by region'!$I$2="Any","Any",N112)&amp;G112</f>
        <v>AnyFlatAny45097</v>
      </c>
      <c r="E112" s="5" t="e">
        <f>IF(I112=#REF!,'Fixture list'!G112,"")</f>
        <v>#REF!</v>
      </c>
      <c r="F112" s="5" t="str">
        <f t="shared" si="11"/>
        <v>450974</v>
      </c>
      <c r="G112" s="13">
        <v>45097</v>
      </c>
      <c r="H112" s="14" t="s">
        <v>7</v>
      </c>
      <c r="I112" s="14" t="s">
        <v>77</v>
      </c>
      <c r="J112" s="14" t="s">
        <v>80</v>
      </c>
      <c r="K112" s="14" t="s">
        <v>10</v>
      </c>
      <c r="L112" s="14" t="s">
        <v>11</v>
      </c>
      <c r="M112" s="14" t="s">
        <v>25</v>
      </c>
      <c r="N112" s="14" t="s">
        <v>13</v>
      </c>
      <c r="O112" s="14" t="s">
        <v>14</v>
      </c>
      <c r="P112" s="14" t="s">
        <v>846</v>
      </c>
      <c r="Q112" s="12">
        <f t="shared" si="12"/>
        <v>2</v>
      </c>
      <c r="R112" s="12" cm="1">
        <f t="array" ref="R112">SUMPRODUCT(($G$2:$G$3117=G112)*(Q112&gt;$Q$2:$Q$3117))+1</f>
        <v>4</v>
      </c>
      <c r="S112" s="12">
        <f t="shared" si="13"/>
        <v>400514</v>
      </c>
      <c r="T112" cm="1">
        <f t="array" ref="T112">SUMPRODUCT(($G$2:$G$3117=G112)*(S112&gt;$S$2:$S$3117))+1</f>
        <v>4</v>
      </c>
      <c r="U112" t="str">
        <f t="shared" si="14"/>
        <v>BEVERLEY †</v>
      </c>
      <c r="V112">
        <v>0</v>
      </c>
      <c r="W112" t="s">
        <v>17</v>
      </c>
      <c r="X112">
        <f t="shared" si="15"/>
        <v>2023</v>
      </c>
    </row>
    <row r="113" spans="1:24" x14ac:dyDescent="0.25">
      <c r="A113" s="10" t="str">
        <f t="shared" si="8"/>
        <v/>
      </c>
      <c r="B113" s="10" t="str">
        <f t="shared" si="9"/>
        <v/>
      </c>
      <c r="C113" s="10" t="str">
        <f t="shared" si="10"/>
        <v>Afternoon45104</v>
      </c>
      <c r="D113" s="5" t="str">
        <f>IF('by region'!$C$2="Any","Any",'Fixture list'!W113)&amp;M113&amp;IF('by region'!$I$2="Any","Any",N113)&amp;G113</f>
        <v>AnyFlatAny45104</v>
      </c>
      <c r="E113" s="5" t="e">
        <f>IF(I113=#REF!,'Fixture list'!G113,"")</f>
        <v>#REF!</v>
      </c>
      <c r="F113" s="5" t="str">
        <f t="shared" si="11"/>
        <v>451041</v>
      </c>
      <c r="G113" s="13">
        <v>45104</v>
      </c>
      <c r="H113" s="14" t="s">
        <v>7</v>
      </c>
      <c r="I113" s="14" t="s">
        <v>77</v>
      </c>
      <c r="J113" s="14" t="s">
        <v>9</v>
      </c>
      <c r="K113" s="14" t="s">
        <v>10</v>
      </c>
      <c r="L113" s="14" t="s">
        <v>11</v>
      </c>
      <c r="M113" s="14" t="s">
        <v>25</v>
      </c>
      <c r="N113" s="14" t="s">
        <v>13</v>
      </c>
      <c r="O113" s="14" t="s">
        <v>14</v>
      </c>
      <c r="P113" s="14" t="s">
        <v>880</v>
      </c>
      <c r="Q113" s="12">
        <f t="shared" si="12"/>
        <v>1</v>
      </c>
      <c r="R113" s="12" cm="1">
        <f t="array" ref="R113">SUMPRODUCT(($G$2:$G$3117=G113)*(Q113&gt;$Q$2:$Q$3117))+1</f>
        <v>1</v>
      </c>
      <c r="S113" s="12">
        <f t="shared" si="13"/>
        <v>100515</v>
      </c>
      <c r="T113" cm="1">
        <f t="array" ref="T113">SUMPRODUCT(($G$2:$G$3117=G113)*(S113&gt;$S$2:$S$3117))+1</f>
        <v>1</v>
      </c>
      <c r="U113" t="str">
        <f t="shared" si="14"/>
        <v xml:space="preserve">BEVERLEY </v>
      </c>
      <c r="V113">
        <v>0</v>
      </c>
      <c r="W113" t="s">
        <v>30</v>
      </c>
      <c r="X113">
        <f t="shared" si="15"/>
        <v>2023</v>
      </c>
    </row>
    <row r="114" spans="1:24" x14ac:dyDescent="0.25">
      <c r="A114" s="10" t="str">
        <f t="shared" si="8"/>
        <v/>
      </c>
      <c r="B114" s="10" t="str">
        <f t="shared" si="9"/>
        <v/>
      </c>
      <c r="C114" s="10" t="str">
        <f t="shared" si="10"/>
        <v>Evening45114</v>
      </c>
      <c r="D114" s="5" t="str">
        <f>IF('by region'!$C$2="Any","Any",'Fixture list'!W114)&amp;M114&amp;IF('by region'!$I$2="Any","Any",N114)&amp;G114</f>
        <v>AnyFlatAny45114</v>
      </c>
      <c r="E114" s="5" t="e">
        <f>IF(I114=#REF!,'Fixture list'!G114,"")</f>
        <v>#REF!</v>
      </c>
      <c r="F114" s="5" t="str">
        <f t="shared" si="11"/>
        <v>451144</v>
      </c>
      <c r="G114" s="13">
        <v>45114</v>
      </c>
      <c r="H114" s="14" t="s">
        <v>35</v>
      </c>
      <c r="I114" s="14" t="s">
        <v>77</v>
      </c>
      <c r="J114" s="14" t="s">
        <v>80</v>
      </c>
      <c r="K114" s="14" t="s">
        <v>10</v>
      </c>
      <c r="L114" s="14" t="s">
        <v>11</v>
      </c>
      <c r="M114" s="14" t="s">
        <v>25</v>
      </c>
      <c r="N114" s="14" t="s">
        <v>13</v>
      </c>
      <c r="O114" s="14" t="s">
        <v>14</v>
      </c>
      <c r="P114" s="14" t="s">
        <v>927</v>
      </c>
      <c r="Q114" s="12">
        <f t="shared" si="12"/>
        <v>2</v>
      </c>
      <c r="R114" s="12" cm="1">
        <f t="array" ref="R114">SUMPRODUCT(($G$2:$G$3117=G114)*(Q114&gt;$Q$2:$Q$3117))+1</f>
        <v>4</v>
      </c>
      <c r="S114" s="12">
        <f t="shared" si="13"/>
        <v>400517</v>
      </c>
      <c r="T114" cm="1">
        <f t="array" ref="T114">SUMPRODUCT(($G$2:$G$3117=G114)*(S114&gt;$S$2:$S$3117))+1</f>
        <v>4</v>
      </c>
      <c r="U114" t="str">
        <f t="shared" si="14"/>
        <v>BEVERLEY †</v>
      </c>
      <c r="V114">
        <v>0</v>
      </c>
      <c r="W114" t="s">
        <v>30</v>
      </c>
      <c r="X114">
        <f t="shared" si="15"/>
        <v>2023</v>
      </c>
    </row>
    <row r="115" spans="1:24" x14ac:dyDescent="0.25">
      <c r="A115" s="10" t="str">
        <f t="shared" si="8"/>
        <v/>
      </c>
      <c r="B115" s="10" t="str">
        <f t="shared" si="9"/>
        <v/>
      </c>
      <c r="C115" s="10" t="str">
        <f t="shared" si="10"/>
        <v>Afternoon45115</v>
      </c>
      <c r="D115" s="5" t="str">
        <f>IF('by region'!$C$2="Any","Any",'Fixture list'!W115)&amp;M115&amp;IF('by region'!$I$2="Any","Any",N115)&amp;G115</f>
        <v>AnyFlatAny45115</v>
      </c>
      <c r="E115" s="5" t="e">
        <f>IF(I115=#REF!,'Fixture list'!G115,"")</f>
        <v>#REF!</v>
      </c>
      <c r="F115" s="5" t="str">
        <f t="shared" si="11"/>
        <v>451151</v>
      </c>
      <c r="G115" s="13">
        <v>45115</v>
      </c>
      <c r="H115" s="14" t="s">
        <v>37</v>
      </c>
      <c r="I115" s="14" t="s">
        <v>77</v>
      </c>
      <c r="J115" s="14" t="s">
        <v>9</v>
      </c>
      <c r="K115" s="14" t="s">
        <v>10</v>
      </c>
      <c r="L115" s="14" t="s">
        <v>11</v>
      </c>
      <c r="M115" s="14" t="s">
        <v>25</v>
      </c>
      <c r="N115" s="14" t="s">
        <v>13</v>
      </c>
      <c r="O115" s="14" t="s">
        <v>14</v>
      </c>
      <c r="P115" s="14" t="s">
        <v>932</v>
      </c>
      <c r="Q115" s="12">
        <f t="shared" si="12"/>
        <v>1</v>
      </c>
      <c r="R115" s="12" cm="1">
        <f t="array" ref="R115">SUMPRODUCT(($G$2:$G$3117=G115)*(Q115&gt;$Q$2:$Q$3117))+1</f>
        <v>1</v>
      </c>
      <c r="S115" s="12">
        <f t="shared" si="13"/>
        <v>100518</v>
      </c>
      <c r="T115" cm="1">
        <f t="array" ref="T115">SUMPRODUCT(($G$2:$G$3117=G115)*(S115&gt;$S$2:$S$3117))+1</f>
        <v>1</v>
      </c>
      <c r="U115" t="str">
        <f t="shared" si="14"/>
        <v xml:space="preserve">BEVERLEY </v>
      </c>
      <c r="V115">
        <v>0</v>
      </c>
      <c r="W115" t="s">
        <v>19</v>
      </c>
      <c r="X115">
        <f t="shared" si="15"/>
        <v>2023</v>
      </c>
    </row>
    <row r="116" spans="1:24" x14ac:dyDescent="0.25">
      <c r="A116" s="10" t="str">
        <f t="shared" si="8"/>
        <v/>
      </c>
      <c r="B116" s="10" t="str">
        <f t="shared" si="9"/>
        <v/>
      </c>
      <c r="C116" s="10" t="str">
        <f t="shared" si="10"/>
        <v>Afternoon45125</v>
      </c>
      <c r="D116" s="5" t="str">
        <f>IF('by region'!$C$2="Any","Any",'Fixture list'!W116)&amp;M116&amp;IF('by region'!$I$2="Any","Any",N116)&amp;G116</f>
        <v>AnyFlatAny45125</v>
      </c>
      <c r="E116" s="5" t="e">
        <f>IF(I116=#REF!,'Fixture list'!G116,"")</f>
        <v>#REF!</v>
      </c>
      <c r="F116" s="5" t="str">
        <f t="shared" si="11"/>
        <v>451251</v>
      </c>
      <c r="G116" s="13">
        <v>45125</v>
      </c>
      <c r="H116" s="14" t="s">
        <v>7</v>
      </c>
      <c r="I116" s="14" t="s">
        <v>77</v>
      </c>
      <c r="J116" s="14" t="s">
        <v>9</v>
      </c>
      <c r="K116" s="14" t="s">
        <v>10</v>
      </c>
      <c r="L116" s="14" t="s">
        <v>11</v>
      </c>
      <c r="M116" s="14" t="s">
        <v>25</v>
      </c>
      <c r="N116" s="14" t="s">
        <v>13</v>
      </c>
      <c r="O116" s="14" t="s">
        <v>14</v>
      </c>
      <c r="P116" s="14" t="s">
        <v>977</v>
      </c>
      <c r="Q116" s="12">
        <f t="shared" si="12"/>
        <v>1</v>
      </c>
      <c r="R116" s="12" cm="1">
        <f t="array" ref="R116">SUMPRODUCT(($G$2:$G$3117=G116)*(Q116&gt;$Q$2:$Q$3117))+1</f>
        <v>1</v>
      </c>
      <c r="S116" s="12">
        <f t="shared" si="13"/>
        <v>100520</v>
      </c>
      <c r="T116" cm="1">
        <f t="array" ref="T116">SUMPRODUCT(($G$2:$G$3117=G116)*(S116&gt;$S$2:$S$3117))+1</f>
        <v>1</v>
      </c>
      <c r="U116" t="str">
        <f t="shared" si="14"/>
        <v xml:space="preserve">BEVERLEY </v>
      </c>
      <c r="V116">
        <v>0</v>
      </c>
      <c r="W116" t="s">
        <v>17</v>
      </c>
      <c r="X116">
        <f t="shared" si="15"/>
        <v>2023</v>
      </c>
    </row>
    <row r="117" spans="1:24" x14ac:dyDescent="0.25">
      <c r="A117" s="10" t="str">
        <f t="shared" si="8"/>
        <v/>
      </c>
      <c r="B117" s="10" t="str">
        <f t="shared" si="9"/>
        <v/>
      </c>
      <c r="C117" s="10" t="str">
        <f t="shared" si="10"/>
        <v>Evening45131</v>
      </c>
      <c r="D117" s="5" t="str">
        <f>IF('by region'!$C$2="Any","Any",'Fixture list'!W117)&amp;M117&amp;IF('by region'!$I$2="Any","Any",N117)&amp;G117</f>
        <v>AnyFlatAny45131</v>
      </c>
      <c r="E117" s="5" t="e">
        <f>IF(I117=#REF!,'Fixture list'!G117,"")</f>
        <v>#REF!</v>
      </c>
      <c r="F117" s="5" t="str">
        <f t="shared" si="11"/>
        <v>451313</v>
      </c>
      <c r="G117" s="13">
        <v>45131</v>
      </c>
      <c r="H117" s="14" t="s">
        <v>42</v>
      </c>
      <c r="I117" s="14" t="s">
        <v>77</v>
      </c>
      <c r="J117" s="14" t="s">
        <v>80</v>
      </c>
      <c r="K117" s="14" t="s">
        <v>10</v>
      </c>
      <c r="L117" s="14" t="s">
        <v>11</v>
      </c>
      <c r="M117" s="14" t="s">
        <v>25</v>
      </c>
      <c r="N117" s="14" t="s">
        <v>13</v>
      </c>
      <c r="O117" s="14" t="s">
        <v>14</v>
      </c>
      <c r="P117" s="14" t="s">
        <v>1007</v>
      </c>
      <c r="Q117" s="12">
        <f t="shared" si="12"/>
        <v>2</v>
      </c>
      <c r="R117" s="12" cm="1">
        <f t="array" ref="R117">SUMPRODUCT(($G$2:$G$3117=G117)*(Q117&gt;$Q$2:$Q$3117))+1</f>
        <v>3</v>
      </c>
      <c r="S117" s="12">
        <f t="shared" si="13"/>
        <v>300519</v>
      </c>
      <c r="T117" cm="1">
        <f t="array" ref="T117">SUMPRODUCT(($G$2:$G$3117=G117)*(S117&gt;$S$2:$S$3117))+1</f>
        <v>3</v>
      </c>
      <c r="U117" t="str">
        <f t="shared" si="14"/>
        <v>BEVERLEY †</v>
      </c>
      <c r="V117">
        <v>0</v>
      </c>
      <c r="W117" t="s">
        <v>30</v>
      </c>
      <c r="X117">
        <f t="shared" si="15"/>
        <v>2023</v>
      </c>
    </row>
    <row r="118" spans="1:24" x14ac:dyDescent="0.25">
      <c r="A118" s="10" t="str">
        <f t="shared" si="8"/>
        <v/>
      </c>
      <c r="B118" s="10" t="str">
        <f t="shared" si="9"/>
        <v/>
      </c>
      <c r="C118" s="10" t="str">
        <f t="shared" si="10"/>
        <v>Afternoon45139</v>
      </c>
      <c r="D118" s="5" t="str">
        <f>IF('by region'!$C$2="Any","Any",'Fixture list'!W118)&amp;M118&amp;IF('by region'!$I$2="Any","Any",N118)&amp;G118</f>
        <v>AnyFlatAny45139</v>
      </c>
      <c r="E118" s="5" t="e">
        <f>IF(I118=#REF!,'Fixture list'!G118,"")</f>
        <v>#REF!</v>
      </c>
      <c r="F118" s="5" t="str">
        <f t="shared" si="11"/>
        <v>451391</v>
      </c>
      <c r="G118" s="13">
        <v>45139</v>
      </c>
      <c r="H118" s="14" t="s">
        <v>7</v>
      </c>
      <c r="I118" s="14" t="s">
        <v>77</v>
      </c>
      <c r="J118" s="14" t="s">
        <v>9</v>
      </c>
      <c r="K118" s="14" t="s">
        <v>10</v>
      </c>
      <c r="L118" s="14" t="s">
        <v>11</v>
      </c>
      <c r="M118" s="14" t="s">
        <v>25</v>
      </c>
      <c r="N118" s="14" t="s">
        <v>13</v>
      </c>
      <c r="O118" s="14" t="s">
        <v>14</v>
      </c>
      <c r="P118" s="14" t="s">
        <v>1042</v>
      </c>
      <c r="Q118" s="12">
        <f t="shared" si="12"/>
        <v>1</v>
      </c>
      <c r="R118" s="12" cm="1">
        <f t="array" ref="R118">SUMPRODUCT(($G$2:$G$3117=G118)*(Q118&gt;$Q$2:$Q$3117))+1</f>
        <v>1</v>
      </c>
      <c r="S118" s="12">
        <f t="shared" si="13"/>
        <v>100521</v>
      </c>
      <c r="T118" cm="1">
        <f t="array" ref="T118">SUMPRODUCT(($G$2:$G$3117=G118)*(S118&gt;$S$2:$S$3117))+1</f>
        <v>1</v>
      </c>
      <c r="U118" t="str">
        <f t="shared" si="14"/>
        <v xml:space="preserve">BEVERLEY </v>
      </c>
      <c r="V118">
        <v>0</v>
      </c>
      <c r="W118" t="s">
        <v>30</v>
      </c>
      <c r="X118">
        <f t="shared" si="15"/>
        <v>2023</v>
      </c>
    </row>
    <row r="119" spans="1:24" x14ac:dyDescent="0.25">
      <c r="A119" s="10" t="str">
        <f t="shared" si="8"/>
        <v/>
      </c>
      <c r="B119" s="10" t="str">
        <f t="shared" si="9"/>
        <v/>
      </c>
      <c r="C119" s="10" t="str">
        <f t="shared" si="10"/>
        <v>Afternoon45154</v>
      </c>
      <c r="D119" s="5" t="str">
        <f>IF('by region'!$C$2="Any","Any",'Fixture list'!W119)&amp;M119&amp;IF('by region'!$I$2="Any","Any",N119)&amp;G119</f>
        <v>AnyFlatAny45154</v>
      </c>
      <c r="E119" s="5" t="e">
        <f>IF(I119=#REF!,'Fixture list'!G119,"")</f>
        <v>#REF!</v>
      </c>
      <c r="F119" s="5" t="str">
        <f t="shared" si="11"/>
        <v>451541</v>
      </c>
      <c r="G119" s="13">
        <v>45154</v>
      </c>
      <c r="H119" s="14" t="s">
        <v>27</v>
      </c>
      <c r="I119" s="14" t="s">
        <v>77</v>
      </c>
      <c r="J119" s="14" t="s">
        <v>9</v>
      </c>
      <c r="K119" s="14" t="s">
        <v>10</v>
      </c>
      <c r="L119" s="14" t="s">
        <v>11</v>
      </c>
      <c r="M119" s="14" t="s">
        <v>25</v>
      </c>
      <c r="N119" s="14" t="s">
        <v>13</v>
      </c>
      <c r="O119" s="14" t="s">
        <v>14</v>
      </c>
      <c r="P119" s="14" t="s">
        <v>1110</v>
      </c>
      <c r="Q119" s="12">
        <f t="shared" si="12"/>
        <v>1</v>
      </c>
      <c r="R119" s="12" cm="1">
        <f t="array" ref="R119">SUMPRODUCT(($G$2:$G$3117=G119)*(Q119&gt;$Q$2:$Q$3117))+1</f>
        <v>1</v>
      </c>
      <c r="S119" s="12">
        <f t="shared" si="13"/>
        <v>100522</v>
      </c>
      <c r="T119" cm="1">
        <f t="array" ref="T119">SUMPRODUCT(($G$2:$G$3117=G119)*(S119&gt;$S$2:$S$3117))+1</f>
        <v>1</v>
      </c>
      <c r="U119" t="str">
        <f t="shared" si="14"/>
        <v xml:space="preserve">BEVERLEY </v>
      </c>
      <c r="V119">
        <v>0</v>
      </c>
      <c r="W119" t="s">
        <v>17</v>
      </c>
      <c r="X119">
        <f t="shared" si="15"/>
        <v>2023</v>
      </c>
    </row>
    <row r="120" spans="1:24" x14ac:dyDescent="0.25">
      <c r="A120" s="10" t="str">
        <f t="shared" si="8"/>
        <v/>
      </c>
      <c r="B120" s="10" t="str">
        <f t="shared" si="9"/>
        <v/>
      </c>
      <c r="C120" s="10" t="str">
        <f t="shared" si="10"/>
        <v>Afternoon45155</v>
      </c>
      <c r="D120" s="5" t="str">
        <f>IF('by region'!$C$2="Any","Any",'Fixture list'!W120)&amp;M120&amp;IF('by region'!$I$2="Any","Any",N120)&amp;G120</f>
        <v>AnyFlatAny45155</v>
      </c>
      <c r="E120" s="5" t="e">
        <f>IF(I120=#REF!,'Fixture list'!G120,"")</f>
        <v>#REF!</v>
      </c>
      <c r="F120" s="5" t="str">
        <f t="shared" si="11"/>
        <v>451552</v>
      </c>
      <c r="G120" s="13">
        <v>45155</v>
      </c>
      <c r="H120" s="14" t="s">
        <v>34</v>
      </c>
      <c r="I120" s="14" t="s">
        <v>77</v>
      </c>
      <c r="J120" s="14" t="s">
        <v>9</v>
      </c>
      <c r="K120" s="14" t="s">
        <v>10</v>
      </c>
      <c r="L120" s="14" t="s">
        <v>11</v>
      </c>
      <c r="M120" s="14" t="s">
        <v>25</v>
      </c>
      <c r="N120" s="14" t="s">
        <v>13</v>
      </c>
      <c r="O120" s="14" t="s">
        <v>14</v>
      </c>
      <c r="P120" s="14" t="s">
        <v>1116</v>
      </c>
      <c r="Q120" s="12">
        <f t="shared" si="12"/>
        <v>1</v>
      </c>
      <c r="R120" s="12" cm="1">
        <f t="array" ref="R120">SUMPRODUCT(($G$2:$G$3117=G120)*(Q120&gt;$Q$2:$Q$3117))+1</f>
        <v>1</v>
      </c>
      <c r="S120" s="12">
        <f t="shared" si="13"/>
        <v>100523</v>
      </c>
      <c r="T120" cm="1">
        <f t="array" ref="T120">SUMPRODUCT(($G$2:$G$3117=G120)*(S120&gt;$S$2:$S$3117))+1</f>
        <v>2</v>
      </c>
      <c r="U120" t="str">
        <f t="shared" si="14"/>
        <v xml:space="preserve">BEVERLEY </v>
      </c>
      <c r="V120">
        <v>0</v>
      </c>
      <c r="W120" t="s">
        <v>19</v>
      </c>
      <c r="X120">
        <f t="shared" si="15"/>
        <v>2023</v>
      </c>
    </row>
    <row r="121" spans="1:24" x14ac:dyDescent="0.25">
      <c r="A121" s="10" t="str">
        <f t="shared" si="8"/>
        <v/>
      </c>
      <c r="B121" s="10" t="str">
        <f t="shared" si="9"/>
        <v/>
      </c>
      <c r="C121" s="10" t="str">
        <f t="shared" si="10"/>
        <v>Afternoon45165</v>
      </c>
      <c r="D121" s="5" t="str">
        <f>IF('by region'!$C$2="Any","Any",'Fixture list'!W121)&amp;M121&amp;IF('by region'!$I$2="Any","Any",N121)&amp;G121</f>
        <v>AnyFlatAny45165</v>
      </c>
      <c r="E121" s="5" t="e">
        <f>IF(I121=#REF!,'Fixture list'!G121,"")</f>
        <v>#REF!</v>
      </c>
      <c r="F121" s="5" t="str">
        <f t="shared" si="11"/>
        <v>451651</v>
      </c>
      <c r="G121" s="13">
        <v>45165</v>
      </c>
      <c r="H121" s="14" t="s">
        <v>40</v>
      </c>
      <c r="I121" s="14" t="s">
        <v>77</v>
      </c>
      <c r="J121" s="14" t="s">
        <v>9</v>
      </c>
      <c r="K121" s="14" t="s">
        <v>10</v>
      </c>
      <c r="L121" s="14" t="s">
        <v>19</v>
      </c>
      <c r="M121" s="14" t="s">
        <v>25</v>
      </c>
      <c r="N121" s="14" t="s">
        <v>13</v>
      </c>
      <c r="O121" s="14" t="s">
        <v>14</v>
      </c>
      <c r="P121" s="14" t="s">
        <v>1162</v>
      </c>
      <c r="Q121" s="12">
        <f t="shared" si="12"/>
        <v>1</v>
      </c>
      <c r="R121" s="12" cm="1">
        <f t="array" ref="R121">SUMPRODUCT(($G$2:$G$3117=G121)*(Q121&gt;$Q$2:$Q$3117))+1</f>
        <v>1</v>
      </c>
      <c r="S121" s="12">
        <f t="shared" si="13"/>
        <v>100511</v>
      </c>
      <c r="T121" cm="1">
        <f t="array" ref="T121">SUMPRODUCT(($G$2:$G$3117=G121)*(S121&gt;$S$2:$S$3117))+1</f>
        <v>1</v>
      </c>
      <c r="U121" t="str">
        <f t="shared" si="14"/>
        <v xml:space="preserve">BEVERLEY </v>
      </c>
      <c r="V121">
        <v>0</v>
      </c>
      <c r="W121" t="s">
        <v>30</v>
      </c>
      <c r="X121">
        <f t="shared" si="15"/>
        <v>2023</v>
      </c>
    </row>
    <row r="122" spans="1:24" x14ac:dyDescent="0.25">
      <c r="A122" s="10" t="str">
        <f t="shared" si="8"/>
        <v/>
      </c>
      <c r="B122" s="10" t="str">
        <f t="shared" si="9"/>
        <v/>
      </c>
      <c r="C122" s="10" t="str">
        <f t="shared" si="10"/>
        <v>Afternoon45171</v>
      </c>
      <c r="D122" s="5" t="str">
        <f>IF('by region'!$C$2="Any","Any",'Fixture list'!W122)&amp;M122&amp;IF('by region'!$I$2="Any","Any",N122)&amp;G122</f>
        <v>AnyFlatAny45171</v>
      </c>
      <c r="E122" s="5" t="e">
        <f>IF(I122=#REF!,'Fixture list'!G122,"")</f>
        <v>#REF!</v>
      </c>
      <c r="F122" s="5" t="str">
        <f t="shared" si="11"/>
        <v>451711</v>
      </c>
      <c r="G122" s="13">
        <v>45171</v>
      </c>
      <c r="H122" s="14" t="s">
        <v>37</v>
      </c>
      <c r="I122" s="14" t="s">
        <v>77</v>
      </c>
      <c r="J122" s="14" t="s">
        <v>9</v>
      </c>
      <c r="K122" s="14" t="s">
        <v>10</v>
      </c>
      <c r="L122" s="14" t="s">
        <v>19</v>
      </c>
      <c r="M122" s="14" t="s">
        <v>25</v>
      </c>
      <c r="N122" s="14" t="s">
        <v>13</v>
      </c>
      <c r="O122" s="14" t="s">
        <v>14</v>
      </c>
      <c r="P122" s="14" t="s">
        <v>1190</v>
      </c>
      <c r="Q122" s="12">
        <f t="shared" si="12"/>
        <v>1</v>
      </c>
      <c r="R122" s="12" cm="1">
        <f t="array" ref="R122">SUMPRODUCT(($G$2:$G$3117=G122)*(Q122&gt;$Q$2:$Q$3117))+1</f>
        <v>1</v>
      </c>
      <c r="S122" s="12">
        <f t="shared" si="13"/>
        <v>100526</v>
      </c>
      <c r="T122" cm="1">
        <f t="array" ref="T122">SUMPRODUCT(($G$2:$G$3117=G122)*(S122&gt;$S$2:$S$3117))+1</f>
        <v>1</v>
      </c>
      <c r="U122" t="str">
        <f t="shared" si="14"/>
        <v xml:space="preserve">BEVERLEY </v>
      </c>
      <c r="V122">
        <v>0</v>
      </c>
      <c r="W122" t="s">
        <v>11</v>
      </c>
      <c r="X122">
        <f t="shared" si="15"/>
        <v>2023</v>
      </c>
    </row>
    <row r="123" spans="1:24" x14ac:dyDescent="0.25">
      <c r="A123" s="10" t="str">
        <f t="shared" si="8"/>
        <v/>
      </c>
      <c r="B123" s="10" t="str">
        <f t="shared" si="9"/>
        <v/>
      </c>
      <c r="C123" s="10" t="str">
        <f t="shared" si="10"/>
        <v>Afternoon45189</v>
      </c>
      <c r="D123" s="5" t="str">
        <f>IF('by region'!$C$2="Any","Any",'Fixture list'!W123)&amp;M123&amp;IF('by region'!$I$2="Any","Any",N123)&amp;G123</f>
        <v>AnyFlatAny45189</v>
      </c>
      <c r="E123" s="5" t="e">
        <f>IF(I123=#REF!,'Fixture list'!G123,"")</f>
        <v>#REF!</v>
      </c>
      <c r="F123" s="5" t="str">
        <f t="shared" si="11"/>
        <v>451891</v>
      </c>
      <c r="G123" s="13">
        <v>45189</v>
      </c>
      <c r="H123" s="14" t="s">
        <v>27</v>
      </c>
      <c r="I123" s="14" t="s">
        <v>77</v>
      </c>
      <c r="J123" s="14" t="s">
        <v>9</v>
      </c>
      <c r="K123" s="14" t="s">
        <v>10</v>
      </c>
      <c r="L123" s="14" t="s">
        <v>19</v>
      </c>
      <c r="M123" s="14" t="s">
        <v>25</v>
      </c>
      <c r="N123" s="14" t="s">
        <v>13</v>
      </c>
      <c r="O123" s="14" t="s">
        <v>14</v>
      </c>
      <c r="P123" s="14" t="s">
        <v>1263</v>
      </c>
      <c r="Q123" s="12">
        <f t="shared" si="12"/>
        <v>1</v>
      </c>
      <c r="R123" s="12" cm="1">
        <f t="array" ref="R123">SUMPRODUCT(($G$2:$G$3117=G123)*(Q123&gt;$Q$2:$Q$3117))+1</f>
        <v>1</v>
      </c>
      <c r="S123" s="12">
        <f t="shared" si="13"/>
        <v>100524</v>
      </c>
      <c r="T123" cm="1">
        <f t="array" ref="T123">SUMPRODUCT(($G$2:$G$3117=G123)*(S123&gt;$S$2:$S$3117))+1</f>
        <v>1</v>
      </c>
      <c r="U123" t="str">
        <f t="shared" si="14"/>
        <v xml:space="preserve">BEVERLEY </v>
      </c>
      <c r="V123">
        <v>0</v>
      </c>
      <c r="W123" t="s">
        <v>19</v>
      </c>
      <c r="X123">
        <f t="shared" si="15"/>
        <v>2023</v>
      </c>
    </row>
    <row r="124" spans="1:24" x14ac:dyDescent="0.25">
      <c r="A124" s="10" t="str">
        <f t="shared" si="8"/>
        <v/>
      </c>
      <c r="B124" s="10" t="str">
        <f t="shared" si="9"/>
        <v/>
      </c>
      <c r="C124" s="10" t="str">
        <f t="shared" si="10"/>
        <v>Afternoon45195</v>
      </c>
      <c r="D124" s="5" t="str">
        <f>IF('by region'!$C$2="Any","Any",'Fixture list'!W124)&amp;M124&amp;IF('by region'!$I$2="Any","Any",N124)&amp;G124</f>
        <v>AnyFlatAny45195</v>
      </c>
      <c r="E124" s="5" t="e">
        <f>IF(I124=#REF!,'Fixture list'!G124,"")</f>
        <v>#REF!</v>
      </c>
      <c r="F124" s="5" t="str">
        <f t="shared" si="11"/>
        <v>451951</v>
      </c>
      <c r="G124" s="13">
        <v>45195</v>
      </c>
      <c r="H124" s="14" t="s">
        <v>7</v>
      </c>
      <c r="I124" s="14" t="s">
        <v>77</v>
      </c>
      <c r="J124" s="14" t="s">
        <v>9</v>
      </c>
      <c r="K124" s="14" t="s">
        <v>10</v>
      </c>
      <c r="L124" s="14" t="s">
        <v>19</v>
      </c>
      <c r="M124" s="14" t="s">
        <v>25</v>
      </c>
      <c r="N124" s="14" t="s">
        <v>13</v>
      </c>
      <c r="O124" s="14" t="s">
        <v>14</v>
      </c>
      <c r="P124" s="14" t="s">
        <v>1288</v>
      </c>
      <c r="Q124" s="12">
        <f t="shared" si="12"/>
        <v>1</v>
      </c>
      <c r="R124" s="12" cm="1">
        <f t="array" ref="R124">SUMPRODUCT(($G$2:$G$3117=G124)*(Q124&gt;$Q$2:$Q$3117))+1</f>
        <v>1</v>
      </c>
      <c r="S124" s="12">
        <f t="shared" si="13"/>
        <v>100509</v>
      </c>
      <c r="T124" cm="1">
        <f t="array" ref="T124">SUMPRODUCT(($G$2:$G$3117=G124)*(S124&gt;$S$2:$S$3117))+1</f>
        <v>1</v>
      </c>
      <c r="U124" t="str">
        <f t="shared" si="14"/>
        <v xml:space="preserve">BEVERLEY </v>
      </c>
      <c r="V124">
        <v>0</v>
      </c>
      <c r="W124" t="s">
        <v>19</v>
      </c>
      <c r="X124">
        <f t="shared" si="15"/>
        <v>2023</v>
      </c>
    </row>
    <row r="125" spans="1:24" x14ac:dyDescent="0.25">
      <c r="A125" s="10" t="str">
        <f t="shared" si="8"/>
        <v/>
      </c>
      <c r="B125" s="10" t="str">
        <f t="shared" si="9"/>
        <v/>
      </c>
      <c r="C125" s="10" t="str">
        <f t="shared" si="10"/>
        <v>Floodlit44929</v>
      </c>
      <c r="D125" s="5" t="str">
        <f>IF('by region'!$C$2="Any","Any",'Fixture list'!W125)&amp;M125&amp;IF('by region'!$I$2="Any","Any",N125)&amp;G125</f>
        <v>AnyNULLAny44929</v>
      </c>
      <c r="E125" s="5" t="e">
        <f>IF(I125=#REF!,'Fixture list'!G125,"")</f>
        <v>#REF!</v>
      </c>
      <c r="F125" s="5" t="str">
        <f t="shared" si="11"/>
        <v>449293</v>
      </c>
      <c r="G125" s="13">
        <v>44929</v>
      </c>
      <c r="H125" s="14" t="s">
        <v>7</v>
      </c>
      <c r="I125" s="14" t="s">
        <v>29</v>
      </c>
      <c r="J125" s="14" t="s">
        <v>32</v>
      </c>
      <c r="K125" s="14" t="s">
        <v>30</v>
      </c>
      <c r="L125" s="14" t="s">
        <v>30</v>
      </c>
      <c r="M125" s="14" t="s">
        <v>30</v>
      </c>
      <c r="N125" s="14" t="s">
        <v>30</v>
      </c>
      <c r="O125" s="14" t="s">
        <v>33</v>
      </c>
      <c r="P125" s="14" t="s">
        <v>172</v>
      </c>
      <c r="Q125" s="12">
        <f t="shared" si="12"/>
        <v>3</v>
      </c>
      <c r="R125" s="12" cm="1">
        <f t="array" ref="R125">SUMPRODUCT(($G$2:$G$3117=G125)*(Q125&gt;$Q$2:$Q$3117))+1</f>
        <v>3</v>
      </c>
      <c r="S125" s="12">
        <f t="shared" si="13"/>
        <v>312127</v>
      </c>
      <c r="T125" cm="1">
        <f t="array" ref="T125">SUMPRODUCT(($G$2:$G$3117=G125)*(S125&gt;$S$2:$S$3117))+1</f>
        <v>3</v>
      </c>
      <c r="U125" t="str">
        <f t="shared" si="14"/>
        <v>BHA #</v>
      </c>
      <c r="V125">
        <v>0</v>
      </c>
      <c r="W125" t="s">
        <v>30</v>
      </c>
      <c r="X125">
        <f t="shared" si="15"/>
        <v>2023</v>
      </c>
    </row>
    <row r="126" spans="1:24" x14ac:dyDescent="0.25">
      <c r="A126" s="10" t="str">
        <f t="shared" si="8"/>
        <v/>
      </c>
      <c r="B126" s="10" t="str">
        <f t="shared" si="9"/>
        <v/>
      </c>
      <c r="C126" s="10" t="str">
        <f t="shared" si="10"/>
        <v>Floodlit44930</v>
      </c>
      <c r="D126" s="5" t="str">
        <f>IF('by region'!$C$2="Any","Any",'Fixture list'!W126)&amp;M126&amp;IF('by region'!$I$2="Any","Any",N126)&amp;G126</f>
        <v>AnyNULLAny44930</v>
      </c>
      <c r="E126" s="5" t="e">
        <f>IF(I126=#REF!,'Fixture list'!G126,"")</f>
        <v>#REF!</v>
      </c>
      <c r="F126" s="5" t="str">
        <f t="shared" si="11"/>
        <v>449304</v>
      </c>
      <c r="G126" s="13">
        <v>44930</v>
      </c>
      <c r="H126" s="14" t="s">
        <v>27</v>
      </c>
      <c r="I126" s="14" t="s">
        <v>29</v>
      </c>
      <c r="J126" s="14" t="s">
        <v>32</v>
      </c>
      <c r="K126" s="14" t="s">
        <v>30</v>
      </c>
      <c r="L126" s="14" t="s">
        <v>30</v>
      </c>
      <c r="M126" s="14" t="s">
        <v>30</v>
      </c>
      <c r="N126" s="14" t="s">
        <v>30</v>
      </c>
      <c r="O126" s="14" t="s">
        <v>33</v>
      </c>
      <c r="P126" s="14" t="s">
        <v>174</v>
      </c>
      <c r="Q126" s="12">
        <f t="shared" si="12"/>
        <v>3</v>
      </c>
      <c r="R126" s="12" cm="1">
        <f t="array" ref="R126">SUMPRODUCT(($G$2:$G$3117=G126)*(Q126&gt;$Q$2:$Q$3117))+1</f>
        <v>4</v>
      </c>
      <c r="S126" s="12">
        <f t="shared" si="13"/>
        <v>412383</v>
      </c>
      <c r="T126" cm="1">
        <f t="array" ref="T126">SUMPRODUCT(($G$2:$G$3117=G126)*(S126&gt;$S$2:$S$3117))+1</f>
        <v>4</v>
      </c>
      <c r="U126" t="str">
        <f t="shared" si="14"/>
        <v>BHA #</v>
      </c>
      <c r="V126">
        <v>0</v>
      </c>
      <c r="W126" t="s">
        <v>19</v>
      </c>
      <c r="X126">
        <f t="shared" si="15"/>
        <v>2023</v>
      </c>
    </row>
    <row r="127" spans="1:24" x14ac:dyDescent="0.25">
      <c r="A127" s="10" t="str">
        <f t="shared" si="8"/>
        <v/>
      </c>
      <c r="B127" s="10" t="str">
        <f t="shared" si="9"/>
        <v/>
      </c>
      <c r="C127" s="10" t="str">
        <f t="shared" si="10"/>
        <v>Afternoon44930</v>
      </c>
      <c r="D127" s="5" t="str">
        <f>IF('by region'!$C$2="Any","Any",'Fixture list'!W127)&amp;M127&amp;IF('by region'!$I$2="Any","Any",N127)&amp;G127</f>
        <v>AnyNULLAny44930</v>
      </c>
      <c r="E127" s="5" t="e">
        <f>IF(I127=#REF!,'Fixture list'!G127,"")</f>
        <v>#REF!</v>
      </c>
      <c r="F127" s="5" t="str">
        <f t="shared" si="11"/>
        <v>449303</v>
      </c>
      <c r="G127" s="13">
        <v>44930</v>
      </c>
      <c r="H127" s="14" t="s">
        <v>27</v>
      </c>
      <c r="I127" s="14" t="s">
        <v>29</v>
      </c>
      <c r="J127" s="14" t="s">
        <v>9</v>
      </c>
      <c r="K127" s="14" t="s">
        <v>30</v>
      </c>
      <c r="L127" s="14" t="s">
        <v>30</v>
      </c>
      <c r="M127" s="14" t="s">
        <v>30</v>
      </c>
      <c r="N127" s="14" t="s">
        <v>30</v>
      </c>
      <c r="O127" s="14" t="s">
        <v>21</v>
      </c>
      <c r="P127" s="14" t="s">
        <v>175</v>
      </c>
      <c r="Q127" s="12">
        <f t="shared" si="12"/>
        <v>1</v>
      </c>
      <c r="R127" s="12" cm="1">
        <f t="array" ref="R127">SUMPRODUCT(($G$2:$G$3117=G127)*(Q127&gt;$Q$2:$Q$3117))+1</f>
        <v>1</v>
      </c>
      <c r="S127" s="12">
        <f t="shared" si="13"/>
        <v>114253</v>
      </c>
      <c r="T127" cm="1">
        <f t="array" ref="T127">SUMPRODUCT(($G$2:$G$3117=G127)*(S127&gt;$S$2:$S$3117))+1</f>
        <v>3</v>
      </c>
      <c r="U127" t="str">
        <f t="shared" si="14"/>
        <v xml:space="preserve">BHA </v>
      </c>
      <c r="V127">
        <v>1</v>
      </c>
      <c r="W127" t="s">
        <v>11</v>
      </c>
      <c r="X127">
        <f t="shared" si="15"/>
        <v>2023</v>
      </c>
    </row>
    <row r="128" spans="1:24" x14ac:dyDescent="0.25">
      <c r="A128" s="10" t="str">
        <f t="shared" si="8"/>
        <v/>
      </c>
      <c r="B128" s="10" t="str">
        <f t="shared" si="9"/>
        <v/>
      </c>
      <c r="C128" s="10" t="str">
        <f t="shared" si="10"/>
        <v>Afternoon44931</v>
      </c>
      <c r="D128" s="5" t="str">
        <f>IF('by region'!$C$2="Any","Any",'Fixture list'!W128)&amp;M128&amp;IF('by region'!$I$2="Any","Any",N128)&amp;G128</f>
        <v>AnyNULLAny44931</v>
      </c>
      <c r="E128" s="5" t="e">
        <f>IF(I128=#REF!,'Fixture list'!G128,"")</f>
        <v>#REF!</v>
      </c>
      <c r="F128" s="5" t="str">
        <f t="shared" si="11"/>
        <v>449313</v>
      </c>
      <c r="G128" s="13">
        <v>44931</v>
      </c>
      <c r="H128" s="14" t="s">
        <v>34</v>
      </c>
      <c r="I128" s="14" t="s">
        <v>29</v>
      </c>
      <c r="J128" s="14" t="s">
        <v>9</v>
      </c>
      <c r="K128" s="14" t="s">
        <v>30</v>
      </c>
      <c r="L128" s="14" t="s">
        <v>30</v>
      </c>
      <c r="M128" s="14" t="s">
        <v>30</v>
      </c>
      <c r="N128" s="14" t="s">
        <v>30</v>
      </c>
      <c r="O128" s="14" t="s">
        <v>21</v>
      </c>
      <c r="P128" s="14" t="s">
        <v>179</v>
      </c>
      <c r="Q128" s="12">
        <f t="shared" si="12"/>
        <v>1</v>
      </c>
      <c r="R128" s="12" cm="1">
        <f t="array" ref="R128">SUMPRODUCT(($G$2:$G$3117=G128)*(Q128&gt;$Q$2:$Q$3117))+1</f>
        <v>1</v>
      </c>
      <c r="S128" s="12">
        <f t="shared" si="13"/>
        <v>111899</v>
      </c>
      <c r="T128" cm="1">
        <f t="array" ref="T128">SUMPRODUCT(($G$2:$G$3117=G128)*(S128&gt;$S$2:$S$3117))+1</f>
        <v>3</v>
      </c>
      <c r="U128" t="str">
        <f t="shared" si="14"/>
        <v xml:space="preserve">BHA </v>
      </c>
      <c r="V128">
        <v>0</v>
      </c>
      <c r="W128" t="s">
        <v>19</v>
      </c>
      <c r="X128">
        <f t="shared" si="15"/>
        <v>2023</v>
      </c>
    </row>
    <row r="129" spans="1:24" x14ac:dyDescent="0.25">
      <c r="A129" s="10" t="str">
        <f t="shared" si="8"/>
        <v/>
      </c>
      <c r="B129" s="10" t="str">
        <f t="shared" si="9"/>
        <v/>
      </c>
      <c r="C129" s="10" t="str">
        <f t="shared" si="10"/>
        <v>Floodlit44931</v>
      </c>
      <c r="D129" s="5" t="str">
        <f>IF('by region'!$C$2="Any","Any",'Fixture list'!W129)&amp;M129&amp;IF('by region'!$I$2="Any","Any",N129)&amp;G129</f>
        <v>AnyNULLAny44931</v>
      </c>
      <c r="E129" s="5" t="e">
        <f>IF(I129=#REF!,'Fixture list'!G129,"")</f>
        <v>#REF!</v>
      </c>
      <c r="F129" s="5" t="str">
        <f t="shared" si="11"/>
        <v>449314</v>
      </c>
      <c r="G129" s="13">
        <v>44931</v>
      </c>
      <c r="H129" s="14" t="s">
        <v>34</v>
      </c>
      <c r="I129" s="14" t="s">
        <v>29</v>
      </c>
      <c r="J129" s="14" t="s">
        <v>32</v>
      </c>
      <c r="K129" s="14" t="s">
        <v>30</v>
      </c>
      <c r="L129" s="14" t="s">
        <v>30</v>
      </c>
      <c r="M129" s="14" t="s">
        <v>30</v>
      </c>
      <c r="N129" s="14" t="s">
        <v>30</v>
      </c>
      <c r="O129" s="14" t="s">
        <v>33</v>
      </c>
      <c r="P129" s="14" t="s">
        <v>180</v>
      </c>
      <c r="Q129" s="12">
        <f t="shared" si="12"/>
        <v>3</v>
      </c>
      <c r="R129" s="12" cm="1">
        <f t="array" ref="R129">SUMPRODUCT(($G$2:$G$3117=G129)*(Q129&gt;$Q$2:$Q$3117))+1</f>
        <v>4</v>
      </c>
      <c r="S129" s="12">
        <f t="shared" si="13"/>
        <v>412691</v>
      </c>
      <c r="T129" cm="1">
        <f t="array" ref="T129">SUMPRODUCT(($G$2:$G$3117=G129)*(S129&gt;$S$2:$S$3117))+1</f>
        <v>4</v>
      </c>
      <c r="U129" t="str">
        <f t="shared" si="14"/>
        <v>BHA #</v>
      </c>
      <c r="V129">
        <v>1</v>
      </c>
      <c r="W129" t="s">
        <v>11</v>
      </c>
      <c r="X129">
        <f t="shared" si="15"/>
        <v>2023</v>
      </c>
    </row>
    <row r="130" spans="1:24" x14ac:dyDescent="0.25">
      <c r="A130" s="10" t="str">
        <f t="shared" ref="A130:A193" si="16">IF(YEAR(G130)=2024,P130,"")</f>
        <v/>
      </c>
      <c r="B130" s="10" t="str">
        <f t="shared" ref="B130:B193" si="17">IF(YEAR(G130)=2025,P130,"")</f>
        <v/>
      </c>
      <c r="C130" s="10" t="str">
        <f t="shared" ref="C130:C193" si="18">J130&amp;G130</f>
        <v>Afternoon44932</v>
      </c>
      <c r="D130" s="5" t="str">
        <f>IF('by region'!$C$2="Any","Any",'Fixture list'!W130)&amp;M130&amp;IF('by region'!$I$2="Any","Any",N130)&amp;G130</f>
        <v>AnyNULLAny44932</v>
      </c>
      <c r="E130" s="5" t="e">
        <f>IF(I130=#REF!,'Fixture list'!G130,"")</f>
        <v>#REF!</v>
      </c>
      <c r="F130" s="5" t="str">
        <f t="shared" ref="F130:F193" si="19">G130&amp;T130</f>
        <v>449323</v>
      </c>
      <c r="G130" s="13">
        <v>44932</v>
      </c>
      <c r="H130" s="14" t="s">
        <v>35</v>
      </c>
      <c r="I130" s="14" t="s">
        <v>29</v>
      </c>
      <c r="J130" s="14" t="s">
        <v>9</v>
      </c>
      <c r="K130" s="14" t="s">
        <v>30</v>
      </c>
      <c r="L130" s="14" t="s">
        <v>30</v>
      </c>
      <c r="M130" s="14" t="s">
        <v>30</v>
      </c>
      <c r="N130" s="14" t="s">
        <v>30</v>
      </c>
      <c r="O130" s="14" t="s">
        <v>21</v>
      </c>
      <c r="P130" s="14" t="s">
        <v>183</v>
      </c>
      <c r="Q130" s="12">
        <f t="shared" ref="Q130:Q193" si="20">IF(J130="Afternoon",1,IF(J130="Evening",2,IF(J130="Floodlit",3,4)))</f>
        <v>1</v>
      </c>
      <c r="R130" s="12" cm="1">
        <f t="array" ref="R130">SUMPRODUCT(($G$2:$G$3117=G130)*(Q130&gt;$Q$2:$Q$3117))+1</f>
        <v>1</v>
      </c>
      <c r="S130" s="12">
        <f t="shared" ref="S130:S193" si="21">(R130*100000)+P130</f>
        <v>111651</v>
      </c>
      <c r="T130" cm="1">
        <f t="array" ref="T130">SUMPRODUCT(($G$2:$G$3117=G130)*(S130&gt;$S$2:$S$3117))+1</f>
        <v>3</v>
      </c>
      <c r="U130" t="str">
        <f t="shared" ref="U130:U193" si="22">_xlfn.CONCAT(IF(M130="Flat",UPPER(I130),I130)," ",IF(J130="Evening","†",IF(J130="Floodlit","#","")))</f>
        <v xml:space="preserve">BHA </v>
      </c>
      <c r="V130">
        <v>0</v>
      </c>
      <c r="W130" t="s">
        <v>30</v>
      </c>
      <c r="X130">
        <f t="shared" ref="X130:X193" si="23">YEAR(G130)</f>
        <v>2023</v>
      </c>
    </row>
    <row r="131" spans="1:24" x14ac:dyDescent="0.25">
      <c r="A131" s="10" t="str">
        <f t="shared" si="16"/>
        <v/>
      </c>
      <c r="B131" s="10" t="str">
        <f t="shared" si="17"/>
        <v/>
      </c>
      <c r="C131" s="10" t="str">
        <f t="shared" si="18"/>
        <v>Floodlit44932</v>
      </c>
      <c r="D131" s="5" t="str">
        <f>IF('by region'!$C$2="Any","Any",'Fixture list'!W131)&amp;M131&amp;IF('by region'!$I$2="Any","Any",N131)&amp;G131</f>
        <v>AnyNULLAny44932</v>
      </c>
      <c r="E131" s="5" t="e">
        <f>IF(I131=#REF!,'Fixture list'!G131,"")</f>
        <v>#REF!</v>
      </c>
      <c r="F131" s="5" t="str">
        <f t="shared" si="19"/>
        <v>449324</v>
      </c>
      <c r="G131" s="13">
        <v>44932</v>
      </c>
      <c r="H131" s="14" t="s">
        <v>35</v>
      </c>
      <c r="I131" s="14" t="s">
        <v>29</v>
      </c>
      <c r="J131" s="14" t="s">
        <v>32</v>
      </c>
      <c r="K131" s="14" t="s">
        <v>30</v>
      </c>
      <c r="L131" s="14" t="s">
        <v>30</v>
      </c>
      <c r="M131" s="14" t="s">
        <v>30</v>
      </c>
      <c r="N131" s="14" t="s">
        <v>30</v>
      </c>
      <c r="O131" s="14" t="s">
        <v>33</v>
      </c>
      <c r="P131" s="14" t="s">
        <v>184</v>
      </c>
      <c r="Q131" s="12">
        <f t="shared" si="20"/>
        <v>3</v>
      </c>
      <c r="R131" s="12" cm="1">
        <f t="array" ref="R131">SUMPRODUCT(($G$2:$G$3117=G131)*(Q131&gt;$Q$2:$Q$3117))+1</f>
        <v>4</v>
      </c>
      <c r="S131" s="12">
        <f t="shared" si="21"/>
        <v>412142</v>
      </c>
      <c r="T131" cm="1">
        <f t="array" ref="T131">SUMPRODUCT(($G$2:$G$3117=G131)*(S131&gt;$S$2:$S$3117))+1</f>
        <v>4</v>
      </c>
      <c r="U131" t="str">
        <f t="shared" si="22"/>
        <v>BHA #</v>
      </c>
      <c r="V131">
        <v>0</v>
      </c>
      <c r="W131" t="s">
        <v>11</v>
      </c>
      <c r="X131">
        <f t="shared" si="23"/>
        <v>2023</v>
      </c>
    </row>
    <row r="132" spans="1:24" x14ac:dyDescent="0.25">
      <c r="A132" s="10" t="str">
        <f t="shared" si="16"/>
        <v/>
      </c>
      <c r="B132" s="10" t="str">
        <f t="shared" si="17"/>
        <v/>
      </c>
      <c r="C132" s="10" t="str">
        <f t="shared" si="18"/>
        <v>Floodlit44933</v>
      </c>
      <c r="D132" s="5" t="str">
        <f>IF('by region'!$C$2="Any","Any",'Fixture list'!W132)&amp;M132&amp;IF('by region'!$I$2="Any","Any",N132)&amp;G132</f>
        <v>AnyNULLAny44933</v>
      </c>
      <c r="E132" s="5" t="e">
        <f>IF(I132=#REF!,'Fixture list'!G132,"")</f>
        <v>#REF!</v>
      </c>
      <c r="F132" s="5" t="str">
        <f t="shared" si="19"/>
        <v>449335</v>
      </c>
      <c r="G132" s="13">
        <v>44933</v>
      </c>
      <c r="H132" s="14" t="s">
        <v>37</v>
      </c>
      <c r="I132" s="14" t="s">
        <v>29</v>
      </c>
      <c r="J132" s="14" t="s">
        <v>32</v>
      </c>
      <c r="K132" s="14" t="s">
        <v>30</v>
      </c>
      <c r="L132" s="14" t="s">
        <v>30</v>
      </c>
      <c r="M132" s="14" t="s">
        <v>30</v>
      </c>
      <c r="N132" s="14" t="s">
        <v>30</v>
      </c>
      <c r="O132" s="14" t="s">
        <v>33</v>
      </c>
      <c r="P132" s="14" t="s">
        <v>185</v>
      </c>
      <c r="Q132" s="12">
        <f t="shared" si="20"/>
        <v>3</v>
      </c>
      <c r="R132" s="12" cm="1">
        <f t="array" ref="R132">SUMPRODUCT(($G$2:$G$3117=G132)*(Q132&gt;$Q$2:$Q$3117))+1</f>
        <v>5</v>
      </c>
      <c r="S132" s="12">
        <f t="shared" si="21"/>
        <v>599961</v>
      </c>
      <c r="T132" cm="1">
        <f t="array" ref="T132">SUMPRODUCT(($G$2:$G$3117=G132)*(S132&gt;$S$2:$S$3117))+1</f>
        <v>5</v>
      </c>
      <c r="U132" t="str">
        <f t="shared" si="22"/>
        <v>BHA #</v>
      </c>
      <c r="V132">
        <v>0</v>
      </c>
      <c r="W132" t="s">
        <v>11</v>
      </c>
      <c r="X132">
        <f t="shared" si="23"/>
        <v>2023</v>
      </c>
    </row>
    <row r="133" spans="1:24" x14ac:dyDescent="0.25">
      <c r="A133" s="10" t="str">
        <f t="shared" si="16"/>
        <v/>
      </c>
      <c r="B133" s="10" t="str">
        <f t="shared" si="17"/>
        <v/>
      </c>
      <c r="C133" s="10" t="str">
        <f t="shared" si="18"/>
        <v>Afternoon44937</v>
      </c>
      <c r="D133" s="5" t="str">
        <f>IF('by region'!$C$2="Any","Any",'Fixture list'!W133)&amp;M133&amp;IF('by region'!$I$2="Any","Any",N133)&amp;G133</f>
        <v>AnyNULLAny44937</v>
      </c>
      <c r="E133" s="5" t="e">
        <f>IF(I133=#REF!,'Fixture list'!G133,"")</f>
        <v>#REF!</v>
      </c>
      <c r="F133" s="5" t="str">
        <f t="shared" si="19"/>
        <v>449373</v>
      </c>
      <c r="G133" s="13">
        <v>44937</v>
      </c>
      <c r="H133" s="14" t="s">
        <v>27</v>
      </c>
      <c r="I133" s="14" t="s">
        <v>29</v>
      </c>
      <c r="J133" s="14" t="s">
        <v>9</v>
      </c>
      <c r="K133" s="14" t="s">
        <v>30</v>
      </c>
      <c r="L133" s="14" t="s">
        <v>30</v>
      </c>
      <c r="M133" s="14" t="s">
        <v>30</v>
      </c>
      <c r="N133" s="14" t="s">
        <v>30</v>
      </c>
      <c r="O133" s="14" t="s">
        <v>21</v>
      </c>
      <c r="P133" s="14" t="s">
        <v>198</v>
      </c>
      <c r="Q133" s="12">
        <f t="shared" si="20"/>
        <v>1</v>
      </c>
      <c r="R133" s="12" cm="1">
        <f t="array" ref="R133">SUMPRODUCT(($G$2:$G$3117=G133)*(Q133&gt;$Q$2:$Q$3117))+1</f>
        <v>1</v>
      </c>
      <c r="S133" s="12">
        <f t="shared" si="21"/>
        <v>113354</v>
      </c>
      <c r="T133" cm="1">
        <f t="array" ref="T133">SUMPRODUCT(($G$2:$G$3117=G133)*(S133&gt;$S$2:$S$3117))+1</f>
        <v>3</v>
      </c>
      <c r="U133" t="str">
        <f t="shared" si="22"/>
        <v xml:space="preserve">BHA </v>
      </c>
      <c r="V133">
        <v>0</v>
      </c>
      <c r="W133" t="s">
        <v>19</v>
      </c>
      <c r="X133">
        <f t="shared" si="23"/>
        <v>2023</v>
      </c>
    </row>
    <row r="134" spans="1:24" x14ac:dyDescent="0.25">
      <c r="A134" s="10" t="str">
        <f t="shared" si="16"/>
        <v/>
      </c>
      <c r="B134" s="10" t="str">
        <f t="shared" si="17"/>
        <v/>
      </c>
      <c r="C134" s="10" t="str">
        <f t="shared" si="18"/>
        <v>Floodlit44937</v>
      </c>
      <c r="D134" s="5" t="str">
        <f>IF('by region'!$C$2="Any","Any",'Fixture list'!W134)&amp;M134&amp;IF('by region'!$I$2="Any","Any",N134)&amp;G134</f>
        <v>AnyNULLAny44937</v>
      </c>
      <c r="E134" s="5" t="e">
        <f>IF(I134=#REF!,'Fixture list'!G134,"")</f>
        <v>#REF!</v>
      </c>
      <c r="F134" s="5" t="str">
        <f t="shared" si="19"/>
        <v>449374</v>
      </c>
      <c r="G134" s="13">
        <v>44937</v>
      </c>
      <c r="H134" s="14" t="s">
        <v>27</v>
      </c>
      <c r="I134" s="14" t="s">
        <v>29</v>
      </c>
      <c r="J134" s="14" t="s">
        <v>32</v>
      </c>
      <c r="K134" s="14" t="s">
        <v>30</v>
      </c>
      <c r="L134" s="14" t="s">
        <v>30</v>
      </c>
      <c r="M134" s="14" t="s">
        <v>30</v>
      </c>
      <c r="N134" s="14" t="s">
        <v>30</v>
      </c>
      <c r="O134" s="14" t="s">
        <v>33</v>
      </c>
      <c r="P134" s="14" t="s">
        <v>199</v>
      </c>
      <c r="Q134" s="12">
        <f t="shared" si="20"/>
        <v>3</v>
      </c>
      <c r="R134" s="12" cm="1">
        <f t="array" ref="R134">SUMPRODUCT(($G$2:$G$3117=G134)*(Q134&gt;$Q$2:$Q$3117))+1</f>
        <v>4</v>
      </c>
      <c r="S134" s="12">
        <f t="shared" si="21"/>
        <v>412672</v>
      </c>
      <c r="T134" cm="1">
        <f t="array" ref="T134">SUMPRODUCT(($G$2:$G$3117=G134)*(S134&gt;$S$2:$S$3117))+1</f>
        <v>4</v>
      </c>
      <c r="U134" t="str">
        <f t="shared" si="22"/>
        <v>BHA #</v>
      </c>
      <c r="V134">
        <v>0</v>
      </c>
      <c r="W134" t="s">
        <v>17</v>
      </c>
      <c r="X134">
        <f t="shared" si="23"/>
        <v>2023</v>
      </c>
    </row>
    <row r="135" spans="1:24" x14ac:dyDescent="0.25">
      <c r="A135" s="10" t="str">
        <f t="shared" si="16"/>
        <v/>
      </c>
      <c r="B135" s="10" t="str">
        <f t="shared" si="17"/>
        <v/>
      </c>
      <c r="C135" s="10" t="str">
        <f t="shared" si="18"/>
        <v>Floodlit44938</v>
      </c>
      <c r="D135" s="5" t="str">
        <f>IF('by region'!$C$2="Any","Any",'Fixture list'!W135)&amp;M135&amp;IF('by region'!$I$2="Any","Any",N135)&amp;G135</f>
        <v>AnyNULLAny44938</v>
      </c>
      <c r="E135" s="5" t="e">
        <f>IF(I135=#REF!,'Fixture list'!G135,"")</f>
        <v>#REF!</v>
      </c>
      <c r="F135" s="5" t="str">
        <f t="shared" si="19"/>
        <v>449384</v>
      </c>
      <c r="G135" s="13">
        <v>44938</v>
      </c>
      <c r="H135" s="14" t="s">
        <v>34</v>
      </c>
      <c r="I135" s="14" t="s">
        <v>29</v>
      </c>
      <c r="J135" s="14" t="s">
        <v>32</v>
      </c>
      <c r="K135" s="14" t="s">
        <v>30</v>
      </c>
      <c r="L135" s="14" t="s">
        <v>30</v>
      </c>
      <c r="M135" s="14" t="s">
        <v>30</v>
      </c>
      <c r="N135" s="14" t="s">
        <v>30</v>
      </c>
      <c r="O135" s="14" t="s">
        <v>33</v>
      </c>
      <c r="P135" s="14" t="s">
        <v>202</v>
      </c>
      <c r="Q135" s="12">
        <f t="shared" si="20"/>
        <v>3</v>
      </c>
      <c r="R135" s="12" cm="1">
        <f t="array" ref="R135">SUMPRODUCT(($G$2:$G$3117=G135)*(Q135&gt;$Q$2:$Q$3117))+1</f>
        <v>4</v>
      </c>
      <c r="S135" s="12">
        <f t="shared" si="21"/>
        <v>412673</v>
      </c>
      <c r="T135" cm="1">
        <f t="array" ref="T135">SUMPRODUCT(($G$2:$G$3117=G135)*(S135&gt;$S$2:$S$3117))+1</f>
        <v>4</v>
      </c>
      <c r="U135" t="str">
        <f t="shared" si="22"/>
        <v>BHA #</v>
      </c>
      <c r="V135">
        <v>0</v>
      </c>
      <c r="W135" t="s">
        <v>17</v>
      </c>
      <c r="X135">
        <f t="shared" si="23"/>
        <v>2023</v>
      </c>
    </row>
    <row r="136" spans="1:24" x14ac:dyDescent="0.25">
      <c r="A136" s="10" t="str">
        <f t="shared" si="16"/>
        <v/>
      </c>
      <c r="B136" s="10" t="str">
        <f t="shared" si="17"/>
        <v/>
      </c>
      <c r="C136" s="10" t="str">
        <f t="shared" si="18"/>
        <v>Floodlit44939</v>
      </c>
      <c r="D136" s="5" t="str">
        <f>IF('by region'!$C$2="Any","Any",'Fixture list'!W136)&amp;M136&amp;IF('by region'!$I$2="Any","Any",N136)&amp;G136</f>
        <v>AnyNULLAny44939</v>
      </c>
      <c r="E136" s="5" t="e">
        <f>IF(I136=#REF!,'Fixture list'!G136,"")</f>
        <v>#REF!</v>
      </c>
      <c r="F136" s="5" t="str">
        <f t="shared" si="19"/>
        <v>449394</v>
      </c>
      <c r="G136" s="13">
        <v>44939</v>
      </c>
      <c r="H136" s="14" t="s">
        <v>35</v>
      </c>
      <c r="I136" s="14" t="s">
        <v>29</v>
      </c>
      <c r="J136" s="14" t="s">
        <v>32</v>
      </c>
      <c r="K136" s="14" t="s">
        <v>30</v>
      </c>
      <c r="L136" s="14" t="s">
        <v>30</v>
      </c>
      <c r="M136" s="14" t="s">
        <v>30</v>
      </c>
      <c r="N136" s="14" t="s">
        <v>30</v>
      </c>
      <c r="O136" s="14" t="s">
        <v>33</v>
      </c>
      <c r="P136" s="14" t="s">
        <v>206</v>
      </c>
      <c r="Q136" s="12">
        <f t="shared" si="20"/>
        <v>3</v>
      </c>
      <c r="R136" s="12" cm="1">
        <f t="array" ref="R136">SUMPRODUCT(($G$2:$G$3117=G136)*(Q136&gt;$Q$2:$Q$3117))+1</f>
        <v>4</v>
      </c>
      <c r="S136" s="12">
        <f t="shared" si="21"/>
        <v>412674</v>
      </c>
      <c r="T136" cm="1">
        <f t="array" ref="T136">SUMPRODUCT(($G$2:$G$3117=G136)*(S136&gt;$S$2:$S$3117))+1</f>
        <v>4</v>
      </c>
      <c r="U136" t="str">
        <f t="shared" si="22"/>
        <v>BHA #</v>
      </c>
      <c r="V136">
        <v>0</v>
      </c>
      <c r="W136" t="s">
        <v>17</v>
      </c>
      <c r="X136">
        <f t="shared" si="23"/>
        <v>2023</v>
      </c>
    </row>
    <row r="137" spans="1:24" x14ac:dyDescent="0.25">
      <c r="A137" s="10" t="str">
        <f t="shared" si="16"/>
        <v/>
      </c>
      <c r="B137" s="10" t="str">
        <f t="shared" si="17"/>
        <v/>
      </c>
      <c r="C137" s="10" t="str">
        <f t="shared" si="18"/>
        <v>Floodlit44940</v>
      </c>
      <c r="D137" s="5" t="str">
        <f>IF('by region'!$C$2="Any","Any",'Fixture list'!W137)&amp;M137&amp;IF('by region'!$I$2="Any","Any",N137)&amp;G137</f>
        <v>AnyNULLAny44940</v>
      </c>
      <c r="E137" s="5" t="e">
        <f>IF(I137=#REF!,'Fixture list'!G137,"")</f>
        <v>#REF!</v>
      </c>
      <c r="F137" s="5" t="str">
        <f t="shared" si="19"/>
        <v>449405</v>
      </c>
      <c r="G137" s="13">
        <v>44940</v>
      </c>
      <c r="H137" s="14" t="s">
        <v>37</v>
      </c>
      <c r="I137" s="14" t="s">
        <v>29</v>
      </c>
      <c r="J137" s="14" t="s">
        <v>32</v>
      </c>
      <c r="K137" s="14" t="s">
        <v>30</v>
      </c>
      <c r="L137" s="14" t="s">
        <v>30</v>
      </c>
      <c r="M137" s="14" t="s">
        <v>30</v>
      </c>
      <c r="N137" s="14" t="s">
        <v>30</v>
      </c>
      <c r="O137" s="14" t="s">
        <v>33</v>
      </c>
      <c r="P137" s="14" t="s">
        <v>210</v>
      </c>
      <c r="Q137" s="12">
        <f t="shared" si="20"/>
        <v>3</v>
      </c>
      <c r="R137" s="12" cm="1">
        <f t="array" ref="R137">SUMPRODUCT(($G$2:$G$3117=G137)*(Q137&gt;$Q$2:$Q$3117))+1</f>
        <v>5</v>
      </c>
      <c r="S137" s="12">
        <f t="shared" si="21"/>
        <v>599962</v>
      </c>
      <c r="T137" cm="1">
        <f t="array" ref="T137">SUMPRODUCT(($G$2:$G$3117=G137)*(S137&gt;$S$2:$S$3117))+1</f>
        <v>5</v>
      </c>
      <c r="U137" t="str">
        <f t="shared" si="22"/>
        <v>BHA #</v>
      </c>
      <c r="V137">
        <v>0</v>
      </c>
      <c r="W137" t="s">
        <v>19</v>
      </c>
      <c r="X137">
        <f t="shared" si="23"/>
        <v>2023</v>
      </c>
    </row>
    <row r="138" spans="1:24" x14ac:dyDescent="0.25">
      <c r="A138" s="10" t="str">
        <f t="shared" si="16"/>
        <v/>
      </c>
      <c r="B138" s="10" t="str">
        <f t="shared" si="17"/>
        <v/>
      </c>
      <c r="C138" s="10" t="str">
        <f t="shared" si="18"/>
        <v>Afternoon44944</v>
      </c>
      <c r="D138" s="5" t="str">
        <f>IF('by region'!$C$2="Any","Any",'Fixture list'!W138)&amp;M138&amp;IF('by region'!$I$2="Any","Any",N138)&amp;G138</f>
        <v>AnyNULLAny44944</v>
      </c>
      <c r="E138" s="5" t="e">
        <f>IF(I138=#REF!,'Fixture list'!G138,"")</f>
        <v>#REF!</v>
      </c>
      <c r="F138" s="5" t="str">
        <f t="shared" si="19"/>
        <v>449443</v>
      </c>
      <c r="G138" s="13">
        <v>44944</v>
      </c>
      <c r="H138" s="14" t="s">
        <v>27</v>
      </c>
      <c r="I138" s="14" t="s">
        <v>29</v>
      </c>
      <c r="J138" s="14" t="s">
        <v>9</v>
      </c>
      <c r="K138" s="14" t="s">
        <v>30</v>
      </c>
      <c r="L138" s="14" t="s">
        <v>30</v>
      </c>
      <c r="M138" s="14" t="s">
        <v>30</v>
      </c>
      <c r="N138" s="14" t="s">
        <v>30</v>
      </c>
      <c r="O138" s="14" t="s">
        <v>21</v>
      </c>
      <c r="P138" s="14" t="s">
        <v>223</v>
      </c>
      <c r="Q138" s="12">
        <f t="shared" si="20"/>
        <v>1</v>
      </c>
      <c r="R138" s="12" cm="1">
        <f t="array" ref="R138">SUMPRODUCT(($G$2:$G$3117=G138)*(Q138&gt;$Q$2:$Q$3117))+1</f>
        <v>1</v>
      </c>
      <c r="S138" s="12">
        <f t="shared" si="21"/>
        <v>113181</v>
      </c>
      <c r="T138" cm="1">
        <f t="array" ref="T138">SUMPRODUCT(($G$2:$G$3117=G138)*(S138&gt;$S$2:$S$3117))+1</f>
        <v>3</v>
      </c>
      <c r="U138" t="str">
        <f t="shared" si="22"/>
        <v xml:space="preserve">BHA </v>
      </c>
      <c r="V138">
        <v>0</v>
      </c>
      <c r="W138" t="s">
        <v>30</v>
      </c>
      <c r="X138">
        <f t="shared" si="23"/>
        <v>2023</v>
      </c>
    </row>
    <row r="139" spans="1:24" x14ac:dyDescent="0.25">
      <c r="A139" s="10" t="str">
        <f t="shared" si="16"/>
        <v/>
      </c>
      <c r="B139" s="10" t="str">
        <f t="shared" si="17"/>
        <v/>
      </c>
      <c r="C139" s="10" t="str">
        <f t="shared" si="18"/>
        <v>Floodlit44944</v>
      </c>
      <c r="D139" s="5" t="str">
        <f>IF('by region'!$C$2="Any","Any",'Fixture list'!W139)&amp;M139&amp;IF('by region'!$I$2="Any","Any",N139)&amp;G139</f>
        <v>AnyNULLAny44944</v>
      </c>
      <c r="E139" s="5" t="e">
        <f>IF(I139=#REF!,'Fixture list'!G139,"")</f>
        <v>#REF!</v>
      </c>
      <c r="F139" s="5" t="str">
        <f t="shared" si="19"/>
        <v>449444</v>
      </c>
      <c r="G139" s="13">
        <v>44944</v>
      </c>
      <c r="H139" s="14" t="s">
        <v>27</v>
      </c>
      <c r="I139" s="14" t="s">
        <v>29</v>
      </c>
      <c r="J139" s="14" t="s">
        <v>32</v>
      </c>
      <c r="K139" s="14" t="s">
        <v>30</v>
      </c>
      <c r="L139" s="14" t="s">
        <v>30</v>
      </c>
      <c r="M139" s="14" t="s">
        <v>30</v>
      </c>
      <c r="N139" s="14" t="s">
        <v>30</v>
      </c>
      <c r="O139" s="14" t="s">
        <v>33</v>
      </c>
      <c r="P139" s="14" t="s">
        <v>224</v>
      </c>
      <c r="Q139" s="12">
        <f t="shared" si="20"/>
        <v>3</v>
      </c>
      <c r="R139" s="12" cm="1">
        <f t="array" ref="R139">SUMPRODUCT(($G$2:$G$3117=G139)*(Q139&gt;$Q$2:$Q$3117))+1</f>
        <v>4</v>
      </c>
      <c r="S139" s="12">
        <f t="shared" si="21"/>
        <v>412676</v>
      </c>
      <c r="T139" cm="1">
        <f t="array" ref="T139">SUMPRODUCT(($G$2:$G$3117=G139)*(S139&gt;$S$2:$S$3117))+1</f>
        <v>4</v>
      </c>
      <c r="U139" t="str">
        <f t="shared" si="22"/>
        <v>BHA #</v>
      </c>
      <c r="V139">
        <v>0</v>
      </c>
      <c r="W139" t="s">
        <v>30</v>
      </c>
      <c r="X139">
        <f t="shared" si="23"/>
        <v>2023</v>
      </c>
    </row>
    <row r="140" spans="1:24" x14ac:dyDescent="0.25">
      <c r="A140" s="10" t="str">
        <f t="shared" si="16"/>
        <v/>
      </c>
      <c r="B140" s="10" t="str">
        <f t="shared" si="17"/>
        <v/>
      </c>
      <c r="C140" s="10" t="str">
        <f t="shared" si="18"/>
        <v>Floodlit44945</v>
      </c>
      <c r="D140" s="5" t="str">
        <f>IF('by region'!$C$2="Any","Any",'Fixture list'!W140)&amp;M140&amp;IF('by region'!$I$2="Any","Any",N140)&amp;G140</f>
        <v>AnyNULLAny44945</v>
      </c>
      <c r="E140" s="5" t="e">
        <f>IF(I140=#REF!,'Fixture list'!G140,"")</f>
        <v>#REF!</v>
      </c>
      <c r="F140" s="5" t="str">
        <f t="shared" si="19"/>
        <v>449454</v>
      </c>
      <c r="G140" s="13">
        <v>44945</v>
      </c>
      <c r="H140" s="14" t="s">
        <v>34</v>
      </c>
      <c r="I140" s="14" t="s">
        <v>29</v>
      </c>
      <c r="J140" s="14" t="s">
        <v>32</v>
      </c>
      <c r="K140" s="14" t="s">
        <v>30</v>
      </c>
      <c r="L140" s="14" t="s">
        <v>30</v>
      </c>
      <c r="M140" s="14" t="s">
        <v>30</v>
      </c>
      <c r="N140" s="14" t="s">
        <v>30</v>
      </c>
      <c r="O140" s="14" t="s">
        <v>33</v>
      </c>
      <c r="P140" s="14" t="s">
        <v>227</v>
      </c>
      <c r="Q140" s="12">
        <f t="shared" si="20"/>
        <v>3</v>
      </c>
      <c r="R140" s="12" cm="1">
        <f t="array" ref="R140">SUMPRODUCT(($G$2:$G$3117=G140)*(Q140&gt;$Q$2:$Q$3117))+1</f>
        <v>4</v>
      </c>
      <c r="S140" s="12">
        <f t="shared" si="21"/>
        <v>412677</v>
      </c>
      <c r="T140" cm="1">
        <f t="array" ref="T140">SUMPRODUCT(($G$2:$G$3117=G140)*(S140&gt;$S$2:$S$3117))+1</f>
        <v>4</v>
      </c>
      <c r="U140" t="str">
        <f t="shared" si="22"/>
        <v>BHA #</v>
      </c>
      <c r="V140">
        <v>0</v>
      </c>
      <c r="W140" t="s">
        <v>17</v>
      </c>
      <c r="X140">
        <f t="shared" si="23"/>
        <v>2023</v>
      </c>
    </row>
    <row r="141" spans="1:24" x14ac:dyDescent="0.25">
      <c r="A141" s="10" t="str">
        <f t="shared" si="16"/>
        <v/>
      </c>
      <c r="B141" s="10" t="str">
        <f t="shared" si="17"/>
        <v/>
      </c>
      <c r="C141" s="10" t="str">
        <f t="shared" si="18"/>
        <v>Floodlit44946</v>
      </c>
      <c r="D141" s="5" t="str">
        <f>IF('by region'!$C$2="Any","Any",'Fixture list'!W141)&amp;M141&amp;IF('by region'!$I$2="Any","Any",N141)&amp;G141</f>
        <v>AnyNULLAny44946</v>
      </c>
      <c r="E141" s="5" t="e">
        <f>IF(I141=#REF!,'Fixture list'!G141,"")</f>
        <v>#REF!</v>
      </c>
      <c r="F141" s="5" t="str">
        <f t="shared" si="19"/>
        <v>449464</v>
      </c>
      <c r="G141" s="13">
        <v>44946</v>
      </c>
      <c r="H141" s="14" t="s">
        <v>35</v>
      </c>
      <c r="I141" s="14" t="s">
        <v>29</v>
      </c>
      <c r="J141" s="14" t="s">
        <v>32</v>
      </c>
      <c r="K141" s="14" t="s">
        <v>30</v>
      </c>
      <c r="L141" s="14" t="s">
        <v>30</v>
      </c>
      <c r="M141" s="14" t="s">
        <v>30</v>
      </c>
      <c r="N141" s="14" t="s">
        <v>30</v>
      </c>
      <c r="O141" s="14" t="s">
        <v>33</v>
      </c>
      <c r="P141" s="14" t="s">
        <v>231</v>
      </c>
      <c r="Q141" s="12">
        <f t="shared" si="20"/>
        <v>3</v>
      </c>
      <c r="R141" s="12" cm="1">
        <f t="array" ref="R141">SUMPRODUCT(($G$2:$G$3117=G141)*(Q141&gt;$Q$2:$Q$3117))+1</f>
        <v>4</v>
      </c>
      <c r="S141" s="12">
        <f t="shared" si="21"/>
        <v>412678</v>
      </c>
      <c r="T141" cm="1">
        <f t="array" ref="T141">SUMPRODUCT(($G$2:$G$3117=G141)*(S141&gt;$S$2:$S$3117))+1</f>
        <v>4</v>
      </c>
      <c r="U141" t="str">
        <f t="shared" si="22"/>
        <v>BHA #</v>
      </c>
      <c r="V141">
        <v>0</v>
      </c>
      <c r="W141" t="s">
        <v>11</v>
      </c>
      <c r="X141">
        <f t="shared" si="23"/>
        <v>2023</v>
      </c>
    </row>
    <row r="142" spans="1:24" x14ac:dyDescent="0.25">
      <c r="A142" s="10" t="str">
        <f t="shared" si="16"/>
        <v/>
      </c>
      <c r="B142" s="10" t="str">
        <f t="shared" si="17"/>
        <v/>
      </c>
      <c r="C142" s="10" t="str">
        <f t="shared" si="18"/>
        <v>Floodlit44947</v>
      </c>
      <c r="D142" s="5" t="str">
        <f>IF('by region'!$C$2="Any","Any",'Fixture list'!W142)&amp;M142&amp;IF('by region'!$I$2="Any","Any",N142)&amp;G142</f>
        <v>AnyNULLAny44947</v>
      </c>
      <c r="E142" s="5" t="e">
        <f>IF(I142=#REF!,'Fixture list'!G142,"")</f>
        <v>#REF!</v>
      </c>
      <c r="F142" s="5" t="str">
        <f t="shared" si="19"/>
        <v>449475</v>
      </c>
      <c r="G142" s="13">
        <v>44947</v>
      </c>
      <c r="H142" s="14" t="s">
        <v>37</v>
      </c>
      <c r="I142" s="14" t="s">
        <v>29</v>
      </c>
      <c r="J142" s="14" t="s">
        <v>32</v>
      </c>
      <c r="K142" s="14" t="s">
        <v>30</v>
      </c>
      <c r="L142" s="14" t="s">
        <v>30</v>
      </c>
      <c r="M142" s="14" t="s">
        <v>30</v>
      </c>
      <c r="N142" s="14" t="s">
        <v>30</v>
      </c>
      <c r="O142" s="14" t="s">
        <v>33</v>
      </c>
      <c r="P142" s="14" t="s">
        <v>235</v>
      </c>
      <c r="Q142" s="12">
        <f t="shared" si="20"/>
        <v>3</v>
      </c>
      <c r="R142" s="12" cm="1">
        <f t="array" ref="R142">SUMPRODUCT(($G$2:$G$3117=G142)*(Q142&gt;$Q$2:$Q$3117))+1</f>
        <v>5</v>
      </c>
      <c r="S142" s="12">
        <f t="shared" si="21"/>
        <v>599963</v>
      </c>
      <c r="T142" cm="1">
        <f t="array" ref="T142">SUMPRODUCT(($G$2:$G$3117=G142)*(S142&gt;$S$2:$S$3117))+1</f>
        <v>5</v>
      </c>
      <c r="U142" t="str">
        <f t="shared" si="22"/>
        <v>BHA #</v>
      </c>
      <c r="V142">
        <v>0</v>
      </c>
      <c r="W142" t="s">
        <v>30</v>
      </c>
      <c r="X142">
        <f t="shared" si="23"/>
        <v>2023</v>
      </c>
    </row>
    <row r="143" spans="1:24" x14ac:dyDescent="0.25">
      <c r="A143" s="10" t="str">
        <f t="shared" si="16"/>
        <v/>
      </c>
      <c r="B143" s="10" t="str">
        <f t="shared" si="17"/>
        <v/>
      </c>
      <c r="C143" s="10" t="str">
        <f t="shared" si="18"/>
        <v>Floodlit44950</v>
      </c>
      <c r="D143" s="5" t="str">
        <f>IF('by region'!$C$2="Any","Any",'Fixture list'!W143)&amp;M143&amp;IF('by region'!$I$2="Any","Any",N143)&amp;G143</f>
        <v>AnyNULLAny44950</v>
      </c>
      <c r="E143" s="5" t="e">
        <f>IF(I143=#REF!,'Fixture list'!G143,"")</f>
        <v>#REF!</v>
      </c>
      <c r="F143" s="5" t="str">
        <f t="shared" si="19"/>
        <v>449503</v>
      </c>
      <c r="G143" s="13">
        <v>44950</v>
      </c>
      <c r="H143" s="14" t="s">
        <v>7</v>
      </c>
      <c r="I143" s="14" t="s">
        <v>29</v>
      </c>
      <c r="J143" s="14" t="s">
        <v>32</v>
      </c>
      <c r="K143" s="14" t="s">
        <v>30</v>
      </c>
      <c r="L143" s="14" t="s">
        <v>30</v>
      </c>
      <c r="M143" s="14" t="s">
        <v>30</v>
      </c>
      <c r="N143" s="14" t="s">
        <v>30</v>
      </c>
      <c r="O143" s="14" t="s">
        <v>33</v>
      </c>
      <c r="P143" s="14" t="s">
        <v>246</v>
      </c>
      <c r="Q143" s="12">
        <f t="shared" si="20"/>
        <v>3</v>
      </c>
      <c r="R143" s="12" cm="1">
        <f t="array" ref="R143">SUMPRODUCT(($G$2:$G$3117=G143)*(Q143&gt;$Q$2:$Q$3117))+1</f>
        <v>3</v>
      </c>
      <c r="S143" s="12">
        <f t="shared" si="21"/>
        <v>311614</v>
      </c>
      <c r="T143" cm="1">
        <f t="array" ref="T143">SUMPRODUCT(($G$2:$G$3117=G143)*(S143&gt;$S$2:$S$3117))+1</f>
        <v>3</v>
      </c>
      <c r="U143" t="str">
        <f t="shared" si="22"/>
        <v>BHA #</v>
      </c>
      <c r="V143">
        <v>0</v>
      </c>
      <c r="W143" t="s">
        <v>11</v>
      </c>
      <c r="X143">
        <f t="shared" si="23"/>
        <v>2023</v>
      </c>
    </row>
    <row r="144" spans="1:24" x14ac:dyDescent="0.25">
      <c r="A144" s="10" t="str">
        <f t="shared" si="16"/>
        <v/>
      </c>
      <c r="B144" s="10" t="str">
        <f t="shared" si="17"/>
        <v/>
      </c>
      <c r="C144" s="10" t="str">
        <f t="shared" si="18"/>
        <v>Floodlit44951</v>
      </c>
      <c r="D144" s="5" t="str">
        <f>IF('by region'!$C$2="Any","Any",'Fixture list'!W144)&amp;M144&amp;IF('by region'!$I$2="Any","Any",N144)&amp;G144</f>
        <v>AnyNULLAny44951</v>
      </c>
      <c r="E144" s="5" t="e">
        <f>IF(I144=#REF!,'Fixture list'!G144,"")</f>
        <v>#REF!</v>
      </c>
      <c r="F144" s="5" t="str">
        <f t="shared" si="19"/>
        <v>449514</v>
      </c>
      <c r="G144" s="13">
        <v>44951</v>
      </c>
      <c r="H144" s="14" t="s">
        <v>27</v>
      </c>
      <c r="I144" s="14" t="s">
        <v>29</v>
      </c>
      <c r="J144" s="14" t="s">
        <v>32</v>
      </c>
      <c r="K144" s="14" t="s">
        <v>30</v>
      </c>
      <c r="L144" s="14" t="s">
        <v>30</v>
      </c>
      <c r="M144" s="14" t="s">
        <v>30</v>
      </c>
      <c r="N144" s="14" t="s">
        <v>30</v>
      </c>
      <c r="O144" s="14" t="s">
        <v>33</v>
      </c>
      <c r="P144" s="14" t="s">
        <v>249</v>
      </c>
      <c r="Q144" s="12">
        <f t="shared" si="20"/>
        <v>3</v>
      </c>
      <c r="R144" s="12" cm="1">
        <f t="array" ref="R144">SUMPRODUCT(($G$2:$G$3117=G144)*(Q144&gt;$Q$2:$Q$3117))+1</f>
        <v>4</v>
      </c>
      <c r="S144" s="12">
        <f t="shared" si="21"/>
        <v>412680</v>
      </c>
      <c r="T144" cm="1">
        <f t="array" ref="T144">SUMPRODUCT(($G$2:$G$3117=G144)*(S144&gt;$S$2:$S$3117))+1</f>
        <v>4</v>
      </c>
      <c r="U144" t="str">
        <f t="shared" si="22"/>
        <v>BHA #</v>
      </c>
      <c r="V144">
        <v>0</v>
      </c>
      <c r="W144" t="s">
        <v>19</v>
      </c>
      <c r="X144">
        <f t="shared" si="23"/>
        <v>2023</v>
      </c>
    </row>
    <row r="145" spans="1:24" x14ac:dyDescent="0.25">
      <c r="A145" s="10" t="str">
        <f t="shared" si="16"/>
        <v/>
      </c>
      <c r="B145" s="10" t="str">
        <f t="shared" si="17"/>
        <v/>
      </c>
      <c r="C145" s="10" t="str">
        <f t="shared" si="18"/>
        <v>Floodlit44952</v>
      </c>
      <c r="D145" s="5" t="str">
        <f>IF('by region'!$C$2="Any","Any",'Fixture list'!W145)&amp;M145&amp;IF('by region'!$I$2="Any","Any",N145)&amp;G145</f>
        <v>AnyNULLAny44952</v>
      </c>
      <c r="E145" s="5" t="e">
        <f>IF(I145=#REF!,'Fixture list'!G145,"")</f>
        <v>#REF!</v>
      </c>
      <c r="F145" s="5" t="str">
        <f t="shared" si="19"/>
        <v>449524</v>
      </c>
      <c r="G145" s="13">
        <v>44952</v>
      </c>
      <c r="H145" s="14" t="s">
        <v>34</v>
      </c>
      <c r="I145" s="14" t="s">
        <v>29</v>
      </c>
      <c r="J145" s="14" t="s">
        <v>32</v>
      </c>
      <c r="K145" s="14" t="s">
        <v>30</v>
      </c>
      <c r="L145" s="14" t="s">
        <v>30</v>
      </c>
      <c r="M145" s="14" t="s">
        <v>30</v>
      </c>
      <c r="N145" s="14" t="s">
        <v>30</v>
      </c>
      <c r="O145" s="14" t="s">
        <v>33</v>
      </c>
      <c r="P145" s="14" t="s">
        <v>252</v>
      </c>
      <c r="Q145" s="12">
        <f t="shared" si="20"/>
        <v>3</v>
      </c>
      <c r="R145" s="12" cm="1">
        <f t="array" ref="R145">SUMPRODUCT(($G$2:$G$3117=G145)*(Q145&gt;$Q$2:$Q$3117))+1</f>
        <v>4</v>
      </c>
      <c r="S145" s="12">
        <f t="shared" si="21"/>
        <v>412681</v>
      </c>
      <c r="T145" cm="1">
        <f t="array" ref="T145">SUMPRODUCT(($G$2:$G$3117=G145)*(S145&gt;$S$2:$S$3117))+1</f>
        <v>4</v>
      </c>
      <c r="U145" t="str">
        <f t="shared" si="22"/>
        <v>BHA #</v>
      </c>
      <c r="V145">
        <v>0</v>
      </c>
      <c r="W145" t="s">
        <v>17</v>
      </c>
      <c r="X145">
        <f t="shared" si="23"/>
        <v>2023</v>
      </c>
    </row>
    <row r="146" spans="1:24" x14ac:dyDescent="0.25">
      <c r="A146" s="10" t="str">
        <f t="shared" si="16"/>
        <v/>
      </c>
      <c r="B146" s="10" t="str">
        <f t="shared" si="17"/>
        <v/>
      </c>
      <c r="C146" s="10" t="str">
        <f t="shared" si="18"/>
        <v>Floodlit44953</v>
      </c>
      <c r="D146" s="5" t="str">
        <f>IF('by region'!$C$2="Any","Any",'Fixture list'!W146)&amp;M146&amp;IF('by region'!$I$2="Any","Any",N146)&amp;G146</f>
        <v>AnyNULLAny44953</v>
      </c>
      <c r="E146" s="5" t="e">
        <f>IF(I146=#REF!,'Fixture list'!G146,"")</f>
        <v>#REF!</v>
      </c>
      <c r="F146" s="5" t="str">
        <f t="shared" si="19"/>
        <v>449534</v>
      </c>
      <c r="G146" s="13">
        <v>44953</v>
      </c>
      <c r="H146" s="14" t="s">
        <v>35</v>
      </c>
      <c r="I146" s="14" t="s">
        <v>29</v>
      </c>
      <c r="J146" s="14" t="s">
        <v>32</v>
      </c>
      <c r="K146" s="14" t="s">
        <v>30</v>
      </c>
      <c r="L146" s="14" t="s">
        <v>30</v>
      </c>
      <c r="M146" s="14" t="s">
        <v>30</v>
      </c>
      <c r="N146" s="14" t="s">
        <v>30</v>
      </c>
      <c r="O146" s="14" t="s">
        <v>33</v>
      </c>
      <c r="P146" s="14" t="s">
        <v>256</v>
      </c>
      <c r="Q146" s="12">
        <f t="shared" si="20"/>
        <v>3</v>
      </c>
      <c r="R146" s="12" cm="1">
        <f t="array" ref="R146">SUMPRODUCT(($G$2:$G$3117=G146)*(Q146&gt;$Q$2:$Q$3117))+1</f>
        <v>4</v>
      </c>
      <c r="S146" s="12">
        <f t="shared" si="21"/>
        <v>412682</v>
      </c>
      <c r="T146" cm="1">
        <f t="array" ref="T146">SUMPRODUCT(($G$2:$G$3117=G146)*(S146&gt;$S$2:$S$3117))+1</f>
        <v>4</v>
      </c>
      <c r="U146" t="str">
        <f t="shared" si="22"/>
        <v>BHA #</v>
      </c>
      <c r="V146">
        <v>0</v>
      </c>
      <c r="W146" t="s">
        <v>17</v>
      </c>
      <c r="X146">
        <f t="shared" si="23"/>
        <v>2023</v>
      </c>
    </row>
    <row r="147" spans="1:24" x14ac:dyDescent="0.25">
      <c r="A147" s="10" t="str">
        <f t="shared" si="16"/>
        <v/>
      </c>
      <c r="B147" s="10" t="str">
        <f t="shared" si="17"/>
        <v/>
      </c>
      <c r="C147" s="10" t="str">
        <f t="shared" si="18"/>
        <v>Floodlit44954</v>
      </c>
      <c r="D147" s="5" t="str">
        <f>IF('by region'!$C$2="Any","Any",'Fixture list'!W147)&amp;M147&amp;IF('by region'!$I$2="Any","Any",N147)&amp;G147</f>
        <v>AnyNULLAny44954</v>
      </c>
      <c r="E147" s="5" t="e">
        <f>IF(I147=#REF!,'Fixture list'!G147,"")</f>
        <v>#REF!</v>
      </c>
      <c r="F147" s="5" t="str">
        <f t="shared" si="19"/>
        <v>449545</v>
      </c>
      <c r="G147" s="13">
        <v>44954</v>
      </c>
      <c r="H147" s="14" t="s">
        <v>37</v>
      </c>
      <c r="I147" s="14" t="s">
        <v>29</v>
      </c>
      <c r="J147" s="14" t="s">
        <v>32</v>
      </c>
      <c r="K147" s="14" t="s">
        <v>30</v>
      </c>
      <c r="L147" s="14" t="s">
        <v>30</v>
      </c>
      <c r="M147" s="14" t="s">
        <v>30</v>
      </c>
      <c r="N147" s="14" t="s">
        <v>30</v>
      </c>
      <c r="O147" s="14" t="s">
        <v>33</v>
      </c>
      <c r="P147" s="14" t="s">
        <v>260</v>
      </c>
      <c r="Q147" s="12">
        <f t="shared" si="20"/>
        <v>3</v>
      </c>
      <c r="R147" s="12" cm="1">
        <f t="array" ref="R147">SUMPRODUCT(($G$2:$G$3117=G147)*(Q147&gt;$Q$2:$Q$3117))+1</f>
        <v>5</v>
      </c>
      <c r="S147" s="12">
        <f t="shared" si="21"/>
        <v>599964</v>
      </c>
      <c r="T147" cm="1">
        <f t="array" ref="T147">SUMPRODUCT(($G$2:$G$3117=G147)*(S147&gt;$S$2:$S$3117))+1</f>
        <v>5</v>
      </c>
      <c r="U147" t="str">
        <f t="shared" si="22"/>
        <v>BHA #</v>
      </c>
      <c r="V147">
        <v>0</v>
      </c>
      <c r="W147" t="s">
        <v>30</v>
      </c>
      <c r="X147">
        <f t="shared" si="23"/>
        <v>2023</v>
      </c>
    </row>
    <row r="148" spans="1:24" x14ac:dyDescent="0.25">
      <c r="A148" s="10" t="str">
        <f t="shared" si="16"/>
        <v/>
      </c>
      <c r="B148" s="10" t="str">
        <f t="shared" si="17"/>
        <v/>
      </c>
      <c r="C148" s="10" t="str">
        <f t="shared" si="18"/>
        <v>Floodlit44958</v>
      </c>
      <c r="D148" s="5" t="str">
        <f>IF('by region'!$C$2="Any","Any",'Fixture list'!W148)&amp;M148&amp;IF('by region'!$I$2="Any","Any",N148)&amp;G148</f>
        <v>AnyNULLAny44958</v>
      </c>
      <c r="E148" s="5" t="e">
        <f>IF(I148=#REF!,'Fixture list'!G148,"")</f>
        <v>#REF!</v>
      </c>
      <c r="F148" s="5" t="str">
        <f t="shared" si="19"/>
        <v>449584</v>
      </c>
      <c r="G148" s="13">
        <v>44958</v>
      </c>
      <c r="H148" s="14" t="s">
        <v>27</v>
      </c>
      <c r="I148" s="14" t="s">
        <v>29</v>
      </c>
      <c r="J148" s="14" t="s">
        <v>32</v>
      </c>
      <c r="K148" s="14" t="s">
        <v>30</v>
      </c>
      <c r="L148" s="14" t="s">
        <v>30</v>
      </c>
      <c r="M148" s="14" t="s">
        <v>30</v>
      </c>
      <c r="N148" s="14" t="s">
        <v>30</v>
      </c>
      <c r="O148" s="14" t="s">
        <v>33</v>
      </c>
      <c r="P148" s="14" t="s">
        <v>274</v>
      </c>
      <c r="Q148" s="12">
        <f t="shared" si="20"/>
        <v>3</v>
      </c>
      <c r="R148" s="12" cm="1">
        <f t="array" ref="R148">SUMPRODUCT(($G$2:$G$3117=G148)*(Q148&gt;$Q$2:$Q$3117))+1</f>
        <v>4</v>
      </c>
      <c r="S148" s="12">
        <f t="shared" si="21"/>
        <v>412684</v>
      </c>
      <c r="T148" cm="1">
        <f t="array" ref="T148">SUMPRODUCT(($G$2:$G$3117=G148)*(S148&gt;$S$2:$S$3117))+1</f>
        <v>4</v>
      </c>
      <c r="U148" t="str">
        <f t="shared" si="22"/>
        <v>BHA #</v>
      </c>
      <c r="V148">
        <v>0</v>
      </c>
      <c r="W148" t="s">
        <v>19</v>
      </c>
      <c r="X148">
        <f t="shared" si="23"/>
        <v>2023</v>
      </c>
    </row>
    <row r="149" spans="1:24" x14ac:dyDescent="0.25">
      <c r="A149" s="10" t="str">
        <f t="shared" si="16"/>
        <v/>
      </c>
      <c r="B149" s="10" t="str">
        <f t="shared" si="17"/>
        <v/>
      </c>
      <c r="C149" s="10" t="str">
        <f t="shared" si="18"/>
        <v>Floodlit44959</v>
      </c>
      <c r="D149" s="5" t="str">
        <f>IF('by region'!$C$2="Any","Any",'Fixture list'!W149)&amp;M149&amp;IF('by region'!$I$2="Any","Any",N149)&amp;G149</f>
        <v>AnyNULLAny44959</v>
      </c>
      <c r="E149" s="5" t="e">
        <f>IF(I149=#REF!,'Fixture list'!G149,"")</f>
        <v>#REF!</v>
      </c>
      <c r="F149" s="5" t="str">
        <f t="shared" si="19"/>
        <v>449594</v>
      </c>
      <c r="G149" s="13">
        <v>44959</v>
      </c>
      <c r="H149" s="14" t="s">
        <v>34</v>
      </c>
      <c r="I149" s="14" t="s">
        <v>29</v>
      </c>
      <c r="J149" s="14" t="s">
        <v>32</v>
      </c>
      <c r="K149" s="14" t="s">
        <v>30</v>
      </c>
      <c r="L149" s="14" t="s">
        <v>30</v>
      </c>
      <c r="M149" s="14" t="s">
        <v>30</v>
      </c>
      <c r="N149" s="14" t="s">
        <v>30</v>
      </c>
      <c r="O149" s="14" t="s">
        <v>33</v>
      </c>
      <c r="P149" s="14" t="s">
        <v>278</v>
      </c>
      <c r="Q149" s="12">
        <f t="shared" si="20"/>
        <v>3</v>
      </c>
      <c r="R149" s="12" cm="1">
        <f t="array" ref="R149">SUMPRODUCT(($G$2:$G$3117=G149)*(Q149&gt;$Q$2:$Q$3117))+1</f>
        <v>4</v>
      </c>
      <c r="S149" s="12">
        <f t="shared" si="21"/>
        <v>412685</v>
      </c>
      <c r="T149" cm="1">
        <f t="array" ref="T149">SUMPRODUCT(($G$2:$G$3117=G149)*(S149&gt;$S$2:$S$3117))+1</f>
        <v>4</v>
      </c>
      <c r="U149" t="str">
        <f t="shared" si="22"/>
        <v>BHA #</v>
      </c>
      <c r="V149">
        <v>0</v>
      </c>
      <c r="W149" t="s">
        <v>17</v>
      </c>
      <c r="X149">
        <f t="shared" si="23"/>
        <v>2023</v>
      </c>
    </row>
    <row r="150" spans="1:24" x14ac:dyDescent="0.25">
      <c r="A150" s="10" t="str">
        <f t="shared" si="16"/>
        <v/>
      </c>
      <c r="B150" s="10" t="str">
        <f t="shared" si="17"/>
        <v/>
      </c>
      <c r="C150" s="10" t="str">
        <f t="shared" si="18"/>
        <v>Floodlit44960</v>
      </c>
      <c r="D150" s="5" t="str">
        <f>IF('by region'!$C$2="Any","Any",'Fixture list'!W150)&amp;M150&amp;IF('by region'!$I$2="Any","Any",N150)&amp;G150</f>
        <v>AnyNULLAny44960</v>
      </c>
      <c r="E150" s="5" t="e">
        <f>IF(I150=#REF!,'Fixture list'!G150,"")</f>
        <v>#REF!</v>
      </c>
      <c r="F150" s="5" t="str">
        <f t="shared" si="19"/>
        <v>449604</v>
      </c>
      <c r="G150" s="13">
        <v>44960</v>
      </c>
      <c r="H150" s="14" t="s">
        <v>35</v>
      </c>
      <c r="I150" s="14" t="s">
        <v>29</v>
      </c>
      <c r="J150" s="14" t="s">
        <v>32</v>
      </c>
      <c r="K150" s="14" t="s">
        <v>30</v>
      </c>
      <c r="L150" s="14" t="s">
        <v>30</v>
      </c>
      <c r="M150" s="14" t="s">
        <v>30</v>
      </c>
      <c r="N150" s="14" t="s">
        <v>30</v>
      </c>
      <c r="O150" s="14" t="s">
        <v>33</v>
      </c>
      <c r="P150" s="14" t="s">
        <v>281</v>
      </c>
      <c r="Q150" s="12">
        <f t="shared" si="20"/>
        <v>3</v>
      </c>
      <c r="R150" s="12" cm="1">
        <f t="array" ref="R150">SUMPRODUCT(($G$2:$G$3117=G150)*(Q150&gt;$Q$2:$Q$3117))+1</f>
        <v>4</v>
      </c>
      <c r="S150" s="12">
        <f t="shared" si="21"/>
        <v>412686</v>
      </c>
      <c r="T150" cm="1">
        <f t="array" ref="T150">SUMPRODUCT(($G$2:$G$3117=G150)*(S150&gt;$S$2:$S$3117))+1</f>
        <v>4</v>
      </c>
      <c r="U150" t="str">
        <f t="shared" si="22"/>
        <v>BHA #</v>
      </c>
      <c r="V150">
        <v>0</v>
      </c>
      <c r="W150" t="s">
        <v>19</v>
      </c>
      <c r="X150">
        <f t="shared" si="23"/>
        <v>2023</v>
      </c>
    </row>
    <row r="151" spans="1:24" x14ac:dyDescent="0.25">
      <c r="A151" s="10" t="str">
        <f t="shared" si="16"/>
        <v/>
      </c>
      <c r="B151" s="10" t="str">
        <f t="shared" si="17"/>
        <v/>
      </c>
      <c r="C151" s="10" t="str">
        <f t="shared" si="18"/>
        <v>Floodlit44961</v>
      </c>
      <c r="D151" s="5" t="str">
        <f>IF('by region'!$C$2="Any","Any",'Fixture list'!W151)&amp;M151&amp;IF('by region'!$I$2="Any","Any",N151)&amp;G151</f>
        <v>AnyNULLAny44961</v>
      </c>
      <c r="E151" s="5" t="e">
        <f>IF(I151=#REF!,'Fixture list'!G151,"")</f>
        <v>#REF!</v>
      </c>
      <c r="F151" s="5" t="str">
        <f t="shared" si="19"/>
        <v>449615</v>
      </c>
      <c r="G151" s="13">
        <v>44961</v>
      </c>
      <c r="H151" s="14" t="s">
        <v>37</v>
      </c>
      <c r="I151" s="14" t="s">
        <v>29</v>
      </c>
      <c r="J151" s="14" t="s">
        <v>32</v>
      </c>
      <c r="K151" s="14" t="s">
        <v>30</v>
      </c>
      <c r="L151" s="14" t="s">
        <v>30</v>
      </c>
      <c r="M151" s="14" t="s">
        <v>30</v>
      </c>
      <c r="N151" s="14" t="s">
        <v>30</v>
      </c>
      <c r="O151" s="14" t="s">
        <v>33</v>
      </c>
      <c r="P151" s="14" t="s">
        <v>285</v>
      </c>
      <c r="Q151" s="12">
        <f t="shared" si="20"/>
        <v>3</v>
      </c>
      <c r="R151" s="12" cm="1">
        <f t="array" ref="R151">SUMPRODUCT(($G$2:$G$3117=G151)*(Q151&gt;$Q$2:$Q$3117))+1</f>
        <v>5</v>
      </c>
      <c r="S151" s="12">
        <f t="shared" si="21"/>
        <v>599965</v>
      </c>
      <c r="T151" cm="1">
        <f t="array" ref="T151">SUMPRODUCT(($G$2:$G$3117=G151)*(S151&gt;$S$2:$S$3117))+1</f>
        <v>5</v>
      </c>
      <c r="U151" t="str">
        <f t="shared" si="22"/>
        <v>BHA #</v>
      </c>
      <c r="V151">
        <v>0</v>
      </c>
      <c r="W151" t="s">
        <v>19</v>
      </c>
      <c r="X151">
        <f t="shared" si="23"/>
        <v>2023</v>
      </c>
    </row>
    <row r="152" spans="1:24" x14ac:dyDescent="0.25">
      <c r="A152" s="10" t="str">
        <f t="shared" si="16"/>
        <v/>
      </c>
      <c r="B152" s="10" t="str">
        <f t="shared" si="17"/>
        <v/>
      </c>
      <c r="C152" s="10" t="str">
        <f t="shared" si="18"/>
        <v>Afternoon44965</v>
      </c>
      <c r="D152" s="5" t="str">
        <f>IF('by region'!$C$2="Any","Any",'Fixture list'!W152)&amp;M152&amp;IF('by region'!$I$2="Any","Any",N152)&amp;G152</f>
        <v>AnyNULLAny44965</v>
      </c>
      <c r="E152" s="5" t="e">
        <f>IF(I152=#REF!,'Fixture list'!G152,"")</f>
        <v>#REF!</v>
      </c>
      <c r="F152" s="5" t="str">
        <f t="shared" si="19"/>
        <v>449653</v>
      </c>
      <c r="G152" s="13">
        <v>44965</v>
      </c>
      <c r="H152" s="14" t="s">
        <v>27</v>
      </c>
      <c r="I152" s="14" t="s">
        <v>29</v>
      </c>
      <c r="J152" s="14" t="s">
        <v>9</v>
      </c>
      <c r="K152" s="14" t="s">
        <v>30</v>
      </c>
      <c r="L152" s="14" t="s">
        <v>30</v>
      </c>
      <c r="M152" s="14" t="s">
        <v>30</v>
      </c>
      <c r="N152" s="14" t="s">
        <v>30</v>
      </c>
      <c r="O152" s="14" t="s">
        <v>21</v>
      </c>
      <c r="P152" s="14" t="s">
        <v>298</v>
      </c>
      <c r="Q152" s="12">
        <f t="shared" si="20"/>
        <v>1</v>
      </c>
      <c r="R152" s="12" cm="1">
        <f t="array" ref="R152">SUMPRODUCT(($G$2:$G$3117=G152)*(Q152&gt;$Q$2:$Q$3117))+1</f>
        <v>1</v>
      </c>
      <c r="S152" s="12">
        <f t="shared" si="21"/>
        <v>112128</v>
      </c>
      <c r="T152" cm="1">
        <f t="array" ref="T152">SUMPRODUCT(($G$2:$G$3117=G152)*(S152&gt;$S$2:$S$3117))+1</f>
        <v>3</v>
      </c>
      <c r="U152" t="str">
        <f t="shared" si="22"/>
        <v xml:space="preserve">BHA </v>
      </c>
      <c r="V152">
        <v>1</v>
      </c>
      <c r="W152" t="s">
        <v>17</v>
      </c>
      <c r="X152">
        <f t="shared" si="23"/>
        <v>2023</v>
      </c>
    </row>
    <row r="153" spans="1:24" x14ac:dyDescent="0.25">
      <c r="A153" s="10" t="str">
        <f t="shared" si="16"/>
        <v/>
      </c>
      <c r="B153" s="10" t="str">
        <f t="shared" si="17"/>
        <v/>
      </c>
      <c r="C153" s="10" t="str">
        <f t="shared" si="18"/>
        <v>Floodlit44965</v>
      </c>
      <c r="D153" s="5" t="str">
        <f>IF('by region'!$C$2="Any","Any",'Fixture list'!W153)&amp;M153&amp;IF('by region'!$I$2="Any","Any",N153)&amp;G153</f>
        <v>AnyNULLAny44965</v>
      </c>
      <c r="E153" s="5" t="e">
        <f>IF(I153=#REF!,'Fixture list'!G153,"")</f>
        <v>#REF!</v>
      </c>
      <c r="F153" s="5" t="str">
        <f t="shared" si="19"/>
        <v>449654</v>
      </c>
      <c r="G153" s="13">
        <v>44965</v>
      </c>
      <c r="H153" s="14" t="s">
        <v>27</v>
      </c>
      <c r="I153" s="14" t="s">
        <v>29</v>
      </c>
      <c r="J153" s="14" t="s">
        <v>32</v>
      </c>
      <c r="K153" s="14" t="s">
        <v>30</v>
      </c>
      <c r="L153" s="14" t="s">
        <v>30</v>
      </c>
      <c r="M153" s="14" t="s">
        <v>30</v>
      </c>
      <c r="N153" s="14" t="s">
        <v>30</v>
      </c>
      <c r="O153" s="14" t="s">
        <v>33</v>
      </c>
      <c r="P153" s="14" t="s">
        <v>299</v>
      </c>
      <c r="Q153" s="12">
        <f t="shared" si="20"/>
        <v>3</v>
      </c>
      <c r="R153" s="12" cm="1">
        <f t="array" ref="R153">SUMPRODUCT(($G$2:$G$3117=G153)*(Q153&gt;$Q$2:$Q$3117))+1</f>
        <v>4</v>
      </c>
      <c r="S153" s="12">
        <f t="shared" si="21"/>
        <v>412687</v>
      </c>
      <c r="T153" cm="1">
        <f t="array" ref="T153">SUMPRODUCT(($G$2:$G$3117=G153)*(S153&gt;$S$2:$S$3117))+1</f>
        <v>4</v>
      </c>
      <c r="U153" t="str">
        <f t="shared" si="22"/>
        <v>BHA #</v>
      </c>
      <c r="V153">
        <v>1</v>
      </c>
      <c r="W153" t="s">
        <v>17</v>
      </c>
      <c r="X153">
        <f t="shared" si="23"/>
        <v>2023</v>
      </c>
    </row>
    <row r="154" spans="1:24" x14ac:dyDescent="0.25">
      <c r="A154" s="10" t="str">
        <f t="shared" si="16"/>
        <v/>
      </c>
      <c r="B154" s="10" t="str">
        <f t="shared" si="17"/>
        <v/>
      </c>
      <c r="C154" s="10" t="str">
        <f t="shared" si="18"/>
        <v>Floodlit44966</v>
      </c>
      <c r="D154" s="5" t="str">
        <f>IF('by region'!$C$2="Any","Any",'Fixture list'!W154)&amp;M154&amp;IF('by region'!$I$2="Any","Any",N154)&amp;G154</f>
        <v>AnyNULLAny44966</v>
      </c>
      <c r="E154" s="5" t="e">
        <f>IF(I154=#REF!,'Fixture list'!G154,"")</f>
        <v>#REF!</v>
      </c>
      <c r="F154" s="5" t="str">
        <f t="shared" si="19"/>
        <v>449664</v>
      </c>
      <c r="G154" s="13">
        <v>44966</v>
      </c>
      <c r="H154" s="14" t="s">
        <v>34</v>
      </c>
      <c r="I154" s="14" t="s">
        <v>29</v>
      </c>
      <c r="J154" s="14" t="s">
        <v>32</v>
      </c>
      <c r="K154" s="14" t="s">
        <v>30</v>
      </c>
      <c r="L154" s="14" t="s">
        <v>30</v>
      </c>
      <c r="M154" s="14" t="s">
        <v>30</v>
      </c>
      <c r="N154" s="14" t="s">
        <v>30</v>
      </c>
      <c r="O154" s="14" t="s">
        <v>33</v>
      </c>
      <c r="P154" s="14" t="s">
        <v>302</v>
      </c>
      <c r="Q154" s="12">
        <f t="shared" si="20"/>
        <v>3</v>
      </c>
      <c r="R154" s="12" cm="1">
        <f t="array" ref="R154">SUMPRODUCT(($G$2:$G$3117=G154)*(Q154&gt;$Q$2:$Q$3117))+1</f>
        <v>4</v>
      </c>
      <c r="S154" s="12">
        <f t="shared" si="21"/>
        <v>412692</v>
      </c>
      <c r="T154" cm="1">
        <f t="array" ref="T154">SUMPRODUCT(($G$2:$G$3117=G154)*(S154&gt;$S$2:$S$3117))+1</f>
        <v>4</v>
      </c>
      <c r="U154" t="str">
        <f t="shared" si="22"/>
        <v>BHA #</v>
      </c>
      <c r="V154">
        <v>0</v>
      </c>
      <c r="W154" t="s">
        <v>17</v>
      </c>
      <c r="X154">
        <f t="shared" si="23"/>
        <v>2023</v>
      </c>
    </row>
    <row r="155" spans="1:24" x14ac:dyDescent="0.25">
      <c r="A155" s="10" t="str">
        <f t="shared" si="16"/>
        <v/>
      </c>
      <c r="B155" s="10" t="str">
        <f t="shared" si="17"/>
        <v/>
      </c>
      <c r="C155" s="10" t="str">
        <f t="shared" si="18"/>
        <v>Floodlit44967</v>
      </c>
      <c r="D155" s="5" t="str">
        <f>IF('by region'!$C$2="Any","Any",'Fixture list'!W155)&amp;M155&amp;IF('by region'!$I$2="Any","Any",N155)&amp;G155</f>
        <v>AnyNULLAny44967</v>
      </c>
      <c r="E155" s="5" t="e">
        <f>IF(I155=#REF!,'Fixture list'!G155,"")</f>
        <v>#REF!</v>
      </c>
      <c r="F155" s="5" t="str">
        <f t="shared" si="19"/>
        <v>449674</v>
      </c>
      <c r="G155" s="13">
        <v>44967</v>
      </c>
      <c r="H155" s="14" t="s">
        <v>35</v>
      </c>
      <c r="I155" s="14" t="s">
        <v>29</v>
      </c>
      <c r="J155" s="14" t="s">
        <v>32</v>
      </c>
      <c r="K155" s="14" t="s">
        <v>30</v>
      </c>
      <c r="L155" s="14" t="s">
        <v>30</v>
      </c>
      <c r="M155" s="14" t="s">
        <v>30</v>
      </c>
      <c r="N155" s="14" t="s">
        <v>30</v>
      </c>
      <c r="O155" s="14" t="s">
        <v>33</v>
      </c>
      <c r="P155" s="14" t="s">
        <v>306</v>
      </c>
      <c r="Q155" s="12">
        <f t="shared" si="20"/>
        <v>3</v>
      </c>
      <c r="R155" s="12" cm="1">
        <f t="array" ref="R155">SUMPRODUCT(($G$2:$G$3117=G155)*(Q155&gt;$Q$2:$Q$3117))+1</f>
        <v>4</v>
      </c>
      <c r="S155" s="12">
        <f t="shared" si="21"/>
        <v>412689</v>
      </c>
      <c r="T155" cm="1">
        <f t="array" ref="T155">SUMPRODUCT(($G$2:$G$3117=G155)*(S155&gt;$S$2:$S$3117))+1</f>
        <v>4</v>
      </c>
      <c r="U155" t="str">
        <f t="shared" si="22"/>
        <v>BHA #</v>
      </c>
      <c r="V155">
        <v>0</v>
      </c>
      <c r="W155" t="s">
        <v>19</v>
      </c>
      <c r="X155">
        <f t="shared" si="23"/>
        <v>2023</v>
      </c>
    </row>
    <row r="156" spans="1:24" x14ac:dyDescent="0.25">
      <c r="A156" s="10" t="str">
        <f t="shared" si="16"/>
        <v/>
      </c>
      <c r="B156" s="10" t="str">
        <f t="shared" si="17"/>
        <v/>
      </c>
      <c r="C156" s="10" t="str">
        <f t="shared" si="18"/>
        <v>Afternoon44972</v>
      </c>
      <c r="D156" s="5" t="str">
        <f>IF('by region'!$C$2="Any","Any",'Fixture list'!W156)&amp;M156&amp;IF('by region'!$I$2="Any","Any",N156)&amp;G156</f>
        <v>AnyNULLAny44972</v>
      </c>
      <c r="E156" s="5" t="e">
        <f>IF(I156=#REF!,'Fixture list'!G156,"")</f>
        <v>#REF!</v>
      </c>
      <c r="F156" s="5" t="str">
        <f t="shared" si="19"/>
        <v>449723</v>
      </c>
      <c r="G156" s="13">
        <v>44972</v>
      </c>
      <c r="H156" s="14" t="s">
        <v>27</v>
      </c>
      <c r="I156" s="14" t="s">
        <v>29</v>
      </c>
      <c r="J156" s="14" t="s">
        <v>9</v>
      </c>
      <c r="K156" s="14" t="s">
        <v>30</v>
      </c>
      <c r="L156" s="14" t="s">
        <v>30</v>
      </c>
      <c r="M156" s="14" t="s">
        <v>30</v>
      </c>
      <c r="N156" s="14" t="s">
        <v>30</v>
      </c>
      <c r="O156" s="14" t="s">
        <v>21</v>
      </c>
      <c r="P156" s="14" t="s">
        <v>323</v>
      </c>
      <c r="Q156" s="12">
        <f t="shared" si="20"/>
        <v>1</v>
      </c>
      <c r="R156" s="12" cm="1">
        <f t="array" ref="R156">SUMPRODUCT(($G$2:$G$3117=G156)*(Q156&gt;$Q$2:$Q$3117))+1</f>
        <v>1</v>
      </c>
      <c r="S156" s="12">
        <f t="shared" si="21"/>
        <v>114272</v>
      </c>
      <c r="T156" cm="1">
        <f t="array" ref="T156">SUMPRODUCT(($G$2:$G$3117=G156)*(S156&gt;$S$2:$S$3117))+1</f>
        <v>3</v>
      </c>
      <c r="U156" t="str">
        <f t="shared" si="22"/>
        <v xml:space="preserve">BHA </v>
      </c>
      <c r="V156">
        <v>0</v>
      </c>
      <c r="W156" t="s">
        <v>17</v>
      </c>
      <c r="X156">
        <f t="shared" si="23"/>
        <v>2023</v>
      </c>
    </row>
    <row r="157" spans="1:24" x14ac:dyDescent="0.25">
      <c r="A157" s="10" t="str">
        <f t="shared" si="16"/>
        <v/>
      </c>
      <c r="B157" s="10" t="str">
        <f t="shared" si="17"/>
        <v/>
      </c>
      <c r="C157" s="10" t="str">
        <f t="shared" si="18"/>
        <v>Floodlit44972</v>
      </c>
      <c r="D157" s="5" t="str">
        <f>IF('by region'!$C$2="Any","Any",'Fixture list'!W157)&amp;M157&amp;IF('by region'!$I$2="Any","Any",N157)&amp;G157</f>
        <v>AnyNULLAny44972</v>
      </c>
      <c r="E157" s="5" t="e">
        <f>IF(I157=#REF!,'Fixture list'!G157,"")</f>
        <v>#REF!</v>
      </c>
      <c r="F157" s="5" t="str">
        <f t="shared" si="19"/>
        <v>449724</v>
      </c>
      <c r="G157" s="13">
        <v>44972</v>
      </c>
      <c r="H157" s="14" t="s">
        <v>27</v>
      </c>
      <c r="I157" s="14" t="s">
        <v>29</v>
      </c>
      <c r="J157" s="14" t="s">
        <v>32</v>
      </c>
      <c r="K157" s="14" t="s">
        <v>30</v>
      </c>
      <c r="L157" s="14" t="s">
        <v>30</v>
      </c>
      <c r="M157" s="14" t="s">
        <v>30</v>
      </c>
      <c r="N157" s="14" t="s">
        <v>30</v>
      </c>
      <c r="O157" s="14" t="s">
        <v>33</v>
      </c>
      <c r="P157" s="14" t="s">
        <v>324</v>
      </c>
      <c r="Q157" s="12">
        <f t="shared" si="20"/>
        <v>3</v>
      </c>
      <c r="R157" s="12" cm="1">
        <f t="array" ref="R157">SUMPRODUCT(($G$2:$G$3117=G157)*(Q157&gt;$Q$2:$Q$3117))+1</f>
        <v>4</v>
      </c>
      <c r="S157" s="12">
        <f t="shared" si="21"/>
        <v>400791</v>
      </c>
      <c r="T157" cm="1">
        <f t="array" ref="T157">SUMPRODUCT(($G$2:$G$3117=G157)*(S157&gt;$S$2:$S$3117))+1</f>
        <v>4</v>
      </c>
      <c r="U157" t="str">
        <f t="shared" si="22"/>
        <v>BHA #</v>
      </c>
      <c r="V157">
        <v>0</v>
      </c>
      <c r="W157" t="s">
        <v>11</v>
      </c>
      <c r="X157">
        <f t="shared" si="23"/>
        <v>2023</v>
      </c>
    </row>
    <row r="158" spans="1:24" x14ac:dyDescent="0.25">
      <c r="A158" s="10" t="str">
        <f t="shared" si="16"/>
        <v/>
      </c>
      <c r="B158" s="10" t="str">
        <f t="shared" si="17"/>
        <v/>
      </c>
      <c r="C158" s="10" t="str">
        <f t="shared" si="18"/>
        <v>Floodlit44973</v>
      </c>
      <c r="D158" s="5" t="str">
        <f>IF('by region'!$C$2="Any","Any",'Fixture list'!W158)&amp;M158&amp;IF('by region'!$I$2="Any","Any",N158)&amp;G158</f>
        <v>AnyNULLAny44973</v>
      </c>
      <c r="E158" s="5" t="e">
        <f>IF(I158=#REF!,'Fixture list'!G158,"")</f>
        <v>#REF!</v>
      </c>
      <c r="F158" s="5" t="str">
        <f t="shared" si="19"/>
        <v>449734</v>
      </c>
      <c r="G158" s="13">
        <v>44973</v>
      </c>
      <c r="H158" s="14" t="s">
        <v>34</v>
      </c>
      <c r="I158" s="14" t="s">
        <v>29</v>
      </c>
      <c r="J158" s="14" t="s">
        <v>32</v>
      </c>
      <c r="K158" s="14" t="s">
        <v>30</v>
      </c>
      <c r="L158" s="14" t="s">
        <v>30</v>
      </c>
      <c r="M158" s="14" t="s">
        <v>30</v>
      </c>
      <c r="N158" s="14" t="s">
        <v>30</v>
      </c>
      <c r="O158" s="14" t="s">
        <v>33</v>
      </c>
      <c r="P158" s="14" t="s">
        <v>327</v>
      </c>
      <c r="Q158" s="12">
        <f t="shared" si="20"/>
        <v>3</v>
      </c>
      <c r="R158" s="12" cm="1">
        <f t="array" ref="R158">SUMPRODUCT(($G$2:$G$3117=G158)*(Q158&gt;$Q$2:$Q$3117))+1</f>
        <v>4</v>
      </c>
      <c r="S158" s="12">
        <f t="shared" si="21"/>
        <v>412688</v>
      </c>
      <c r="T158" cm="1">
        <f t="array" ref="T158">SUMPRODUCT(($G$2:$G$3117=G158)*(S158&gt;$S$2:$S$3117))+1</f>
        <v>4</v>
      </c>
      <c r="U158" t="str">
        <f t="shared" si="22"/>
        <v>BHA #</v>
      </c>
      <c r="V158">
        <v>0</v>
      </c>
      <c r="W158" t="s">
        <v>19</v>
      </c>
      <c r="X158">
        <f t="shared" si="23"/>
        <v>2023</v>
      </c>
    </row>
    <row r="159" spans="1:24" x14ac:dyDescent="0.25">
      <c r="A159" s="10" t="str">
        <f t="shared" si="16"/>
        <v/>
      </c>
      <c r="B159" s="10" t="str">
        <f t="shared" si="17"/>
        <v/>
      </c>
      <c r="C159" s="10" t="str">
        <f t="shared" si="18"/>
        <v>Floodlit44974</v>
      </c>
      <c r="D159" s="5" t="str">
        <f>IF('by region'!$C$2="Any","Any",'Fixture list'!W159)&amp;M159&amp;IF('by region'!$I$2="Any","Any",N159)&amp;G159</f>
        <v>AnyNULLAny44974</v>
      </c>
      <c r="E159" s="5" t="e">
        <f>IF(I159=#REF!,'Fixture list'!G159,"")</f>
        <v>#REF!</v>
      </c>
      <c r="F159" s="5" t="str">
        <f t="shared" si="19"/>
        <v>449744</v>
      </c>
      <c r="G159" s="13">
        <v>44974</v>
      </c>
      <c r="H159" s="14" t="s">
        <v>35</v>
      </c>
      <c r="I159" s="14" t="s">
        <v>29</v>
      </c>
      <c r="J159" s="14" t="s">
        <v>32</v>
      </c>
      <c r="K159" s="14" t="s">
        <v>30</v>
      </c>
      <c r="L159" s="14" t="s">
        <v>30</v>
      </c>
      <c r="M159" s="14" t="s">
        <v>30</v>
      </c>
      <c r="N159" s="14" t="s">
        <v>30</v>
      </c>
      <c r="O159" s="14" t="s">
        <v>33</v>
      </c>
      <c r="P159" s="14" t="s">
        <v>331</v>
      </c>
      <c r="Q159" s="12">
        <f t="shared" si="20"/>
        <v>3</v>
      </c>
      <c r="R159" s="12" cm="1">
        <f t="array" ref="R159">SUMPRODUCT(($G$2:$G$3117=G159)*(Q159&gt;$Q$2:$Q$3117))+1</f>
        <v>4</v>
      </c>
      <c r="S159" s="12">
        <f t="shared" si="21"/>
        <v>412693</v>
      </c>
      <c r="T159" cm="1">
        <f t="array" ref="T159">SUMPRODUCT(($G$2:$G$3117=G159)*(S159&gt;$S$2:$S$3117))+1</f>
        <v>4</v>
      </c>
      <c r="U159" t="str">
        <f t="shared" si="22"/>
        <v>BHA #</v>
      </c>
      <c r="V159">
        <v>0</v>
      </c>
      <c r="W159" t="s">
        <v>17</v>
      </c>
      <c r="X159">
        <f t="shared" si="23"/>
        <v>2023</v>
      </c>
    </row>
    <row r="160" spans="1:24" x14ac:dyDescent="0.25">
      <c r="A160" s="10" t="str">
        <f t="shared" si="16"/>
        <v/>
      </c>
      <c r="B160" s="10" t="str">
        <f t="shared" si="17"/>
        <v/>
      </c>
      <c r="C160" s="10" t="str">
        <f t="shared" si="18"/>
        <v>Floodlit44975</v>
      </c>
      <c r="D160" s="5" t="str">
        <f>IF('by region'!$C$2="Any","Any",'Fixture list'!W160)&amp;M160&amp;IF('by region'!$I$2="Any","Any",N160)&amp;G160</f>
        <v>AnyNULLAny44975</v>
      </c>
      <c r="E160" s="5" t="e">
        <f>IF(I160=#REF!,'Fixture list'!G160,"")</f>
        <v>#REF!</v>
      </c>
      <c r="F160" s="5" t="str">
        <f t="shared" si="19"/>
        <v>449755</v>
      </c>
      <c r="G160" s="13">
        <v>44975</v>
      </c>
      <c r="H160" s="14" t="s">
        <v>37</v>
      </c>
      <c r="I160" s="14" t="s">
        <v>29</v>
      </c>
      <c r="J160" s="14" t="s">
        <v>32</v>
      </c>
      <c r="K160" s="14" t="s">
        <v>30</v>
      </c>
      <c r="L160" s="14" t="s">
        <v>30</v>
      </c>
      <c r="M160" s="14" t="s">
        <v>30</v>
      </c>
      <c r="N160" s="14" t="s">
        <v>30</v>
      </c>
      <c r="O160" s="14" t="s">
        <v>33</v>
      </c>
      <c r="P160" s="14" t="s">
        <v>335</v>
      </c>
      <c r="Q160" s="12">
        <f t="shared" si="20"/>
        <v>3</v>
      </c>
      <c r="R160" s="12" cm="1">
        <f t="array" ref="R160">SUMPRODUCT(($G$2:$G$3117=G160)*(Q160&gt;$Q$2:$Q$3117))+1</f>
        <v>5</v>
      </c>
      <c r="S160" s="12">
        <f t="shared" si="21"/>
        <v>599966</v>
      </c>
      <c r="T160" cm="1">
        <f t="array" ref="T160">SUMPRODUCT(($G$2:$G$3117=G160)*(S160&gt;$S$2:$S$3117))+1</f>
        <v>5</v>
      </c>
      <c r="U160" t="str">
        <f t="shared" si="22"/>
        <v>BHA #</v>
      </c>
      <c r="V160">
        <v>0</v>
      </c>
      <c r="W160" t="s">
        <v>11</v>
      </c>
      <c r="X160">
        <f t="shared" si="23"/>
        <v>2023</v>
      </c>
    </row>
    <row r="161" spans="1:24" x14ac:dyDescent="0.25">
      <c r="A161" s="10" t="str">
        <f t="shared" si="16"/>
        <v/>
      </c>
      <c r="B161" s="10" t="str">
        <f t="shared" si="17"/>
        <v/>
      </c>
      <c r="C161" s="10" t="str">
        <f t="shared" si="18"/>
        <v>Floodlit44977</v>
      </c>
      <c r="D161" s="5" t="str">
        <f>IF('by region'!$C$2="Any","Any",'Fixture list'!W161)&amp;M161&amp;IF('by region'!$I$2="Any","Any",N161)&amp;G161</f>
        <v>AnyNULLAny44977</v>
      </c>
      <c r="E161" s="5" t="e">
        <f>IF(I161=#REF!,'Fixture list'!G161,"")</f>
        <v>#REF!</v>
      </c>
      <c r="F161" s="5" t="str">
        <f t="shared" si="19"/>
        <v>449773</v>
      </c>
      <c r="G161" s="13">
        <v>44977</v>
      </c>
      <c r="H161" s="14" t="s">
        <v>42</v>
      </c>
      <c r="I161" s="14" t="s">
        <v>29</v>
      </c>
      <c r="J161" s="14" t="s">
        <v>32</v>
      </c>
      <c r="K161" s="14" t="s">
        <v>30</v>
      </c>
      <c r="L161" s="14" t="s">
        <v>30</v>
      </c>
      <c r="M161" s="14" t="s">
        <v>30</v>
      </c>
      <c r="N161" s="14" t="s">
        <v>30</v>
      </c>
      <c r="O161" s="14" t="s">
        <v>33</v>
      </c>
      <c r="P161" s="14" t="s">
        <v>342</v>
      </c>
      <c r="Q161" s="12">
        <f t="shared" si="20"/>
        <v>3</v>
      </c>
      <c r="R161" s="12" cm="1">
        <f t="array" ref="R161">SUMPRODUCT(($G$2:$G$3117=G161)*(Q161&gt;$Q$2:$Q$3117))+1</f>
        <v>3</v>
      </c>
      <c r="S161" s="12">
        <f t="shared" si="21"/>
        <v>313698</v>
      </c>
      <c r="T161" cm="1">
        <f t="array" ref="T161">SUMPRODUCT(($G$2:$G$3117=G161)*(S161&gt;$S$2:$S$3117))+1</f>
        <v>3</v>
      </c>
      <c r="U161" t="str">
        <f t="shared" si="22"/>
        <v>BHA #</v>
      </c>
      <c r="V161">
        <v>0</v>
      </c>
      <c r="W161" t="s">
        <v>19</v>
      </c>
      <c r="X161">
        <f t="shared" si="23"/>
        <v>2023</v>
      </c>
    </row>
    <row r="162" spans="1:24" x14ac:dyDescent="0.25">
      <c r="A162" s="10" t="str">
        <f t="shared" si="16"/>
        <v/>
      </c>
      <c r="B162" s="10" t="str">
        <f t="shared" si="17"/>
        <v/>
      </c>
      <c r="C162" s="10" t="str">
        <f t="shared" si="18"/>
        <v>Floodlit44979</v>
      </c>
      <c r="D162" s="5" t="str">
        <f>IF('by region'!$C$2="Any","Any",'Fixture list'!W162)&amp;M162&amp;IF('by region'!$I$2="Any","Any",N162)&amp;G162</f>
        <v>AnyNULLAny44979</v>
      </c>
      <c r="E162" s="5" t="e">
        <f>IF(I162=#REF!,'Fixture list'!G162,"")</f>
        <v>#REF!</v>
      </c>
      <c r="F162" s="5" t="str">
        <f t="shared" si="19"/>
        <v>449794</v>
      </c>
      <c r="G162" s="13">
        <v>44979</v>
      </c>
      <c r="H162" s="14" t="s">
        <v>27</v>
      </c>
      <c r="I162" s="14" t="s">
        <v>29</v>
      </c>
      <c r="J162" s="14" t="s">
        <v>32</v>
      </c>
      <c r="K162" s="14" t="s">
        <v>30</v>
      </c>
      <c r="L162" s="14" t="s">
        <v>30</v>
      </c>
      <c r="M162" s="14" t="s">
        <v>30</v>
      </c>
      <c r="N162" s="14" t="s">
        <v>30</v>
      </c>
      <c r="O162" s="14" t="s">
        <v>33</v>
      </c>
      <c r="P162" s="14" t="s">
        <v>348</v>
      </c>
      <c r="Q162" s="12">
        <f t="shared" si="20"/>
        <v>3</v>
      </c>
      <c r="R162" s="12" cm="1">
        <f t="array" ref="R162">SUMPRODUCT(($G$2:$G$3117=G162)*(Q162&gt;$Q$2:$Q$3117))+1</f>
        <v>4</v>
      </c>
      <c r="S162" s="12">
        <f t="shared" si="21"/>
        <v>412695</v>
      </c>
      <c r="T162" cm="1">
        <f t="array" ref="T162">SUMPRODUCT(($G$2:$G$3117=G162)*(S162&gt;$S$2:$S$3117))+1</f>
        <v>4</v>
      </c>
      <c r="U162" t="str">
        <f t="shared" si="22"/>
        <v>BHA #</v>
      </c>
      <c r="V162">
        <v>0</v>
      </c>
      <c r="W162" t="s">
        <v>11</v>
      </c>
      <c r="X162">
        <f t="shared" si="23"/>
        <v>2023</v>
      </c>
    </row>
    <row r="163" spans="1:24" x14ac:dyDescent="0.25">
      <c r="A163" s="10" t="str">
        <f t="shared" si="16"/>
        <v/>
      </c>
      <c r="B163" s="10" t="str">
        <f t="shared" si="17"/>
        <v/>
      </c>
      <c r="C163" s="10" t="str">
        <f t="shared" si="18"/>
        <v>Floodlit44980</v>
      </c>
      <c r="D163" s="5" t="str">
        <f>IF('by region'!$C$2="Any","Any",'Fixture list'!W163)&amp;M163&amp;IF('by region'!$I$2="Any","Any",N163)&amp;G163</f>
        <v>AnyNULLAny44980</v>
      </c>
      <c r="E163" s="5" t="e">
        <f>IF(I163=#REF!,'Fixture list'!G163,"")</f>
        <v>#REF!</v>
      </c>
      <c r="F163" s="5" t="str">
        <f t="shared" si="19"/>
        <v>449804</v>
      </c>
      <c r="G163" s="13">
        <v>44980</v>
      </c>
      <c r="H163" s="14" t="s">
        <v>34</v>
      </c>
      <c r="I163" s="14" t="s">
        <v>29</v>
      </c>
      <c r="J163" s="14" t="s">
        <v>32</v>
      </c>
      <c r="K163" s="14" t="s">
        <v>30</v>
      </c>
      <c r="L163" s="14" t="s">
        <v>30</v>
      </c>
      <c r="M163" s="14" t="s">
        <v>30</v>
      </c>
      <c r="N163" s="14" t="s">
        <v>30</v>
      </c>
      <c r="O163" s="14" t="s">
        <v>33</v>
      </c>
      <c r="P163" s="14" t="s">
        <v>352</v>
      </c>
      <c r="Q163" s="12">
        <f t="shared" si="20"/>
        <v>3</v>
      </c>
      <c r="R163" s="12" cm="1">
        <f t="array" ref="R163">SUMPRODUCT(($G$2:$G$3117=G163)*(Q163&gt;$Q$2:$Q$3117))+1</f>
        <v>4</v>
      </c>
      <c r="S163" s="12">
        <f t="shared" si="21"/>
        <v>412696</v>
      </c>
      <c r="T163" cm="1">
        <f t="array" ref="T163">SUMPRODUCT(($G$2:$G$3117=G163)*(S163&gt;$S$2:$S$3117))+1</f>
        <v>4</v>
      </c>
      <c r="U163" t="str">
        <f t="shared" si="22"/>
        <v>BHA #</v>
      </c>
      <c r="V163">
        <v>0</v>
      </c>
      <c r="W163" t="s">
        <v>30</v>
      </c>
      <c r="X163">
        <f t="shared" si="23"/>
        <v>2023</v>
      </c>
    </row>
    <row r="164" spans="1:24" x14ac:dyDescent="0.25">
      <c r="A164" s="10" t="str">
        <f t="shared" si="16"/>
        <v/>
      </c>
      <c r="B164" s="10" t="str">
        <f t="shared" si="17"/>
        <v/>
      </c>
      <c r="C164" s="10" t="str">
        <f t="shared" si="18"/>
        <v>Floodlit44981</v>
      </c>
      <c r="D164" s="5" t="str">
        <f>IF('by region'!$C$2="Any","Any",'Fixture list'!W164)&amp;M164&amp;IF('by region'!$I$2="Any","Any",N164)&amp;G164</f>
        <v>AnyNULLAny44981</v>
      </c>
      <c r="E164" s="5" t="e">
        <f>IF(I164=#REF!,'Fixture list'!G164,"")</f>
        <v>#REF!</v>
      </c>
      <c r="F164" s="5" t="str">
        <f t="shared" si="19"/>
        <v>449814</v>
      </c>
      <c r="G164" s="13">
        <v>44981</v>
      </c>
      <c r="H164" s="14" t="s">
        <v>35</v>
      </c>
      <c r="I164" s="14" t="s">
        <v>29</v>
      </c>
      <c r="J164" s="14" t="s">
        <v>32</v>
      </c>
      <c r="K164" s="14" t="s">
        <v>30</v>
      </c>
      <c r="L164" s="14" t="s">
        <v>30</v>
      </c>
      <c r="M164" s="14" t="s">
        <v>30</v>
      </c>
      <c r="N164" s="14" t="s">
        <v>30</v>
      </c>
      <c r="O164" s="14" t="s">
        <v>33</v>
      </c>
      <c r="P164" s="14" t="s">
        <v>356</v>
      </c>
      <c r="Q164" s="12">
        <f t="shared" si="20"/>
        <v>3</v>
      </c>
      <c r="R164" s="12" cm="1">
        <f t="array" ref="R164">SUMPRODUCT(($G$2:$G$3117=G164)*(Q164&gt;$Q$2:$Q$3117))+1</f>
        <v>4</v>
      </c>
      <c r="S164" s="12">
        <f t="shared" si="21"/>
        <v>412697</v>
      </c>
      <c r="T164" cm="1">
        <f t="array" ref="T164">SUMPRODUCT(($G$2:$G$3117=G164)*(S164&gt;$S$2:$S$3117))+1</f>
        <v>4</v>
      </c>
      <c r="U164" t="str">
        <f t="shared" si="22"/>
        <v>BHA #</v>
      </c>
      <c r="V164">
        <v>0</v>
      </c>
      <c r="W164" t="s">
        <v>30</v>
      </c>
      <c r="X164">
        <f t="shared" si="23"/>
        <v>2023</v>
      </c>
    </row>
    <row r="165" spans="1:24" x14ac:dyDescent="0.25">
      <c r="A165" s="10" t="str">
        <f t="shared" si="16"/>
        <v/>
      </c>
      <c r="B165" s="10" t="str">
        <f t="shared" si="17"/>
        <v/>
      </c>
      <c r="C165" s="10" t="str">
        <f t="shared" si="18"/>
        <v>Floodlit44982</v>
      </c>
      <c r="D165" s="5" t="str">
        <f>IF('by region'!$C$2="Any","Any",'Fixture list'!W165)&amp;M165&amp;IF('by region'!$I$2="Any","Any",N165)&amp;G165</f>
        <v>AnyNULLAny44982</v>
      </c>
      <c r="E165" s="5" t="e">
        <f>IF(I165=#REF!,'Fixture list'!G165,"")</f>
        <v>#REF!</v>
      </c>
      <c r="F165" s="5" t="str">
        <f t="shared" si="19"/>
        <v>449825</v>
      </c>
      <c r="G165" s="13">
        <v>44982</v>
      </c>
      <c r="H165" s="14" t="s">
        <v>37</v>
      </c>
      <c r="I165" s="14" t="s">
        <v>29</v>
      </c>
      <c r="J165" s="14" t="s">
        <v>32</v>
      </c>
      <c r="K165" s="14" t="s">
        <v>30</v>
      </c>
      <c r="L165" s="14" t="s">
        <v>30</v>
      </c>
      <c r="M165" s="14" t="s">
        <v>30</v>
      </c>
      <c r="N165" s="14" t="s">
        <v>30</v>
      </c>
      <c r="O165" s="14" t="s">
        <v>33</v>
      </c>
      <c r="P165" s="14" t="s">
        <v>360</v>
      </c>
      <c r="Q165" s="12">
        <f t="shared" si="20"/>
        <v>3</v>
      </c>
      <c r="R165" s="12" cm="1">
        <f t="array" ref="R165">SUMPRODUCT(($G$2:$G$3117=G165)*(Q165&gt;$Q$2:$Q$3117))+1</f>
        <v>5</v>
      </c>
      <c r="S165" s="12">
        <f t="shared" si="21"/>
        <v>599967</v>
      </c>
      <c r="T165" cm="1">
        <f t="array" ref="T165">SUMPRODUCT(($G$2:$G$3117=G165)*(S165&gt;$S$2:$S$3117))+1</f>
        <v>5</v>
      </c>
      <c r="U165" t="str">
        <f t="shared" si="22"/>
        <v>BHA #</v>
      </c>
      <c r="V165">
        <v>0</v>
      </c>
      <c r="W165" t="s">
        <v>17</v>
      </c>
      <c r="X165">
        <f t="shared" si="23"/>
        <v>2023</v>
      </c>
    </row>
    <row r="166" spans="1:24" x14ac:dyDescent="0.25">
      <c r="A166" s="10" t="str">
        <f t="shared" si="16"/>
        <v/>
      </c>
      <c r="B166" s="10" t="str">
        <f t="shared" si="17"/>
        <v/>
      </c>
      <c r="C166" s="10" t="str">
        <f t="shared" si="18"/>
        <v>Floodlit44986</v>
      </c>
      <c r="D166" s="5" t="str">
        <f>IF('by region'!$C$2="Any","Any",'Fixture list'!W166)&amp;M166&amp;IF('by region'!$I$2="Any","Any",N166)&amp;G166</f>
        <v>AnyNULLAny44986</v>
      </c>
      <c r="E166" s="5" t="e">
        <f>IF(I166=#REF!,'Fixture list'!G166,"")</f>
        <v>#REF!</v>
      </c>
      <c r="F166" s="5" t="str">
        <f t="shared" si="19"/>
        <v>449864</v>
      </c>
      <c r="G166" s="13">
        <v>44986</v>
      </c>
      <c r="H166" s="14" t="s">
        <v>27</v>
      </c>
      <c r="I166" s="14" t="s">
        <v>29</v>
      </c>
      <c r="J166" s="14" t="s">
        <v>32</v>
      </c>
      <c r="K166" s="14" t="s">
        <v>30</v>
      </c>
      <c r="L166" s="14" t="s">
        <v>30</v>
      </c>
      <c r="M166" s="14" t="s">
        <v>30</v>
      </c>
      <c r="N166" s="14" t="s">
        <v>30</v>
      </c>
      <c r="O166" s="14" t="s">
        <v>33</v>
      </c>
      <c r="P166" s="14" t="s">
        <v>373</v>
      </c>
      <c r="Q166" s="12">
        <f t="shared" si="20"/>
        <v>3</v>
      </c>
      <c r="R166" s="12" cm="1">
        <f t="array" ref="R166">SUMPRODUCT(($G$2:$G$3117=G166)*(Q166&gt;$Q$2:$Q$3117))+1</f>
        <v>4</v>
      </c>
      <c r="S166" s="12">
        <f t="shared" si="21"/>
        <v>412699</v>
      </c>
      <c r="T166" cm="1">
        <f t="array" ref="T166">SUMPRODUCT(($G$2:$G$3117=G166)*(S166&gt;$S$2:$S$3117))+1</f>
        <v>4</v>
      </c>
      <c r="U166" t="str">
        <f t="shared" si="22"/>
        <v>BHA #</v>
      </c>
      <c r="V166">
        <v>0</v>
      </c>
      <c r="W166" t="s">
        <v>11</v>
      </c>
      <c r="X166">
        <f t="shared" si="23"/>
        <v>2023</v>
      </c>
    </row>
    <row r="167" spans="1:24" x14ac:dyDescent="0.25">
      <c r="A167" s="10" t="str">
        <f t="shared" si="16"/>
        <v/>
      </c>
      <c r="B167" s="10" t="str">
        <f t="shared" si="17"/>
        <v/>
      </c>
      <c r="C167" s="10" t="str">
        <f t="shared" si="18"/>
        <v>Floodlit44987</v>
      </c>
      <c r="D167" s="5" t="str">
        <f>IF('by region'!$C$2="Any","Any",'Fixture list'!W167)&amp;M167&amp;IF('by region'!$I$2="Any","Any",N167)&amp;G167</f>
        <v>AnyNULLAny44987</v>
      </c>
      <c r="E167" s="5" t="e">
        <f>IF(I167=#REF!,'Fixture list'!G167,"")</f>
        <v>#REF!</v>
      </c>
      <c r="F167" s="5" t="str">
        <f t="shared" si="19"/>
        <v>449874</v>
      </c>
      <c r="G167" s="13">
        <v>44987</v>
      </c>
      <c r="H167" s="14" t="s">
        <v>34</v>
      </c>
      <c r="I167" s="14" t="s">
        <v>29</v>
      </c>
      <c r="J167" s="14" t="s">
        <v>32</v>
      </c>
      <c r="K167" s="14" t="s">
        <v>30</v>
      </c>
      <c r="L167" s="14" t="s">
        <v>30</v>
      </c>
      <c r="M167" s="14" t="s">
        <v>30</v>
      </c>
      <c r="N167" s="14" t="s">
        <v>30</v>
      </c>
      <c r="O167" s="14" t="s">
        <v>33</v>
      </c>
      <c r="P167" s="14" t="s">
        <v>377</v>
      </c>
      <c r="Q167" s="12">
        <f t="shared" si="20"/>
        <v>3</v>
      </c>
      <c r="R167" s="12" cm="1">
        <f t="array" ref="R167">SUMPRODUCT(($G$2:$G$3117=G167)*(Q167&gt;$Q$2:$Q$3117))+1</f>
        <v>4</v>
      </c>
      <c r="S167" s="12">
        <f t="shared" si="21"/>
        <v>412704</v>
      </c>
      <c r="T167" cm="1">
        <f t="array" ref="T167">SUMPRODUCT(($G$2:$G$3117=G167)*(S167&gt;$S$2:$S$3117))+1</f>
        <v>4</v>
      </c>
      <c r="U167" t="str">
        <f t="shared" si="22"/>
        <v>BHA #</v>
      </c>
      <c r="V167">
        <v>0</v>
      </c>
      <c r="W167" t="s">
        <v>30</v>
      </c>
      <c r="X167">
        <f t="shared" si="23"/>
        <v>2023</v>
      </c>
    </row>
    <row r="168" spans="1:24" x14ac:dyDescent="0.25">
      <c r="A168" s="10" t="str">
        <f t="shared" si="16"/>
        <v/>
      </c>
      <c r="B168" s="10" t="str">
        <f t="shared" si="17"/>
        <v/>
      </c>
      <c r="C168" s="10" t="str">
        <f t="shared" si="18"/>
        <v>Floodlit44988</v>
      </c>
      <c r="D168" s="5" t="str">
        <f>IF('by region'!$C$2="Any","Any",'Fixture list'!W168)&amp;M168&amp;IF('by region'!$I$2="Any","Any",N168)&amp;G168</f>
        <v>AnyNULLAny44988</v>
      </c>
      <c r="E168" s="5" t="e">
        <f>IF(I168=#REF!,'Fixture list'!G168,"")</f>
        <v>#REF!</v>
      </c>
      <c r="F168" s="5" t="str">
        <f t="shared" si="19"/>
        <v>449884</v>
      </c>
      <c r="G168" s="13">
        <v>44988</v>
      </c>
      <c r="H168" s="14" t="s">
        <v>35</v>
      </c>
      <c r="I168" s="14" t="s">
        <v>29</v>
      </c>
      <c r="J168" s="14" t="s">
        <v>32</v>
      </c>
      <c r="K168" s="14" t="s">
        <v>30</v>
      </c>
      <c r="L168" s="14" t="s">
        <v>30</v>
      </c>
      <c r="M168" s="14" t="s">
        <v>30</v>
      </c>
      <c r="N168" s="14" t="s">
        <v>30</v>
      </c>
      <c r="O168" s="14" t="s">
        <v>33</v>
      </c>
      <c r="P168" s="14" t="s">
        <v>381</v>
      </c>
      <c r="Q168" s="12">
        <f t="shared" si="20"/>
        <v>3</v>
      </c>
      <c r="R168" s="12" cm="1">
        <f t="array" ref="R168">SUMPRODUCT(($G$2:$G$3117=G168)*(Q168&gt;$Q$2:$Q$3117))+1</f>
        <v>4</v>
      </c>
      <c r="S168" s="12">
        <f t="shared" si="21"/>
        <v>412701</v>
      </c>
      <c r="T168" cm="1">
        <f t="array" ref="T168">SUMPRODUCT(($G$2:$G$3117=G168)*(S168&gt;$S$2:$S$3117))+1</f>
        <v>4</v>
      </c>
      <c r="U168" t="str">
        <f t="shared" si="22"/>
        <v>BHA #</v>
      </c>
      <c r="V168">
        <v>0</v>
      </c>
      <c r="W168" t="s">
        <v>19</v>
      </c>
      <c r="X168">
        <f t="shared" si="23"/>
        <v>2023</v>
      </c>
    </row>
    <row r="169" spans="1:24" x14ac:dyDescent="0.25">
      <c r="A169" s="10" t="str">
        <f t="shared" si="16"/>
        <v/>
      </c>
      <c r="B169" s="10" t="str">
        <f t="shared" si="17"/>
        <v/>
      </c>
      <c r="C169" s="10" t="str">
        <f t="shared" si="18"/>
        <v>Floodlit44989</v>
      </c>
      <c r="D169" s="5" t="str">
        <f>IF('by region'!$C$2="Any","Any",'Fixture list'!W169)&amp;M169&amp;IF('by region'!$I$2="Any","Any",N169)&amp;G169</f>
        <v>AnyNULLAny44989</v>
      </c>
      <c r="E169" s="5" t="e">
        <f>IF(I169=#REF!,'Fixture list'!G169,"")</f>
        <v>#REF!</v>
      </c>
      <c r="F169" s="5" t="str">
        <f t="shared" si="19"/>
        <v>449895</v>
      </c>
      <c r="G169" s="13">
        <v>44989</v>
      </c>
      <c r="H169" s="14" t="s">
        <v>37</v>
      </c>
      <c r="I169" s="14" t="s">
        <v>29</v>
      </c>
      <c r="J169" s="14" t="s">
        <v>32</v>
      </c>
      <c r="K169" s="14" t="s">
        <v>30</v>
      </c>
      <c r="L169" s="14" t="s">
        <v>30</v>
      </c>
      <c r="M169" s="14" t="s">
        <v>30</v>
      </c>
      <c r="N169" s="14" t="s">
        <v>30</v>
      </c>
      <c r="O169" s="14" t="s">
        <v>33</v>
      </c>
      <c r="P169" s="14" t="s">
        <v>385</v>
      </c>
      <c r="Q169" s="12">
        <f t="shared" si="20"/>
        <v>3</v>
      </c>
      <c r="R169" s="12" cm="1">
        <f t="array" ref="R169">SUMPRODUCT(($G$2:$G$3117=G169)*(Q169&gt;$Q$2:$Q$3117))+1</f>
        <v>5</v>
      </c>
      <c r="S169" s="12">
        <f t="shared" si="21"/>
        <v>599968</v>
      </c>
      <c r="T169" cm="1">
        <f t="array" ref="T169">SUMPRODUCT(($G$2:$G$3117=G169)*(S169&gt;$S$2:$S$3117))+1</f>
        <v>5</v>
      </c>
      <c r="U169" t="str">
        <f t="shared" si="22"/>
        <v>BHA #</v>
      </c>
      <c r="V169">
        <v>0</v>
      </c>
      <c r="W169" t="s">
        <v>17</v>
      </c>
      <c r="X169">
        <f t="shared" si="23"/>
        <v>2023</v>
      </c>
    </row>
    <row r="170" spans="1:24" x14ac:dyDescent="0.25">
      <c r="A170" s="10" t="str">
        <f t="shared" si="16"/>
        <v/>
      </c>
      <c r="B170" s="10" t="str">
        <f t="shared" si="17"/>
        <v/>
      </c>
      <c r="C170" s="10" t="str">
        <f t="shared" si="18"/>
        <v>Floodlit44993</v>
      </c>
      <c r="D170" s="5" t="str">
        <f>IF('by region'!$C$2="Any","Any",'Fixture list'!W170)&amp;M170&amp;IF('by region'!$I$2="Any","Any",N170)&amp;G170</f>
        <v>AnyNULLAny44993</v>
      </c>
      <c r="E170" s="5" t="e">
        <f>IF(I170=#REF!,'Fixture list'!G170,"")</f>
        <v>#REF!</v>
      </c>
      <c r="F170" s="5" t="str">
        <f t="shared" si="19"/>
        <v>449934</v>
      </c>
      <c r="G170" s="13">
        <v>44993</v>
      </c>
      <c r="H170" s="14" t="s">
        <v>27</v>
      </c>
      <c r="I170" s="14" t="s">
        <v>29</v>
      </c>
      <c r="J170" s="14" t="s">
        <v>32</v>
      </c>
      <c r="K170" s="14" t="s">
        <v>30</v>
      </c>
      <c r="L170" s="14" t="s">
        <v>30</v>
      </c>
      <c r="M170" s="14" t="s">
        <v>30</v>
      </c>
      <c r="N170" s="14" t="s">
        <v>30</v>
      </c>
      <c r="O170" s="14" t="s">
        <v>33</v>
      </c>
      <c r="P170" s="14" t="s">
        <v>398</v>
      </c>
      <c r="Q170" s="12">
        <f t="shared" si="20"/>
        <v>3</v>
      </c>
      <c r="R170" s="12" cm="1">
        <f t="array" ref="R170">SUMPRODUCT(($G$2:$G$3117=G170)*(Q170&gt;$Q$2:$Q$3117))+1</f>
        <v>4</v>
      </c>
      <c r="S170" s="12">
        <f t="shared" si="21"/>
        <v>412703</v>
      </c>
      <c r="T170" cm="1">
        <f t="array" ref="T170">SUMPRODUCT(($G$2:$G$3117=G170)*(S170&gt;$S$2:$S$3117))+1</f>
        <v>4</v>
      </c>
      <c r="U170" t="str">
        <f t="shared" si="22"/>
        <v>BHA #</v>
      </c>
      <c r="V170">
        <v>0</v>
      </c>
      <c r="W170" t="s">
        <v>19</v>
      </c>
      <c r="X170">
        <f t="shared" si="23"/>
        <v>2023</v>
      </c>
    </row>
    <row r="171" spans="1:24" x14ac:dyDescent="0.25">
      <c r="A171" s="10" t="str">
        <f t="shared" si="16"/>
        <v/>
      </c>
      <c r="B171" s="10" t="str">
        <f t="shared" si="17"/>
        <v/>
      </c>
      <c r="C171" s="10" t="str">
        <f t="shared" si="18"/>
        <v>Floodlit44994</v>
      </c>
      <c r="D171" s="5" t="str">
        <f>IF('by region'!$C$2="Any","Any",'Fixture list'!W171)&amp;M171&amp;IF('by region'!$I$2="Any","Any",N171)&amp;G171</f>
        <v>AnyNULLAny44994</v>
      </c>
      <c r="E171" s="5" t="e">
        <f>IF(I171=#REF!,'Fixture list'!G171,"")</f>
        <v>#REF!</v>
      </c>
      <c r="F171" s="5" t="str">
        <f t="shared" si="19"/>
        <v>449944</v>
      </c>
      <c r="G171" s="13">
        <v>44994</v>
      </c>
      <c r="H171" s="14" t="s">
        <v>34</v>
      </c>
      <c r="I171" s="14" t="s">
        <v>29</v>
      </c>
      <c r="J171" s="14" t="s">
        <v>32</v>
      </c>
      <c r="K171" s="14" t="s">
        <v>30</v>
      </c>
      <c r="L171" s="14" t="s">
        <v>30</v>
      </c>
      <c r="M171" s="14" t="s">
        <v>30</v>
      </c>
      <c r="N171" s="14" t="s">
        <v>30</v>
      </c>
      <c r="O171" s="14" t="s">
        <v>33</v>
      </c>
      <c r="P171" s="14" t="s">
        <v>402</v>
      </c>
      <c r="Q171" s="12">
        <f t="shared" si="20"/>
        <v>3</v>
      </c>
      <c r="R171" s="12" cm="1">
        <f t="array" ref="R171">SUMPRODUCT(($G$2:$G$3117=G171)*(Q171&gt;$Q$2:$Q$3117))+1</f>
        <v>4</v>
      </c>
      <c r="S171" s="12">
        <f t="shared" si="21"/>
        <v>412700</v>
      </c>
      <c r="T171" cm="1">
        <f t="array" ref="T171">SUMPRODUCT(($G$2:$G$3117=G171)*(S171&gt;$S$2:$S$3117))+1</f>
        <v>4</v>
      </c>
      <c r="U171" t="str">
        <f t="shared" si="22"/>
        <v>BHA #</v>
      </c>
      <c r="V171">
        <v>0</v>
      </c>
      <c r="W171" t="s">
        <v>30</v>
      </c>
      <c r="X171">
        <f t="shared" si="23"/>
        <v>2023</v>
      </c>
    </row>
    <row r="172" spans="1:24" x14ac:dyDescent="0.25">
      <c r="A172" s="10" t="str">
        <f t="shared" si="16"/>
        <v/>
      </c>
      <c r="B172" s="10" t="str">
        <f t="shared" si="17"/>
        <v/>
      </c>
      <c r="C172" s="10" t="str">
        <f t="shared" si="18"/>
        <v>Floodlit44995</v>
      </c>
      <c r="D172" s="5" t="str">
        <f>IF('by region'!$C$2="Any","Any",'Fixture list'!W172)&amp;M172&amp;IF('by region'!$I$2="Any","Any",N172)&amp;G172</f>
        <v>AnyNULLAny44995</v>
      </c>
      <c r="E172" s="5" t="e">
        <f>IF(I172=#REF!,'Fixture list'!G172,"")</f>
        <v>#REF!</v>
      </c>
      <c r="F172" s="5" t="str">
        <f t="shared" si="19"/>
        <v>449954</v>
      </c>
      <c r="G172" s="13">
        <v>44995</v>
      </c>
      <c r="H172" s="14" t="s">
        <v>35</v>
      </c>
      <c r="I172" s="14" t="s">
        <v>29</v>
      </c>
      <c r="J172" s="14" t="s">
        <v>32</v>
      </c>
      <c r="K172" s="14" t="s">
        <v>30</v>
      </c>
      <c r="L172" s="14" t="s">
        <v>30</v>
      </c>
      <c r="M172" s="14" t="s">
        <v>30</v>
      </c>
      <c r="N172" s="14" t="s">
        <v>30</v>
      </c>
      <c r="O172" s="14" t="s">
        <v>33</v>
      </c>
      <c r="P172" s="14" t="s">
        <v>406</v>
      </c>
      <c r="Q172" s="12">
        <f t="shared" si="20"/>
        <v>3</v>
      </c>
      <c r="R172" s="12" cm="1">
        <f t="array" ref="R172">SUMPRODUCT(($G$2:$G$3117=G172)*(Q172&gt;$Q$2:$Q$3117))+1</f>
        <v>4</v>
      </c>
      <c r="S172" s="12">
        <f t="shared" si="21"/>
        <v>412705</v>
      </c>
      <c r="T172" cm="1">
        <f t="array" ref="T172">SUMPRODUCT(($G$2:$G$3117=G172)*(S172&gt;$S$2:$S$3117))+1</f>
        <v>4</v>
      </c>
      <c r="U172" t="str">
        <f t="shared" si="22"/>
        <v>BHA #</v>
      </c>
      <c r="V172">
        <v>0</v>
      </c>
      <c r="W172" t="s">
        <v>17</v>
      </c>
      <c r="X172">
        <f t="shared" si="23"/>
        <v>2023</v>
      </c>
    </row>
    <row r="173" spans="1:24" x14ac:dyDescent="0.25">
      <c r="A173" s="10" t="str">
        <f t="shared" si="16"/>
        <v/>
      </c>
      <c r="B173" s="10" t="str">
        <f t="shared" si="17"/>
        <v/>
      </c>
      <c r="C173" s="10" t="str">
        <f t="shared" si="18"/>
        <v>Floodlit44996</v>
      </c>
      <c r="D173" s="5" t="str">
        <f>IF('by region'!$C$2="Any","Any",'Fixture list'!W173)&amp;M173&amp;IF('by region'!$I$2="Any","Any",N173)&amp;G173</f>
        <v>AnyNULLAny44996</v>
      </c>
      <c r="E173" s="5" t="e">
        <f>IF(I173=#REF!,'Fixture list'!G173,"")</f>
        <v>#REF!</v>
      </c>
      <c r="F173" s="5" t="str">
        <f t="shared" si="19"/>
        <v>449965</v>
      </c>
      <c r="G173" s="13">
        <v>44996</v>
      </c>
      <c r="H173" s="14" t="s">
        <v>37</v>
      </c>
      <c r="I173" s="14" t="s">
        <v>29</v>
      </c>
      <c r="J173" s="14" t="s">
        <v>32</v>
      </c>
      <c r="K173" s="14" t="s">
        <v>30</v>
      </c>
      <c r="L173" s="14" t="s">
        <v>30</v>
      </c>
      <c r="M173" s="14" t="s">
        <v>30</v>
      </c>
      <c r="N173" s="14" t="s">
        <v>30</v>
      </c>
      <c r="O173" s="14" t="s">
        <v>33</v>
      </c>
      <c r="P173" s="14" t="s">
        <v>410</v>
      </c>
      <c r="Q173" s="12">
        <f t="shared" si="20"/>
        <v>3</v>
      </c>
      <c r="R173" s="12" cm="1">
        <f t="array" ref="R173">SUMPRODUCT(($G$2:$G$3117=G173)*(Q173&gt;$Q$2:$Q$3117))+1</f>
        <v>5</v>
      </c>
      <c r="S173" s="12">
        <f t="shared" si="21"/>
        <v>599969</v>
      </c>
      <c r="T173" cm="1">
        <f t="array" ref="T173">SUMPRODUCT(($G$2:$G$3117=G173)*(S173&gt;$S$2:$S$3117))+1</f>
        <v>5</v>
      </c>
      <c r="U173" t="str">
        <f t="shared" si="22"/>
        <v>BHA #</v>
      </c>
      <c r="V173">
        <v>0</v>
      </c>
      <c r="W173" t="s">
        <v>11</v>
      </c>
      <c r="X173">
        <f t="shared" si="23"/>
        <v>2023</v>
      </c>
    </row>
    <row r="174" spans="1:24" x14ac:dyDescent="0.25">
      <c r="A174" s="10" t="str">
        <f t="shared" si="16"/>
        <v/>
      </c>
      <c r="B174" s="10" t="str">
        <f t="shared" si="17"/>
        <v/>
      </c>
      <c r="C174" s="10" t="str">
        <f t="shared" si="18"/>
        <v>Floodlit44998</v>
      </c>
      <c r="D174" s="5" t="str">
        <f>IF('by region'!$C$2="Any","Any",'Fixture list'!W174)&amp;M174&amp;IF('by region'!$I$2="Any","Any",N174)&amp;G174</f>
        <v>AnyNULLAny44998</v>
      </c>
      <c r="E174" s="5" t="e">
        <f>IF(I174=#REF!,'Fixture list'!G174,"")</f>
        <v>#REF!</v>
      </c>
      <c r="F174" s="5" t="str">
        <f t="shared" si="19"/>
        <v>449984</v>
      </c>
      <c r="G174" s="13">
        <v>44998</v>
      </c>
      <c r="H174" s="14" t="s">
        <v>42</v>
      </c>
      <c r="I174" s="14" t="s">
        <v>29</v>
      </c>
      <c r="J174" s="14" t="s">
        <v>32</v>
      </c>
      <c r="K174" s="14" t="s">
        <v>30</v>
      </c>
      <c r="L174" s="14" t="s">
        <v>30</v>
      </c>
      <c r="M174" s="14" t="s">
        <v>30</v>
      </c>
      <c r="N174" s="14" t="s">
        <v>30</v>
      </c>
      <c r="O174" s="14" t="s">
        <v>33</v>
      </c>
      <c r="P174" s="14" t="s">
        <v>417</v>
      </c>
      <c r="Q174" s="12">
        <f t="shared" si="20"/>
        <v>3</v>
      </c>
      <c r="R174" s="12" cm="1">
        <f t="array" ref="R174">SUMPRODUCT(($G$2:$G$3117=G174)*(Q174&gt;$Q$2:$Q$3117))+1</f>
        <v>4</v>
      </c>
      <c r="S174" s="12">
        <f t="shared" si="21"/>
        <v>409993</v>
      </c>
      <c r="T174" cm="1">
        <f t="array" ref="T174">SUMPRODUCT(($G$2:$G$3117=G174)*(S174&gt;$S$2:$S$3117))+1</f>
        <v>4</v>
      </c>
      <c r="U174" t="str">
        <f t="shared" si="22"/>
        <v>BHA #</v>
      </c>
      <c r="V174">
        <v>0</v>
      </c>
      <c r="W174" t="s">
        <v>19</v>
      </c>
      <c r="X174">
        <f t="shared" si="23"/>
        <v>2023</v>
      </c>
    </row>
    <row r="175" spans="1:24" x14ac:dyDescent="0.25">
      <c r="A175" s="10" t="str">
        <f t="shared" si="16"/>
        <v/>
      </c>
      <c r="B175" s="10" t="str">
        <f t="shared" si="17"/>
        <v/>
      </c>
      <c r="C175" s="10" t="str">
        <f t="shared" si="18"/>
        <v>Floodlit44999</v>
      </c>
      <c r="D175" s="5" t="str">
        <f>IF('by region'!$C$2="Any","Any",'Fixture list'!W175)&amp;M175&amp;IF('by region'!$I$2="Any","Any",N175)&amp;G175</f>
        <v>AnyNULLAny44999</v>
      </c>
      <c r="E175" s="5" t="e">
        <f>IF(I175=#REF!,'Fixture list'!G175,"")</f>
        <v>#REF!</v>
      </c>
      <c r="F175" s="5" t="str">
        <f t="shared" si="19"/>
        <v>449994</v>
      </c>
      <c r="G175" s="13">
        <v>44999</v>
      </c>
      <c r="H175" s="14" t="s">
        <v>7</v>
      </c>
      <c r="I175" s="14" t="s">
        <v>29</v>
      </c>
      <c r="J175" s="14" t="s">
        <v>32</v>
      </c>
      <c r="K175" s="14" t="s">
        <v>30</v>
      </c>
      <c r="L175" s="14" t="s">
        <v>30</v>
      </c>
      <c r="M175" s="14" t="s">
        <v>30</v>
      </c>
      <c r="N175" s="14" t="s">
        <v>30</v>
      </c>
      <c r="O175" s="14" t="s">
        <v>33</v>
      </c>
      <c r="P175" s="14" t="s">
        <v>421</v>
      </c>
      <c r="Q175" s="12">
        <f t="shared" si="20"/>
        <v>3</v>
      </c>
      <c r="R175" s="12" cm="1">
        <f t="array" ref="R175">SUMPRODUCT(($G$2:$G$3117=G175)*(Q175&gt;$Q$2:$Q$3117))+1</f>
        <v>3</v>
      </c>
      <c r="S175" s="12">
        <f t="shared" si="21"/>
        <v>314224</v>
      </c>
      <c r="T175" cm="1">
        <f t="array" ref="T175">SUMPRODUCT(($G$2:$G$3117=G175)*(S175&gt;$S$2:$S$3117))+1</f>
        <v>4</v>
      </c>
      <c r="U175" t="str">
        <f t="shared" si="22"/>
        <v>BHA #</v>
      </c>
      <c r="V175">
        <v>0</v>
      </c>
      <c r="W175" t="s">
        <v>19</v>
      </c>
      <c r="X175">
        <f t="shared" si="23"/>
        <v>2023</v>
      </c>
    </row>
    <row r="176" spans="1:24" x14ac:dyDescent="0.25">
      <c r="A176" s="10" t="str">
        <f t="shared" si="16"/>
        <v/>
      </c>
      <c r="B176" s="10" t="str">
        <f t="shared" si="17"/>
        <v/>
      </c>
      <c r="C176" s="10" t="str">
        <f t="shared" si="18"/>
        <v>Floodlit45000</v>
      </c>
      <c r="D176" s="5" t="str">
        <f>IF('by region'!$C$2="Any","Any",'Fixture list'!W176)&amp;M176&amp;IF('by region'!$I$2="Any","Any",N176)&amp;G176</f>
        <v>AnyNULLAny45000</v>
      </c>
      <c r="E176" s="5" t="e">
        <f>IF(I176=#REF!,'Fixture list'!G176,"")</f>
        <v>#REF!</v>
      </c>
      <c r="F176" s="5" t="str">
        <f t="shared" si="19"/>
        <v>450004</v>
      </c>
      <c r="G176" s="13">
        <v>45000</v>
      </c>
      <c r="H176" s="14" t="s">
        <v>27</v>
      </c>
      <c r="I176" s="14" t="s">
        <v>29</v>
      </c>
      <c r="J176" s="14" t="s">
        <v>32</v>
      </c>
      <c r="K176" s="14" t="s">
        <v>30</v>
      </c>
      <c r="L176" s="14" t="s">
        <v>30</v>
      </c>
      <c r="M176" s="14" t="s">
        <v>30</v>
      </c>
      <c r="N176" s="14" t="s">
        <v>30</v>
      </c>
      <c r="O176" s="14" t="s">
        <v>33</v>
      </c>
      <c r="P176" s="14" t="s">
        <v>425</v>
      </c>
      <c r="Q176" s="12">
        <f t="shared" si="20"/>
        <v>3</v>
      </c>
      <c r="R176" s="12" cm="1">
        <f t="array" ref="R176">SUMPRODUCT(($G$2:$G$3117=G176)*(Q176&gt;$Q$2:$Q$3117))+1</f>
        <v>3</v>
      </c>
      <c r="S176" s="12">
        <f t="shared" si="21"/>
        <v>312707</v>
      </c>
      <c r="T176" cm="1">
        <f t="array" ref="T176">SUMPRODUCT(($G$2:$G$3117=G176)*(S176&gt;$S$2:$S$3117))+1</f>
        <v>4</v>
      </c>
      <c r="U176" t="str">
        <f t="shared" si="22"/>
        <v>BHA #</v>
      </c>
      <c r="V176">
        <v>0</v>
      </c>
      <c r="W176" t="s">
        <v>30</v>
      </c>
      <c r="X176">
        <f t="shared" si="23"/>
        <v>2023</v>
      </c>
    </row>
    <row r="177" spans="1:24" x14ac:dyDescent="0.25">
      <c r="A177" s="10" t="str">
        <f t="shared" si="16"/>
        <v/>
      </c>
      <c r="B177" s="10" t="str">
        <f t="shared" si="17"/>
        <v/>
      </c>
      <c r="C177" s="10" t="str">
        <f t="shared" si="18"/>
        <v>Floodlit45001</v>
      </c>
      <c r="D177" s="5" t="str">
        <f>IF('by region'!$C$2="Any","Any",'Fixture list'!W177)&amp;M177&amp;IF('by region'!$I$2="Any","Any",N177)&amp;G177</f>
        <v>AnyNULLAny45001</v>
      </c>
      <c r="E177" s="5" t="e">
        <f>IF(I177=#REF!,'Fixture list'!G177,"")</f>
        <v>#REF!</v>
      </c>
      <c r="F177" s="5" t="str">
        <f t="shared" si="19"/>
        <v>450014</v>
      </c>
      <c r="G177" s="13">
        <v>45001</v>
      </c>
      <c r="H177" s="14" t="s">
        <v>34</v>
      </c>
      <c r="I177" s="14" t="s">
        <v>29</v>
      </c>
      <c r="J177" s="14" t="s">
        <v>32</v>
      </c>
      <c r="K177" s="14" t="s">
        <v>30</v>
      </c>
      <c r="L177" s="14" t="s">
        <v>30</v>
      </c>
      <c r="M177" s="14" t="s">
        <v>30</v>
      </c>
      <c r="N177" s="14" t="s">
        <v>30</v>
      </c>
      <c r="O177" s="14" t="s">
        <v>33</v>
      </c>
      <c r="P177" s="14" t="s">
        <v>429</v>
      </c>
      <c r="Q177" s="12">
        <f t="shared" si="20"/>
        <v>3</v>
      </c>
      <c r="R177" s="12" cm="1">
        <f t="array" ref="R177">SUMPRODUCT(($G$2:$G$3117=G177)*(Q177&gt;$Q$2:$Q$3117))+1</f>
        <v>3</v>
      </c>
      <c r="S177" s="12">
        <f t="shared" si="21"/>
        <v>312711</v>
      </c>
      <c r="T177" cm="1">
        <f t="array" ref="T177">SUMPRODUCT(($G$2:$G$3117=G177)*(S177&gt;$S$2:$S$3117))+1</f>
        <v>4</v>
      </c>
      <c r="U177" t="str">
        <f t="shared" si="22"/>
        <v>BHA #</v>
      </c>
      <c r="V177">
        <v>0</v>
      </c>
      <c r="W177" t="s">
        <v>11</v>
      </c>
      <c r="X177">
        <f t="shared" si="23"/>
        <v>2023</v>
      </c>
    </row>
    <row r="178" spans="1:24" x14ac:dyDescent="0.25">
      <c r="A178" s="10" t="str">
        <f t="shared" si="16"/>
        <v/>
      </c>
      <c r="B178" s="10" t="str">
        <f t="shared" si="17"/>
        <v/>
      </c>
      <c r="C178" s="10" t="str">
        <f t="shared" si="18"/>
        <v>Floodlit45002</v>
      </c>
      <c r="D178" s="5" t="str">
        <f>IF('by region'!$C$2="Any","Any",'Fixture list'!W178)&amp;M178&amp;IF('by region'!$I$2="Any","Any",N178)&amp;G178</f>
        <v>AnyNULLAny45002</v>
      </c>
      <c r="E178" s="5" t="e">
        <f>IF(I178=#REF!,'Fixture list'!G178,"")</f>
        <v>#REF!</v>
      </c>
      <c r="F178" s="5" t="str">
        <f t="shared" si="19"/>
        <v>450024</v>
      </c>
      <c r="G178" s="13">
        <v>45002</v>
      </c>
      <c r="H178" s="14" t="s">
        <v>35</v>
      </c>
      <c r="I178" s="14" t="s">
        <v>29</v>
      </c>
      <c r="J178" s="14" t="s">
        <v>32</v>
      </c>
      <c r="K178" s="14" t="s">
        <v>30</v>
      </c>
      <c r="L178" s="14" t="s">
        <v>30</v>
      </c>
      <c r="M178" s="14" t="s">
        <v>30</v>
      </c>
      <c r="N178" s="14" t="s">
        <v>30</v>
      </c>
      <c r="O178" s="14" t="s">
        <v>33</v>
      </c>
      <c r="P178" s="14" t="s">
        <v>433</v>
      </c>
      <c r="Q178" s="12">
        <f t="shared" si="20"/>
        <v>3</v>
      </c>
      <c r="R178" s="12" cm="1">
        <f t="array" ref="R178">SUMPRODUCT(($G$2:$G$3117=G178)*(Q178&gt;$Q$2:$Q$3117))+1</f>
        <v>4</v>
      </c>
      <c r="S178" s="12">
        <f t="shared" si="21"/>
        <v>411585</v>
      </c>
      <c r="T178" cm="1">
        <f t="array" ref="T178">SUMPRODUCT(($G$2:$G$3117=G178)*(S178&gt;$S$2:$S$3117))+1</f>
        <v>4</v>
      </c>
      <c r="U178" t="str">
        <f t="shared" si="22"/>
        <v>BHA #</v>
      </c>
      <c r="V178">
        <v>0</v>
      </c>
      <c r="W178" t="s">
        <v>19</v>
      </c>
      <c r="X178">
        <f t="shared" si="23"/>
        <v>2023</v>
      </c>
    </row>
    <row r="179" spans="1:24" x14ac:dyDescent="0.25">
      <c r="A179" s="10" t="str">
        <f t="shared" si="16"/>
        <v/>
      </c>
      <c r="B179" s="10" t="str">
        <f t="shared" si="17"/>
        <v/>
      </c>
      <c r="C179" s="10" t="str">
        <f t="shared" si="18"/>
        <v>Floodlit45002</v>
      </c>
      <c r="D179" s="5" t="str">
        <f>IF('by region'!$C$2="Any","Any",'Fixture list'!W179)&amp;M179&amp;IF('by region'!$I$2="Any","Any",N179)&amp;G179</f>
        <v>AnyNULLAny45002</v>
      </c>
      <c r="E179" s="5" t="e">
        <f>IF(I179=#REF!,'Fixture list'!G179,"")</f>
        <v>#REF!</v>
      </c>
      <c r="F179" s="5" t="str">
        <f t="shared" si="19"/>
        <v>450025</v>
      </c>
      <c r="G179" s="13">
        <v>45002</v>
      </c>
      <c r="H179" s="14" t="s">
        <v>35</v>
      </c>
      <c r="I179" s="14" t="s">
        <v>29</v>
      </c>
      <c r="J179" s="14" t="s">
        <v>32</v>
      </c>
      <c r="K179" s="14" t="s">
        <v>30</v>
      </c>
      <c r="L179" s="14" t="s">
        <v>30</v>
      </c>
      <c r="M179" s="14" t="s">
        <v>30</v>
      </c>
      <c r="N179" s="14" t="s">
        <v>30</v>
      </c>
      <c r="O179" s="14" t="s">
        <v>33</v>
      </c>
      <c r="P179" s="14" t="s">
        <v>434</v>
      </c>
      <c r="Q179" s="12">
        <f t="shared" si="20"/>
        <v>3</v>
      </c>
      <c r="R179" s="12" cm="1">
        <f t="array" ref="R179">SUMPRODUCT(($G$2:$G$3117=G179)*(Q179&gt;$Q$2:$Q$3117))+1</f>
        <v>4</v>
      </c>
      <c r="S179" s="12">
        <f t="shared" si="21"/>
        <v>412712</v>
      </c>
      <c r="T179" cm="1">
        <f t="array" ref="T179">SUMPRODUCT(($G$2:$G$3117=G179)*(S179&gt;$S$2:$S$3117))+1</f>
        <v>5</v>
      </c>
      <c r="U179" t="str">
        <f t="shared" si="22"/>
        <v>BHA #</v>
      </c>
      <c r="V179">
        <v>0</v>
      </c>
      <c r="W179" t="s">
        <v>19</v>
      </c>
      <c r="X179">
        <f t="shared" si="23"/>
        <v>2023</v>
      </c>
    </row>
    <row r="180" spans="1:24" x14ac:dyDescent="0.25">
      <c r="A180" s="10" t="str">
        <f t="shared" si="16"/>
        <v/>
      </c>
      <c r="B180" s="10" t="str">
        <f t="shared" si="17"/>
        <v/>
      </c>
      <c r="C180" s="10" t="str">
        <f t="shared" si="18"/>
        <v>Afternoon45005</v>
      </c>
      <c r="D180" s="5" t="str">
        <f>IF('by region'!$C$2="Any","Any",'Fixture list'!W180)&amp;M180&amp;IF('by region'!$I$2="Any","Any",N180)&amp;G180</f>
        <v>AnyNULLAny45005</v>
      </c>
      <c r="E180" s="5" t="e">
        <f>IF(I180=#REF!,'Fixture list'!G180,"")</f>
        <v>#REF!</v>
      </c>
      <c r="F180" s="5" t="str">
        <f t="shared" si="19"/>
        <v>450053</v>
      </c>
      <c r="G180" s="13">
        <v>45005</v>
      </c>
      <c r="H180" s="14" t="s">
        <v>42</v>
      </c>
      <c r="I180" s="14" t="s">
        <v>29</v>
      </c>
      <c r="J180" s="14" t="s">
        <v>9</v>
      </c>
      <c r="K180" s="14" t="s">
        <v>30</v>
      </c>
      <c r="L180" s="14" t="s">
        <v>30</v>
      </c>
      <c r="M180" s="14" t="s">
        <v>30</v>
      </c>
      <c r="N180" s="14" t="s">
        <v>30</v>
      </c>
      <c r="O180" s="14" t="s">
        <v>21</v>
      </c>
      <c r="P180" s="14" t="s">
        <v>445</v>
      </c>
      <c r="Q180" s="12">
        <f t="shared" si="20"/>
        <v>1</v>
      </c>
      <c r="R180" s="12" cm="1">
        <f t="array" ref="R180">SUMPRODUCT(($G$2:$G$3117=G180)*(Q180&gt;$Q$2:$Q$3117))+1</f>
        <v>1</v>
      </c>
      <c r="S180" s="12">
        <f t="shared" si="21"/>
        <v>116050</v>
      </c>
      <c r="T180" cm="1">
        <f t="array" ref="T180">SUMPRODUCT(($G$2:$G$3117=G180)*(S180&gt;$S$2:$S$3117))+1</f>
        <v>3</v>
      </c>
      <c r="U180" t="str">
        <f t="shared" si="22"/>
        <v xml:space="preserve">BHA </v>
      </c>
      <c r="V180">
        <v>0</v>
      </c>
      <c r="W180" t="s">
        <v>30</v>
      </c>
      <c r="X180">
        <f t="shared" si="23"/>
        <v>2023</v>
      </c>
    </row>
    <row r="181" spans="1:24" x14ac:dyDescent="0.25">
      <c r="A181" s="10" t="str">
        <f t="shared" si="16"/>
        <v/>
      </c>
      <c r="B181" s="10" t="str">
        <f t="shared" si="17"/>
        <v/>
      </c>
      <c r="C181" s="10" t="str">
        <f t="shared" si="18"/>
        <v>Floodlit45009</v>
      </c>
      <c r="D181" s="5" t="str">
        <f>IF('by region'!$C$2="Any","Any",'Fixture list'!W181)&amp;M181&amp;IF('by region'!$I$2="Any","Any",N181)&amp;G181</f>
        <v>AnyNULLAny45009</v>
      </c>
      <c r="E181" s="5" t="e">
        <f>IF(I181=#REF!,'Fixture list'!G181,"")</f>
        <v>#REF!</v>
      </c>
      <c r="F181" s="5" t="str">
        <f t="shared" si="19"/>
        <v>450094</v>
      </c>
      <c r="G181" s="13">
        <v>45009</v>
      </c>
      <c r="H181" s="14" t="s">
        <v>35</v>
      </c>
      <c r="I181" s="14" t="s">
        <v>29</v>
      </c>
      <c r="J181" s="14" t="s">
        <v>32</v>
      </c>
      <c r="K181" s="14" t="s">
        <v>30</v>
      </c>
      <c r="L181" s="14" t="s">
        <v>30</v>
      </c>
      <c r="M181" s="14" t="s">
        <v>30</v>
      </c>
      <c r="N181" s="14" t="s">
        <v>30</v>
      </c>
      <c r="O181" s="14" t="s">
        <v>33</v>
      </c>
      <c r="P181" s="14" t="s">
        <v>457</v>
      </c>
      <c r="Q181" s="12">
        <f t="shared" si="20"/>
        <v>3</v>
      </c>
      <c r="R181" s="12" cm="1">
        <f t="array" ref="R181">SUMPRODUCT(($G$2:$G$3117=G181)*(Q181&gt;$Q$2:$Q$3117))+1</f>
        <v>4</v>
      </c>
      <c r="S181" s="12">
        <f t="shared" si="21"/>
        <v>412719</v>
      </c>
      <c r="T181" cm="1">
        <f t="array" ref="T181">SUMPRODUCT(($G$2:$G$3117=G181)*(S181&gt;$S$2:$S$3117))+1</f>
        <v>4</v>
      </c>
      <c r="U181" t="str">
        <f t="shared" si="22"/>
        <v>BHA #</v>
      </c>
      <c r="V181">
        <v>0</v>
      </c>
      <c r="W181" t="s">
        <v>11</v>
      </c>
      <c r="X181">
        <f t="shared" si="23"/>
        <v>2023</v>
      </c>
    </row>
    <row r="182" spans="1:24" x14ac:dyDescent="0.25">
      <c r="A182" s="10" t="str">
        <f t="shared" si="16"/>
        <v/>
      </c>
      <c r="B182" s="10" t="str">
        <f t="shared" si="17"/>
        <v/>
      </c>
      <c r="C182" s="10" t="str">
        <f t="shared" si="18"/>
        <v>Floodlit45010</v>
      </c>
      <c r="D182" s="5" t="str">
        <f>IF('by region'!$C$2="Any","Any",'Fixture list'!W182)&amp;M182&amp;IF('by region'!$I$2="Any","Any",N182)&amp;G182</f>
        <v>AnyNULLAny45010</v>
      </c>
      <c r="E182" s="5" t="e">
        <f>IF(I182=#REF!,'Fixture list'!G182,"")</f>
        <v>#REF!</v>
      </c>
      <c r="F182" s="5" t="str">
        <f t="shared" si="19"/>
        <v>450105</v>
      </c>
      <c r="G182" s="13">
        <v>45010</v>
      </c>
      <c r="H182" s="14" t="s">
        <v>37</v>
      </c>
      <c r="I182" s="14" t="s">
        <v>29</v>
      </c>
      <c r="J182" s="14" t="s">
        <v>32</v>
      </c>
      <c r="K182" s="14" t="s">
        <v>30</v>
      </c>
      <c r="L182" s="14" t="s">
        <v>30</v>
      </c>
      <c r="M182" s="14" t="s">
        <v>30</v>
      </c>
      <c r="N182" s="14" t="s">
        <v>30</v>
      </c>
      <c r="O182" s="14" t="s">
        <v>33</v>
      </c>
      <c r="P182" s="14" t="s">
        <v>461</v>
      </c>
      <c r="Q182" s="12">
        <f t="shared" si="20"/>
        <v>3</v>
      </c>
      <c r="R182" s="12" cm="1">
        <f t="array" ref="R182">SUMPRODUCT(($G$2:$G$3117=G182)*(Q182&gt;$Q$2:$Q$3117))+1</f>
        <v>5</v>
      </c>
      <c r="S182" s="12">
        <f t="shared" si="21"/>
        <v>599971</v>
      </c>
      <c r="T182" cm="1">
        <f t="array" ref="T182">SUMPRODUCT(($G$2:$G$3117=G182)*(S182&gt;$S$2:$S$3117))+1</f>
        <v>5</v>
      </c>
      <c r="U182" t="str">
        <f t="shared" si="22"/>
        <v>BHA #</v>
      </c>
      <c r="V182">
        <v>0</v>
      </c>
      <c r="W182" t="s">
        <v>30</v>
      </c>
      <c r="X182">
        <f t="shared" si="23"/>
        <v>2023</v>
      </c>
    </row>
    <row r="183" spans="1:24" x14ac:dyDescent="0.25">
      <c r="A183" s="10" t="str">
        <f t="shared" si="16"/>
        <v/>
      </c>
      <c r="B183" s="10" t="str">
        <f t="shared" si="17"/>
        <v/>
      </c>
      <c r="C183" s="10" t="str">
        <f t="shared" si="18"/>
        <v>Floodlit45014</v>
      </c>
      <c r="D183" s="5" t="str">
        <f>IF('by region'!$C$2="Any","Any",'Fixture list'!W183)&amp;M183&amp;IF('by region'!$I$2="Any","Any",N183)&amp;G183</f>
        <v>AnyNULLAny45014</v>
      </c>
      <c r="E183" s="5" t="e">
        <f>IF(I183=#REF!,'Fixture list'!G183,"")</f>
        <v>#REF!</v>
      </c>
      <c r="F183" s="5" t="str">
        <f t="shared" si="19"/>
        <v>450144</v>
      </c>
      <c r="G183" s="13">
        <v>45014</v>
      </c>
      <c r="H183" s="14" t="s">
        <v>27</v>
      </c>
      <c r="I183" s="14" t="s">
        <v>29</v>
      </c>
      <c r="J183" s="14" t="s">
        <v>32</v>
      </c>
      <c r="K183" s="14" t="s">
        <v>30</v>
      </c>
      <c r="L183" s="14" t="s">
        <v>30</v>
      </c>
      <c r="M183" s="14" t="s">
        <v>30</v>
      </c>
      <c r="N183" s="14" t="s">
        <v>30</v>
      </c>
      <c r="O183" s="14" t="s">
        <v>33</v>
      </c>
      <c r="P183" s="14" t="s">
        <v>474</v>
      </c>
      <c r="Q183" s="12">
        <f t="shared" si="20"/>
        <v>3</v>
      </c>
      <c r="R183" s="12" cm="1">
        <f t="array" ref="R183">SUMPRODUCT(($G$2:$G$3117=G183)*(Q183&gt;$Q$2:$Q$3117))+1</f>
        <v>4</v>
      </c>
      <c r="S183" s="12">
        <f t="shared" si="21"/>
        <v>412722</v>
      </c>
      <c r="T183" cm="1">
        <f t="array" ref="T183">SUMPRODUCT(($G$2:$G$3117=G183)*(S183&gt;$S$2:$S$3117))+1</f>
        <v>4</v>
      </c>
      <c r="U183" t="str">
        <f t="shared" si="22"/>
        <v>BHA #</v>
      </c>
      <c r="V183">
        <v>0</v>
      </c>
      <c r="W183" t="s">
        <v>11</v>
      </c>
      <c r="X183">
        <f t="shared" si="23"/>
        <v>2023</v>
      </c>
    </row>
    <row r="184" spans="1:24" x14ac:dyDescent="0.25">
      <c r="A184" s="10" t="str">
        <f t="shared" si="16"/>
        <v/>
      </c>
      <c r="B184" s="10" t="str">
        <f t="shared" si="17"/>
        <v/>
      </c>
      <c r="C184" s="10" t="str">
        <f t="shared" si="18"/>
        <v>Floodlit45016</v>
      </c>
      <c r="D184" s="5" t="str">
        <f>IF('by region'!$C$2="Any","Any",'Fixture list'!W184)&amp;M184&amp;IF('by region'!$I$2="Any","Any",N184)&amp;G184</f>
        <v>AnyNULLAny45016</v>
      </c>
      <c r="E184" s="5" t="e">
        <f>IF(I184=#REF!,'Fixture list'!G184,"")</f>
        <v>#REF!</v>
      </c>
      <c r="F184" s="5" t="str">
        <f t="shared" si="19"/>
        <v>450164</v>
      </c>
      <c r="G184" s="13">
        <v>45016</v>
      </c>
      <c r="H184" s="14" t="s">
        <v>35</v>
      </c>
      <c r="I184" s="14" t="s">
        <v>29</v>
      </c>
      <c r="J184" s="14" t="s">
        <v>32</v>
      </c>
      <c r="K184" s="14" t="s">
        <v>30</v>
      </c>
      <c r="L184" s="14" t="s">
        <v>30</v>
      </c>
      <c r="M184" s="14" t="s">
        <v>30</v>
      </c>
      <c r="N184" s="14" t="s">
        <v>30</v>
      </c>
      <c r="O184" s="14" t="s">
        <v>33</v>
      </c>
      <c r="P184" s="14" t="s">
        <v>483</v>
      </c>
      <c r="Q184" s="12">
        <f t="shared" si="20"/>
        <v>3</v>
      </c>
      <c r="R184" s="12" cm="1">
        <f t="array" ref="R184">SUMPRODUCT(($G$2:$G$3117=G184)*(Q184&gt;$Q$2:$Q$3117))+1</f>
        <v>4</v>
      </c>
      <c r="S184" s="12">
        <f t="shared" si="21"/>
        <v>411855</v>
      </c>
      <c r="T184" cm="1">
        <f t="array" ref="T184">SUMPRODUCT(($G$2:$G$3117=G184)*(S184&gt;$S$2:$S$3117))+1</f>
        <v>4</v>
      </c>
      <c r="U184" t="str">
        <f t="shared" si="22"/>
        <v>BHA #</v>
      </c>
      <c r="V184">
        <v>0</v>
      </c>
      <c r="W184" t="s">
        <v>19</v>
      </c>
      <c r="X184">
        <f t="shared" si="23"/>
        <v>2023</v>
      </c>
    </row>
    <row r="185" spans="1:24" x14ac:dyDescent="0.25">
      <c r="A185" s="10" t="str">
        <f t="shared" si="16"/>
        <v/>
      </c>
      <c r="B185" s="10" t="str">
        <f t="shared" si="17"/>
        <v/>
      </c>
      <c r="C185" s="10" t="str">
        <f t="shared" si="18"/>
        <v>Floodlit45017</v>
      </c>
      <c r="D185" s="5" t="str">
        <f>IF('by region'!$C$2="Any","Any",'Fixture list'!W185)&amp;M185&amp;IF('by region'!$I$2="Any","Any",N185)&amp;G185</f>
        <v>AnyNULLAny45017</v>
      </c>
      <c r="E185" s="5" t="e">
        <f>IF(I185=#REF!,'Fixture list'!G185,"")</f>
        <v>#REF!</v>
      </c>
      <c r="F185" s="5" t="str">
        <f t="shared" si="19"/>
        <v>450175</v>
      </c>
      <c r="G185" s="13">
        <v>45017</v>
      </c>
      <c r="H185" s="14" t="s">
        <v>37</v>
      </c>
      <c r="I185" s="14" t="s">
        <v>29</v>
      </c>
      <c r="J185" s="14" t="s">
        <v>32</v>
      </c>
      <c r="K185" s="14" t="s">
        <v>30</v>
      </c>
      <c r="L185" s="14" t="s">
        <v>30</v>
      </c>
      <c r="M185" s="14" t="s">
        <v>30</v>
      </c>
      <c r="N185" s="14" t="s">
        <v>30</v>
      </c>
      <c r="O185" s="14" t="s">
        <v>33</v>
      </c>
      <c r="P185" s="14" t="s">
        <v>486</v>
      </c>
      <c r="Q185" s="12">
        <f t="shared" si="20"/>
        <v>3</v>
      </c>
      <c r="R185" s="12" cm="1">
        <f t="array" ref="R185">SUMPRODUCT(($G$2:$G$3117=G185)*(Q185&gt;$Q$2:$Q$3117))+1</f>
        <v>5</v>
      </c>
      <c r="S185" s="12">
        <f t="shared" si="21"/>
        <v>599970</v>
      </c>
      <c r="T185" cm="1">
        <f t="array" ref="T185">SUMPRODUCT(($G$2:$G$3117=G185)*(S185&gt;$S$2:$S$3117))+1</f>
        <v>5</v>
      </c>
      <c r="U185" t="str">
        <f t="shared" si="22"/>
        <v>BHA #</v>
      </c>
      <c r="V185">
        <v>0</v>
      </c>
      <c r="W185" t="s">
        <v>17</v>
      </c>
      <c r="X185">
        <f t="shared" si="23"/>
        <v>2023</v>
      </c>
    </row>
    <row r="186" spans="1:24" x14ac:dyDescent="0.25">
      <c r="A186" s="10" t="str">
        <f t="shared" si="16"/>
        <v/>
      </c>
      <c r="B186" s="10" t="str">
        <f t="shared" si="17"/>
        <v/>
      </c>
      <c r="C186" s="10" t="str">
        <f t="shared" si="18"/>
        <v>Floodlit45021</v>
      </c>
      <c r="D186" s="5" t="str">
        <f>IF('by region'!$C$2="Any","Any",'Fixture list'!W186)&amp;M186&amp;IF('by region'!$I$2="Any","Any",N186)&amp;G186</f>
        <v>AnyNULLAny45021</v>
      </c>
      <c r="E186" s="5" t="e">
        <f>IF(I186=#REF!,'Fixture list'!G186,"")</f>
        <v>#REF!</v>
      </c>
      <c r="F186" s="5" t="str">
        <f t="shared" si="19"/>
        <v>450214</v>
      </c>
      <c r="G186" s="13">
        <v>45021</v>
      </c>
      <c r="H186" s="14" t="s">
        <v>27</v>
      </c>
      <c r="I186" s="14" t="s">
        <v>29</v>
      </c>
      <c r="J186" s="14" t="s">
        <v>32</v>
      </c>
      <c r="K186" s="14" t="s">
        <v>30</v>
      </c>
      <c r="L186" s="14" t="s">
        <v>30</v>
      </c>
      <c r="M186" s="14" t="s">
        <v>30</v>
      </c>
      <c r="N186" s="14" t="s">
        <v>30</v>
      </c>
      <c r="O186" s="14" t="s">
        <v>33</v>
      </c>
      <c r="P186" s="14" t="s">
        <v>499</v>
      </c>
      <c r="Q186" s="12">
        <f t="shared" si="20"/>
        <v>3</v>
      </c>
      <c r="R186" s="12" cm="1">
        <f t="array" ref="R186">SUMPRODUCT(($G$2:$G$3117=G186)*(Q186&gt;$Q$2:$Q$3117))+1</f>
        <v>4</v>
      </c>
      <c r="S186" s="12">
        <f t="shared" si="21"/>
        <v>412718</v>
      </c>
      <c r="T186" cm="1">
        <f t="array" ref="T186">SUMPRODUCT(($G$2:$G$3117=G186)*(S186&gt;$S$2:$S$3117))+1</f>
        <v>4</v>
      </c>
      <c r="U186" t="str">
        <f t="shared" si="22"/>
        <v>BHA #</v>
      </c>
      <c r="V186">
        <v>0</v>
      </c>
      <c r="W186" t="s">
        <v>17</v>
      </c>
      <c r="X186">
        <f t="shared" si="23"/>
        <v>2023</v>
      </c>
    </row>
    <row r="187" spans="1:24" x14ac:dyDescent="0.25">
      <c r="A187" s="10" t="str">
        <f t="shared" si="16"/>
        <v/>
      </c>
      <c r="B187" s="10" t="str">
        <f t="shared" si="17"/>
        <v/>
      </c>
      <c r="C187" s="10" t="str">
        <f t="shared" si="18"/>
        <v>Floodlit45022</v>
      </c>
      <c r="D187" s="5" t="str">
        <f>IF('by region'!$C$2="Any","Any",'Fixture list'!W187)&amp;M187&amp;IF('by region'!$I$2="Any","Any",N187)&amp;G187</f>
        <v>AnyNULLAny45022</v>
      </c>
      <c r="E187" s="5" t="e">
        <f>IF(I187=#REF!,'Fixture list'!G187,"")</f>
        <v>#REF!</v>
      </c>
      <c r="F187" s="5" t="str">
        <f t="shared" si="19"/>
        <v>450224</v>
      </c>
      <c r="G187" s="13">
        <v>45022</v>
      </c>
      <c r="H187" s="14" t="s">
        <v>34</v>
      </c>
      <c r="I187" s="14" t="s">
        <v>29</v>
      </c>
      <c r="J187" s="14" t="s">
        <v>32</v>
      </c>
      <c r="K187" s="14" t="s">
        <v>30</v>
      </c>
      <c r="L187" s="14" t="s">
        <v>30</v>
      </c>
      <c r="M187" s="14" t="s">
        <v>30</v>
      </c>
      <c r="N187" s="14" t="s">
        <v>30</v>
      </c>
      <c r="O187" s="14" t="s">
        <v>33</v>
      </c>
      <c r="P187" s="14" t="s">
        <v>503</v>
      </c>
      <c r="Q187" s="12">
        <f t="shared" si="20"/>
        <v>3</v>
      </c>
      <c r="R187" s="12" cm="1">
        <f t="array" ref="R187">SUMPRODUCT(($G$2:$G$3117=G187)*(Q187&gt;$Q$2:$Q$3117))+1</f>
        <v>4</v>
      </c>
      <c r="S187" s="12">
        <f t="shared" si="21"/>
        <v>499987</v>
      </c>
      <c r="T187" cm="1">
        <f t="array" ref="T187">SUMPRODUCT(($G$2:$G$3117=G187)*(S187&gt;$S$2:$S$3117))+1</f>
        <v>4</v>
      </c>
      <c r="U187" t="str">
        <f t="shared" si="22"/>
        <v>BHA #</v>
      </c>
      <c r="V187">
        <v>0</v>
      </c>
      <c r="W187" t="s">
        <v>19</v>
      </c>
      <c r="X187">
        <f t="shared" si="23"/>
        <v>2023</v>
      </c>
    </row>
    <row r="188" spans="1:24" x14ac:dyDescent="0.25">
      <c r="A188" s="10" t="str">
        <f t="shared" si="16"/>
        <v/>
      </c>
      <c r="B188" s="10" t="str">
        <f t="shared" si="17"/>
        <v/>
      </c>
      <c r="C188" s="10" t="str">
        <f t="shared" si="18"/>
        <v>Floodlit45028</v>
      </c>
      <c r="D188" s="5" t="str">
        <f>IF('by region'!$C$2="Any","Any",'Fixture list'!W188)&amp;M188&amp;IF('by region'!$I$2="Any","Any",N188)&amp;G188</f>
        <v>AnyNULLAny45028</v>
      </c>
      <c r="E188" s="5" t="e">
        <f>IF(I188=#REF!,'Fixture list'!G188,"")</f>
        <v>#REF!</v>
      </c>
      <c r="F188" s="5" t="str">
        <f t="shared" si="19"/>
        <v>450284</v>
      </c>
      <c r="G188" s="13">
        <v>45028</v>
      </c>
      <c r="H188" s="14" t="s">
        <v>27</v>
      </c>
      <c r="I188" s="14" t="s">
        <v>29</v>
      </c>
      <c r="J188" s="14" t="s">
        <v>32</v>
      </c>
      <c r="K188" s="14" t="s">
        <v>30</v>
      </c>
      <c r="L188" s="14" t="s">
        <v>30</v>
      </c>
      <c r="M188" s="14" t="s">
        <v>30</v>
      </c>
      <c r="N188" s="14" t="s">
        <v>30</v>
      </c>
      <c r="O188" s="14" t="s">
        <v>33</v>
      </c>
      <c r="P188" s="14" t="s">
        <v>528</v>
      </c>
      <c r="Q188" s="12">
        <f t="shared" si="20"/>
        <v>3</v>
      </c>
      <c r="R188" s="12" cm="1">
        <f t="array" ref="R188">SUMPRODUCT(($G$2:$G$3117=G188)*(Q188&gt;$Q$2:$Q$3117))+1</f>
        <v>4</v>
      </c>
      <c r="S188" s="12">
        <f t="shared" si="21"/>
        <v>409994</v>
      </c>
      <c r="T188" cm="1">
        <f t="array" ref="T188">SUMPRODUCT(($G$2:$G$3117=G188)*(S188&gt;$S$2:$S$3117))+1</f>
        <v>4</v>
      </c>
      <c r="U188" t="str">
        <f t="shared" si="22"/>
        <v>BHA #</v>
      </c>
      <c r="V188">
        <v>0</v>
      </c>
      <c r="W188" t="s">
        <v>30</v>
      </c>
      <c r="X188">
        <f t="shared" si="23"/>
        <v>2023</v>
      </c>
    </row>
    <row r="189" spans="1:24" x14ac:dyDescent="0.25">
      <c r="A189" s="10" t="str">
        <f t="shared" si="16"/>
        <v/>
      </c>
      <c r="B189" s="10" t="str">
        <f t="shared" si="17"/>
        <v/>
      </c>
      <c r="C189" s="10" t="str">
        <f t="shared" si="18"/>
        <v>Floodlit45029</v>
      </c>
      <c r="D189" s="5" t="str">
        <f>IF('by region'!$C$2="Any","Any",'Fixture list'!W189)&amp;M189&amp;IF('by region'!$I$2="Any","Any",N189)&amp;G189</f>
        <v>AnyNULLAny45029</v>
      </c>
      <c r="E189" s="5" t="e">
        <f>IF(I189=#REF!,'Fixture list'!G189,"")</f>
        <v>#REF!</v>
      </c>
      <c r="F189" s="5" t="str">
        <f t="shared" si="19"/>
        <v>450294</v>
      </c>
      <c r="G189" s="13">
        <v>45029</v>
      </c>
      <c r="H189" s="14" t="s">
        <v>34</v>
      </c>
      <c r="I189" s="14" t="s">
        <v>29</v>
      </c>
      <c r="J189" s="14" t="s">
        <v>32</v>
      </c>
      <c r="K189" s="14" t="s">
        <v>30</v>
      </c>
      <c r="L189" s="14" t="s">
        <v>30</v>
      </c>
      <c r="M189" s="14" t="s">
        <v>30</v>
      </c>
      <c r="N189" s="14" t="s">
        <v>30</v>
      </c>
      <c r="O189" s="14" t="s">
        <v>33</v>
      </c>
      <c r="P189" s="14" t="s">
        <v>532</v>
      </c>
      <c r="Q189" s="12">
        <f t="shared" si="20"/>
        <v>3</v>
      </c>
      <c r="R189" s="12" cm="1">
        <f t="array" ref="R189">SUMPRODUCT(($G$2:$G$3117=G189)*(Q189&gt;$Q$2:$Q$3117))+1</f>
        <v>4</v>
      </c>
      <c r="S189" s="12">
        <f t="shared" si="21"/>
        <v>411588</v>
      </c>
      <c r="T189" cm="1">
        <f t="array" ref="T189">SUMPRODUCT(($G$2:$G$3117=G189)*(S189&gt;$S$2:$S$3117))+1</f>
        <v>4</v>
      </c>
      <c r="U189" t="str">
        <f t="shared" si="22"/>
        <v>BHA #</v>
      </c>
      <c r="V189">
        <v>0</v>
      </c>
      <c r="W189" t="s">
        <v>11</v>
      </c>
      <c r="X189">
        <f t="shared" si="23"/>
        <v>2023</v>
      </c>
    </row>
    <row r="190" spans="1:24" x14ac:dyDescent="0.25">
      <c r="A190" s="10" t="str">
        <f t="shared" si="16"/>
        <v/>
      </c>
      <c r="B190" s="10" t="str">
        <f t="shared" si="17"/>
        <v/>
      </c>
      <c r="C190" s="10" t="str">
        <f t="shared" si="18"/>
        <v>Floodlit45030</v>
      </c>
      <c r="D190" s="5" t="str">
        <f>IF('by region'!$C$2="Any","Any",'Fixture list'!W190)&amp;M190&amp;IF('by region'!$I$2="Any","Any",N190)&amp;G190</f>
        <v>AnyNULLAny45030</v>
      </c>
      <c r="E190" s="5" t="e">
        <f>IF(I190=#REF!,'Fixture list'!G190,"")</f>
        <v>#REF!</v>
      </c>
      <c r="F190" s="5" t="str">
        <f t="shared" si="19"/>
        <v>450304</v>
      </c>
      <c r="G190" s="13">
        <v>45030</v>
      </c>
      <c r="H190" s="14" t="s">
        <v>35</v>
      </c>
      <c r="I190" s="14" t="s">
        <v>29</v>
      </c>
      <c r="J190" s="14" t="s">
        <v>32</v>
      </c>
      <c r="K190" s="14" t="s">
        <v>30</v>
      </c>
      <c r="L190" s="14" t="s">
        <v>30</v>
      </c>
      <c r="M190" s="14" t="s">
        <v>30</v>
      </c>
      <c r="N190" s="14" t="s">
        <v>30</v>
      </c>
      <c r="O190" s="14" t="s">
        <v>33</v>
      </c>
      <c r="P190" s="14" t="s">
        <v>536</v>
      </c>
      <c r="Q190" s="12">
        <f t="shared" si="20"/>
        <v>3</v>
      </c>
      <c r="R190" s="12" cm="1">
        <f t="array" ref="R190">SUMPRODUCT(($G$2:$G$3117=G190)*(Q190&gt;$Q$2:$Q$3117))+1</f>
        <v>4</v>
      </c>
      <c r="S190" s="12">
        <f t="shared" si="21"/>
        <v>413704</v>
      </c>
      <c r="T190" cm="1">
        <f t="array" ref="T190">SUMPRODUCT(($G$2:$G$3117=G190)*(S190&gt;$S$2:$S$3117))+1</f>
        <v>4</v>
      </c>
      <c r="U190" t="str">
        <f t="shared" si="22"/>
        <v>BHA #</v>
      </c>
      <c r="V190">
        <v>0</v>
      </c>
      <c r="W190" t="s">
        <v>17</v>
      </c>
      <c r="X190">
        <f t="shared" si="23"/>
        <v>2023</v>
      </c>
    </row>
    <row r="191" spans="1:24" x14ac:dyDescent="0.25">
      <c r="A191" s="10" t="str">
        <f t="shared" si="16"/>
        <v/>
      </c>
      <c r="B191" s="10" t="str">
        <f t="shared" si="17"/>
        <v/>
      </c>
      <c r="C191" s="10" t="str">
        <f t="shared" si="18"/>
        <v>Floodlit45033</v>
      </c>
      <c r="D191" s="5" t="str">
        <f>IF('by region'!$C$2="Any","Any",'Fixture list'!W191)&amp;M191&amp;IF('by region'!$I$2="Any","Any",N191)&amp;G191</f>
        <v>AnyNULLAny45033</v>
      </c>
      <c r="E191" s="5" t="e">
        <f>IF(I191=#REF!,'Fixture list'!G191,"")</f>
        <v>#REF!</v>
      </c>
      <c r="F191" s="5" t="str">
        <f t="shared" si="19"/>
        <v>450334</v>
      </c>
      <c r="G191" s="13">
        <v>45033</v>
      </c>
      <c r="H191" s="14" t="s">
        <v>42</v>
      </c>
      <c r="I191" s="14" t="s">
        <v>29</v>
      </c>
      <c r="J191" s="14" t="s">
        <v>32</v>
      </c>
      <c r="K191" s="14" t="s">
        <v>30</v>
      </c>
      <c r="L191" s="14" t="s">
        <v>30</v>
      </c>
      <c r="M191" s="14" t="s">
        <v>30</v>
      </c>
      <c r="N191" s="14" t="s">
        <v>30</v>
      </c>
      <c r="O191" s="14" t="s">
        <v>33</v>
      </c>
      <c r="P191" s="14" t="s">
        <v>547</v>
      </c>
      <c r="Q191" s="12">
        <f t="shared" si="20"/>
        <v>3</v>
      </c>
      <c r="R191" s="12" cm="1">
        <f t="array" ref="R191">SUMPRODUCT(($G$2:$G$3117=G191)*(Q191&gt;$Q$2:$Q$3117))+1</f>
        <v>4</v>
      </c>
      <c r="S191" s="12">
        <f t="shared" si="21"/>
        <v>412136</v>
      </c>
      <c r="T191" cm="1">
        <f t="array" ref="T191">SUMPRODUCT(($G$2:$G$3117=G191)*(S191&gt;$S$2:$S$3117))+1</f>
        <v>4</v>
      </c>
      <c r="U191" t="str">
        <f t="shared" si="22"/>
        <v>BHA #</v>
      </c>
      <c r="V191">
        <v>0</v>
      </c>
      <c r="W191" t="s">
        <v>11</v>
      </c>
      <c r="X191">
        <f t="shared" si="23"/>
        <v>2023</v>
      </c>
    </row>
    <row r="192" spans="1:24" x14ac:dyDescent="0.25">
      <c r="A192" s="10" t="str">
        <f t="shared" si="16"/>
        <v/>
      </c>
      <c r="B192" s="10" t="str">
        <f t="shared" si="17"/>
        <v/>
      </c>
      <c r="C192" s="10" t="str">
        <f t="shared" si="18"/>
        <v>Floodlit45034</v>
      </c>
      <c r="D192" s="5" t="str">
        <f>IF('by region'!$C$2="Any","Any",'Fixture list'!W192)&amp;M192&amp;IF('by region'!$I$2="Any","Any",N192)&amp;G192</f>
        <v>AnyNULLAny45034</v>
      </c>
      <c r="E192" s="5" t="e">
        <f>IF(I192=#REF!,'Fixture list'!G192,"")</f>
        <v>#REF!</v>
      </c>
      <c r="F192" s="5" t="str">
        <f t="shared" si="19"/>
        <v>450344</v>
      </c>
      <c r="G192" s="13">
        <v>45034</v>
      </c>
      <c r="H192" s="14" t="s">
        <v>7</v>
      </c>
      <c r="I192" s="14" t="s">
        <v>29</v>
      </c>
      <c r="J192" s="14" t="s">
        <v>32</v>
      </c>
      <c r="K192" s="14" t="s">
        <v>30</v>
      </c>
      <c r="L192" s="14" t="s">
        <v>30</v>
      </c>
      <c r="M192" s="14" t="s">
        <v>30</v>
      </c>
      <c r="N192" s="14" t="s">
        <v>30</v>
      </c>
      <c r="O192" s="14" t="s">
        <v>33</v>
      </c>
      <c r="P192" s="14" t="s">
        <v>551</v>
      </c>
      <c r="Q192" s="12">
        <f t="shared" si="20"/>
        <v>3</v>
      </c>
      <c r="R192" s="12" cm="1">
        <f t="array" ref="R192">SUMPRODUCT(($G$2:$G$3117=G192)*(Q192&gt;$Q$2:$Q$3117))+1</f>
        <v>4</v>
      </c>
      <c r="S192" s="12">
        <f t="shared" si="21"/>
        <v>412139</v>
      </c>
      <c r="T192" cm="1">
        <f t="array" ref="T192">SUMPRODUCT(($G$2:$G$3117=G192)*(S192&gt;$S$2:$S$3117))+1</f>
        <v>4</v>
      </c>
      <c r="U192" t="str">
        <f t="shared" si="22"/>
        <v>BHA #</v>
      </c>
      <c r="V192">
        <v>0</v>
      </c>
      <c r="W192" t="s">
        <v>30</v>
      </c>
      <c r="X192">
        <f t="shared" si="23"/>
        <v>2023</v>
      </c>
    </row>
    <row r="193" spans="1:24" x14ac:dyDescent="0.25">
      <c r="A193" s="10" t="str">
        <f t="shared" si="16"/>
        <v/>
      </c>
      <c r="B193" s="10" t="str">
        <f t="shared" si="17"/>
        <v/>
      </c>
      <c r="C193" s="10" t="str">
        <f t="shared" si="18"/>
        <v>Floodlit45035</v>
      </c>
      <c r="D193" s="5" t="str">
        <f>IF('by region'!$C$2="Any","Any",'Fixture list'!W193)&amp;M193&amp;IF('by region'!$I$2="Any","Any",N193)&amp;G193</f>
        <v>AnyNULLAny45035</v>
      </c>
      <c r="E193" s="5" t="e">
        <f>IF(I193=#REF!,'Fixture list'!G193,"")</f>
        <v>#REF!</v>
      </c>
      <c r="F193" s="5" t="str">
        <f t="shared" si="19"/>
        <v>450354</v>
      </c>
      <c r="G193" s="13">
        <v>45035</v>
      </c>
      <c r="H193" s="14" t="s">
        <v>27</v>
      </c>
      <c r="I193" s="14" t="s">
        <v>29</v>
      </c>
      <c r="J193" s="14" t="s">
        <v>32</v>
      </c>
      <c r="K193" s="14" t="s">
        <v>30</v>
      </c>
      <c r="L193" s="14" t="s">
        <v>30</v>
      </c>
      <c r="M193" s="14" t="s">
        <v>30</v>
      </c>
      <c r="N193" s="14" t="s">
        <v>30</v>
      </c>
      <c r="O193" s="14" t="s">
        <v>33</v>
      </c>
      <c r="P193" s="14" t="s">
        <v>555</v>
      </c>
      <c r="Q193" s="12">
        <f t="shared" si="20"/>
        <v>3</v>
      </c>
      <c r="R193" s="12" cm="1">
        <f t="array" ref="R193">SUMPRODUCT(($G$2:$G$3117=G193)*(Q193&gt;$Q$2:$Q$3117))+1</f>
        <v>4</v>
      </c>
      <c r="S193" s="12">
        <f t="shared" si="21"/>
        <v>409991</v>
      </c>
      <c r="T193" cm="1">
        <f t="array" ref="T193">SUMPRODUCT(($G$2:$G$3117=G193)*(S193&gt;$S$2:$S$3117))+1</f>
        <v>4</v>
      </c>
      <c r="U193" t="str">
        <f t="shared" si="22"/>
        <v>BHA #</v>
      </c>
      <c r="V193">
        <v>0</v>
      </c>
      <c r="W193" t="s">
        <v>17</v>
      </c>
      <c r="X193">
        <f t="shared" si="23"/>
        <v>2023</v>
      </c>
    </row>
    <row r="194" spans="1:24" x14ac:dyDescent="0.25">
      <c r="A194" s="10" t="str">
        <f t="shared" ref="A194:A257" si="24">IF(YEAR(G194)=2024,P194,"")</f>
        <v/>
      </c>
      <c r="B194" s="10" t="str">
        <f t="shared" ref="B194:B257" si="25">IF(YEAR(G194)=2025,P194,"")</f>
        <v/>
      </c>
      <c r="C194" s="10" t="str">
        <f t="shared" ref="C194:C257" si="26">J194&amp;G194</f>
        <v>Floodlit45036</v>
      </c>
      <c r="D194" s="5" t="str">
        <f>IF('by region'!$C$2="Any","Any",'Fixture list'!W194)&amp;M194&amp;IF('by region'!$I$2="Any","Any",N194)&amp;G194</f>
        <v>AnyNULLAny45036</v>
      </c>
      <c r="E194" s="5" t="e">
        <f>IF(I194=#REF!,'Fixture list'!G194,"")</f>
        <v>#REF!</v>
      </c>
      <c r="F194" s="5" t="str">
        <f t="shared" ref="F194:F257" si="27">G194&amp;T194</f>
        <v>450364</v>
      </c>
      <c r="G194" s="13">
        <v>45036</v>
      </c>
      <c r="H194" s="14" t="s">
        <v>34</v>
      </c>
      <c r="I194" s="14" t="s">
        <v>29</v>
      </c>
      <c r="J194" s="14" t="s">
        <v>32</v>
      </c>
      <c r="K194" s="14" t="s">
        <v>30</v>
      </c>
      <c r="L194" s="14" t="s">
        <v>30</v>
      </c>
      <c r="M194" s="14" t="s">
        <v>30</v>
      </c>
      <c r="N194" s="14" t="s">
        <v>30</v>
      </c>
      <c r="O194" s="14" t="s">
        <v>33</v>
      </c>
      <c r="P194" s="14" t="s">
        <v>559</v>
      </c>
      <c r="Q194" s="12">
        <f t="shared" ref="Q194:Q257" si="28">IF(J194="Afternoon",1,IF(J194="Evening",2,IF(J194="Floodlit",3,4)))</f>
        <v>3</v>
      </c>
      <c r="R194" s="12" cm="1">
        <f t="array" ref="R194">SUMPRODUCT(($G$2:$G$3117=G194)*(Q194&gt;$Q$2:$Q$3117))+1</f>
        <v>4</v>
      </c>
      <c r="S194" s="12">
        <f t="shared" ref="S194:S257" si="29">(R194*100000)+P194</f>
        <v>409992</v>
      </c>
      <c r="T194" cm="1">
        <f t="array" ref="T194">SUMPRODUCT(($G$2:$G$3117=G194)*(S194&gt;$S$2:$S$3117))+1</f>
        <v>4</v>
      </c>
      <c r="U194" t="str">
        <f t="shared" ref="U194:U257" si="30">_xlfn.CONCAT(IF(M194="Flat",UPPER(I194),I194)," ",IF(J194="Evening","†",IF(J194="Floodlit","#","")))</f>
        <v>BHA #</v>
      </c>
      <c r="V194">
        <v>0</v>
      </c>
      <c r="W194" t="s">
        <v>11</v>
      </c>
      <c r="X194">
        <f t="shared" ref="X194:X257" si="31">YEAR(G194)</f>
        <v>2023</v>
      </c>
    </row>
    <row r="195" spans="1:24" x14ac:dyDescent="0.25">
      <c r="A195" s="10" t="str">
        <f t="shared" si="24"/>
        <v/>
      </c>
      <c r="B195" s="10" t="str">
        <f t="shared" si="25"/>
        <v/>
      </c>
      <c r="C195" s="10" t="str">
        <f t="shared" si="26"/>
        <v>Evening45082</v>
      </c>
      <c r="D195" s="5" t="str">
        <f>IF('by region'!$C$2="Any","Any",'Fixture list'!W195)&amp;M195&amp;IF('by region'!$I$2="Any","Any",N195)&amp;G195</f>
        <v>AnyNULLAny45082</v>
      </c>
      <c r="E195" s="5" t="e">
        <f>IF(I195=#REF!,'Fixture list'!G195,"")</f>
        <v>#REF!</v>
      </c>
      <c r="F195" s="5" t="str">
        <f t="shared" si="27"/>
        <v>450824</v>
      </c>
      <c r="G195" s="13">
        <v>45082</v>
      </c>
      <c r="H195" s="14" t="s">
        <v>42</v>
      </c>
      <c r="I195" s="14" t="s">
        <v>29</v>
      </c>
      <c r="J195" s="14" t="s">
        <v>80</v>
      </c>
      <c r="K195" s="14" t="s">
        <v>30</v>
      </c>
      <c r="L195" s="14" t="s">
        <v>30</v>
      </c>
      <c r="M195" s="14" t="s">
        <v>30</v>
      </c>
      <c r="N195" s="14" t="s">
        <v>30</v>
      </c>
      <c r="O195" s="14" t="s">
        <v>21</v>
      </c>
      <c r="P195" s="14" t="s">
        <v>776</v>
      </c>
      <c r="Q195" s="12">
        <f t="shared" si="28"/>
        <v>2</v>
      </c>
      <c r="R195" s="12" cm="1">
        <f t="array" ref="R195">SUMPRODUCT(($G$2:$G$3117=G195)*(Q195&gt;$Q$2:$Q$3117))+1</f>
        <v>3</v>
      </c>
      <c r="S195" s="12">
        <f t="shared" si="29"/>
        <v>313379</v>
      </c>
      <c r="T195" cm="1">
        <f t="array" ref="T195">SUMPRODUCT(($G$2:$G$3117=G195)*(S195&gt;$S$2:$S$3117))+1</f>
        <v>4</v>
      </c>
      <c r="U195" t="str">
        <f t="shared" si="30"/>
        <v>BHA †</v>
      </c>
      <c r="V195">
        <v>0</v>
      </c>
      <c r="W195" t="s">
        <v>17</v>
      </c>
      <c r="X195">
        <f t="shared" si="31"/>
        <v>2023</v>
      </c>
    </row>
    <row r="196" spans="1:24" x14ac:dyDescent="0.25">
      <c r="A196" s="10" t="str">
        <f t="shared" si="24"/>
        <v/>
      </c>
      <c r="B196" s="10" t="str">
        <f t="shared" si="25"/>
        <v/>
      </c>
      <c r="C196" s="10" t="str">
        <f t="shared" si="26"/>
        <v>Evening45173</v>
      </c>
      <c r="D196" s="5" t="str">
        <f>IF('by region'!$C$2="Any","Any",'Fixture list'!W196)&amp;M196&amp;IF('by region'!$I$2="Any","Any",N196)&amp;G196</f>
        <v>AnyNULLAny45173</v>
      </c>
      <c r="E196" s="5" t="e">
        <f>IF(I196=#REF!,'Fixture list'!G196,"")</f>
        <v>#REF!</v>
      </c>
      <c r="F196" s="5" t="str">
        <f t="shared" si="27"/>
        <v>451734</v>
      </c>
      <c r="G196" s="13">
        <v>45173</v>
      </c>
      <c r="H196" s="14" t="s">
        <v>42</v>
      </c>
      <c r="I196" s="14" t="s">
        <v>29</v>
      </c>
      <c r="J196" s="14" t="s">
        <v>80</v>
      </c>
      <c r="K196" s="14" t="s">
        <v>30</v>
      </c>
      <c r="L196" s="14" t="s">
        <v>19</v>
      </c>
      <c r="M196" s="14" t="s">
        <v>30</v>
      </c>
      <c r="N196" s="14" t="s">
        <v>30</v>
      </c>
      <c r="O196" s="14" t="s">
        <v>21</v>
      </c>
      <c r="P196" s="14" t="s">
        <v>1198</v>
      </c>
      <c r="Q196" s="12">
        <f t="shared" si="28"/>
        <v>2</v>
      </c>
      <c r="R196" s="12" cm="1">
        <f t="array" ref="R196">SUMPRODUCT(($G$2:$G$3117=G196)*(Q196&gt;$Q$2:$Q$3117))+1</f>
        <v>3</v>
      </c>
      <c r="S196" s="12">
        <f t="shared" si="29"/>
        <v>314283</v>
      </c>
      <c r="T196" cm="1">
        <f t="array" ref="T196">SUMPRODUCT(($G$2:$G$3117=G196)*(S196&gt;$S$2:$S$3117))+1</f>
        <v>4</v>
      </c>
      <c r="U196" t="str">
        <f t="shared" si="30"/>
        <v>BHA †</v>
      </c>
      <c r="V196">
        <v>0</v>
      </c>
      <c r="W196" t="s">
        <v>30</v>
      </c>
      <c r="X196">
        <f t="shared" si="31"/>
        <v>2023</v>
      </c>
    </row>
    <row r="197" spans="1:24" x14ac:dyDescent="0.25">
      <c r="A197" s="10" t="str">
        <f t="shared" si="24"/>
        <v/>
      </c>
      <c r="B197" s="10" t="str">
        <f t="shared" si="25"/>
        <v/>
      </c>
      <c r="C197" s="10" t="str">
        <f t="shared" si="26"/>
        <v>Floodlit45180</v>
      </c>
      <c r="D197" s="5" t="str">
        <f>IF('by region'!$C$2="Any","Any",'Fixture list'!W197)&amp;M197&amp;IF('by region'!$I$2="Any","Any",N197)&amp;G197</f>
        <v>AnyNULLAny45180</v>
      </c>
      <c r="E197" s="5" t="e">
        <f>IF(I197=#REF!,'Fixture list'!G197,"")</f>
        <v>#REF!</v>
      </c>
      <c r="F197" s="5" t="str">
        <f t="shared" si="27"/>
        <v>451804</v>
      </c>
      <c r="G197" s="13">
        <v>45180</v>
      </c>
      <c r="H197" s="14" t="s">
        <v>42</v>
      </c>
      <c r="I197" s="14" t="s">
        <v>29</v>
      </c>
      <c r="J197" s="14" t="s">
        <v>32</v>
      </c>
      <c r="K197" s="14" t="s">
        <v>30</v>
      </c>
      <c r="L197" s="14" t="s">
        <v>19</v>
      </c>
      <c r="M197" s="14" t="s">
        <v>30</v>
      </c>
      <c r="N197" s="14" t="s">
        <v>30</v>
      </c>
      <c r="O197" s="14" t="s">
        <v>33</v>
      </c>
      <c r="P197" s="14" t="s">
        <v>1228</v>
      </c>
      <c r="Q197" s="12">
        <f t="shared" si="28"/>
        <v>3</v>
      </c>
      <c r="R197" s="12" cm="1">
        <f t="array" ref="R197">SUMPRODUCT(($G$2:$G$3117=G197)*(Q197&gt;$Q$2:$Q$3117))+1</f>
        <v>4</v>
      </c>
      <c r="S197" s="12">
        <f t="shared" si="29"/>
        <v>499951</v>
      </c>
      <c r="T197" cm="1">
        <f t="array" ref="T197">SUMPRODUCT(($G$2:$G$3117=G197)*(S197&gt;$S$2:$S$3117))+1</f>
        <v>4</v>
      </c>
      <c r="U197" t="str">
        <f t="shared" si="30"/>
        <v>BHA #</v>
      </c>
      <c r="V197">
        <v>0</v>
      </c>
      <c r="W197" t="s">
        <v>19</v>
      </c>
      <c r="X197">
        <f t="shared" si="31"/>
        <v>2023</v>
      </c>
    </row>
    <row r="198" spans="1:24" x14ac:dyDescent="0.25">
      <c r="A198" s="10" t="str">
        <f t="shared" si="24"/>
        <v/>
      </c>
      <c r="B198" s="10" t="str">
        <f t="shared" si="25"/>
        <v/>
      </c>
      <c r="C198" s="10" t="str">
        <f t="shared" si="26"/>
        <v>Floodlit45182</v>
      </c>
      <c r="D198" s="5" t="str">
        <f>IF('by region'!$C$2="Any","Any",'Fixture list'!W198)&amp;M198&amp;IF('by region'!$I$2="Any","Any",N198)&amp;G198</f>
        <v>AnyNULLAny45182</v>
      </c>
      <c r="E198" s="5" t="e">
        <f>IF(I198=#REF!,'Fixture list'!G198,"")</f>
        <v>#REF!</v>
      </c>
      <c r="F198" s="5" t="str">
        <f t="shared" si="27"/>
        <v>451824</v>
      </c>
      <c r="G198" s="13">
        <v>45182</v>
      </c>
      <c r="H198" s="14" t="s">
        <v>27</v>
      </c>
      <c r="I198" s="14" t="s">
        <v>29</v>
      </c>
      <c r="J198" s="14" t="s">
        <v>32</v>
      </c>
      <c r="K198" s="14" t="s">
        <v>30</v>
      </c>
      <c r="L198" s="14" t="s">
        <v>11</v>
      </c>
      <c r="M198" s="14" t="s">
        <v>30</v>
      </c>
      <c r="N198" s="14" t="s">
        <v>30</v>
      </c>
      <c r="O198" s="14" t="s">
        <v>33</v>
      </c>
      <c r="P198" s="14" t="s">
        <v>1236</v>
      </c>
      <c r="Q198" s="12">
        <f t="shared" si="28"/>
        <v>3</v>
      </c>
      <c r="R198" s="12" cm="1">
        <f t="array" ref="R198">SUMPRODUCT(($G$2:$G$3117=G198)*(Q198&gt;$Q$2:$Q$3117))+1</f>
        <v>4</v>
      </c>
      <c r="S198" s="12">
        <f t="shared" si="29"/>
        <v>412393</v>
      </c>
      <c r="T198" cm="1">
        <f t="array" ref="T198">SUMPRODUCT(($G$2:$G$3117=G198)*(S198&gt;$S$2:$S$3117))+1</f>
        <v>4</v>
      </c>
      <c r="U198" t="str">
        <f t="shared" si="30"/>
        <v>BHA #</v>
      </c>
      <c r="V198">
        <v>0</v>
      </c>
      <c r="W198" t="s">
        <v>19</v>
      </c>
      <c r="X198">
        <f t="shared" si="31"/>
        <v>2023</v>
      </c>
    </row>
    <row r="199" spans="1:24" x14ac:dyDescent="0.25">
      <c r="A199" s="10" t="str">
        <f t="shared" si="24"/>
        <v/>
      </c>
      <c r="B199" s="10" t="str">
        <f t="shared" si="25"/>
        <v/>
      </c>
      <c r="C199" s="10" t="str">
        <f t="shared" si="26"/>
        <v>Floodlit45183</v>
      </c>
      <c r="D199" s="5" t="str">
        <f>IF('by region'!$C$2="Any","Any",'Fixture list'!W199)&amp;M199&amp;IF('by region'!$I$2="Any","Any",N199)&amp;G199</f>
        <v>AnyNULLAny45183</v>
      </c>
      <c r="E199" s="5" t="e">
        <f>IF(I199=#REF!,'Fixture list'!G199,"")</f>
        <v>#REF!</v>
      </c>
      <c r="F199" s="5" t="str">
        <f t="shared" si="27"/>
        <v>451834</v>
      </c>
      <c r="G199" s="13">
        <v>45183</v>
      </c>
      <c r="H199" s="14" t="s">
        <v>34</v>
      </c>
      <c r="I199" s="14" t="s">
        <v>29</v>
      </c>
      <c r="J199" s="14" t="s">
        <v>32</v>
      </c>
      <c r="K199" s="14" t="s">
        <v>30</v>
      </c>
      <c r="L199" s="14" t="s">
        <v>19</v>
      </c>
      <c r="M199" s="14" t="s">
        <v>30</v>
      </c>
      <c r="N199" s="14" t="s">
        <v>30</v>
      </c>
      <c r="O199" s="14" t="s">
        <v>33</v>
      </c>
      <c r="P199" s="14" t="s">
        <v>1240</v>
      </c>
      <c r="Q199" s="12">
        <f t="shared" si="28"/>
        <v>3</v>
      </c>
      <c r="R199" s="12" cm="1">
        <f t="array" ref="R199">SUMPRODUCT(($G$2:$G$3117=G199)*(Q199&gt;$Q$2:$Q$3117))+1</f>
        <v>4</v>
      </c>
      <c r="S199" s="12">
        <f t="shared" si="29"/>
        <v>412390</v>
      </c>
      <c r="T199" cm="1">
        <f t="array" ref="T199">SUMPRODUCT(($G$2:$G$3117=G199)*(S199&gt;$S$2:$S$3117))+1</f>
        <v>4</v>
      </c>
      <c r="U199" t="str">
        <f t="shared" si="30"/>
        <v>BHA #</v>
      </c>
      <c r="V199">
        <v>0</v>
      </c>
      <c r="W199" t="s">
        <v>17</v>
      </c>
      <c r="X199">
        <f t="shared" si="31"/>
        <v>2023</v>
      </c>
    </row>
    <row r="200" spans="1:24" x14ac:dyDescent="0.25">
      <c r="A200" s="10" t="str">
        <f t="shared" si="24"/>
        <v/>
      </c>
      <c r="B200" s="10" t="str">
        <f t="shared" si="25"/>
        <v/>
      </c>
      <c r="C200" s="10" t="str">
        <f t="shared" si="26"/>
        <v>Floodlit45187</v>
      </c>
      <c r="D200" s="5" t="str">
        <f>IF('by region'!$C$2="Any","Any",'Fixture list'!W200)&amp;M200&amp;IF('by region'!$I$2="Any","Any",N200)&amp;G200</f>
        <v>AnyNULLAny45187</v>
      </c>
      <c r="E200" s="5" t="e">
        <f>IF(I200=#REF!,'Fixture list'!G200,"")</f>
        <v>#REF!</v>
      </c>
      <c r="F200" s="5" t="str">
        <f t="shared" si="27"/>
        <v>451874</v>
      </c>
      <c r="G200" s="13">
        <v>45187</v>
      </c>
      <c r="H200" s="14" t="s">
        <v>42</v>
      </c>
      <c r="I200" s="14" t="s">
        <v>29</v>
      </c>
      <c r="J200" s="14" t="s">
        <v>32</v>
      </c>
      <c r="K200" s="14" t="s">
        <v>30</v>
      </c>
      <c r="L200" s="14" t="s">
        <v>19</v>
      </c>
      <c r="M200" s="14" t="s">
        <v>30</v>
      </c>
      <c r="N200" s="14" t="s">
        <v>30</v>
      </c>
      <c r="O200" s="14" t="s">
        <v>33</v>
      </c>
      <c r="P200" s="14" t="s">
        <v>1255</v>
      </c>
      <c r="Q200" s="12">
        <f t="shared" si="28"/>
        <v>3</v>
      </c>
      <c r="R200" s="12" cm="1">
        <f t="array" ref="R200">SUMPRODUCT(($G$2:$G$3117=G200)*(Q200&gt;$Q$2:$Q$3117))+1</f>
        <v>4</v>
      </c>
      <c r="S200" s="12">
        <f t="shared" si="29"/>
        <v>499952</v>
      </c>
      <c r="T200" cm="1">
        <f t="array" ref="T200">SUMPRODUCT(($G$2:$G$3117=G200)*(S200&gt;$S$2:$S$3117))+1</f>
        <v>4</v>
      </c>
      <c r="U200" t="str">
        <f t="shared" si="30"/>
        <v>BHA #</v>
      </c>
      <c r="V200">
        <v>0</v>
      </c>
      <c r="W200" t="s">
        <v>30</v>
      </c>
      <c r="X200">
        <f t="shared" si="31"/>
        <v>2023</v>
      </c>
    </row>
    <row r="201" spans="1:24" x14ac:dyDescent="0.25">
      <c r="A201" s="10" t="str">
        <f t="shared" si="24"/>
        <v/>
      </c>
      <c r="B201" s="10" t="str">
        <f t="shared" si="25"/>
        <v/>
      </c>
      <c r="C201" s="10" t="str">
        <f t="shared" si="26"/>
        <v>Floodlit45188</v>
      </c>
      <c r="D201" s="5" t="str">
        <f>IF('by region'!$C$2="Any","Any",'Fixture list'!W201)&amp;M201&amp;IF('by region'!$I$2="Any","Any",N201)&amp;G201</f>
        <v>AnyNULLAny45188</v>
      </c>
      <c r="E201" s="5" t="e">
        <f>IF(I201=#REF!,'Fixture list'!G201,"")</f>
        <v>#REF!</v>
      </c>
      <c r="F201" s="5" t="str">
        <f t="shared" si="27"/>
        <v>451884</v>
      </c>
      <c r="G201" s="13">
        <v>45188</v>
      </c>
      <c r="H201" s="14" t="s">
        <v>7</v>
      </c>
      <c r="I201" s="14" t="s">
        <v>29</v>
      </c>
      <c r="J201" s="14" t="s">
        <v>32</v>
      </c>
      <c r="K201" s="14" t="s">
        <v>30</v>
      </c>
      <c r="L201" s="14" t="s">
        <v>11</v>
      </c>
      <c r="M201" s="14" t="s">
        <v>30</v>
      </c>
      <c r="N201" s="14" t="s">
        <v>30</v>
      </c>
      <c r="O201" s="14" t="s">
        <v>33</v>
      </c>
      <c r="P201" s="14" t="s">
        <v>1259</v>
      </c>
      <c r="Q201" s="12">
        <f t="shared" si="28"/>
        <v>3</v>
      </c>
      <c r="R201" s="12" cm="1">
        <f t="array" ref="R201">SUMPRODUCT(($G$2:$G$3117=G201)*(Q201&gt;$Q$2:$Q$3117))+1</f>
        <v>4</v>
      </c>
      <c r="S201" s="12">
        <f t="shared" si="29"/>
        <v>412394</v>
      </c>
      <c r="T201" cm="1">
        <f t="array" ref="T201">SUMPRODUCT(($G$2:$G$3117=G201)*(S201&gt;$S$2:$S$3117))+1</f>
        <v>4</v>
      </c>
      <c r="U201" t="str">
        <f t="shared" si="30"/>
        <v>BHA #</v>
      </c>
      <c r="V201">
        <v>0</v>
      </c>
      <c r="W201" t="s">
        <v>19</v>
      </c>
      <c r="X201">
        <f t="shared" si="31"/>
        <v>2023</v>
      </c>
    </row>
    <row r="202" spans="1:24" x14ac:dyDescent="0.25">
      <c r="A202" s="10" t="str">
        <f t="shared" si="24"/>
        <v/>
      </c>
      <c r="B202" s="10" t="str">
        <f t="shared" si="25"/>
        <v/>
      </c>
      <c r="C202" s="10" t="str">
        <f t="shared" si="26"/>
        <v>Floodlit45190</v>
      </c>
      <c r="D202" s="5" t="str">
        <f>IF('by region'!$C$2="Any","Any",'Fixture list'!W202)&amp;M202&amp;IF('by region'!$I$2="Any","Any",N202)&amp;G202</f>
        <v>AnyNULLAny45190</v>
      </c>
      <c r="E202" s="5" t="e">
        <f>IF(I202=#REF!,'Fixture list'!G202,"")</f>
        <v>#REF!</v>
      </c>
      <c r="F202" s="5" t="str">
        <f t="shared" si="27"/>
        <v>451904</v>
      </c>
      <c r="G202" s="13">
        <v>45190</v>
      </c>
      <c r="H202" s="14" t="s">
        <v>34</v>
      </c>
      <c r="I202" s="14" t="s">
        <v>29</v>
      </c>
      <c r="J202" s="14" t="s">
        <v>32</v>
      </c>
      <c r="K202" s="14" t="s">
        <v>30</v>
      </c>
      <c r="L202" s="14" t="s">
        <v>11</v>
      </c>
      <c r="M202" s="14" t="s">
        <v>30</v>
      </c>
      <c r="N202" s="14" t="s">
        <v>30</v>
      </c>
      <c r="O202" s="14" t="s">
        <v>33</v>
      </c>
      <c r="P202" s="14" t="s">
        <v>1267</v>
      </c>
      <c r="Q202" s="12">
        <f t="shared" si="28"/>
        <v>3</v>
      </c>
      <c r="R202" s="12" cm="1">
        <f t="array" ref="R202">SUMPRODUCT(($G$2:$G$3117=G202)*(Q202&gt;$Q$2:$Q$3117))+1</f>
        <v>4</v>
      </c>
      <c r="S202" s="12">
        <f t="shared" si="29"/>
        <v>414858</v>
      </c>
      <c r="T202" cm="1">
        <f t="array" ref="T202">SUMPRODUCT(($G$2:$G$3117=G202)*(S202&gt;$S$2:$S$3117))+1</f>
        <v>4</v>
      </c>
      <c r="U202" t="str">
        <f t="shared" si="30"/>
        <v>BHA #</v>
      </c>
      <c r="V202">
        <v>0</v>
      </c>
      <c r="W202" t="s">
        <v>19</v>
      </c>
      <c r="X202">
        <f t="shared" si="31"/>
        <v>2023</v>
      </c>
    </row>
    <row r="203" spans="1:24" x14ac:dyDescent="0.25">
      <c r="A203" s="10" t="str">
        <f t="shared" si="24"/>
        <v/>
      </c>
      <c r="B203" s="10" t="str">
        <f t="shared" si="25"/>
        <v/>
      </c>
      <c r="C203" s="10" t="str">
        <f t="shared" si="26"/>
        <v>Floodlit45191</v>
      </c>
      <c r="D203" s="5" t="str">
        <f>IF('by region'!$C$2="Any","Any",'Fixture list'!W203)&amp;M203&amp;IF('by region'!$I$2="Any","Any",N203)&amp;G203</f>
        <v>AnyNULLAny45191</v>
      </c>
      <c r="E203" s="5" t="e">
        <f>IF(I203=#REF!,'Fixture list'!G203,"")</f>
        <v>#REF!</v>
      </c>
      <c r="F203" s="5" t="str">
        <f t="shared" si="27"/>
        <v>451914</v>
      </c>
      <c r="G203" s="13">
        <v>45191</v>
      </c>
      <c r="H203" s="14" t="s">
        <v>35</v>
      </c>
      <c r="I203" s="14" t="s">
        <v>29</v>
      </c>
      <c r="J203" s="14" t="s">
        <v>32</v>
      </c>
      <c r="K203" s="14" t="s">
        <v>30</v>
      </c>
      <c r="L203" s="14" t="s">
        <v>11</v>
      </c>
      <c r="M203" s="14" t="s">
        <v>30</v>
      </c>
      <c r="N203" s="14" t="s">
        <v>30</v>
      </c>
      <c r="O203" s="14" t="s">
        <v>33</v>
      </c>
      <c r="P203" s="14" t="s">
        <v>1271</v>
      </c>
      <c r="Q203" s="12">
        <f t="shared" si="28"/>
        <v>3</v>
      </c>
      <c r="R203" s="12" cm="1">
        <f t="array" ref="R203">SUMPRODUCT(($G$2:$G$3117=G203)*(Q203&gt;$Q$2:$Q$3117))+1</f>
        <v>4</v>
      </c>
      <c r="S203" s="12">
        <f t="shared" si="29"/>
        <v>412395</v>
      </c>
      <c r="T203" cm="1">
        <f t="array" ref="T203">SUMPRODUCT(($G$2:$G$3117=G203)*(S203&gt;$S$2:$S$3117))+1</f>
        <v>4</v>
      </c>
      <c r="U203" t="str">
        <f t="shared" si="30"/>
        <v>BHA #</v>
      </c>
      <c r="V203">
        <v>0</v>
      </c>
      <c r="W203" t="s">
        <v>19</v>
      </c>
      <c r="X203">
        <f t="shared" si="31"/>
        <v>2023</v>
      </c>
    </row>
    <row r="204" spans="1:24" x14ac:dyDescent="0.25">
      <c r="A204" s="10" t="str">
        <f t="shared" si="24"/>
        <v/>
      </c>
      <c r="B204" s="10" t="str">
        <f t="shared" si="25"/>
        <v/>
      </c>
      <c r="C204" s="10" t="str">
        <f t="shared" si="26"/>
        <v>Floodlit45194</v>
      </c>
      <c r="D204" s="5" t="str">
        <f>IF('by region'!$C$2="Any","Any",'Fixture list'!W204)&amp;M204&amp;IF('by region'!$I$2="Any","Any",N204)&amp;G204</f>
        <v>AnyNULLAny45194</v>
      </c>
      <c r="E204" s="5" t="e">
        <f>IF(I204=#REF!,'Fixture list'!G204,"")</f>
        <v>#REF!</v>
      </c>
      <c r="F204" s="5" t="str">
        <f t="shared" si="27"/>
        <v>451944</v>
      </c>
      <c r="G204" s="13">
        <v>45194</v>
      </c>
      <c r="H204" s="14" t="s">
        <v>42</v>
      </c>
      <c r="I204" s="14" t="s">
        <v>29</v>
      </c>
      <c r="J204" s="14" t="s">
        <v>32</v>
      </c>
      <c r="K204" s="14" t="s">
        <v>30</v>
      </c>
      <c r="L204" s="14" t="s">
        <v>11</v>
      </c>
      <c r="M204" s="14" t="s">
        <v>30</v>
      </c>
      <c r="N204" s="14" t="s">
        <v>30</v>
      </c>
      <c r="O204" s="14" t="s">
        <v>33</v>
      </c>
      <c r="P204" s="14" t="s">
        <v>1283</v>
      </c>
      <c r="Q204" s="12">
        <f t="shared" si="28"/>
        <v>3</v>
      </c>
      <c r="R204" s="12" cm="1">
        <f t="array" ref="R204">SUMPRODUCT(($G$2:$G$3117=G204)*(Q204&gt;$Q$2:$Q$3117))+1</f>
        <v>4</v>
      </c>
      <c r="S204" s="12">
        <f t="shared" si="29"/>
        <v>499953</v>
      </c>
      <c r="T204" cm="1">
        <f t="array" ref="T204">SUMPRODUCT(($G$2:$G$3117=G204)*(S204&gt;$S$2:$S$3117))+1</f>
        <v>4</v>
      </c>
      <c r="U204" t="str">
        <f t="shared" si="30"/>
        <v>BHA #</v>
      </c>
      <c r="V204">
        <v>0</v>
      </c>
      <c r="W204" t="s">
        <v>11</v>
      </c>
      <c r="X204">
        <f t="shared" si="31"/>
        <v>2023</v>
      </c>
    </row>
    <row r="205" spans="1:24" x14ac:dyDescent="0.25">
      <c r="A205" s="10" t="str">
        <f t="shared" si="24"/>
        <v/>
      </c>
      <c r="B205" s="10" t="str">
        <f t="shared" si="25"/>
        <v/>
      </c>
      <c r="C205" s="10" t="str">
        <f t="shared" si="26"/>
        <v>Floodlit45195</v>
      </c>
      <c r="D205" s="5" t="str">
        <f>IF('by region'!$C$2="Any","Any",'Fixture list'!W205)&amp;M205&amp;IF('by region'!$I$2="Any","Any",N205)&amp;G205</f>
        <v>AnyNULLAny45195</v>
      </c>
      <c r="E205" s="5" t="e">
        <f>IF(I205=#REF!,'Fixture list'!G205,"")</f>
        <v>#REF!</v>
      </c>
      <c r="F205" s="5" t="str">
        <f t="shared" si="27"/>
        <v>451954</v>
      </c>
      <c r="G205" s="13">
        <v>45195</v>
      </c>
      <c r="H205" s="14" t="s">
        <v>7</v>
      </c>
      <c r="I205" s="14" t="s">
        <v>29</v>
      </c>
      <c r="J205" s="14" t="s">
        <v>32</v>
      </c>
      <c r="K205" s="14" t="s">
        <v>30</v>
      </c>
      <c r="L205" s="14" t="s">
        <v>11</v>
      </c>
      <c r="M205" s="14" t="s">
        <v>30</v>
      </c>
      <c r="N205" s="14" t="s">
        <v>30</v>
      </c>
      <c r="O205" s="14" t="s">
        <v>33</v>
      </c>
      <c r="P205" s="14" t="s">
        <v>1287</v>
      </c>
      <c r="Q205" s="12">
        <f t="shared" si="28"/>
        <v>3</v>
      </c>
      <c r="R205" s="12" cm="1">
        <f t="array" ref="R205">SUMPRODUCT(($G$2:$G$3117=G205)*(Q205&gt;$Q$2:$Q$3117))+1</f>
        <v>4</v>
      </c>
      <c r="S205" s="12">
        <f t="shared" si="29"/>
        <v>414274</v>
      </c>
      <c r="T205" cm="1">
        <f t="array" ref="T205">SUMPRODUCT(($G$2:$G$3117=G205)*(S205&gt;$S$2:$S$3117))+1</f>
        <v>4</v>
      </c>
      <c r="U205" t="str">
        <f t="shared" si="30"/>
        <v>BHA #</v>
      </c>
      <c r="V205">
        <v>0</v>
      </c>
      <c r="W205" t="s">
        <v>19</v>
      </c>
      <c r="X205">
        <f t="shared" si="31"/>
        <v>2023</v>
      </c>
    </row>
    <row r="206" spans="1:24" x14ac:dyDescent="0.25">
      <c r="A206" s="10" t="str">
        <f t="shared" si="24"/>
        <v/>
      </c>
      <c r="B206" s="10" t="str">
        <f t="shared" si="25"/>
        <v/>
      </c>
      <c r="C206" s="10" t="str">
        <f t="shared" si="26"/>
        <v>Floodlit45196</v>
      </c>
      <c r="D206" s="5" t="str">
        <f>IF('by region'!$C$2="Any","Any",'Fixture list'!W206)&amp;M206&amp;IF('by region'!$I$2="Any","Any",N206)&amp;G206</f>
        <v>AnyNULLAny45196</v>
      </c>
      <c r="E206" s="5" t="e">
        <f>IF(I206=#REF!,'Fixture list'!G206,"")</f>
        <v>#REF!</v>
      </c>
      <c r="F206" s="5" t="str">
        <f t="shared" si="27"/>
        <v>451964</v>
      </c>
      <c r="G206" s="13">
        <v>45196</v>
      </c>
      <c r="H206" s="14" t="s">
        <v>27</v>
      </c>
      <c r="I206" s="14" t="s">
        <v>29</v>
      </c>
      <c r="J206" s="14" t="s">
        <v>32</v>
      </c>
      <c r="K206" s="14" t="s">
        <v>30</v>
      </c>
      <c r="L206" s="14" t="s">
        <v>19</v>
      </c>
      <c r="M206" s="14" t="s">
        <v>30</v>
      </c>
      <c r="N206" s="14" t="s">
        <v>30</v>
      </c>
      <c r="O206" s="14" t="s">
        <v>33</v>
      </c>
      <c r="P206" s="14" t="s">
        <v>1291</v>
      </c>
      <c r="Q206" s="12">
        <f t="shared" si="28"/>
        <v>3</v>
      </c>
      <c r="R206" s="12" cm="1">
        <f t="array" ref="R206">SUMPRODUCT(($G$2:$G$3117=G206)*(Q206&gt;$Q$2:$Q$3117))+1</f>
        <v>4</v>
      </c>
      <c r="S206" s="12">
        <f t="shared" si="29"/>
        <v>412384</v>
      </c>
      <c r="T206" cm="1">
        <f t="array" ref="T206">SUMPRODUCT(($G$2:$G$3117=G206)*(S206&gt;$S$2:$S$3117))+1</f>
        <v>4</v>
      </c>
      <c r="U206" t="str">
        <f t="shared" si="30"/>
        <v>BHA #</v>
      </c>
      <c r="V206">
        <v>0</v>
      </c>
      <c r="W206" t="s">
        <v>17</v>
      </c>
      <c r="X206">
        <f t="shared" si="31"/>
        <v>2023</v>
      </c>
    </row>
    <row r="207" spans="1:24" x14ac:dyDescent="0.25">
      <c r="A207" s="10" t="str">
        <f t="shared" si="24"/>
        <v/>
      </c>
      <c r="B207" s="10" t="str">
        <f t="shared" si="25"/>
        <v/>
      </c>
      <c r="C207" s="10" t="str">
        <f t="shared" si="26"/>
        <v>Floodlit45197</v>
      </c>
      <c r="D207" s="5" t="str">
        <f>IF('by region'!$C$2="Any","Any",'Fixture list'!W207)&amp;M207&amp;IF('by region'!$I$2="Any","Any",N207)&amp;G207</f>
        <v>AnyNULLAny45197</v>
      </c>
      <c r="E207" s="5" t="e">
        <f>IF(I207=#REF!,'Fixture list'!G207,"")</f>
        <v>#REF!</v>
      </c>
      <c r="F207" s="5" t="str">
        <f t="shared" si="27"/>
        <v>451974</v>
      </c>
      <c r="G207" s="13">
        <v>45197</v>
      </c>
      <c r="H207" s="14" t="s">
        <v>34</v>
      </c>
      <c r="I207" s="14" t="s">
        <v>29</v>
      </c>
      <c r="J207" s="14" t="s">
        <v>32</v>
      </c>
      <c r="K207" s="14" t="s">
        <v>30</v>
      </c>
      <c r="L207" s="14" t="s">
        <v>17</v>
      </c>
      <c r="M207" s="14" t="s">
        <v>30</v>
      </c>
      <c r="N207" s="14" t="s">
        <v>30</v>
      </c>
      <c r="O207" s="14" t="s">
        <v>33</v>
      </c>
      <c r="P207" s="14" t="s">
        <v>1295</v>
      </c>
      <c r="Q207" s="12">
        <f t="shared" si="28"/>
        <v>3</v>
      </c>
      <c r="R207" s="12" cm="1">
        <f t="array" ref="R207">SUMPRODUCT(($G$2:$G$3117=G207)*(Q207&gt;$Q$2:$Q$3117))+1</f>
        <v>4</v>
      </c>
      <c r="S207" s="12">
        <f t="shared" si="29"/>
        <v>412397</v>
      </c>
      <c r="T207" cm="1">
        <f t="array" ref="T207">SUMPRODUCT(($G$2:$G$3117=G207)*(S207&gt;$S$2:$S$3117))+1</f>
        <v>4</v>
      </c>
      <c r="U207" t="str">
        <f t="shared" si="30"/>
        <v>BHA #</v>
      </c>
      <c r="V207">
        <v>0</v>
      </c>
      <c r="W207" t="s">
        <v>11</v>
      </c>
      <c r="X207">
        <f t="shared" si="31"/>
        <v>2023</v>
      </c>
    </row>
    <row r="208" spans="1:24" x14ac:dyDescent="0.25">
      <c r="A208" s="10" t="str">
        <f t="shared" si="24"/>
        <v/>
      </c>
      <c r="B208" s="10" t="str">
        <f t="shared" si="25"/>
        <v/>
      </c>
      <c r="C208" s="10" t="str">
        <f t="shared" si="26"/>
        <v>Floodlit45198</v>
      </c>
      <c r="D208" s="5" t="str">
        <f>IF('by region'!$C$2="Any","Any",'Fixture list'!W208)&amp;M208&amp;IF('by region'!$I$2="Any","Any",N208)&amp;G208</f>
        <v>AnyNULLAny45198</v>
      </c>
      <c r="E208" s="5" t="e">
        <f>IF(I208=#REF!,'Fixture list'!G208,"")</f>
        <v>#REF!</v>
      </c>
      <c r="F208" s="5" t="str">
        <f t="shared" si="27"/>
        <v>451984</v>
      </c>
      <c r="G208" s="13">
        <v>45198</v>
      </c>
      <c r="H208" s="14" t="s">
        <v>35</v>
      </c>
      <c r="I208" s="14" t="s">
        <v>29</v>
      </c>
      <c r="J208" s="14" t="s">
        <v>32</v>
      </c>
      <c r="K208" s="14" t="s">
        <v>30</v>
      </c>
      <c r="L208" s="14" t="s">
        <v>11</v>
      </c>
      <c r="M208" s="14" t="s">
        <v>30</v>
      </c>
      <c r="N208" s="14" t="s">
        <v>30</v>
      </c>
      <c r="O208" s="14" t="s">
        <v>33</v>
      </c>
      <c r="P208" s="14" t="s">
        <v>1299</v>
      </c>
      <c r="Q208" s="12">
        <f t="shared" si="28"/>
        <v>3</v>
      </c>
      <c r="R208" s="12" cm="1">
        <f t="array" ref="R208">SUMPRODUCT(($G$2:$G$3117=G208)*(Q208&gt;$Q$2:$Q$3117))+1</f>
        <v>4</v>
      </c>
      <c r="S208" s="12">
        <f t="shared" si="29"/>
        <v>412398</v>
      </c>
      <c r="T208" cm="1">
        <f t="array" ref="T208">SUMPRODUCT(($G$2:$G$3117=G208)*(S208&gt;$S$2:$S$3117))+1</f>
        <v>4</v>
      </c>
      <c r="U208" t="str">
        <f t="shared" si="30"/>
        <v>BHA #</v>
      </c>
      <c r="V208">
        <v>0</v>
      </c>
      <c r="W208" t="s">
        <v>19</v>
      </c>
      <c r="X208">
        <f t="shared" si="31"/>
        <v>2023</v>
      </c>
    </row>
    <row r="209" spans="1:24" x14ac:dyDescent="0.25">
      <c r="A209" s="10" t="str">
        <f t="shared" si="24"/>
        <v/>
      </c>
      <c r="B209" s="10" t="str">
        <f t="shared" si="25"/>
        <v/>
      </c>
      <c r="C209" s="10" t="str">
        <f t="shared" si="26"/>
        <v>Floodlit45199</v>
      </c>
      <c r="D209" s="5" t="str">
        <f>IF('by region'!$C$2="Any","Any",'Fixture list'!W209)&amp;M209&amp;IF('by region'!$I$2="Any","Any",N209)&amp;G209</f>
        <v>AnyNULLAny45199</v>
      </c>
      <c r="E209" s="5" t="e">
        <f>IF(I209=#REF!,'Fixture list'!G209,"")</f>
        <v>#REF!</v>
      </c>
      <c r="F209" s="5" t="str">
        <f t="shared" si="27"/>
        <v>451995</v>
      </c>
      <c r="G209" s="13">
        <v>45199</v>
      </c>
      <c r="H209" s="14" t="s">
        <v>37</v>
      </c>
      <c r="I209" s="14" t="s">
        <v>29</v>
      </c>
      <c r="J209" s="14" t="s">
        <v>32</v>
      </c>
      <c r="K209" s="14" t="s">
        <v>30</v>
      </c>
      <c r="L209" s="14" t="s">
        <v>11</v>
      </c>
      <c r="M209" s="14" t="s">
        <v>30</v>
      </c>
      <c r="N209" s="14" t="s">
        <v>30</v>
      </c>
      <c r="O209" s="14" t="s">
        <v>33</v>
      </c>
      <c r="P209" s="14" t="s">
        <v>1303</v>
      </c>
      <c r="Q209" s="12">
        <f t="shared" si="28"/>
        <v>3</v>
      </c>
      <c r="R209" s="12" cm="1">
        <f t="array" ref="R209">SUMPRODUCT(($G$2:$G$3117=G209)*(Q209&gt;$Q$2:$Q$3117))+1</f>
        <v>6</v>
      </c>
      <c r="S209" s="12">
        <f t="shared" si="29"/>
        <v>616052</v>
      </c>
      <c r="T209" cm="1">
        <f t="array" ref="T209">SUMPRODUCT(($G$2:$G$3117=G209)*(S209&gt;$S$2:$S$3117))+1</f>
        <v>5</v>
      </c>
      <c r="U209" t="str">
        <f t="shared" si="30"/>
        <v>BHA #</v>
      </c>
      <c r="V209">
        <v>0</v>
      </c>
      <c r="W209" t="s">
        <v>17</v>
      </c>
      <c r="X209">
        <f t="shared" si="31"/>
        <v>2023</v>
      </c>
    </row>
    <row r="210" spans="1:24" x14ac:dyDescent="0.25">
      <c r="A210" s="10" t="str">
        <f t="shared" si="24"/>
        <v/>
      </c>
      <c r="B210" s="10" t="str">
        <f t="shared" si="25"/>
        <v/>
      </c>
      <c r="C210" s="10" t="str">
        <f t="shared" si="26"/>
        <v>Floodlit45201</v>
      </c>
      <c r="D210" s="5" t="str">
        <f>IF('by region'!$C$2="Any","Any",'Fixture list'!W210)&amp;M210&amp;IF('by region'!$I$2="Any","Any",N210)&amp;G210</f>
        <v>AnyNULLAny45201</v>
      </c>
      <c r="E210" s="5" t="e">
        <f>IF(I210=#REF!,'Fixture list'!G210,"")</f>
        <v>#REF!</v>
      </c>
      <c r="F210" s="5" t="str">
        <f t="shared" si="27"/>
        <v>452014</v>
      </c>
      <c r="G210" s="13">
        <v>45201</v>
      </c>
      <c r="H210" s="14" t="s">
        <v>42</v>
      </c>
      <c r="I210" s="14" t="s">
        <v>29</v>
      </c>
      <c r="J210" s="14" t="s">
        <v>32</v>
      </c>
      <c r="K210" s="14" t="s">
        <v>30</v>
      </c>
      <c r="L210" s="14" t="s">
        <v>19</v>
      </c>
      <c r="M210" s="14" t="s">
        <v>30</v>
      </c>
      <c r="N210" s="14" t="s">
        <v>30</v>
      </c>
      <c r="O210" s="14" t="s">
        <v>33</v>
      </c>
      <c r="P210" s="14" t="s">
        <v>1311</v>
      </c>
      <c r="Q210" s="12">
        <f t="shared" si="28"/>
        <v>3</v>
      </c>
      <c r="R210" s="12" cm="1">
        <f t="array" ref="R210">SUMPRODUCT(($G$2:$G$3117=G210)*(Q210&gt;$Q$2:$Q$3117))+1</f>
        <v>4</v>
      </c>
      <c r="S210" s="12">
        <f t="shared" si="29"/>
        <v>499954</v>
      </c>
      <c r="T210" cm="1">
        <f t="array" ref="T210">SUMPRODUCT(($G$2:$G$3117=G210)*(S210&gt;$S$2:$S$3117))+1</f>
        <v>4</v>
      </c>
      <c r="U210" t="str">
        <f t="shared" si="30"/>
        <v>BHA #</v>
      </c>
      <c r="V210">
        <v>0</v>
      </c>
      <c r="W210" t="s">
        <v>11</v>
      </c>
      <c r="X210">
        <f t="shared" si="31"/>
        <v>2023</v>
      </c>
    </row>
    <row r="211" spans="1:24" x14ac:dyDescent="0.25">
      <c r="A211" s="10" t="str">
        <f t="shared" si="24"/>
        <v/>
      </c>
      <c r="B211" s="10" t="str">
        <f t="shared" si="25"/>
        <v/>
      </c>
      <c r="C211" s="10" t="str">
        <f t="shared" si="26"/>
        <v>Floodlit45202</v>
      </c>
      <c r="D211" s="5" t="str">
        <f>IF('by region'!$C$2="Any","Any",'Fixture list'!W211)&amp;M211&amp;IF('by region'!$I$2="Any","Any",N211)&amp;G211</f>
        <v>AnyNULLAny45202</v>
      </c>
      <c r="E211" s="5" t="e">
        <f>IF(I211=#REF!,'Fixture list'!G211,"")</f>
        <v>#REF!</v>
      </c>
      <c r="F211" s="5" t="str">
        <f t="shared" si="27"/>
        <v>452024</v>
      </c>
      <c r="G211" s="13">
        <v>45202</v>
      </c>
      <c r="H211" s="14" t="s">
        <v>7</v>
      </c>
      <c r="I211" s="14" t="s">
        <v>29</v>
      </c>
      <c r="J211" s="14" t="s">
        <v>32</v>
      </c>
      <c r="K211" s="14" t="s">
        <v>30</v>
      </c>
      <c r="L211" s="14" t="s">
        <v>11</v>
      </c>
      <c r="M211" s="14" t="s">
        <v>30</v>
      </c>
      <c r="N211" s="14" t="s">
        <v>30</v>
      </c>
      <c r="O211" s="14" t="s">
        <v>33</v>
      </c>
      <c r="P211" s="14" t="s">
        <v>1315</v>
      </c>
      <c r="Q211" s="12">
        <f t="shared" si="28"/>
        <v>3</v>
      </c>
      <c r="R211" s="12" cm="1">
        <f t="array" ref="R211">SUMPRODUCT(($G$2:$G$3117=G211)*(Q211&gt;$Q$2:$Q$3117))+1</f>
        <v>4</v>
      </c>
      <c r="S211" s="12">
        <f t="shared" si="29"/>
        <v>416065</v>
      </c>
      <c r="T211" cm="1">
        <f t="array" ref="T211">SUMPRODUCT(($G$2:$G$3117=G211)*(S211&gt;$S$2:$S$3117))+1</f>
        <v>4</v>
      </c>
      <c r="U211" t="str">
        <f t="shared" si="30"/>
        <v>BHA #</v>
      </c>
      <c r="V211">
        <v>0</v>
      </c>
      <c r="W211" t="s">
        <v>17</v>
      </c>
      <c r="X211">
        <f t="shared" si="31"/>
        <v>2023</v>
      </c>
    </row>
    <row r="212" spans="1:24" x14ac:dyDescent="0.25">
      <c r="A212" s="10" t="str">
        <f t="shared" si="24"/>
        <v/>
      </c>
      <c r="B212" s="10" t="str">
        <f t="shared" si="25"/>
        <v/>
      </c>
      <c r="C212" s="10" t="str">
        <f t="shared" si="26"/>
        <v>Floodlit45203</v>
      </c>
      <c r="D212" s="5" t="str">
        <f>IF('by region'!$C$2="Any","Any",'Fixture list'!W212)&amp;M212&amp;IF('by region'!$I$2="Any","Any",N212)&amp;G212</f>
        <v>AnyNULLAny45203</v>
      </c>
      <c r="E212" s="5" t="e">
        <f>IF(I212=#REF!,'Fixture list'!G212,"")</f>
        <v>#REF!</v>
      </c>
      <c r="F212" s="5" t="str">
        <f t="shared" si="27"/>
        <v>452034</v>
      </c>
      <c r="G212" s="13">
        <v>45203</v>
      </c>
      <c r="H212" s="14" t="s">
        <v>27</v>
      </c>
      <c r="I212" s="14" t="s">
        <v>29</v>
      </c>
      <c r="J212" s="14" t="s">
        <v>32</v>
      </c>
      <c r="K212" s="14" t="s">
        <v>30</v>
      </c>
      <c r="L212" s="14" t="s">
        <v>11</v>
      </c>
      <c r="M212" s="14" t="s">
        <v>30</v>
      </c>
      <c r="N212" s="14" t="s">
        <v>30</v>
      </c>
      <c r="O212" s="14" t="s">
        <v>33</v>
      </c>
      <c r="P212" s="14" t="s">
        <v>1319</v>
      </c>
      <c r="Q212" s="12">
        <f t="shared" si="28"/>
        <v>3</v>
      </c>
      <c r="R212" s="12" cm="1">
        <f t="array" ref="R212">SUMPRODUCT(($G$2:$G$3117=G212)*(Q212&gt;$Q$2:$Q$3117))+1</f>
        <v>4</v>
      </c>
      <c r="S212" s="12">
        <f t="shared" si="29"/>
        <v>412381</v>
      </c>
      <c r="T212" cm="1">
        <f t="array" ref="T212">SUMPRODUCT(($G$2:$G$3117=G212)*(S212&gt;$S$2:$S$3117))+1</f>
        <v>4</v>
      </c>
      <c r="U212" t="str">
        <f t="shared" si="30"/>
        <v>BHA #</v>
      </c>
      <c r="V212">
        <v>0</v>
      </c>
      <c r="W212" t="s">
        <v>17</v>
      </c>
      <c r="X212">
        <f t="shared" si="31"/>
        <v>2023</v>
      </c>
    </row>
    <row r="213" spans="1:24" x14ac:dyDescent="0.25">
      <c r="A213" s="10" t="str">
        <f t="shared" si="24"/>
        <v/>
      </c>
      <c r="B213" s="10" t="str">
        <f t="shared" si="25"/>
        <v/>
      </c>
      <c r="C213" s="10" t="str">
        <f t="shared" si="26"/>
        <v>Floodlit45204</v>
      </c>
      <c r="D213" s="5" t="str">
        <f>IF('by region'!$C$2="Any","Any",'Fixture list'!W213)&amp;M213&amp;IF('by region'!$I$2="Any","Any",N213)&amp;G213</f>
        <v>AnyNULLAny45204</v>
      </c>
      <c r="E213" s="5" t="e">
        <f>IF(I213=#REF!,'Fixture list'!G213,"")</f>
        <v>#REF!</v>
      </c>
      <c r="F213" s="5" t="str">
        <f t="shared" si="27"/>
        <v>452044</v>
      </c>
      <c r="G213" s="13">
        <v>45204</v>
      </c>
      <c r="H213" s="14" t="s">
        <v>34</v>
      </c>
      <c r="I213" s="14" t="s">
        <v>29</v>
      </c>
      <c r="J213" s="14" t="s">
        <v>32</v>
      </c>
      <c r="K213" s="14" t="s">
        <v>30</v>
      </c>
      <c r="L213" s="14" t="s">
        <v>19</v>
      </c>
      <c r="M213" s="14" t="s">
        <v>30</v>
      </c>
      <c r="N213" s="14" t="s">
        <v>30</v>
      </c>
      <c r="O213" s="14" t="s">
        <v>33</v>
      </c>
      <c r="P213" s="14" t="s">
        <v>1323</v>
      </c>
      <c r="Q213" s="12">
        <f t="shared" si="28"/>
        <v>3</v>
      </c>
      <c r="R213" s="12" cm="1">
        <f t="array" ref="R213">SUMPRODUCT(($G$2:$G$3117=G213)*(Q213&gt;$Q$2:$Q$3117))+1</f>
        <v>4</v>
      </c>
      <c r="S213" s="12">
        <f t="shared" si="29"/>
        <v>411902</v>
      </c>
      <c r="T213" cm="1">
        <f t="array" ref="T213">SUMPRODUCT(($G$2:$G$3117=G213)*(S213&gt;$S$2:$S$3117))+1</f>
        <v>4</v>
      </c>
      <c r="U213" t="str">
        <f t="shared" si="30"/>
        <v>BHA #</v>
      </c>
      <c r="V213">
        <v>0</v>
      </c>
      <c r="W213" t="s">
        <v>30</v>
      </c>
      <c r="X213">
        <f t="shared" si="31"/>
        <v>2023</v>
      </c>
    </row>
    <row r="214" spans="1:24" x14ac:dyDescent="0.25">
      <c r="A214" s="10" t="str">
        <f t="shared" si="24"/>
        <v/>
      </c>
      <c r="B214" s="10" t="str">
        <f t="shared" si="25"/>
        <v/>
      </c>
      <c r="C214" s="10" t="str">
        <f t="shared" si="26"/>
        <v>Floodlit45205</v>
      </c>
      <c r="D214" s="5" t="str">
        <f>IF('by region'!$C$2="Any","Any",'Fixture list'!W214)&amp;M214&amp;IF('by region'!$I$2="Any","Any",N214)&amp;G214</f>
        <v>AnyNULLAny45205</v>
      </c>
      <c r="E214" s="5" t="e">
        <f>IF(I214=#REF!,'Fixture list'!G214,"")</f>
        <v>#REF!</v>
      </c>
      <c r="F214" s="5" t="str">
        <f t="shared" si="27"/>
        <v>452054</v>
      </c>
      <c r="G214" s="13">
        <v>45205</v>
      </c>
      <c r="H214" s="14" t="s">
        <v>35</v>
      </c>
      <c r="I214" s="14" t="s">
        <v>29</v>
      </c>
      <c r="J214" s="14" t="s">
        <v>32</v>
      </c>
      <c r="K214" s="14" t="s">
        <v>30</v>
      </c>
      <c r="L214" s="14" t="s">
        <v>19</v>
      </c>
      <c r="M214" s="14" t="s">
        <v>30</v>
      </c>
      <c r="N214" s="14" t="s">
        <v>30</v>
      </c>
      <c r="O214" s="14" t="s">
        <v>33</v>
      </c>
      <c r="P214" s="14" t="s">
        <v>1327</v>
      </c>
      <c r="Q214" s="12">
        <f t="shared" si="28"/>
        <v>3</v>
      </c>
      <c r="R214" s="12" cm="1">
        <f t="array" ref="R214">SUMPRODUCT(($G$2:$G$3117=G214)*(Q214&gt;$Q$2:$Q$3117))+1</f>
        <v>4</v>
      </c>
      <c r="S214" s="12">
        <f t="shared" si="29"/>
        <v>412382</v>
      </c>
      <c r="T214" cm="1">
        <f t="array" ref="T214">SUMPRODUCT(($G$2:$G$3117=G214)*(S214&gt;$S$2:$S$3117))+1</f>
        <v>4</v>
      </c>
      <c r="U214" t="str">
        <f t="shared" si="30"/>
        <v>BHA #</v>
      </c>
      <c r="V214">
        <v>0</v>
      </c>
      <c r="W214" t="s">
        <v>19</v>
      </c>
      <c r="X214">
        <f t="shared" si="31"/>
        <v>2023</v>
      </c>
    </row>
    <row r="215" spans="1:24" x14ac:dyDescent="0.25">
      <c r="A215" s="10" t="str">
        <f t="shared" si="24"/>
        <v/>
      </c>
      <c r="B215" s="10" t="str">
        <f t="shared" si="25"/>
        <v/>
      </c>
      <c r="C215" s="10" t="str">
        <f t="shared" si="26"/>
        <v>Floodlit45208</v>
      </c>
      <c r="D215" s="5" t="str">
        <f>IF('by region'!$C$2="Any","Any",'Fixture list'!W215)&amp;M215&amp;IF('by region'!$I$2="Any","Any",N215)&amp;G215</f>
        <v>AnyNULLAny45208</v>
      </c>
      <c r="E215" s="5" t="e">
        <f>IF(I215=#REF!,'Fixture list'!G215,"")</f>
        <v>#REF!</v>
      </c>
      <c r="F215" s="5" t="str">
        <f t="shared" si="27"/>
        <v>452084</v>
      </c>
      <c r="G215" s="13">
        <v>45208</v>
      </c>
      <c r="H215" s="14" t="s">
        <v>42</v>
      </c>
      <c r="I215" s="14" t="s">
        <v>29</v>
      </c>
      <c r="J215" s="14" t="s">
        <v>32</v>
      </c>
      <c r="K215" s="14" t="s">
        <v>30</v>
      </c>
      <c r="L215" s="14" t="s">
        <v>11</v>
      </c>
      <c r="M215" s="14" t="s">
        <v>30</v>
      </c>
      <c r="N215" s="14" t="s">
        <v>30</v>
      </c>
      <c r="O215" s="14" t="s">
        <v>33</v>
      </c>
      <c r="P215" s="14" t="s">
        <v>1338</v>
      </c>
      <c r="Q215" s="12">
        <f t="shared" si="28"/>
        <v>3</v>
      </c>
      <c r="R215" s="12" cm="1">
        <f t="array" ref="R215">SUMPRODUCT(($G$2:$G$3117=G215)*(Q215&gt;$Q$2:$Q$3117))+1</f>
        <v>4</v>
      </c>
      <c r="S215" s="12">
        <f t="shared" si="29"/>
        <v>499955</v>
      </c>
      <c r="T215" cm="1">
        <f t="array" ref="T215">SUMPRODUCT(($G$2:$G$3117=G215)*(S215&gt;$S$2:$S$3117))+1</f>
        <v>4</v>
      </c>
      <c r="U215" t="str">
        <f t="shared" si="30"/>
        <v>BHA #</v>
      </c>
      <c r="V215">
        <v>0</v>
      </c>
      <c r="W215" t="s">
        <v>11</v>
      </c>
      <c r="X215">
        <f t="shared" si="31"/>
        <v>2023</v>
      </c>
    </row>
    <row r="216" spans="1:24" x14ac:dyDescent="0.25">
      <c r="A216" s="10" t="str">
        <f t="shared" si="24"/>
        <v/>
      </c>
      <c r="B216" s="10" t="str">
        <f t="shared" si="25"/>
        <v/>
      </c>
      <c r="C216" s="10" t="str">
        <f t="shared" si="26"/>
        <v>Floodlit45209</v>
      </c>
      <c r="D216" s="5" t="str">
        <f>IF('by region'!$C$2="Any","Any",'Fixture list'!W216)&amp;M216&amp;IF('by region'!$I$2="Any","Any",N216)&amp;G216</f>
        <v>AnyNULLAny45209</v>
      </c>
      <c r="E216" s="5" t="e">
        <f>IF(I216=#REF!,'Fixture list'!G216,"")</f>
        <v>#REF!</v>
      </c>
      <c r="F216" s="5" t="str">
        <f t="shared" si="27"/>
        <v>452094</v>
      </c>
      <c r="G216" s="13">
        <v>45209</v>
      </c>
      <c r="H216" s="14" t="s">
        <v>7</v>
      </c>
      <c r="I216" s="14" t="s">
        <v>29</v>
      </c>
      <c r="J216" s="14" t="s">
        <v>32</v>
      </c>
      <c r="K216" s="14" t="s">
        <v>30</v>
      </c>
      <c r="L216" s="14" t="s">
        <v>19</v>
      </c>
      <c r="M216" s="14" t="s">
        <v>30</v>
      </c>
      <c r="N216" s="14" t="s">
        <v>30</v>
      </c>
      <c r="O216" s="14" t="s">
        <v>33</v>
      </c>
      <c r="P216" s="14" t="s">
        <v>1342</v>
      </c>
      <c r="Q216" s="12">
        <f t="shared" si="28"/>
        <v>3</v>
      </c>
      <c r="R216" s="12" cm="1">
        <f t="array" ref="R216">SUMPRODUCT(($G$2:$G$3117=G216)*(Q216&gt;$Q$2:$Q$3117))+1</f>
        <v>4</v>
      </c>
      <c r="S216" s="12">
        <f t="shared" si="29"/>
        <v>416066</v>
      </c>
      <c r="T216" cm="1">
        <f t="array" ref="T216">SUMPRODUCT(($G$2:$G$3117=G216)*(S216&gt;$S$2:$S$3117))+1</f>
        <v>4</v>
      </c>
      <c r="U216" t="str">
        <f t="shared" si="30"/>
        <v>BHA #</v>
      </c>
      <c r="V216">
        <v>0</v>
      </c>
      <c r="W216" t="s">
        <v>19</v>
      </c>
      <c r="X216">
        <f t="shared" si="31"/>
        <v>2023</v>
      </c>
    </row>
    <row r="217" spans="1:24" x14ac:dyDescent="0.25">
      <c r="A217" s="10" t="str">
        <f t="shared" si="24"/>
        <v/>
      </c>
      <c r="B217" s="10" t="str">
        <f t="shared" si="25"/>
        <v/>
      </c>
      <c r="C217" s="10" t="str">
        <f t="shared" si="26"/>
        <v>Floodlit45210</v>
      </c>
      <c r="D217" s="5" t="str">
        <f>IF('by region'!$C$2="Any","Any",'Fixture list'!W217)&amp;M217&amp;IF('by region'!$I$2="Any","Any",N217)&amp;G217</f>
        <v>AnyNULLAny45210</v>
      </c>
      <c r="E217" s="5" t="e">
        <f>IF(I217=#REF!,'Fixture list'!G217,"")</f>
        <v>#REF!</v>
      </c>
      <c r="F217" s="5" t="str">
        <f t="shared" si="27"/>
        <v>452104</v>
      </c>
      <c r="G217" s="13">
        <v>45210</v>
      </c>
      <c r="H217" s="14" t="s">
        <v>27</v>
      </c>
      <c r="I217" s="14" t="s">
        <v>29</v>
      </c>
      <c r="J217" s="14" t="s">
        <v>32</v>
      </c>
      <c r="K217" s="14" t="s">
        <v>30</v>
      </c>
      <c r="L217" s="14" t="s">
        <v>17</v>
      </c>
      <c r="M217" s="14" t="s">
        <v>30</v>
      </c>
      <c r="N217" s="14" t="s">
        <v>30</v>
      </c>
      <c r="O217" s="14" t="s">
        <v>33</v>
      </c>
      <c r="P217" s="14" t="s">
        <v>1346</v>
      </c>
      <c r="Q217" s="12">
        <f t="shared" si="28"/>
        <v>3</v>
      </c>
      <c r="R217" s="12" cm="1">
        <f t="array" ref="R217">SUMPRODUCT(($G$2:$G$3117=G217)*(Q217&gt;$Q$2:$Q$3117))+1</f>
        <v>4</v>
      </c>
      <c r="S217" s="12">
        <f t="shared" si="29"/>
        <v>412155</v>
      </c>
      <c r="T217" cm="1">
        <f t="array" ref="T217">SUMPRODUCT(($G$2:$G$3117=G217)*(S217&gt;$S$2:$S$3117))+1</f>
        <v>4</v>
      </c>
      <c r="U217" t="str">
        <f t="shared" si="30"/>
        <v>BHA #</v>
      </c>
      <c r="V217">
        <v>0</v>
      </c>
      <c r="W217" t="s">
        <v>30</v>
      </c>
      <c r="X217">
        <f t="shared" si="31"/>
        <v>2023</v>
      </c>
    </row>
    <row r="218" spans="1:24" x14ac:dyDescent="0.25">
      <c r="A218" s="10" t="str">
        <f t="shared" si="24"/>
        <v/>
      </c>
      <c r="B218" s="10" t="str">
        <f t="shared" si="25"/>
        <v/>
      </c>
      <c r="C218" s="10" t="str">
        <f t="shared" si="26"/>
        <v>Floodlit45211</v>
      </c>
      <c r="D218" s="5" t="str">
        <f>IF('by region'!$C$2="Any","Any",'Fixture list'!W218)&amp;M218&amp;IF('by region'!$I$2="Any","Any",N218)&amp;G218</f>
        <v>AnyNULLAny45211</v>
      </c>
      <c r="E218" s="5" t="e">
        <f>IF(I218=#REF!,'Fixture list'!G218,"")</f>
        <v>#REF!</v>
      </c>
      <c r="F218" s="5" t="str">
        <f t="shared" si="27"/>
        <v>452114</v>
      </c>
      <c r="G218" s="13">
        <v>45211</v>
      </c>
      <c r="H218" s="14" t="s">
        <v>34</v>
      </c>
      <c r="I218" s="14" t="s">
        <v>29</v>
      </c>
      <c r="J218" s="14" t="s">
        <v>32</v>
      </c>
      <c r="K218" s="14" t="s">
        <v>30</v>
      </c>
      <c r="L218" s="14" t="s">
        <v>11</v>
      </c>
      <c r="M218" s="14" t="s">
        <v>30</v>
      </c>
      <c r="N218" s="14" t="s">
        <v>30</v>
      </c>
      <c r="O218" s="14" t="s">
        <v>33</v>
      </c>
      <c r="P218" s="14" t="s">
        <v>1350</v>
      </c>
      <c r="Q218" s="12">
        <f t="shared" si="28"/>
        <v>3</v>
      </c>
      <c r="R218" s="12" cm="1">
        <f t="array" ref="R218">SUMPRODUCT(($G$2:$G$3117=G218)*(Q218&gt;$Q$2:$Q$3117))+1</f>
        <v>4</v>
      </c>
      <c r="S218" s="12">
        <f t="shared" si="29"/>
        <v>412717</v>
      </c>
      <c r="T218" cm="1">
        <f t="array" ref="T218">SUMPRODUCT(($G$2:$G$3117=G218)*(S218&gt;$S$2:$S$3117))+1</f>
        <v>4</v>
      </c>
      <c r="U218" t="str">
        <f t="shared" si="30"/>
        <v>BHA #</v>
      </c>
      <c r="V218">
        <v>0</v>
      </c>
      <c r="W218" t="s">
        <v>17</v>
      </c>
      <c r="X218">
        <f t="shared" si="31"/>
        <v>2023</v>
      </c>
    </row>
    <row r="219" spans="1:24" x14ac:dyDescent="0.25">
      <c r="A219" s="10" t="str">
        <f t="shared" si="24"/>
        <v/>
      </c>
      <c r="B219" s="10" t="str">
        <f t="shared" si="25"/>
        <v/>
      </c>
      <c r="C219" s="10" t="str">
        <f t="shared" si="26"/>
        <v>Floodlit45212</v>
      </c>
      <c r="D219" s="5" t="str">
        <f>IF('by region'!$C$2="Any","Any",'Fixture list'!W219)&amp;M219&amp;IF('by region'!$I$2="Any","Any",N219)&amp;G219</f>
        <v>AnyNULLAny45212</v>
      </c>
      <c r="E219" s="5" t="e">
        <f>IF(I219=#REF!,'Fixture list'!G219,"")</f>
        <v>#REF!</v>
      </c>
      <c r="F219" s="5" t="str">
        <f t="shared" si="27"/>
        <v>452124</v>
      </c>
      <c r="G219" s="13">
        <v>45212</v>
      </c>
      <c r="H219" s="14" t="s">
        <v>35</v>
      </c>
      <c r="I219" s="14" t="s">
        <v>29</v>
      </c>
      <c r="J219" s="14" t="s">
        <v>32</v>
      </c>
      <c r="K219" s="14" t="s">
        <v>30</v>
      </c>
      <c r="L219" s="14" t="s">
        <v>17</v>
      </c>
      <c r="M219" s="14" t="s">
        <v>30</v>
      </c>
      <c r="N219" s="14" t="s">
        <v>30</v>
      </c>
      <c r="O219" s="14" t="s">
        <v>33</v>
      </c>
      <c r="P219" s="14" t="s">
        <v>1354</v>
      </c>
      <c r="Q219" s="12">
        <f t="shared" si="28"/>
        <v>3</v>
      </c>
      <c r="R219" s="12" cm="1">
        <f t="array" ref="R219">SUMPRODUCT(($G$2:$G$3117=G219)*(Q219&gt;$Q$2:$Q$3117))+1</f>
        <v>4</v>
      </c>
      <c r="S219" s="12">
        <f t="shared" si="29"/>
        <v>412379</v>
      </c>
      <c r="T219" cm="1">
        <f t="array" ref="T219">SUMPRODUCT(($G$2:$G$3117=G219)*(S219&gt;$S$2:$S$3117))+1</f>
        <v>4</v>
      </c>
      <c r="U219" t="str">
        <f t="shared" si="30"/>
        <v>BHA #</v>
      </c>
      <c r="V219">
        <v>0</v>
      </c>
      <c r="W219" t="s">
        <v>11</v>
      </c>
      <c r="X219">
        <f t="shared" si="31"/>
        <v>2023</v>
      </c>
    </row>
    <row r="220" spans="1:24" x14ac:dyDescent="0.25">
      <c r="A220" s="10" t="str">
        <f t="shared" si="24"/>
        <v/>
      </c>
      <c r="B220" s="10" t="str">
        <f t="shared" si="25"/>
        <v/>
      </c>
      <c r="C220" s="10" t="str">
        <f t="shared" si="26"/>
        <v>Floodlit45213</v>
      </c>
      <c r="D220" s="5" t="str">
        <f>IF('by region'!$C$2="Any","Any",'Fixture list'!W220)&amp;M220&amp;IF('by region'!$I$2="Any","Any",N220)&amp;G220</f>
        <v>AnyNULLAny45213</v>
      </c>
      <c r="E220" s="5" t="e">
        <f>IF(I220=#REF!,'Fixture list'!G220,"")</f>
        <v>#REF!</v>
      </c>
      <c r="F220" s="5" t="str">
        <f t="shared" si="27"/>
        <v>452135</v>
      </c>
      <c r="G220" s="13">
        <v>45213</v>
      </c>
      <c r="H220" s="14" t="s">
        <v>37</v>
      </c>
      <c r="I220" s="14" t="s">
        <v>29</v>
      </c>
      <c r="J220" s="14" t="s">
        <v>32</v>
      </c>
      <c r="K220" s="14" t="s">
        <v>30</v>
      </c>
      <c r="L220" s="14" t="s">
        <v>17</v>
      </c>
      <c r="M220" s="14" t="s">
        <v>30</v>
      </c>
      <c r="N220" s="14" t="s">
        <v>30</v>
      </c>
      <c r="O220" s="14" t="s">
        <v>33</v>
      </c>
      <c r="P220" s="14" t="s">
        <v>1358</v>
      </c>
      <c r="Q220" s="12">
        <f t="shared" si="28"/>
        <v>3</v>
      </c>
      <c r="R220" s="12" cm="1">
        <f t="array" ref="R220">SUMPRODUCT(($G$2:$G$3117=G220)*(Q220&gt;$Q$2:$Q$3117))+1</f>
        <v>5</v>
      </c>
      <c r="S220" s="12">
        <f t="shared" si="29"/>
        <v>511646</v>
      </c>
      <c r="T220" cm="1">
        <f t="array" ref="T220">SUMPRODUCT(($G$2:$G$3117=G220)*(S220&gt;$S$2:$S$3117))+1</f>
        <v>5</v>
      </c>
      <c r="U220" t="str">
        <f t="shared" si="30"/>
        <v>BHA #</v>
      </c>
      <c r="V220">
        <v>0</v>
      </c>
      <c r="W220" t="s">
        <v>19</v>
      </c>
      <c r="X220">
        <f t="shared" si="31"/>
        <v>2023</v>
      </c>
    </row>
    <row r="221" spans="1:24" x14ac:dyDescent="0.25">
      <c r="A221" s="10" t="str">
        <f t="shared" si="24"/>
        <v/>
      </c>
      <c r="B221" s="10" t="str">
        <f t="shared" si="25"/>
        <v/>
      </c>
      <c r="C221" s="10" t="str">
        <f t="shared" si="26"/>
        <v>Floodlit45215</v>
      </c>
      <c r="D221" s="5" t="str">
        <f>IF('by region'!$C$2="Any","Any",'Fixture list'!W221)&amp;M221&amp;IF('by region'!$I$2="Any","Any",N221)&amp;G221</f>
        <v>AnyNULLAny45215</v>
      </c>
      <c r="E221" s="5" t="e">
        <f>IF(I221=#REF!,'Fixture list'!G221,"")</f>
        <v>#REF!</v>
      </c>
      <c r="F221" s="5" t="str">
        <f t="shared" si="27"/>
        <v>452154</v>
      </c>
      <c r="G221" s="13">
        <v>45215</v>
      </c>
      <c r="H221" s="14" t="s">
        <v>42</v>
      </c>
      <c r="I221" s="14" t="s">
        <v>29</v>
      </c>
      <c r="J221" s="14" t="s">
        <v>32</v>
      </c>
      <c r="K221" s="14" t="s">
        <v>30</v>
      </c>
      <c r="L221" s="14" t="s">
        <v>11</v>
      </c>
      <c r="M221" s="14" t="s">
        <v>30</v>
      </c>
      <c r="N221" s="14" t="s">
        <v>30</v>
      </c>
      <c r="O221" s="14" t="s">
        <v>33</v>
      </c>
      <c r="P221" s="14" t="s">
        <v>1365</v>
      </c>
      <c r="Q221" s="12">
        <f t="shared" si="28"/>
        <v>3</v>
      </c>
      <c r="R221" s="12" cm="1">
        <f t="array" ref="R221">SUMPRODUCT(($G$2:$G$3117=G221)*(Q221&gt;$Q$2:$Q$3117))+1</f>
        <v>4</v>
      </c>
      <c r="S221" s="12">
        <f t="shared" si="29"/>
        <v>499956</v>
      </c>
      <c r="T221" cm="1">
        <f t="array" ref="T221">SUMPRODUCT(($G$2:$G$3117=G221)*(S221&gt;$S$2:$S$3117))+1</f>
        <v>4</v>
      </c>
      <c r="U221" t="str">
        <f t="shared" si="30"/>
        <v>BHA #</v>
      </c>
      <c r="V221">
        <v>0</v>
      </c>
      <c r="W221" t="s">
        <v>30</v>
      </c>
      <c r="X221">
        <f t="shared" si="31"/>
        <v>2023</v>
      </c>
    </row>
    <row r="222" spans="1:24" x14ac:dyDescent="0.25">
      <c r="A222" s="10" t="str">
        <f t="shared" si="24"/>
        <v/>
      </c>
      <c r="B222" s="10" t="str">
        <f t="shared" si="25"/>
        <v/>
      </c>
      <c r="C222" s="10" t="str">
        <f t="shared" si="26"/>
        <v>Floodlit45216</v>
      </c>
      <c r="D222" s="5" t="str">
        <f>IF('by region'!$C$2="Any","Any",'Fixture list'!W222)&amp;M222&amp;IF('by region'!$I$2="Any","Any",N222)&amp;G222</f>
        <v>AnyNULLAny45216</v>
      </c>
      <c r="E222" s="5" t="e">
        <f>IF(I222=#REF!,'Fixture list'!G222,"")</f>
        <v>#REF!</v>
      </c>
      <c r="F222" s="5" t="str">
        <f t="shared" si="27"/>
        <v>452164</v>
      </c>
      <c r="G222" s="13">
        <v>45216</v>
      </c>
      <c r="H222" s="14" t="s">
        <v>7</v>
      </c>
      <c r="I222" s="14" t="s">
        <v>29</v>
      </c>
      <c r="J222" s="14" t="s">
        <v>32</v>
      </c>
      <c r="K222" s="14" t="s">
        <v>30</v>
      </c>
      <c r="L222" s="14" t="s">
        <v>17</v>
      </c>
      <c r="M222" s="14" t="s">
        <v>30</v>
      </c>
      <c r="N222" s="14" t="s">
        <v>30</v>
      </c>
      <c r="O222" s="14" t="s">
        <v>33</v>
      </c>
      <c r="P222" s="14" t="s">
        <v>1369</v>
      </c>
      <c r="Q222" s="12">
        <f t="shared" si="28"/>
        <v>3</v>
      </c>
      <c r="R222" s="12" cm="1">
        <f t="array" ref="R222">SUMPRODUCT(($G$2:$G$3117=G222)*(Q222&gt;$Q$2:$Q$3117))+1</f>
        <v>4</v>
      </c>
      <c r="S222" s="12">
        <f t="shared" si="29"/>
        <v>416073</v>
      </c>
      <c r="T222" cm="1">
        <f t="array" ref="T222">SUMPRODUCT(($G$2:$G$3117=G222)*(S222&gt;$S$2:$S$3117))+1</f>
        <v>4</v>
      </c>
      <c r="U222" t="str">
        <f t="shared" si="30"/>
        <v>BHA #</v>
      </c>
      <c r="V222">
        <v>0</v>
      </c>
      <c r="W222" t="s">
        <v>11</v>
      </c>
      <c r="X222">
        <f t="shared" si="31"/>
        <v>2023</v>
      </c>
    </row>
    <row r="223" spans="1:24" x14ac:dyDescent="0.25">
      <c r="A223" s="10" t="str">
        <f t="shared" si="24"/>
        <v/>
      </c>
      <c r="B223" s="10" t="str">
        <f t="shared" si="25"/>
        <v/>
      </c>
      <c r="C223" s="10" t="str">
        <f t="shared" si="26"/>
        <v>Floodlit45217</v>
      </c>
      <c r="D223" s="5" t="str">
        <f>IF('by region'!$C$2="Any","Any",'Fixture list'!W223)&amp;M223&amp;IF('by region'!$I$2="Any","Any",N223)&amp;G223</f>
        <v>AnyNULLAny45217</v>
      </c>
      <c r="E223" s="5" t="e">
        <f>IF(I223=#REF!,'Fixture list'!G223,"")</f>
        <v>#REF!</v>
      </c>
      <c r="F223" s="5" t="str">
        <f t="shared" si="27"/>
        <v>452174</v>
      </c>
      <c r="G223" s="13">
        <v>45217</v>
      </c>
      <c r="H223" s="14" t="s">
        <v>27</v>
      </c>
      <c r="I223" s="14" t="s">
        <v>29</v>
      </c>
      <c r="J223" s="14" t="s">
        <v>32</v>
      </c>
      <c r="K223" s="14" t="s">
        <v>30</v>
      </c>
      <c r="L223" s="14" t="s">
        <v>19</v>
      </c>
      <c r="M223" s="14" t="s">
        <v>30</v>
      </c>
      <c r="N223" s="14" t="s">
        <v>30</v>
      </c>
      <c r="O223" s="14" t="s">
        <v>33</v>
      </c>
      <c r="P223" s="14" t="s">
        <v>1373</v>
      </c>
      <c r="Q223" s="12">
        <f t="shared" si="28"/>
        <v>3</v>
      </c>
      <c r="R223" s="12" cm="1">
        <f t="array" ref="R223">SUMPRODUCT(($G$2:$G$3117=G223)*(Q223&gt;$Q$2:$Q$3117))+1</f>
        <v>4</v>
      </c>
      <c r="S223" s="12">
        <f t="shared" si="29"/>
        <v>412137</v>
      </c>
      <c r="T223" cm="1">
        <f t="array" ref="T223">SUMPRODUCT(($G$2:$G$3117=G223)*(S223&gt;$S$2:$S$3117))+1</f>
        <v>4</v>
      </c>
      <c r="U223" t="str">
        <f t="shared" si="30"/>
        <v>BHA #</v>
      </c>
      <c r="V223">
        <v>0</v>
      </c>
      <c r="W223" t="s">
        <v>19</v>
      </c>
      <c r="X223">
        <f t="shared" si="31"/>
        <v>2023</v>
      </c>
    </row>
    <row r="224" spans="1:24" x14ac:dyDescent="0.25">
      <c r="A224" s="10" t="str">
        <f t="shared" si="24"/>
        <v/>
      </c>
      <c r="B224" s="10" t="str">
        <f t="shared" si="25"/>
        <v/>
      </c>
      <c r="C224" s="10" t="str">
        <f t="shared" si="26"/>
        <v>Floodlit45218</v>
      </c>
      <c r="D224" s="5" t="str">
        <f>IF('by region'!$C$2="Any","Any",'Fixture list'!W224)&amp;M224&amp;IF('by region'!$I$2="Any","Any",N224)&amp;G224</f>
        <v>AnyNULLAny45218</v>
      </c>
      <c r="E224" s="5" t="e">
        <f>IF(I224=#REF!,'Fixture list'!G224,"")</f>
        <v>#REF!</v>
      </c>
      <c r="F224" s="5" t="str">
        <f t="shared" si="27"/>
        <v>452184</v>
      </c>
      <c r="G224" s="13">
        <v>45218</v>
      </c>
      <c r="H224" s="14" t="s">
        <v>34</v>
      </c>
      <c r="I224" s="14" t="s">
        <v>29</v>
      </c>
      <c r="J224" s="14" t="s">
        <v>32</v>
      </c>
      <c r="K224" s="14" t="s">
        <v>30</v>
      </c>
      <c r="L224" s="14" t="s">
        <v>19</v>
      </c>
      <c r="M224" s="14" t="s">
        <v>30</v>
      </c>
      <c r="N224" s="14" t="s">
        <v>30</v>
      </c>
      <c r="O224" s="14" t="s">
        <v>33</v>
      </c>
      <c r="P224" s="14" t="s">
        <v>1377</v>
      </c>
      <c r="Q224" s="12">
        <f t="shared" si="28"/>
        <v>3</v>
      </c>
      <c r="R224" s="12" cm="1">
        <f t="array" ref="R224">SUMPRODUCT(($G$2:$G$3117=G224)*(Q224&gt;$Q$2:$Q$3117))+1</f>
        <v>4</v>
      </c>
      <c r="S224" s="12">
        <f t="shared" si="29"/>
        <v>413705</v>
      </c>
      <c r="T224" cm="1">
        <f t="array" ref="T224">SUMPRODUCT(($G$2:$G$3117=G224)*(S224&gt;$S$2:$S$3117))+1</f>
        <v>4</v>
      </c>
      <c r="U224" t="str">
        <f t="shared" si="30"/>
        <v>BHA #</v>
      </c>
      <c r="V224">
        <v>0</v>
      </c>
      <c r="W224" t="s">
        <v>19</v>
      </c>
      <c r="X224">
        <f t="shared" si="31"/>
        <v>2023</v>
      </c>
    </row>
    <row r="225" spans="1:24" x14ac:dyDescent="0.25">
      <c r="A225" s="10" t="str">
        <f t="shared" si="24"/>
        <v/>
      </c>
      <c r="B225" s="10" t="str">
        <f t="shared" si="25"/>
        <v/>
      </c>
      <c r="C225" s="10" t="str">
        <f t="shared" si="26"/>
        <v>Floodlit45219</v>
      </c>
      <c r="D225" s="5" t="str">
        <f>IF('by region'!$C$2="Any","Any",'Fixture list'!W225)&amp;M225&amp;IF('by region'!$I$2="Any","Any",N225)&amp;G225</f>
        <v>AnyNULLAny45219</v>
      </c>
      <c r="E225" s="5" t="e">
        <f>IF(I225=#REF!,'Fixture list'!G225,"")</f>
        <v>#REF!</v>
      </c>
      <c r="F225" s="5" t="str">
        <f t="shared" si="27"/>
        <v>452195</v>
      </c>
      <c r="G225" s="13">
        <v>45219</v>
      </c>
      <c r="H225" s="14" t="s">
        <v>35</v>
      </c>
      <c r="I225" s="14" t="s">
        <v>29</v>
      </c>
      <c r="J225" s="14" t="s">
        <v>32</v>
      </c>
      <c r="K225" s="14" t="s">
        <v>30</v>
      </c>
      <c r="L225" s="14" t="s">
        <v>11</v>
      </c>
      <c r="M225" s="14" t="s">
        <v>30</v>
      </c>
      <c r="N225" s="14" t="s">
        <v>30</v>
      </c>
      <c r="O225" s="14" t="s">
        <v>33</v>
      </c>
      <c r="P225" s="14" t="s">
        <v>1381</v>
      </c>
      <c r="Q225" s="12">
        <f t="shared" si="28"/>
        <v>3</v>
      </c>
      <c r="R225" s="12" cm="1">
        <f t="array" ref="R225">SUMPRODUCT(($G$2:$G$3117=G225)*(Q225&gt;$Q$2:$Q$3117))+1</f>
        <v>5</v>
      </c>
      <c r="S225" s="12">
        <f t="shared" si="29"/>
        <v>512132</v>
      </c>
      <c r="T225" cm="1">
        <f t="array" ref="T225">SUMPRODUCT(($G$2:$G$3117=G225)*(S225&gt;$S$2:$S$3117))+1</f>
        <v>5</v>
      </c>
      <c r="U225" t="str">
        <f t="shared" si="30"/>
        <v>BHA #</v>
      </c>
      <c r="V225">
        <v>0</v>
      </c>
      <c r="W225" t="s">
        <v>30</v>
      </c>
      <c r="X225">
        <f t="shared" si="31"/>
        <v>2023</v>
      </c>
    </row>
    <row r="226" spans="1:24" x14ac:dyDescent="0.25">
      <c r="A226" s="10" t="str">
        <f t="shared" si="24"/>
        <v/>
      </c>
      <c r="B226" s="10" t="str">
        <f t="shared" si="25"/>
        <v/>
      </c>
      <c r="C226" s="10" t="str">
        <f t="shared" si="26"/>
        <v>Floodlit45222</v>
      </c>
      <c r="D226" s="5" t="str">
        <f>IF('by region'!$C$2="Any","Any",'Fixture list'!W226)&amp;M226&amp;IF('by region'!$I$2="Any","Any",N226)&amp;G226</f>
        <v>AnyNULLAny45222</v>
      </c>
      <c r="E226" s="5" t="e">
        <f>IF(I226=#REF!,'Fixture list'!G226,"")</f>
        <v>#REF!</v>
      </c>
      <c r="F226" s="5" t="str">
        <f t="shared" si="27"/>
        <v>452224</v>
      </c>
      <c r="G226" s="13">
        <v>45222</v>
      </c>
      <c r="H226" s="14" t="s">
        <v>42</v>
      </c>
      <c r="I226" s="14" t="s">
        <v>29</v>
      </c>
      <c r="J226" s="14" t="s">
        <v>32</v>
      </c>
      <c r="K226" s="14" t="s">
        <v>30</v>
      </c>
      <c r="L226" s="14" t="s">
        <v>11</v>
      </c>
      <c r="M226" s="14" t="s">
        <v>30</v>
      </c>
      <c r="N226" s="14" t="s">
        <v>30</v>
      </c>
      <c r="O226" s="14" t="s">
        <v>33</v>
      </c>
      <c r="P226" s="14" t="s">
        <v>1394</v>
      </c>
      <c r="Q226" s="12">
        <f t="shared" si="28"/>
        <v>3</v>
      </c>
      <c r="R226" s="12" cm="1">
        <f t="array" ref="R226">SUMPRODUCT(($G$2:$G$3117=G226)*(Q226&gt;$Q$2:$Q$3117))+1</f>
        <v>4</v>
      </c>
      <c r="S226" s="12">
        <f t="shared" si="29"/>
        <v>499957</v>
      </c>
      <c r="T226" cm="1">
        <f t="array" ref="T226">SUMPRODUCT(($G$2:$G$3117=G226)*(S226&gt;$S$2:$S$3117))+1</f>
        <v>4</v>
      </c>
      <c r="U226" t="str">
        <f t="shared" si="30"/>
        <v>BHA #</v>
      </c>
      <c r="V226">
        <v>1</v>
      </c>
      <c r="W226" t="s">
        <v>11</v>
      </c>
      <c r="X226">
        <f t="shared" si="31"/>
        <v>2023</v>
      </c>
    </row>
    <row r="227" spans="1:24" x14ac:dyDescent="0.25">
      <c r="A227" s="10" t="str">
        <f t="shared" si="24"/>
        <v/>
      </c>
      <c r="B227" s="10" t="str">
        <f t="shared" si="25"/>
        <v/>
      </c>
      <c r="C227" s="10" t="str">
        <f t="shared" si="26"/>
        <v>Floodlit45223</v>
      </c>
      <c r="D227" s="5" t="str">
        <f>IF('by region'!$C$2="Any","Any",'Fixture list'!W227)&amp;M227&amp;IF('by region'!$I$2="Any","Any",N227)&amp;G227</f>
        <v>AnyNULLAny45223</v>
      </c>
      <c r="E227" s="5" t="e">
        <f>IF(I227=#REF!,'Fixture list'!G227,"")</f>
        <v>#REF!</v>
      </c>
      <c r="F227" s="5" t="str">
        <f t="shared" si="27"/>
        <v>452234</v>
      </c>
      <c r="G227" s="13">
        <v>45223</v>
      </c>
      <c r="H227" s="14" t="s">
        <v>7</v>
      </c>
      <c r="I227" s="14" t="s">
        <v>29</v>
      </c>
      <c r="J227" s="14" t="s">
        <v>32</v>
      </c>
      <c r="K227" s="14" t="s">
        <v>30</v>
      </c>
      <c r="L227" s="14" t="s">
        <v>11</v>
      </c>
      <c r="M227" s="14" t="s">
        <v>30</v>
      </c>
      <c r="N227" s="14" t="s">
        <v>30</v>
      </c>
      <c r="O227" s="14" t="s">
        <v>33</v>
      </c>
      <c r="P227" s="14" t="s">
        <v>1398</v>
      </c>
      <c r="Q227" s="12">
        <f t="shared" si="28"/>
        <v>3</v>
      </c>
      <c r="R227" s="12" cm="1">
        <f t="array" ref="R227">SUMPRODUCT(($G$2:$G$3117=G227)*(Q227&gt;$Q$2:$Q$3117))+1</f>
        <v>4</v>
      </c>
      <c r="S227" s="12">
        <f t="shared" si="29"/>
        <v>416068</v>
      </c>
      <c r="T227" cm="1">
        <f t="array" ref="T227">SUMPRODUCT(($G$2:$G$3117=G227)*(S227&gt;$S$2:$S$3117))+1</f>
        <v>4</v>
      </c>
      <c r="U227" t="str">
        <f t="shared" si="30"/>
        <v>BHA #</v>
      </c>
      <c r="V227">
        <v>1</v>
      </c>
      <c r="W227" t="s">
        <v>11</v>
      </c>
      <c r="X227">
        <f t="shared" si="31"/>
        <v>2023</v>
      </c>
    </row>
    <row r="228" spans="1:24" x14ac:dyDescent="0.25">
      <c r="A228" s="10" t="str">
        <f t="shared" si="24"/>
        <v/>
      </c>
      <c r="B228" s="10" t="str">
        <f t="shared" si="25"/>
        <v/>
      </c>
      <c r="C228" s="10" t="str">
        <f t="shared" si="26"/>
        <v>Floodlit45224</v>
      </c>
      <c r="D228" s="5" t="str">
        <f>IF('by region'!$C$2="Any","Any",'Fixture list'!W228)&amp;M228&amp;IF('by region'!$I$2="Any","Any",N228)&amp;G228</f>
        <v>AnyNULLAny45224</v>
      </c>
      <c r="E228" s="5" t="e">
        <f>IF(I228=#REF!,'Fixture list'!G228,"")</f>
        <v>#REF!</v>
      </c>
      <c r="F228" s="5" t="str">
        <f t="shared" si="27"/>
        <v>452244</v>
      </c>
      <c r="G228" s="13">
        <v>45224</v>
      </c>
      <c r="H228" s="14" t="s">
        <v>27</v>
      </c>
      <c r="I228" s="14" t="s">
        <v>29</v>
      </c>
      <c r="J228" s="14" t="s">
        <v>32</v>
      </c>
      <c r="K228" s="14" t="s">
        <v>30</v>
      </c>
      <c r="L228" s="14" t="s">
        <v>17</v>
      </c>
      <c r="M228" s="14" t="s">
        <v>30</v>
      </c>
      <c r="N228" s="14" t="s">
        <v>30</v>
      </c>
      <c r="O228" s="14" t="s">
        <v>33</v>
      </c>
      <c r="P228" s="14" t="s">
        <v>1402</v>
      </c>
      <c r="Q228" s="12">
        <f t="shared" si="28"/>
        <v>3</v>
      </c>
      <c r="R228" s="12" cm="1">
        <f t="array" ref="R228">SUMPRODUCT(($G$2:$G$3117=G228)*(Q228&gt;$Q$2:$Q$3117))+1</f>
        <v>4</v>
      </c>
      <c r="S228" s="12">
        <f t="shared" si="29"/>
        <v>412156</v>
      </c>
      <c r="T228" cm="1">
        <f t="array" ref="T228">SUMPRODUCT(($G$2:$G$3117=G228)*(S228&gt;$S$2:$S$3117))+1</f>
        <v>4</v>
      </c>
      <c r="U228" t="str">
        <f t="shared" si="30"/>
        <v>BHA #</v>
      </c>
      <c r="V228">
        <v>0</v>
      </c>
      <c r="W228" t="s">
        <v>19</v>
      </c>
      <c r="X228">
        <f t="shared" si="31"/>
        <v>2023</v>
      </c>
    </row>
    <row r="229" spans="1:24" x14ac:dyDescent="0.25">
      <c r="A229" s="10" t="str">
        <f t="shared" si="24"/>
        <v/>
      </c>
      <c r="B229" s="10" t="str">
        <f t="shared" si="25"/>
        <v/>
      </c>
      <c r="C229" s="10" t="str">
        <f t="shared" si="26"/>
        <v>Floodlit45225</v>
      </c>
      <c r="D229" s="5" t="str">
        <f>IF('by region'!$C$2="Any","Any",'Fixture list'!W229)&amp;M229&amp;IF('by region'!$I$2="Any","Any",N229)&amp;G229</f>
        <v>AnyNULLAny45225</v>
      </c>
      <c r="E229" s="5" t="e">
        <f>IF(I229=#REF!,'Fixture list'!G229,"")</f>
        <v>#REF!</v>
      </c>
      <c r="F229" s="5" t="str">
        <f t="shared" si="27"/>
        <v>452254</v>
      </c>
      <c r="G229" s="13">
        <v>45225</v>
      </c>
      <c r="H229" s="14" t="s">
        <v>34</v>
      </c>
      <c r="I229" s="14" t="s">
        <v>29</v>
      </c>
      <c r="J229" s="14" t="s">
        <v>32</v>
      </c>
      <c r="K229" s="14" t="s">
        <v>30</v>
      </c>
      <c r="L229" s="14" t="s">
        <v>17</v>
      </c>
      <c r="M229" s="14" t="s">
        <v>30</v>
      </c>
      <c r="N229" s="14" t="s">
        <v>30</v>
      </c>
      <c r="O229" s="14" t="s">
        <v>33</v>
      </c>
      <c r="P229" s="14" t="s">
        <v>1406</v>
      </c>
      <c r="Q229" s="12">
        <f t="shared" si="28"/>
        <v>3</v>
      </c>
      <c r="R229" s="12" cm="1">
        <f t="array" ref="R229">SUMPRODUCT(($G$2:$G$3117=G229)*(Q229&gt;$Q$2:$Q$3117))+1</f>
        <v>4</v>
      </c>
      <c r="S229" s="12">
        <f t="shared" si="29"/>
        <v>416067</v>
      </c>
      <c r="T229" cm="1">
        <f t="array" ref="T229">SUMPRODUCT(($G$2:$G$3117=G229)*(S229&gt;$S$2:$S$3117))+1</f>
        <v>4</v>
      </c>
      <c r="U229" t="str">
        <f t="shared" si="30"/>
        <v>BHA #</v>
      </c>
      <c r="V229">
        <v>0</v>
      </c>
      <c r="W229" t="s">
        <v>19</v>
      </c>
      <c r="X229">
        <f t="shared" si="31"/>
        <v>2023</v>
      </c>
    </row>
    <row r="230" spans="1:24" x14ac:dyDescent="0.25">
      <c r="A230" s="10" t="str">
        <f t="shared" si="24"/>
        <v/>
      </c>
      <c r="B230" s="10" t="str">
        <f t="shared" si="25"/>
        <v/>
      </c>
      <c r="C230" s="10" t="str">
        <f t="shared" si="26"/>
        <v>Floodlit45226</v>
      </c>
      <c r="D230" s="5" t="str">
        <f>IF('by region'!$C$2="Any","Any",'Fixture list'!W230)&amp;M230&amp;IF('by region'!$I$2="Any","Any",N230)&amp;G230</f>
        <v>AnyNULLAny45226</v>
      </c>
      <c r="E230" s="5" t="e">
        <f>IF(I230=#REF!,'Fixture list'!G230,"")</f>
        <v>#REF!</v>
      </c>
      <c r="F230" s="5" t="str">
        <f t="shared" si="27"/>
        <v>452264</v>
      </c>
      <c r="G230" s="13">
        <v>45226</v>
      </c>
      <c r="H230" s="14" t="s">
        <v>35</v>
      </c>
      <c r="I230" s="14" t="s">
        <v>29</v>
      </c>
      <c r="J230" s="14" t="s">
        <v>32</v>
      </c>
      <c r="K230" s="14" t="s">
        <v>30</v>
      </c>
      <c r="L230" s="14" t="s">
        <v>11</v>
      </c>
      <c r="M230" s="14" t="s">
        <v>30</v>
      </c>
      <c r="N230" s="14" t="s">
        <v>30</v>
      </c>
      <c r="O230" s="14" t="s">
        <v>33</v>
      </c>
      <c r="P230" s="14" t="s">
        <v>1410</v>
      </c>
      <c r="Q230" s="12">
        <f t="shared" si="28"/>
        <v>3</v>
      </c>
      <c r="R230" s="12" cm="1">
        <f t="array" ref="R230">SUMPRODUCT(($G$2:$G$3117=G230)*(Q230&gt;$Q$2:$Q$3117))+1</f>
        <v>4</v>
      </c>
      <c r="S230" s="12">
        <f t="shared" si="29"/>
        <v>412146</v>
      </c>
      <c r="T230" cm="1">
        <f t="array" ref="T230">SUMPRODUCT(($G$2:$G$3117=G230)*(S230&gt;$S$2:$S$3117))+1</f>
        <v>4</v>
      </c>
      <c r="U230" t="str">
        <f t="shared" si="30"/>
        <v>BHA #</v>
      </c>
      <c r="V230">
        <v>0</v>
      </c>
      <c r="W230" t="s">
        <v>17</v>
      </c>
      <c r="X230">
        <f t="shared" si="31"/>
        <v>2023</v>
      </c>
    </row>
    <row r="231" spans="1:24" x14ac:dyDescent="0.25">
      <c r="A231" s="10" t="str">
        <f t="shared" si="24"/>
        <v/>
      </c>
      <c r="B231" s="10" t="str">
        <f t="shared" si="25"/>
        <v/>
      </c>
      <c r="C231" s="10" t="str">
        <f t="shared" si="26"/>
        <v>Floodlit45227</v>
      </c>
      <c r="D231" s="5" t="str">
        <f>IF('by region'!$C$2="Any","Any",'Fixture list'!W231)&amp;M231&amp;IF('by region'!$I$2="Any","Any",N231)&amp;G231</f>
        <v>AnyNULLAny45227</v>
      </c>
      <c r="E231" s="5" t="e">
        <f>IF(I231=#REF!,'Fixture list'!G231,"")</f>
        <v>#REF!</v>
      </c>
      <c r="F231" s="5" t="str">
        <f t="shared" si="27"/>
        <v>452275</v>
      </c>
      <c r="G231" s="13">
        <v>45227</v>
      </c>
      <c r="H231" s="14" t="s">
        <v>37</v>
      </c>
      <c r="I231" s="14" t="s">
        <v>29</v>
      </c>
      <c r="J231" s="14" t="s">
        <v>32</v>
      </c>
      <c r="K231" s="14" t="s">
        <v>30</v>
      </c>
      <c r="L231" s="14" t="s">
        <v>11</v>
      </c>
      <c r="M231" s="14" t="s">
        <v>30</v>
      </c>
      <c r="N231" s="14" t="s">
        <v>30</v>
      </c>
      <c r="O231" s="14" t="s">
        <v>33</v>
      </c>
      <c r="P231" s="14" t="s">
        <v>1414</v>
      </c>
      <c r="Q231" s="12">
        <f t="shared" si="28"/>
        <v>3</v>
      </c>
      <c r="R231" s="12" cm="1">
        <f t="array" ref="R231">SUMPRODUCT(($G$2:$G$3117=G231)*(Q231&gt;$Q$2:$Q$3117))+1</f>
        <v>5</v>
      </c>
      <c r="S231" s="12">
        <f t="shared" si="29"/>
        <v>513382</v>
      </c>
      <c r="T231" cm="1">
        <f t="array" ref="T231">SUMPRODUCT(($G$2:$G$3117=G231)*(S231&gt;$S$2:$S$3117))+1</f>
        <v>5</v>
      </c>
      <c r="U231" t="str">
        <f t="shared" si="30"/>
        <v>BHA #</v>
      </c>
      <c r="V231">
        <v>0</v>
      </c>
      <c r="W231" t="s">
        <v>11</v>
      </c>
      <c r="X231">
        <f t="shared" si="31"/>
        <v>2023</v>
      </c>
    </row>
    <row r="232" spans="1:24" x14ac:dyDescent="0.25">
      <c r="A232" s="10" t="str">
        <f t="shared" si="24"/>
        <v/>
      </c>
      <c r="B232" s="10" t="str">
        <f t="shared" si="25"/>
        <v/>
      </c>
      <c r="C232" s="10" t="str">
        <f t="shared" si="26"/>
        <v>Floodlit45229</v>
      </c>
      <c r="D232" s="5" t="str">
        <f>IF('by region'!$C$2="Any","Any",'Fixture list'!W232)&amp;M232&amp;IF('by region'!$I$2="Any","Any",N232)&amp;G232</f>
        <v>AnyNULLAny45229</v>
      </c>
      <c r="E232" s="5" t="e">
        <f>IF(I232=#REF!,'Fixture list'!G232,"")</f>
        <v>#REF!</v>
      </c>
      <c r="F232" s="5" t="str">
        <f t="shared" si="27"/>
        <v>452294</v>
      </c>
      <c r="G232" s="13">
        <v>45229</v>
      </c>
      <c r="H232" s="14" t="s">
        <v>42</v>
      </c>
      <c r="I232" s="14" t="s">
        <v>29</v>
      </c>
      <c r="J232" s="14" t="s">
        <v>32</v>
      </c>
      <c r="K232" s="14" t="s">
        <v>30</v>
      </c>
      <c r="L232" s="14" t="s">
        <v>17</v>
      </c>
      <c r="M232" s="14" t="s">
        <v>30</v>
      </c>
      <c r="N232" s="14" t="s">
        <v>30</v>
      </c>
      <c r="O232" s="14" t="s">
        <v>33</v>
      </c>
      <c r="P232" s="14" t="s">
        <v>1421</v>
      </c>
      <c r="Q232" s="12">
        <f t="shared" si="28"/>
        <v>3</v>
      </c>
      <c r="R232" s="12" cm="1">
        <f t="array" ref="R232">SUMPRODUCT(($G$2:$G$3117=G232)*(Q232&gt;$Q$2:$Q$3117))+1</f>
        <v>4</v>
      </c>
      <c r="S232" s="12">
        <f t="shared" si="29"/>
        <v>499958</v>
      </c>
      <c r="T232" cm="1">
        <f t="array" ref="T232">SUMPRODUCT(($G$2:$G$3117=G232)*(S232&gt;$S$2:$S$3117))+1</f>
        <v>4</v>
      </c>
      <c r="U232" t="str">
        <f t="shared" si="30"/>
        <v>BHA #</v>
      </c>
      <c r="V232">
        <v>0</v>
      </c>
      <c r="W232" t="s">
        <v>30</v>
      </c>
      <c r="X232">
        <f t="shared" si="31"/>
        <v>2023</v>
      </c>
    </row>
    <row r="233" spans="1:24" x14ac:dyDescent="0.25">
      <c r="A233" s="10" t="str">
        <f t="shared" si="24"/>
        <v/>
      </c>
      <c r="B233" s="10" t="str">
        <f t="shared" si="25"/>
        <v/>
      </c>
      <c r="C233" s="10" t="str">
        <f t="shared" si="26"/>
        <v>Floodlit45230</v>
      </c>
      <c r="D233" s="5" t="str">
        <f>IF('by region'!$C$2="Any","Any",'Fixture list'!W233)&amp;M233&amp;IF('by region'!$I$2="Any","Any",N233)&amp;G233</f>
        <v>AnyNULLAny45230</v>
      </c>
      <c r="E233" s="5" t="e">
        <f>IF(I233=#REF!,'Fixture list'!G233,"")</f>
        <v>#REF!</v>
      </c>
      <c r="F233" s="5" t="str">
        <f t="shared" si="27"/>
        <v>452304</v>
      </c>
      <c r="G233" s="13">
        <v>45230</v>
      </c>
      <c r="H233" s="14" t="s">
        <v>7</v>
      </c>
      <c r="I233" s="14" t="s">
        <v>29</v>
      </c>
      <c r="J233" s="14" t="s">
        <v>32</v>
      </c>
      <c r="K233" s="14" t="s">
        <v>30</v>
      </c>
      <c r="L233" s="14" t="s">
        <v>11</v>
      </c>
      <c r="M233" s="14" t="s">
        <v>30</v>
      </c>
      <c r="N233" s="14" t="s">
        <v>30</v>
      </c>
      <c r="O233" s="14" t="s">
        <v>33</v>
      </c>
      <c r="P233" s="14" t="s">
        <v>1425</v>
      </c>
      <c r="Q233" s="12">
        <f t="shared" si="28"/>
        <v>3</v>
      </c>
      <c r="R233" s="12" cm="1">
        <f t="array" ref="R233">SUMPRODUCT(($G$2:$G$3117=G233)*(Q233&gt;$Q$2:$Q$3117))+1</f>
        <v>4</v>
      </c>
      <c r="S233" s="12">
        <f t="shared" si="29"/>
        <v>416069</v>
      </c>
      <c r="T233" cm="1">
        <f t="array" ref="T233">SUMPRODUCT(($G$2:$G$3117=G233)*(S233&gt;$S$2:$S$3117))+1</f>
        <v>4</v>
      </c>
      <c r="U233" t="str">
        <f t="shared" si="30"/>
        <v>BHA #</v>
      </c>
      <c r="V233">
        <v>0</v>
      </c>
      <c r="W233" t="s">
        <v>17</v>
      </c>
      <c r="X233">
        <f t="shared" si="31"/>
        <v>2023</v>
      </c>
    </row>
    <row r="234" spans="1:24" x14ac:dyDescent="0.25">
      <c r="A234" s="10" t="str">
        <f t="shared" si="24"/>
        <v/>
      </c>
      <c r="B234" s="10" t="str">
        <f t="shared" si="25"/>
        <v/>
      </c>
      <c r="C234" s="10" t="str">
        <f t="shared" si="26"/>
        <v>Floodlit45231</v>
      </c>
      <c r="D234" s="5" t="str">
        <f>IF('by region'!$C$2="Any","Any",'Fixture list'!W234)&amp;M234&amp;IF('by region'!$I$2="Any","Any",N234)&amp;G234</f>
        <v>AnyNULLAny45231</v>
      </c>
      <c r="E234" s="5" t="e">
        <f>IF(I234=#REF!,'Fixture list'!G234,"")</f>
        <v>#REF!</v>
      </c>
      <c r="F234" s="5" t="str">
        <f t="shared" si="27"/>
        <v>452314</v>
      </c>
      <c r="G234" s="13">
        <v>45231</v>
      </c>
      <c r="H234" s="14" t="s">
        <v>27</v>
      </c>
      <c r="I234" s="14" t="s">
        <v>29</v>
      </c>
      <c r="J234" s="14" t="s">
        <v>32</v>
      </c>
      <c r="K234" s="14" t="s">
        <v>30</v>
      </c>
      <c r="L234" s="14" t="s">
        <v>30</v>
      </c>
      <c r="M234" s="14" t="s">
        <v>30</v>
      </c>
      <c r="N234" s="14" t="s">
        <v>30</v>
      </c>
      <c r="O234" s="14" t="s">
        <v>33</v>
      </c>
      <c r="P234" s="14" t="s">
        <v>1429</v>
      </c>
      <c r="Q234" s="12">
        <f t="shared" si="28"/>
        <v>3</v>
      </c>
      <c r="R234" s="12" cm="1">
        <f t="array" ref="R234">SUMPRODUCT(($G$2:$G$3117=G234)*(Q234&gt;$Q$2:$Q$3117))+1</f>
        <v>4</v>
      </c>
      <c r="S234" s="12">
        <f t="shared" si="29"/>
        <v>413988</v>
      </c>
      <c r="T234" cm="1">
        <f t="array" ref="T234">SUMPRODUCT(($G$2:$G$3117=G234)*(S234&gt;$S$2:$S$3117))+1</f>
        <v>4</v>
      </c>
      <c r="U234" t="str">
        <f t="shared" si="30"/>
        <v>BHA #</v>
      </c>
      <c r="V234">
        <v>0</v>
      </c>
      <c r="W234" t="s">
        <v>17</v>
      </c>
      <c r="X234">
        <f t="shared" si="31"/>
        <v>2023</v>
      </c>
    </row>
    <row r="235" spans="1:24" x14ac:dyDescent="0.25">
      <c r="A235" s="10" t="str">
        <f t="shared" si="24"/>
        <v/>
      </c>
      <c r="B235" s="10" t="str">
        <f t="shared" si="25"/>
        <v/>
      </c>
      <c r="C235" s="10" t="str">
        <f t="shared" si="26"/>
        <v>Floodlit45232</v>
      </c>
      <c r="D235" s="5" t="str">
        <f>IF('by region'!$C$2="Any","Any",'Fixture list'!W235)&amp;M235&amp;IF('by region'!$I$2="Any","Any",N235)&amp;G235</f>
        <v>AnyNULLAny45232</v>
      </c>
      <c r="E235" s="5" t="e">
        <f>IF(I235=#REF!,'Fixture list'!G235,"")</f>
        <v>#REF!</v>
      </c>
      <c r="F235" s="5" t="str">
        <f t="shared" si="27"/>
        <v>452324</v>
      </c>
      <c r="G235" s="13">
        <v>45232</v>
      </c>
      <c r="H235" s="14" t="s">
        <v>34</v>
      </c>
      <c r="I235" s="14" t="s">
        <v>29</v>
      </c>
      <c r="J235" s="14" t="s">
        <v>32</v>
      </c>
      <c r="K235" s="14" t="s">
        <v>30</v>
      </c>
      <c r="L235" s="14" t="s">
        <v>19</v>
      </c>
      <c r="M235" s="14" t="s">
        <v>30</v>
      </c>
      <c r="N235" s="14" t="s">
        <v>30</v>
      </c>
      <c r="O235" s="14" t="s">
        <v>33</v>
      </c>
      <c r="P235" s="14" t="s">
        <v>1433</v>
      </c>
      <c r="Q235" s="12">
        <f t="shared" si="28"/>
        <v>3</v>
      </c>
      <c r="R235" s="12" cm="1">
        <f t="array" ref="R235">SUMPRODUCT(($G$2:$G$3117=G235)*(Q235&gt;$Q$2:$Q$3117))+1</f>
        <v>4</v>
      </c>
      <c r="S235" s="12">
        <f t="shared" si="29"/>
        <v>413989</v>
      </c>
      <c r="T235" cm="1">
        <f t="array" ref="T235">SUMPRODUCT(($G$2:$G$3117=G235)*(S235&gt;$S$2:$S$3117))+1</f>
        <v>4</v>
      </c>
      <c r="U235" t="str">
        <f t="shared" si="30"/>
        <v>BHA #</v>
      </c>
      <c r="V235">
        <v>0</v>
      </c>
      <c r="W235" t="s">
        <v>11</v>
      </c>
      <c r="X235">
        <f t="shared" si="31"/>
        <v>2023</v>
      </c>
    </row>
    <row r="236" spans="1:24" x14ac:dyDescent="0.25">
      <c r="A236" s="10" t="str">
        <f t="shared" si="24"/>
        <v/>
      </c>
      <c r="B236" s="10" t="str">
        <f t="shared" si="25"/>
        <v/>
      </c>
      <c r="C236" s="10" t="str">
        <f t="shared" si="26"/>
        <v>Floodlit45233</v>
      </c>
      <c r="D236" s="5" t="str">
        <f>IF('by region'!$C$2="Any","Any",'Fixture list'!W236)&amp;M236&amp;IF('by region'!$I$2="Any","Any",N236)&amp;G236</f>
        <v>AnyNULLAny45233</v>
      </c>
      <c r="E236" s="5" t="e">
        <f>IF(I236=#REF!,'Fixture list'!G236,"")</f>
        <v>#REF!</v>
      </c>
      <c r="F236" s="5" t="str">
        <f t="shared" si="27"/>
        <v>452334</v>
      </c>
      <c r="G236" s="13">
        <v>45233</v>
      </c>
      <c r="H236" s="14" t="s">
        <v>35</v>
      </c>
      <c r="I236" s="14" t="s">
        <v>29</v>
      </c>
      <c r="J236" s="14" t="s">
        <v>32</v>
      </c>
      <c r="K236" s="14" t="s">
        <v>30</v>
      </c>
      <c r="L236" s="14" t="s">
        <v>17</v>
      </c>
      <c r="M236" s="14" t="s">
        <v>30</v>
      </c>
      <c r="N236" s="14" t="s">
        <v>30</v>
      </c>
      <c r="O236" s="14" t="s">
        <v>33</v>
      </c>
      <c r="P236" s="14" t="s">
        <v>1437</v>
      </c>
      <c r="Q236" s="12">
        <f t="shared" si="28"/>
        <v>3</v>
      </c>
      <c r="R236" s="12" cm="1">
        <f t="array" ref="R236">SUMPRODUCT(($G$2:$G$3117=G236)*(Q236&gt;$Q$2:$Q$3117))+1</f>
        <v>4</v>
      </c>
      <c r="S236" s="12">
        <f t="shared" si="29"/>
        <v>412154</v>
      </c>
      <c r="T236" cm="1">
        <f t="array" ref="T236">SUMPRODUCT(($G$2:$G$3117=G236)*(S236&gt;$S$2:$S$3117))+1</f>
        <v>4</v>
      </c>
      <c r="U236" t="str">
        <f t="shared" si="30"/>
        <v>BHA #</v>
      </c>
      <c r="V236">
        <v>0</v>
      </c>
      <c r="W236" t="s">
        <v>19</v>
      </c>
      <c r="X236">
        <f t="shared" si="31"/>
        <v>2023</v>
      </c>
    </row>
    <row r="237" spans="1:24" x14ac:dyDescent="0.25">
      <c r="A237" s="10" t="str">
        <f t="shared" si="24"/>
        <v/>
      </c>
      <c r="B237" s="10" t="str">
        <f t="shared" si="25"/>
        <v/>
      </c>
      <c r="C237" s="10" t="str">
        <f t="shared" si="26"/>
        <v>Floodlit45234</v>
      </c>
      <c r="D237" s="5" t="str">
        <f>IF('by region'!$C$2="Any","Any",'Fixture list'!W237)&amp;M237&amp;IF('by region'!$I$2="Any","Any",N237)&amp;G237</f>
        <v>AnyNULLAny45234</v>
      </c>
      <c r="E237" s="5" t="e">
        <f>IF(I237=#REF!,'Fixture list'!G237,"")</f>
        <v>#REF!</v>
      </c>
      <c r="F237" s="5" t="str">
        <f t="shared" si="27"/>
        <v>452345</v>
      </c>
      <c r="G237" s="13">
        <v>45234</v>
      </c>
      <c r="H237" s="14" t="s">
        <v>37</v>
      </c>
      <c r="I237" s="14" t="s">
        <v>29</v>
      </c>
      <c r="J237" s="14" t="s">
        <v>32</v>
      </c>
      <c r="K237" s="14" t="s">
        <v>30</v>
      </c>
      <c r="L237" s="14" t="s">
        <v>17</v>
      </c>
      <c r="M237" s="14" t="s">
        <v>30</v>
      </c>
      <c r="N237" s="14" t="s">
        <v>30</v>
      </c>
      <c r="O237" s="14" t="s">
        <v>33</v>
      </c>
      <c r="P237" s="14" t="s">
        <v>1441</v>
      </c>
      <c r="Q237" s="12">
        <f t="shared" si="28"/>
        <v>3</v>
      </c>
      <c r="R237" s="12" cm="1">
        <f t="array" ref="R237">SUMPRODUCT(($G$2:$G$3117=G237)*(Q237&gt;$Q$2:$Q$3117))+1</f>
        <v>5</v>
      </c>
      <c r="S237" s="12">
        <f t="shared" si="29"/>
        <v>516070</v>
      </c>
      <c r="T237" cm="1">
        <f t="array" ref="T237">SUMPRODUCT(($G$2:$G$3117=G237)*(S237&gt;$S$2:$S$3117))+1</f>
        <v>5</v>
      </c>
      <c r="U237" t="str">
        <f t="shared" si="30"/>
        <v>BHA #</v>
      </c>
      <c r="V237">
        <v>0</v>
      </c>
      <c r="W237" t="s">
        <v>17</v>
      </c>
      <c r="X237">
        <f t="shared" si="31"/>
        <v>2023</v>
      </c>
    </row>
    <row r="238" spans="1:24" x14ac:dyDescent="0.25">
      <c r="A238" s="10" t="str">
        <f t="shared" si="24"/>
        <v/>
      </c>
      <c r="B238" s="10" t="str">
        <f t="shared" si="25"/>
        <v/>
      </c>
      <c r="C238" s="10" t="str">
        <f t="shared" si="26"/>
        <v>Floodlit45236</v>
      </c>
      <c r="D238" s="5" t="str">
        <f>IF('by region'!$C$2="Any","Any",'Fixture list'!W238)&amp;M238&amp;IF('by region'!$I$2="Any","Any",N238)&amp;G238</f>
        <v>AnyNULLAny45236</v>
      </c>
      <c r="E238" s="5" t="e">
        <f>IF(I238=#REF!,'Fixture list'!G238,"")</f>
        <v>#REF!</v>
      </c>
      <c r="F238" s="5" t="str">
        <f t="shared" si="27"/>
        <v>452364</v>
      </c>
      <c r="G238" s="13">
        <v>45236</v>
      </c>
      <c r="H238" s="14" t="s">
        <v>42</v>
      </c>
      <c r="I238" s="14" t="s">
        <v>29</v>
      </c>
      <c r="J238" s="14" t="s">
        <v>32</v>
      </c>
      <c r="K238" s="14" t="s">
        <v>30</v>
      </c>
      <c r="L238" s="14" t="s">
        <v>19</v>
      </c>
      <c r="M238" s="14" t="s">
        <v>30</v>
      </c>
      <c r="N238" s="14" t="s">
        <v>30</v>
      </c>
      <c r="O238" s="14" t="s">
        <v>33</v>
      </c>
      <c r="P238" s="14" t="s">
        <v>1448</v>
      </c>
      <c r="Q238" s="12">
        <f t="shared" si="28"/>
        <v>3</v>
      </c>
      <c r="R238" s="12" cm="1">
        <f t="array" ref="R238">SUMPRODUCT(($G$2:$G$3117=G238)*(Q238&gt;$Q$2:$Q$3117))+1</f>
        <v>4</v>
      </c>
      <c r="S238" s="12">
        <f t="shared" si="29"/>
        <v>412134</v>
      </c>
      <c r="T238" cm="1">
        <f t="array" ref="T238">SUMPRODUCT(($G$2:$G$3117=G238)*(S238&gt;$S$2:$S$3117))+1</f>
        <v>4</v>
      </c>
      <c r="U238" t="str">
        <f t="shared" si="30"/>
        <v>BHA #</v>
      </c>
      <c r="V238">
        <v>0</v>
      </c>
      <c r="W238" t="s">
        <v>30</v>
      </c>
      <c r="X238">
        <f t="shared" si="31"/>
        <v>2023</v>
      </c>
    </row>
    <row r="239" spans="1:24" x14ac:dyDescent="0.25">
      <c r="A239" s="10" t="str">
        <f t="shared" si="24"/>
        <v/>
      </c>
      <c r="B239" s="10" t="str">
        <f t="shared" si="25"/>
        <v/>
      </c>
      <c r="C239" s="10" t="str">
        <f t="shared" si="26"/>
        <v>Floodlit45237</v>
      </c>
      <c r="D239" s="5" t="str">
        <f>IF('by region'!$C$2="Any","Any",'Fixture list'!W239)&amp;M239&amp;IF('by region'!$I$2="Any","Any",N239)&amp;G239</f>
        <v>AnyNULLAny45237</v>
      </c>
      <c r="E239" s="5" t="e">
        <f>IF(I239=#REF!,'Fixture list'!G239,"")</f>
        <v>#REF!</v>
      </c>
      <c r="F239" s="5" t="str">
        <f t="shared" si="27"/>
        <v>452374</v>
      </c>
      <c r="G239" s="13">
        <v>45237</v>
      </c>
      <c r="H239" s="14" t="s">
        <v>7</v>
      </c>
      <c r="I239" s="14" t="s">
        <v>29</v>
      </c>
      <c r="J239" s="14" t="s">
        <v>32</v>
      </c>
      <c r="K239" s="14" t="s">
        <v>30</v>
      </c>
      <c r="L239" s="14" t="s">
        <v>11</v>
      </c>
      <c r="M239" s="14" t="s">
        <v>30</v>
      </c>
      <c r="N239" s="14" t="s">
        <v>30</v>
      </c>
      <c r="O239" s="14" t="s">
        <v>33</v>
      </c>
      <c r="P239" s="14" t="s">
        <v>1452</v>
      </c>
      <c r="Q239" s="12">
        <f t="shared" si="28"/>
        <v>3</v>
      </c>
      <c r="R239" s="12" cm="1">
        <f t="array" ref="R239">SUMPRODUCT(($G$2:$G$3117=G239)*(Q239&gt;$Q$2:$Q$3117))+1</f>
        <v>4</v>
      </c>
      <c r="S239" s="12">
        <f t="shared" si="29"/>
        <v>416071</v>
      </c>
      <c r="T239" cm="1">
        <f t="array" ref="T239">SUMPRODUCT(($G$2:$G$3117=G239)*(S239&gt;$S$2:$S$3117))+1</f>
        <v>4</v>
      </c>
      <c r="U239" t="str">
        <f t="shared" si="30"/>
        <v>BHA #</v>
      </c>
      <c r="V239">
        <v>0</v>
      </c>
      <c r="W239" t="s">
        <v>11</v>
      </c>
      <c r="X239">
        <f t="shared" si="31"/>
        <v>2023</v>
      </c>
    </row>
    <row r="240" spans="1:24" x14ac:dyDescent="0.25">
      <c r="A240" s="10" t="str">
        <f t="shared" si="24"/>
        <v/>
      </c>
      <c r="B240" s="10" t="str">
        <f t="shared" si="25"/>
        <v/>
      </c>
      <c r="C240" s="10" t="str">
        <f t="shared" si="26"/>
        <v>Floodlit45238</v>
      </c>
      <c r="D240" s="5" t="str">
        <f>IF('by region'!$C$2="Any","Any",'Fixture list'!W240)&amp;M240&amp;IF('by region'!$I$2="Any","Any",N240)&amp;G240</f>
        <v>AnyNULLAny45238</v>
      </c>
      <c r="E240" s="5" t="e">
        <f>IF(I240=#REF!,'Fixture list'!G240,"")</f>
        <v>#REF!</v>
      </c>
      <c r="F240" s="5" t="str">
        <f t="shared" si="27"/>
        <v>452384</v>
      </c>
      <c r="G240" s="13">
        <v>45238</v>
      </c>
      <c r="H240" s="14" t="s">
        <v>27</v>
      </c>
      <c r="I240" s="14" t="s">
        <v>29</v>
      </c>
      <c r="J240" s="14" t="s">
        <v>32</v>
      </c>
      <c r="K240" s="14" t="s">
        <v>30</v>
      </c>
      <c r="L240" s="14" t="s">
        <v>19</v>
      </c>
      <c r="M240" s="14" t="s">
        <v>30</v>
      </c>
      <c r="N240" s="14" t="s">
        <v>30</v>
      </c>
      <c r="O240" s="14" t="s">
        <v>33</v>
      </c>
      <c r="P240" s="14" t="s">
        <v>1456</v>
      </c>
      <c r="Q240" s="12">
        <f t="shared" si="28"/>
        <v>3</v>
      </c>
      <c r="R240" s="12" cm="1">
        <f t="array" ref="R240">SUMPRODUCT(($G$2:$G$3117=G240)*(Q240&gt;$Q$2:$Q$3117))+1</f>
        <v>4</v>
      </c>
      <c r="S240" s="12">
        <f t="shared" si="29"/>
        <v>412129</v>
      </c>
      <c r="T240" cm="1">
        <f t="array" ref="T240">SUMPRODUCT(($G$2:$G$3117=G240)*(S240&gt;$S$2:$S$3117))+1</f>
        <v>4</v>
      </c>
      <c r="U240" t="str">
        <f t="shared" si="30"/>
        <v>BHA #</v>
      </c>
      <c r="V240">
        <v>0</v>
      </c>
      <c r="W240" t="s">
        <v>19</v>
      </c>
      <c r="X240">
        <f t="shared" si="31"/>
        <v>2023</v>
      </c>
    </row>
    <row r="241" spans="1:24" x14ac:dyDescent="0.25">
      <c r="A241" s="10" t="str">
        <f t="shared" si="24"/>
        <v/>
      </c>
      <c r="B241" s="10" t="str">
        <f t="shared" si="25"/>
        <v/>
      </c>
      <c r="C241" s="10" t="str">
        <f t="shared" si="26"/>
        <v>Floodlit45239</v>
      </c>
      <c r="D241" s="5" t="str">
        <f>IF('by region'!$C$2="Any","Any",'Fixture list'!W241)&amp;M241&amp;IF('by region'!$I$2="Any","Any",N241)&amp;G241</f>
        <v>AnyNULLAny45239</v>
      </c>
      <c r="E241" s="5" t="e">
        <f>IF(I241=#REF!,'Fixture list'!G241,"")</f>
        <v>#REF!</v>
      </c>
      <c r="F241" s="5" t="str">
        <f t="shared" si="27"/>
        <v>452394</v>
      </c>
      <c r="G241" s="13">
        <v>45239</v>
      </c>
      <c r="H241" s="14" t="s">
        <v>34</v>
      </c>
      <c r="I241" s="14" t="s">
        <v>29</v>
      </c>
      <c r="J241" s="14" t="s">
        <v>32</v>
      </c>
      <c r="K241" s="14" t="s">
        <v>30</v>
      </c>
      <c r="L241" s="14" t="s">
        <v>17</v>
      </c>
      <c r="M241" s="14" t="s">
        <v>30</v>
      </c>
      <c r="N241" s="14" t="s">
        <v>30</v>
      </c>
      <c r="O241" s="14" t="s">
        <v>33</v>
      </c>
      <c r="P241" s="14" t="s">
        <v>1460</v>
      </c>
      <c r="Q241" s="12">
        <f t="shared" si="28"/>
        <v>3</v>
      </c>
      <c r="R241" s="12" cm="1">
        <f t="array" ref="R241">SUMPRODUCT(($G$2:$G$3117=G241)*(Q241&gt;$Q$2:$Q$3117))+1</f>
        <v>4</v>
      </c>
      <c r="S241" s="12">
        <f t="shared" si="29"/>
        <v>411894</v>
      </c>
      <c r="T241" cm="1">
        <f t="array" ref="T241">SUMPRODUCT(($G$2:$G$3117=G241)*(S241&gt;$S$2:$S$3117))+1</f>
        <v>4</v>
      </c>
      <c r="U241" t="str">
        <f t="shared" si="30"/>
        <v>BHA #</v>
      </c>
      <c r="V241">
        <v>0</v>
      </c>
      <c r="W241" t="s">
        <v>19</v>
      </c>
      <c r="X241">
        <f t="shared" si="31"/>
        <v>2023</v>
      </c>
    </row>
    <row r="242" spans="1:24" x14ac:dyDescent="0.25">
      <c r="A242" s="10" t="str">
        <f t="shared" si="24"/>
        <v/>
      </c>
      <c r="B242" s="10" t="str">
        <f t="shared" si="25"/>
        <v/>
      </c>
      <c r="C242" s="10" t="str">
        <f t="shared" si="26"/>
        <v>Floodlit45240</v>
      </c>
      <c r="D242" s="5" t="str">
        <f>IF('by region'!$C$2="Any","Any",'Fixture list'!W242)&amp;M242&amp;IF('by region'!$I$2="Any","Any",N242)&amp;G242</f>
        <v>AnyNULLAny45240</v>
      </c>
      <c r="E242" s="5" t="e">
        <f>IF(I242=#REF!,'Fixture list'!G242,"")</f>
        <v>#REF!</v>
      </c>
      <c r="F242" s="5" t="str">
        <f t="shared" si="27"/>
        <v>452404</v>
      </c>
      <c r="G242" s="13">
        <v>45240</v>
      </c>
      <c r="H242" s="14" t="s">
        <v>35</v>
      </c>
      <c r="I242" s="14" t="s">
        <v>29</v>
      </c>
      <c r="J242" s="14" t="s">
        <v>32</v>
      </c>
      <c r="K242" s="14" t="s">
        <v>30</v>
      </c>
      <c r="L242" s="14" t="s">
        <v>19</v>
      </c>
      <c r="M242" s="14" t="s">
        <v>30</v>
      </c>
      <c r="N242" s="14" t="s">
        <v>30</v>
      </c>
      <c r="O242" s="14" t="s">
        <v>33</v>
      </c>
      <c r="P242" s="14" t="s">
        <v>1464</v>
      </c>
      <c r="Q242" s="12">
        <f t="shared" si="28"/>
        <v>3</v>
      </c>
      <c r="R242" s="12" cm="1">
        <f t="array" ref="R242">SUMPRODUCT(($G$2:$G$3117=G242)*(Q242&gt;$Q$2:$Q$3117))+1</f>
        <v>4</v>
      </c>
      <c r="S242" s="12">
        <f t="shared" si="29"/>
        <v>412126</v>
      </c>
      <c r="T242" cm="1">
        <f t="array" ref="T242">SUMPRODUCT(($G$2:$G$3117=G242)*(S242&gt;$S$2:$S$3117))+1</f>
        <v>4</v>
      </c>
      <c r="U242" t="str">
        <f t="shared" si="30"/>
        <v>BHA #</v>
      </c>
      <c r="V242">
        <v>0</v>
      </c>
      <c r="W242" t="s">
        <v>30</v>
      </c>
      <c r="X242">
        <f t="shared" si="31"/>
        <v>2023</v>
      </c>
    </row>
    <row r="243" spans="1:24" x14ac:dyDescent="0.25">
      <c r="A243" s="10" t="str">
        <f t="shared" si="24"/>
        <v/>
      </c>
      <c r="B243" s="10" t="str">
        <f t="shared" si="25"/>
        <v/>
      </c>
      <c r="C243" s="10" t="str">
        <f t="shared" si="26"/>
        <v>Floodlit45241</v>
      </c>
      <c r="D243" s="5" t="str">
        <f>IF('by region'!$C$2="Any","Any",'Fixture list'!W243)&amp;M243&amp;IF('by region'!$I$2="Any","Any",N243)&amp;G243</f>
        <v>AnyNULLAny45241</v>
      </c>
      <c r="E243" s="5" t="e">
        <f>IF(I243=#REF!,'Fixture list'!G243,"")</f>
        <v>#REF!</v>
      </c>
      <c r="F243" s="5" t="str">
        <f t="shared" si="27"/>
        <v>452415</v>
      </c>
      <c r="G243" s="13">
        <v>45241</v>
      </c>
      <c r="H243" s="14" t="s">
        <v>37</v>
      </c>
      <c r="I243" s="14" t="s">
        <v>29</v>
      </c>
      <c r="J243" s="14" t="s">
        <v>32</v>
      </c>
      <c r="K243" s="14" t="s">
        <v>30</v>
      </c>
      <c r="L243" s="14" t="s">
        <v>11</v>
      </c>
      <c r="M243" s="14" t="s">
        <v>30</v>
      </c>
      <c r="N243" s="14" t="s">
        <v>30</v>
      </c>
      <c r="O243" s="14" t="s">
        <v>33</v>
      </c>
      <c r="P243" s="14" t="s">
        <v>1468</v>
      </c>
      <c r="Q243" s="12">
        <f t="shared" si="28"/>
        <v>3</v>
      </c>
      <c r="R243" s="12" cm="1">
        <f t="array" ref="R243">SUMPRODUCT(($G$2:$G$3117=G243)*(Q243&gt;$Q$2:$Q$3117))+1</f>
        <v>5</v>
      </c>
      <c r="S243" s="12">
        <f t="shared" si="29"/>
        <v>516072</v>
      </c>
      <c r="T243" cm="1">
        <f t="array" ref="T243">SUMPRODUCT(($G$2:$G$3117=G243)*(S243&gt;$S$2:$S$3117))+1</f>
        <v>5</v>
      </c>
      <c r="U243" t="str">
        <f t="shared" si="30"/>
        <v>BHA #</v>
      </c>
      <c r="V243">
        <v>0</v>
      </c>
      <c r="W243" t="s">
        <v>11</v>
      </c>
      <c r="X243">
        <f t="shared" si="31"/>
        <v>2023</v>
      </c>
    </row>
    <row r="244" spans="1:24" x14ac:dyDescent="0.25">
      <c r="A244" s="10" t="str">
        <f t="shared" si="24"/>
        <v/>
      </c>
      <c r="B244" s="10" t="str">
        <f t="shared" si="25"/>
        <v/>
      </c>
      <c r="C244" s="10" t="str">
        <f t="shared" si="26"/>
        <v>Floodlit45244</v>
      </c>
      <c r="D244" s="5" t="str">
        <f>IF('by region'!$C$2="Any","Any",'Fixture list'!W244)&amp;M244&amp;IF('by region'!$I$2="Any","Any",N244)&amp;G244</f>
        <v>AnyNULLAny45244</v>
      </c>
      <c r="E244" s="5" t="e">
        <f>IF(I244=#REF!,'Fixture list'!G244,"")</f>
        <v>#REF!</v>
      </c>
      <c r="F244" s="5" t="str">
        <f t="shared" si="27"/>
        <v>452444</v>
      </c>
      <c r="G244" s="13">
        <v>45244</v>
      </c>
      <c r="H244" s="14" t="s">
        <v>7</v>
      </c>
      <c r="I244" s="14" t="s">
        <v>29</v>
      </c>
      <c r="J244" s="14" t="s">
        <v>32</v>
      </c>
      <c r="K244" s="14" t="s">
        <v>30</v>
      </c>
      <c r="L244" s="14" t="s">
        <v>17</v>
      </c>
      <c r="M244" s="14" t="s">
        <v>30</v>
      </c>
      <c r="N244" s="14" t="s">
        <v>30</v>
      </c>
      <c r="O244" s="14" t="s">
        <v>33</v>
      </c>
      <c r="P244" s="14" t="s">
        <v>1478</v>
      </c>
      <c r="Q244" s="12">
        <f t="shared" si="28"/>
        <v>3</v>
      </c>
      <c r="R244" s="12" cm="1">
        <f t="array" ref="R244">SUMPRODUCT(($G$2:$G$3117=G244)*(Q244&gt;$Q$2:$Q$3117))+1</f>
        <v>4</v>
      </c>
      <c r="S244" s="12">
        <f t="shared" si="29"/>
        <v>412161</v>
      </c>
      <c r="T244" cm="1">
        <f t="array" ref="T244">SUMPRODUCT(($G$2:$G$3117=G244)*(S244&gt;$S$2:$S$3117))+1</f>
        <v>4</v>
      </c>
      <c r="U244" t="str">
        <f t="shared" si="30"/>
        <v>BHA #</v>
      </c>
      <c r="V244">
        <v>0</v>
      </c>
      <c r="W244" t="s">
        <v>17</v>
      </c>
      <c r="X244">
        <f t="shared" si="31"/>
        <v>2023</v>
      </c>
    </row>
    <row r="245" spans="1:24" x14ac:dyDescent="0.25">
      <c r="A245" s="10" t="str">
        <f t="shared" si="24"/>
        <v/>
      </c>
      <c r="B245" s="10" t="str">
        <f t="shared" si="25"/>
        <v/>
      </c>
      <c r="C245" s="10" t="str">
        <f t="shared" si="26"/>
        <v>Floodlit45245</v>
      </c>
      <c r="D245" s="5" t="str">
        <f>IF('by region'!$C$2="Any","Any",'Fixture list'!W245)&amp;M245&amp;IF('by region'!$I$2="Any","Any",N245)&amp;G245</f>
        <v>AnyNULLAny45245</v>
      </c>
      <c r="E245" s="5" t="e">
        <f>IF(I245=#REF!,'Fixture list'!G245,"")</f>
        <v>#REF!</v>
      </c>
      <c r="F245" s="5" t="str">
        <f t="shared" si="27"/>
        <v>452454</v>
      </c>
      <c r="G245" s="13">
        <v>45245</v>
      </c>
      <c r="H245" s="14" t="s">
        <v>27</v>
      </c>
      <c r="I245" s="14" t="s">
        <v>29</v>
      </c>
      <c r="J245" s="14" t="s">
        <v>32</v>
      </c>
      <c r="K245" s="14" t="s">
        <v>30</v>
      </c>
      <c r="L245" s="14" t="s">
        <v>30</v>
      </c>
      <c r="M245" s="14" t="s">
        <v>30</v>
      </c>
      <c r="N245" s="14" t="s">
        <v>30</v>
      </c>
      <c r="O245" s="14" t="s">
        <v>33</v>
      </c>
      <c r="P245" s="14" t="s">
        <v>1482</v>
      </c>
      <c r="Q245" s="12">
        <f t="shared" si="28"/>
        <v>3</v>
      </c>
      <c r="R245" s="12" cm="1">
        <f t="array" ref="R245">SUMPRODUCT(($G$2:$G$3117=G245)*(Q245&gt;$Q$2:$Q$3117))+1</f>
        <v>4</v>
      </c>
      <c r="S245" s="12">
        <f t="shared" si="29"/>
        <v>412143</v>
      </c>
      <c r="T245" cm="1">
        <f t="array" ref="T245">SUMPRODUCT(($G$2:$G$3117=G245)*(S245&gt;$S$2:$S$3117))+1</f>
        <v>4</v>
      </c>
      <c r="U245" t="str">
        <f t="shared" si="30"/>
        <v>BHA #</v>
      </c>
      <c r="V245">
        <v>0</v>
      </c>
      <c r="W245" t="s">
        <v>19</v>
      </c>
      <c r="X245">
        <f t="shared" si="31"/>
        <v>2023</v>
      </c>
    </row>
    <row r="246" spans="1:24" x14ac:dyDescent="0.25">
      <c r="A246" s="10" t="str">
        <f t="shared" si="24"/>
        <v/>
      </c>
      <c r="B246" s="10" t="str">
        <f t="shared" si="25"/>
        <v/>
      </c>
      <c r="C246" s="10" t="str">
        <f t="shared" si="26"/>
        <v>Floodlit45246</v>
      </c>
      <c r="D246" s="5" t="str">
        <f>IF('by region'!$C$2="Any","Any",'Fixture list'!W246)&amp;M246&amp;IF('by region'!$I$2="Any","Any",N246)&amp;G246</f>
        <v>AnyNULLAny45246</v>
      </c>
      <c r="E246" s="5" t="e">
        <f>IF(I246=#REF!,'Fixture list'!G246,"")</f>
        <v>#REF!</v>
      </c>
      <c r="F246" s="5" t="str">
        <f t="shared" si="27"/>
        <v>452464</v>
      </c>
      <c r="G246" s="13">
        <v>45246</v>
      </c>
      <c r="H246" s="14" t="s">
        <v>34</v>
      </c>
      <c r="I246" s="14" t="s">
        <v>29</v>
      </c>
      <c r="J246" s="14" t="s">
        <v>32</v>
      </c>
      <c r="K246" s="14" t="s">
        <v>30</v>
      </c>
      <c r="L246" s="14" t="s">
        <v>17</v>
      </c>
      <c r="M246" s="14" t="s">
        <v>30</v>
      </c>
      <c r="N246" s="14" t="s">
        <v>30</v>
      </c>
      <c r="O246" s="14" t="s">
        <v>33</v>
      </c>
      <c r="P246" s="14" t="s">
        <v>1486</v>
      </c>
      <c r="Q246" s="12">
        <f t="shared" si="28"/>
        <v>3</v>
      </c>
      <c r="R246" s="12" cm="1">
        <f t="array" ref="R246">SUMPRODUCT(($G$2:$G$3117=G246)*(Q246&gt;$Q$2:$Q$3117))+1</f>
        <v>4</v>
      </c>
      <c r="S246" s="12">
        <f t="shared" si="29"/>
        <v>411850</v>
      </c>
      <c r="T246" cm="1">
        <f t="array" ref="T246">SUMPRODUCT(($G$2:$G$3117=G246)*(S246&gt;$S$2:$S$3117))+1</f>
        <v>4</v>
      </c>
      <c r="U246" t="str">
        <f t="shared" si="30"/>
        <v>BHA #</v>
      </c>
      <c r="V246">
        <v>0</v>
      </c>
      <c r="W246" t="s">
        <v>11</v>
      </c>
      <c r="X246">
        <f t="shared" si="31"/>
        <v>2023</v>
      </c>
    </row>
    <row r="247" spans="1:24" x14ac:dyDescent="0.25">
      <c r="A247" s="10" t="str">
        <f t="shared" si="24"/>
        <v/>
      </c>
      <c r="B247" s="10" t="str">
        <f t="shared" si="25"/>
        <v/>
      </c>
      <c r="C247" s="10" t="str">
        <f t="shared" si="26"/>
        <v>Floodlit45247</v>
      </c>
      <c r="D247" s="5" t="str">
        <f>IF('by region'!$C$2="Any","Any",'Fixture list'!W247)&amp;M247&amp;IF('by region'!$I$2="Any","Any",N247)&amp;G247</f>
        <v>AnyNULLAny45247</v>
      </c>
      <c r="E247" s="5" t="e">
        <f>IF(I247=#REF!,'Fixture list'!G247,"")</f>
        <v>#REF!</v>
      </c>
      <c r="F247" s="5" t="str">
        <f t="shared" si="27"/>
        <v>452474</v>
      </c>
      <c r="G247" s="13">
        <v>45247</v>
      </c>
      <c r="H247" s="14" t="s">
        <v>35</v>
      </c>
      <c r="I247" s="14" t="s">
        <v>29</v>
      </c>
      <c r="J247" s="14" t="s">
        <v>32</v>
      </c>
      <c r="K247" s="14" t="s">
        <v>30</v>
      </c>
      <c r="L247" s="14" t="s">
        <v>11</v>
      </c>
      <c r="M247" s="14" t="s">
        <v>30</v>
      </c>
      <c r="N247" s="14" t="s">
        <v>30</v>
      </c>
      <c r="O247" s="14" t="s">
        <v>33</v>
      </c>
      <c r="P247" s="14" t="s">
        <v>1490</v>
      </c>
      <c r="Q247" s="12">
        <f t="shared" si="28"/>
        <v>3</v>
      </c>
      <c r="R247" s="12" cm="1">
        <f t="array" ref="R247">SUMPRODUCT(($G$2:$G$3117=G247)*(Q247&gt;$Q$2:$Q$3117))+1</f>
        <v>4</v>
      </c>
      <c r="S247" s="12">
        <f t="shared" si="29"/>
        <v>411652</v>
      </c>
      <c r="T247" cm="1">
        <f t="array" ref="T247">SUMPRODUCT(($G$2:$G$3117=G247)*(S247&gt;$S$2:$S$3117))+1</f>
        <v>4</v>
      </c>
      <c r="U247" t="str">
        <f t="shared" si="30"/>
        <v>BHA #</v>
      </c>
      <c r="V247">
        <v>0</v>
      </c>
      <c r="W247" t="s">
        <v>30</v>
      </c>
      <c r="X247">
        <f t="shared" si="31"/>
        <v>2023</v>
      </c>
    </row>
    <row r="248" spans="1:24" x14ac:dyDescent="0.25">
      <c r="A248" s="10" t="str">
        <f t="shared" si="24"/>
        <v/>
      </c>
      <c r="B248" s="10" t="str">
        <f t="shared" si="25"/>
        <v/>
      </c>
      <c r="C248" s="10" t="str">
        <f t="shared" si="26"/>
        <v>Floodlit45250</v>
      </c>
      <c r="D248" s="5" t="str">
        <f>IF('by region'!$C$2="Any","Any",'Fixture list'!W248)&amp;M248&amp;IF('by region'!$I$2="Any","Any",N248)&amp;G248</f>
        <v>AnyNULLAny45250</v>
      </c>
      <c r="E248" s="5" t="e">
        <f>IF(I248=#REF!,'Fixture list'!G248,"")</f>
        <v>#REF!</v>
      </c>
      <c r="F248" s="5" t="str">
        <f t="shared" si="27"/>
        <v>452504</v>
      </c>
      <c r="G248" s="13">
        <v>45250</v>
      </c>
      <c r="H248" s="14" t="s">
        <v>42</v>
      </c>
      <c r="I248" s="14" t="s">
        <v>29</v>
      </c>
      <c r="J248" s="14" t="s">
        <v>32</v>
      </c>
      <c r="K248" s="14" t="s">
        <v>30</v>
      </c>
      <c r="L248" s="14" t="s">
        <v>19</v>
      </c>
      <c r="M248" s="14" t="s">
        <v>30</v>
      </c>
      <c r="N248" s="14" t="s">
        <v>30</v>
      </c>
      <c r="O248" s="14" t="s">
        <v>33</v>
      </c>
      <c r="P248" s="14" t="s">
        <v>1501</v>
      </c>
      <c r="Q248" s="12">
        <f t="shared" si="28"/>
        <v>3</v>
      </c>
      <c r="R248" s="12" cm="1">
        <f t="array" ref="R248">SUMPRODUCT(($G$2:$G$3117=G248)*(Q248&gt;$Q$2:$Q$3117))+1</f>
        <v>4</v>
      </c>
      <c r="S248" s="12">
        <f t="shared" si="29"/>
        <v>412131</v>
      </c>
      <c r="T248" cm="1">
        <f t="array" ref="T248">SUMPRODUCT(($G$2:$G$3117=G248)*(S248&gt;$S$2:$S$3117))+1</f>
        <v>4</v>
      </c>
      <c r="U248" t="str">
        <f t="shared" si="30"/>
        <v>BHA #</v>
      </c>
      <c r="V248">
        <v>0</v>
      </c>
      <c r="W248" t="s">
        <v>19</v>
      </c>
      <c r="X248">
        <f t="shared" si="31"/>
        <v>2023</v>
      </c>
    </row>
    <row r="249" spans="1:24" x14ac:dyDescent="0.25">
      <c r="A249" s="10" t="str">
        <f t="shared" si="24"/>
        <v/>
      </c>
      <c r="B249" s="10" t="str">
        <f t="shared" si="25"/>
        <v/>
      </c>
      <c r="C249" s="10" t="str">
        <f t="shared" si="26"/>
        <v>Floodlit45266</v>
      </c>
      <c r="D249" s="5" t="str">
        <f>IF('by region'!$C$2="Any","Any",'Fixture list'!W249)&amp;M249&amp;IF('by region'!$I$2="Any","Any",N249)&amp;G249</f>
        <v>AnyNULLAny45266</v>
      </c>
      <c r="E249" s="5" t="e">
        <f>IF(I249=#REF!,'Fixture list'!G249,"")</f>
        <v>#REF!</v>
      </c>
      <c r="F249" s="5" t="str">
        <f t="shared" si="27"/>
        <v>452664</v>
      </c>
      <c r="G249" s="13">
        <v>45266</v>
      </c>
      <c r="H249" s="14" t="s">
        <v>27</v>
      </c>
      <c r="I249" s="14" t="s">
        <v>29</v>
      </c>
      <c r="J249" s="14" t="s">
        <v>32</v>
      </c>
      <c r="K249" s="14" t="s">
        <v>30</v>
      </c>
      <c r="L249" s="14" t="s">
        <v>19</v>
      </c>
      <c r="M249" s="14" t="s">
        <v>30</v>
      </c>
      <c r="N249" s="14" t="s">
        <v>30</v>
      </c>
      <c r="O249" s="14" t="s">
        <v>33</v>
      </c>
      <c r="P249" s="14" t="s">
        <v>1554</v>
      </c>
      <c r="Q249" s="12">
        <f t="shared" si="28"/>
        <v>3</v>
      </c>
      <c r="R249" s="12" cm="1">
        <f t="array" ref="R249">SUMPRODUCT(($G$2:$G$3117=G249)*(Q249&gt;$Q$2:$Q$3117))+1</f>
        <v>4</v>
      </c>
      <c r="S249" s="12">
        <f t="shared" si="29"/>
        <v>412148</v>
      </c>
      <c r="T249" cm="1">
        <f t="array" ref="T249">SUMPRODUCT(($G$2:$G$3117=G249)*(S249&gt;$S$2:$S$3117))+1</f>
        <v>4</v>
      </c>
      <c r="U249" t="str">
        <f t="shared" si="30"/>
        <v>BHA #</v>
      </c>
      <c r="V249">
        <v>0</v>
      </c>
      <c r="W249" t="s">
        <v>17</v>
      </c>
      <c r="X249">
        <f t="shared" si="31"/>
        <v>2023</v>
      </c>
    </row>
    <row r="250" spans="1:24" x14ac:dyDescent="0.25">
      <c r="A250" s="10" t="str">
        <f t="shared" si="24"/>
        <v/>
      </c>
      <c r="B250" s="10" t="str">
        <f t="shared" si="25"/>
        <v/>
      </c>
      <c r="C250" s="10" t="str">
        <f t="shared" si="26"/>
        <v>Floodlit45267</v>
      </c>
      <c r="D250" s="5" t="str">
        <f>IF('by region'!$C$2="Any","Any",'Fixture list'!W250)&amp;M250&amp;IF('by region'!$I$2="Any","Any",N250)&amp;G250</f>
        <v>AnyNULLAny45267</v>
      </c>
      <c r="E250" s="5" t="e">
        <f>IF(I250=#REF!,'Fixture list'!G250,"")</f>
        <v>#REF!</v>
      </c>
      <c r="F250" s="5" t="str">
        <f t="shared" si="27"/>
        <v>452674</v>
      </c>
      <c r="G250" s="13">
        <v>45267</v>
      </c>
      <c r="H250" s="14" t="s">
        <v>34</v>
      </c>
      <c r="I250" s="14" t="s">
        <v>29</v>
      </c>
      <c r="J250" s="14" t="s">
        <v>32</v>
      </c>
      <c r="K250" s="14" t="s">
        <v>30</v>
      </c>
      <c r="L250" s="14" t="s">
        <v>17</v>
      </c>
      <c r="M250" s="14" t="s">
        <v>30</v>
      </c>
      <c r="N250" s="14" t="s">
        <v>30</v>
      </c>
      <c r="O250" s="14" t="s">
        <v>33</v>
      </c>
      <c r="P250" s="14" t="s">
        <v>1558</v>
      </c>
      <c r="Q250" s="12">
        <f t="shared" si="28"/>
        <v>3</v>
      </c>
      <c r="R250" s="12" cm="1">
        <f t="array" ref="R250">SUMPRODUCT(($G$2:$G$3117=G250)*(Q250&gt;$Q$2:$Q$3117))+1</f>
        <v>4</v>
      </c>
      <c r="S250" s="12">
        <f t="shared" si="29"/>
        <v>412670</v>
      </c>
      <c r="T250" cm="1">
        <f t="array" ref="T250">SUMPRODUCT(($G$2:$G$3117=G250)*(S250&gt;$S$2:$S$3117))+1</f>
        <v>4</v>
      </c>
      <c r="U250" t="str">
        <f t="shared" si="30"/>
        <v>BHA #</v>
      </c>
      <c r="V250">
        <v>0</v>
      </c>
      <c r="W250" t="s">
        <v>11</v>
      </c>
      <c r="X250">
        <f t="shared" si="31"/>
        <v>2023</v>
      </c>
    </row>
    <row r="251" spans="1:24" x14ac:dyDescent="0.25">
      <c r="A251" s="10" t="str">
        <f t="shared" si="24"/>
        <v/>
      </c>
      <c r="B251" s="10" t="str">
        <f t="shared" si="25"/>
        <v/>
      </c>
      <c r="C251" s="10" t="str">
        <f t="shared" si="26"/>
        <v>Floodlit45268</v>
      </c>
      <c r="D251" s="5" t="str">
        <f>IF('by region'!$C$2="Any","Any",'Fixture list'!W251)&amp;M251&amp;IF('by region'!$I$2="Any","Any",N251)&amp;G251</f>
        <v>AnyNULLAny45268</v>
      </c>
      <c r="E251" s="5" t="e">
        <f>IF(I251=#REF!,'Fixture list'!G251,"")</f>
        <v>#REF!</v>
      </c>
      <c r="F251" s="5" t="str">
        <f t="shared" si="27"/>
        <v>452684</v>
      </c>
      <c r="G251" s="13">
        <v>45268</v>
      </c>
      <c r="H251" s="14" t="s">
        <v>35</v>
      </c>
      <c r="I251" s="14" t="s">
        <v>29</v>
      </c>
      <c r="J251" s="14" t="s">
        <v>32</v>
      </c>
      <c r="K251" s="14" t="s">
        <v>30</v>
      </c>
      <c r="L251" s="14" t="s">
        <v>19</v>
      </c>
      <c r="M251" s="14" t="s">
        <v>30</v>
      </c>
      <c r="N251" s="14" t="s">
        <v>30</v>
      </c>
      <c r="O251" s="14" t="s">
        <v>33</v>
      </c>
      <c r="P251" s="14" t="s">
        <v>1562</v>
      </c>
      <c r="Q251" s="12">
        <f t="shared" si="28"/>
        <v>3</v>
      </c>
      <c r="R251" s="12" cm="1">
        <f t="array" ref="R251">SUMPRODUCT(($G$2:$G$3117=G251)*(Q251&gt;$Q$2:$Q$3117))+1</f>
        <v>4</v>
      </c>
      <c r="S251" s="12">
        <f t="shared" si="29"/>
        <v>412145</v>
      </c>
      <c r="T251" cm="1">
        <f t="array" ref="T251">SUMPRODUCT(($G$2:$G$3117=G251)*(S251&gt;$S$2:$S$3117))+1</f>
        <v>4</v>
      </c>
      <c r="U251" t="str">
        <f t="shared" si="30"/>
        <v>BHA #</v>
      </c>
      <c r="V251">
        <v>0</v>
      </c>
      <c r="W251" t="s">
        <v>30</v>
      </c>
      <c r="X251">
        <f t="shared" si="31"/>
        <v>2023</v>
      </c>
    </row>
    <row r="252" spans="1:24" x14ac:dyDescent="0.25">
      <c r="A252" s="10" t="str">
        <f t="shared" si="24"/>
        <v/>
      </c>
      <c r="B252" s="10" t="str">
        <f t="shared" si="25"/>
        <v/>
      </c>
      <c r="C252" s="10" t="str">
        <f t="shared" si="26"/>
        <v>Floodlit45271</v>
      </c>
      <c r="D252" s="5" t="str">
        <f>IF('by region'!$C$2="Any","Any",'Fixture list'!W252)&amp;M252&amp;IF('by region'!$I$2="Any","Any",N252)&amp;G252</f>
        <v>AnyNULLAny45271</v>
      </c>
      <c r="E252" s="5" t="e">
        <f>IF(I252=#REF!,'Fixture list'!G252,"")</f>
        <v>#REF!</v>
      </c>
      <c r="F252" s="5" t="str">
        <f t="shared" si="27"/>
        <v>452713</v>
      </c>
      <c r="G252" s="13">
        <v>45271</v>
      </c>
      <c r="H252" s="14" t="s">
        <v>42</v>
      </c>
      <c r="I252" s="14" t="s">
        <v>29</v>
      </c>
      <c r="J252" s="14" t="s">
        <v>32</v>
      </c>
      <c r="K252" s="14" t="s">
        <v>30</v>
      </c>
      <c r="L252" s="14" t="s">
        <v>30</v>
      </c>
      <c r="M252" s="14" t="s">
        <v>30</v>
      </c>
      <c r="N252" s="14" t="s">
        <v>30</v>
      </c>
      <c r="O252" s="14" t="s">
        <v>33</v>
      </c>
      <c r="P252" s="14" t="s">
        <v>1573</v>
      </c>
      <c r="Q252" s="12">
        <f t="shared" si="28"/>
        <v>3</v>
      </c>
      <c r="R252" s="12" cm="1">
        <f t="array" ref="R252">SUMPRODUCT(($G$2:$G$3117=G252)*(Q252&gt;$Q$2:$Q$3117))+1</f>
        <v>3</v>
      </c>
      <c r="S252" s="12">
        <f t="shared" si="29"/>
        <v>316064</v>
      </c>
      <c r="T252" cm="1">
        <f t="array" ref="T252">SUMPRODUCT(($G$2:$G$3117=G252)*(S252&gt;$S$2:$S$3117))+1</f>
        <v>3</v>
      </c>
      <c r="U252" t="str">
        <f t="shared" si="30"/>
        <v>BHA #</v>
      </c>
      <c r="V252">
        <v>0</v>
      </c>
      <c r="W252" t="s">
        <v>17</v>
      </c>
      <c r="X252">
        <f t="shared" si="31"/>
        <v>2023</v>
      </c>
    </row>
    <row r="253" spans="1:24" x14ac:dyDescent="0.25">
      <c r="A253" s="10" t="str">
        <f t="shared" si="24"/>
        <v/>
      </c>
      <c r="B253" s="10" t="str">
        <f t="shared" si="25"/>
        <v/>
      </c>
      <c r="C253" s="10" t="str">
        <f t="shared" si="26"/>
        <v>Floodlit45273</v>
      </c>
      <c r="D253" s="5" t="str">
        <f>IF('by region'!$C$2="Any","Any",'Fixture list'!W253)&amp;M253&amp;IF('by region'!$I$2="Any","Any",N253)&amp;G253</f>
        <v>AnyNULLAny45273</v>
      </c>
      <c r="E253" s="5" t="e">
        <f>IF(I253=#REF!,'Fixture list'!G253,"")</f>
        <v>#REF!</v>
      </c>
      <c r="F253" s="5" t="str">
        <f t="shared" si="27"/>
        <v>452734</v>
      </c>
      <c r="G253" s="13">
        <v>45273</v>
      </c>
      <c r="H253" s="14" t="s">
        <v>27</v>
      </c>
      <c r="I253" s="14" t="s">
        <v>29</v>
      </c>
      <c r="J253" s="14" t="s">
        <v>32</v>
      </c>
      <c r="K253" s="14" t="s">
        <v>30</v>
      </c>
      <c r="L253" s="14" t="s">
        <v>19</v>
      </c>
      <c r="M253" s="14" t="s">
        <v>30</v>
      </c>
      <c r="N253" s="14" t="s">
        <v>30</v>
      </c>
      <c r="O253" s="14" t="s">
        <v>33</v>
      </c>
      <c r="P253" s="14" t="s">
        <v>1579</v>
      </c>
      <c r="Q253" s="12">
        <f t="shared" si="28"/>
        <v>3</v>
      </c>
      <c r="R253" s="12" cm="1">
        <f t="array" ref="R253">SUMPRODUCT(($G$2:$G$3117=G253)*(Q253&gt;$Q$2:$Q$3117))+1</f>
        <v>4</v>
      </c>
      <c r="S253" s="12">
        <f t="shared" si="29"/>
        <v>412151</v>
      </c>
      <c r="T253" cm="1">
        <f t="array" ref="T253">SUMPRODUCT(($G$2:$G$3117=G253)*(S253&gt;$S$2:$S$3117))+1</f>
        <v>4</v>
      </c>
      <c r="U253" t="str">
        <f t="shared" si="30"/>
        <v>BHA #</v>
      </c>
      <c r="V253">
        <v>0</v>
      </c>
      <c r="W253" t="s">
        <v>19</v>
      </c>
      <c r="X253">
        <f t="shared" si="31"/>
        <v>2023</v>
      </c>
    </row>
    <row r="254" spans="1:24" x14ac:dyDescent="0.25">
      <c r="A254" s="10" t="str">
        <f t="shared" si="24"/>
        <v/>
      </c>
      <c r="B254" s="10" t="str">
        <f t="shared" si="25"/>
        <v/>
      </c>
      <c r="C254" s="10" t="str">
        <f t="shared" si="26"/>
        <v>Floodlit45274</v>
      </c>
      <c r="D254" s="5" t="str">
        <f>IF('by region'!$C$2="Any","Any",'Fixture list'!W254)&amp;M254&amp;IF('by region'!$I$2="Any","Any",N254)&amp;G254</f>
        <v>AnyNULLAny45274</v>
      </c>
      <c r="E254" s="5" t="e">
        <f>IF(I254=#REF!,'Fixture list'!G254,"")</f>
        <v>#REF!</v>
      </c>
      <c r="F254" s="5" t="str">
        <f t="shared" si="27"/>
        <v>452744</v>
      </c>
      <c r="G254" s="13">
        <v>45274</v>
      </c>
      <c r="H254" s="14" t="s">
        <v>34</v>
      </c>
      <c r="I254" s="14" t="s">
        <v>29</v>
      </c>
      <c r="J254" s="14" t="s">
        <v>32</v>
      </c>
      <c r="K254" s="14" t="s">
        <v>30</v>
      </c>
      <c r="L254" s="14" t="s">
        <v>11</v>
      </c>
      <c r="M254" s="14" t="s">
        <v>30</v>
      </c>
      <c r="N254" s="14" t="s">
        <v>30</v>
      </c>
      <c r="O254" s="14" t="s">
        <v>33</v>
      </c>
      <c r="P254" s="14" t="s">
        <v>1583</v>
      </c>
      <c r="Q254" s="12">
        <f t="shared" si="28"/>
        <v>3</v>
      </c>
      <c r="R254" s="12" cm="1">
        <f t="array" ref="R254">SUMPRODUCT(($G$2:$G$3117=G254)*(Q254&gt;$Q$2:$Q$3117))+1</f>
        <v>4</v>
      </c>
      <c r="S254" s="12">
        <f t="shared" si="29"/>
        <v>412152</v>
      </c>
      <c r="T254" cm="1">
        <f t="array" ref="T254">SUMPRODUCT(($G$2:$G$3117=G254)*(S254&gt;$S$2:$S$3117))+1</f>
        <v>4</v>
      </c>
      <c r="U254" t="str">
        <f t="shared" si="30"/>
        <v>BHA #</v>
      </c>
      <c r="V254">
        <v>0</v>
      </c>
      <c r="W254" t="s">
        <v>17</v>
      </c>
      <c r="X254">
        <f t="shared" si="31"/>
        <v>2023</v>
      </c>
    </row>
    <row r="255" spans="1:24" x14ac:dyDescent="0.25">
      <c r="A255" s="10" t="str">
        <f t="shared" si="24"/>
        <v/>
      </c>
      <c r="B255" s="10" t="str">
        <f t="shared" si="25"/>
        <v/>
      </c>
      <c r="C255" s="10" t="str">
        <f t="shared" si="26"/>
        <v>Floodlit45275</v>
      </c>
      <c r="D255" s="5" t="str">
        <f>IF('by region'!$C$2="Any","Any",'Fixture list'!W255)&amp;M255&amp;IF('by region'!$I$2="Any","Any",N255)&amp;G255</f>
        <v>AnyNULLAny45275</v>
      </c>
      <c r="E255" s="5" t="e">
        <f>IF(I255=#REF!,'Fixture list'!G255,"")</f>
        <v>#REF!</v>
      </c>
      <c r="F255" s="5" t="str">
        <f t="shared" si="27"/>
        <v>452754</v>
      </c>
      <c r="G255" s="13">
        <v>45275</v>
      </c>
      <c r="H255" s="14" t="s">
        <v>35</v>
      </c>
      <c r="I255" s="14" t="s">
        <v>29</v>
      </c>
      <c r="J255" s="14" t="s">
        <v>32</v>
      </c>
      <c r="K255" s="14" t="s">
        <v>30</v>
      </c>
      <c r="L255" s="14" t="s">
        <v>17</v>
      </c>
      <c r="M255" s="14" t="s">
        <v>30</v>
      </c>
      <c r="N255" s="14" t="s">
        <v>30</v>
      </c>
      <c r="O255" s="14" t="s">
        <v>33</v>
      </c>
      <c r="P255" s="14" t="s">
        <v>1587</v>
      </c>
      <c r="Q255" s="12">
        <f t="shared" si="28"/>
        <v>3</v>
      </c>
      <c r="R255" s="12" cm="1">
        <f t="array" ref="R255">SUMPRODUCT(($G$2:$G$3117=G255)*(Q255&gt;$Q$2:$Q$3117))+1</f>
        <v>4</v>
      </c>
      <c r="S255" s="12">
        <f t="shared" si="29"/>
        <v>412149</v>
      </c>
      <c r="T255" cm="1">
        <f t="array" ref="T255">SUMPRODUCT(($G$2:$G$3117=G255)*(S255&gt;$S$2:$S$3117))+1</f>
        <v>4</v>
      </c>
      <c r="U255" t="str">
        <f t="shared" si="30"/>
        <v>BHA #</v>
      </c>
      <c r="V255">
        <v>0</v>
      </c>
      <c r="W255" t="s">
        <v>30</v>
      </c>
      <c r="X255">
        <f t="shared" si="31"/>
        <v>2023</v>
      </c>
    </row>
    <row r="256" spans="1:24" x14ac:dyDescent="0.25">
      <c r="A256" s="10" t="str">
        <f t="shared" si="24"/>
        <v/>
      </c>
      <c r="B256" s="10" t="str">
        <f t="shared" si="25"/>
        <v/>
      </c>
      <c r="C256" s="10" t="str">
        <f t="shared" si="26"/>
        <v>Floodlit45280</v>
      </c>
      <c r="D256" s="5" t="str">
        <f>IF('by region'!$C$2="Any","Any",'Fixture list'!W256)&amp;M256&amp;IF('by region'!$I$2="Any","Any",N256)&amp;G256</f>
        <v>AnyNULLAny45280</v>
      </c>
      <c r="E256" s="5" t="e">
        <f>IF(I256=#REF!,'Fixture list'!G256,"")</f>
        <v>#REF!</v>
      </c>
      <c r="F256" s="5" t="str">
        <f t="shared" si="27"/>
        <v>452804</v>
      </c>
      <c r="G256" s="13">
        <v>45280</v>
      </c>
      <c r="H256" s="14" t="s">
        <v>27</v>
      </c>
      <c r="I256" s="14" t="s">
        <v>29</v>
      </c>
      <c r="J256" s="14" t="s">
        <v>32</v>
      </c>
      <c r="K256" s="14" t="s">
        <v>30</v>
      </c>
      <c r="L256" s="14" t="s">
        <v>19</v>
      </c>
      <c r="M256" s="14" t="s">
        <v>30</v>
      </c>
      <c r="N256" s="14" t="s">
        <v>30</v>
      </c>
      <c r="O256" s="14" t="s">
        <v>33</v>
      </c>
      <c r="P256" s="14" t="s">
        <v>1605</v>
      </c>
      <c r="Q256" s="12">
        <f t="shared" si="28"/>
        <v>3</v>
      </c>
      <c r="R256" s="12" cm="1">
        <f t="array" ref="R256">SUMPRODUCT(($G$2:$G$3117=G256)*(Q256&gt;$Q$2:$Q$3117))+1</f>
        <v>4</v>
      </c>
      <c r="S256" s="12">
        <f t="shared" si="29"/>
        <v>412714</v>
      </c>
      <c r="T256" cm="1">
        <f t="array" ref="T256">SUMPRODUCT(($G$2:$G$3117=G256)*(S256&gt;$S$2:$S$3117))+1</f>
        <v>4</v>
      </c>
      <c r="U256" t="str">
        <f t="shared" si="30"/>
        <v>BHA #</v>
      </c>
      <c r="V256">
        <v>0</v>
      </c>
      <c r="W256" t="s">
        <v>17</v>
      </c>
      <c r="X256">
        <f t="shared" si="31"/>
        <v>2023</v>
      </c>
    </row>
    <row r="257" spans="1:24" x14ac:dyDescent="0.25">
      <c r="A257" s="10" t="str">
        <f t="shared" si="24"/>
        <v/>
      </c>
      <c r="B257" s="10" t="str">
        <f t="shared" si="25"/>
        <v/>
      </c>
      <c r="C257" s="10" t="str">
        <f t="shared" si="26"/>
        <v>Floodlit45281</v>
      </c>
      <c r="D257" s="5" t="str">
        <f>IF('by region'!$C$2="Any","Any",'Fixture list'!W257)&amp;M257&amp;IF('by region'!$I$2="Any","Any",N257)&amp;G257</f>
        <v>AnyNULLAny45281</v>
      </c>
      <c r="E257" s="5" t="e">
        <f>IF(I257=#REF!,'Fixture list'!G257,"")</f>
        <v>#REF!</v>
      </c>
      <c r="F257" s="5" t="str">
        <f t="shared" si="27"/>
        <v>452814</v>
      </c>
      <c r="G257" s="13">
        <v>45281</v>
      </c>
      <c r="H257" s="14" t="s">
        <v>34</v>
      </c>
      <c r="I257" s="14" t="s">
        <v>29</v>
      </c>
      <c r="J257" s="14" t="s">
        <v>32</v>
      </c>
      <c r="K257" s="14" t="s">
        <v>30</v>
      </c>
      <c r="L257" s="14" t="s">
        <v>17</v>
      </c>
      <c r="M257" s="14" t="s">
        <v>30</v>
      </c>
      <c r="N257" s="14" t="s">
        <v>30</v>
      </c>
      <c r="O257" s="14" t="s">
        <v>33</v>
      </c>
      <c r="P257" s="14" t="s">
        <v>1609</v>
      </c>
      <c r="Q257" s="12">
        <f t="shared" si="28"/>
        <v>3</v>
      </c>
      <c r="R257" s="12" cm="1">
        <f t="array" ref="R257">SUMPRODUCT(($G$2:$G$3117=G257)*(Q257&gt;$Q$2:$Q$3117))+1</f>
        <v>4</v>
      </c>
      <c r="S257" s="12">
        <f t="shared" si="29"/>
        <v>412031</v>
      </c>
      <c r="T257" cm="1">
        <f t="array" ref="T257">SUMPRODUCT(($G$2:$G$3117=G257)*(S257&gt;$S$2:$S$3117))+1</f>
        <v>4</v>
      </c>
      <c r="U257" t="str">
        <f t="shared" si="30"/>
        <v>BHA #</v>
      </c>
      <c r="V257">
        <v>0</v>
      </c>
      <c r="W257" t="s">
        <v>30</v>
      </c>
      <c r="X257">
        <f t="shared" si="31"/>
        <v>2023</v>
      </c>
    </row>
    <row r="258" spans="1:24" x14ac:dyDescent="0.25">
      <c r="A258" s="10" t="str">
        <f t="shared" ref="A258:A321" si="32">IF(YEAR(G258)=2024,P258,"")</f>
        <v/>
      </c>
      <c r="B258" s="10" t="str">
        <f t="shared" ref="B258:B321" si="33">IF(YEAR(G258)=2025,P258,"")</f>
        <v/>
      </c>
      <c r="C258" s="10" t="str">
        <f t="shared" ref="C258:C321" si="34">J258&amp;G258</f>
        <v>Floodlit45282</v>
      </c>
      <c r="D258" s="5" t="str">
        <f>IF('by region'!$C$2="Any","Any",'Fixture list'!W258)&amp;M258&amp;IF('by region'!$I$2="Any","Any",N258)&amp;G258</f>
        <v>AnyNULLAny45282</v>
      </c>
      <c r="E258" s="5" t="e">
        <f>IF(I258=#REF!,'Fixture list'!G258,"")</f>
        <v>#REF!</v>
      </c>
      <c r="F258" s="5" t="str">
        <f t="shared" ref="F258:F321" si="35">G258&amp;T258</f>
        <v>452824</v>
      </c>
      <c r="G258" s="13">
        <v>45282</v>
      </c>
      <c r="H258" s="14" t="s">
        <v>35</v>
      </c>
      <c r="I258" s="14" t="s">
        <v>29</v>
      </c>
      <c r="J258" s="14" t="s">
        <v>32</v>
      </c>
      <c r="K258" s="14" t="s">
        <v>30</v>
      </c>
      <c r="L258" s="14" t="s">
        <v>17</v>
      </c>
      <c r="M258" s="14" t="s">
        <v>30</v>
      </c>
      <c r="N258" s="14" t="s">
        <v>30</v>
      </c>
      <c r="O258" s="14" t="s">
        <v>33</v>
      </c>
      <c r="P258" s="14" t="s">
        <v>1613</v>
      </c>
      <c r="Q258" s="12">
        <f t="shared" ref="Q258:Q321" si="36">IF(J258="Afternoon",1,IF(J258="Evening",2,IF(J258="Floodlit",3,4)))</f>
        <v>3</v>
      </c>
      <c r="R258" s="12" cm="1">
        <f t="array" ref="R258">SUMPRODUCT(($G$2:$G$3117=G258)*(Q258&gt;$Q$2:$Q$3117))+1</f>
        <v>4</v>
      </c>
      <c r="S258" s="12">
        <f t="shared" ref="S258:S321" si="37">(R258*100000)+P258</f>
        <v>412153</v>
      </c>
      <c r="T258" cm="1">
        <f t="array" ref="T258">SUMPRODUCT(($G$2:$G$3117=G258)*(S258&gt;$S$2:$S$3117))+1</f>
        <v>4</v>
      </c>
      <c r="U258" t="str">
        <f t="shared" ref="U258:U321" si="38">_xlfn.CONCAT(IF(M258="Flat",UPPER(I258),I258)," ",IF(J258="Evening","†",IF(J258="Floodlit","#","")))</f>
        <v>BHA #</v>
      </c>
      <c r="V258">
        <v>0</v>
      </c>
      <c r="W258" t="s">
        <v>19</v>
      </c>
      <c r="X258">
        <f t="shared" ref="X258:X321" si="39">YEAR(G258)</f>
        <v>2023</v>
      </c>
    </row>
    <row r="259" spans="1:24" x14ac:dyDescent="0.25">
      <c r="A259" s="10" t="str">
        <f t="shared" si="32"/>
        <v/>
      </c>
      <c r="B259" s="10" t="str">
        <f t="shared" si="33"/>
        <v/>
      </c>
      <c r="C259" s="10" t="str">
        <f t="shared" si="34"/>
        <v>Evening45038</v>
      </c>
      <c r="D259" s="5" t="str">
        <f>IF('by region'!$C$2="Any","Any",'Fixture list'!W259)&amp;M259&amp;IF('by region'!$I$2="Any","Any",N259)&amp;G259</f>
        <v>AnyFlatAny45038</v>
      </c>
      <c r="E259" s="5" t="e">
        <f>IF(I259=#REF!,'Fixture list'!G259,"")</f>
        <v>#REF!</v>
      </c>
      <c r="F259" s="5" t="str">
        <f t="shared" si="35"/>
        <v>450385</v>
      </c>
      <c r="G259" s="13">
        <v>45038</v>
      </c>
      <c r="H259" s="14" t="s">
        <v>37</v>
      </c>
      <c r="I259" s="14" t="s">
        <v>82</v>
      </c>
      <c r="J259" s="14" t="s">
        <v>80</v>
      </c>
      <c r="K259" s="14" t="s">
        <v>24</v>
      </c>
      <c r="L259" s="14" t="s">
        <v>19</v>
      </c>
      <c r="M259" s="14" t="s">
        <v>25</v>
      </c>
      <c r="N259" s="14" t="s">
        <v>13</v>
      </c>
      <c r="O259" s="14" t="s">
        <v>14</v>
      </c>
      <c r="P259" s="14" t="s">
        <v>568</v>
      </c>
      <c r="Q259" s="12">
        <f t="shared" si="36"/>
        <v>2</v>
      </c>
      <c r="R259" s="12" cm="1">
        <f t="array" ref="R259">SUMPRODUCT(($G$2:$G$3117=G259)*(Q259&gt;$Q$2:$Q$3117))+1</f>
        <v>5</v>
      </c>
      <c r="S259" s="12">
        <f t="shared" si="37"/>
        <v>500499</v>
      </c>
      <c r="T259" cm="1">
        <f t="array" ref="T259">SUMPRODUCT(($G$2:$G$3117=G259)*(S259&gt;$S$2:$S$3117))+1</f>
        <v>5</v>
      </c>
      <c r="U259" t="str">
        <f t="shared" si="38"/>
        <v>BRIGHTON †</v>
      </c>
      <c r="V259">
        <v>0</v>
      </c>
      <c r="W259" t="s">
        <v>17</v>
      </c>
      <c r="X259">
        <f t="shared" si="39"/>
        <v>2023</v>
      </c>
    </row>
    <row r="260" spans="1:24" x14ac:dyDescent="0.25">
      <c r="A260" s="10" t="str">
        <f t="shared" si="32"/>
        <v/>
      </c>
      <c r="B260" s="10" t="str">
        <f t="shared" si="33"/>
        <v/>
      </c>
      <c r="C260" s="10" t="str">
        <f t="shared" si="34"/>
        <v>Afternoon45048</v>
      </c>
      <c r="D260" s="5" t="str">
        <f>IF('by region'!$C$2="Any","Any",'Fixture list'!W260)&amp;M260&amp;IF('by region'!$I$2="Any","Any",N260)&amp;G260</f>
        <v>AnyFlatAny45048</v>
      </c>
      <c r="E260" s="5" t="e">
        <f>IF(I260=#REF!,'Fixture list'!G260,"")</f>
        <v>#REF!</v>
      </c>
      <c r="F260" s="5" t="str">
        <f t="shared" si="35"/>
        <v>450482</v>
      </c>
      <c r="G260" s="13">
        <v>45048</v>
      </c>
      <c r="H260" s="14" t="s">
        <v>7</v>
      </c>
      <c r="I260" s="14" t="s">
        <v>82</v>
      </c>
      <c r="J260" s="14" t="s">
        <v>9</v>
      </c>
      <c r="K260" s="14" t="s">
        <v>24</v>
      </c>
      <c r="L260" s="14" t="s">
        <v>19</v>
      </c>
      <c r="M260" s="14" t="s">
        <v>25</v>
      </c>
      <c r="N260" s="14" t="s">
        <v>13</v>
      </c>
      <c r="O260" s="14" t="s">
        <v>14</v>
      </c>
      <c r="P260" s="14" t="s">
        <v>612</v>
      </c>
      <c r="Q260" s="12">
        <f t="shared" si="36"/>
        <v>1</v>
      </c>
      <c r="R260" s="12" cm="1">
        <f t="array" ref="R260">SUMPRODUCT(($G$2:$G$3117=G260)*(Q260&gt;$Q$2:$Q$3117))+1</f>
        <v>1</v>
      </c>
      <c r="S260" s="12">
        <f t="shared" si="37"/>
        <v>113363</v>
      </c>
      <c r="T260" cm="1">
        <f t="array" ref="T260">SUMPRODUCT(($G$2:$G$3117=G260)*(S260&gt;$S$2:$S$3117))+1</f>
        <v>2</v>
      </c>
      <c r="U260" t="str">
        <f t="shared" si="38"/>
        <v xml:space="preserve">BRIGHTON </v>
      </c>
      <c r="V260">
        <v>0</v>
      </c>
      <c r="W260" t="s">
        <v>19</v>
      </c>
      <c r="X260">
        <f t="shared" si="39"/>
        <v>2023</v>
      </c>
    </row>
    <row r="261" spans="1:24" x14ac:dyDescent="0.25">
      <c r="A261" s="10" t="str">
        <f t="shared" si="32"/>
        <v/>
      </c>
      <c r="B261" s="10" t="str">
        <f t="shared" si="33"/>
        <v/>
      </c>
      <c r="C261" s="10" t="str">
        <f t="shared" si="34"/>
        <v>Evening45049</v>
      </c>
      <c r="D261" s="5" t="str">
        <f>IF('by region'!$C$2="Any","Any",'Fixture list'!W261)&amp;M261&amp;IF('by region'!$I$2="Any","Any",N261)&amp;G261</f>
        <v>AnyFlatAny45049</v>
      </c>
      <c r="E261" s="5" t="e">
        <f>IF(I261=#REF!,'Fixture list'!G261,"")</f>
        <v>#REF!</v>
      </c>
      <c r="F261" s="5" t="str">
        <f t="shared" si="35"/>
        <v>450494</v>
      </c>
      <c r="G261" s="13">
        <v>45049</v>
      </c>
      <c r="H261" s="14" t="s">
        <v>27</v>
      </c>
      <c r="I261" s="14" t="s">
        <v>82</v>
      </c>
      <c r="J261" s="14" t="s">
        <v>80</v>
      </c>
      <c r="K261" s="14" t="s">
        <v>24</v>
      </c>
      <c r="L261" s="14" t="s">
        <v>19</v>
      </c>
      <c r="M261" s="14" t="s">
        <v>25</v>
      </c>
      <c r="N261" s="14" t="s">
        <v>13</v>
      </c>
      <c r="O261" s="14" t="s">
        <v>14</v>
      </c>
      <c r="P261" s="14" t="s">
        <v>617</v>
      </c>
      <c r="Q261" s="12">
        <f t="shared" si="36"/>
        <v>2</v>
      </c>
      <c r="R261" s="12" cm="1">
        <f t="array" ref="R261">SUMPRODUCT(($G$2:$G$3117=G261)*(Q261&gt;$Q$2:$Q$3117))+1</f>
        <v>4</v>
      </c>
      <c r="S261" s="12">
        <f t="shared" si="37"/>
        <v>400563</v>
      </c>
      <c r="T261" cm="1">
        <f t="array" ref="T261">SUMPRODUCT(($G$2:$G$3117=G261)*(S261&gt;$S$2:$S$3117))+1</f>
        <v>4</v>
      </c>
      <c r="U261" t="str">
        <f t="shared" si="38"/>
        <v>BRIGHTON †</v>
      </c>
      <c r="V261">
        <v>0</v>
      </c>
      <c r="W261" t="s">
        <v>30</v>
      </c>
      <c r="X261">
        <f t="shared" si="39"/>
        <v>2023</v>
      </c>
    </row>
    <row r="262" spans="1:24" x14ac:dyDescent="0.25">
      <c r="A262" s="10" t="str">
        <f t="shared" si="32"/>
        <v/>
      </c>
      <c r="B262" s="10" t="str">
        <f t="shared" si="33"/>
        <v/>
      </c>
      <c r="C262" s="10" t="str">
        <f t="shared" si="34"/>
        <v>Afternoon45069</v>
      </c>
      <c r="D262" s="5" t="str">
        <f>IF('by region'!$C$2="Any","Any",'Fixture list'!W262)&amp;M262&amp;IF('by region'!$I$2="Any","Any",N262)&amp;G262</f>
        <v>AnyFlatAny45069</v>
      </c>
      <c r="E262" s="5" t="e">
        <f>IF(I262=#REF!,'Fixture list'!G262,"")</f>
        <v>#REF!</v>
      </c>
      <c r="F262" s="5" t="str">
        <f t="shared" si="35"/>
        <v>450691</v>
      </c>
      <c r="G262" s="13">
        <v>45069</v>
      </c>
      <c r="H262" s="14" t="s">
        <v>7</v>
      </c>
      <c r="I262" s="14" t="s">
        <v>82</v>
      </c>
      <c r="J262" s="14" t="s">
        <v>9</v>
      </c>
      <c r="K262" s="14" t="s">
        <v>24</v>
      </c>
      <c r="L262" s="14" t="s">
        <v>19</v>
      </c>
      <c r="M262" s="14" t="s">
        <v>25</v>
      </c>
      <c r="N262" s="14" t="s">
        <v>13</v>
      </c>
      <c r="O262" s="14" t="s">
        <v>14</v>
      </c>
      <c r="P262" s="14" t="s">
        <v>711</v>
      </c>
      <c r="Q262" s="12">
        <f t="shared" si="36"/>
        <v>1</v>
      </c>
      <c r="R262" s="12" cm="1">
        <f t="array" ref="R262">SUMPRODUCT(($G$2:$G$3117=G262)*(Q262&gt;$Q$2:$Q$3117))+1</f>
        <v>1</v>
      </c>
      <c r="S262" s="12">
        <f t="shared" si="37"/>
        <v>100828</v>
      </c>
      <c r="T262" cm="1">
        <f t="array" ref="T262">SUMPRODUCT(($G$2:$G$3117=G262)*(S262&gt;$S$2:$S$3117))+1</f>
        <v>1</v>
      </c>
      <c r="U262" t="str">
        <f t="shared" si="38"/>
        <v xml:space="preserve">BRIGHTON </v>
      </c>
      <c r="V262">
        <v>0</v>
      </c>
      <c r="W262" t="s">
        <v>17</v>
      </c>
      <c r="X262">
        <f t="shared" si="39"/>
        <v>2023</v>
      </c>
    </row>
    <row r="263" spans="1:24" x14ac:dyDescent="0.25">
      <c r="A263" s="10" t="str">
        <f t="shared" si="32"/>
        <v/>
      </c>
      <c r="B263" s="10" t="str">
        <f t="shared" si="33"/>
        <v/>
      </c>
      <c r="C263" s="10" t="str">
        <f t="shared" si="34"/>
        <v>Afternoon45076</v>
      </c>
      <c r="D263" s="5" t="str">
        <f>IF('by region'!$C$2="Any","Any",'Fixture list'!W263)&amp;M263&amp;IF('by region'!$I$2="Any","Any",N263)&amp;G263</f>
        <v>AnyFlatAny45076</v>
      </c>
      <c r="E263" s="5" t="e">
        <f>IF(I263=#REF!,'Fixture list'!G263,"")</f>
        <v>#REF!</v>
      </c>
      <c r="F263" s="5" t="str">
        <f t="shared" si="35"/>
        <v>450761</v>
      </c>
      <c r="G263" s="13">
        <v>45076</v>
      </c>
      <c r="H263" s="14" t="s">
        <v>7</v>
      </c>
      <c r="I263" s="14" t="s">
        <v>82</v>
      </c>
      <c r="J263" s="14" t="s">
        <v>9</v>
      </c>
      <c r="K263" s="14" t="s">
        <v>24</v>
      </c>
      <c r="L263" s="14" t="s">
        <v>19</v>
      </c>
      <c r="M263" s="14" t="s">
        <v>25</v>
      </c>
      <c r="N263" s="14" t="s">
        <v>13</v>
      </c>
      <c r="O263" s="14" t="s">
        <v>14</v>
      </c>
      <c r="P263" s="14" t="s">
        <v>746</v>
      </c>
      <c r="Q263" s="12">
        <f t="shared" si="36"/>
        <v>1</v>
      </c>
      <c r="R263" s="12" cm="1">
        <f t="array" ref="R263">SUMPRODUCT(($G$2:$G$3117=G263)*(Q263&gt;$Q$2:$Q$3117))+1</f>
        <v>1</v>
      </c>
      <c r="S263" s="12">
        <f t="shared" si="37"/>
        <v>100556</v>
      </c>
      <c r="T263" cm="1">
        <f t="array" ref="T263">SUMPRODUCT(($G$2:$G$3117=G263)*(S263&gt;$S$2:$S$3117))+1</f>
        <v>1</v>
      </c>
      <c r="U263" t="str">
        <f t="shared" si="38"/>
        <v xml:space="preserve">BRIGHTON </v>
      </c>
      <c r="V263">
        <v>0</v>
      </c>
      <c r="W263" t="s">
        <v>11</v>
      </c>
      <c r="X263">
        <f t="shared" si="39"/>
        <v>2023</v>
      </c>
    </row>
    <row r="264" spans="1:24" x14ac:dyDescent="0.25">
      <c r="A264" s="10" t="str">
        <f t="shared" si="32"/>
        <v/>
      </c>
      <c r="B264" s="10" t="str">
        <f t="shared" si="33"/>
        <v/>
      </c>
      <c r="C264" s="10" t="str">
        <f t="shared" si="34"/>
        <v>Afternoon45086</v>
      </c>
      <c r="D264" s="5" t="str">
        <f>IF('by region'!$C$2="Any","Any",'Fixture list'!W264)&amp;M264&amp;IF('by region'!$I$2="Any","Any",N264)&amp;G264</f>
        <v>AnyFlatAny45086</v>
      </c>
      <c r="E264" s="5" t="e">
        <f>IF(I264=#REF!,'Fixture list'!G264,"")</f>
        <v>#REF!</v>
      </c>
      <c r="F264" s="5" t="str">
        <f t="shared" si="35"/>
        <v>450861</v>
      </c>
      <c r="G264" s="13">
        <v>45086</v>
      </c>
      <c r="H264" s="14" t="s">
        <v>35</v>
      </c>
      <c r="I264" s="14" t="s">
        <v>82</v>
      </c>
      <c r="J264" s="14" t="s">
        <v>9</v>
      </c>
      <c r="K264" s="14" t="s">
        <v>24</v>
      </c>
      <c r="L264" s="14" t="s">
        <v>19</v>
      </c>
      <c r="M264" s="14" t="s">
        <v>25</v>
      </c>
      <c r="N264" s="14" t="s">
        <v>13</v>
      </c>
      <c r="O264" s="14" t="s">
        <v>14</v>
      </c>
      <c r="P264" s="14" t="s">
        <v>795</v>
      </c>
      <c r="Q264" s="12">
        <f t="shared" si="36"/>
        <v>1</v>
      </c>
      <c r="R264" s="12" cm="1">
        <f t="array" ref="R264">SUMPRODUCT(($G$2:$G$3117=G264)*(Q264&gt;$Q$2:$Q$3117))+1</f>
        <v>1</v>
      </c>
      <c r="S264" s="12">
        <f t="shared" si="37"/>
        <v>100560</v>
      </c>
      <c r="T264" cm="1">
        <f t="array" ref="T264">SUMPRODUCT(($G$2:$G$3117=G264)*(S264&gt;$S$2:$S$3117))+1</f>
        <v>1</v>
      </c>
      <c r="U264" t="str">
        <f t="shared" si="38"/>
        <v xml:space="preserve">BRIGHTON </v>
      </c>
      <c r="V264">
        <v>0</v>
      </c>
      <c r="W264" t="s">
        <v>17</v>
      </c>
      <c r="X264">
        <f t="shared" si="39"/>
        <v>2023</v>
      </c>
    </row>
    <row r="265" spans="1:24" x14ac:dyDescent="0.25">
      <c r="A265" s="10" t="str">
        <f t="shared" si="32"/>
        <v/>
      </c>
      <c r="B265" s="10" t="str">
        <f t="shared" si="33"/>
        <v/>
      </c>
      <c r="C265" s="10" t="str">
        <f t="shared" si="34"/>
        <v>Afternoon45090</v>
      </c>
      <c r="D265" s="5" t="str">
        <f>IF('by region'!$C$2="Any","Any",'Fixture list'!W265)&amp;M265&amp;IF('by region'!$I$2="Any","Any",N265)&amp;G265</f>
        <v>AnyFlatAny45090</v>
      </c>
      <c r="E265" s="5" t="e">
        <f>IF(I265=#REF!,'Fixture list'!G265,"")</f>
        <v>#REF!</v>
      </c>
      <c r="F265" s="5" t="str">
        <f t="shared" si="35"/>
        <v>450901</v>
      </c>
      <c r="G265" s="13">
        <v>45090</v>
      </c>
      <c r="H265" s="14" t="s">
        <v>7</v>
      </c>
      <c r="I265" s="14" t="s">
        <v>82</v>
      </c>
      <c r="J265" s="14" t="s">
        <v>9</v>
      </c>
      <c r="K265" s="14" t="s">
        <v>24</v>
      </c>
      <c r="L265" s="14" t="s">
        <v>19</v>
      </c>
      <c r="M265" s="14" t="s">
        <v>25</v>
      </c>
      <c r="N265" s="14" t="s">
        <v>13</v>
      </c>
      <c r="O265" s="14" t="s">
        <v>14</v>
      </c>
      <c r="P265" s="14" t="s">
        <v>813</v>
      </c>
      <c r="Q265" s="12">
        <f t="shared" si="36"/>
        <v>1</v>
      </c>
      <c r="R265" s="12" cm="1">
        <f t="array" ref="R265">SUMPRODUCT(($G$2:$G$3117=G265)*(Q265&gt;$Q$2:$Q$3117))+1</f>
        <v>1</v>
      </c>
      <c r="S265" s="12">
        <f t="shared" si="37"/>
        <v>100543</v>
      </c>
      <c r="T265" cm="1">
        <f t="array" ref="T265">SUMPRODUCT(($G$2:$G$3117=G265)*(S265&gt;$S$2:$S$3117))+1</f>
        <v>1</v>
      </c>
      <c r="U265" t="str">
        <f t="shared" si="38"/>
        <v xml:space="preserve">BRIGHTON </v>
      </c>
      <c r="V265">
        <v>0</v>
      </c>
      <c r="W265" t="s">
        <v>30</v>
      </c>
      <c r="X265">
        <f t="shared" si="39"/>
        <v>2023</v>
      </c>
    </row>
    <row r="266" spans="1:24" x14ac:dyDescent="0.25">
      <c r="A266" s="10" t="str">
        <f t="shared" si="32"/>
        <v/>
      </c>
      <c r="B266" s="10" t="str">
        <f t="shared" si="33"/>
        <v/>
      </c>
      <c r="C266" s="10" t="str">
        <f t="shared" si="34"/>
        <v>Evening45097</v>
      </c>
      <c r="D266" s="5" t="str">
        <f>IF('by region'!$C$2="Any","Any",'Fixture list'!W266)&amp;M266&amp;IF('by region'!$I$2="Any","Any",N266)&amp;G266</f>
        <v>AnyFlatAny45097</v>
      </c>
      <c r="E266" s="5" t="e">
        <f>IF(I266=#REF!,'Fixture list'!G266,"")</f>
        <v>#REF!</v>
      </c>
      <c r="F266" s="5" t="str">
        <f t="shared" si="35"/>
        <v>450975</v>
      </c>
      <c r="G266" s="13">
        <v>45097</v>
      </c>
      <c r="H266" s="14" t="s">
        <v>7</v>
      </c>
      <c r="I266" s="14" t="s">
        <v>82</v>
      </c>
      <c r="J266" s="14" t="s">
        <v>80</v>
      </c>
      <c r="K266" s="14" t="s">
        <v>24</v>
      </c>
      <c r="L266" s="14" t="s">
        <v>19</v>
      </c>
      <c r="M266" s="14" t="s">
        <v>25</v>
      </c>
      <c r="N266" s="14" t="s">
        <v>13</v>
      </c>
      <c r="O266" s="14" t="s">
        <v>14</v>
      </c>
      <c r="P266" s="14" t="s">
        <v>847</v>
      </c>
      <c r="Q266" s="12">
        <f t="shared" si="36"/>
        <v>2</v>
      </c>
      <c r="R266" s="12" cm="1">
        <f t="array" ref="R266">SUMPRODUCT(($G$2:$G$3117=G266)*(Q266&gt;$Q$2:$Q$3117))+1</f>
        <v>4</v>
      </c>
      <c r="S266" s="12">
        <f t="shared" si="37"/>
        <v>411100</v>
      </c>
      <c r="T266" cm="1">
        <f t="array" ref="T266">SUMPRODUCT(($G$2:$G$3117=G266)*(S266&gt;$S$2:$S$3117))+1</f>
        <v>5</v>
      </c>
      <c r="U266" t="str">
        <f t="shared" si="38"/>
        <v>BRIGHTON †</v>
      </c>
      <c r="V266">
        <v>0</v>
      </c>
      <c r="W266" t="s">
        <v>17</v>
      </c>
      <c r="X266">
        <f t="shared" si="39"/>
        <v>2023</v>
      </c>
    </row>
    <row r="267" spans="1:24" x14ac:dyDescent="0.25">
      <c r="A267" s="10" t="str">
        <f t="shared" si="32"/>
        <v/>
      </c>
      <c r="B267" s="10" t="str">
        <f t="shared" si="33"/>
        <v/>
      </c>
      <c r="C267" s="10" t="str">
        <f t="shared" si="34"/>
        <v>Afternoon45104</v>
      </c>
      <c r="D267" s="5" t="str">
        <f>IF('by region'!$C$2="Any","Any",'Fixture list'!W267)&amp;M267&amp;IF('by region'!$I$2="Any","Any",N267)&amp;G267</f>
        <v>AnyFlatAny45104</v>
      </c>
      <c r="E267" s="5" t="e">
        <f>IF(I267=#REF!,'Fixture list'!G267,"")</f>
        <v>#REF!</v>
      </c>
      <c r="F267" s="5" t="str">
        <f t="shared" si="35"/>
        <v>451042</v>
      </c>
      <c r="G267" s="13">
        <v>45104</v>
      </c>
      <c r="H267" s="14" t="s">
        <v>7</v>
      </c>
      <c r="I267" s="14" t="s">
        <v>82</v>
      </c>
      <c r="J267" s="14" t="s">
        <v>9</v>
      </c>
      <c r="K267" s="14" t="s">
        <v>24</v>
      </c>
      <c r="L267" s="14" t="s">
        <v>19</v>
      </c>
      <c r="M267" s="14" t="s">
        <v>25</v>
      </c>
      <c r="N267" s="14" t="s">
        <v>13</v>
      </c>
      <c r="O267" s="14" t="s">
        <v>14</v>
      </c>
      <c r="P267" s="14" t="s">
        <v>881</v>
      </c>
      <c r="Q267" s="12">
        <f t="shared" si="36"/>
        <v>1</v>
      </c>
      <c r="R267" s="12" cm="1">
        <f t="array" ref="R267">SUMPRODUCT(($G$2:$G$3117=G267)*(Q267&gt;$Q$2:$Q$3117))+1</f>
        <v>1</v>
      </c>
      <c r="S267" s="12">
        <f t="shared" si="37"/>
        <v>100559</v>
      </c>
      <c r="T267" cm="1">
        <f t="array" ref="T267">SUMPRODUCT(($G$2:$G$3117=G267)*(S267&gt;$S$2:$S$3117))+1</f>
        <v>2</v>
      </c>
      <c r="U267" t="str">
        <f t="shared" si="38"/>
        <v xml:space="preserve">BRIGHTON </v>
      </c>
      <c r="V267">
        <v>0</v>
      </c>
      <c r="W267" t="s">
        <v>17</v>
      </c>
      <c r="X267">
        <f t="shared" si="39"/>
        <v>2023</v>
      </c>
    </row>
    <row r="268" spans="1:24" x14ac:dyDescent="0.25">
      <c r="A268" s="10" t="str">
        <f t="shared" si="32"/>
        <v/>
      </c>
      <c r="B268" s="10" t="str">
        <f t="shared" si="33"/>
        <v/>
      </c>
      <c r="C268" s="10" t="str">
        <f t="shared" si="34"/>
        <v>Afternoon45111</v>
      </c>
      <c r="D268" s="5" t="str">
        <f>IF('by region'!$C$2="Any","Any",'Fixture list'!W268)&amp;M268&amp;IF('by region'!$I$2="Any","Any",N268)&amp;G268</f>
        <v>AnyFlatAny45111</v>
      </c>
      <c r="E268" s="5" t="e">
        <f>IF(I268=#REF!,'Fixture list'!G268,"")</f>
        <v>#REF!</v>
      </c>
      <c r="F268" s="5" t="str">
        <f t="shared" si="35"/>
        <v>451111</v>
      </c>
      <c r="G268" s="13">
        <v>45111</v>
      </c>
      <c r="H268" s="14" t="s">
        <v>7</v>
      </c>
      <c r="I268" s="14" t="s">
        <v>82</v>
      </c>
      <c r="J268" s="14" t="s">
        <v>9</v>
      </c>
      <c r="K268" s="14" t="s">
        <v>24</v>
      </c>
      <c r="L268" s="14" t="s">
        <v>19</v>
      </c>
      <c r="M268" s="14" t="s">
        <v>25</v>
      </c>
      <c r="N268" s="14" t="s">
        <v>13</v>
      </c>
      <c r="O268" s="14" t="s">
        <v>14</v>
      </c>
      <c r="P268" s="14" t="s">
        <v>913</v>
      </c>
      <c r="Q268" s="12">
        <f t="shared" si="36"/>
        <v>1</v>
      </c>
      <c r="R268" s="12" cm="1">
        <f t="array" ref="R268">SUMPRODUCT(($G$2:$G$3117=G268)*(Q268&gt;$Q$2:$Q$3117))+1</f>
        <v>1</v>
      </c>
      <c r="S268" s="12">
        <f t="shared" si="37"/>
        <v>100662</v>
      </c>
      <c r="T268" cm="1">
        <f t="array" ref="T268">SUMPRODUCT(($G$2:$G$3117=G268)*(S268&gt;$S$2:$S$3117))+1</f>
        <v>1</v>
      </c>
      <c r="U268" t="str">
        <f t="shared" si="38"/>
        <v xml:space="preserve">BRIGHTON </v>
      </c>
      <c r="V268">
        <v>0</v>
      </c>
      <c r="W268" t="s">
        <v>19</v>
      </c>
      <c r="X268">
        <f t="shared" si="39"/>
        <v>2023</v>
      </c>
    </row>
    <row r="269" spans="1:24" x14ac:dyDescent="0.25">
      <c r="A269" s="10" t="str">
        <f t="shared" si="32"/>
        <v/>
      </c>
      <c r="B269" s="10" t="str">
        <f t="shared" si="33"/>
        <v/>
      </c>
      <c r="C269" s="10" t="str">
        <f t="shared" si="34"/>
        <v>Evening45118</v>
      </c>
      <c r="D269" s="5" t="str">
        <f>IF('by region'!$C$2="Any","Any",'Fixture list'!W269)&amp;M269&amp;IF('by region'!$I$2="Any","Any",N269)&amp;G269</f>
        <v>AnyFlatAny45118</v>
      </c>
      <c r="E269" s="5" t="e">
        <f>IF(I269=#REF!,'Fixture list'!G269,"")</f>
        <v>#REF!</v>
      </c>
      <c r="F269" s="5" t="str">
        <f t="shared" si="35"/>
        <v>451183</v>
      </c>
      <c r="G269" s="13">
        <v>45118</v>
      </c>
      <c r="H269" s="14" t="s">
        <v>7</v>
      </c>
      <c r="I269" s="14" t="s">
        <v>82</v>
      </c>
      <c r="J269" s="14" t="s">
        <v>80</v>
      </c>
      <c r="K269" s="14" t="s">
        <v>24</v>
      </c>
      <c r="L269" s="14" t="s">
        <v>19</v>
      </c>
      <c r="M269" s="14" t="s">
        <v>25</v>
      </c>
      <c r="N269" s="14" t="s">
        <v>13</v>
      </c>
      <c r="O269" s="14" t="s">
        <v>14</v>
      </c>
      <c r="P269" s="14" t="s">
        <v>945</v>
      </c>
      <c r="Q269" s="12">
        <f t="shared" si="36"/>
        <v>2</v>
      </c>
      <c r="R269" s="12" cm="1">
        <f t="array" ref="R269">SUMPRODUCT(($G$2:$G$3117=G269)*(Q269&gt;$Q$2:$Q$3117))+1</f>
        <v>3</v>
      </c>
      <c r="S269" s="12">
        <f t="shared" si="37"/>
        <v>300798</v>
      </c>
      <c r="T269" cm="1">
        <f t="array" ref="T269">SUMPRODUCT(($G$2:$G$3117=G269)*(S269&gt;$S$2:$S$3117))+1</f>
        <v>3</v>
      </c>
      <c r="U269" t="str">
        <f t="shared" si="38"/>
        <v>BRIGHTON †</v>
      </c>
      <c r="V269">
        <v>0</v>
      </c>
      <c r="W269" t="s">
        <v>30</v>
      </c>
      <c r="X269">
        <f t="shared" si="39"/>
        <v>2023</v>
      </c>
    </row>
    <row r="270" spans="1:24" x14ac:dyDescent="0.25">
      <c r="A270" s="10" t="str">
        <f t="shared" si="32"/>
        <v/>
      </c>
      <c r="B270" s="10" t="str">
        <f t="shared" si="33"/>
        <v/>
      </c>
      <c r="C270" s="10" t="str">
        <f t="shared" si="34"/>
        <v>Afternoon45147</v>
      </c>
      <c r="D270" s="5" t="str">
        <f>IF('by region'!$C$2="Any","Any",'Fixture list'!W270)&amp;M270&amp;IF('by region'!$I$2="Any","Any",N270)&amp;G270</f>
        <v>AnyFlatAny45147</v>
      </c>
      <c r="E270" s="5" t="e">
        <f>IF(I270=#REF!,'Fixture list'!G270,"")</f>
        <v>#REF!</v>
      </c>
      <c r="F270" s="5" t="str">
        <f t="shared" si="35"/>
        <v>451472</v>
      </c>
      <c r="G270" s="13">
        <v>45147</v>
      </c>
      <c r="H270" s="14" t="s">
        <v>27</v>
      </c>
      <c r="I270" s="14" t="s">
        <v>82</v>
      </c>
      <c r="J270" s="14" t="s">
        <v>9</v>
      </c>
      <c r="K270" s="14" t="s">
        <v>24</v>
      </c>
      <c r="L270" s="14" t="s">
        <v>19</v>
      </c>
      <c r="M270" s="14" t="s">
        <v>25</v>
      </c>
      <c r="N270" s="14" t="s">
        <v>13</v>
      </c>
      <c r="O270" s="14" t="s">
        <v>14</v>
      </c>
      <c r="P270" s="14" t="s">
        <v>1080</v>
      </c>
      <c r="Q270" s="12">
        <f t="shared" si="36"/>
        <v>1</v>
      </c>
      <c r="R270" s="12" cm="1">
        <f t="array" ref="R270">SUMPRODUCT(($G$2:$G$3117=G270)*(Q270&gt;$Q$2:$Q$3117))+1</f>
        <v>1</v>
      </c>
      <c r="S270" s="12">
        <f t="shared" si="37"/>
        <v>100562</v>
      </c>
      <c r="T270" cm="1">
        <f t="array" ref="T270">SUMPRODUCT(($G$2:$G$3117=G270)*(S270&gt;$S$2:$S$3117))+1</f>
        <v>2</v>
      </c>
      <c r="U270" t="str">
        <f t="shared" si="38"/>
        <v xml:space="preserve">BRIGHTON </v>
      </c>
      <c r="V270">
        <v>0</v>
      </c>
      <c r="W270" t="s">
        <v>17</v>
      </c>
      <c r="X270">
        <f t="shared" si="39"/>
        <v>2023</v>
      </c>
    </row>
    <row r="271" spans="1:24" x14ac:dyDescent="0.25">
      <c r="A271" s="10" t="str">
        <f t="shared" si="32"/>
        <v/>
      </c>
      <c r="B271" s="10" t="str">
        <f t="shared" si="33"/>
        <v/>
      </c>
      <c r="C271" s="10" t="str">
        <f t="shared" si="34"/>
        <v>Afternoon45148</v>
      </c>
      <c r="D271" s="5" t="str">
        <f>IF('by region'!$C$2="Any","Any",'Fixture list'!W271)&amp;M271&amp;IF('by region'!$I$2="Any","Any",N271)&amp;G271</f>
        <v>AnyFlatAny45148</v>
      </c>
      <c r="E271" s="5" t="e">
        <f>IF(I271=#REF!,'Fixture list'!G271,"")</f>
        <v>#REF!</v>
      </c>
      <c r="F271" s="5" t="str">
        <f t="shared" si="35"/>
        <v>451481</v>
      </c>
      <c r="G271" s="13">
        <v>45148</v>
      </c>
      <c r="H271" s="14" t="s">
        <v>34</v>
      </c>
      <c r="I271" s="14" t="s">
        <v>82</v>
      </c>
      <c r="J271" s="14" t="s">
        <v>9</v>
      </c>
      <c r="K271" s="14" t="s">
        <v>24</v>
      </c>
      <c r="L271" s="14" t="s">
        <v>19</v>
      </c>
      <c r="M271" s="14" t="s">
        <v>25</v>
      </c>
      <c r="N271" s="14" t="s">
        <v>13</v>
      </c>
      <c r="O271" s="14" t="s">
        <v>14</v>
      </c>
      <c r="P271" s="14" t="s">
        <v>1085</v>
      </c>
      <c r="Q271" s="12">
        <f t="shared" si="36"/>
        <v>1</v>
      </c>
      <c r="R271" s="12" cm="1">
        <f t="array" ref="R271">SUMPRODUCT(($G$2:$G$3117=G271)*(Q271&gt;$Q$2:$Q$3117))+1</f>
        <v>1</v>
      </c>
      <c r="S271" s="12">
        <f t="shared" si="37"/>
        <v>100561</v>
      </c>
      <c r="T271" cm="1">
        <f t="array" ref="T271">SUMPRODUCT(($G$2:$G$3117=G271)*(S271&gt;$S$2:$S$3117))+1</f>
        <v>1</v>
      </c>
      <c r="U271" t="str">
        <f t="shared" si="38"/>
        <v xml:space="preserve">BRIGHTON </v>
      </c>
      <c r="V271">
        <v>1</v>
      </c>
      <c r="W271" t="s">
        <v>11</v>
      </c>
      <c r="X271">
        <f t="shared" si="39"/>
        <v>2023</v>
      </c>
    </row>
    <row r="272" spans="1:24" x14ac:dyDescent="0.25">
      <c r="A272" s="10" t="str">
        <f t="shared" si="32"/>
        <v/>
      </c>
      <c r="B272" s="10" t="str">
        <f t="shared" si="33"/>
        <v/>
      </c>
      <c r="C272" s="10" t="str">
        <f t="shared" si="34"/>
        <v>Afternoon45149</v>
      </c>
      <c r="D272" s="5" t="str">
        <f>IF('by region'!$C$2="Any","Any",'Fixture list'!W272)&amp;M272&amp;IF('by region'!$I$2="Any","Any",N272)&amp;G272</f>
        <v>AnyFlatAny45149</v>
      </c>
      <c r="E272" s="5" t="e">
        <f>IF(I272=#REF!,'Fixture list'!G272,"")</f>
        <v>#REF!</v>
      </c>
      <c r="F272" s="5" t="str">
        <f t="shared" si="35"/>
        <v>451491</v>
      </c>
      <c r="G272" s="13">
        <v>45149</v>
      </c>
      <c r="H272" s="14" t="s">
        <v>35</v>
      </c>
      <c r="I272" s="14" t="s">
        <v>82</v>
      </c>
      <c r="J272" s="14" t="s">
        <v>9</v>
      </c>
      <c r="K272" s="14" t="s">
        <v>24</v>
      </c>
      <c r="L272" s="14" t="s">
        <v>19</v>
      </c>
      <c r="M272" s="14" t="s">
        <v>25</v>
      </c>
      <c r="N272" s="14" t="s">
        <v>13</v>
      </c>
      <c r="O272" s="14" t="s">
        <v>14</v>
      </c>
      <c r="P272" s="14" t="s">
        <v>1089</v>
      </c>
      <c r="Q272" s="12">
        <f t="shared" si="36"/>
        <v>1</v>
      </c>
      <c r="R272" s="12" cm="1">
        <f t="array" ref="R272">SUMPRODUCT(($G$2:$G$3117=G272)*(Q272&gt;$Q$2:$Q$3117))+1</f>
        <v>1</v>
      </c>
      <c r="S272" s="12">
        <f t="shared" si="37"/>
        <v>100544</v>
      </c>
      <c r="T272" cm="1">
        <f t="array" ref="T272">SUMPRODUCT(($G$2:$G$3117=G272)*(S272&gt;$S$2:$S$3117))+1</f>
        <v>1</v>
      </c>
      <c r="U272" t="str">
        <f t="shared" si="38"/>
        <v xml:space="preserve">BRIGHTON </v>
      </c>
      <c r="V272">
        <v>0</v>
      </c>
      <c r="W272" t="s">
        <v>17</v>
      </c>
      <c r="X272">
        <f t="shared" si="39"/>
        <v>2023</v>
      </c>
    </row>
    <row r="273" spans="1:24" x14ac:dyDescent="0.25">
      <c r="A273" s="10" t="str">
        <f t="shared" si="32"/>
        <v/>
      </c>
      <c r="B273" s="10" t="str">
        <f t="shared" si="33"/>
        <v/>
      </c>
      <c r="C273" s="10" t="str">
        <f t="shared" si="34"/>
        <v>Afternoon45160</v>
      </c>
      <c r="D273" s="5" t="str">
        <f>IF('by region'!$C$2="Any","Any",'Fixture list'!W273)&amp;M273&amp;IF('by region'!$I$2="Any","Any",N273)&amp;G273</f>
        <v>AnyFlatAny45160</v>
      </c>
      <c r="E273" s="5" t="e">
        <f>IF(I273=#REF!,'Fixture list'!G273,"")</f>
        <v>#REF!</v>
      </c>
      <c r="F273" s="5" t="str">
        <f t="shared" si="35"/>
        <v>451601</v>
      </c>
      <c r="G273" s="13">
        <v>45160</v>
      </c>
      <c r="H273" s="14" t="s">
        <v>34</v>
      </c>
      <c r="I273" s="14" t="s">
        <v>82</v>
      </c>
      <c r="J273" s="14" t="s">
        <v>9</v>
      </c>
      <c r="K273" s="14" t="s">
        <v>24</v>
      </c>
      <c r="L273" s="14" t="s">
        <v>19</v>
      </c>
      <c r="M273" s="14" t="s">
        <v>25</v>
      </c>
      <c r="N273" s="14" t="s">
        <v>13</v>
      </c>
      <c r="O273" s="14" t="s">
        <v>14</v>
      </c>
      <c r="P273" s="14" t="s">
        <v>1147</v>
      </c>
      <c r="Q273" s="12">
        <f t="shared" si="36"/>
        <v>1</v>
      </c>
      <c r="R273" s="12" cm="1">
        <f t="array" ref="R273">SUMPRODUCT(($G$2:$G$3117=G273)*(Q273&gt;$Q$2:$Q$3117))+1</f>
        <v>1</v>
      </c>
      <c r="S273" s="12">
        <f t="shared" si="37"/>
        <v>100845</v>
      </c>
      <c r="T273" cm="1">
        <f t="array" ref="T273">SUMPRODUCT(($G$2:$G$3117=G273)*(S273&gt;$S$2:$S$3117))+1</f>
        <v>1</v>
      </c>
      <c r="U273" t="str">
        <f t="shared" si="38"/>
        <v xml:space="preserve">BRIGHTON </v>
      </c>
      <c r="V273">
        <v>1</v>
      </c>
      <c r="W273" t="s">
        <v>11</v>
      </c>
      <c r="X273">
        <f t="shared" si="39"/>
        <v>2023</v>
      </c>
    </row>
    <row r="274" spans="1:24" x14ac:dyDescent="0.25">
      <c r="A274" s="10" t="str">
        <f t="shared" si="32"/>
        <v/>
      </c>
      <c r="B274" s="10" t="str">
        <f t="shared" si="33"/>
        <v/>
      </c>
      <c r="C274" s="10" t="str">
        <f t="shared" si="34"/>
        <v>Afternoon45172</v>
      </c>
      <c r="D274" s="5" t="str">
        <f>IF('by region'!$C$2="Any","Any",'Fixture list'!W274)&amp;M274&amp;IF('by region'!$I$2="Any","Any",N274)&amp;G274</f>
        <v>AnyFlatAny45172</v>
      </c>
      <c r="E274" s="5" t="e">
        <f>IF(I274=#REF!,'Fixture list'!G274,"")</f>
        <v>#REF!</v>
      </c>
      <c r="F274" s="5" t="str">
        <f t="shared" si="35"/>
        <v>451721</v>
      </c>
      <c r="G274" s="13">
        <v>45172</v>
      </c>
      <c r="H274" s="14" t="s">
        <v>40</v>
      </c>
      <c r="I274" s="14" t="s">
        <v>82</v>
      </c>
      <c r="J274" s="14" t="s">
        <v>9</v>
      </c>
      <c r="K274" s="14" t="s">
        <v>24</v>
      </c>
      <c r="L274" s="14" t="s">
        <v>17</v>
      </c>
      <c r="M274" s="14" t="s">
        <v>25</v>
      </c>
      <c r="N274" s="14" t="s">
        <v>13</v>
      </c>
      <c r="O274" s="14" t="s">
        <v>14</v>
      </c>
      <c r="P274" s="14" t="s">
        <v>1196</v>
      </c>
      <c r="Q274" s="12">
        <f t="shared" si="36"/>
        <v>1</v>
      </c>
      <c r="R274" s="12" cm="1">
        <f t="array" ref="R274">SUMPRODUCT(($G$2:$G$3117=G274)*(Q274&gt;$Q$2:$Q$3117))+1</f>
        <v>1</v>
      </c>
      <c r="S274" s="12">
        <f t="shared" si="37"/>
        <v>101757</v>
      </c>
      <c r="T274" cm="1">
        <f t="array" ref="T274">SUMPRODUCT(($G$2:$G$3117=G274)*(S274&gt;$S$2:$S$3117))+1</f>
        <v>1</v>
      </c>
      <c r="U274" t="str">
        <f t="shared" si="38"/>
        <v xml:space="preserve">BRIGHTON </v>
      </c>
      <c r="V274">
        <v>0</v>
      </c>
      <c r="W274" t="s">
        <v>30</v>
      </c>
      <c r="X274">
        <f t="shared" si="39"/>
        <v>2023</v>
      </c>
    </row>
    <row r="275" spans="1:24" x14ac:dyDescent="0.25">
      <c r="A275" s="10" t="str">
        <f t="shared" si="32"/>
        <v/>
      </c>
      <c r="B275" s="10" t="str">
        <f t="shared" si="33"/>
        <v/>
      </c>
      <c r="C275" s="10" t="str">
        <f t="shared" si="34"/>
        <v>Afternoon45173</v>
      </c>
      <c r="D275" s="5" t="str">
        <f>IF('by region'!$C$2="Any","Any",'Fixture list'!W275)&amp;M275&amp;IF('by region'!$I$2="Any","Any",N275)&amp;G275</f>
        <v>AnyFlatAny45173</v>
      </c>
      <c r="E275" s="5" t="e">
        <f>IF(I275=#REF!,'Fixture list'!G275,"")</f>
        <v>#REF!</v>
      </c>
      <c r="F275" s="5" t="str">
        <f t="shared" si="35"/>
        <v>451732</v>
      </c>
      <c r="G275" s="13">
        <v>45173</v>
      </c>
      <c r="H275" s="14" t="s">
        <v>42</v>
      </c>
      <c r="I275" s="14" t="s">
        <v>82</v>
      </c>
      <c r="J275" s="14" t="s">
        <v>9</v>
      </c>
      <c r="K275" s="14" t="s">
        <v>24</v>
      </c>
      <c r="L275" s="14" t="s">
        <v>19</v>
      </c>
      <c r="M275" s="14" t="s">
        <v>25</v>
      </c>
      <c r="N275" s="14" t="s">
        <v>13</v>
      </c>
      <c r="O275" s="14" t="s">
        <v>14</v>
      </c>
      <c r="P275" s="14" t="s">
        <v>1199</v>
      </c>
      <c r="Q275" s="12">
        <f t="shared" si="36"/>
        <v>1</v>
      </c>
      <c r="R275" s="12" cm="1">
        <f t="array" ref="R275">SUMPRODUCT(($G$2:$G$3117=G275)*(Q275&gt;$Q$2:$Q$3117))+1</f>
        <v>1</v>
      </c>
      <c r="S275" s="12">
        <f t="shared" si="37"/>
        <v>101721</v>
      </c>
      <c r="T275" cm="1">
        <f t="array" ref="T275">SUMPRODUCT(($G$2:$G$3117=G275)*(S275&gt;$S$2:$S$3117))+1</f>
        <v>2</v>
      </c>
      <c r="U275" t="str">
        <f t="shared" si="38"/>
        <v xml:space="preserve">BRIGHTON </v>
      </c>
      <c r="V275">
        <v>0</v>
      </c>
      <c r="W275" t="s">
        <v>30</v>
      </c>
      <c r="X275">
        <f t="shared" si="39"/>
        <v>2023</v>
      </c>
    </row>
    <row r="276" spans="1:24" x14ac:dyDescent="0.25">
      <c r="A276" s="10" t="str">
        <f t="shared" si="32"/>
        <v/>
      </c>
      <c r="B276" s="10" t="str">
        <f t="shared" si="33"/>
        <v/>
      </c>
      <c r="C276" s="10" t="str">
        <f t="shared" si="34"/>
        <v>Afternoon45180</v>
      </c>
      <c r="D276" s="5" t="str">
        <f>IF('by region'!$C$2="Any","Any",'Fixture list'!W276)&amp;M276&amp;IF('by region'!$I$2="Any","Any",N276)&amp;G276</f>
        <v>AnyFlatAny45180</v>
      </c>
      <c r="E276" s="5" t="e">
        <f>IF(I276=#REF!,'Fixture list'!G276,"")</f>
        <v>#REF!</v>
      </c>
      <c r="F276" s="5" t="str">
        <f t="shared" si="35"/>
        <v>451801</v>
      </c>
      <c r="G276" s="13">
        <v>45180</v>
      </c>
      <c r="H276" s="14" t="s">
        <v>42</v>
      </c>
      <c r="I276" s="14" t="s">
        <v>82</v>
      </c>
      <c r="J276" s="14" t="s">
        <v>9</v>
      </c>
      <c r="K276" s="14" t="s">
        <v>24</v>
      </c>
      <c r="L276" s="14" t="s">
        <v>19</v>
      </c>
      <c r="M276" s="14" t="s">
        <v>25</v>
      </c>
      <c r="N276" s="14" t="s">
        <v>13</v>
      </c>
      <c r="O276" s="14" t="s">
        <v>14</v>
      </c>
      <c r="P276" s="14" t="s">
        <v>1229</v>
      </c>
      <c r="Q276" s="12">
        <f t="shared" si="36"/>
        <v>1</v>
      </c>
      <c r="R276" s="12" cm="1">
        <f t="array" ref="R276">SUMPRODUCT(($G$2:$G$3117=G276)*(Q276&gt;$Q$2:$Q$3117))+1</f>
        <v>1</v>
      </c>
      <c r="S276" s="12">
        <f t="shared" si="37"/>
        <v>101197</v>
      </c>
      <c r="T276" cm="1">
        <f t="array" ref="T276">SUMPRODUCT(($G$2:$G$3117=G276)*(S276&gt;$S$2:$S$3117))+1</f>
        <v>1</v>
      </c>
      <c r="U276" t="str">
        <f t="shared" si="38"/>
        <v xml:space="preserve">BRIGHTON </v>
      </c>
      <c r="V276">
        <v>0</v>
      </c>
      <c r="W276" t="s">
        <v>17</v>
      </c>
      <c r="X276">
        <f t="shared" si="39"/>
        <v>2023</v>
      </c>
    </row>
    <row r="277" spans="1:24" x14ac:dyDescent="0.25">
      <c r="A277" s="10" t="str">
        <f t="shared" si="32"/>
        <v/>
      </c>
      <c r="B277" s="10" t="str">
        <f t="shared" si="33"/>
        <v/>
      </c>
      <c r="C277" s="10" t="str">
        <f t="shared" si="34"/>
        <v>Afternoon45187</v>
      </c>
      <c r="D277" s="5" t="str">
        <f>IF('by region'!$C$2="Any","Any",'Fixture list'!W277)&amp;M277&amp;IF('by region'!$I$2="Any","Any",N277)&amp;G277</f>
        <v>AnyFlatAny45187</v>
      </c>
      <c r="E277" s="5" t="e">
        <f>IF(I277=#REF!,'Fixture list'!G277,"")</f>
        <v>#REF!</v>
      </c>
      <c r="F277" s="5" t="str">
        <f t="shared" si="35"/>
        <v>451871</v>
      </c>
      <c r="G277" s="13">
        <v>45187</v>
      </c>
      <c r="H277" s="14" t="s">
        <v>42</v>
      </c>
      <c r="I277" s="14" t="s">
        <v>82</v>
      </c>
      <c r="J277" s="14" t="s">
        <v>9</v>
      </c>
      <c r="K277" s="14" t="s">
        <v>24</v>
      </c>
      <c r="L277" s="14" t="s">
        <v>11</v>
      </c>
      <c r="M277" s="14" t="s">
        <v>25</v>
      </c>
      <c r="N277" s="14" t="s">
        <v>13</v>
      </c>
      <c r="O277" s="14" t="s">
        <v>14</v>
      </c>
      <c r="P277" s="14" t="s">
        <v>1256</v>
      </c>
      <c r="Q277" s="12">
        <f t="shared" si="36"/>
        <v>1</v>
      </c>
      <c r="R277" s="12" cm="1">
        <f t="array" ref="R277">SUMPRODUCT(($G$2:$G$3117=G277)*(Q277&gt;$Q$2:$Q$3117))+1</f>
        <v>1</v>
      </c>
      <c r="S277" s="12">
        <f t="shared" si="37"/>
        <v>100564</v>
      </c>
      <c r="T277" cm="1">
        <f t="array" ref="T277">SUMPRODUCT(($G$2:$G$3117=G277)*(S277&gt;$S$2:$S$3117))+1</f>
        <v>1</v>
      </c>
      <c r="U277" t="str">
        <f t="shared" si="38"/>
        <v xml:space="preserve">BRIGHTON </v>
      </c>
      <c r="V277">
        <v>0</v>
      </c>
      <c r="W277" t="s">
        <v>17</v>
      </c>
      <c r="X277">
        <f t="shared" si="39"/>
        <v>2023</v>
      </c>
    </row>
    <row r="278" spans="1:24" x14ac:dyDescent="0.25">
      <c r="A278" s="10" t="str">
        <f t="shared" si="32"/>
        <v/>
      </c>
      <c r="B278" s="10" t="str">
        <f t="shared" si="33"/>
        <v/>
      </c>
      <c r="C278" s="10" t="str">
        <f t="shared" si="34"/>
        <v>Afternoon45209</v>
      </c>
      <c r="D278" s="5" t="str">
        <f>IF('by region'!$C$2="Any","Any",'Fixture list'!W278)&amp;M278&amp;IF('by region'!$I$2="Any","Any",N278)&amp;G278</f>
        <v>AnyFlatAny45209</v>
      </c>
      <c r="E278" s="5" t="e">
        <f>IF(I278=#REF!,'Fixture list'!G278,"")</f>
        <v>#REF!</v>
      </c>
      <c r="F278" s="5" t="str">
        <f t="shared" si="35"/>
        <v>452091</v>
      </c>
      <c r="G278" s="13">
        <v>45209</v>
      </c>
      <c r="H278" s="14" t="s">
        <v>7</v>
      </c>
      <c r="I278" s="14" t="s">
        <v>82</v>
      </c>
      <c r="J278" s="14" t="s">
        <v>9</v>
      </c>
      <c r="K278" s="14" t="s">
        <v>24</v>
      </c>
      <c r="L278" s="14" t="s">
        <v>17</v>
      </c>
      <c r="M278" s="14" t="s">
        <v>25</v>
      </c>
      <c r="N278" s="14" t="s">
        <v>13</v>
      </c>
      <c r="O278" s="14" t="s">
        <v>14</v>
      </c>
      <c r="P278" s="14" t="s">
        <v>1343</v>
      </c>
      <c r="Q278" s="12">
        <f t="shared" si="36"/>
        <v>1</v>
      </c>
      <c r="R278" s="12" cm="1">
        <f t="array" ref="R278">SUMPRODUCT(($G$2:$G$3117=G278)*(Q278&gt;$Q$2:$Q$3117))+1</f>
        <v>1</v>
      </c>
      <c r="S278" s="12">
        <f t="shared" si="37"/>
        <v>100552</v>
      </c>
      <c r="T278" cm="1">
        <f t="array" ref="T278">SUMPRODUCT(($G$2:$G$3117=G278)*(S278&gt;$S$2:$S$3117))+1</f>
        <v>1</v>
      </c>
      <c r="U278" t="str">
        <f t="shared" si="38"/>
        <v xml:space="preserve">BRIGHTON </v>
      </c>
      <c r="V278">
        <v>0</v>
      </c>
      <c r="W278" t="s">
        <v>19</v>
      </c>
      <c r="X278">
        <f t="shared" si="39"/>
        <v>2023</v>
      </c>
    </row>
    <row r="279" spans="1:24" x14ac:dyDescent="0.25">
      <c r="A279" s="10" t="str">
        <f t="shared" si="32"/>
        <v/>
      </c>
      <c r="B279" s="10" t="str">
        <f t="shared" si="33"/>
        <v/>
      </c>
      <c r="C279" s="10" t="str">
        <f t="shared" si="34"/>
        <v>Afternoon45218</v>
      </c>
      <c r="D279" s="5" t="str">
        <f>IF('by region'!$C$2="Any","Any",'Fixture list'!W279)&amp;M279&amp;IF('by region'!$I$2="Any","Any",N279)&amp;G279</f>
        <v>AnyFlatAny45218</v>
      </c>
      <c r="E279" s="5" t="e">
        <f>IF(I279=#REF!,'Fixture list'!G279,"")</f>
        <v>#REF!</v>
      </c>
      <c r="F279" s="5" t="str">
        <f t="shared" si="35"/>
        <v>452183</v>
      </c>
      <c r="G279" s="13">
        <v>45218</v>
      </c>
      <c r="H279" s="14" t="s">
        <v>34</v>
      </c>
      <c r="I279" s="14" t="s">
        <v>82</v>
      </c>
      <c r="J279" s="14" t="s">
        <v>9</v>
      </c>
      <c r="K279" s="14" t="s">
        <v>24</v>
      </c>
      <c r="L279" s="14" t="s">
        <v>11</v>
      </c>
      <c r="M279" s="14" t="s">
        <v>25</v>
      </c>
      <c r="N279" s="14" t="s">
        <v>13</v>
      </c>
      <c r="O279" s="14" t="s">
        <v>14</v>
      </c>
      <c r="P279" s="14" t="s">
        <v>1378</v>
      </c>
      <c r="Q279" s="12">
        <f t="shared" si="36"/>
        <v>1</v>
      </c>
      <c r="R279" s="12" cm="1">
        <f t="array" ref="R279">SUMPRODUCT(($G$2:$G$3117=G279)*(Q279&gt;$Q$2:$Q$3117))+1</f>
        <v>1</v>
      </c>
      <c r="S279" s="12">
        <f t="shared" si="37"/>
        <v>110390</v>
      </c>
      <c r="T279" cm="1">
        <f t="array" ref="T279">SUMPRODUCT(($G$2:$G$3117=G279)*(S279&gt;$S$2:$S$3117))+1</f>
        <v>3</v>
      </c>
      <c r="U279" t="str">
        <f t="shared" si="38"/>
        <v xml:space="preserve">BRIGHTON </v>
      </c>
      <c r="V279">
        <v>0</v>
      </c>
      <c r="W279" t="s">
        <v>19</v>
      </c>
      <c r="X279">
        <f t="shared" si="39"/>
        <v>2023</v>
      </c>
    </row>
    <row r="280" spans="1:24" x14ac:dyDescent="0.25">
      <c r="A280" s="10" t="str">
        <f t="shared" si="32"/>
        <v/>
      </c>
      <c r="B280" s="10" t="str">
        <f t="shared" si="33"/>
        <v/>
      </c>
      <c r="C280" s="10" t="str">
        <f t="shared" si="34"/>
        <v>Afternoon44963</v>
      </c>
      <c r="D280" s="5" t="str">
        <f>IF('by region'!$C$2="Any","Any",'Fixture list'!W280)&amp;M280&amp;IF('by region'!$I$2="Any","Any",N280)&amp;G280</f>
        <v>AnyJumpAny44963</v>
      </c>
      <c r="E280" s="5" t="e">
        <f>IF(I280=#REF!,'Fixture list'!G280,"")</f>
        <v>#REF!</v>
      </c>
      <c r="F280" s="5" t="str">
        <f t="shared" si="35"/>
        <v>449631</v>
      </c>
      <c r="G280" s="13">
        <v>44963</v>
      </c>
      <c r="H280" s="14" t="s">
        <v>42</v>
      </c>
      <c r="I280" s="14" t="s">
        <v>63</v>
      </c>
      <c r="J280" s="14" t="s">
        <v>9</v>
      </c>
      <c r="K280" s="14" t="s">
        <v>16</v>
      </c>
      <c r="L280" s="14" t="s">
        <v>11</v>
      </c>
      <c r="M280" s="14" t="s">
        <v>12</v>
      </c>
      <c r="N280" s="14" t="s">
        <v>13</v>
      </c>
      <c r="O280" s="14" t="s">
        <v>14</v>
      </c>
      <c r="P280" s="14" t="s">
        <v>293</v>
      </c>
      <c r="Q280" s="12">
        <f t="shared" si="36"/>
        <v>1</v>
      </c>
      <c r="R280" s="12" cm="1">
        <f t="array" ref="R280">SUMPRODUCT(($G$2:$G$3117=G280)*(Q280&gt;$Q$2:$Q$3117))+1</f>
        <v>1</v>
      </c>
      <c r="S280" s="12">
        <f t="shared" si="37"/>
        <v>100567</v>
      </c>
      <c r="T280" cm="1">
        <f t="array" ref="T280">SUMPRODUCT(($G$2:$G$3117=G280)*(S280&gt;$S$2:$S$3117))+1</f>
        <v>1</v>
      </c>
      <c r="U280" t="str">
        <f t="shared" si="38"/>
        <v xml:space="preserve">Carlisle </v>
      </c>
      <c r="V280">
        <v>0</v>
      </c>
      <c r="W280" t="s">
        <v>11</v>
      </c>
      <c r="X280">
        <f t="shared" si="39"/>
        <v>2023</v>
      </c>
    </row>
    <row r="281" spans="1:24" x14ac:dyDescent="0.25">
      <c r="A281" s="10" t="str">
        <f t="shared" si="32"/>
        <v/>
      </c>
      <c r="B281" s="10" t="str">
        <f t="shared" si="33"/>
        <v/>
      </c>
      <c r="C281" s="10" t="str">
        <f t="shared" si="34"/>
        <v>Afternoon44977</v>
      </c>
      <c r="D281" s="5" t="str">
        <f>IF('by region'!$C$2="Any","Any",'Fixture list'!W281)&amp;M281&amp;IF('by region'!$I$2="Any","Any",N281)&amp;G281</f>
        <v>AnyJumpAny44977</v>
      </c>
      <c r="E281" s="5" t="e">
        <f>IF(I281=#REF!,'Fixture list'!G281,"")</f>
        <v>#REF!</v>
      </c>
      <c r="F281" s="5" t="str">
        <f t="shared" si="35"/>
        <v>449771</v>
      </c>
      <c r="G281" s="13">
        <v>44977</v>
      </c>
      <c r="H281" s="14" t="s">
        <v>42</v>
      </c>
      <c r="I281" s="14" t="s">
        <v>63</v>
      </c>
      <c r="J281" s="14" t="s">
        <v>9</v>
      </c>
      <c r="K281" s="14" t="s">
        <v>16</v>
      </c>
      <c r="L281" s="14" t="s">
        <v>11</v>
      </c>
      <c r="M281" s="14" t="s">
        <v>12</v>
      </c>
      <c r="N281" s="14" t="s">
        <v>13</v>
      </c>
      <c r="O281" s="14" t="s">
        <v>14</v>
      </c>
      <c r="P281" s="14" t="s">
        <v>343</v>
      </c>
      <c r="Q281" s="12">
        <f t="shared" si="36"/>
        <v>1</v>
      </c>
      <c r="R281" s="12" cm="1">
        <f t="array" ref="R281">SUMPRODUCT(($G$2:$G$3117=G281)*(Q281&gt;$Q$2:$Q$3117))+1</f>
        <v>1</v>
      </c>
      <c r="S281" s="12">
        <f t="shared" si="37"/>
        <v>100566</v>
      </c>
      <c r="T281" cm="1">
        <f t="array" ref="T281">SUMPRODUCT(($G$2:$G$3117=G281)*(S281&gt;$S$2:$S$3117))+1</f>
        <v>1</v>
      </c>
      <c r="U281" t="str">
        <f t="shared" si="38"/>
        <v xml:space="preserve">Carlisle </v>
      </c>
      <c r="V281">
        <v>0</v>
      </c>
      <c r="W281" t="s">
        <v>17</v>
      </c>
      <c r="X281">
        <f t="shared" si="39"/>
        <v>2023</v>
      </c>
    </row>
    <row r="282" spans="1:24" x14ac:dyDescent="0.25">
      <c r="A282" s="10" t="str">
        <f t="shared" si="32"/>
        <v/>
      </c>
      <c r="B282" s="10" t="str">
        <f t="shared" si="33"/>
        <v/>
      </c>
      <c r="C282" s="10" t="str">
        <f t="shared" si="34"/>
        <v>Afternoon44994</v>
      </c>
      <c r="D282" s="5" t="str">
        <f>IF('by region'!$C$2="Any","Any",'Fixture list'!W282)&amp;M282&amp;IF('by region'!$I$2="Any","Any",N282)&amp;G282</f>
        <v>AnyJumpAny44994</v>
      </c>
      <c r="E282" s="5" t="e">
        <f>IF(I282=#REF!,'Fixture list'!G282,"")</f>
        <v>#REF!</v>
      </c>
      <c r="F282" s="5" t="str">
        <f t="shared" si="35"/>
        <v>449941</v>
      </c>
      <c r="G282" s="13">
        <v>44994</v>
      </c>
      <c r="H282" s="14" t="s">
        <v>34</v>
      </c>
      <c r="I282" s="14" t="s">
        <v>63</v>
      </c>
      <c r="J282" s="14" t="s">
        <v>9</v>
      </c>
      <c r="K282" s="14" t="s">
        <v>16</v>
      </c>
      <c r="L282" s="14" t="s">
        <v>11</v>
      </c>
      <c r="M282" s="14" t="s">
        <v>12</v>
      </c>
      <c r="N282" s="14" t="s">
        <v>13</v>
      </c>
      <c r="O282" s="14" t="s">
        <v>14</v>
      </c>
      <c r="P282" s="14" t="s">
        <v>404</v>
      </c>
      <c r="Q282" s="12">
        <f t="shared" si="36"/>
        <v>1</v>
      </c>
      <c r="R282" s="12" cm="1">
        <f t="array" ref="R282">SUMPRODUCT(($G$2:$G$3117=G282)*(Q282&gt;$Q$2:$Q$3117))+1</f>
        <v>1</v>
      </c>
      <c r="S282" s="12">
        <f t="shared" si="37"/>
        <v>100568</v>
      </c>
      <c r="T282" cm="1">
        <f t="array" ref="T282">SUMPRODUCT(($G$2:$G$3117=G282)*(S282&gt;$S$2:$S$3117))+1</f>
        <v>1</v>
      </c>
      <c r="U282" t="str">
        <f t="shared" si="38"/>
        <v xml:space="preserve">Carlisle </v>
      </c>
      <c r="V282">
        <v>0</v>
      </c>
      <c r="W282" t="s">
        <v>17</v>
      </c>
      <c r="X282">
        <f t="shared" si="39"/>
        <v>2023</v>
      </c>
    </row>
    <row r="283" spans="1:24" x14ac:dyDescent="0.25">
      <c r="A283" s="10" t="str">
        <f t="shared" si="32"/>
        <v/>
      </c>
      <c r="B283" s="10" t="str">
        <f t="shared" si="33"/>
        <v/>
      </c>
      <c r="C283" s="10" t="str">
        <f t="shared" si="34"/>
        <v>Afternoon45004</v>
      </c>
      <c r="D283" s="5" t="str">
        <f>IF('by region'!$C$2="Any","Any",'Fixture list'!W283)&amp;M283&amp;IF('by region'!$I$2="Any","Any",N283)&amp;G283</f>
        <v>AnyJumpAny45004</v>
      </c>
      <c r="E283" s="5" t="e">
        <f>IF(I283=#REF!,'Fixture list'!G283,"")</f>
        <v>#REF!</v>
      </c>
      <c r="F283" s="5" t="str">
        <f t="shared" si="35"/>
        <v>450042</v>
      </c>
      <c r="G283" s="13">
        <v>45004</v>
      </c>
      <c r="H283" s="14" t="s">
        <v>40</v>
      </c>
      <c r="I283" s="14" t="s">
        <v>63</v>
      </c>
      <c r="J283" s="14" t="s">
        <v>9</v>
      </c>
      <c r="K283" s="14" t="s">
        <v>30</v>
      </c>
      <c r="L283" s="14" t="s">
        <v>30</v>
      </c>
      <c r="M283" s="14" t="s">
        <v>12</v>
      </c>
      <c r="N283" s="14" t="s">
        <v>30</v>
      </c>
      <c r="O283" s="14" t="s">
        <v>21</v>
      </c>
      <c r="P283" s="14" t="s">
        <v>443</v>
      </c>
      <c r="Q283" s="12">
        <f t="shared" si="36"/>
        <v>1</v>
      </c>
      <c r="R283" s="12" cm="1">
        <f t="array" ref="R283">SUMPRODUCT(($G$2:$G$3117=G283)*(Q283&gt;$Q$2:$Q$3117))+1</f>
        <v>1</v>
      </c>
      <c r="S283" s="12">
        <f t="shared" si="37"/>
        <v>101470</v>
      </c>
      <c r="T283" cm="1">
        <f t="array" ref="T283">SUMPRODUCT(($G$2:$G$3117=G283)*(S283&gt;$S$2:$S$3117))+1</f>
        <v>2</v>
      </c>
      <c r="U283" t="str">
        <f t="shared" si="38"/>
        <v xml:space="preserve">Carlisle </v>
      </c>
      <c r="V283">
        <v>0</v>
      </c>
      <c r="W283" t="s">
        <v>11</v>
      </c>
      <c r="X283">
        <f t="shared" si="39"/>
        <v>2023</v>
      </c>
    </row>
    <row r="284" spans="1:24" x14ac:dyDescent="0.25">
      <c r="A284" s="10" t="str">
        <f t="shared" si="32"/>
        <v/>
      </c>
      <c r="B284" s="10" t="str">
        <f t="shared" si="33"/>
        <v/>
      </c>
      <c r="C284" s="10" t="str">
        <f t="shared" si="34"/>
        <v>Afternoon45011</v>
      </c>
      <c r="D284" s="5" t="str">
        <f>IF('by region'!$C$2="Any","Any",'Fixture list'!W284)&amp;M284&amp;IF('by region'!$I$2="Any","Any",N284)&amp;G284</f>
        <v>AnyJumpAny45011</v>
      </c>
      <c r="E284" s="5" t="e">
        <f>IF(I284=#REF!,'Fixture list'!G284,"")</f>
        <v>#REF!</v>
      </c>
      <c r="F284" s="5" t="str">
        <f t="shared" si="35"/>
        <v>450112</v>
      </c>
      <c r="G284" s="13">
        <v>45011</v>
      </c>
      <c r="H284" s="14" t="s">
        <v>40</v>
      </c>
      <c r="I284" s="14" t="s">
        <v>63</v>
      </c>
      <c r="J284" s="14" t="s">
        <v>9</v>
      </c>
      <c r="K284" s="14" t="s">
        <v>16</v>
      </c>
      <c r="L284" s="14" t="s">
        <v>11</v>
      </c>
      <c r="M284" s="14" t="s">
        <v>12</v>
      </c>
      <c r="N284" s="14" t="s">
        <v>13</v>
      </c>
      <c r="O284" s="14" t="s">
        <v>14</v>
      </c>
      <c r="P284" s="14" t="s">
        <v>466</v>
      </c>
      <c r="Q284" s="12">
        <f t="shared" si="36"/>
        <v>1</v>
      </c>
      <c r="R284" s="12" cm="1">
        <f t="array" ref="R284">SUMPRODUCT(($G$2:$G$3117=G284)*(Q284&gt;$Q$2:$Q$3117))+1</f>
        <v>1</v>
      </c>
      <c r="S284" s="12">
        <f t="shared" si="37"/>
        <v>112742</v>
      </c>
      <c r="T284" cm="1">
        <f t="array" ref="T284">SUMPRODUCT(($G$2:$G$3117=G284)*(S284&gt;$S$2:$S$3117))+1</f>
        <v>2</v>
      </c>
      <c r="U284" t="str">
        <f t="shared" si="38"/>
        <v xml:space="preserve">Carlisle </v>
      </c>
      <c r="V284">
        <v>0</v>
      </c>
      <c r="W284" t="s">
        <v>19</v>
      </c>
      <c r="X284">
        <f t="shared" si="39"/>
        <v>2023</v>
      </c>
    </row>
    <row r="285" spans="1:24" x14ac:dyDescent="0.25">
      <c r="A285" s="10" t="str">
        <f t="shared" si="32"/>
        <v/>
      </c>
      <c r="B285" s="10" t="str">
        <f t="shared" si="33"/>
        <v/>
      </c>
      <c r="C285" s="10" t="str">
        <f t="shared" si="34"/>
        <v>Afternoon45024</v>
      </c>
      <c r="D285" s="5" t="str">
        <f>IF('by region'!$C$2="Any","Any",'Fixture list'!W285)&amp;M285&amp;IF('by region'!$I$2="Any","Any",N285)&amp;G285</f>
        <v>AnyJumpAny45024</v>
      </c>
      <c r="E285" s="5" t="e">
        <f>IF(I285=#REF!,'Fixture list'!G285,"")</f>
        <v>#REF!</v>
      </c>
      <c r="F285" s="5" t="str">
        <f t="shared" si="35"/>
        <v>450241</v>
      </c>
      <c r="G285" s="13">
        <v>45024</v>
      </c>
      <c r="H285" s="14" t="s">
        <v>37</v>
      </c>
      <c r="I285" s="14" t="s">
        <v>63</v>
      </c>
      <c r="J285" s="14" t="s">
        <v>9</v>
      </c>
      <c r="K285" s="14" t="s">
        <v>16</v>
      </c>
      <c r="L285" s="14" t="s">
        <v>11</v>
      </c>
      <c r="M285" s="14" t="s">
        <v>12</v>
      </c>
      <c r="N285" s="14" t="s">
        <v>13</v>
      </c>
      <c r="O285" s="14" t="s">
        <v>14</v>
      </c>
      <c r="P285" s="14" t="s">
        <v>512</v>
      </c>
      <c r="Q285" s="12">
        <f t="shared" si="36"/>
        <v>1</v>
      </c>
      <c r="R285" s="12" cm="1">
        <f t="array" ref="R285">SUMPRODUCT(($G$2:$G$3117=G285)*(Q285&gt;$Q$2:$Q$3117))+1</f>
        <v>1</v>
      </c>
      <c r="S285" s="12">
        <f t="shared" si="37"/>
        <v>100570</v>
      </c>
      <c r="T285" cm="1">
        <f t="array" ref="T285">SUMPRODUCT(($G$2:$G$3117=G285)*(S285&gt;$S$2:$S$3117))+1</f>
        <v>1</v>
      </c>
      <c r="U285" t="str">
        <f t="shared" si="38"/>
        <v xml:space="preserve">Carlisle </v>
      </c>
      <c r="V285">
        <v>0</v>
      </c>
      <c r="W285" t="s">
        <v>30</v>
      </c>
      <c r="X285">
        <f t="shared" si="39"/>
        <v>2023</v>
      </c>
    </row>
    <row r="286" spans="1:24" x14ac:dyDescent="0.25">
      <c r="A286" s="10" t="str">
        <f t="shared" si="32"/>
        <v/>
      </c>
      <c r="B286" s="10" t="str">
        <f t="shared" si="33"/>
        <v/>
      </c>
      <c r="C286" s="10" t="str">
        <f t="shared" si="34"/>
        <v>Afternoon45068</v>
      </c>
      <c r="D286" s="5" t="str">
        <f>IF('by region'!$C$2="Any","Any",'Fixture list'!W286)&amp;M286&amp;IF('by region'!$I$2="Any","Any",N286)&amp;G286</f>
        <v>AnyFlatAny45068</v>
      </c>
      <c r="E286" s="5" t="e">
        <f>IF(I286=#REF!,'Fixture list'!G286,"")</f>
        <v>#REF!</v>
      </c>
      <c r="F286" s="5" t="str">
        <f t="shared" si="35"/>
        <v>450681</v>
      </c>
      <c r="G286" s="13">
        <v>45068</v>
      </c>
      <c r="H286" s="14" t="s">
        <v>42</v>
      </c>
      <c r="I286" s="14" t="s">
        <v>63</v>
      </c>
      <c r="J286" s="14" t="s">
        <v>9</v>
      </c>
      <c r="K286" s="14" t="s">
        <v>16</v>
      </c>
      <c r="L286" s="14" t="s">
        <v>11</v>
      </c>
      <c r="M286" s="14" t="s">
        <v>25</v>
      </c>
      <c r="N286" s="14" t="s">
        <v>13</v>
      </c>
      <c r="O286" s="14" t="s">
        <v>14</v>
      </c>
      <c r="P286" s="14" t="s">
        <v>706</v>
      </c>
      <c r="Q286" s="12">
        <f t="shared" si="36"/>
        <v>1</v>
      </c>
      <c r="R286" s="12" cm="1">
        <f t="array" ref="R286">SUMPRODUCT(($G$2:$G$3117=G286)*(Q286&gt;$Q$2:$Q$3117))+1</f>
        <v>1</v>
      </c>
      <c r="S286" s="12">
        <f t="shared" si="37"/>
        <v>100589</v>
      </c>
      <c r="T286" cm="1">
        <f t="array" ref="T286">SUMPRODUCT(($G$2:$G$3117=G286)*(S286&gt;$S$2:$S$3117))+1</f>
        <v>1</v>
      </c>
      <c r="U286" t="str">
        <f t="shared" si="38"/>
        <v xml:space="preserve">CARLISLE </v>
      </c>
      <c r="V286">
        <v>0</v>
      </c>
      <c r="W286" t="s">
        <v>30</v>
      </c>
      <c r="X286">
        <f t="shared" si="39"/>
        <v>2023</v>
      </c>
    </row>
    <row r="287" spans="1:24" x14ac:dyDescent="0.25">
      <c r="A287" s="10" t="str">
        <f t="shared" si="32"/>
        <v/>
      </c>
      <c r="B287" s="10" t="str">
        <f t="shared" si="33"/>
        <v/>
      </c>
      <c r="C287" s="10" t="str">
        <f t="shared" si="34"/>
        <v>Evening45078</v>
      </c>
      <c r="D287" s="5" t="str">
        <f>IF('by region'!$C$2="Any","Any",'Fixture list'!W287)&amp;M287&amp;IF('by region'!$I$2="Any","Any",N287)&amp;G287</f>
        <v>AnyFlatAny45078</v>
      </c>
      <c r="E287" s="5" t="e">
        <f>IF(I287=#REF!,'Fixture list'!G287,"")</f>
        <v>#REF!</v>
      </c>
      <c r="F287" s="5" t="str">
        <f t="shared" si="35"/>
        <v>450784</v>
      </c>
      <c r="G287" s="13">
        <v>45078</v>
      </c>
      <c r="H287" s="14" t="s">
        <v>34</v>
      </c>
      <c r="I287" s="14" t="s">
        <v>63</v>
      </c>
      <c r="J287" s="14" t="s">
        <v>80</v>
      </c>
      <c r="K287" s="14" t="s">
        <v>16</v>
      </c>
      <c r="L287" s="14" t="s">
        <v>11</v>
      </c>
      <c r="M287" s="14" t="s">
        <v>25</v>
      </c>
      <c r="N287" s="14" t="s">
        <v>13</v>
      </c>
      <c r="O287" s="14" t="s">
        <v>14</v>
      </c>
      <c r="P287" s="14" t="s">
        <v>755</v>
      </c>
      <c r="Q287" s="12">
        <f t="shared" si="36"/>
        <v>2</v>
      </c>
      <c r="R287" s="12" cm="1">
        <f t="array" ref="R287">SUMPRODUCT(($G$2:$G$3117=G287)*(Q287&gt;$Q$2:$Q$3117))+1</f>
        <v>4</v>
      </c>
      <c r="S287" s="12">
        <f t="shared" si="37"/>
        <v>400576</v>
      </c>
      <c r="T287" cm="1">
        <f t="array" ref="T287">SUMPRODUCT(($G$2:$G$3117=G287)*(S287&gt;$S$2:$S$3117))+1</f>
        <v>4</v>
      </c>
      <c r="U287" t="str">
        <f t="shared" si="38"/>
        <v>CARLISLE †</v>
      </c>
      <c r="V287">
        <v>0</v>
      </c>
      <c r="W287" t="s">
        <v>17</v>
      </c>
      <c r="X287">
        <f t="shared" si="39"/>
        <v>2023</v>
      </c>
    </row>
    <row r="288" spans="1:24" x14ac:dyDescent="0.25">
      <c r="A288" s="10" t="str">
        <f t="shared" si="32"/>
        <v/>
      </c>
      <c r="B288" s="10" t="str">
        <f t="shared" si="33"/>
        <v/>
      </c>
      <c r="C288" s="10" t="str">
        <f t="shared" si="34"/>
        <v>Afternoon45079</v>
      </c>
      <c r="D288" s="5" t="str">
        <f>IF('by region'!$C$2="Any","Any",'Fixture list'!W288)&amp;M288&amp;IF('by region'!$I$2="Any","Any",N288)&amp;G288</f>
        <v>AnyFlatAny45079</v>
      </c>
      <c r="E288" s="5" t="e">
        <f>IF(I288=#REF!,'Fixture list'!G288,"")</f>
        <v>#REF!</v>
      </c>
      <c r="F288" s="5" t="str">
        <f t="shared" si="35"/>
        <v>450792</v>
      </c>
      <c r="G288" s="13">
        <v>45079</v>
      </c>
      <c r="H288" s="14" t="s">
        <v>35</v>
      </c>
      <c r="I288" s="14" t="s">
        <v>63</v>
      </c>
      <c r="J288" s="14" t="s">
        <v>9</v>
      </c>
      <c r="K288" s="14" t="s">
        <v>16</v>
      </c>
      <c r="L288" s="14" t="s">
        <v>11</v>
      </c>
      <c r="M288" s="14" t="s">
        <v>25</v>
      </c>
      <c r="N288" s="14" t="s">
        <v>13</v>
      </c>
      <c r="O288" s="14" t="s">
        <v>14</v>
      </c>
      <c r="P288" s="14" t="s">
        <v>760</v>
      </c>
      <c r="Q288" s="12">
        <f t="shared" si="36"/>
        <v>1</v>
      </c>
      <c r="R288" s="12" cm="1">
        <f t="array" ref="R288">SUMPRODUCT(($G$2:$G$3117=G288)*(Q288&gt;$Q$2:$Q$3117))+1</f>
        <v>1</v>
      </c>
      <c r="S288" s="12">
        <f t="shared" si="37"/>
        <v>100588</v>
      </c>
      <c r="T288" cm="1">
        <f t="array" ref="T288">SUMPRODUCT(($G$2:$G$3117=G288)*(S288&gt;$S$2:$S$3117))+1</f>
        <v>2</v>
      </c>
      <c r="U288" t="str">
        <f t="shared" si="38"/>
        <v xml:space="preserve">CARLISLE </v>
      </c>
      <c r="V288">
        <v>0</v>
      </c>
      <c r="W288" t="s">
        <v>30</v>
      </c>
      <c r="X288">
        <f t="shared" si="39"/>
        <v>2023</v>
      </c>
    </row>
    <row r="289" spans="1:24" x14ac:dyDescent="0.25">
      <c r="A289" s="10" t="str">
        <f t="shared" si="32"/>
        <v/>
      </c>
      <c r="B289" s="10" t="str">
        <f t="shared" si="33"/>
        <v/>
      </c>
      <c r="C289" s="10" t="str">
        <f t="shared" si="34"/>
        <v>Afternoon45096</v>
      </c>
      <c r="D289" s="5" t="str">
        <f>IF('by region'!$C$2="Any","Any",'Fixture list'!W289)&amp;M289&amp;IF('by region'!$I$2="Any","Any",N289)&amp;G289</f>
        <v>AnyFlatAny45096</v>
      </c>
      <c r="E289" s="5" t="e">
        <f>IF(I289=#REF!,'Fixture list'!G289,"")</f>
        <v>#REF!</v>
      </c>
      <c r="F289" s="5" t="str">
        <f t="shared" si="35"/>
        <v>450961</v>
      </c>
      <c r="G289" s="13">
        <v>45096</v>
      </c>
      <c r="H289" s="14" t="s">
        <v>42</v>
      </c>
      <c r="I289" s="14" t="s">
        <v>63</v>
      </c>
      <c r="J289" s="14" t="s">
        <v>9</v>
      </c>
      <c r="K289" s="14" t="s">
        <v>16</v>
      </c>
      <c r="L289" s="14" t="s">
        <v>11</v>
      </c>
      <c r="M289" s="14" t="s">
        <v>25</v>
      </c>
      <c r="N289" s="14" t="s">
        <v>13</v>
      </c>
      <c r="O289" s="14" t="s">
        <v>14</v>
      </c>
      <c r="P289" s="14" t="s">
        <v>840</v>
      </c>
      <c r="Q289" s="12">
        <f t="shared" si="36"/>
        <v>1</v>
      </c>
      <c r="R289" s="12" cm="1">
        <f t="array" ref="R289">SUMPRODUCT(($G$2:$G$3117=G289)*(Q289&gt;$Q$2:$Q$3117))+1</f>
        <v>1</v>
      </c>
      <c r="S289" s="12">
        <f t="shared" si="37"/>
        <v>100581</v>
      </c>
      <c r="T289" cm="1">
        <f t="array" ref="T289">SUMPRODUCT(($G$2:$G$3117=G289)*(S289&gt;$S$2:$S$3117))+1</f>
        <v>1</v>
      </c>
      <c r="U289" t="str">
        <f t="shared" si="38"/>
        <v xml:space="preserve">CARLISLE </v>
      </c>
      <c r="V289">
        <v>0</v>
      </c>
      <c r="W289" t="s">
        <v>30</v>
      </c>
      <c r="X289">
        <f t="shared" si="39"/>
        <v>2023</v>
      </c>
    </row>
    <row r="290" spans="1:24" x14ac:dyDescent="0.25">
      <c r="A290" s="10" t="str">
        <f t="shared" si="32"/>
        <v/>
      </c>
      <c r="B290" s="10" t="str">
        <f t="shared" si="33"/>
        <v/>
      </c>
      <c r="C290" s="10" t="str">
        <f t="shared" si="34"/>
        <v>Afternoon45105</v>
      </c>
      <c r="D290" s="5" t="str">
        <f>IF('by region'!$C$2="Any","Any",'Fixture list'!W290)&amp;M290&amp;IF('by region'!$I$2="Any","Any",N290)&amp;G290</f>
        <v>AnyFlatAny45105</v>
      </c>
      <c r="E290" s="5" t="e">
        <f>IF(I290=#REF!,'Fixture list'!G290,"")</f>
        <v>#REF!</v>
      </c>
      <c r="F290" s="5" t="str">
        <f t="shared" si="35"/>
        <v>451051</v>
      </c>
      <c r="G290" s="13">
        <v>45105</v>
      </c>
      <c r="H290" s="14" t="s">
        <v>27</v>
      </c>
      <c r="I290" s="14" t="s">
        <v>63</v>
      </c>
      <c r="J290" s="14" t="s">
        <v>9</v>
      </c>
      <c r="K290" s="14" t="s">
        <v>16</v>
      </c>
      <c r="L290" s="14" t="s">
        <v>11</v>
      </c>
      <c r="M290" s="14" t="s">
        <v>25</v>
      </c>
      <c r="N290" s="14" t="s">
        <v>13</v>
      </c>
      <c r="O290" s="14" t="s">
        <v>14</v>
      </c>
      <c r="P290" s="14" t="s">
        <v>885</v>
      </c>
      <c r="Q290" s="12">
        <f t="shared" si="36"/>
        <v>1</v>
      </c>
      <c r="R290" s="12" cm="1">
        <f t="array" ref="R290">SUMPRODUCT(($G$2:$G$3117=G290)*(Q290&gt;$Q$2:$Q$3117))+1</f>
        <v>1</v>
      </c>
      <c r="S290" s="12">
        <f t="shared" si="37"/>
        <v>100577</v>
      </c>
      <c r="T290" cm="1">
        <f t="array" ref="T290">SUMPRODUCT(($G$2:$G$3117=G290)*(S290&gt;$S$2:$S$3117))+1</f>
        <v>1</v>
      </c>
      <c r="U290" t="str">
        <f t="shared" si="38"/>
        <v xml:space="preserve">CARLISLE </v>
      </c>
      <c r="V290">
        <v>0</v>
      </c>
      <c r="W290" t="s">
        <v>11</v>
      </c>
      <c r="X290">
        <f t="shared" si="39"/>
        <v>2023</v>
      </c>
    </row>
    <row r="291" spans="1:24" x14ac:dyDescent="0.25">
      <c r="A291" s="10" t="str">
        <f t="shared" si="32"/>
        <v/>
      </c>
      <c r="B291" s="10" t="str">
        <f t="shared" si="33"/>
        <v/>
      </c>
      <c r="C291" s="10" t="str">
        <f t="shared" si="34"/>
        <v>Evening45115</v>
      </c>
      <c r="D291" s="5" t="str">
        <f>IF('by region'!$C$2="Any","Any",'Fixture list'!W291)&amp;M291&amp;IF('by region'!$I$2="Any","Any",N291)&amp;G291</f>
        <v>AnyFlatAny45115</v>
      </c>
      <c r="E291" s="5" t="e">
        <f>IF(I291=#REF!,'Fixture list'!G291,"")</f>
        <v>#REF!</v>
      </c>
      <c r="F291" s="5" t="str">
        <f t="shared" si="35"/>
        <v>451155</v>
      </c>
      <c r="G291" s="13">
        <v>45115</v>
      </c>
      <c r="H291" s="14" t="s">
        <v>37</v>
      </c>
      <c r="I291" s="14" t="s">
        <v>63</v>
      </c>
      <c r="J291" s="14" t="s">
        <v>80</v>
      </c>
      <c r="K291" s="14" t="s">
        <v>16</v>
      </c>
      <c r="L291" s="14" t="s">
        <v>11</v>
      </c>
      <c r="M291" s="14" t="s">
        <v>25</v>
      </c>
      <c r="N291" s="14" t="s">
        <v>13</v>
      </c>
      <c r="O291" s="14" t="s">
        <v>14</v>
      </c>
      <c r="P291" s="14" t="s">
        <v>933</v>
      </c>
      <c r="Q291" s="12">
        <f t="shared" si="36"/>
        <v>2</v>
      </c>
      <c r="R291" s="12" cm="1">
        <f t="array" ref="R291">SUMPRODUCT(($G$2:$G$3117=G291)*(Q291&gt;$Q$2:$Q$3117))+1</f>
        <v>5</v>
      </c>
      <c r="S291" s="12">
        <f t="shared" si="37"/>
        <v>500575</v>
      </c>
      <c r="T291" cm="1">
        <f t="array" ref="T291">SUMPRODUCT(($G$2:$G$3117=G291)*(S291&gt;$S$2:$S$3117))+1</f>
        <v>5</v>
      </c>
      <c r="U291" t="str">
        <f t="shared" si="38"/>
        <v>CARLISLE †</v>
      </c>
      <c r="V291">
        <v>0</v>
      </c>
      <c r="W291" t="s">
        <v>30</v>
      </c>
      <c r="X291">
        <f t="shared" si="39"/>
        <v>2023</v>
      </c>
    </row>
    <row r="292" spans="1:24" x14ac:dyDescent="0.25">
      <c r="A292" s="10" t="str">
        <f t="shared" si="32"/>
        <v/>
      </c>
      <c r="B292" s="10" t="str">
        <f t="shared" si="33"/>
        <v/>
      </c>
      <c r="C292" s="10" t="str">
        <f t="shared" si="34"/>
        <v>Afternoon45120</v>
      </c>
      <c r="D292" s="5" t="str">
        <f>IF('by region'!$C$2="Any","Any",'Fixture list'!W292)&amp;M292&amp;IF('by region'!$I$2="Any","Any",N292)&amp;G292</f>
        <v>AnyFlatAny45120</v>
      </c>
      <c r="E292" s="5" t="e">
        <f>IF(I292=#REF!,'Fixture list'!G292,"")</f>
        <v>#REF!</v>
      </c>
      <c r="F292" s="5" t="str">
        <f t="shared" si="35"/>
        <v>451203</v>
      </c>
      <c r="G292" s="13">
        <v>45120</v>
      </c>
      <c r="H292" s="14" t="s">
        <v>34</v>
      </c>
      <c r="I292" s="14" t="s">
        <v>63</v>
      </c>
      <c r="J292" s="14" t="s">
        <v>9</v>
      </c>
      <c r="K292" s="14" t="s">
        <v>16</v>
      </c>
      <c r="L292" s="14" t="s">
        <v>11</v>
      </c>
      <c r="M292" s="14" t="s">
        <v>25</v>
      </c>
      <c r="N292" s="14" t="s">
        <v>13</v>
      </c>
      <c r="O292" s="14" t="s">
        <v>14</v>
      </c>
      <c r="P292" s="14" t="s">
        <v>954</v>
      </c>
      <c r="Q292" s="12">
        <f t="shared" si="36"/>
        <v>1</v>
      </c>
      <c r="R292" s="12" cm="1">
        <f t="array" ref="R292">SUMPRODUCT(($G$2:$G$3117=G292)*(Q292&gt;$Q$2:$Q$3117))+1</f>
        <v>1</v>
      </c>
      <c r="S292" s="12">
        <f t="shared" si="37"/>
        <v>101671</v>
      </c>
      <c r="T292" cm="1">
        <f t="array" ref="T292">SUMPRODUCT(($G$2:$G$3117=G292)*(S292&gt;$S$2:$S$3117))+1</f>
        <v>3</v>
      </c>
      <c r="U292" t="str">
        <f t="shared" si="38"/>
        <v xml:space="preserve">CARLISLE </v>
      </c>
      <c r="V292">
        <v>0</v>
      </c>
      <c r="W292" t="s">
        <v>19</v>
      </c>
      <c r="X292">
        <f t="shared" si="39"/>
        <v>2023</v>
      </c>
    </row>
    <row r="293" spans="1:24" x14ac:dyDescent="0.25">
      <c r="A293" s="10" t="str">
        <f t="shared" si="32"/>
        <v/>
      </c>
      <c r="B293" s="10" t="str">
        <f t="shared" si="33"/>
        <v/>
      </c>
      <c r="C293" s="10" t="str">
        <f t="shared" si="34"/>
        <v>Evening45145</v>
      </c>
      <c r="D293" s="5" t="str">
        <f>IF('by region'!$C$2="Any","Any",'Fixture list'!W293)&amp;M293&amp;IF('by region'!$I$2="Any","Any",N293)&amp;G293</f>
        <v>AnyFlatAny45145</v>
      </c>
      <c r="E293" s="5" t="e">
        <f>IF(I293=#REF!,'Fixture list'!G293,"")</f>
        <v>#REF!</v>
      </c>
      <c r="F293" s="5" t="str">
        <f t="shared" si="35"/>
        <v>451453</v>
      </c>
      <c r="G293" s="13">
        <v>45145</v>
      </c>
      <c r="H293" s="14" t="s">
        <v>42</v>
      </c>
      <c r="I293" s="14" t="s">
        <v>63</v>
      </c>
      <c r="J293" s="14" t="s">
        <v>80</v>
      </c>
      <c r="K293" s="14" t="s">
        <v>16</v>
      </c>
      <c r="L293" s="14" t="s">
        <v>11</v>
      </c>
      <c r="M293" s="14" t="s">
        <v>25</v>
      </c>
      <c r="N293" s="14" t="s">
        <v>13</v>
      </c>
      <c r="O293" s="14" t="s">
        <v>14</v>
      </c>
      <c r="P293" s="14" t="s">
        <v>1072</v>
      </c>
      <c r="Q293" s="12">
        <f t="shared" si="36"/>
        <v>2</v>
      </c>
      <c r="R293" s="12" cm="1">
        <f t="array" ref="R293">SUMPRODUCT(($G$2:$G$3117=G293)*(Q293&gt;$Q$2:$Q$3117))+1</f>
        <v>3</v>
      </c>
      <c r="S293" s="12">
        <f t="shared" si="37"/>
        <v>300579</v>
      </c>
      <c r="T293" cm="1">
        <f t="array" ref="T293">SUMPRODUCT(($G$2:$G$3117=G293)*(S293&gt;$S$2:$S$3117))+1</f>
        <v>3</v>
      </c>
      <c r="U293" t="str">
        <f t="shared" si="38"/>
        <v>CARLISLE †</v>
      </c>
      <c r="V293">
        <v>0</v>
      </c>
      <c r="W293" t="s">
        <v>11</v>
      </c>
      <c r="X293">
        <f t="shared" si="39"/>
        <v>2023</v>
      </c>
    </row>
    <row r="294" spans="1:24" x14ac:dyDescent="0.25">
      <c r="A294" s="10" t="str">
        <f t="shared" si="32"/>
        <v/>
      </c>
      <c r="B294" s="10" t="str">
        <f t="shared" si="33"/>
        <v/>
      </c>
      <c r="C294" s="10" t="str">
        <f t="shared" si="34"/>
        <v>Afternoon45161</v>
      </c>
      <c r="D294" s="5" t="str">
        <f>IF('by region'!$C$2="Any","Any",'Fixture list'!W294)&amp;M294&amp;IF('by region'!$I$2="Any","Any",N294)&amp;G294</f>
        <v>AnyFlatAny45161</v>
      </c>
      <c r="E294" s="5" t="e">
        <f>IF(I294=#REF!,'Fixture list'!G294,"")</f>
        <v>#REF!</v>
      </c>
      <c r="F294" s="5" t="str">
        <f t="shared" si="35"/>
        <v>451613</v>
      </c>
      <c r="G294" s="13">
        <v>45161</v>
      </c>
      <c r="H294" s="14" t="s">
        <v>27</v>
      </c>
      <c r="I294" s="14" t="s">
        <v>63</v>
      </c>
      <c r="J294" s="14" t="s">
        <v>9</v>
      </c>
      <c r="K294" s="14" t="s">
        <v>16</v>
      </c>
      <c r="L294" s="14" t="s">
        <v>19</v>
      </c>
      <c r="M294" s="14" t="s">
        <v>25</v>
      </c>
      <c r="N294" s="14" t="s">
        <v>13</v>
      </c>
      <c r="O294" s="14" t="s">
        <v>14</v>
      </c>
      <c r="P294" s="14" t="s">
        <v>1143</v>
      </c>
      <c r="Q294" s="12">
        <f t="shared" si="36"/>
        <v>1</v>
      </c>
      <c r="R294" s="12" cm="1">
        <f t="array" ref="R294">SUMPRODUCT(($G$2:$G$3117=G294)*(Q294&gt;$Q$2:$Q$3117))+1</f>
        <v>1</v>
      </c>
      <c r="S294" s="12">
        <f t="shared" si="37"/>
        <v>111635</v>
      </c>
      <c r="T294" cm="1">
        <f t="array" ref="T294">SUMPRODUCT(($G$2:$G$3117=G294)*(S294&gt;$S$2:$S$3117))+1</f>
        <v>3</v>
      </c>
      <c r="U294" t="str">
        <f t="shared" si="38"/>
        <v xml:space="preserve">CARLISLE </v>
      </c>
      <c r="V294">
        <v>1</v>
      </c>
      <c r="W294" t="s">
        <v>19</v>
      </c>
      <c r="X294">
        <f t="shared" si="39"/>
        <v>2023</v>
      </c>
    </row>
    <row r="295" spans="1:24" x14ac:dyDescent="0.25">
      <c r="A295" s="10" t="str">
        <f t="shared" si="32"/>
        <v/>
      </c>
      <c r="B295" s="10" t="str">
        <f t="shared" si="33"/>
        <v/>
      </c>
      <c r="C295" s="10" t="str">
        <f t="shared" si="34"/>
        <v>Afternoon45169</v>
      </c>
      <c r="D295" s="5" t="str">
        <f>IF('by region'!$C$2="Any","Any",'Fixture list'!W295)&amp;M295&amp;IF('by region'!$I$2="Any","Any",N295)&amp;G295</f>
        <v>AnyFlatAny45169</v>
      </c>
      <c r="E295" s="5" t="e">
        <f>IF(I295=#REF!,'Fixture list'!G295,"")</f>
        <v>#REF!</v>
      </c>
      <c r="F295" s="5" t="str">
        <f t="shared" si="35"/>
        <v>451691</v>
      </c>
      <c r="G295" s="13">
        <v>45169</v>
      </c>
      <c r="H295" s="14" t="s">
        <v>34</v>
      </c>
      <c r="I295" s="14" t="s">
        <v>63</v>
      </c>
      <c r="J295" s="14" t="s">
        <v>9</v>
      </c>
      <c r="K295" s="14" t="s">
        <v>16</v>
      </c>
      <c r="L295" s="14" t="s">
        <v>19</v>
      </c>
      <c r="M295" s="14" t="s">
        <v>25</v>
      </c>
      <c r="N295" s="14" t="s">
        <v>13</v>
      </c>
      <c r="O295" s="14" t="s">
        <v>14</v>
      </c>
      <c r="P295" s="14" t="s">
        <v>1181</v>
      </c>
      <c r="Q295" s="12">
        <f t="shared" si="36"/>
        <v>1</v>
      </c>
      <c r="R295" s="12" cm="1">
        <f t="array" ref="R295">SUMPRODUCT(($G$2:$G$3117=G295)*(Q295&gt;$Q$2:$Q$3117))+1</f>
        <v>1</v>
      </c>
      <c r="S295" s="12">
        <f t="shared" si="37"/>
        <v>100906</v>
      </c>
      <c r="T295" cm="1">
        <f t="array" ref="T295">SUMPRODUCT(($G$2:$G$3117=G295)*(S295&gt;$S$2:$S$3117))+1</f>
        <v>1</v>
      </c>
      <c r="U295" t="str">
        <f t="shared" si="38"/>
        <v xml:space="preserve">CARLISLE </v>
      </c>
      <c r="V295">
        <v>1</v>
      </c>
      <c r="W295" t="s">
        <v>17</v>
      </c>
      <c r="X295">
        <f t="shared" si="39"/>
        <v>2023</v>
      </c>
    </row>
    <row r="296" spans="1:24" x14ac:dyDescent="0.25">
      <c r="A296" s="10" t="str">
        <f t="shared" si="32"/>
        <v/>
      </c>
      <c r="B296" s="10" t="str">
        <f t="shared" si="33"/>
        <v/>
      </c>
      <c r="C296" s="10" t="str">
        <f t="shared" si="34"/>
        <v>Afternoon45170</v>
      </c>
      <c r="D296" s="5" t="str">
        <f>IF('by region'!$C$2="Any","Any",'Fixture list'!W296)&amp;M296&amp;IF('by region'!$I$2="Any","Any",N296)&amp;G296</f>
        <v>AnyFlatAny45170</v>
      </c>
      <c r="E296" s="5" t="e">
        <f>IF(I296=#REF!,'Fixture list'!G296,"")</f>
        <v>#REF!</v>
      </c>
      <c r="F296" s="5" t="str">
        <f t="shared" si="35"/>
        <v>451701</v>
      </c>
      <c r="G296" s="13">
        <v>45170</v>
      </c>
      <c r="H296" s="14" t="s">
        <v>35</v>
      </c>
      <c r="I296" s="14" t="s">
        <v>63</v>
      </c>
      <c r="J296" s="14" t="s">
        <v>9</v>
      </c>
      <c r="K296" s="14" t="s">
        <v>16</v>
      </c>
      <c r="L296" s="14" t="s">
        <v>11</v>
      </c>
      <c r="M296" s="14" t="s">
        <v>25</v>
      </c>
      <c r="N296" s="14" t="s">
        <v>13</v>
      </c>
      <c r="O296" s="14" t="s">
        <v>14</v>
      </c>
      <c r="P296" s="14" t="s">
        <v>1186</v>
      </c>
      <c r="Q296" s="12">
        <f t="shared" si="36"/>
        <v>1</v>
      </c>
      <c r="R296" s="12" cm="1">
        <f t="array" ref="R296">SUMPRODUCT(($G$2:$G$3117=G296)*(Q296&gt;$Q$2:$Q$3117))+1</f>
        <v>1</v>
      </c>
      <c r="S296" s="12">
        <f t="shared" si="37"/>
        <v>101428</v>
      </c>
      <c r="T296" cm="1">
        <f t="array" ref="T296">SUMPRODUCT(($G$2:$G$3117=G296)*(S296&gt;$S$2:$S$3117))+1</f>
        <v>1</v>
      </c>
      <c r="U296" t="str">
        <f t="shared" si="38"/>
        <v xml:space="preserve">CARLISLE </v>
      </c>
      <c r="V296">
        <v>0</v>
      </c>
      <c r="W296" t="s">
        <v>11</v>
      </c>
      <c r="X296">
        <f t="shared" si="39"/>
        <v>2023</v>
      </c>
    </row>
    <row r="297" spans="1:24" x14ac:dyDescent="0.25">
      <c r="A297" s="10" t="str">
        <f t="shared" si="32"/>
        <v/>
      </c>
      <c r="B297" s="10" t="str">
        <f t="shared" si="33"/>
        <v/>
      </c>
      <c r="C297" s="10" t="str">
        <f t="shared" si="34"/>
        <v>Evening45176</v>
      </c>
      <c r="D297" s="5" t="str">
        <f>IF('by region'!$C$2="Any","Any",'Fixture list'!W297)&amp;M297&amp;IF('by region'!$I$2="Any","Any",N297)&amp;G297</f>
        <v>AnyFlatAny45176</v>
      </c>
      <c r="E297" s="5" t="e">
        <f>IF(I297=#REF!,'Fixture list'!G297,"")</f>
        <v>#REF!</v>
      </c>
      <c r="F297" s="5" t="str">
        <f t="shared" si="35"/>
        <v>451765</v>
      </c>
      <c r="G297" s="13">
        <v>45176</v>
      </c>
      <c r="H297" s="14" t="s">
        <v>34</v>
      </c>
      <c r="I297" s="14" t="s">
        <v>63</v>
      </c>
      <c r="J297" s="14" t="s">
        <v>80</v>
      </c>
      <c r="K297" s="14" t="s">
        <v>30</v>
      </c>
      <c r="L297" s="14" t="s">
        <v>11</v>
      </c>
      <c r="M297" s="14" t="s">
        <v>25</v>
      </c>
      <c r="N297" s="14" t="s">
        <v>30</v>
      </c>
      <c r="O297" s="14" t="s">
        <v>21</v>
      </c>
      <c r="P297" s="14" t="s">
        <v>1211</v>
      </c>
      <c r="Q297" s="12">
        <f t="shared" si="36"/>
        <v>2</v>
      </c>
      <c r="R297" s="12" cm="1">
        <f t="array" ref="R297">SUMPRODUCT(($G$2:$G$3117=G297)*(Q297&gt;$Q$2:$Q$3117))+1</f>
        <v>4</v>
      </c>
      <c r="S297" s="12">
        <f t="shared" si="37"/>
        <v>499986</v>
      </c>
      <c r="T297" cm="1">
        <f t="array" ref="T297">SUMPRODUCT(($G$2:$G$3117=G297)*(S297&gt;$S$2:$S$3117))+1</f>
        <v>5</v>
      </c>
      <c r="U297" t="str">
        <f t="shared" si="38"/>
        <v>CARLISLE †</v>
      </c>
      <c r="V297">
        <v>0</v>
      </c>
      <c r="W297" t="s">
        <v>30</v>
      </c>
      <c r="X297">
        <f t="shared" si="39"/>
        <v>2023</v>
      </c>
    </row>
    <row r="298" spans="1:24" x14ac:dyDescent="0.25">
      <c r="A298" s="10" t="str">
        <f t="shared" si="32"/>
        <v/>
      </c>
      <c r="B298" s="10" t="str">
        <f t="shared" si="33"/>
        <v/>
      </c>
      <c r="C298" s="10" t="str">
        <f t="shared" si="34"/>
        <v>Afternoon45182</v>
      </c>
      <c r="D298" s="5" t="str">
        <f>IF('by region'!$C$2="Any","Any",'Fixture list'!W298)&amp;M298&amp;IF('by region'!$I$2="Any","Any",N298)&amp;G298</f>
        <v>AnyFlatAny45182</v>
      </c>
      <c r="E298" s="5" t="e">
        <f>IF(I298=#REF!,'Fixture list'!G298,"")</f>
        <v>#REF!</v>
      </c>
      <c r="F298" s="5" t="str">
        <f t="shared" si="35"/>
        <v>451822</v>
      </c>
      <c r="G298" s="13">
        <v>45182</v>
      </c>
      <c r="H298" s="14" t="s">
        <v>27</v>
      </c>
      <c r="I298" s="14" t="s">
        <v>63</v>
      </c>
      <c r="J298" s="14" t="s">
        <v>9</v>
      </c>
      <c r="K298" s="14" t="s">
        <v>16</v>
      </c>
      <c r="L298" s="14" t="s">
        <v>19</v>
      </c>
      <c r="M298" s="14" t="s">
        <v>25</v>
      </c>
      <c r="N298" s="14" t="s">
        <v>13</v>
      </c>
      <c r="O298" s="14" t="s">
        <v>14</v>
      </c>
      <c r="P298" s="14" t="s">
        <v>1237</v>
      </c>
      <c r="Q298" s="12">
        <f t="shared" si="36"/>
        <v>1</v>
      </c>
      <c r="R298" s="12" cm="1">
        <f t="array" ref="R298">SUMPRODUCT(($G$2:$G$3117=G298)*(Q298&gt;$Q$2:$Q$3117))+1</f>
        <v>1</v>
      </c>
      <c r="S298" s="12">
        <f t="shared" si="37"/>
        <v>100776</v>
      </c>
      <c r="T298" cm="1">
        <f t="array" ref="T298">SUMPRODUCT(($G$2:$G$3117=G298)*(S298&gt;$S$2:$S$3117))+1</f>
        <v>2</v>
      </c>
      <c r="U298" t="str">
        <f t="shared" si="38"/>
        <v xml:space="preserve">CARLISLE </v>
      </c>
      <c r="V298">
        <v>0</v>
      </c>
      <c r="W298" t="s">
        <v>17</v>
      </c>
      <c r="X298">
        <f t="shared" si="39"/>
        <v>2023</v>
      </c>
    </row>
    <row r="299" spans="1:24" x14ac:dyDescent="0.25">
      <c r="A299" s="10" t="str">
        <f t="shared" si="32"/>
        <v/>
      </c>
      <c r="B299" s="10" t="str">
        <f t="shared" si="33"/>
        <v/>
      </c>
      <c r="C299" s="10" t="str">
        <f t="shared" si="34"/>
        <v>Afternoon45218</v>
      </c>
      <c r="D299" s="5" t="str">
        <f>IF('by region'!$C$2="Any","Any",'Fixture list'!W299)&amp;M299&amp;IF('by region'!$I$2="Any","Any",N299)&amp;G299</f>
        <v>AnyJumpAny45218</v>
      </c>
      <c r="E299" s="5" t="e">
        <f>IF(I299=#REF!,'Fixture list'!G299,"")</f>
        <v>#REF!</v>
      </c>
      <c r="F299" s="5" t="str">
        <f t="shared" si="35"/>
        <v>452181</v>
      </c>
      <c r="G299" s="13">
        <v>45218</v>
      </c>
      <c r="H299" s="14" t="s">
        <v>34</v>
      </c>
      <c r="I299" s="14" t="s">
        <v>63</v>
      </c>
      <c r="J299" s="14" t="s">
        <v>9</v>
      </c>
      <c r="K299" s="14" t="s">
        <v>16</v>
      </c>
      <c r="L299" s="14" t="s">
        <v>19</v>
      </c>
      <c r="M299" s="14" t="s">
        <v>12</v>
      </c>
      <c r="N299" s="14" t="s">
        <v>13</v>
      </c>
      <c r="O299" s="14" t="s">
        <v>14</v>
      </c>
      <c r="P299" s="14" t="s">
        <v>1379</v>
      </c>
      <c r="Q299" s="12">
        <f t="shared" si="36"/>
        <v>1</v>
      </c>
      <c r="R299" s="12" cm="1">
        <f t="array" ref="R299">SUMPRODUCT(($G$2:$G$3117=G299)*(Q299&gt;$Q$2:$Q$3117))+1</f>
        <v>1</v>
      </c>
      <c r="S299" s="12">
        <f t="shared" si="37"/>
        <v>100582</v>
      </c>
      <c r="T299" cm="1">
        <f t="array" ref="T299">SUMPRODUCT(($G$2:$G$3117=G299)*(S299&gt;$S$2:$S$3117))+1</f>
        <v>1</v>
      </c>
      <c r="U299" t="str">
        <f t="shared" si="38"/>
        <v xml:space="preserve">Carlisle </v>
      </c>
      <c r="V299">
        <v>0</v>
      </c>
      <c r="W299" t="s">
        <v>11</v>
      </c>
      <c r="X299">
        <f t="shared" si="39"/>
        <v>2023</v>
      </c>
    </row>
    <row r="300" spans="1:24" x14ac:dyDescent="0.25">
      <c r="A300" s="10" t="str">
        <f t="shared" si="32"/>
        <v/>
      </c>
      <c r="B300" s="10" t="str">
        <f t="shared" si="33"/>
        <v/>
      </c>
      <c r="C300" s="10" t="str">
        <f t="shared" si="34"/>
        <v>Afternoon45225</v>
      </c>
      <c r="D300" s="5" t="str">
        <f>IF('by region'!$C$2="Any","Any",'Fixture list'!W300)&amp;M300&amp;IF('by region'!$I$2="Any","Any",N300)&amp;G300</f>
        <v>AnyJumpAny45225</v>
      </c>
      <c r="E300" s="5" t="e">
        <f>IF(I300=#REF!,'Fixture list'!G300,"")</f>
        <v>#REF!</v>
      </c>
      <c r="F300" s="5" t="str">
        <f t="shared" si="35"/>
        <v>452251</v>
      </c>
      <c r="G300" s="13">
        <v>45225</v>
      </c>
      <c r="H300" s="14" t="s">
        <v>34</v>
      </c>
      <c r="I300" s="14" t="s">
        <v>63</v>
      </c>
      <c r="J300" s="14" t="s">
        <v>9</v>
      </c>
      <c r="K300" s="14" t="s">
        <v>16</v>
      </c>
      <c r="L300" s="14" t="s">
        <v>17</v>
      </c>
      <c r="M300" s="14" t="s">
        <v>12</v>
      </c>
      <c r="N300" s="14" t="s">
        <v>13</v>
      </c>
      <c r="O300" s="14" t="s">
        <v>14</v>
      </c>
      <c r="P300" s="14" t="s">
        <v>1408</v>
      </c>
      <c r="Q300" s="12">
        <f t="shared" si="36"/>
        <v>1</v>
      </c>
      <c r="R300" s="12" cm="1">
        <f t="array" ref="R300">SUMPRODUCT(($G$2:$G$3117=G300)*(Q300&gt;$Q$2:$Q$3117))+1</f>
        <v>1</v>
      </c>
      <c r="S300" s="12">
        <f t="shared" si="37"/>
        <v>100571</v>
      </c>
      <c r="T300" cm="1">
        <f t="array" ref="T300">SUMPRODUCT(($G$2:$G$3117=G300)*(S300&gt;$S$2:$S$3117))+1</f>
        <v>1</v>
      </c>
      <c r="U300" t="str">
        <f t="shared" si="38"/>
        <v xml:space="preserve">Carlisle </v>
      </c>
      <c r="V300">
        <v>0</v>
      </c>
      <c r="W300" t="s">
        <v>19</v>
      </c>
      <c r="X300">
        <f t="shared" si="39"/>
        <v>2023</v>
      </c>
    </row>
    <row r="301" spans="1:24" x14ac:dyDescent="0.25">
      <c r="A301" s="10" t="str">
        <f t="shared" si="32"/>
        <v/>
      </c>
      <c r="B301" s="10" t="str">
        <f t="shared" si="33"/>
        <v/>
      </c>
      <c r="C301" s="10" t="str">
        <f t="shared" si="34"/>
        <v>Afternoon45235</v>
      </c>
      <c r="D301" s="5" t="str">
        <f>IF('by region'!$C$2="Any","Any",'Fixture list'!W301)&amp;M301&amp;IF('by region'!$I$2="Any","Any",N301)&amp;G301</f>
        <v>AnyJumpAny45235</v>
      </c>
      <c r="E301" s="5" t="e">
        <f>IF(I301=#REF!,'Fixture list'!G301,"")</f>
        <v>#REF!</v>
      </c>
      <c r="F301" s="5" t="str">
        <f t="shared" si="35"/>
        <v>452351</v>
      </c>
      <c r="G301" s="13">
        <v>45235</v>
      </c>
      <c r="H301" s="14" t="s">
        <v>40</v>
      </c>
      <c r="I301" s="14" t="s">
        <v>63</v>
      </c>
      <c r="J301" s="14" t="s">
        <v>9</v>
      </c>
      <c r="K301" s="14" t="s">
        <v>16</v>
      </c>
      <c r="L301" s="14" t="s">
        <v>17</v>
      </c>
      <c r="M301" s="14" t="s">
        <v>12</v>
      </c>
      <c r="N301" s="14" t="s">
        <v>13</v>
      </c>
      <c r="O301" s="14" t="s">
        <v>14</v>
      </c>
      <c r="P301" s="14" t="s">
        <v>1446</v>
      </c>
      <c r="Q301" s="12">
        <f t="shared" si="36"/>
        <v>1</v>
      </c>
      <c r="R301" s="12" cm="1">
        <f t="array" ref="R301">SUMPRODUCT(($G$2:$G$3117=G301)*(Q301&gt;$Q$2:$Q$3117))+1</f>
        <v>1</v>
      </c>
      <c r="S301" s="12">
        <f t="shared" si="37"/>
        <v>100586</v>
      </c>
      <c r="T301" cm="1">
        <f t="array" ref="T301">SUMPRODUCT(($G$2:$G$3117=G301)*(S301&gt;$S$2:$S$3117))+1</f>
        <v>1</v>
      </c>
      <c r="U301" t="str">
        <f t="shared" si="38"/>
        <v xml:space="preserve">Carlisle </v>
      </c>
      <c r="V301">
        <v>0</v>
      </c>
      <c r="W301" t="s">
        <v>17</v>
      </c>
      <c r="X301">
        <f t="shared" si="39"/>
        <v>2023</v>
      </c>
    </row>
    <row r="302" spans="1:24" x14ac:dyDescent="0.25">
      <c r="A302" s="10" t="str">
        <f t="shared" si="32"/>
        <v/>
      </c>
      <c r="B302" s="10" t="str">
        <f t="shared" si="33"/>
        <v/>
      </c>
      <c r="C302" s="10" t="str">
        <f t="shared" si="34"/>
        <v>Afternoon45243</v>
      </c>
      <c r="D302" s="5" t="str">
        <f>IF('by region'!$C$2="Any","Any",'Fixture list'!W302)&amp;M302&amp;IF('by region'!$I$2="Any","Any",N302)&amp;G302</f>
        <v>AnyJumpAny45243</v>
      </c>
      <c r="E302" s="5" t="e">
        <f>IF(I302=#REF!,'Fixture list'!G302,"")</f>
        <v>#REF!</v>
      </c>
      <c r="F302" s="5" t="str">
        <f t="shared" si="35"/>
        <v>452431</v>
      </c>
      <c r="G302" s="13">
        <v>45243</v>
      </c>
      <c r="H302" s="14" t="s">
        <v>42</v>
      </c>
      <c r="I302" s="14" t="s">
        <v>63</v>
      </c>
      <c r="J302" s="14" t="s">
        <v>9</v>
      </c>
      <c r="K302" s="14" t="s">
        <v>16</v>
      </c>
      <c r="L302" s="14" t="s">
        <v>19</v>
      </c>
      <c r="M302" s="14" t="s">
        <v>12</v>
      </c>
      <c r="N302" s="14" t="s">
        <v>13</v>
      </c>
      <c r="O302" s="14" t="s">
        <v>14</v>
      </c>
      <c r="P302" s="14" t="s">
        <v>1476</v>
      </c>
      <c r="Q302" s="12">
        <f t="shared" si="36"/>
        <v>1</v>
      </c>
      <c r="R302" s="12" cm="1">
        <f t="array" ref="R302">SUMPRODUCT(($G$2:$G$3117=G302)*(Q302&gt;$Q$2:$Q$3117))+1</f>
        <v>1</v>
      </c>
      <c r="S302" s="12">
        <f t="shared" si="37"/>
        <v>100584</v>
      </c>
      <c r="T302" cm="1">
        <f t="array" ref="T302">SUMPRODUCT(($G$2:$G$3117=G302)*(S302&gt;$S$2:$S$3117))+1</f>
        <v>1</v>
      </c>
      <c r="U302" t="str">
        <f t="shared" si="38"/>
        <v xml:space="preserve">Carlisle </v>
      </c>
      <c r="V302">
        <v>0</v>
      </c>
      <c r="W302" t="s">
        <v>30</v>
      </c>
      <c r="X302">
        <f t="shared" si="39"/>
        <v>2023</v>
      </c>
    </row>
    <row r="303" spans="1:24" x14ac:dyDescent="0.25">
      <c r="A303" s="10" t="str">
        <f t="shared" si="32"/>
        <v/>
      </c>
      <c r="B303" s="10" t="str">
        <f t="shared" si="33"/>
        <v/>
      </c>
      <c r="C303" s="10" t="str">
        <f t="shared" si="34"/>
        <v>Afternoon45263</v>
      </c>
      <c r="D303" s="5" t="str">
        <f>IF('by region'!$C$2="Any","Any",'Fixture list'!W303)&amp;M303&amp;IF('by region'!$I$2="Any","Any",N303)&amp;G303</f>
        <v>AnyJumpAny45263</v>
      </c>
      <c r="E303" s="5" t="e">
        <f>IF(I303=#REF!,'Fixture list'!G303,"")</f>
        <v>#REF!</v>
      </c>
      <c r="F303" s="5" t="str">
        <f t="shared" si="35"/>
        <v>452631</v>
      </c>
      <c r="G303" s="13">
        <v>45263</v>
      </c>
      <c r="H303" s="14" t="s">
        <v>40</v>
      </c>
      <c r="I303" s="14" t="s">
        <v>63</v>
      </c>
      <c r="J303" s="14" t="s">
        <v>9</v>
      </c>
      <c r="K303" s="14" t="s">
        <v>16</v>
      </c>
      <c r="L303" s="14" t="s">
        <v>17</v>
      </c>
      <c r="M303" s="14" t="s">
        <v>12</v>
      </c>
      <c r="N303" s="14" t="s">
        <v>13</v>
      </c>
      <c r="O303" s="14" t="s">
        <v>14</v>
      </c>
      <c r="P303" s="14" t="s">
        <v>1546</v>
      </c>
      <c r="Q303" s="12">
        <f t="shared" si="36"/>
        <v>1</v>
      </c>
      <c r="R303" s="12" cm="1">
        <f t="array" ref="R303">SUMPRODUCT(($G$2:$G$3117=G303)*(Q303&gt;$Q$2:$Q$3117))+1</f>
        <v>1</v>
      </c>
      <c r="S303" s="12">
        <f t="shared" si="37"/>
        <v>100585</v>
      </c>
      <c r="T303" cm="1">
        <f t="array" ref="T303">SUMPRODUCT(($G$2:$G$3117=G303)*(S303&gt;$S$2:$S$3117))+1</f>
        <v>1</v>
      </c>
      <c r="U303" t="str">
        <f t="shared" si="38"/>
        <v xml:space="preserve">Carlisle </v>
      </c>
      <c r="V303">
        <v>0</v>
      </c>
      <c r="W303" t="s">
        <v>11</v>
      </c>
      <c r="X303">
        <f t="shared" si="39"/>
        <v>2023</v>
      </c>
    </row>
    <row r="304" spans="1:24" x14ac:dyDescent="0.25">
      <c r="A304" s="10" t="str">
        <f t="shared" si="32"/>
        <v/>
      </c>
      <c r="B304" s="10" t="str">
        <f t="shared" si="33"/>
        <v/>
      </c>
      <c r="C304" s="10" t="str">
        <f t="shared" si="34"/>
        <v>Afternoon45277</v>
      </c>
      <c r="D304" s="5" t="str">
        <f>IF('by region'!$C$2="Any","Any",'Fixture list'!W304)&amp;M304&amp;IF('by region'!$I$2="Any","Any",N304)&amp;G304</f>
        <v>AnyJumpAny45277</v>
      </c>
      <c r="E304" s="5" t="e">
        <f>IF(I304=#REF!,'Fixture list'!G304,"")</f>
        <v>#REF!</v>
      </c>
      <c r="F304" s="5" t="str">
        <f t="shared" si="35"/>
        <v>452771</v>
      </c>
      <c r="G304" s="13">
        <v>45277</v>
      </c>
      <c r="H304" s="14" t="s">
        <v>40</v>
      </c>
      <c r="I304" s="14" t="s">
        <v>63</v>
      </c>
      <c r="J304" s="14" t="s">
        <v>9</v>
      </c>
      <c r="K304" s="14" t="s">
        <v>16</v>
      </c>
      <c r="L304" s="14" t="s">
        <v>17</v>
      </c>
      <c r="M304" s="14" t="s">
        <v>12</v>
      </c>
      <c r="N304" s="14" t="s">
        <v>13</v>
      </c>
      <c r="O304" s="14" t="s">
        <v>14</v>
      </c>
      <c r="P304" s="14" t="s">
        <v>1596</v>
      </c>
      <c r="Q304" s="12">
        <f t="shared" si="36"/>
        <v>1</v>
      </c>
      <c r="R304" s="12" cm="1">
        <f t="array" ref="R304">SUMPRODUCT(($G$2:$G$3117=G304)*(Q304&gt;$Q$2:$Q$3117))+1</f>
        <v>1</v>
      </c>
      <c r="S304" s="12">
        <f t="shared" si="37"/>
        <v>100894</v>
      </c>
      <c r="T304" cm="1">
        <f t="array" ref="T304">SUMPRODUCT(($G$2:$G$3117=G304)*(S304&gt;$S$2:$S$3117))+1</f>
        <v>1</v>
      </c>
      <c r="U304" t="str">
        <f t="shared" si="38"/>
        <v xml:space="preserve">Carlisle </v>
      </c>
      <c r="V304">
        <v>0</v>
      </c>
      <c r="W304" t="s">
        <v>19</v>
      </c>
      <c r="X304">
        <f t="shared" si="39"/>
        <v>2023</v>
      </c>
    </row>
    <row r="305" spans="1:24" x14ac:dyDescent="0.25">
      <c r="A305" s="10" t="str">
        <f t="shared" si="32"/>
        <v/>
      </c>
      <c r="B305" s="10" t="str">
        <f t="shared" si="33"/>
        <v/>
      </c>
      <c r="C305" s="10" t="str">
        <f t="shared" si="34"/>
        <v>Afternoon45073</v>
      </c>
      <c r="D305" s="5" t="str">
        <f>IF('by region'!$C$2="Any","Any",'Fixture list'!W305)&amp;M305&amp;IF('by region'!$I$2="Any","Any",N305)&amp;G305</f>
        <v>AnyJumpAny45073</v>
      </c>
      <c r="E305" s="5" t="e">
        <f>IF(I305=#REF!,'Fixture list'!G305,"")</f>
        <v>#REF!</v>
      </c>
      <c r="F305" s="5" t="str">
        <f t="shared" si="35"/>
        <v>450737</v>
      </c>
      <c r="G305" s="13">
        <v>45073</v>
      </c>
      <c r="H305" s="14" t="s">
        <v>37</v>
      </c>
      <c r="I305" s="14" t="s">
        <v>92</v>
      </c>
      <c r="J305" s="14" t="s">
        <v>9</v>
      </c>
      <c r="K305" s="14" t="s">
        <v>10</v>
      </c>
      <c r="L305" s="14" t="s">
        <v>11</v>
      </c>
      <c r="M305" s="14" t="s">
        <v>12</v>
      </c>
      <c r="N305" s="14" t="s">
        <v>13</v>
      </c>
      <c r="O305" s="14" t="s">
        <v>21</v>
      </c>
      <c r="P305" s="14" t="s">
        <v>736</v>
      </c>
      <c r="Q305" s="12">
        <f t="shared" si="36"/>
        <v>1</v>
      </c>
      <c r="R305" s="12" cm="1">
        <f t="array" ref="R305">SUMPRODUCT(($G$2:$G$3117=G305)*(Q305&gt;$Q$2:$Q$3117))+1</f>
        <v>1</v>
      </c>
      <c r="S305" s="12">
        <f t="shared" si="37"/>
        <v>988004</v>
      </c>
      <c r="T305" cm="1">
        <f t="array" ref="T305">SUMPRODUCT(($G$2:$G$3117=G305)*(S305&gt;$S$2:$S$3117))+1</f>
        <v>7</v>
      </c>
      <c r="U305" t="str">
        <f t="shared" si="38"/>
        <v xml:space="preserve">Cartmel </v>
      </c>
      <c r="V305">
        <v>0</v>
      </c>
      <c r="W305" t="s">
        <v>19</v>
      </c>
      <c r="X305">
        <f t="shared" si="39"/>
        <v>2023</v>
      </c>
    </row>
    <row r="306" spans="1:24" x14ac:dyDescent="0.25">
      <c r="A306" s="10" t="str">
        <f t="shared" si="32"/>
        <v/>
      </c>
      <c r="B306" s="10" t="str">
        <f t="shared" si="33"/>
        <v/>
      </c>
      <c r="C306" s="10" t="str">
        <f t="shared" si="34"/>
        <v>Afternoon45075</v>
      </c>
      <c r="D306" s="5" t="str">
        <f>IF('by region'!$C$2="Any","Any",'Fixture list'!W306)&amp;M306&amp;IF('by region'!$I$2="Any","Any",N306)&amp;G306</f>
        <v>AnyJumpAny45075</v>
      </c>
      <c r="E306" s="5" t="e">
        <f>IF(I306=#REF!,'Fixture list'!G306,"")</f>
        <v>#REF!</v>
      </c>
      <c r="F306" s="5" t="str">
        <f t="shared" si="35"/>
        <v>450751</v>
      </c>
      <c r="G306" s="13">
        <v>45075</v>
      </c>
      <c r="H306" s="14" t="s">
        <v>42</v>
      </c>
      <c r="I306" s="14" t="s">
        <v>92</v>
      </c>
      <c r="J306" s="14" t="s">
        <v>9</v>
      </c>
      <c r="K306" s="14" t="s">
        <v>10</v>
      </c>
      <c r="L306" s="14" t="s">
        <v>11</v>
      </c>
      <c r="M306" s="14" t="s">
        <v>12</v>
      </c>
      <c r="N306" s="14" t="s">
        <v>13</v>
      </c>
      <c r="O306" s="14" t="s">
        <v>14</v>
      </c>
      <c r="P306" s="14" t="s">
        <v>743</v>
      </c>
      <c r="Q306" s="12">
        <f t="shared" si="36"/>
        <v>1</v>
      </c>
      <c r="R306" s="12" cm="1">
        <f t="array" ref="R306">SUMPRODUCT(($G$2:$G$3117=G306)*(Q306&gt;$Q$2:$Q$3117))+1</f>
        <v>1</v>
      </c>
      <c r="S306" s="12">
        <f t="shared" si="37"/>
        <v>100596</v>
      </c>
      <c r="T306" cm="1">
        <f t="array" ref="T306">SUMPRODUCT(($G$2:$G$3117=G306)*(S306&gt;$S$2:$S$3117))+1</f>
        <v>1</v>
      </c>
      <c r="U306" t="str">
        <f t="shared" si="38"/>
        <v xml:space="preserve">Cartmel </v>
      </c>
      <c r="V306">
        <v>0</v>
      </c>
      <c r="W306" t="s">
        <v>11</v>
      </c>
      <c r="X306">
        <f t="shared" si="39"/>
        <v>2023</v>
      </c>
    </row>
    <row r="307" spans="1:24" x14ac:dyDescent="0.25">
      <c r="A307" s="10" t="str">
        <f t="shared" si="32"/>
        <v/>
      </c>
      <c r="B307" s="10" t="str">
        <f t="shared" si="33"/>
        <v/>
      </c>
      <c r="C307" s="10" t="str">
        <f t="shared" si="34"/>
        <v>Evening45077</v>
      </c>
      <c r="D307" s="5" t="str">
        <f>IF('by region'!$C$2="Any","Any",'Fixture list'!W307)&amp;M307&amp;IF('by region'!$I$2="Any","Any",N307)&amp;G307</f>
        <v>AnyJumpAny45077</v>
      </c>
      <c r="E307" s="5" t="e">
        <f>IF(I307=#REF!,'Fixture list'!G307,"")</f>
        <v>#REF!</v>
      </c>
      <c r="F307" s="5" t="str">
        <f t="shared" si="35"/>
        <v>450774</v>
      </c>
      <c r="G307" s="13">
        <v>45077</v>
      </c>
      <c r="H307" s="14" t="s">
        <v>27</v>
      </c>
      <c r="I307" s="14" t="s">
        <v>92</v>
      </c>
      <c r="J307" s="14" t="s">
        <v>80</v>
      </c>
      <c r="K307" s="14" t="s">
        <v>10</v>
      </c>
      <c r="L307" s="14" t="s">
        <v>11</v>
      </c>
      <c r="M307" s="14" t="s">
        <v>12</v>
      </c>
      <c r="N307" s="14" t="s">
        <v>13</v>
      </c>
      <c r="O307" s="14" t="s">
        <v>14</v>
      </c>
      <c r="P307" s="14" t="s">
        <v>754</v>
      </c>
      <c r="Q307" s="12">
        <f t="shared" si="36"/>
        <v>2</v>
      </c>
      <c r="R307" s="12" cm="1">
        <f t="array" ref="R307">SUMPRODUCT(($G$2:$G$3117=G307)*(Q307&gt;$Q$2:$Q$3117))+1</f>
        <v>4</v>
      </c>
      <c r="S307" s="12">
        <f t="shared" si="37"/>
        <v>400597</v>
      </c>
      <c r="T307" cm="1">
        <f t="array" ref="T307">SUMPRODUCT(($G$2:$G$3117=G307)*(S307&gt;$S$2:$S$3117))+1</f>
        <v>4</v>
      </c>
      <c r="U307" t="str">
        <f t="shared" si="38"/>
        <v>Cartmel †</v>
      </c>
      <c r="V307">
        <v>0</v>
      </c>
      <c r="W307" t="s">
        <v>19</v>
      </c>
      <c r="X307">
        <f t="shared" si="39"/>
        <v>2023</v>
      </c>
    </row>
    <row r="308" spans="1:24" x14ac:dyDescent="0.25">
      <c r="A308" s="10" t="str">
        <f t="shared" si="32"/>
        <v/>
      </c>
      <c r="B308" s="10" t="str">
        <f t="shared" si="33"/>
        <v/>
      </c>
      <c r="C308" s="10" t="str">
        <f t="shared" si="34"/>
        <v>Afternoon45107</v>
      </c>
      <c r="D308" s="5" t="str">
        <f>IF('by region'!$C$2="Any","Any",'Fixture list'!W308)&amp;M308&amp;IF('by region'!$I$2="Any","Any",N308)&amp;G308</f>
        <v>AnyJumpAny45107</v>
      </c>
      <c r="E308" s="5" t="e">
        <f>IF(I308=#REF!,'Fixture list'!G308,"")</f>
        <v>#REF!</v>
      </c>
      <c r="F308" s="5" t="str">
        <f t="shared" si="35"/>
        <v>451073</v>
      </c>
      <c r="G308" s="13">
        <v>45107</v>
      </c>
      <c r="H308" s="14" t="s">
        <v>35</v>
      </c>
      <c r="I308" s="14" t="s">
        <v>92</v>
      </c>
      <c r="J308" s="14" t="s">
        <v>9</v>
      </c>
      <c r="K308" s="14" t="s">
        <v>10</v>
      </c>
      <c r="L308" s="14" t="s">
        <v>11</v>
      </c>
      <c r="M308" s="14" t="s">
        <v>12</v>
      </c>
      <c r="N308" s="14" t="s">
        <v>13</v>
      </c>
      <c r="O308" s="14" t="s">
        <v>21</v>
      </c>
      <c r="P308" s="14" t="s">
        <v>899</v>
      </c>
      <c r="Q308" s="12">
        <f t="shared" si="36"/>
        <v>1</v>
      </c>
      <c r="R308" s="12" cm="1">
        <f t="array" ref="R308">SUMPRODUCT(($G$2:$G$3117=G308)*(Q308&gt;$Q$2:$Q$3117))+1</f>
        <v>1</v>
      </c>
      <c r="S308" s="12">
        <f t="shared" si="37"/>
        <v>112391</v>
      </c>
      <c r="T308" cm="1">
        <f t="array" ref="T308">SUMPRODUCT(($G$2:$G$3117=G308)*(S308&gt;$S$2:$S$3117))+1</f>
        <v>3</v>
      </c>
      <c r="U308" t="str">
        <f t="shared" si="38"/>
        <v xml:space="preserve">Cartmel </v>
      </c>
      <c r="V308">
        <v>0</v>
      </c>
      <c r="W308" t="s">
        <v>19</v>
      </c>
      <c r="X308">
        <f t="shared" si="39"/>
        <v>2023</v>
      </c>
    </row>
    <row r="309" spans="1:24" x14ac:dyDescent="0.25">
      <c r="A309" s="10" t="str">
        <f t="shared" si="32"/>
        <v/>
      </c>
      <c r="B309" s="10" t="str">
        <f t="shared" si="33"/>
        <v/>
      </c>
      <c r="C309" s="10" t="str">
        <f t="shared" si="34"/>
        <v>Afternoon45109</v>
      </c>
      <c r="D309" s="5" t="str">
        <f>IF('by region'!$C$2="Any","Any",'Fixture list'!W309)&amp;M309&amp;IF('by region'!$I$2="Any","Any",N309)&amp;G309</f>
        <v>AnyJumpAny45109</v>
      </c>
      <c r="E309" s="5" t="e">
        <f>IF(I309=#REF!,'Fixture list'!G309,"")</f>
        <v>#REF!</v>
      </c>
      <c r="F309" s="5" t="str">
        <f t="shared" si="35"/>
        <v>451091</v>
      </c>
      <c r="G309" s="13">
        <v>45109</v>
      </c>
      <c r="H309" s="14" t="s">
        <v>40</v>
      </c>
      <c r="I309" s="14" t="s">
        <v>92</v>
      </c>
      <c r="J309" s="14" t="s">
        <v>9</v>
      </c>
      <c r="K309" s="14" t="s">
        <v>10</v>
      </c>
      <c r="L309" s="14" t="s">
        <v>11</v>
      </c>
      <c r="M309" s="14" t="s">
        <v>12</v>
      </c>
      <c r="N309" s="14" t="s">
        <v>13</v>
      </c>
      <c r="O309" s="14" t="s">
        <v>14</v>
      </c>
      <c r="P309" s="14" t="s">
        <v>907</v>
      </c>
      <c r="Q309" s="12">
        <f t="shared" si="36"/>
        <v>1</v>
      </c>
      <c r="R309" s="12" cm="1">
        <f t="array" ref="R309">SUMPRODUCT(($G$2:$G$3117=G309)*(Q309&gt;$Q$2:$Q$3117))+1</f>
        <v>1</v>
      </c>
      <c r="S309" s="12">
        <f t="shared" si="37"/>
        <v>100595</v>
      </c>
      <c r="T309" cm="1">
        <f t="array" ref="T309">SUMPRODUCT(($G$2:$G$3117=G309)*(S309&gt;$S$2:$S$3117))+1</f>
        <v>1</v>
      </c>
      <c r="U309" t="str">
        <f t="shared" si="38"/>
        <v xml:space="preserve">Cartmel </v>
      </c>
      <c r="V309">
        <v>0</v>
      </c>
      <c r="W309" t="s">
        <v>19</v>
      </c>
      <c r="X309">
        <f t="shared" si="39"/>
        <v>2023</v>
      </c>
    </row>
    <row r="310" spans="1:24" x14ac:dyDescent="0.25">
      <c r="A310" s="10" t="str">
        <f t="shared" si="32"/>
        <v/>
      </c>
      <c r="B310" s="10" t="str">
        <f t="shared" si="33"/>
        <v/>
      </c>
      <c r="C310" s="10" t="str">
        <f t="shared" si="34"/>
        <v>Afternoon45129</v>
      </c>
      <c r="D310" s="5" t="str">
        <f>IF('by region'!$C$2="Any","Any",'Fixture list'!W310)&amp;M310&amp;IF('by region'!$I$2="Any","Any",N310)&amp;G310</f>
        <v>AnyJumpAny45129</v>
      </c>
      <c r="E310" s="5" t="e">
        <f>IF(I310=#REF!,'Fixture list'!G310,"")</f>
        <v>#REF!</v>
      </c>
      <c r="F310" s="5" t="str">
        <f t="shared" si="35"/>
        <v>451297</v>
      </c>
      <c r="G310" s="13">
        <v>45129</v>
      </c>
      <c r="H310" s="14" t="s">
        <v>37</v>
      </c>
      <c r="I310" s="14" t="s">
        <v>92</v>
      </c>
      <c r="J310" s="14" t="s">
        <v>9</v>
      </c>
      <c r="K310" s="14" t="s">
        <v>10</v>
      </c>
      <c r="L310" s="14" t="s">
        <v>11</v>
      </c>
      <c r="M310" s="14" t="s">
        <v>12</v>
      </c>
      <c r="N310" s="14" t="s">
        <v>13</v>
      </c>
      <c r="O310" s="14" t="s">
        <v>21</v>
      </c>
      <c r="P310" s="14" t="s">
        <v>1002</v>
      </c>
      <c r="Q310" s="12">
        <f t="shared" si="36"/>
        <v>1</v>
      </c>
      <c r="R310" s="12" cm="1">
        <f t="array" ref="R310">SUMPRODUCT(($G$2:$G$3117=G310)*(Q310&gt;$Q$2:$Q$3117))+1</f>
        <v>1</v>
      </c>
      <c r="S310" s="12">
        <f t="shared" si="37"/>
        <v>988008</v>
      </c>
      <c r="T310" cm="1">
        <f t="array" ref="T310">SUMPRODUCT(($G$2:$G$3117=G310)*(S310&gt;$S$2:$S$3117))+1</f>
        <v>7</v>
      </c>
      <c r="U310" t="str">
        <f t="shared" si="38"/>
        <v xml:space="preserve">Cartmel </v>
      </c>
      <c r="V310">
        <v>0</v>
      </c>
      <c r="W310" t="s">
        <v>17</v>
      </c>
      <c r="X310">
        <f t="shared" si="39"/>
        <v>2023</v>
      </c>
    </row>
    <row r="311" spans="1:24" x14ac:dyDescent="0.25">
      <c r="A311" s="10" t="str">
        <f t="shared" si="32"/>
        <v/>
      </c>
      <c r="B311" s="10" t="str">
        <f t="shared" si="33"/>
        <v/>
      </c>
      <c r="C311" s="10" t="str">
        <f t="shared" si="34"/>
        <v>Afternoon45131</v>
      </c>
      <c r="D311" s="5" t="str">
        <f>IF('by region'!$C$2="Any","Any",'Fixture list'!W311)&amp;M311&amp;IF('by region'!$I$2="Any","Any",N311)&amp;G311</f>
        <v>AnyJumpAny45131</v>
      </c>
      <c r="E311" s="5" t="e">
        <f>IF(I311=#REF!,'Fixture list'!G311,"")</f>
        <v>#REF!</v>
      </c>
      <c r="F311" s="5" t="str">
        <f t="shared" si="35"/>
        <v>451312</v>
      </c>
      <c r="G311" s="13">
        <v>45131</v>
      </c>
      <c r="H311" s="14" t="s">
        <v>42</v>
      </c>
      <c r="I311" s="14" t="s">
        <v>92</v>
      </c>
      <c r="J311" s="14" t="s">
        <v>9</v>
      </c>
      <c r="K311" s="14" t="s">
        <v>10</v>
      </c>
      <c r="L311" s="14" t="s">
        <v>11</v>
      </c>
      <c r="M311" s="14" t="s">
        <v>12</v>
      </c>
      <c r="N311" s="14" t="s">
        <v>13</v>
      </c>
      <c r="O311" s="14" t="s">
        <v>21</v>
      </c>
      <c r="P311" s="14" t="s">
        <v>1009</v>
      </c>
      <c r="Q311" s="12">
        <f t="shared" si="36"/>
        <v>1</v>
      </c>
      <c r="R311" s="12" cm="1">
        <f t="array" ref="R311">SUMPRODUCT(($G$2:$G$3117=G311)*(Q311&gt;$Q$2:$Q$3117))+1</f>
        <v>1</v>
      </c>
      <c r="S311" s="12">
        <f t="shared" si="37"/>
        <v>113737</v>
      </c>
      <c r="T311" cm="1">
        <f t="array" ref="T311">SUMPRODUCT(($G$2:$G$3117=G311)*(S311&gt;$S$2:$S$3117))+1</f>
        <v>2</v>
      </c>
      <c r="U311" t="str">
        <f t="shared" si="38"/>
        <v xml:space="preserve">Cartmel </v>
      </c>
      <c r="V311">
        <v>0</v>
      </c>
      <c r="W311" t="s">
        <v>17</v>
      </c>
      <c r="X311">
        <f t="shared" si="39"/>
        <v>2023</v>
      </c>
    </row>
    <row r="312" spans="1:24" x14ac:dyDescent="0.25">
      <c r="A312" s="10" t="str">
        <f t="shared" si="32"/>
        <v/>
      </c>
      <c r="B312" s="10" t="str">
        <f t="shared" si="33"/>
        <v/>
      </c>
      <c r="C312" s="10" t="str">
        <f t="shared" si="34"/>
        <v>Afternoon45164</v>
      </c>
      <c r="D312" s="5" t="str">
        <f>IF('by region'!$C$2="Any","Any",'Fixture list'!W312)&amp;M312&amp;IF('by region'!$I$2="Any","Any",N312)&amp;G312</f>
        <v>AnyJumpAny45164</v>
      </c>
      <c r="E312" s="5" t="e">
        <f>IF(I312=#REF!,'Fixture list'!G312,"")</f>
        <v>#REF!</v>
      </c>
      <c r="F312" s="5" t="str">
        <f t="shared" si="35"/>
        <v>451641</v>
      </c>
      <c r="G312" s="13">
        <v>45164</v>
      </c>
      <c r="H312" s="14" t="s">
        <v>37</v>
      </c>
      <c r="I312" s="14" t="s">
        <v>92</v>
      </c>
      <c r="J312" s="14" t="s">
        <v>9</v>
      </c>
      <c r="K312" s="14" t="s">
        <v>10</v>
      </c>
      <c r="L312" s="14" t="s">
        <v>11</v>
      </c>
      <c r="M312" s="14" t="s">
        <v>12</v>
      </c>
      <c r="N312" s="14" t="s">
        <v>13</v>
      </c>
      <c r="O312" s="14" t="s">
        <v>14</v>
      </c>
      <c r="P312" s="14" t="s">
        <v>1161</v>
      </c>
      <c r="Q312" s="12">
        <f t="shared" si="36"/>
        <v>1</v>
      </c>
      <c r="R312" s="12" cm="1">
        <f t="array" ref="R312">SUMPRODUCT(($G$2:$G$3117=G312)*(Q312&gt;$Q$2:$Q$3117))+1</f>
        <v>1</v>
      </c>
      <c r="S312" s="12">
        <f t="shared" si="37"/>
        <v>100593</v>
      </c>
      <c r="T312" cm="1">
        <f t="array" ref="T312">SUMPRODUCT(($G$2:$G$3117=G312)*(S312&gt;$S$2:$S$3117))+1</f>
        <v>1</v>
      </c>
      <c r="U312" t="str">
        <f t="shared" si="38"/>
        <v xml:space="preserve">Cartmel </v>
      </c>
      <c r="V312">
        <v>0</v>
      </c>
      <c r="W312" t="s">
        <v>11</v>
      </c>
      <c r="X312">
        <f t="shared" si="39"/>
        <v>2023</v>
      </c>
    </row>
    <row r="313" spans="1:24" x14ac:dyDescent="0.25">
      <c r="A313" s="10" t="str">
        <f t="shared" si="32"/>
        <v/>
      </c>
      <c r="B313" s="10" t="str">
        <f t="shared" si="33"/>
        <v/>
      </c>
      <c r="C313" s="10" t="str">
        <f t="shared" si="34"/>
        <v>Afternoon45166</v>
      </c>
      <c r="D313" s="5" t="str">
        <f>IF('by region'!$C$2="Any","Any",'Fixture list'!W313)&amp;M313&amp;IF('by region'!$I$2="Any","Any",N313)&amp;G313</f>
        <v>AnyJumpAny45166</v>
      </c>
      <c r="E313" s="5" t="e">
        <f>IF(I313=#REF!,'Fixture list'!G313,"")</f>
        <v>#REF!</v>
      </c>
      <c r="F313" s="5" t="str">
        <f t="shared" si="35"/>
        <v>451661</v>
      </c>
      <c r="G313" s="13">
        <v>45166</v>
      </c>
      <c r="H313" s="14" t="s">
        <v>42</v>
      </c>
      <c r="I313" s="14" t="s">
        <v>92</v>
      </c>
      <c r="J313" s="14" t="s">
        <v>9</v>
      </c>
      <c r="K313" s="14" t="s">
        <v>10</v>
      </c>
      <c r="L313" s="14" t="s">
        <v>30</v>
      </c>
      <c r="M313" s="14" t="s">
        <v>12</v>
      </c>
      <c r="N313" s="14" t="s">
        <v>13</v>
      </c>
      <c r="O313" s="14" t="s">
        <v>14</v>
      </c>
      <c r="P313" s="14" t="s">
        <v>1169</v>
      </c>
      <c r="Q313" s="12">
        <f t="shared" si="36"/>
        <v>1</v>
      </c>
      <c r="R313" s="12" cm="1">
        <f t="array" ref="R313">SUMPRODUCT(($G$2:$G$3117=G313)*(Q313&gt;$Q$2:$Q$3117))+1</f>
        <v>1</v>
      </c>
      <c r="S313" s="12">
        <f t="shared" si="37"/>
        <v>100594</v>
      </c>
      <c r="T313" cm="1">
        <f t="array" ref="T313">SUMPRODUCT(($G$2:$G$3117=G313)*(S313&gt;$S$2:$S$3117))+1</f>
        <v>1</v>
      </c>
      <c r="U313" t="str">
        <f t="shared" si="38"/>
        <v xml:space="preserve">Cartmel </v>
      </c>
      <c r="V313">
        <v>0</v>
      </c>
      <c r="W313" t="s">
        <v>17</v>
      </c>
      <c r="X313">
        <f t="shared" si="39"/>
        <v>2023</v>
      </c>
    </row>
    <row r="314" spans="1:24" x14ac:dyDescent="0.25">
      <c r="A314" s="10" t="str">
        <f t="shared" si="32"/>
        <v/>
      </c>
      <c r="B314" s="10" t="str">
        <f t="shared" si="33"/>
        <v/>
      </c>
      <c r="C314" s="10" t="str">
        <f t="shared" si="34"/>
        <v>Afternoon44927</v>
      </c>
      <c r="D314" s="5" t="str">
        <f>IF('by region'!$C$2="Any","Any",'Fixture list'!W314)&amp;M314&amp;IF('by region'!$I$2="Any","Any",N314)&amp;G314</f>
        <v>AnyJumpAny44927</v>
      </c>
      <c r="E314" s="5" t="e">
        <f>IF(I314=#REF!,'Fixture list'!G314,"")</f>
        <v>#REF!</v>
      </c>
      <c r="F314" s="5" t="str">
        <f t="shared" si="35"/>
        <v>449271</v>
      </c>
      <c r="G314" s="13">
        <v>44927</v>
      </c>
      <c r="H314" s="14" t="s">
        <v>40</v>
      </c>
      <c r="I314" s="14" t="s">
        <v>8</v>
      </c>
      <c r="J314" s="14" t="s">
        <v>9</v>
      </c>
      <c r="K314" s="14" t="s">
        <v>10</v>
      </c>
      <c r="L314" s="14" t="s">
        <v>11</v>
      </c>
      <c r="M314" s="14" t="s">
        <v>12</v>
      </c>
      <c r="N314" s="14" t="s">
        <v>13</v>
      </c>
      <c r="O314" s="14" t="s">
        <v>14</v>
      </c>
      <c r="P314" s="14" t="s">
        <v>161</v>
      </c>
      <c r="Q314" s="12">
        <f t="shared" si="36"/>
        <v>1</v>
      </c>
      <c r="R314" s="12" cm="1">
        <f t="array" ref="R314">SUMPRODUCT(($G$2:$G$3117=G314)*(Q314&gt;$Q$2:$Q$3117))+1</f>
        <v>1</v>
      </c>
      <c r="S314" s="12">
        <f t="shared" si="37"/>
        <v>100598</v>
      </c>
      <c r="T314" cm="1">
        <f t="array" ref="T314">SUMPRODUCT(($G$2:$G$3117=G314)*(S314&gt;$S$2:$S$3117))+1</f>
        <v>1</v>
      </c>
      <c r="U314" t="str">
        <f t="shared" si="38"/>
        <v xml:space="preserve">Catterick Bridge </v>
      </c>
      <c r="V314">
        <v>0</v>
      </c>
      <c r="W314" t="s">
        <v>30</v>
      </c>
      <c r="X314">
        <f t="shared" si="39"/>
        <v>2023</v>
      </c>
    </row>
    <row r="315" spans="1:24" x14ac:dyDescent="0.25">
      <c r="A315" s="10" t="str">
        <f t="shared" si="32"/>
        <v/>
      </c>
      <c r="B315" s="10" t="str">
        <f t="shared" si="33"/>
        <v/>
      </c>
      <c r="C315" s="10" t="str">
        <f t="shared" si="34"/>
        <v>Afternoon44938</v>
      </c>
      <c r="D315" s="5" t="str">
        <f>IF('by region'!$C$2="Any","Any",'Fixture list'!W315)&amp;M315&amp;IF('by region'!$I$2="Any","Any",N315)&amp;G315</f>
        <v>AnyJumpAny44938</v>
      </c>
      <c r="E315" s="5" t="e">
        <f>IF(I315=#REF!,'Fixture list'!G315,"")</f>
        <v>#REF!</v>
      </c>
      <c r="F315" s="5" t="str">
        <f t="shared" si="35"/>
        <v>449381</v>
      </c>
      <c r="G315" s="13">
        <v>44938</v>
      </c>
      <c r="H315" s="14" t="s">
        <v>34</v>
      </c>
      <c r="I315" s="14" t="s">
        <v>8</v>
      </c>
      <c r="J315" s="14" t="s">
        <v>9</v>
      </c>
      <c r="K315" s="14" t="s">
        <v>10</v>
      </c>
      <c r="L315" s="14" t="s">
        <v>11</v>
      </c>
      <c r="M315" s="14" t="s">
        <v>12</v>
      </c>
      <c r="N315" s="14" t="s">
        <v>13</v>
      </c>
      <c r="O315" s="14" t="s">
        <v>14</v>
      </c>
      <c r="P315" s="14" t="s">
        <v>205</v>
      </c>
      <c r="Q315" s="12">
        <f t="shared" si="36"/>
        <v>1</v>
      </c>
      <c r="R315" s="12" cm="1">
        <f t="array" ref="R315">SUMPRODUCT(($G$2:$G$3117=G315)*(Q315&gt;$Q$2:$Q$3117))+1</f>
        <v>1</v>
      </c>
      <c r="S315" s="12">
        <f t="shared" si="37"/>
        <v>100621</v>
      </c>
      <c r="T315" cm="1">
        <f t="array" ref="T315">SUMPRODUCT(($G$2:$G$3117=G315)*(S315&gt;$S$2:$S$3117))+1</f>
        <v>1</v>
      </c>
      <c r="U315" t="str">
        <f t="shared" si="38"/>
        <v xml:space="preserve">Catterick Bridge </v>
      </c>
      <c r="V315">
        <v>0</v>
      </c>
      <c r="W315" t="s">
        <v>19</v>
      </c>
      <c r="X315">
        <f t="shared" si="39"/>
        <v>2023</v>
      </c>
    </row>
    <row r="316" spans="1:24" x14ac:dyDescent="0.25">
      <c r="A316" s="10" t="str">
        <f t="shared" si="32"/>
        <v/>
      </c>
      <c r="B316" s="10" t="str">
        <f t="shared" si="33"/>
        <v/>
      </c>
      <c r="C316" s="10" t="str">
        <f t="shared" si="34"/>
        <v>Afternoon44951</v>
      </c>
      <c r="D316" s="5" t="str">
        <f>IF('by region'!$C$2="Any","Any",'Fixture list'!W316)&amp;M316&amp;IF('by region'!$I$2="Any","Any",N316)&amp;G316</f>
        <v>AnyJumpAny44951</v>
      </c>
      <c r="E316" s="5" t="e">
        <f>IF(I316=#REF!,'Fixture list'!G316,"")</f>
        <v>#REF!</v>
      </c>
      <c r="F316" s="5" t="str">
        <f t="shared" si="35"/>
        <v>449511</v>
      </c>
      <c r="G316" s="13">
        <v>44951</v>
      </c>
      <c r="H316" s="14" t="s">
        <v>27</v>
      </c>
      <c r="I316" s="14" t="s">
        <v>8</v>
      </c>
      <c r="J316" s="14" t="s">
        <v>9</v>
      </c>
      <c r="K316" s="14" t="s">
        <v>10</v>
      </c>
      <c r="L316" s="14" t="s">
        <v>11</v>
      </c>
      <c r="M316" s="14" t="s">
        <v>12</v>
      </c>
      <c r="N316" s="14" t="s">
        <v>13</v>
      </c>
      <c r="O316" s="14" t="s">
        <v>14</v>
      </c>
      <c r="P316" s="14" t="s">
        <v>251</v>
      </c>
      <c r="Q316" s="12">
        <f t="shared" si="36"/>
        <v>1</v>
      </c>
      <c r="R316" s="12" cm="1">
        <f t="array" ref="R316">SUMPRODUCT(($G$2:$G$3117=G316)*(Q316&gt;$Q$2:$Q$3117))+1</f>
        <v>1</v>
      </c>
      <c r="S316" s="12">
        <f t="shared" si="37"/>
        <v>100600</v>
      </c>
      <c r="T316" cm="1">
        <f t="array" ref="T316">SUMPRODUCT(($G$2:$G$3117=G316)*(S316&gt;$S$2:$S$3117))+1</f>
        <v>1</v>
      </c>
      <c r="U316" t="str">
        <f t="shared" si="38"/>
        <v xml:space="preserve">Catterick Bridge </v>
      </c>
      <c r="V316">
        <v>0</v>
      </c>
      <c r="W316" t="s">
        <v>17</v>
      </c>
      <c r="X316">
        <f t="shared" si="39"/>
        <v>2023</v>
      </c>
    </row>
    <row r="317" spans="1:24" x14ac:dyDescent="0.25">
      <c r="A317" s="10" t="str">
        <f t="shared" si="32"/>
        <v/>
      </c>
      <c r="B317" s="10" t="str">
        <f t="shared" si="33"/>
        <v/>
      </c>
      <c r="C317" s="10" t="str">
        <f t="shared" si="34"/>
        <v>Afternoon44960</v>
      </c>
      <c r="D317" s="5" t="str">
        <f>IF('by region'!$C$2="Any","Any",'Fixture list'!W317)&amp;M317&amp;IF('by region'!$I$2="Any","Any",N317)&amp;G317</f>
        <v>AnyJumpAny44960</v>
      </c>
      <c r="E317" s="5" t="e">
        <f>IF(I317=#REF!,'Fixture list'!G317,"")</f>
        <v>#REF!</v>
      </c>
      <c r="F317" s="5" t="str">
        <f t="shared" si="35"/>
        <v>449601</v>
      </c>
      <c r="G317" s="13">
        <v>44960</v>
      </c>
      <c r="H317" s="14" t="s">
        <v>35</v>
      </c>
      <c r="I317" s="14" t="s">
        <v>8</v>
      </c>
      <c r="J317" s="14" t="s">
        <v>9</v>
      </c>
      <c r="K317" s="14" t="s">
        <v>10</v>
      </c>
      <c r="L317" s="14" t="s">
        <v>11</v>
      </c>
      <c r="M317" s="14" t="s">
        <v>12</v>
      </c>
      <c r="N317" s="14" t="s">
        <v>13</v>
      </c>
      <c r="O317" s="14" t="s">
        <v>14</v>
      </c>
      <c r="P317" s="14" t="s">
        <v>283</v>
      </c>
      <c r="Q317" s="12">
        <f t="shared" si="36"/>
        <v>1</v>
      </c>
      <c r="R317" s="12" cm="1">
        <f t="array" ref="R317">SUMPRODUCT(($G$2:$G$3117=G317)*(Q317&gt;$Q$2:$Q$3117))+1</f>
        <v>1</v>
      </c>
      <c r="S317" s="12">
        <f t="shared" si="37"/>
        <v>100599</v>
      </c>
      <c r="T317" cm="1">
        <f t="array" ref="T317">SUMPRODUCT(($G$2:$G$3117=G317)*(S317&gt;$S$2:$S$3117))+1</f>
        <v>1</v>
      </c>
      <c r="U317" t="str">
        <f t="shared" si="38"/>
        <v xml:space="preserve">Catterick Bridge </v>
      </c>
      <c r="V317">
        <v>0</v>
      </c>
      <c r="W317" t="s">
        <v>17</v>
      </c>
      <c r="X317">
        <f t="shared" si="39"/>
        <v>2023</v>
      </c>
    </row>
    <row r="318" spans="1:24" x14ac:dyDescent="0.25">
      <c r="A318" s="10" t="str">
        <f t="shared" si="32"/>
        <v/>
      </c>
      <c r="B318" s="10" t="str">
        <f t="shared" si="33"/>
        <v/>
      </c>
      <c r="C318" s="10" t="str">
        <f t="shared" si="34"/>
        <v>Afternoon44970</v>
      </c>
      <c r="D318" s="5" t="str">
        <f>IF('by region'!$C$2="Any","Any",'Fixture list'!W318)&amp;M318&amp;IF('by region'!$I$2="Any","Any",N318)&amp;G318</f>
        <v>AnyJumpAny44970</v>
      </c>
      <c r="E318" s="5" t="e">
        <f>IF(I318=#REF!,'Fixture list'!G318,"")</f>
        <v>#REF!</v>
      </c>
      <c r="F318" s="5" t="str">
        <f t="shared" si="35"/>
        <v>449702</v>
      </c>
      <c r="G318" s="13">
        <v>44970</v>
      </c>
      <c r="H318" s="14" t="s">
        <v>42</v>
      </c>
      <c r="I318" s="14" t="s">
        <v>8</v>
      </c>
      <c r="J318" s="14" t="s">
        <v>9</v>
      </c>
      <c r="K318" s="14" t="s">
        <v>10</v>
      </c>
      <c r="L318" s="14" t="s">
        <v>11</v>
      </c>
      <c r="M318" s="14" t="s">
        <v>12</v>
      </c>
      <c r="N318" s="14" t="s">
        <v>13</v>
      </c>
      <c r="O318" s="14" t="s">
        <v>14</v>
      </c>
      <c r="P318" s="14" t="s">
        <v>318</v>
      </c>
      <c r="Q318" s="12">
        <f t="shared" si="36"/>
        <v>1</v>
      </c>
      <c r="R318" s="12" cm="1">
        <f t="array" ref="R318">SUMPRODUCT(($G$2:$G$3117=G318)*(Q318&gt;$Q$2:$Q$3117))+1</f>
        <v>1</v>
      </c>
      <c r="S318" s="12">
        <f t="shared" si="37"/>
        <v>110389</v>
      </c>
      <c r="T318" cm="1">
        <f t="array" ref="T318">SUMPRODUCT(($G$2:$G$3117=G318)*(S318&gt;$S$2:$S$3117))+1</f>
        <v>2</v>
      </c>
      <c r="U318" t="str">
        <f t="shared" si="38"/>
        <v xml:space="preserve">Catterick Bridge </v>
      </c>
      <c r="V318">
        <v>0</v>
      </c>
      <c r="W318" t="s">
        <v>30</v>
      </c>
      <c r="X318">
        <f t="shared" si="39"/>
        <v>2023</v>
      </c>
    </row>
    <row r="319" spans="1:24" x14ac:dyDescent="0.25">
      <c r="A319" s="10" t="str">
        <f t="shared" si="32"/>
        <v/>
      </c>
      <c r="B319" s="10" t="str">
        <f t="shared" si="33"/>
        <v/>
      </c>
      <c r="C319" s="10" t="str">
        <f t="shared" si="34"/>
        <v>Afternoon44985</v>
      </c>
      <c r="D319" s="5" t="str">
        <f>IF('by region'!$C$2="Any","Any",'Fixture list'!W319)&amp;M319&amp;IF('by region'!$I$2="Any","Any",N319)&amp;G319</f>
        <v>AnyJumpAny44985</v>
      </c>
      <c r="E319" s="5" t="e">
        <f>IF(I319=#REF!,'Fixture list'!G319,"")</f>
        <v>#REF!</v>
      </c>
      <c r="F319" s="5" t="str">
        <f t="shared" si="35"/>
        <v>449851</v>
      </c>
      <c r="G319" s="13">
        <v>44985</v>
      </c>
      <c r="H319" s="14" t="s">
        <v>7</v>
      </c>
      <c r="I319" s="14" t="s">
        <v>8</v>
      </c>
      <c r="J319" s="14" t="s">
        <v>9</v>
      </c>
      <c r="K319" s="14" t="s">
        <v>10</v>
      </c>
      <c r="L319" s="14" t="s">
        <v>11</v>
      </c>
      <c r="M319" s="14" t="s">
        <v>12</v>
      </c>
      <c r="N319" s="14" t="s">
        <v>13</v>
      </c>
      <c r="O319" s="14" t="s">
        <v>14</v>
      </c>
      <c r="P319" s="14" t="s">
        <v>371</v>
      </c>
      <c r="Q319" s="12">
        <f t="shared" si="36"/>
        <v>1</v>
      </c>
      <c r="R319" s="12" cm="1">
        <f t="array" ref="R319">SUMPRODUCT(($G$2:$G$3117=G319)*(Q319&gt;$Q$2:$Q$3117))+1</f>
        <v>1</v>
      </c>
      <c r="S319" s="12">
        <f t="shared" si="37"/>
        <v>100602</v>
      </c>
      <c r="T319" cm="1">
        <f t="array" ref="T319">SUMPRODUCT(($G$2:$G$3117=G319)*(S319&gt;$S$2:$S$3117))+1</f>
        <v>1</v>
      </c>
      <c r="U319" t="str">
        <f t="shared" si="38"/>
        <v xml:space="preserve">Catterick Bridge </v>
      </c>
      <c r="V319">
        <v>0</v>
      </c>
      <c r="W319" t="s">
        <v>30</v>
      </c>
      <c r="X319">
        <f t="shared" si="39"/>
        <v>2023</v>
      </c>
    </row>
    <row r="320" spans="1:24" x14ac:dyDescent="0.25">
      <c r="A320" s="10" t="str">
        <f t="shared" si="32"/>
        <v/>
      </c>
      <c r="B320" s="10" t="str">
        <f t="shared" si="33"/>
        <v/>
      </c>
      <c r="C320" s="10" t="str">
        <f t="shared" si="34"/>
        <v>Afternoon44993</v>
      </c>
      <c r="D320" s="5" t="str">
        <f>IF('by region'!$C$2="Any","Any",'Fixture list'!W320)&amp;M320&amp;IF('by region'!$I$2="Any","Any",N320)&amp;G320</f>
        <v>AnyJumpAny44993</v>
      </c>
      <c r="E320" s="5" t="e">
        <f>IF(I320=#REF!,'Fixture list'!G320,"")</f>
        <v>#REF!</v>
      </c>
      <c r="F320" s="5" t="str">
        <f t="shared" si="35"/>
        <v>449931</v>
      </c>
      <c r="G320" s="13">
        <v>44993</v>
      </c>
      <c r="H320" s="14" t="s">
        <v>27</v>
      </c>
      <c r="I320" s="14" t="s">
        <v>8</v>
      </c>
      <c r="J320" s="14" t="s">
        <v>9</v>
      </c>
      <c r="K320" s="14" t="s">
        <v>10</v>
      </c>
      <c r="L320" s="14" t="s">
        <v>11</v>
      </c>
      <c r="M320" s="14" t="s">
        <v>12</v>
      </c>
      <c r="N320" s="14" t="s">
        <v>13</v>
      </c>
      <c r="O320" s="14" t="s">
        <v>14</v>
      </c>
      <c r="P320" s="14" t="s">
        <v>400</v>
      </c>
      <c r="Q320" s="12">
        <f t="shared" si="36"/>
        <v>1</v>
      </c>
      <c r="R320" s="12" cm="1">
        <f t="array" ref="R320">SUMPRODUCT(($G$2:$G$3117=G320)*(Q320&gt;$Q$2:$Q$3117))+1</f>
        <v>1</v>
      </c>
      <c r="S320" s="12">
        <f t="shared" si="37"/>
        <v>100603</v>
      </c>
      <c r="T320" cm="1">
        <f t="array" ref="T320">SUMPRODUCT(($G$2:$G$3117=G320)*(S320&gt;$S$2:$S$3117))+1</f>
        <v>1</v>
      </c>
      <c r="U320" t="str">
        <f t="shared" si="38"/>
        <v xml:space="preserve">Catterick Bridge </v>
      </c>
      <c r="V320">
        <v>0</v>
      </c>
      <c r="W320" t="s">
        <v>17</v>
      </c>
      <c r="X320">
        <f t="shared" si="39"/>
        <v>2023</v>
      </c>
    </row>
    <row r="321" spans="1:24" x14ac:dyDescent="0.25">
      <c r="A321" s="10" t="str">
        <f t="shared" si="32"/>
        <v/>
      </c>
      <c r="B321" s="10" t="str">
        <f t="shared" si="33"/>
        <v/>
      </c>
      <c r="C321" s="10" t="str">
        <f t="shared" si="34"/>
        <v>Afternoon45028</v>
      </c>
      <c r="D321" s="5" t="str">
        <f>IF('by region'!$C$2="Any","Any",'Fixture list'!W321)&amp;M321&amp;IF('by region'!$I$2="Any","Any",N321)&amp;G321</f>
        <v>AnyFlatAny45028</v>
      </c>
      <c r="E321" s="5" t="e">
        <f>IF(I321=#REF!,'Fixture list'!G321,"")</f>
        <v>#REF!</v>
      </c>
      <c r="F321" s="5" t="str">
        <f t="shared" si="35"/>
        <v>450281</v>
      </c>
      <c r="G321" s="13">
        <v>45028</v>
      </c>
      <c r="H321" s="14" t="s">
        <v>27</v>
      </c>
      <c r="I321" s="14" t="s">
        <v>8</v>
      </c>
      <c r="J321" s="14" t="s">
        <v>9</v>
      </c>
      <c r="K321" s="14" t="s">
        <v>10</v>
      </c>
      <c r="L321" s="14" t="s">
        <v>11</v>
      </c>
      <c r="M321" s="14" t="s">
        <v>25</v>
      </c>
      <c r="N321" s="14" t="s">
        <v>13</v>
      </c>
      <c r="O321" s="14" t="s">
        <v>14</v>
      </c>
      <c r="P321" s="14" t="s">
        <v>529</v>
      </c>
      <c r="Q321" s="12">
        <f t="shared" si="36"/>
        <v>1</v>
      </c>
      <c r="R321" s="12" cm="1">
        <f t="array" ref="R321">SUMPRODUCT(($G$2:$G$3117=G321)*(Q321&gt;$Q$2:$Q$3117))+1</f>
        <v>1</v>
      </c>
      <c r="S321" s="12">
        <f t="shared" si="37"/>
        <v>100605</v>
      </c>
      <c r="T321" cm="1">
        <f t="array" ref="T321">SUMPRODUCT(($G$2:$G$3117=G321)*(S321&gt;$S$2:$S$3117))+1</f>
        <v>1</v>
      </c>
      <c r="U321" t="str">
        <f t="shared" si="38"/>
        <v xml:space="preserve">CATTERICK BRIDGE </v>
      </c>
      <c r="V321">
        <v>0</v>
      </c>
      <c r="W321" t="s">
        <v>17</v>
      </c>
      <c r="X321">
        <f t="shared" si="39"/>
        <v>2023</v>
      </c>
    </row>
    <row r="322" spans="1:24" x14ac:dyDescent="0.25">
      <c r="A322" s="10" t="str">
        <f t="shared" ref="A322:A385" si="40">IF(YEAR(G322)=2024,P322,"")</f>
        <v/>
      </c>
      <c r="B322" s="10" t="str">
        <f t="shared" ref="B322:B385" si="41">IF(YEAR(G322)=2025,P322,"")</f>
        <v/>
      </c>
      <c r="C322" s="10" t="str">
        <f t="shared" ref="C322:C385" si="42">J322&amp;G322</f>
        <v>Afternoon45042</v>
      </c>
      <c r="D322" s="5" t="str">
        <f>IF('by region'!$C$2="Any","Any",'Fixture list'!W322)&amp;M322&amp;IF('by region'!$I$2="Any","Any",N322)&amp;G322</f>
        <v>AnyFlatAny45042</v>
      </c>
      <c r="E322" s="5" t="e">
        <f>IF(I322=#REF!,'Fixture list'!G322,"")</f>
        <v>#REF!</v>
      </c>
      <c r="F322" s="5" t="str">
        <f t="shared" ref="F322:F385" si="43">G322&amp;T322</f>
        <v>450421</v>
      </c>
      <c r="G322" s="13">
        <v>45042</v>
      </c>
      <c r="H322" s="14" t="s">
        <v>27</v>
      </c>
      <c r="I322" s="14" t="s">
        <v>8</v>
      </c>
      <c r="J322" s="14" t="s">
        <v>9</v>
      </c>
      <c r="K322" s="14" t="s">
        <v>10</v>
      </c>
      <c r="L322" s="14" t="s">
        <v>11</v>
      </c>
      <c r="M322" s="14" t="s">
        <v>25</v>
      </c>
      <c r="N322" s="14" t="s">
        <v>13</v>
      </c>
      <c r="O322" s="14" t="s">
        <v>14</v>
      </c>
      <c r="P322" s="14" t="s">
        <v>584</v>
      </c>
      <c r="Q322" s="12">
        <f t="shared" ref="Q322:Q385" si="44">IF(J322="Afternoon",1,IF(J322="Evening",2,IF(J322="Floodlit",3,4)))</f>
        <v>1</v>
      </c>
      <c r="R322" s="12" cm="1">
        <f t="array" ref="R322">SUMPRODUCT(($G$2:$G$3117=G322)*(Q322&gt;$Q$2:$Q$3117))+1</f>
        <v>1</v>
      </c>
      <c r="S322" s="12">
        <f t="shared" ref="S322:S385" si="45">(R322*100000)+P322</f>
        <v>100606</v>
      </c>
      <c r="T322" cm="1">
        <f t="array" ref="T322">SUMPRODUCT(($G$2:$G$3117=G322)*(S322&gt;$S$2:$S$3117))+1</f>
        <v>1</v>
      </c>
      <c r="U322" t="str">
        <f t="shared" ref="U322:U385" si="46">_xlfn.CONCAT(IF(M322="Flat",UPPER(I322),I322)," ",IF(J322="Evening","†",IF(J322="Floodlit","#","")))</f>
        <v xml:space="preserve">CATTERICK BRIDGE </v>
      </c>
      <c r="V322">
        <v>0</v>
      </c>
      <c r="W322" t="s">
        <v>30</v>
      </c>
      <c r="X322">
        <f t="shared" ref="X322:X385" si="47">YEAR(G322)</f>
        <v>2023</v>
      </c>
    </row>
    <row r="323" spans="1:24" x14ac:dyDescent="0.25">
      <c r="A323" s="10" t="str">
        <f t="shared" si="40"/>
        <v/>
      </c>
      <c r="B323" s="10" t="str">
        <f t="shared" si="41"/>
        <v/>
      </c>
      <c r="C323" s="10" t="str">
        <f t="shared" si="42"/>
        <v>Afternoon45061</v>
      </c>
      <c r="D323" s="5" t="str">
        <f>IF('by region'!$C$2="Any","Any",'Fixture list'!W323)&amp;M323&amp;IF('by region'!$I$2="Any","Any",N323)&amp;G323</f>
        <v>AnyFlatAny45061</v>
      </c>
      <c r="E323" s="5" t="e">
        <f>IF(I323=#REF!,'Fixture list'!G323,"")</f>
        <v>#REF!</v>
      </c>
      <c r="F323" s="5" t="str">
        <f t="shared" si="43"/>
        <v>450611</v>
      </c>
      <c r="G323" s="13">
        <v>45061</v>
      </c>
      <c r="H323" s="14" t="s">
        <v>42</v>
      </c>
      <c r="I323" s="14" t="s">
        <v>8</v>
      </c>
      <c r="J323" s="14" t="s">
        <v>9</v>
      </c>
      <c r="K323" s="14" t="s">
        <v>10</v>
      </c>
      <c r="L323" s="14" t="s">
        <v>11</v>
      </c>
      <c r="M323" s="14" t="s">
        <v>25</v>
      </c>
      <c r="N323" s="14" t="s">
        <v>13</v>
      </c>
      <c r="O323" s="14" t="s">
        <v>14</v>
      </c>
      <c r="P323" s="14" t="s">
        <v>673</v>
      </c>
      <c r="Q323" s="12">
        <f t="shared" si="44"/>
        <v>1</v>
      </c>
      <c r="R323" s="12" cm="1">
        <f t="array" ref="R323">SUMPRODUCT(($G$2:$G$3117=G323)*(Q323&gt;$Q$2:$Q$3117))+1</f>
        <v>1</v>
      </c>
      <c r="S323" s="12">
        <f t="shared" si="45"/>
        <v>100628</v>
      </c>
      <c r="T323" cm="1">
        <f t="array" ref="T323">SUMPRODUCT(($G$2:$G$3117=G323)*(S323&gt;$S$2:$S$3117))+1</f>
        <v>1</v>
      </c>
      <c r="U323" t="str">
        <f t="shared" si="46"/>
        <v xml:space="preserve">CATTERICK BRIDGE </v>
      </c>
      <c r="V323">
        <v>0</v>
      </c>
      <c r="W323" t="s">
        <v>30</v>
      </c>
      <c r="X323">
        <f t="shared" si="47"/>
        <v>2023</v>
      </c>
    </row>
    <row r="324" spans="1:24" x14ac:dyDescent="0.25">
      <c r="A324" s="10" t="str">
        <f t="shared" si="40"/>
        <v/>
      </c>
      <c r="B324" s="10" t="str">
        <f t="shared" si="41"/>
        <v/>
      </c>
      <c r="C324" s="10" t="str">
        <f t="shared" si="42"/>
        <v>Afternoon45071</v>
      </c>
      <c r="D324" s="5" t="str">
        <f>IF('by region'!$C$2="Any","Any",'Fixture list'!W324)&amp;M324&amp;IF('by region'!$I$2="Any","Any",N324)&amp;G324</f>
        <v>AnyFlatAny45071</v>
      </c>
      <c r="E324" s="5" t="e">
        <f>IF(I324=#REF!,'Fixture list'!G324,"")</f>
        <v>#REF!</v>
      </c>
      <c r="F324" s="5" t="str">
        <f t="shared" si="43"/>
        <v>450711</v>
      </c>
      <c r="G324" s="13">
        <v>45071</v>
      </c>
      <c r="H324" s="14" t="s">
        <v>34</v>
      </c>
      <c r="I324" s="14" t="s">
        <v>8</v>
      </c>
      <c r="J324" s="14" t="s">
        <v>9</v>
      </c>
      <c r="K324" s="14" t="s">
        <v>10</v>
      </c>
      <c r="L324" s="14" t="s">
        <v>11</v>
      </c>
      <c r="M324" s="14" t="s">
        <v>25</v>
      </c>
      <c r="N324" s="14" t="s">
        <v>13</v>
      </c>
      <c r="O324" s="14" t="s">
        <v>14</v>
      </c>
      <c r="P324" s="14" t="s">
        <v>720</v>
      </c>
      <c r="Q324" s="12">
        <f t="shared" si="44"/>
        <v>1</v>
      </c>
      <c r="R324" s="12" cm="1">
        <f t="array" ref="R324">SUMPRODUCT(($G$2:$G$3117=G324)*(Q324&gt;$Q$2:$Q$3117))+1</f>
        <v>1</v>
      </c>
      <c r="S324" s="12">
        <f t="shared" si="45"/>
        <v>100609</v>
      </c>
      <c r="T324" cm="1">
        <f t="array" ref="T324">SUMPRODUCT(($G$2:$G$3117=G324)*(S324&gt;$S$2:$S$3117))+1</f>
        <v>1</v>
      </c>
      <c r="U324" t="str">
        <f t="shared" si="46"/>
        <v xml:space="preserve">CATTERICK BRIDGE </v>
      </c>
      <c r="V324">
        <v>0</v>
      </c>
      <c r="W324" t="s">
        <v>19</v>
      </c>
      <c r="X324">
        <f t="shared" si="47"/>
        <v>2023</v>
      </c>
    </row>
    <row r="325" spans="1:24" x14ac:dyDescent="0.25">
      <c r="A325" s="10" t="str">
        <f t="shared" si="40"/>
        <v/>
      </c>
      <c r="B325" s="10" t="str">
        <f t="shared" si="41"/>
        <v/>
      </c>
      <c r="C325" s="10" t="str">
        <f t="shared" si="42"/>
        <v>Evening45079</v>
      </c>
      <c r="D325" s="5" t="str">
        <f>IF('by region'!$C$2="Any","Any",'Fixture list'!W325)&amp;M325&amp;IF('by region'!$I$2="Any","Any",N325)&amp;G325</f>
        <v>AnyFlatAny45079</v>
      </c>
      <c r="E325" s="5" t="e">
        <f>IF(I325=#REF!,'Fixture list'!G325,"")</f>
        <v>#REF!</v>
      </c>
      <c r="F325" s="5" t="str">
        <f t="shared" si="43"/>
        <v>450794</v>
      </c>
      <c r="G325" s="13">
        <v>45079</v>
      </c>
      <c r="H325" s="14" t="s">
        <v>35</v>
      </c>
      <c r="I325" s="14" t="s">
        <v>8</v>
      </c>
      <c r="J325" s="14" t="s">
        <v>80</v>
      </c>
      <c r="K325" s="14" t="s">
        <v>10</v>
      </c>
      <c r="L325" s="14" t="s">
        <v>11</v>
      </c>
      <c r="M325" s="14" t="s">
        <v>25</v>
      </c>
      <c r="N325" s="14" t="s">
        <v>13</v>
      </c>
      <c r="O325" s="14" t="s">
        <v>14</v>
      </c>
      <c r="P325" s="14" t="s">
        <v>761</v>
      </c>
      <c r="Q325" s="12">
        <f t="shared" si="44"/>
        <v>2</v>
      </c>
      <c r="R325" s="12" cm="1">
        <f t="array" ref="R325">SUMPRODUCT(($G$2:$G$3117=G325)*(Q325&gt;$Q$2:$Q$3117))+1</f>
        <v>4</v>
      </c>
      <c r="S325" s="12">
        <f t="shared" si="45"/>
        <v>400607</v>
      </c>
      <c r="T325" cm="1">
        <f t="array" ref="T325">SUMPRODUCT(($G$2:$G$3117=G325)*(S325&gt;$S$2:$S$3117))+1</f>
        <v>4</v>
      </c>
      <c r="U325" t="str">
        <f t="shared" si="46"/>
        <v>CATTERICK BRIDGE †</v>
      </c>
      <c r="V325">
        <v>0</v>
      </c>
      <c r="W325" t="s">
        <v>11</v>
      </c>
      <c r="X325">
        <f t="shared" si="47"/>
        <v>2023</v>
      </c>
    </row>
    <row r="326" spans="1:24" x14ac:dyDescent="0.25">
      <c r="A326" s="10" t="str">
        <f t="shared" si="40"/>
        <v/>
      </c>
      <c r="B326" s="10" t="str">
        <f t="shared" si="41"/>
        <v/>
      </c>
      <c r="C326" s="10" t="str">
        <f t="shared" si="42"/>
        <v>Afternoon45087</v>
      </c>
      <c r="D326" s="5" t="str">
        <f>IF('by region'!$C$2="Any","Any",'Fixture list'!W326)&amp;M326&amp;IF('by region'!$I$2="Any","Any",N326)&amp;G326</f>
        <v>AnyFlatAny45087</v>
      </c>
      <c r="E326" s="5" t="e">
        <f>IF(I326=#REF!,'Fixture list'!G326,"")</f>
        <v>#REF!</v>
      </c>
      <c r="F326" s="5" t="str">
        <f t="shared" si="43"/>
        <v>450873</v>
      </c>
      <c r="G326" s="13">
        <v>45087</v>
      </c>
      <c r="H326" s="14" t="s">
        <v>37</v>
      </c>
      <c r="I326" s="14" t="s">
        <v>8</v>
      </c>
      <c r="J326" s="14" t="s">
        <v>9</v>
      </c>
      <c r="K326" s="14" t="s">
        <v>10</v>
      </c>
      <c r="L326" s="14" t="s">
        <v>11</v>
      </c>
      <c r="M326" s="14" t="s">
        <v>25</v>
      </c>
      <c r="N326" s="14" t="s">
        <v>13</v>
      </c>
      <c r="O326" s="14" t="s">
        <v>14</v>
      </c>
      <c r="P326" s="14" t="s">
        <v>800</v>
      </c>
      <c r="Q326" s="12">
        <f t="shared" si="44"/>
        <v>1</v>
      </c>
      <c r="R326" s="12" cm="1">
        <f t="array" ref="R326">SUMPRODUCT(($G$2:$G$3117=G326)*(Q326&gt;$Q$2:$Q$3117))+1</f>
        <v>1</v>
      </c>
      <c r="S326" s="12">
        <f t="shared" si="45"/>
        <v>100608</v>
      </c>
      <c r="T326" cm="1">
        <f t="array" ref="T326">SUMPRODUCT(($G$2:$G$3117=G326)*(S326&gt;$S$2:$S$3117))+1</f>
        <v>3</v>
      </c>
      <c r="U326" t="str">
        <f t="shared" si="46"/>
        <v xml:space="preserve">CATTERICK BRIDGE </v>
      </c>
      <c r="V326">
        <v>0</v>
      </c>
      <c r="W326" t="s">
        <v>30</v>
      </c>
      <c r="X326">
        <f t="shared" si="47"/>
        <v>2023</v>
      </c>
    </row>
    <row r="327" spans="1:24" x14ac:dyDescent="0.25">
      <c r="A327" s="10" t="str">
        <f t="shared" si="40"/>
        <v/>
      </c>
      <c r="B327" s="10" t="str">
        <f t="shared" si="41"/>
        <v/>
      </c>
      <c r="C327" s="10" t="str">
        <f t="shared" si="42"/>
        <v>Afternoon45119</v>
      </c>
      <c r="D327" s="5" t="str">
        <f>IF('by region'!$C$2="Any","Any",'Fixture list'!W327)&amp;M327&amp;IF('by region'!$I$2="Any","Any",N327)&amp;G327</f>
        <v>AnyFlatAny45119</v>
      </c>
      <c r="E327" s="5" t="e">
        <f>IF(I327=#REF!,'Fixture list'!G327,"")</f>
        <v>#REF!</v>
      </c>
      <c r="F327" s="5" t="str">
        <f t="shared" si="43"/>
        <v>451193</v>
      </c>
      <c r="G327" s="13">
        <v>45119</v>
      </c>
      <c r="H327" s="14" t="s">
        <v>27</v>
      </c>
      <c r="I327" s="14" t="s">
        <v>8</v>
      </c>
      <c r="J327" s="14" t="s">
        <v>9</v>
      </c>
      <c r="K327" s="14" t="s">
        <v>10</v>
      </c>
      <c r="L327" s="14" t="s">
        <v>11</v>
      </c>
      <c r="M327" s="14" t="s">
        <v>25</v>
      </c>
      <c r="N327" s="14" t="s">
        <v>13</v>
      </c>
      <c r="O327" s="14" t="s">
        <v>14</v>
      </c>
      <c r="P327" s="14" t="s">
        <v>950</v>
      </c>
      <c r="Q327" s="12">
        <f t="shared" si="44"/>
        <v>1</v>
      </c>
      <c r="R327" s="12" cm="1">
        <f t="array" ref="R327">SUMPRODUCT(($G$2:$G$3117=G327)*(Q327&gt;$Q$2:$Q$3117))+1</f>
        <v>1</v>
      </c>
      <c r="S327" s="12">
        <f t="shared" si="45"/>
        <v>111493</v>
      </c>
      <c r="T327" cm="1">
        <f t="array" ref="T327">SUMPRODUCT(($G$2:$G$3117=G327)*(S327&gt;$S$2:$S$3117))+1</f>
        <v>3</v>
      </c>
      <c r="U327" t="str">
        <f t="shared" si="46"/>
        <v xml:space="preserve">CATTERICK BRIDGE </v>
      </c>
      <c r="V327">
        <v>0</v>
      </c>
      <c r="W327" t="s">
        <v>11</v>
      </c>
      <c r="X327">
        <f t="shared" si="47"/>
        <v>2023</v>
      </c>
    </row>
    <row r="328" spans="1:24" x14ac:dyDescent="0.25">
      <c r="A328" s="10" t="str">
        <f t="shared" si="40"/>
        <v/>
      </c>
      <c r="B328" s="10" t="str">
        <f t="shared" si="41"/>
        <v/>
      </c>
      <c r="C328" s="10" t="str">
        <f t="shared" si="42"/>
        <v>Afternoon45126</v>
      </c>
      <c r="D328" s="5" t="str">
        <f>IF('by region'!$C$2="Any","Any",'Fixture list'!W328)&amp;M328&amp;IF('by region'!$I$2="Any","Any",N328)&amp;G328</f>
        <v>AnyFlatAny45126</v>
      </c>
      <c r="E328" s="5" t="e">
        <f>IF(I328=#REF!,'Fixture list'!G328,"")</f>
        <v>#REF!</v>
      </c>
      <c r="F328" s="5" t="str">
        <f t="shared" si="43"/>
        <v>451261</v>
      </c>
      <c r="G328" s="13">
        <v>45126</v>
      </c>
      <c r="H328" s="14" t="s">
        <v>27</v>
      </c>
      <c r="I328" s="14" t="s">
        <v>8</v>
      </c>
      <c r="J328" s="14" t="s">
        <v>9</v>
      </c>
      <c r="K328" s="14" t="s">
        <v>10</v>
      </c>
      <c r="L328" s="14" t="s">
        <v>11</v>
      </c>
      <c r="M328" s="14" t="s">
        <v>25</v>
      </c>
      <c r="N328" s="14" t="s">
        <v>13</v>
      </c>
      <c r="O328" s="14" t="s">
        <v>14</v>
      </c>
      <c r="P328" s="14" t="s">
        <v>980</v>
      </c>
      <c r="Q328" s="12">
        <f t="shared" si="44"/>
        <v>1</v>
      </c>
      <c r="R328" s="12" cm="1">
        <f t="array" ref="R328">SUMPRODUCT(($G$2:$G$3117=G328)*(Q328&gt;$Q$2:$Q$3117))+1</f>
        <v>1</v>
      </c>
      <c r="S328" s="12">
        <f t="shared" si="45"/>
        <v>100610</v>
      </c>
      <c r="T328" cm="1">
        <f t="array" ref="T328">SUMPRODUCT(($G$2:$G$3117=G328)*(S328&gt;$S$2:$S$3117))+1</f>
        <v>1</v>
      </c>
      <c r="U328" t="str">
        <f t="shared" si="46"/>
        <v xml:space="preserve">CATTERICK BRIDGE </v>
      </c>
      <c r="V328">
        <v>0</v>
      </c>
      <c r="W328" t="s">
        <v>19</v>
      </c>
      <c r="X328">
        <f t="shared" si="47"/>
        <v>2023</v>
      </c>
    </row>
    <row r="329" spans="1:24" x14ac:dyDescent="0.25">
      <c r="A329" s="10" t="str">
        <f t="shared" si="40"/>
        <v/>
      </c>
      <c r="B329" s="10" t="str">
        <f t="shared" si="41"/>
        <v/>
      </c>
      <c r="C329" s="10" t="str">
        <f t="shared" si="42"/>
        <v>Afternoon45133</v>
      </c>
      <c r="D329" s="5" t="str">
        <f>IF('by region'!$C$2="Any","Any",'Fixture list'!W329)&amp;M329&amp;IF('by region'!$I$2="Any","Any",N329)&amp;G329</f>
        <v>AnyFlatAny45133</v>
      </c>
      <c r="E329" s="5" t="e">
        <f>IF(I329=#REF!,'Fixture list'!G329,"")</f>
        <v>#REF!</v>
      </c>
      <c r="F329" s="5" t="str">
        <f t="shared" si="43"/>
        <v>451332</v>
      </c>
      <c r="G329" s="13">
        <v>45133</v>
      </c>
      <c r="H329" s="14" t="s">
        <v>27</v>
      </c>
      <c r="I329" s="14" t="s">
        <v>8</v>
      </c>
      <c r="J329" s="14" t="s">
        <v>9</v>
      </c>
      <c r="K329" s="14" t="s">
        <v>10</v>
      </c>
      <c r="L329" s="14" t="s">
        <v>11</v>
      </c>
      <c r="M329" s="14" t="s">
        <v>25</v>
      </c>
      <c r="N329" s="14" t="s">
        <v>13</v>
      </c>
      <c r="O329" s="14" t="s">
        <v>14</v>
      </c>
      <c r="P329" s="14" t="s">
        <v>1015</v>
      </c>
      <c r="Q329" s="12">
        <f t="shared" si="44"/>
        <v>1</v>
      </c>
      <c r="R329" s="12" cm="1">
        <f t="array" ref="R329">SUMPRODUCT(($G$2:$G$3117=G329)*(Q329&gt;$Q$2:$Q$3117))+1</f>
        <v>1</v>
      </c>
      <c r="S329" s="12">
        <f t="shared" si="45"/>
        <v>100612</v>
      </c>
      <c r="T329" cm="1">
        <f t="array" ref="T329">SUMPRODUCT(($G$2:$G$3117=G329)*(S329&gt;$S$2:$S$3117))+1</f>
        <v>2</v>
      </c>
      <c r="U329" t="str">
        <f t="shared" si="46"/>
        <v xml:space="preserve">CATTERICK BRIDGE </v>
      </c>
      <c r="V329">
        <v>0</v>
      </c>
      <c r="W329" t="s">
        <v>17</v>
      </c>
      <c r="X329">
        <f t="shared" si="47"/>
        <v>2023</v>
      </c>
    </row>
    <row r="330" spans="1:24" x14ac:dyDescent="0.25">
      <c r="A330" s="10" t="str">
        <f t="shared" si="40"/>
        <v/>
      </c>
      <c r="B330" s="10" t="str">
        <f t="shared" si="41"/>
        <v/>
      </c>
      <c r="C330" s="10" t="str">
        <f t="shared" si="42"/>
        <v>Afternoon45146</v>
      </c>
      <c r="D330" s="5" t="str">
        <f>IF('by region'!$C$2="Any","Any",'Fixture list'!W330)&amp;M330&amp;IF('by region'!$I$2="Any","Any",N330)&amp;G330</f>
        <v>AnyFlatAny45146</v>
      </c>
      <c r="E330" s="5" t="e">
        <f>IF(I330=#REF!,'Fixture list'!G330,"")</f>
        <v>#REF!</v>
      </c>
      <c r="F330" s="5" t="str">
        <f t="shared" si="43"/>
        <v>451461</v>
      </c>
      <c r="G330" s="13">
        <v>45146</v>
      </c>
      <c r="H330" s="14" t="s">
        <v>7</v>
      </c>
      <c r="I330" s="14" t="s">
        <v>8</v>
      </c>
      <c r="J330" s="14" t="s">
        <v>9</v>
      </c>
      <c r="K330" s="14" t="s">
        <v>10</v>
      </c>
      <c r="L330" s="14" t="s">
        <v>11</v>
      </c>
      <c r="M330" s="14" t="s">
        <v>25</v>
      </c>
      <c r="N330" s="14" t="s">
        <v>13</v>
      </c>
      <c r="O330" s="14" t="s">
        <v>14</v>
      </c>
      <c r="P330" s="14" t="s">
        <v>1076</v>
      </c>
      <c r="Q330" s="12">
        <f t="shared" si="44"/>
        <v>1</v>
      </c>
      <c r="R330" s="12" cm="1">
        <f t="array" ref="R330">SUMPRODUCT(($G$2:$G$3117=G330)*(Q330&gt;$Q$2:$Q$3117))+1</f>
        <v>1</v>
      </c>
      <c r="S330" s="12">
        <f t="shared" si="45"/>
        <v>100614</v>
      </c>
      <c r="T330" cm="1">
        <f t="array" ref="T330">SUMPRODUCT(($G$2:$G$3117=G330)*(S330&gt;$S$2:$S$3117))+1</f>
        <v>1</v>
      </c>
      <c r="U330" t="str">
        <f t="shared" si="46"/>
        <v xml:space="preserve">CATTERICK BRIDGE </v>
      </c>
      <c r="V330">
        <v>0</v>
      </c>
      <c r="W330" t="s">
        <v>17</v>
      </c>
      <c r="X330">
        <f t="shared" si="47"/>
        <v>2023</v>
      </c>
    </row>
    <row r="331" spans="1:24" x14ac:dyDescent="0.25">
      <c r="A331" s="10" t="str">
        <f t="shared" si="40"/>
        <v/>
      </c>
      <c r="B331" s="10" t="str">
        <f t="shared" si="41"/>
        <v/>
      </c>
      <c r="C331" s="10" t="str">
        <f t="shared" si="42"/>
        <v>Afternoon45159</v>
      </c>
      <c r="D331" s="5" t="str">
        <f>IF('by region'!$C$2="Any","Any",'Fixture list'!W331)&amp;M331&amp;IF('by region'!$I$2="Any","Any",N331)&amp;G331</f>
        <v>AnyFlatAny45159</v>
      </c>
      <c r="E331" s="5" t="e">
        <f>IF(I331=#REF!,'Fixture list'!G331,"")</f>
        <v>#REF!</v>
      </c>
      <c r="F331" s="5" t="str">
        <f t="shared" si="43"/>
        <v>451591</v>
      </c>
      <c r="G331" s="13">
        <v>45159</v>
      </c>
      <c r="H331" s="14" t="s">
        <v>42</v>
      </c>
      <c r="I331" s="14" t="s">
        <v>8</v>
      </c>
      <c r="J331" s="14" t="s">
        <v>9</v>
      </c>
      <c r="K331" s="14" t="s">
        <v>10</v>
      </c>
      <c r="L331" s="14" t="s">
        <v>11</v>
      </c>
      <c r="M331" s="14" t="s">
        <v>25</v>
      </c>
      <c r="N331" s="14" t="s">
        <v>13</v>
      </c>
      <c r="O331" s="14" t="s">
        <v>14</v>
      </c>
      <c r="P331" s="14" t="s">
        <v>1134</v>
      </c>
      <c r="Q331" s="12">
        <f t="shared" si="44"/>
        <v>1</v>
      </c>
      <c r="R331" s="12" cm="1">
        <f t="array" ref="R331">SUMPRODUCT(($G$2:$G$3117=G331)*(Q331&gt;$Q$2:$Q$3117))+1</f>
        <v>1</v>
      </c>
      <c r="S331" s="12">
        <f t="shared" si="45"/>
        <v>100615</v>
      </c>
      <c r="T331" cm="1">
        <f t="array" ref="T331">SUMPRODUCT(($G$2:$G$3117=G331)*(S331&gt;$S$2:$S$3117))+1</f>
        <v>1</v>
      </c>
      <c r="U331" t="str">
        <f t="shared" si="46"/>
        <v xml:space="preserve">CATTERICK BRIDGE </v>
      </c>
      <c r="V331">
        <v>0</v>
      </c>
      <c r="W331" t="s">
        <v>19</v>
      </c>
      <c r="X331">
        <f t="shared" si="47"/>
        <v>2023</v>
      </c>
    </row>
    <row r="332" spans="1:24" x14ac:dyDescent="0.25">
      <c r="A332" s="10" t="str">
        <f t="shared" si="40"/>
        <v/>
      </c>
      <c r="B332" s="10" t="str">
        <f t="shared" si="41"/>
        <v/>
      </c>
      <c r="C332" s="10" t="str">
        <f t="shared" si="42"/>
        <v>Afternoon45168</v>
      </c>
      <c r="D332" s="5" t="str">
        <f>IF('by region'!$C$2="Any","Any",'Fixture list'!W332)&amp;M332&amp;IF('by region'!$I$2="Any","Any",N332)&amp;G332</f>
        <v>AnyFlatAny45168</v>
      </c>
      <c r="E332" s="5" t="e">
        <f>IF(I332=#REF!,'Fixture list'!G332,"")</f>
        <v>#REF!</v>
      </c>
      <c r="F332" s="5" t="str">
        <f t="shared" si="43"/>
        <v>451681</v>
      </c>
      <c r="G332" s="13">
        <v>45168</v>
      </c>
      <c r="H332" s="14" t="s">
        <v>27</v>
      </c>
      <c r="I332" s="14" t="s">
        <v>8</v>
      </c>
      <c r="J332" s="14" t="s">
        <v>9</v>
      </c>
      <c r="K332" s="14" t="s">
        <v>10</v>
      </c>
      <c r="L332" s="14" t="s">
        <v>19</v>
      </c>
      <c r="M332" s="14" t="s">
        <v>25</v>
      </c>
      <c r="N332" s="14" t="s">
        <v>13</v>
      </c>
      <c r="O332" s="14" t="s">
        <v>14</v>
      </c>
      <c r="P332" s="14" t="s">
        <v>1174</v>
      </c>
      <c r="Q332" s="12">
        <f t="shared" si="44"/>
        <v>1</v>
      </c>
      <c r="R332" s="12" cm="1">
        <f t="array" ref="R332">SUMPRODUCT(($G$2:$G$3117=G332)*(Q332&gt;$Q$2:$Q$3117))+1</f>
        <v>1</v>
      </c>
      <c r="S332" s="12">
        <f t="shared" si="45"/>
        <v>100623</v>
      </c>
      <c r="T332" cm="1">
        <f t="array" ref="T332">SUMPRODUCT(($G$2:$G$3117=G332)*(S332&gt;$S$2:$S$3117))+1</f>
        <v>1</v>
      </c>
      <c r="U332" t="str">
        <f t="shared" si="46"/>
        <v xml:space="preserve">CATTERICK BRIDGE </v>
      </c>
      <c r="V332">
        <v>0</v>
      </c>
      <c r="W332" t="s">
        <v>11</v>
      </c>
      <c r="X332">
        <f t="shared" si="47"/>
        <v>2023</v>
      </c>
    </row>
    <row r="333" spans="1:24" x14ac:dyDescent="0.25">
      <c r="A333" s="10" t="str">
        <f t="shared" si="40"/>
        <v/>
      </c>
      <c r="B333" s="10" t="str">
        <f t="shared" si="41"/>
        <v/>
      </c>
      <c r="C333" s="10" t="str">
        <f t="shared" si="42"/>
        <v>Afternoon45181</v>
      </c>
      <c r="D333" s="5" t="str">
        <f>IF('by region'!$C$2="Any","Any",'Fixture list'!W333)&amp;M333&amp;IF('by region'!$I$2="Any","Any",N333)&amp;G333</f>
        <v>AnyFlatAny45181</v>
      </c>
      <c r="E333" s="5" t="e">
        <f>IF(I333=#REF!,'Fixture list'!G333,"")</f>
        <v>#REF!</v>
      </c>
      <c r="F333" s="5" t="str">
        <f t="shared" si="43"/>
        <v>451811</v>
      </c>
      <c r="G333" s="13">
        <v>45181</v>
      </c>
      <c r="H333" s="14" t="s">
        <v>7</v>
      </c>
      <c r="I333" s="14" t="s">
        <v>8</v>
      </c>
      <c r="J333" s="14" t="s">
        <v>9</v>
      </c>
      <c r="K333" s="14" t="s">
        <v>10</v>
      </c>
      <c r="L333" s="14" t="s">
        <v>17</v>
      </c>
      <c r="M333" s="14" t="s">
        <v>25</v>
      </c>
      <c r="N333" s="14" t="s">
        <v>13</v>
      </c>
      <c r="O333" s="14" t="s">
        <v>14</v>
      </c>
      <c r="P333" s="14" t="s">
        <v>1232</v>
      </c>
      <c r="Q333" s="12">
        <f t="shared" si="44"/>
        <v>1</v>
      </c>
      <c r="R333" s="12" cm="1">
        <f t="array" ref="R333">SUMPRODUCT(($G$2:$G$3117=G333)*(Q333&gt;$Q$2:$Q$3117))+1</f>
        <v>1</v>
      </c>
      <c r="S333" s="12">
        <f t="shared" si="45"/>
        <v>100613</v>
      </c>
      <c r="T333" cm="1">
        <f t="array" ref="T333">SUMPRODUCT(($G$2:$G$3117=G333)*(S333&gt;$S$2:$S$3117))+1</f>
        <v>1</v>
      </c>
      <c r="U333" t="str">
        <f t="shared" si="46"/>
        <v xml:space="preserve">CATTERICK BRIDGE </v>
      </c>
      <c r="V333">
        <v>0</v>
      </c>
      <c r="W333" t="s">
        <v>30</v>
      </c>
      <c r="X333">
        <f t="shared" si="47"/>
        <v>2023</v>
      </c>
    </row>
    <row r="334" spans="1:24" x14ac:dyDescent="0.25">
      <c r="A334" s="10" t="str">
        <f t="shared" si="40"/>
        <v/>
      </c>
      <c r="B334" s="10" t="str">
        <f t="shared" si="41"/>
        <v/>
      </c>
      <c r="C334" s="10" t="str">
        <f t="shared" si="42"/>
        <v>Afternoon45192</v>
      </c>
      <c r="D334" s="5" t="str">
        <f>IF('by region'!$C$2="Any","Any",'Fixture list'!W334)&amp;M334&amp;IF('by region'!$I$2="Any","Any",N334)&amp;G334</f>
        <v>AnyFlatAny45192</v>
      </c>
      <c r="E334" s="5" t="e">
        <f>IF(I334=#REF!,'Fixture list'!G334,"")</f>
        <v>#REF!</v>
      </c>
      <c r="F334" s="5" t="str">
        <f t="shared" si="43"/>
        <v>451922</v>
      </c>
      <c r="G334" s="13">
        <v>45192</v>
      </c>
      <c r="H334" s="14" t="s">
        <v>37</v>
      </c>
      <c r="I334" s="14" t="s">
        <v>8</v>
      </c>
      <c r="J334" s="14" t="s">
        <v>9</v>
      </c>
      <c r="K334" s="14" t="s">
        <v>10</v>
      </c>
      <c r="L334" s="14" t="s">
        <v>19</v>
      </c>
      <c r="M334" s="14" t="s">
        <v>25</v>
      </c>
      <c r="N334" s="14" t="s">
        <v>13</v>
      </c>
      <c r="O334" s="14" t="s">
        <v>14</v>
      </c>
      <c r="P334" s="14" t="s">
        <v>1276</v>
      </c>
      <c r="Q334" s="12">
        <f t="shared" si="44"/>
        <v>1</v>
      </c>
      <c r="R334" s="12" cm="1">
        <f t="array" ref="R334">SUMPRODUCT(($G$2:$G$3117=G334)*(Q334&gt;$Q$2:$Q$3117))+1</f>
        <v>1</v>
      </c>
      <c r="S334" s="12">
        <f t="shared" si="45"/>
        <v>100616</v>
      </c>
      <c r="T334" cm="1">
        <f t="array" ref="T334">SUMPRODUCT(($G$2:$G$3117=G334)*(S334&gt;$S$2:$S$3117))+1</f>
        <v>2</v>
      </c>
      <c r="U334" t="str">
        <f t="shared" si="46"/>
        <v xml:space="preserve">CATTERICK BRIDGE </v>
      </c>
      <c r="V334">
        <v>0</v>
      </c>
      <c r="W334" t="s">
        <v>17</v>
      </c>
      <c r="X334">
        <f t="shared" si="47"/>
        <v>2023</v>
      </c>
    </row>
    <row r="335" spans="1:24" x14ac:dyDescent="0.25">
      <c r="A335" s="10" t="str">
        <f t="shared" si="40"/>
        <v/>
      </c>
      <c r="B335" s="10" t="str">
        <f t="shared" si="41"/>
        <v/>
      </c>
      <c r="C335" s="10" t="str">
        <f t="shared" si="42"/>
        <v>Afternoon45203</v>
      </c>
      <c r="D335" s="5" t="str">
        <f>IF('by region'!$C$2="Any","Any",'Fixture list'!W335)&amp;M335&amp;IF('by region'!$I$2="Any","Any",N335)&amp;G335</f>
        <v>AnyFlatAny45203</v>
      </c>
      <c r="E335" s="5" t="e">
        <f>IF(I335=#REF!,'Fixture list'!G335,"")</f>
        <v>#REF!</v>
      </c>
      <c r="F335" s="5" t="str">
        <f t="shared" si="43"/>
        <v>452032</v>
      </c>
      <c r="G335" s="13">
        <v>45203</v>
      </c>
      <c r="H335" s="14" t="s">
        <v>27</v>
      </c>
      <c r="I335" s="14" t="s">
        <v>8</v>
      </c>
      <c r="J335" s="14" t="s">
        <v>9</v>
      </c>
      <c r="K335" s="14" t="s">
        <v>10</v>
      </c>
      <c r="L335" s="14" t="s">
        <v>17</v>
      </c>
      <c r="M335" s="14" t="s">
        <v>25</v>
      </c>
      <c r="N335" s="14" t="s">
        <v>13</v>
      </c>
      <c r="O335" s="14" t="s">
        <v>14</v>
      </c>
      <c r="P335" s="14" t="s">
        <v>1320</v>
      </c>
      <c r="Q335" s="12">
        <f t="shared" si="44"/>
        <v>1</v>
      </c>
      <c r="R335" s="12" cm="1">
        <f t="array" ref="R335">SUMPRODUCT(($G$2:$G$3117=G335)*(Q335&gt;$Q$2:$Q$3117))+1</f>
        <v>1</v>
      </c>
      <c r="S335" s="12">
        <f t="shared" si="45"/>
        <v>100617</v>
      </c>
      <c r="T335" cm="1">
        <f t="array" ref="T335">SUMPRODUCT(($G$2:$G$3117=G335)*(S335&gt;$S$2:$S$3117))+1</f>
        <v>2</v>
      </c>
      <c r="U335" t="str">
        <f t="shared" si="46"/>
        <v xml:space="preserve">CATTERICK BRIDGE </v>
      </c>
      <c r="V335">
        <v>0</v>
      </c>
      <c r="W335" t="s">
        <v>11</v>
      </c>
      <c r="X335">
        <f t="shared" si="47"/>
        <v>2023</v>
      </c>
    </row>
    <row r="336" spans="1:24" x14ac:dyDescent="0.25">
      <c r="A336" s="10" t="str">
        <f t="shared" si="40"/>
        <v/>
      </c>
      <c r="B336" s="10" t="str">
        <f t="shared" si="41"/>
        <v/>
      </c>
      <c r="C336" s="10" t="str">
        <f t="shared" si="42"/>
        <v>Afternoon45220</v>
      </c>
      <c r="D336" s="5" t="str">
        <f>IF('by region'!$C$2="Any","Any",'Fixture list'!W336)&amp;M336&amp;IF('by region'!$I$2="Any","Any",N336)&amp;G336</f>
        <v>AnyFlatAny45220</v>
      </c>
      <c r="E336" s="5" t="e">
        <f>IF(I336=#REF!,'Fixture list'!G336,"")</f>
        <v>#REF!</v>
      </c>
      <c r="F336" s="5" t="str">
        <f t="shared" si="43"/>
        <v>452202</v>
      </c>
      <c r="G336" s="13">
        <v>45220</v>
      </c>
      <c r="H336" s="14" t="s">
        <v>37</v>
      </c>
      <c r="I336" s="14" t="s">
        <v>8</v>
      </c>
      <c r="J336" s="14" t="s">
        <v>9</v>
      </c>
      <c r="K336" s="14" t="s">
        <v>10</v>
      </c>
      <c r="L336" s="14" t="s">
        <v>17</v>
      </c>
      <c r="M336" s="14" t="s">
        <v>25</v>
      </c>
      <c r="N336" s="14" t="s">
        <v>13</v>
      </c>
      <c r="O336" s="14" t="s">
        <v>14</v>
      </c>
      <c r="P336" s="14" t="s">
        <v>1387</v>
      </c>
      <c r="Q336" s="12">
        <f t="shared" si="44"/>
        <v>1</v>
      </c>
      <c r="R336" s="12" cm="1">
        <f t="array" ref="R336">SUMPRODUCT(($G$2:$G$3117=G336)*(Q336&gt;$Q$2:$Q$3117))+1</f>
        <v>1</v>
      </c>
      <c r="S336" s="12">
        <f t="shared" si="45"/>
        <v>100618</v>
      </c>
      <c r="T336" cm="1">
        <f t="array" ref="T336">SUMPRODUCT(($G$2:$G$3117=G336)*(S336&gt;$S$2:$S$3117))+1</f>
        <v>2</v>
      </c>
      <c r="U336" t="str">
        <f t="shared" si="46"/>
        <v xml:space="preserve">CATTERICK BRIDGE </v>
      </c>
      <c r="V336">
        <v>0</v>
      </c>
      <c r="W336" t="s">
        <v>30</v>
      </c>
      <c r="X336">
        <f t="shared" si="47"/>
        <v>2023</v>
      </c>
    </row>
    <row r="337" spans="1:24" x14ac:dyDescent="0.25">
      <c r="A337" s="10" t="str">
        <f t="shared" si="40"/>
        <v/>
      </c>
      <c r="B337" s="10" t="str">
        <f t="shared" si="41"/>
        <v/>
      </c>
      <c r="C337" s="10" t="str">
        <f t="shared" si="42"/>
        <v>Afternoon45230</v>
      </c>
      <c r="D337" s="5" t="str">
        <f>IF('by region'!$C$2="Any","Any",'Fixture list'!W337)&amp;M337&amp;IF('by region'!$I$2="Any","Any",N337)&amp;G337</f>
        <v>AnyFlatAny45230</v>
      </c>
      <c r="E337" s="5" t="e">
        <f>IF(I337=#REF!,'Fixture list'!G337,"")</f>
        <v>#REF!</v>
      </c>
      <c r="F337" s="5" t="str">
        <f t="shared" si="43"/>
        <v>452302</v>
      </c>
      <c r="G337" s="13">
        <v>45230</v>
      </c>
      <c r="H337" s="14" t="s">
        <v>7</v>
      </c>
      <c r="I337" s="14" t="s">
        <v>8</v>
      </c>
      <c r="J337" s="14" t="s">
        <v>9</v>
      </c>
      <c r="K337" s="14" t="s">
        <v>10</v>
      </c>
      <c r="L337" s="14" t="s">
        <v>17</v>
      </c>
      <c r="M337" s="14" t="s">
        <v>25</v>
      </c>
      <c r="N337" s="14" t="s">
        <v>13</v>
      </c>
      <c r="O337" s="14" t="s">
        <v>14</v>
      </c>
      <c r="P337" s="14" t="s">
        <v>1426</v>
      </c>
      <c r="Q337" s="12">
        <f t="shared" si="44"/>
        <v>1</v>
      </c>
      <c r="R337" s="12" cm="1">
        <f t="array" ref="R337">SUMPRODUCT(($G$2:$G$3117=G337)*(Q337&gt;$Q$2:$Q$3117))+1</f>
        <v>1</v>
      </c>
      <c r="S337" s="12">
        <f t="shared" si="45"/>
        <v>100620</v>
      </c>
      <c r="T337" cm="1">
        <f t="array" ref="T337">SUMPRODUCT(($G$2:$G$3117=G337)*(S337&gt;$S$2:$S$3117))+1</f>
        <v>2</v>
      </c>
      <c r="U337" t="str">
        <f t="shared" si="46"/>
        <v xml:space="preserve">CATTERICK BRIDGE </v>
      </c>
      <c r="V337">
        <v>0</v>
      </c>
      <c r="W337" t="s">
        <v>19</v>
      </c>
      <c r="X337">
        <f t="shared" si="47"/>
        <v>2023</v>
      </c>
    </row>
    <row r="338" spans="1:24" x14ac:dyDescent="0.25">
      <c r="A338" s="10" t="str">
        <f t="shared" si="40"/>
        <v/>
      </c>
      <c r="B338" s="10" t="str">
        <f t="shared" si="41"/>
        <v/>
      </c>
      <c r="C338" s="10" t="str">
        <f t="shared" si="42"/>
        <v>Afternoon45254</v>
      </c>
      <c r="D338" s="5" t="str">
        <f>IF('by region'!$C$2="Any","Any",'Fixture list'!W338)&amp;M338&amp;IF('by region'!$I$2="Any","Any",N338)&amp;G338</f>
        <v>AnyJumpAny45254</v>
      </c>
      <c r="E338" s="5" t="e">
        <f>IF(I338=#REF!,'Fixture list'!G338,"")</f>
        <v>#REF!</v>
      </c>
      <c r="F338" s="5" t="str">
        <f t="shared" si="43"/>
        <v>452542</v>
      </c>
      <c r="G338" s="13">
        <v>45254</v>
      </c>
      <c r="H338" s="14" t="s">
        <v>35</v>
      </c>
      <c r="I338" s="14" t="s">
        <v>8</v>
      </c>
      <c r="J338" s="14" t="s">
        <v>9</v>
      </c>
      <c r="K338" s="14" t="s">
        <v>10</v>
      </c>
      <c r="L338" s="14" t="s">
        <v>19</v>
      </c>
      <c r="M338" s="14" t="s">
        <v>12</v>
      </c>
      <c r="N338" s="14" t="s">
        <v>13</v>
      </c>
      <c r="O338" s="14" t="s">
        <v>14</v>
      </c>
      <c r="P338" s="14" t="s">
        <v>1519</v>
      </c>
      <c r="Q338" s="12">
        <f t="shared" si="44"/>
        <v>1</v>
      </c>
      <c r="R338" s="12" cm="1">
        <f t="array" ref="R338">SUMPRODUCT(($G$2:$G$3117=G338)*(Q338&gt;$Q$2:$Q$3117))+1</f>
        <v>1</v>
      </c>
      <c r="S338" s="12">
        <f t="shared" si="45"/>
        <v>100622</v>
      </c>
      <c r="T338" cm="1">
        <f t="array" ref="T338">SUMPRODUCT(($G$2:$G$3117=G338)*(S338&gt;$S$2:$S$3117))+1</f>
        <v>2</v>
      </c>
      <c r="U338" t="str">
        <f t="shared" si="46"/>
        <v xml:space="preserve">Catterick Bridge </v>
      </c>
      <c r="V338">
        <v>0</v>
      </c>
      <c r="W338" t="s">
        <v>17</v>
      </c>
      <c r="X338">
        <f t="shared" si="47"/>
        <v>2023</v>
      </c>
    </row>
    <row r="339" spans="1:24" x14ac:dyDescent="0.25">
      <c r="A339" s="10" t="str">
        <f t="shared" si="40"/>
        <v/>
      </c>
      <c r="B339" s="10" t="str">
        <f t="shared" si="41"/>
        <v/>
      </c>
      <c r="C339" s="10" t="str">
        <f t="shared" si="42"/>
        <v>Afternoon45279</v>
      </c>
      <c r="D339" s="5" t="str">
        <f>IF('by region'!$C$2="Any","Any",'Fixture list'!W339)&amp;M339&amp;IF('by region'!$I$2="Any","Any",N339)&amp;G339</f>
        <v>AnyJumpAny45279</v>
      </c>
      <c r="E339" s="5" t="e">
        <f>IF(I339=#REF!,'Fixture list'!G339,"")</f>
        <v>#REF!</v>
      </c>
      <c r="F339" s="5" t="str">
        <f t="shared" si="43"/>
        <v>452791</v>
      </c>
      <c r="G339" s="13">
        <v>45279</v>
      </c>
      <c r="H339" s="14" t="s">
        <v>7</v>
      </c>
      <c r="I339" s="14" t="s">
        <v>8</v>
      </c>
      <c r="J339" s="14" t="s">
        <v>9</v>
      </c>
      <c r="K339" s="14" t="s">
        <v>10</v>
      </c>
      <c r="L339" s="14" t="s">
        <v>17</v>
      </c>
      <c r="M339" s="14" t="s">
        <v>12</v>
      </c>
      <c r="N339" s="14" t="s">
        <v>13</v>
      </c>
      <c r="O339" s="14" t="s">
        <v>14</v>
      </c>
      <c r="P339" s="14" t="s">
        <v>1602</v>
      </c>
      <c r="Q339" s="12">
        <f t="shared" si="44"/>
        <v>1</v>
      </c>
      <c r="R339" s="12" cm="1">
        <f t="array" ref="R339">SUMPRODUCT(($G$2:$G$3117=G339)*(Q339&gt;$Q$2:$Q$3117))+1</f>
        <v>1</v>
      </c>
      <c r="S339" s="12">
        <f t="shared" si="45"/>
        <v>100627</v>
      </c>
      <c r="T339" cm="1">
        <f t="array" ref="T339">SUMPRODUCT(($G$2:$G$3117=G339)*(S339&gt;$S$2:$S$3117))+1</f>
        <v>1</v>
      </c>
      <c r="U339" t="str">
        <f t="shared" si="46"/>
        <v xml:space="preserve">Catterick Bridge </v>
      </c>
      <c r="V339">
        <v>0</v>
      </c>
      <c r="W339" t="s">
        <v>30</v>
      </c>
      <c r="X339">
        <f t="shared" si="47"/>
        <v>2023</v>
      </c>
    </row>
    <row r="340" spans="1:24" x14ac:dyDescent="0.25">
      <c r="A340" s="10" t="str">
        <f t="shared" si="40"/>
        <v/>
      </c>
      <c r="B340" s="10" t="str">
        <f t="shared" si="41"/>
        <v/>
      </c>
      <c r="C340" s="10" t="str">
        <f t="shared" si="42"/>
        <v>Afternoon45288</v>
      </c>
      <c r="D340" s="5" t="str">
        <f>IF('by region'!$C$2="Any","Any",'Fixture list'!W340)&amp;M340&amp;IF('by region'!$I$2="Any","Any",N340)&amp;G340</f>
        <v>AnyJumpAny45288</v>
      </c>
      <c r="E340" s="5" t="e">
        <f>IF(I340=#REF!,'Fixture list'!G340,"")</f>
        <v>#REF!</v>
      </c>
      <c r="F340" s="5" t="str">
        <f t="shared" si="43"/>
        <v>452881</v>
      </c>
      <c r="G340" s="13">
        <v>45288</v>
      </c>
      <c r="H340" s="14" t="s">
        <v>34</v>
      </c>
      <c r="I340" s="14" t="s">
        <v>8</v>
      </c>
      <c r="J340" s="14" t="s">
        <v>9</v>
      </c>
      <c r="K340" s="14" t="s">
        <v>10</v>
      </c>
      <c r="L340" s="14" t="s">
        <v>17</v>
      </c>
      <c r="M340" s="14" t="s">
        <v>12</v>
      </c>
      <c r="N340" s="14" t="s">
        <v>13</v>
      </c>
      <c r="O340" s="14" t="s">
        <v>14</v>
      </c>
      <c r="P340" s="14" t="s">
        <v>1634</v>
      </c>
      <c r="Q340" s="12">
        <f t="shared" si="44"/>
        <v>1</v>
      </c>
      <c r="R340" s="12" cm="1">
        <f t="array" ref="R340">SUMPRODUCT(($G$2:$G$3117=G340)*(Q340&gt;$Q$2:$Q$3117))+1</f>
        <v>1</v>
      </c>
      <c r="S340" s="12">
        <f t="shared" si="45"/>
        <v>100624</v>
      </c>
      <c r="T340" cm="1">
        <f t="array" ref="T340">SUMPRODUCT(($G$2:$G$3117=G340)*(S340&gt;$S$2:$S$3117))+1</f>
        <v>1</v>
      </c>
      <c r="U340" t="str">
        <f t="shared" si="46"/>
        <v xml:space="preserve">Catterick Bridge </v>
      </c>
      <c r="V340">
        <v>0</v>
      </c>
      <c r="W340" t="s">
        <v>19</v>
      </c>
      <c r="X340">
        <f t="shared" si="47"/>
        <v>2023</v>
      </c>
    </row>
    <row r="341" spans="1:24" x14ac:dyDescent="0.25">
      <c r="A341" s="10" t="str">
        <f t="shared" si="40"/>
        <v/>
      </c>
      <c r="B341" s="10" t="str">
        <f t="shared" si="41"/>
        <v/>
      </c>
      <c r="C341" s="10" t="str">
        <f t="shared" si="42"/>
        <v>Afternoon44929</v>
      </c>
      <c r="D341" s="5" t="str">
        <f>IF('by region'!$C$2="Any","Any",'Fixture list'!W341)&amp;M341&amp;IF('by region'!$I$2="Any","Any",N341)&amp;G341</f>
        <v>AnyFlatAny44929</v>
      </c>
      <c r="E341" s="5" t="e">
        <f>IF(I341=#REF!,'Fixture list'!G341,"")</f>
        <v>#REF!</v>
      </c>
      <c r="F341" s="5" t="str">
        <f t="shared" si="43"/>
        <v>449292</v>
      </c>
      <c r="G341" s="13">
        <v>44929</v>
      </c>
      <c r="H341" s="14" t="s">
        <v>7</v>
      </c>
      <c r="I341" s="14" t="s">
        <v>73</v>
      </c>
      <c r="J341" s="14" t="s">
        <v>9</v>
      </c>
      <c r="K341" s="14" t="s">
        <v>30</v>
      </c>
      <c r="L341" s="14" t="s">
        <v>30</v>
      </c>
      <c r="M341" s="14" t="s">
        <v>25</v>
      </c>
      <c r="N341" s="14" t="s">
        <v>30</v>
      </c>
      <c r="O341" s="14" t="s">
        <v>21</v>
      </c>
      <c r="P341" s="14" t="s">
        <v>171</v>
      </c>
      <c r="Q341" s="12">
        <f t="shared" si="44"/>
        <v>1</v>
      </c>
      <c r="R341" s="12" cm="1">
        <f t="array" ref="R341">SUMPRODUCT(($G$2:$G$3117=G341)*(Q341&gt;$Q$2:$Q$3117))+1</f>
        <v>1</v>
      </c>
      <c r="S341" s="12">
        <f t="shared" si="45"/>
        <v>114273</v>
      </c>
      <c r="T341" cm="1">
        <f t="array" ref="T341">SUMPRODUCT(($G$2:$G$3117=G341)*(S341&gt;$S$2:$S$3117))+1</f>
        <v>2</v>
      </c>
      <c r="U341" t="str">
        <f t="shared" si="46"/>
        <v xml:space="preserve">CHELMSFORD CITY </v>
      </c>
      <c r="V341">
        <v>0</v>
      </c>
      <c r="W341" t="s">
        <v>17</v>
      </c>
      <c r="X341">
        <f t="shared" si="47"/>
        <v>2023</v>
      </c>
    </row>
    <row r="342" spans="1:24" x14ac:dyDescent="0.25">
      <c r="A342" s="10" t="str">
        <f t="shared" si="40"/>
        <v/>
      </c>
      <c r="B342" s="10" t="str">
        <f t="shared" si="41"/>
        <v/>
      </c>
      <c r="C342" s="10" t="str">
        <f t="shared" si="42"/>
        <v>Afternoon45022</v>
      </c>
      <c r="D342" s="5" t="str">
        <f>IF('by region'!$C$2="Any","Any",'Fixture list'!W342)&amp;M342&amp;IF('by region'!$I$2="Any","Any",N342)&amp;G342</f>
        <v>AnyFlatAny45022</v>
      </c>
      <c r="E342" s="5" t="e">
        <f>IF(I342=#REF!,'Fixture list'!G342,"")</f>
        <v>#REF!</v>
      </c>
      <c r="F342" s="5" t="str">
        <f t="shared" si="43"/>
        <v>450223</v>
      </c>
      <c r="G342" s="13">
        <v>45022</v>
      </c>
      <c r="H342" s="14" t="s">
        <v>34</v>
      </c>
      <c r="I342" s="14" t="s">
        <v>73</v>
      </c>
      <c r="J342" s="14" t="s">
        <v>9</v>
      </c>
      <c r="K342" s="14" t="s">
        <v>10</v>
      </c>
      <c r="L342" s="14" t="s">
        <v>19</v>
      </c>
      <c r="M342" s="14" t="s">
        <v>25</v>
      </c>
      <c r="N342" s="14" t="s">
        <v>26</v>
      </c>
      <c r="O342" s="14" t="s">
        <v>14</v>
      </c>
      <c r="P342" s="14" t="s">
        <v>504</v>
      </c>
      <c r="Q342" s="12">
        <f t="shared" si="44"/>
        <v>1</v>
      </c>
      <c r="R342" s="12" cm="1">
        <f t="array" ref="R342">SUMPRODUCT(($G$2:$G$3117=G342)*(Q342&gt;$Q$2:$Q$3117))+1</f>
        <v>1</v>
      </c>
      <c r="S342" s="12">
        <f t="shared" si="45"/>
        <v>111864</v>
      </c>
      <c r="T342" cm="1">
        <f t="array" ref="T342">SUMPRODUCT(($G$2:$G$3117=G342)*(S342&gt;$S$2:$S$3117))+1</f>
        <v>3</v>
      </c>
      <c r="U342" t="str">
        <f t="shared" si="46"/>
        <v xml:space="preserve">CHELMSFORD CITY </v>
      </c>
      <c r="V342">
        <v>0</v>
      </c>
      <c r="W342" t="s">
        <v>17</v>
      </c>
      <c r="X342">
        <f t="shared" si="47"/>
        <v>2023</v>
      </c>
    </row>
    <row r="343" spans="1:24" x14ac:dyDescent="0.25">
      <c r="A343" s="10" t="str">
        <f t="shared" si="40"/>
        <v/>
      </c>
      <c r="B343" s="10" t="str">
        <f t="shared" si="41"/>
        <v/>
      </c>
      <c r="C343" s="10" t="str">
        <f t="shared" si="42"/>
        <v>Evening45043</v>
      </c>
      <c r="D343" s="5" t="str">
        <f>IF('by region'!$C$2="Any","Any",'Fixture list'!W343)&amp;M343&amp;IF('by region'!$I$2="Any","Any",N343)&amp;G343</f>
        <v>AnyFlatAny45043</v>
      </c>
      <c r="E343" s="5" t="e">
        <f>IF(I343=#REF!,'Fixture list'!G343,"")</f>
        <v>#REF!</v>
      </c>
      <c r="F343" s="5" t="str">
        <f t="shared" si="43"/>
        <v>450435</v>
      </c>
      <c r="G343" s="13">
        <v>45043</v>
      </c>
      <c r="H343" s="14" t="s">
        <v>34</v>
      </c>
      <c r="I343" s="14" t="s">
        <v>73</v>
      </c>
      <c r="J343" s="14" t="s">
        <v>80</v>
      </c>
      <c r="K343" s="14" t="s">
        <v>10</v>
      </c>
      <c r="L343" s="14" t="s">
        <v>19</v>
      </c>
      <c r="M343" s="14" t="s">
        <v>25</v>
      </c>
      <c r="N343" s="14" t="s">
        <v>26</v>
      </c>
      <c r="O343" s="14" t="s">
        <v>14</v>
      </c>
      <c r="P343" s="14" t="s">
        <v>589</v>
      </c>
      <c r="Q343" s="12">
        <f t="shared" si="44"/>
        <v>2</v>
      </c>
      <c r="R343" s="12" cm="1">
        <f t="array" ref="R343">SUMPRODUCT(($G$2:$G$3117=G343)*(Q343&gt;$Q$2:$Q$3117))+1</f>
        <v>4</v>
      </c>
      <c r="S343" s="12">
        <f t="shared" si="45"/>
        <v>413185</v>
      </c>
      <c r="T343" cm="1">
        <f t="array" ref="T343">SUMPRODUCT(($G$2:$G$3117=G343)*(S343&gt;$S$2:$S$3117))+1</f>
        <v>5</v>
      </c>
      <c r="U343" t="str">
        <f t="shared" si="46"/>
        <v>CHELMSFORD CITY †</v>
      </c>
      <c r="V343">
        <v>0</v>
      </c>
      <c r="W343" t="s">
        <v>19</v>
      </c>
      <c r="X343">
        <f t="shared" si="47"/>
        <v>2023</v>
      </c>
    </row>
    <row r="344" spans="1:24" x14ac:dyDescent="0.25">
      <c r="A344" s="10" t="str">
        <f t="shared" si="40"/>
        <v/>
      </c>
      <c r="B344" s="10" t="str">
        <f t="shared" si="41"/>
        <v/>
      </c>
      <c r="C344" s="10" t="str">
        <f t="shared" si="42"/>
        <v>Evening45050</v>
      </c>
      <c r="D344" s="5" t="str">
        <f>IF('by region'!$C$2="Any","Any",'Fixture list'!W344)&amp;M344&amp;IF('by region'!$I$2="Any","Any",N344)&amp;G344</f>
        <v>AnyFlatAny45050</v>
      </c>
      <c r="E344" s="5" t="e">
        <f>IF(I344=#REF!,'Fixture list'!G344,"")</f>
        <v>#REF!</v>
      </c>
      <c r="F344" s="5" t="str">
        <f t="shared" si="43"/>
        <v>450505</v>
      </c>
      <c r="G344" s="13">
        <v>45050</v>
      </c>
      <c r="H344" s="14" t="s">
        <v>34</v>
      </c>
      <c r="I344" s="14" t="s">
        <v>73</v>
      </c>
      <c r="J344" s="14" t="s">
        <v>80</v>
      </c>
      <c r="K344" s="14" t="s">
        <v>30</v>
      </c>
      <c r="L344" s="14" t="s">
        <v>30</v>
      </c>
      <c r="M344" s="14" t="s">
        <v>25</v>
      </c>
      <c r="N344" s="14" t="s">
        <v>30</v>
      </c>
      <c r="O344" s="14" t="s">
        <v>21</v>
      </c>
      <c r="P344" s="14" t="s">
        <v>621</v>
      </c>
      <c r="Q344" s="12">
        <f t="shared" si="44"/>
        <v>2</v>
      </c>
      <c r="R344" s="12" cm="1">
        <f t="array" ref="R344">SUMPRODUCT(($G$2:$G$3117=G344)*(Q344&gt;$Q$2:$Q$3117))+1</f>
        <v>4</v>
      </c>
      <c r="S344" s="12">
        <f t="shared" si="45"/>
        <v>412159</v>
      </c>
      <c r="T344" cm="1">
        <f t="array" ref="T344">SUMPRODUCT(($G$2:$G$3117=G344)*(S344&gt;$S$2:$S$3117))+1</f>
        <v>5</v>
      </c>
      <c r="U344" t="str">
        <f t="shared" si="46"/>
        <v>CHELMSFORD CITY †</v>
      </c>
      <c r="V344">
        <v>0</v>
      </c>
      <c r="W344" t="s">
        <v>30</v>
      </c>
      <c r="X344">
        <f t="shared" si="47"/>
        <v>2023</v>
      </c>
    </row>
    <row r="345" spans="1:24" x14ac:dyDescent="0.25">
      <c r="A345" s="10" t="str">
        <f t="shared" si="40"/>
        <v/>
      </c>
      <c r="B345" s="10" t="str">
        <f t="shared" si="41"/>
        <v/>
      </c>
      <c r="C345" s="10" t="str">
        <f t="shared" si="42"/>
        <v>Evening45057</v>
      </c>
      <c r="D345" s="5" t="str">
        <f>IF('by region'!$C$2="Any","Any",'Fixture list'!W345)&amp;M345&amp;IF('by region'!$I$2="Any","Any",N345)&amp;G345</f>
        <v>AnyFlatAny45057</v>
      </c>
      <c r="E345" s="5" t="e">
        <f>IF(I345=#REF!,'Fixture list'!G345,"")</f>
        <v>#REF!</v>
      </c>
      <c r="F345" s="5" t="str">
        <f t="shared" si="43"/>
        <v>450575</v>
      </c>
      <c r="G345" s="13">
        <v>45057</v>
      </c>
      <c r="H345" s="14" t="s">
        <v>34</v>
      </c>
      <c r="I345" s="14" t="s">
        <v>73</v>
      </c>
      <c r="J345" s="14" t="s">
        <v>80</v>
      </c>
      <c r="K345" s="14" t="s">
        <v>10</v>
      </c>
      <c r="L345" s="14" t="s">
        <v>19</v>
      </c>
      <c r="M345" s="14" t="s">
        <v>25</v>
      </c>
      <c r="N345" s="14" t="s">
        <v>26</v>
      </c>
      <c r="O345" s="14" t="s">
        <v>14</v>
      </c>
      <c r="P345" s="14" t="s">
        <v>653</v>
      </c>
      <c r="Q345" s="12">
        <f t="shared" si="44"/>
        <v>2</v>
      </c>
      <c r="R345" s="12" cm="1">
        <f t="array" ref="R345">SUMPRODUCT(($G$2:$G$3117=G345)*(Q345&gt;$Q$2:$Q$3117))+1</f>
        <v>4</v>
      </c>
      <c r="S345" s="12">
        <f t="shared" si="45"/>
        <v>413708</v>
      </c>
      <c r="T345" cm="1">
        <f t="array" ref="T345">SUMPRODUCT(($G$2:$G$3117=G345)*(S345&gt;$S$2:$S$3117))+1</f>
        <v>5</v>
      </c>
      <c r="U345" t="str">
        <f t="shared" si="46"/>
        <v>CHELMSFORD CITY †</v>
      </c>
      <c r="V345">
        <v>0</v>
      </c>
      <c r="W345" t="s">
        <v>19</v>
      </c>
      <c r="X345">
        <f t="shared" si="47"/>
        <v>2023</v>
      </c>
    </row>
    <row r="346" spans="1:24" x14ac:dyDescent="0.25">
      <c r="A346" s="10" t="str">
        <f t="shared" si="40"/>
        <v/>
      </c>
      <c r="B346" s="10" t="str">
        <f t="shared" si="41"/>
        <v/>
      </c>
      <c r="C346" s="10" t="str">
        <f t="shared" si="42"/>
        <v>Evening45071</v>
      </c>
      <c r="D346" s="5" t="str">
        <f>IF('by region'!$C$2="Any","Any",'Fixture list'!W346)&amp;M346&amp;IF('by region'!$I$2="Any","Any",N346)&amp;G346</f>
        <v>AnyFlatAny45071</v>
      </c>
      <c r="E346" s="5" t="e">
        <f>IF(I346=#REF!,'Fixture list'!G346,"")</f>
        <v>#REF!</v>
      </c>
      <c r="F346" s="5" t="str">
        <f t="shared" si="43"/>
        <v>450715</v>
      </c>
      <c r="G346" s="13">
        <v>45071</v>
      </c>
      <c r="H346" s="14" t="s">
        <v>34</v>
      </c>
      <c r="I346" s="14" t="s">
        <v>73</v>
      </c>
      <c r="J346" s="14" t="s">
        <v>80</v>
      </c>
      <c r="K346" s="14" t="s">
        <v>10</v>
      </c>
      <c r="L346" s="14" t="s">
        <v>19</v>
      </c>
      <c r="M346" s="14" t="s">
        <v>25</v>
      </c>
      <c r="N346" s="14" t="s">
        <v>26</v>
      </c>
      <c r="O346" s="14" t="s">
        <v>14</v>
      </c>
      <c r="P346" s="14" t="s">
        <v>721</v>
      </c>
      <c r="Q346" s="12">
        <f t="shared" si="44"/>
        <v>2</v>
      </c>
      <c r="R346" s="12" cm="1">
        <f t="array" ref="R346">SUMPRODUCT(($G$2:$G$3117=G346)*(Q346&gt;$Q$2:$Q$3117))+1</f>
        <v>4</v>
      </c>
      <c r="S346" s="12">
        <f t="shared" si="45"/>
        <v>414270</v>
      </c>
      <c r="T346" cm="1">
        <f t="array" ref="T346">SUMPRODUCT(($G$2:$G$3117=G346)*(S346&gt;$S$2:$S$3117))+1</f>
        <v>5</v>
      </c>
      <c r="U346" t="str">
        <f t="shared" si="46"/>
        <v>CHELMSFORD CITY †</v>
      </c>
      <c r="V346">
        <v>0</v>
      </c>
      <c r="W346" t="s">
        <v>17</v>
      </c>
      <c r="X346">
        <f t="shared" si="47"/>
        <v>2023</v>
      </c>
    </row>
    <row r="347" spans="1:24" x14ac:dyDescent="0.25">
      <c r="A347" s="10" t="str">
        <f t="shared" si="40"/>
        <v/>
      </c>
      <c r="B347" s="10" t="str">
        <f t="shared" si="41"/>
        <v/>
      </c>
      <c r="C347" s="10" t="str">
        <f t="shared" si="42"/>
        <v>Evening45085</v>
      </c>
      <c r="D347" s="5" t="str">
        <f>IF('by region'!$C$2="Any","Any",'Fixture list'!W347)&amp;M347&amp;IF('by region'!$I$2="Any","Any",N347)&amp;G347</f>
        <v>AnyFlatAny45085</v>
      </c>
      <c r="E347" s="5" t="e">
        <f>IF(I347=#REF!,'Fixture list'!G347,"")</f>
        <v>#REF!</v>
      </c>
      <c r="F347" s="5" t="str">
        <f t="shared" si="43"/>
        <v>450854</v>
      </c>
      <c r="G347" s="13">
        <v>45085</v>
      </c>
      <c r="H347" s="14" t="s">
        <v>34</v>
      </c>
      <c r="I347" s="14" t="s">
        <v>73</v>
      </c>
      <c r="J347" s="14" t="s">
        <v>80</v>
      </c>
      <c r="K347" s="14" t="s">
        <v>10</v>
      </c>
      <c r="L347" s="14" t="s">
        <v>19</v>
      </c>
      <c r="M347" s="14" t="s">
        <v>25</v>
      </c>
      <c r="N347" s="14" t="s">
        <v>26</v>
      </c>
      <c r="O347" s="14" t="s">
        <v>14</v>
      </c>
      <c r="P347" s="14" t="s">
        <v>789</v>
      </c>
      <c r="Q347" s="12">
        <f t="shared" si="44"/>
        <v>2</v>
      </c>
      <c r="R347" s="12" cm="1">
        <f t="array" ref="R347">SUMPRODUCT(($G$2:$G$3117=G347)*(Q347&gt;$Q$2:$Q$3117))+1</f>
        <v>4</v>
      </c>
      <c r="S347" s="12">
        <f t="shared" si="45"/>
        <v>411860</v>
      </c>
      <c r="T347" cm="1">
        <f t="array" ref="T347">SUMPRODUCT(($G$2:$G$3117=G347)*(S347&gt;$S$2:$S$3117))+1</f>
        <v>4</v>
      </c>
      <c r="U347" t="str">
        <f t="shared" si="46"/>
        <v>CHELMSFORD CITY †</v>
      </c>
      <c r="V347">
        <v>0</v>
      </c>
      <c r="W347" t="s">
        <v>11</v>
      </c>
      <c r="X347">
        <f t="shared" si="47"/>
        <v>2023</v>
      </c>
    </row>
    <row r="348" spans="1:24" x14ac:dyDescent="0.25">
      <c r="A348" s="10" t="str">
        <f t="shared" si="40"/>
        <v/>
      </c>
      <c r="B348" s="10" t="str">
        <f t="shared" si="41"/>
        <v/>
      </c>
      <c r="C348" s="10" t="str">
        <f t="shared" si="42"/>
        <v>Afternoon45099</v>
      </c>
      <c r="D348" s="5" t="str">
        <f>IF('by region'!$C$2="Any","Any",'Fixture list'!W348)&amp;M348&amp;IF('by region'!$I$2="Any","Any",N348)&amp;G348</f>
        <v>AnyFlatAny45099</v>
      </c>
      <c r="E348" s="5" t="e">
        <f>IF(I348=#REF!,'Fixture list'!G348,"")</f>
        <v>#REF!</v>
      </c>
      <c r="F348" s="5" t="str">
        <f t="shared" si="43"/>
        <v>450993</v>
      </c>
      <c r="G348" s="13">
        <v>45099</v>
      </c>
      <c r="H348" s="14" t="s">
        <v>34</v>
      </c>
      <c r="I348" s="14" t="s">
        <v>73</v>
      </c>
      <c r="J348" s="14" t="s">
        <v>9</v>
      </c>
      <c r="K348" s="14" t="s">
        <v>10</v>
      </c>
      <c r="L348" s="14" t="s">
        <v>19</v>
      </c>
      <c r="M348" s="14" t="s">
        <v>25</v>
      </c>
      <c r="N348" s="14" t="s">
        <v>26</v>
      </c>
      <c r="O348" s="14" t="s">
        <v>14</v>
      </c>
      <c r="P348" s="14" t="s">
        <v>856</v>
      </c>
      <c r="Q348" s="12">
        <f t="shared" si="44"/>
        <v>1</v>
      </c>
      <c r="R348" s="12" cm="1">
        <f t="array" ref="R348">SUMPRODUCT(($G$2:$G$3117=G348)*(Q348&gt;$Q$2:$Q$3117))+1</f>
        <v>1</v>
      </c>
      <c r="S348" s="12">
        <f t="shared" si="45"/>
        <v>112025</v>
      </c>
      <c r="T348" cm="1">
        <f t="array" ref="T348">SUMPRODUCT(($G$2:$G$3117=G348)*(S348&gt;$S$2:$S$3117))+1</f>
        <v>3</v>
      </c>
      <c r="U348" t="str">
        <f t="shared" si="46"/>
        <v xml:space="preserve">CHELMSFORD CITY </v>
      </c>
      <c r="V348">
        <v>0</v>
      </c>
      <c r="W348" t="s">
        <v>30</v>
      </c>
      <c r="X348">
        <f t="shared" si="47"/>
        <v>2023</v>
      </c>
    </row>
    <row r="349" spans="1:24" x14ac:dyDescent="0.25">
      <c r="A349" s="10" t="str">
        <f t="shared" si="40"/>
        <v/>
      </c>
      <c r="B349" s="10" t="str">
        <f t="shared" si="41"/>
        <v/>
      </c>
      <c r="C349" s="10" t="str">
        <f t="shared" si="42"/>
        <v>Afternoon45116</v>
      </c>
      <c r="D349" s="5" t="str">
        <f>IF('by region'!$C$2="Any","Any",'Fixture list'!W349)&amp;M349&amp;IF('by region'!$I$2="Any","Any",N349)&amp;G349</f>
        <v>AnyFlatAny45116</v>
      </c>
      <c r="E349" s="5" t="e">
        <f>IF(I349=#REF!,'Fixture list'!G349,"")</f>
        <v>#REF!</v>
      </c>
      <c r="F349" s="5" t="str">
        <f t="shared" si="43"/>
        <v>451163</v>
      </c>
      <c r="G349" s="13">
        <v>45116</v>
      </c>
      <c r="H349" s="14" t="s">
        <v>40</v>
      </c>
      <c r="I349" s="14" t="s">
        <v>73</v>
      </c>
      <c r="J349" s="14" t="s">
        <v>9</v>
      </c>
      <c r="K349" s="14" t="s">
        <v>10</v>
      </c>
      <c r="L349" s="14" t="s">
        <v>19</v>
      </c>
      <c r="M349" s="14" t="s">
        <v>25</v>
      </c>
      <c r="N349" s="14" t="s">
        <v>26</v>
      </c>
      <c r="O349" s="14" t="s">
        <v>21</v>
      </c>
      <c r="P349" s="14" t="s">
        <v>939</v>
      </c>
      <c r="Q349" s="12">
        <f t="shared" si="44"/>
        <v>1</v>
      </c>
      <c r="R349" s="12" cm="1">
        <f t="array" ref="R349">SUMPRODUCT(($G$2:$G$3117=G349)*(Q349&gt;$Q$2:$Q$3117))+1</f>
        <v>1</v>
      </c>
      <c r="S349" s="12">
        <f t="shared" si="45"/>
        <v>988007</v>
      </c>
      <c r="T349" cm="1">
        <f t="array" ref="T349">SUMPRODUCT(($G$2:$G$3117=G349)*(S349&gt;$S$2:$S$3117))+1</f>
        <v>3</v>
      </c>
      <c r="U349" t="str">
        <f t="shared" si="46"/>
        <v xml:space="preserve">CHELMSFORD CITY </v>
      </c>
      <c r="V349">
        <v>0</v>
      </c>
      <c r="W349" t="s">
        <v>19</v>
      </c>
      <c r="X349">
        <f t="shared" si="47"/>
        <v>2023</v>
      </c>
    </row>
    <row r="350" spans="1:24" x14ac:dyDescent="0.25">
      <c r="A350" s="10" t="str">
        <f t="shared" si="40"/>
        <v/>
      </c>
      <c r="B350" s="10" t="str">
        <f t="shared" si="41"/>
        <v/>
      </c>
      <c r="C350" s="10" t="str">
        <f t="shared" si="42"/>
        <v>Evening45132</v>
      </c>
      <c r="D350" s="5" t="str">
        <f>IF('by region'!$C$2="Any","Any",'Fixture list'!W350)&amp;M350&amp;IF('by region'!$I$2="Any","Any",N350)&amp;G350</f>
        <v>AnyFlatAny45132</v>
      </c>
      <c r="E350" s="5" t="e">
        <f>IF(I350=#REF!,'Fixture list'!G350,"")</f>
        <v>#REF!</v>
      </c>
      <c r="F350" s="5" t="str">
        <f t="shared" si="43"/>
        <v>451323</v>
      </c>
      <c r="G350" s="13">
        <v>45132</v>
      </c>
      <c r="H350" s="14" t="s">
        <v>7</v>
      </c>
      <c r="I350" s="14" t="s">
        <v>73</v>
      </c>
      <c r="J350" s="14" t="s">
        <v>80</v>
      </c>
      <c r="K350" s="14" t="s">
        <v>10</v>
      </c>
      <c r="L350" s="14" t="s">
        <v>19</v>
      </c>
      <c r="M350" s="14" t="s">
        <v>25</v>
      </c>
      <c r="N350" s="14" t="s">
        <v>26</v>
      </c>
      <c r="O350" s="14" t="s">
        <v>14</v>
      </c>
      <c r="P350" s="14" t="s">
        <v>1010</v>
      </c>
      <c r="Q350" s="12">
        <f t="shared" si="44"/>
        <v>2</v>
      </c>
      <c r="R350" s="12" cm="1">
        <f t="array" ref="R350">SUMPRODUCT(($G$2:$G$3117=G350)*(Q350&gt;$Q$2:$Q$3117))+1</f>
        <v>3</v>
      </c>
      <c r="S350" s="12">
        <f t="shared" si="45"/>
        <v>311873</v>
      </c>
      <c r="T350" cm="1">
        <f t="array" ref="T350">SUMPRODUCT(($G$2:$G$3117=G350)*(S350&gt;$S$2:$S$3117))+1</f>
        <v>3</v>
      </c>
      <c r="U350" t="str">
        <f t="shared" si="46"/>
        <v>CHELMSFORD CITY †</v>
      </c>
      <c r="V350">
        <v>1</v>
      </c>
      <c r="W350" t="s">
        <v>11</v>
      </c>
      <c r="X350">
        <f t="shared" si="47"/>
        <v>2023</v>
      </c>
    </row>
    <row r="351" spans="1:24" x14ac:dyDescent="0.25">
      <c r="A351" s="10" t="str">
        <f t="shared" si="40"/>
        <v/>
      </c>
      <c r="B351" s="10" t="str">
        <f t="shared" si="41"/>
        <v/>
      </c>
      <c r="C351" s="10" t="str">
        <f t="shared" si="42"/>
        <v>Evening45146</v>
      </c>
      <c r="D351" s="5" t="str">
        <f>IF('by region'!$C$2="Any","Any",'Fixture list'!W351)&amp;M351&amp;IF('by region'!$I$2="Any","Any",N351)&amp;G351</f>
        <v>AnyFlatAny45146</v>
      </c>
      <c r="E351" s="5" t="e">
        <f>IF(I351=#REF!,'Fixture list'!G351,"")</f>
        <v>#REF!</v>
      </c>
      <c r="F351" s="5" t="str">
        <f t="shared" si="43"/>
        <v>451464</v>
      </c>
      <c r="G351" s="13">
        <v>45146</v>
      </c>
      <c r="H351" s="14" t="s">
        <v>7</v>
      </c>
      <c r="I351" s="14" t="s">
        <v>73</v>
      </c>
      <c r="J351" s="14" t="s">
        <v>80</v>
      </c>
      <c r="K351" s="14" t="s">
        <v>10</v>
      </c>
      <c r="L351" s="14" t="s">
        <v>19</v>
      </c>
      <c r="M351" s="14" t="s">
        <v>25</v>
      </c>
      <c r="N351" s="14" t="s">
        <v>26</v>
      </c>
      <c r="O351" s="14" t="s">
        <v>14</v>
      </c>
      <c r="P351" s="14" t="s">
        <v>1077</v>
      </c>
      <c r="Q351" s="12">
        <f t="shared" si="44"/>
        <v>2</v>
      </c>
      <c r="R351" s="12" cm="1">
        <f t="array" ref="R351">SUMPRODUCT(($G$2:$G$3117=G351)*(Q351&gt;$Q$2:$Q$3117))+1</f>
        <v>3</v>
      </c>
      <c r="S351" s="12">
        <f t="shared" si="45"/>
        <v>313728</v>
      </c>
      <c r="T351" cm="1">
        <f t="array" ref="T351">SUMPRODUCT(($G$2:$G$3117=G351)*(S351&gt;$S$2:$S$3117))+1</f>
        <v>4</v>
      </c>
      <c r="U351" t="str">
        <f t="shared" si="46"/>
        <v>CHELMSFORD CITY †</v>
      </c>
      <c r="V351">
        <v>1</v>
      </c>
      <c r="W351" t="s">
        <v>11</v>
      </c>
      <c r="X351">
        <f t="shared" si="47"/>
        <v>2023</v>
      </c>
    </row>
    <row r="352" spans="1:24" x14ac:dyDescent="0.25">
      <c r="A352" s="10" t="str">
        <f t="shared" si="40"/>
        <v/>
      </c>
      <c r="B352" s="10" t="str">
        <f t="shared" si="41"/>
        <v/>
      </c>
      <c r="C352" s="10" t="str">
        <f t="shared" si="42"/>
        <v>Evening45153</v>
      </c>
      <c r="D352" s="5" t="str">
        <f>IF('by region'!$C$2="Any","Any",'Fixture list'!W352)&amp;M352&amp;IF('by region'!$I$2="Any","Any",N352)&amp;G352</f>
        <v>AnyFlatAny45153</v>
      </c>
      <c r="E352" s="5" t="e">
        <f>IF(I352=#REF!,'Fixture list'!G352,"")</f>
        <v>#REF!</v>
      </c>
      <c r="F352" s="5" t="str">
        <f t="shared" si="43"/>
        <v>451534</v>
      </c>
      <c r="G352" s="13">
        <v>45153</v>
      </c>
      <c r="H352" s="14" t="s">
        <v>7</v>
      </c>
      <c r="I352" s="14" t="s">
        <v>73</v>
      </c>
      <c r="J352" s="14" t="s">
        <v>80</v>
      </c>
      <c r="K352" s="14" t="s">
        <v>10</v>
      </c>
      <c r="L352" s="14" t="s">
        <v>19</v>
      </c>
      <c r="M352" s="14" t="s">
        <v>25</v>
      </c>
      <c r="N352" s="14" t="s">
        <v>26</v>
      </c>
      <c r="O352" s="14" t="s">
        <v>14</v>
      </c>
      <c r="P352" s="14" t="s">
        <v>1107</v>
      </c>
      <c r="Q352" s="12">
        <f t="shared" si="44"/>
        <v>2</v>
      </c>
      <c r="R352" s="12" cm="1">
        <f t="array" ref="R352">SUMPRODUCT(($G$2:$G$3117=G352)*(Q352&gt;$Q$2:$Q$3117))+1</f>
        <v>3</v>
      </c>
      <c r="S352" s="12">
        <f t="shared" si="45"/>
        <v>311862</v>
      </c>
      <c r="T352" cm="1">
        <f t="array" ref="T352">SUMPRODUCT(($G$2:$G$3117=G352)*(S352&gt;$S$2:$S$3117))+1</f>
        <v>4</v>
      </c>
      <c r="U352" t="str">
        <f t="shared" si="46"/>
        <v>CHELMSFORD CITY †</v>
      </c>
      <c r="V352">
        <v>0</v>
      </c>
      <c r="W352" t="s">
        <v>19</v>
      </c>
      <c r="X352">
        <f t="shared" si="47"/>
        <v>2023</v>
      </c>
    </row>
    <row r="353" spans="1:24" x14ac:dyDescent="0.25">
      <c r="A353" s="10" t="str">
        <f t="shared" si="40"/>
        <v/>
      </c>
      <c r="B353" s="10" t="str">
        <f t="shared" si="41"/>
        <v/>
      </c>
      <c r="C353" s="10" t="str">
        <f t="shared" si="42"/>
        <v>Evening45162</v>
      </c>
      <c r="D353" s="5" t="str">
        <f>IF('by region'!$C$2="Any","Any",'Fixture list'!W353)&amp;M353&amp;IF('by region'!$I$2="Any","Any",N353)&amp;G353</f>
        <v>AnyFlatAny45162</v>
      </c>
      <c r="E353" s="5" t="e">
        <f>IF(I353=#REF!,'Fixture list'!G353,"")</f>
        <v>#REF!</v>
      </c>
      <c r="F353" s="5" t="str">
        <f t="shared" si="43"/>
        <v>451625</v>
      </c>
      <c r="G353" s="13">
        <v>45162</v>
      </c>
      <c r="H353" s="14" t="s">
        <v>34</v>
      </c>
      <c r="I353" s="14" t="s">
        <v>73</v>
      </c>
      <c r="J353" s="14" t="s">
        <v>80</v>
      </c>
      <c r="K353" s="14" t="s">
        <v>10</v>
      </c>
      <c r="L353" s="14" t="s">
        <v>19</v>
      </c>
      <c r="M353" s="14" t="s">
        <v>25</v>
      </c>
      <c r="N353" s="14" t="s">
        <v>26</v>
      </c>
      <c r="O353" s="14" t="s">
        <v>14</v>
      </c>
      <c r="P353" s="14" t="s">
        <v>1146</v>
      </c>
      <c r="Q353" s="12">
        <f t="shared" si="44"/>
        <v>2</v>
      </c>
      <c r="R353" s="12" cm="1">
        <f t="array" ref="R353">SUMPRODUCT(($G$2:$G$3117=G353)*(Q353&gt;$Q$2:$Q$3117))+1</f>
        <v>4</v>
      </c>
      <c r="S353" s="12">
        <f t="shared" si="45"/>
        <v>414271</v>
      </c>
      <c r="T353" cm="1">
        <f t="array" ref="T353">SUMPRODUCT(($G$2:$G$3117=G353)*(S353&gt;$S$2:$S$3117))+1</f>
        <v>5</v>
      </c>
      <c r="U353" t="str">
        <f t="shared" si="46"/>
        <v>CHELMSFORD CITY †</v>
      </c>
      <c r="V353">
        <v>0</v>
      </c>
      <c r="W353" t="s">
        <v>19</v>
      </c>
      <c r="X353">
        <f t="shared" si="47"/>
        <v>2023</v>
      </c>
    </row>
    <row r="354" spans="1:24" x14ac:dyDescent="0.25">
      <c r="A354" s="10" t="str">
        <f t="shared" si="40"/>
        <v/>
      </c>
      <c r="B354" s="10" t="str">
        <f t="shared" si="41"/>
        <v/>
      </c>
      <c r="C354" s="10" t="str">
        <f t="shared" si="42"/>
        <v>Afternoon45169</v>
      </c>
      <c r="D354" s="5" t="str">
        <f>IF('by region'!$C$2="Any","Any",'Fixture list'!W354)&amp;M354&amp;IF('by region'!$I$2="Any","Any",N354)&amp;G354</f>
        <v>AnyFlatAny45169</v>
      </c>
      <c r="E354" s="5" t="e">
        <f>IF(I354=#REF!,'Fixture list'!G354,"")</f>
        <v>#REF!</v>
      </c>
      <c r="F354" s="5" t="str">
        <f t="shared" si="43"/>
        <v>451692</v>
      </c>
      <c r="G354" s="13">
        <v>45169</v>
      </c>
      <c r="H354" s="14" t="s">
        <v>34</v>
      </c>
      <c r="I354" s="14" t="s">
        <v>73</v>
      </c>
      <c r="J354" s="14" t="s">
        <v>9</v>
      </c>
      <c r="K354" s="14" t="s">
        <v>10</v>
      </c>
      <c r="L354" s="14" t="s">
        <v>19</v>
      </c>
      <c r="M354" s="14" t="s">
        <v>25</v>
      </c>
      <c r="N354" s="14" t="s">
        <v>26</v>
      </c>
      <c r="O354" s="14" t="s">
        <v>14</v>
      </c>
      <c r="P354" s="14" t="s">
        <v>1182</v>
      </c>
      <c r="Q354" s="12">
        <f t="shared" si="44"/>
        <v>1</v>
      </c>
      <c r="R354" s="12" cm="1">
        <f t="array" ref="R354">SUMPRODUCT(($G$2:$G$3117=G354)*(Q354&gt;$Q$2:$Q$3117))+1</f>
        <v>1</v>
      </c>
      <c r="S354" s="12">
        <f t="shared" si="45"/>
        <v>111839</v>
      </c>
      <c r="T354" cm="1">
        <f t="array" ref="T354">SUMPRODUCT(($G$2:$G$3117=G354)*(S354&gt;$S$2:$S$3117))+1</f>
        <v>2</v>
      </c>
      <c r="U354" t="str">
        <f t="shared" si="46"/>
        <v xml:space="preserve">CHELMSFORD CITY </v>
      </c>
      <c r="V354">
        <v>0</v>
      </c>
      <c r="W354" t="s">
        <v>19</v>
      </c>
      <c r="X354">
        <f t="shared" si="47"/>
        <v>2023</v>
      </c>
    </row>
    <row r="355" spans="1:24" x14ac:dyDescent="0.25">
      <c r="A355" s="10" t="str">
        <f t="shared" si="40"/>
        <v/>
      </c>
      <c r="B355" s="10" t="str">
        <f t="shared" si="41"/>
        <v/>
      </c>
      <c r="C355" s="10" t="str">
        <f t="shared" si="42"/>
        <v>Evening45171</v>
      </c>
      <c r="D355" s="5" t="str">
        <f>IF('by region'!$C$2="Any","Any",'Fixture list'!W355)&amp;M355&amp;IF('by region'!$I$2="Any","Any",N355)&amp;G355</f>
        <v>AnyFlatAny45171</v>
      </c>
      <c r="E355" s="5" t="e">
        <f>IF(I355=#REF!,'Fixture list'!G355,"")</f>
        <v>#REF!</v>
      </c>
      <c r="F355" s="5" t="str">
        <f t="shared" si="43"/>
        <v>451716</v>
      </c>
      <c r="G355" s="13">
        <v>45171</v>
      </c>
      <c r="H355" s="14" t="s">
        <v>37</v>
      </c>
      <c r="I355" s="14" t="s">
        <v>73</v>
      </c>
      <c r="J355" s="14" t="s">
        <v>80</v>
      </c>
      <c r="K355" s="14" t="s">
        <v>10</v>
      </c>
      <c r="L355" s="14" t="s">
        <v>17</v>
      </c>
      <c r="M355" s="14" t="s">
        <v>25</v>
      </c>
      <c r="N355" s="14" t="s">
        <v>26</v>
      </c>
      <c r="O355" s="14" t="s">
        <v>14</v>
      </c>
      <c r="P355" s="14" t="s">
        <v>1191</v>
      </c>
      <c r="Q355" s="12">
        <f t="shared" si="44"/>
        <v>2</v>
      </c>
      <c r="R355" s="12" cm="1">
        <f t="array" ref="R355">SUMPRODUCT(($G$2:$G$3117=G355)*(Q355&gt;$Q$2:$Q$3117))+1</f>
        <v>5</v>
      </c>
      <c r="S355" s="12">
        <f t="shared" si="45"/>
        <v>511657</v>
      </c>
      <c r="T355" cm="1">
        <f t="array" ref="T355">SUMPRODUCT(($G$2:$G$3117=G355)*(S355&gt;$S$2:$S$3117))+1</f>
        <v>6</v>
      </c>
      <c r="U355" t="str">
        <f t="shared" si="46"/>
        <v>CHELMSFORD CITY †</v>
      </c>
      <c r="V355">
        <v>0</v>
      </c>
      <c r="W355" t="s">
        <v>17</v>
      </c>
      <c r="X355">
        <f t="shared" si="47"/>
        <v>2023</v>
      </c>
    </row>
    <row r="356" spans="1:24" x14ac:dyDescent="0.25">
      <c r="A356" s="10" t="str">
        <f t="shared" si="40"/>
        <v/>
      </c>
      <c r="B356" s="10" t="str">
        <f t="shared" si="41"/>
        <v/>
      </c>
      <c r="C356" s="10" t="str">
        <f t="shared" si="42"/>
        <v>Afternoon44927</v>
      </c>
      <c r="D356" s="5" t="str">
        <f>IF('by region'!$C$2="Any","Any",'Fixture list'!W356)&amp;M356&amp;IF('by region'!$I$2="Any","Any",N356)&amp;G356</f>
        <v>AnyJumpAny44927</v>
      </c>
      <c r="E356" s="5" t="e">
        <f>IF(I356=#REF!,'Fixture list'!G356,"")</f>
        <v>#REF!</v>
      </c>
      <c r="F356" s="5" t="str">
        <f t="shared" si="43"/>
        <v>449272</v>
      </c>
      <c r="G356" s="13">
        <v>44927</v>
      </c>
      <c r="H356" s="14" t="s">
        <v>40</v>
      </c>
      <c r="I356" s="14" t="s">
        <v>15</v>
      </c>
      <c r="J356" s="14" t="s">
        <v>9</v>
      </c>
      <c r="K356" s="14" t="s">
        <v>16</v>
      </c>
      <c r="L356" s="14" t="s">
        <v>17</v>
      </c>
      <c r="M356" s="14" t="s">
        <v>12</v>
      </c>
      <c r="N356" s="14" t="s">
        <v>13</v>
      </c>
      <c r="O356" s="14" t="s">
        <v>14</v>
      </c>
      <c r="P356" s="14" t="s">
        <v>162</v>
      </c>
      <c r="Q356" s="12">
        <f t="shared" si="44"/>
        <v>1</v>
      </c>
      <c r="R356" s="12" cm="1">
        <f t="array" ref="R356">SUMPRODUCT(($G$2:$G$3117=G356)*(Q356&gt;$Q$2:$Q$3117))+1</f>
        <v>1</v>
      </c>
      <c r="S356" s="12">
        <f t="shared" si="45"/>
        <v>100629</v>
      </c>
      <c r="T356" cm="1">
        <f t="array" ref="T356">SUMPRODUCT(($G$2:$G$3117=G356)*(S356&gt;$S$2:$S$3117))+1</f>
        <v>2</v>
      </c>
      <c r="U356" t="str">
        <f t="shared" si="46"/>
        <v xml:space="preserve">Cheltenham </v>
      </c>
      <c r="V356">
        <v>0</v>
      </c>
      <c r="W356" t="s">
        <v>19</v>
      </c>
      <c r="X356">
        <f t="shared" si="47"/>
        <v>2023</v>
      </c>
    </row>
    <row r="357" spans="1:24" x14ac:dyDescent="0.25">
      <c r="A357" s="10" t="str">
        <f t="shared" si="40"/>
        <v/>
      </c>
      <c r="B357" s="10" t="str">
        <f t="shared" si="41"/>
        <v/>
      </c>
      <c r="C357" s="10" t="str">
        <f t="shared" si="42"/>
        <v>Afternoon44954</v>
      </c>
      <c r="D357" s="5" t="str">
        <f>IF('by region'!$C$2="Any","Any",'Fixture list'!W357)&amp;M357&amp;IF('by region'!$I$2="Any","Any",N357)&amp;G357</f>
        <v>AnyJumpAny44954</v>
      </c>
      <c r="E357" s="5" t="e">
        <f>IF(I357=#REF!,'Fixture list'!G357,"")</f>
        <v>#REF!</v>
      </c>
      <c r="F357" s="5" t="str">
        <f t="shared" si="43"/>
        <v>449541</v>
      </c>
      <c r="G357" s="13">
        <v>44954</v>
      </c>
      <c r="H357" s="14" t="s">
        <v>37</v>
      </c>
      <c r="I357" s="14" t="s">
        <v>15</v>
      </c>
      <c r="J357" s="14" t="s">
        <v>9</v>
      </c>
      <c r="K357" s="14" t="s">
        <v>16</v>
      </c>
      <c r="L357" s="14" t="s">
        <v>17</v>
      </c>
      <c r="M357" s="14" t="s">
        <v>12</v>
      </c>
      <c r="N357" s="14" t="s">
        <v>13</v>
      </c>
      <c r="O357" s="14" t="s">
        <v>14</v>
      </c>
      <c r="P357" s="14" t="s">
        <v>262</v>
      </c>
      <c r="Q357" s="12">
        <f t="shared" si="44"/>
        <v>1</v>
      </c>
      <c r="R357" s="12" cm="1">
        <f t="array" ref="R357">SUMPRODUCT(($G$2:$G$3117=G357)*(Q357&gt;$Q$2:$Q$3117))+1</f>
        <v>1</v>
      </c>
      <c r="S357" s="12">
        <f t="shared" si="45"/>
        <v>100630</v>
      </c>
      <c r="T357" cm="1">
        <f t="array" ref="T357">SUMPRODUCT(($G$2:$G$3117=G357)*(S357&gt;$S$2:$S$3117))+1</f>
        <v>1</v>
      </c>
      <c r="U357" t="str">
        <f t="shared" si="46"/>
        <v xml:space="preserve">Cheltenham </v>
      </c>
      <c r="V357">
        <v>0</v>
      </c>
      <c r="W357" t="s">
        <v>17</v>
      </c>
      <c r="X357">
        <f t="shared" si="47"/>
        <v>2023</v>
      </c>
    </row>
    <row r="358" spans="1:24" x14ac:dyDescent="0.25">
      <c r="A358" s="10" t="str">
        <f t="shared" si="40"/>
        <v/>
      </c>
      <c r="B358" s="10" t="str">
        <f t="shared" si="41"/>
        <v/>
      </c>
      <c r="C358" s="10" t="str">
        <f t="shared" si="42"/>
        <v>Afternoon44999</v>
      </c>
      <c r="D358" s="5" t="str">
        <f>IF('by region'!$C$2="Any","Any",'Fixture list'!W358)&amp;M358&amp;IF('by region'!$I$2="Any","Any",N358)&amp;G358</f>
        <v>AnyJumpAny44999</v>
      </c>
      <c r="E358" s="5" t="e">
        <f>IF(I358=#REF!,'Fixture list'!G358,"")</f>
        <v>#REF!</v>
      </c>
      <c r="F358" s="5" t="str">
        <f t="shared" si="43"/>
        <v>449991</v>
      </c>
      <c r="G358" s="13">
        <v>44999</v>
      </c>
      <c r="H358" s="14" t="s">
        <v>7</v>
      </c>
      <c r="I358" s="14" t="s">
        <v>15</v>
      </c>
      <c r="J358" s="14" t="s">
        <v>9</v>
      </c>
      <c r="K358" s="14" t="s">
        <v>16</v>
      </c>
      <c r="L358" s="14" t="s">
        <v>17</v>
      </c>
      <c r="M358" s="14" t="s">
        <v>12</v>
      </c>
      <c r="N358" s="14" t="s">
        <v>13</v>
      </c>
      <c r="O358" s="14" t="s">
        <v>14</v>
      </c>
      <c r="P358" s="14" t="s">
        <v>423</v>
      </c>
      <c r="Q358" s="12">
        <f t="shared" si="44"/>
        <v>1</v>
      </c>
      <c r="R358" s="12" cm="1">
        <f t="array" ref="R358">SUMPRODUCT(($G$2:$G$3117=G358)*(Q358&gt;$Q$2:$Q$3117))+1</f>
        <v>1</v>
      </c>
      <c r="S358" s="12">
        <f t="shared" si="45"/>
        <v>100631</v>
      </c>
      <c r="T358" cm="1">
        <f t="array" ref="T358">SUMPRODUCT(($G$2:$G$3117=G358)*(S358&gt;$S$2:$S$3117))+1</f>
        <v>1</v>
      </c>
      <c r="U358" t="str">
        <f t="shared" si="46"/>
        <v xml:space="preserve">Cheltenham </v>
      </c>
      <c r="V358">
        <v>0</v>
      </c>
      <c r="W358" t="s">
        <v>19</v>
      </c>
      <c r="X358">
        <f t="shared" si="47"/>
        <v>2023</v>
      </c>
    </row>
    <row r="359" spans="1:24" x14ac:dyDescent="0.25">
      <c r="A359" s="10" t="str">
        <f t="shared" si="40"/>
        <v/>
      </c>
      <c r="B359" s="10" t="str">
        <f t="shared" si="41"/>
        <v/>
      </c>
      <c r="C359" s="10" t="str">
        <f t="shared" si="42"/>
        <v>Afternoon45000</v>
      </c>
      <c r="D359" s="5" t="str">
        <f>IF('by region'!$C$2="Any","Any",'Fixture list'!W359)&amp;M359&amp;IF('by region'!$I$2="Any","Any",N359)&amp;G359</f>
        <v>AnyJumpAny45000</v>
      </c>
      <c r="E359" s="5" t="e">
        <f>IF(I359=#REF!,'Fixture list'!G359,"")</f>
        <v>#REF!</v>
      </c>
      <c r="F359" s="5" t="str">
        <f t="shared" si="43"/>
        <v>450001</v>
      </c>
      <c r="G359" s="13">
        <v>45000</v>
      </c>
      <c r="H359" s="14" t="s">
        <v>27</v>
      </c>
      <c r="I359" s="14" t="s">
        <v>15</v>
      </c>
      <c r="J359" s="14" t="s">
        <v>9</v>
      </c>
      <c r="K359" s="14" t="s">
        <v>16</v>
      </c>
      <c r="L359" s="14" t="s">
        <v>17</v>
      </c>
      <c r="M359" s="14" t="s">
        <v>12</v>
      </c>
      <c r="N359" s="14" t="s">
        <v>13</v>
      </c>
      <c r="O359" s="14" t="s">
        <v>14</v>
      </c>
      <c r="P359" s="14" t="s">
        <v>427</v>
      </c>
      <c r="Q359" s="12">
        <f t="shared" si="44"/>
        <v>1</v>
      </c>
      <c r="R359" s="12" cm="1">
        <f t="array" ref="R359">SUMPRODUCT(($G$2:$G$3117=G359)*(Q359&gt;$Q$2:$Q$3117))+1</f>
        <v>1</v>
      </c>
      <c r="S359" s="12">
        <f t="shared" si="45"/>
        <v>100632</v>
      </c>
      <c r="T359" cm="1">
        <f t="array" ref="T359">SUMPRODUCT(($G$2:$G$3117=G359)*(S359&gt;$S$2:$S$3117))+1</f>
        <v>1</v>
      </c>
      <c r="U359" t="str">
        <f t="shared" si="46"/>
        <v xml:space="preserve">Cheltenham </v>
      </c>
      <c r="V359">
        <v>1</v>
      </c>
      <c r="W359" t="s">
        <v>17</v>
      </c>
      <c r="X359">
        <f t="shared" si="47"/>
        <v>2023</v>
      </c>
    </row>
    <row r="360" spans="1:24" x14ac:dyDescent="0.25">
      <c r="A360" s="10" t="str">
        <f t="shared" si="40"/>
        <v/>
      </c>
      <c r="B360" s="10" t="str">
        <f t="shared" si="41"/>
        <v/>
      </c>
      <c r="C360" s="10" t="str">
        <f t="shared" si="42"/>
        <v>Afternoon45001</v>
      </c>
      <c r="D360" s="5" t="str">
        <f>IF('by region'!$C$2="Any","Any",'Fixture list'!W360)&amp;M360&amp;IF('by region'!$I$2="Any","Any",N360)&amp;G360</f>
        <v>AnyJumpAny45001</v>
      </c>
      <c r="E360" s="5" t="e">
        <f>IF(I360=#REF!,'Fixture list'!G360,"")</f>
        <v>#REF!</v>
      </c>
      <c r="F360" s="5" t="str">
        <f t="shared" si="43"/>
        <v>450011</v>
      </c>
      <c r="G360" s="13">
        <v>45001</v>
      </c>
      <c r="H360" s="14" t="s">
        <v>34</v>
      </c>
      <c r="I360" s="14" t="s">
        <v>15</v>
      </c>
      <c r="J360" s="14" t="s">
        <v>9</v>
      </c>
      <c r="K360" s="14" t="s">
        <v>16</v>
      </c>
      <c r="L360" s="14" t="s">
        <v>17</v>
      </c>
      <c r="M360" s="14" t="s">
        <v>12</v>
      </c>
      <c r="N360" s="14" t="s">
        <v>13</v>
      </c>
      <c r="O360" s="14" t="s">
        <v>14</v>
      </c>
      <c r="P360" s="14" t="s">
        <v>431</v>
      </c>
      <c r="Q360" s="12">
        <f t="shared" si="44"/>
        <v>1</v>
      </c>
      <c r="R360" s="12" cm="1">
        <f t="array" ref="R360">SUMPRODUCT(($G$2:$G$3117=G360)*(Q360&gt;$Q$2:$Q$3117))+1</f>
        <v>1</v>
      </c>
      <c r="S360" s="12">
        <f t="shared" si="45"/>
        <v>100633</v>
      </c>
      <c r="T360" cm="1">
        <f t="array" ref="T360">SUMPRODUCT(($G$2:$G$3117=G360)*(S360&gt;$S$2:$S$3117))+1</f>
        <v>1</v>
      </c>
      <c r="U360" t="str">
        <f t="shared" si="46"/>
        <v xml:space="preserve">Cheltenham </v>
      </c>
      <c r="V360">
        <v>1</v>
      </c>
      <c r="W360" t="s">
        <v>17</v>
      </c>
      <c r="X360">
        <f t="shared" si="47"/>
        <v>2023</v>
      </c>
    </row>
    <row r="361" spans="1:24" x14ac:dyDescent="0.25">
      <c r="A361" s="10" t="str">
        <f t="shared" si="40"/>
        <v/>
      </c>
      <c r="B361" s="10" t="str">
        <f t="shared" si="41"/>
        <v/>
      </c>
      <c r="C361" s="10" t="str">
        <f t="shared" si="42"/>
        <v>Afternoon45002</v>
      </c>
      <c r="D361" s="5" t="str">
        <f>IF('by region'!$C$2="Any","Any",'Fixture list'!W361)&amp;M361&amp;IF('by region'!$I$2="Any","Any",N361)&amp;G361</f>
        <v>AnyJumpAny45002</v>
      </c>
      <c r="E361" s="5" t="e">
        <f>IF(I361=#REF!,'Fixture list'!G361,"")</f>
        <v>#REF!</v>
      </c>
      <c r="F361" s="5" t="str">
        <f t="shared" si="43"/>
        <v>450022</v>
      </c>
      <c r="G361" s="13">
        <v>45002</v>
      </c>
      <c r="H361" s="14" t="s">
        <v>35</v>
      </c>
      <c r="I361" s="14" t="s">
        <v>15</v>
      </c>
      <c r="J361" s="14" t="s">
        <v>9</v>
      </c>
      <c r="K361" s="14" t="s">
        <v>16</v>
      </c>
      <c r="L361" s="14" t="s">
        <v>17</v>
      </c>
      <c r="M361" s="14" t="s">
        <v>12</v>
      </c>
      <c r="N361" s="14" t="s">
        <v>13</v>
      </c>
      <c r="O361" s="14" t="s">
        <v>14</v>
      </c>
      <c r="P361" s="14" t="s">
        <v>436</v>
      </c>
      <c r="Q361" s="12">
        <f t="shared" si="44"/>
        <v>1</v>
      </c>
      <c r="R361" s="12" cm="1">
        <f t="array" ref="R361">SUMPRODUCT(($G$2:$G$3117=G361)*(Q361&gt;$Q$2:$Q$3117))+1</f>
        <v>1</v>
      </c>
      <c r="S361" s="12">
        <f t="shared" si="45"/>
        <v>100788</v>
      </c>
      <c r="T361" cm="1">
        <f t="array" ref="T361">SUMPRODUCT(($G$2:$G$3117=G361)*(S361&gt;$S$2:$S$3117))+1</f>
        <v>2</v>
      </c>
      <c r="U361" t="str">
        <f t="shared" si="46"/>
        <v xml:space="preserve">Cheltenham </v>
      </c>
      <c r="V361">
        <v>0</v>
      </c>
      <c r="W361" t="s">
        <v>19</v>
      </c>
      <c r="X361">
        <f t="shared" si="47"/>
        <v>2023</v>
      </c>
    </row>
    <row r="362" spans="1:24" x14ac:dyDescent="0.25">
      <c r="A362" s="10" t="str">
        <f t="shared" si="40"/>
        <v/>
      </c>
      <c r="B362" s="10" t="str">
        <f t="shared" si="41"/>
        <v/>
      </c>
      <c r="C362" s="10" t="str">
        <f t="shared" si="42"/>
        <v>Afternoon45035</v>
      </c>
      <c r="D362" s="5" t="str">
        <f>IF('by region'!$C$2="Any","Any",'Fixture list'!W362)&amp;M362&amp;IF('by region'!$I$2="Any","Any",N362)&amp;G362</f>
        <v>AnyJumpAny45035</v>
      </c>
      <c r="E362" s="5" t="e">
        <f>IF(I362=#REF!,'Fixture list'!G362,"")</f>
        <v>#REF!</v>
      </c>
      <c r="F362" s="5" t="str">
        <f t="shared" si="43"/>
        <v>450353</v>
      </c>
      <c r="G362" s="13">
        <v>45035</v>
      </c>
      <c r="H362" s="14" t="s">
        <v>27</v>
      </c>
      <c r="I362" s="14" t="s">
        <v>15</v>
      </c>
      <c r="J362" s="14" t="s">
        <v>9</v>
      </c>
      <c r="K362" s="14" t="s">
        <v>16</v>
      </c>
      <c r="L362" s="14" t="s">
        <v>17</v>
      </c>
      <c r="M362" s="14" t="s">
        <v>12</v>
      </c>
      <c r="N362" s="14" t="s">
        <v>13</v>
      </c>
      <c r="O362" s="14" t="s">
        <v>14</v>
      </c>
      <c r="P362" s="14" t="s">
        <v>558</v>
      </c>
      <c r="Q362" s="12">
        <f t="shared" si="44"/>
        <v>1</v>
      </c>
      <c r="R362" s="12" cm="1">
        <f t="array" ref="R362">SUMPRODUCT(($G$2:$G$3117=G362)*(Q362&gt;$Q$2:$Q$3117))+1</f>
        <v>1</v>
      </c>
      <c r="S362" s="12">
        <f t="shared" si="45"/>
        <v>101687</v>
      </c>
      <c r="T362" cm="1">
        <f t="array" ref="T362">SUMPRODUCT(($G$2:$G$3117=G362)*(S362&gt;$S$2:$S$3117))+1</f>
        <v>3</v>
      </c>
      <c r="U362" t="str">
        <f t="shared" si="46"/>
        <v xml:space="preserve">Cheltenham </v>
      </c>
      <c r="V362">
        <v>0</v>
      </c>
      <c r="W362" t="s">
        <v>11</v>
      </c>
      <c r="X362">
        <f t="shared" si="47"/>
        <v>2023</v>
      </c>
    </row>
    <row r="363" spans="1:24" x14ac:dyDescent="0.25">
      <c r="A363" s="10" t="str">
        <f t="shared" si="40"/>
        <v/>
      </c>
      <c r="B363" s="10" t="str">
        <f t="shared" si="41"/>
        <v/>
      </c>
      <c r="C363" s="10" t="str">
        <f t="shared" si="42"/>
        <v>Afternoon45036</v>
      </c>
      <c r="D363" s="5" t="str">
        <f>IF('by region'!$C$2="Any","Any",'Fixture list'!W363)&amp;M363&amp;IF('by region'!$I$2="Any","Any",N363)&amp;G363</f>
        <v>AnyJumpAny45036</v>
      </c>
      <c r="E363" s="5" t="e">
        <f>IF(I363=#REF!,'Fixture list'!G363,"")</f>
        <v>#REF!</v>
      </c>
      <c r="F363" s="5" t="str">
        <f t="shared" si="43"/>
        <v>450361</v>
      </c>
      <c r="G363" s="13">
        <v>45036</v>
      </c>
      <c r="H363" s="14" t="s">
        <v>34</v>
      </c>
      <c r="I363" s="14" t="s">
        <v>15</v>
      </c>
      <c r="J363" s="14" t="s">
        <v>9</v>
      </c>
      <c r="K363" s="14" t="s">
        <v>16</v>
      </c>
      <c r="L363" s="14" t="s">
        <v>17</v>
      </c>
      <c r="M363" s="14" t="s">
        <v>12</v>
      </c>
      <c r="N363" s="14" t="s">
        <v>13</v>
      </c>
      <c r="O363" s="14" t="s">
        <v>14</v>
      </c>
      <c r="P363" s="14" t="s">
        <v>562</v>
      </c>
      <c r="Q363" s="12">
        <f t="shared" si="44"/>
        <v>1</v>
      </c>
      <c r="R363" s="12" cm="1">
        <f t="array" ref="R363">SUMPRODUCT(($G$2:$G$3117=G363)*(Q363&gt;$Q$2:$Q$3117))+1</f>
        <v>1</v>
      </c>
      <c r="S363" s="12">
        <f t="shared" si="45"/>
        <v>100634</v>
      </c>
      <c r="T363" cm="1">
        <f t="array" ref="T363">SUMPRODUCT(($G$2:$G$3117=G363)*(S363&gt;$S$2:$S$3117))+1</f>
        <v>1</v>
      </c>
      <c r="U363" t="str">
        <f t="shared" si="46"/>
        <v xml:space="preserve">Cheltenham </v>
      </c>
      <c r="V363">
        <v>0</v>
      </c>
      <c r="W363" t="s">
        <v>17</v>
      </c>
      <c r="X363">
        <f t="shared" si="47"/>
        <v>2023</v>
      </c>
    </row>
    <row r="364" spans="1:24" x14ac:dyDescent="0.25">
      <c r="A364" s="10" t="str">
        <f t="shared" si="40"/>
        <v/>
      </c>
      <c r="B364" s="10" t="str">
        <f t="shared" si="41"/>
        <v/>
      </c>
      <c r="C364" s="10" t="str">
        <f t="shared" si="42"/>
        <v>Evening45051</v>
      </c>
      <c r="D364" s="5" t="str">
        <f>IF('by region'!$C$2="Any","Any",'Fixture list'!W364)&amp;M364&amp;IF('by region'!$I$2="Any","Any",N364)&amp;G364</f>
        <v>AnyJumpAny45051</v>
      </c>
      <c r="E364" s="5" t="e">
        <f>IF(I364=#REF!,'Fixture list'!G364,"")</f>
        <v>#REF!</v>
      </c>
      <c r="F364" s="5" t="str">
        <f t="shared" si="43"/>
        <v>450515</v>
      </c>
      <c r="G364" s="13">
        <v>45051</v>
      </c>
      <c r="H364" s="14" t="s">
        <v>35</v>
      </c>
      <c r="I364" s="14" t="s">
        <v>15</v>
      </c>
      <c r="J364" s="14" t="s">
        <v>80</v>
      </c>
      <c r="K364" s="14" t="s">
        <v>16</v>
      </c>
      <c r="L364" s="14" t="s">
        <v>17</v>
      </c>
      <c r="M364" s="14" t="s">
        <v>12</v>
      </c>
      <c r="N364" s="14" t="s">
        <v>13</v>
      </c>
      <c r="O364" s="14" t="s">
        <v>14</v>
      </c>
      <c r="P364" s="14" t="s">
        <v>629</v>
      </c>
      <c r="Q364" s="12">
        <f t="shared" si="44"/>
        <v>2</v>
      </c>
      <c r="R364" s="12" cm="1">
        <f t="array" ref="R364">SUMPRODUCT(($G$2:$G$3117=G364)*(Q364&gt;$Q$2:$Q$3117))+1</f>
        <v>4</v>
      </c>
      <c r="S364" s="12">
        <f t="shared" si="45"/>
        <v>401116</v>
      </c>
      <c r="T364" cm="1">
        <f t="array" ref="T364">SUMPRODUCT(($G$2:$G$3117=G364)*(S364&gt;$S$2:$S$3117))+1</f>
        <v>5</v>
      </c>
      <c r="U364" t="str">
        <f t="shared" si="46"/>
        <v>Cheltenham †</v>
      </c>
      <c r="V364">
        <v>0</v>
      </c>
      <c r="W364" t="s">
        <v>19</v>
      </c>
      <c r="X364">
        <f t="shared" si="47"/>
        <v>2023</v>
      </c>
    </row>
    <row r="365" spans="1:24" x14ac:dyDescent="0.25">
      <c r="A365" s="10" t="str">
        <f t="shared" si="40"/>
        <v/>
      </c>
      <c r="B365" s="10" t="str">
        <f t="shared" si="41"/>
        <v/>
      </c>
      <c r="C365" s="10" t="str">
        <f t="shared" si="42"/>
        <v>Afternoon45226</v>
      </c>
      <c r="D365" s="5" t="str">
        <f>IF('by region'!$C$2="Any","Any",'Fixture list'!W365)&amp;M365&amp;IF('by region'!$I$2="Any","Any",N365)&amp;G365</f>
        <v>AnyJumpAny45226</v>
      </c>
      <c r="E365" s="5" t="e">
        <f>IF(I365=#REF!,'Fixture list'!G365,"")</f>
        <v>#REF!</v>
      </c>
      <c r="F365" s="5" t="str">
        <f t="shared" si="43"/>
        <v>452261</v>
      </c>
      <c r="G365" s="13">
        <v>45226</v>
      </c>
      <c r="H365" s="14" t="s">
        <v>35</v>
      </c>
      <c r="I365" s="14" t="s">
        <v>15</v>
      </c>
      <c r="J365" s="14" t="s">
        <v>9</v>
      </c>
      <c r="K365" s="14" t="s">
        <v>16</v>
      </c>
      <c r="L365" s="14" t="s">
        <v>30</v>
      </c>
      <c r="M365" s="14" t="s">
        <v>12</v>
      </c>
      <c r="N365" s="14" t="s">
        <v>13</v>
      </c>
      <c r="O365" s="14" t="s">
        <v>14</v>
      </c>
      <c r="P365" s="14" t="s">
        <v>1413</v>
      </c>
      <c r="Q365" s="12">
        <f t="shared" si="44"/>
        <v>1</v>
      </c>
      <c r="R365" s="12" cm="1">
        <f t="array" ref="R365">SUMPRODUCT(($G$2:$G$3117=G365)*(Q365&gt;$Q$2:$Q$3117))+1</f>
        <v>1</v>
      </c>
      <c r="S365" s="12">
        <f t="shared" si="45"/>
        <v>100645</v>
      </c>
      <c r="T365" cm="1">
        <f t="array" ref="T365">SUMPRODUCT(($G$2:$G$3117=G365)*(S365&gt;$S$2:$S$3117))+1</f>
        <v>1</v>
      </c>
      <c r="U365" t="str">
        <f t="shared" si="46"/>
        <v xml:space="preserve">Cheltenham </v>
      </c>
      <c r="V365">
        <v>0</v>
      </c>
      <c r="W365" t="s">
        <v>11</v>
      </c>
      <c r="X365">
        <f t="shared" si="47"/>
        <v>2023</v>
      </c>
    </row>
    <row r="366" spans="1:24" x14ac:dyDescent="0.25">
      <c r="A366" s="10" t="str">
        <f t="shared" si="40"/>
        <v/>
      </c>
      <c r="B366" s="10" t="str">
        <f t="shared" si="41"/>
        <v/>
      </c>
      <c r="C366" s="10" t="str">
        <f t="shared" si="42"/>
        <v>Afternoon45227</v>
      </c>
      <c r="D366" s="5" t="str">
        <f>IF('by region'!$C$2="Any","Any",'Fixture list'!W366)&amp;M366&amp;IF('by region'!$I$2="Any","Any",N366)&amp;G366</f>
        <v>AnyJumpAny45227</v>
      </c>
      <c r="E366" s="5" t="e">
        <f>IF(I366=#REF!,'Fixture list'!G366,"")</f>
        <v>#REF!</v>
      </c>
      <c r="F366" s="5" t="str">
        <f t="shared" si="43"/>
        <v>452271</v>
      </c>
      <c r="G366" s="13">
        <v>45227</v>
      </c>
      <c r="H366" s="14" t="s">
        <v>37</v>
      </c>
      <c r="I366" s="14" t="s">
        <v>15</v>
      </c>
      <c r="J366" s="14" t="s">
        <v>9</v>
      </c>
      <c r="K366" s="14" t="s">
        <v>16</v>
      </c>
      <c r="L366" s="14" t="s">
        <v>11</v>
      </c>
      <c r="M366" s="14" t="s">
        <v>12</v>
      </c>
      <c r="N366" s="14" t="s">
        <v>13</v>
      </c>
      <c r="O366" s="14" t="s">
        <v>14</v>
      </c>
      <c r="P366" s="14" t="s">
        <v>1417</v>
      </c>
      <c r="Q366" s="12">
        <f t="shared" si="44"/>
        <v>1</v>
      </c>
      <c r="R366" s="12" cm="1">
        <f t="array" ref="R366">SUMPRODUCT(($G$2:$G$3117=G366)*(Q366&gt;$Q$2:$Q$3117))+1</f>
        <v>1</v>
      </c>
      <c r="S366" s="12">
        <f t="shared" si="45"/>
        <v>100639</v>
      </c>
      <c r="T366" cm="1">
        <f t="array" ref="T366">SUMPRODUCT(($G$2:$G$3117=G366)*(S366&gt;$S$2:$S$3117))+1</f>
        <v>1</v>
      </c>
      <c r="U366" t="str">
        <f t="shared" si="46"/>
        <v xml:space="preserve">Cheltenham </v>
      </c>
      <c r="V366">
        <v>0</v>
      </c>
      <c r="W366" t="s">
        <v>17</v>
      </c>
      <c r="X366">
        <f t="shared" si="47"/>
        <v>2023</v>
      </c>
    </row>
    <row r="367" spans="1:24" x14ac:dyDescent="0.25">
      <c r="A367" s="10" t="str">
        <f t="shared" si="40"/>
        <v/>
      </c>
      <c r="B367" s="10" t="str">
        <f t="shared" si="41"/>
        <v/>
      </c>
      <c r="C367" s="10" t="str">
        <f t="shared" si="42"/>
        <v>Afternoon45247</v>
      </c>
      <c r="D367" s="5" t="str">
        <f>IF('by region'!$C$2="Any","Any",'Fixture list'!W367)&amp;M367&amp;IF('by region'!$I$2="Any","Any",N367)&amp;G367</f>
        <v>AnyJumpAny45247</v>
      </c>
      <c r="E367" s="5" t="e">
        <f>IF(I367=#REF!,'Fixture list'!G367,"")</f>
        <v>#REF!</v>
      </c>
      <c r="F367" s="5" t="str">
        <f t="shared" si="43"/>
        <v>452471</v>
      </c>
      <c r="G367" s="13">
        <v>45247</v>
      </c>
      <c r="H367" s="14" t="s">
        <v>35</v>
      </c>
      <c r="I367" s="14" t="s">
        <v>15</v>
      </c>
      <c r="J367" s="14" t="s">
        <v>9</v>
      </c>
      <c r="K367" s="14" t="s">
        <v>16</v>
      </c>
      <c r="L367" s="14" t="s">
        <v>17</v>
      </c>
      <c r="M367" s="14" t="s">
        <v>12</v>
      </c>
      <c r="N367" s="14" t="s">
        <v>13</v>
      </c>
      <c r="O367" s="14" t="s">
        <v>14</v>
      </c>
      <c r="P367" s="14" t="s">
        <v>1492</v>
      </c>
      <c r="Q367" s="12">
        <f t="shared" si="44"/>
        <v>1</v>
      </c>
      <c r="R367" s="12" cm="1">
        <f t="array" ref="R367">SUMPRODUCT(($G$2:$G$3117=G367)*(Q367&gt;$Q$2:$Q$3117))+1</f>
        <v>1</v>
      </c>
      <c r="S367" s="12">
        <f t="shared" si="45"/>
        <v>100640</v>
      </c>
      <c r="T367" cm="1">
        <f t="array" ref="T367">SUMPRODUCT(($G$2:$G$3117=G367)*(S367&gt;$S$2:$S$3117))+1</f>
        <v>1</v>
      </c>
      <c r="U367" t="str">
        <f t="shared" si="46"/>
        <v xml:space="preserve">Cheltenham </v>
      </c>
      <c r="V367">
        <v>0</v>
      </c>
      <c r="W367" t="s">
        <v>30</v>
      </c>
      <c r="X367">
        <f t="shared" si="47"/>
        <v>2023</v>
      </c>
    </row>
    <row r="368" spans="1:24" x14ac:dyDescent="0.25">
      <c r="A368" s="10" t="str">
        <f t="shared" si="40"/>
        <v/>
      </c>
      <c r="B368" s="10" t="str">
        <f t="shared" si="41"/>
        <v/>
      </c>
      <c r="C368" s="10" t="str">
        <f t="shared" si="42"/>
        <v>Afternoon45248</v>
      </c>
      <c r="D368" s="5" t="str">
        <f>IF('by region'!$C$2="Any","Any",'Fixture list'!W368)&amp;M368&amp;IF('by region'!$I$2="Any","Any",N368)&amp;G368</f>
        <v>AnyJumpAny45248</v>
      </c>
      <c r="E368" s="5" t="e">
        <f>IF(I368=#REF!,'Fixture list'!G368,"")</f>
        <v>#REF!</v>
      </c>
      <c r="F368" s="5" t="str">
        <f t="shared" si="43"/>
        <v>452481</v>
      </c>
      <c r="G368" s="13">
        <v>45248</v>
      </c>
      <c r="H368" s="14" t="s">
        <v>37</v>
      </c>
      <c r="I368" s="14" t="s">
        <v>15</v>
      </c>
      <c r="J368" s="14" t="s">
        <v>9</v>
      </c>
      <c r="K368" s="14" t="s">
        <v>16</v>
      </c>
      <c r="L368" s="14" t="s">
        <v>17</v>
      </c>
      <c r="M368" s="14" t="s">
        <v>12</v>
      </c>
      <c r="N368" s="14" t="s">
        <v>13</v>
      </c>
      <c r="O368" s="14" t="s">
        <v>14</v>
      </c>
      <c r="P368" s="14" t="s">
        <v>1496</v>
      </c>
      <c r="Q368" s="12">
        <f t="shared" si="44"/>
        <v>1</v>
      </c>
      <c r="R368" s="12" cm="1">
        <f t="array" ref="R368">SUMPRODUCT(($G$2:$G$3117=G368)*(Q368&gt;$Q$2:$Q$3117))+1</f>
        <v>1</v>
      </c>
      <c r="S368" s="12">
        <f t="shared" si="45"/>
        <v>100641</v>
      </c>
      <c r="T368" cm="1">
        <f t="array" ref="T368">SUMPRODUCT(($G$2:$G$3117=G368)*(S368&gt;$S$2:$S$3117))+1</f>
        <v>1</v>
      </c>
      <c r="U368" t="str">
        <f t="shared" si="46"/>
        <v xml:space="preserve">Cheltenham </v>
      </c>
      <c r="V368">
        <v>0</v>
      </c>
      <c r="W368" t="s">
        <v>11</v>
      </c>
      <c r="X368">
        <f t="shared" si="47"/>
        <v>2023</v>
      </c>
    </row>
    <row r="369" spans="1:24" x14ac:dyDescent="0.25">
      <c r="A369" s="10" t="str">
        <f t="shared" si="40"/>
        <v/>
      </c>
      <c r="B369" s="10" t="str">
        <f t="shared" si="41"/>
        <v/>
      </c>
      <c r="C369" s="10" t="str">
        <f t="shared" si="42"/>
        <v>Afternoon45249</v>
      </c>
      <c r="D369" s="5" t="str">
        <f>IF('by region'!$C$2="Any","Any",'Fixture list'!W369)&amp;M369&amp;IF('by region'!$I$2="Any","Any",N369)&amp;G369</f>
        <v>AnyJumpAny45249</v>
      </c>
      <c r="E369" s="5" t="e">
        <f>IF(I369=#REF!,'Fixture list'!G369,"")</f>
        <v>#REF!</v>
      </c>
      <c r="F369" s="5" t="str">
        <f t="shared" si="43"/>
        <v>452491</v>
      </c>
      <c r="G369" s="13">
        <v>45249</v>
      </c>
      <c r="H369" s="14" t="s">
        <v>40</v>
      </c>
      <c r="I369" s="14" t="s">
        <v>15</v>
      </c>
      <c r="J369" s="14" t="s">
        <v>9</v>
      </c>
      <c r="K369" s="14" t="s">
        <v>16</v>
      </c>
      <c r="L369" s="14" t="s">
        <v>19</v>
      </c>
      <c r="M369" s="14" t="s">
        <v>12</v>
      </c>
      <c r="N369" s="14" t="s">
        <v>13</v>
      </c>
      <c r="O369" s="14" t="s">
        <v>14</v>
      </c>
      <c r="P369" s="14" t="s">
        <v>1499</v>
      </c>
      <c r="Q369" s="12">
        <f t="shared" si="44"/>
        <v>1</v>
      </c>
      <c r="R369" s="12" cm="1">
        <f t="array" ref="R369">SUMPRODUCT(($G$2:$G$3117=G369)*(Q369&gt;$Q$2:$Q$3117))+1</f>
        <v>1</v>
      </c>
      <c r="S369" s="12">
        <f t="shared" si="45"/>
        <v>100649</v>
      </c>
      <c r="T369" cm="1">
        <f t="array" ref="T369">SUMPRODUCT(($G$2:$G$3117=G369)*(S369&gt;$S$2:$S$3117))+1</f>
        <v>1</v>
      </c>
      <c r="U369" t="str">
        <f t="shared" si="46"/>
        <v xml:space="preserve">Cheltenham </v>
      </c>
      <c r="V369">
        <v>0</v>
      </c>
      <c r="W369" t="s">
        <v>17</v>
      </c>
      <c r="X369">
        <f t="shared" si="47"/>
        <v>2023</v>
      </c>
    </row>
    <row r="370" spans="1:24" x14ac:dyDescent="0.25">
      <c r="A370" s="10" t="str">
        <f t="shared" si="40"/>
        <v/>
      </c>
      <c r="B370" s="10" t="str">
        <f t="shared" si="41"/>
        <v/>
      </c>
      <c r="C370" s="10" t="str">
        <f t="shared" si="42"/>
        <v>Afternoon45275</v>
      </c>
      <c r="D370" s="5" t="str">
        <f>IF('by region'!$C$2="Any","Any",'Fixture list'!W370)&amp;M370&amp;IF('by region'!$I$2="Any","Any",N370)&amp;G370</f>
        <v>AnyJumpAny45275</v>
      </c>
      <c r="E370" s="5" t="e">
        <f>IF(I370=#REF!,'Fixture list'!G370,"")</f>
        <v>#REF!</v>
      </c>
      <c r="F370" s="5" t="str">
        <f t="shared" si="43"/>
        <v>452752</v>
      </c>
      <c r="G370" s="13">
        <v>45275</v>
      </c>
      <c r="H370" s="14" t="s">
        <v>35</v>
      </c>
      <c r="I370" s="14" t="s">
        <v>15</v>
      </c>
      <c r="J370" s="14" t="s">
        <v>9</v>
      </c>
      <c r="K370" s="14" t="s">
        <v>16</v>
      </c>
      <c r="L370" s="14" t="s">
        <v>11</v>
      </c>
      <c r="M370" s="14" t="s">
        <v>12</v>
      </c>
      <c r="N370" s="14" t="s">
        <v>13</v>
      </c>
      <c r="O370" s="14" t="s">
        <v>14</v>
      </c>
      <c r="P370" s="14" t="s">
        <v>1589</v>
      </c>
      <c r="Q370" s="12">
        <f t="shared" si="44"/>
        <v>1</v>
      </c>
      <c r="R370" s="12" cm="1">
        <f t="array" ref="R370">SUMPRODUCT(($G$2:$G$3117=G370)*(Q370&gt;$Q$2:$Q$3117))+1</f>
        <v>1</v>
      </c>
      <c r="S370" s="12">
        <f t="shared" si="45"/>
        <v>100642</v>
      </c>
      <c r="T370" cm="1">
        <f t="array" ref="T370">SUMPRODUCT(($G$2:$G$3117=G370)*(S370&gt;$S$2:$S$3117))+1</f>
        <v>2</v>
      </c>
      <c r="U370" t="str">
        <f t="shared" si="46"/>
        <v xml:space="preserve">Cheltenham </v>
      </c>
      <c r="V370">
        <v>0</v>
      </c>
      <c r="W370" t="s">
        <v>17</v>
      </c>
      <c r="X370">
        <f t="shared" si="47"/>
        <v>2023</v>
      </c>
    </row>
    <row r="371" spans="1:24" x14ac:dyDescent="0.25">
      <c r="A371" s="10" t="str">
        <f t="shared" si="40"/>
        <v/>
      </c>
      <c r="B371" s="10" t="str">
        <f t="shared" si="41"/>
        <v/>
      </c>
      <c r="C371" s="10" t="str">
        <f t="shared" si="42"/>
        <v>Afternoon45276</v>
      </c>
      <c r="D371" s="5" t="str">
        <f>IF('by region'!$C$2="Any","Any",'Fixture list'!W371)&amp;M371&amp;IF('by region'!$I$2="Any","Any",N371)&amp;G371</f>
        <v>AnyJumpAny45276</v>
      </c>
      <c r="E371" s="5" t="e">
        <f>IF(I371=#REF!,'Fixture list'!G371,"")</f>
        <v>#REF!</v>
      </c>
      <c r="F371" s="5" t="str">
        <f t="shared" si="43"/>
        <v>452761</v>
      </c>
      <c r="G371" s="13">
        <v>45276</v>
      </c>
      <c r="H371" s="14" t="s">
        <v>37</v>
      </c>
      <c r="I371" s="14" t="s">
        <v>15</v>
      </c>
      <c r="J371" s="14" t="s">
        <v>9</v>
      </c>
      <c r="K371" s="14" t="s">
        <v>16</v>
      </c>
      <c r="L371" s="14" t="s">
        <v>11</v>
      </c>
      <c r="M371" s="14" t="s">
        <v>12</v>
      </c>
      <c r="N371" s="14" t="s">
        <v>13</v>
      </c>
      <c r="O371" s="14" t="s">
        <v>14</v>
      </c>
      <c r="P371" s="14" t="s">
        <v>1593</v>
      </c>
      <c r="Q371" s="12">
        <f t="shared" si="44"/>
        <v>1</v>
      </c>
      <c r="R371" s="12" cm="1">
        <f t="array" ref="R371">SUMPRODUCT(($G$2:$G$3117=G371)*(Q371&gt;$Q$2:$Q$3117))+1</f>
        <v>1</v>
      </c>
      <c r="S371" s="12">
        <f t="shared" si="45"/>
        <v>100643</v>
      </c>
      <c r="T371" cm="1">
        <f t="array" ref="T371">SUMPRODUCT(($G$2:$G$3117=G371)*(S371&gt;$S$2:$S$3117))+1</f>
        <v>1</v>
      </c>
      <c r="U371" t="str">
        <f t="shared" si="46"/>
        <v xml:space="preserve">Cheltenham </v>
      </c>
      <c r="V371">
        <v>0</v>
      </c>
      <c r="W371" t="s">
        <v>11</v>
      </c>
      <c r="X371">
        <f t="shared" si="47"/>
        <v>2023</v>
      </c>
    </row>
    <row r="372" spans="1:24" x14ac:dyDescent="0.25">
      <c r="A372" s="10" t="str">
        <f t="shared" si="40"/>
        <v/>
      </c>
      <c r="B372" s="10" t="str">
        <f t="shared" si="41"/>
        <v/>
      </c>
      <c r="C372" s="10" t="str">
        <f t="shared" si="42"/>
        <v>Afternoon44934</v>
      </c>
      <c r="D372" s="5" t="str">
        <f>IF('by region'!$C$2="Any","Any",'Fixture list'!W372)&amp;M372&amp;IF('by region'!$I$2="Any","Any",N372)&amp;G372</f>
        <v>AnyJumpAny44934</v>
      </c>
      <c r="E372" s="5" t="e">
        <f>IF(I372=#REF!,'Fixture list'!G372,"")</f>
        <v>#REF!</v>
      </c>
      <c r="F372" s="5" t="str">
        <f t="shared" si="43"/>
        <v>449342</v>
      </c>
      <c r="G372" s="13">
        <v>44934</v>
      </c>
      <c r="H372" s="14" t="s">
        <v>40</v>
      </c>
      <c r="I372" s="14" t="s">
        <v>54</v>
      </c>
      <c r="J372" s="14" t="s">
        <v>9</v>
      </c>
      <c r="K372" s="14" t="s">
        <v>30</v>
      </c>
      <c r="L372" s="14" t="s">
        <v>30</v>
      </c>
      <c r="M372" s="14" t="s">
        <v>12</v>
      </c>
      <c r="N372" s="14" t="s">
        <v>30</v>
      </c>
      <c r="O372" s="14" t="s">
        <v>21</v>
      </c>
      <c r="P372" s="14" t="s">
        <v>190</v>
      </c>
      <c r="Q372" s="12">
        <f t="shared" si="44"/>
        <v>1</v>
      </c>
      <c r="R372" s="12" cm="1">
        <f t="array" ref="R372">SUMPRODUCT(($G$2:$G$3117=G372)*(Q372&gt;$Q$2:$Q$3117))+1</f>
        <v>1</v>
      </c>
      <c r="S372" s="12">
        <f t="shared" si="45"/>
        <v>111854</v>
      </c>
      <c r="T372" cm="1">
        <f t="array" ref="T372">SUMPRODUCT(($G$2:$G$3117=G372)*(S372&gt;$S$2:$S$3117))+1</f>
        <v>2</v>
      </c>
      <c r="U372" t="str">
        <f t="shared" si="46"/>
        <v xml:space="preserve">Chepstow </v>
      </c>
      <c r="V372">
        <v>0</v>
      </c>
      <c r="W372" t="s">
        <v>30</v>
      </c>
      <c r="X372">
        <f t="shared" si="47"/>
        <v>2023</v>
      </c>
    </row>
    <row r="373" spans="1:24" x14ac:dyDescent="0.25">
      <c r="A373" s="10" t="str">
        <f t="shared" si="40"/>
        <v/>
      </c>
      <c r="B373" s="10" t="str">
        <f t="shared" si="41"/>
        <v/>
      </c>
      <c r="C373" s="10" t="str">
        <f t="shared" si="42"/>
        <v>Afternoon44943</v>
      </c>
      <c r="D373" s="5" t="str">
        <f>IF('by region'!$C$2="Any","Any",'Fixture list'!W373)&amp;M373&amp;IF('by region'!$I$2="Any","Any",N373)&amp;G373</f>
        <v>AnyJumpAny44943</v>
      </c>
      <c r="E373" s="5" t="e">
        <f>IF(I373=#REF!,'Fixture list'!G373,"")</f>
        <v>#REF!</v>
      </c>
      <c r="F373" s="5" t="str">
        <f t="shared" si="43"/>
        <v>449431</v>
      </c>
      <c r="G373" s="13">
        <v>44943</v>
      </c>
      <c r="H373" s="14" t="s">
        <v>7</v>
      </c>
      <c r="I373" s="14" t="s">
        <v>54</v>
      </c>
      <c r="J373" s="14" t="s">
        <v>9</v>
      </c>
      <c r="K373" s="14" t="s">
        <v>30</v>
      </c>
      <c r="L373" s="14" t="s">
        <v>30</v>
      </c>
      <c r="M373" s="14" t="s">
        <v>12</v>
      </c>
      <c r="N373" s="14" t="s">
        <v>30</v>
      </c>
      <c r="O373" s="14" t="s">
        <v>21</v>
      </c>
      <c r="P373" s="14" t="s">
        <v>220</v>
      </c>
      <c r="Q373" s="12">
        <f t="shared" si="44"/>
        <v>1</v>
      </c>
      <c r="R373" s="12" cm="1">
        <f t="array" ref="R373">SUMPRODUCT(($G$2:$G$3117=G373)*(Q373&gt;$Q$2:$Q$3117))+1</f>
        <v>1</v>
      </c>
      <c r="S373" s="12">
        <f t="shared" si="45"/>
        <v>111832</v>
      </c>
      <c r="T373" cm="1">
        <f t="array" ref="T373">SUMPRODUCT(($G$2:$G$3117=G373)*(S373&gt;$S$2:$S$3117))+1</f>
        <v>1</v>
      </c>
      <c r="U373" t="str">
        <f t="shared" si="46"/>
        <v xml:space="preserve">Chepstow </v>
      </c>
      <c r="V373">
        <v>0</v>
      </c>
      <c r="W373" t="s">
        <v>19</v>
      </c>
      <c r="X373">
        <f t="shared" si="47"/>
        <v>2023</v>
      </c>
    </row>
    <row r="374" spans="1:24" x14ac:dyDescent="0.25">
      <c r="A374" s="10" t="str">
        <f t="shared" si="40"/>
        <v/>
      </c>
      <c r="B374" s="10" t="str">
        <f t="shared" si="41"/>
        <v/>
      </c>
      <c r="C374" s="10" t="str">
        <f t="shared" si="42"/>
        <v>Afternoon44960</v>
      </c>
      <c r="D374" s="5" t="str">
        <f>IF('by region'!$C$2="Any","Any",'Fixture list'!W374)&amp;M374&amp;IF('by region'!$I$2="Any","Any",N374)&amp;G374</f>
        <v>AnyJumpAny44960</v>
      </c>
      <c r="E374" s="5" t="e">
        <f>IF(I374=#REF!,'Fixture list'!G374,"")</f>
        <v>#REF!</v>
      </c>
      <c r="F374" s="5" t="str">
        <f t="shared" si="43"/>
        <v>449602</v>
      </c>
      <c r="G374" s="13">
        <v>44960</v>
      </c>
      <c r="H374" s="14" t="s">
        <v>35</v>
      </c>
      <c r="I374" s="14" t="s">
        <v>54</v>
      </c>
      <c r="J374" s="14" t="s">
        <v>9</v>
      </c>
      <c r="K374" s="14" t="s">
        <v>24</v>
      </c>
      <c r="L374" s="14" t="s">
        <v>19</v>
      </c>
      <c r="M374" s="14" t="s">
        <v>12</v>
      </c>
      <c r="N374" s="14" t="s">
        <v>13</v>
      </c>
      <c r="O374" s="14" t="s">
        <v>14</v>
      </c>
      <c r="P374" s="14" t="s">
        <v>284</v>
      </c>
      <c r="Q374" s="12">
        <f t="shared" si="44"/>
        <v>1</v>
      </c>
      <c r="R374" s="12" cm="1">
        <f t="array" ref="R374">SUMPRODUCT(($G$2:$G$3117=G374)*(Q374&gt;$Q$2:$Q$3117))+1</f>
        <v>1</v>
      </c>
      <c r="S374" s="12">
        <f t="shared" si="45"/>
        <v>100653</v>
      </c>
      <c r="T374" cm="1">
        <f t="array" ref="T374">SUMPRODUCT(($G$2:$G$3117=G374)*(S374&gt;$S$2:$S$3117))+1</f>
        <v>2</v>
      </c>
      <c r="U374" t="str">
        <f t="shared" si="46"/>
        <v xml:space="preserve">Chepstow </v>
      </c>
      <c r="V374">
        <v>0</v>
      </c>
      <c r="W374" t="s">
        <v>19</v>
      </c>
      <c r="X374">
        <f t="shared" si="47"/>
        <v>2023</v>
      </c>
    </row>
    <row r="375" spans="1:24" x14ac:dyDescent="0.25">
      <c r="A375" s="10" t="str">
        <f t="shared" si="40"/>
        <v/>
      </c>
      <c r="B375" s="10" t="str">
        <f t="shared" si="41"/>
        <v/>
      </c>
      <c r="C375" s="10" t="str">
        <f t="shared" si="42"/>
        <v>Afternoon44982</v>
      </c>
      <c r="D375" s="5" t="str">
        <f>IF('by region'!$C$2="Any","Any",'Fixture list'!W375)&amp;M375&amp;IF('by region'!$I$2="Any","Any",N375)&amp;G375</f>
        <v>AnyJumpAny44982</v>
      </c>
      <c r="E375" s="5" t="e">
        <f>IF(I375=#REF!,'Fixture list'!G375,"")</f>
        <v>#REF!</v>
      </c>
      <c r="F375" s="5" t="str">
        <f t="shared" si="43"/>
        <v>449821</v>
      </c>
      <c r="G375" s="13">
        <v>44982</v>
      </c>
      <c r="H375" s="14" t="s">
        <v>37</v>
      </c>
      <c r="I375" s="14" t="s">
        <v>54</v>
      </c>
      <c r="J375" s="14" t="s">
        <v>9</v>
      </c>
      <c r="K375" s="14" t="s">
        <v>24</v>
      </c>
      <c r="L375" s="14" t="s">
        <v>19</v>
      </c>
      <c r="M375" s="14" t="s">
        <v>12</v>
      </c>
      <c r="N375" s="14" t="s">
        <v>13</v>
      </c>
      <c r="O375" s="14" t="s">
        <v>14</v>
      </c>
      <c r="P375" s="14" t="s">
        <v>362</v>
      </c>
      <c r="Q375" s="12">
        <f t="shared" si="44"/>
        <v>1</v>
      </c>
      <c r="R375" s="12" cm="1">
        <f t="array" ref="R375">SUMPRODUCT(($G$2:$G$3117=G375)*(Q375&gt;$Q$2:$Q$3117))+1</f>
        <v>1</v>
      </c>
      <c r="S375" s="12">
        <f t="shared" si="45"/>
        <v>100654</v>
      </c>
      <c r="T375" cm="1">
        <f t="array" ref="T375">SUMPRODUCT(($G$2:$G$3117=G375)*(S375&gt;$S$2:$S$3117))+1</f>
        <v>1</v>
      </c>
      <c r="U375" t="str">
        <f t="shared" si="46"/>
        <v xml:space="preserve">Chepstow </v>
      </c>
      <c r="V375">
        <v>0</v>
      </c>
      <c r="W375" t="s">
        <v>11</v>
      </c>
      <c r="X375">
        <f t="shared" si="47"/>
        <v>2023</v>
      </c>
    </row>
    <row r="376" spans="1:24" x14ac:dyDescent="0.25">
      <c r="A376" s="10" t="str">
        <f t="shared" si="40"/>
        <v/>
      </c>
      <c r="B376" s="10" t="str">
        <f t="shared" si="41"/>
        <v/>
      </c>
      <c r="C376" s="10" t="str">
        <f t="shared" si="42"/>
        <v>Afternoon45004</v>
      </c>
      <c r="D376" s="5" t="str">
        <f>IF('by region'!$C$2="Any","Any",'Fixture list'!W376)&amp;M376&amp;IF('by region'!$I$2="Any","Any",N376)&amp;G376</f>
        <v>AnyJumpAny45004</v>
      </c>
      <c r="E376" s="5" t="e">
        <f>IF(I376=#REF!,'Fixture list'!G376,"")</f>
        <v>#REF!</v>
      </c>
      <c r="F376" s="5" t="str">
        <f t="shared" si="43"/>
        <v>450041</v>
      </c>
      <c r="G376" s="13">
        <v>45004</v>
      </c>
      <c r="H376" s="14" t="s">
        <v>40</v>
      </c>
      <c r="I376" s="14" t="s">
        <v>54</v>
      </c>
      <c r="J376" s="14" t="s">
        <v>9</v>
      </c>
      <c r="K376" s="14" t="s">
        <v>24</v>
      </c>
      <c r="L376" s="14" t="s">
        <v>19</v>
      </c>
      <c r="M376" s="14" t="s">
        <v>12</v>
      </c>
      <c r="N376" s="14" t="s">
        <v>13</v>
      </c>
      <c r="O376" s="14" t="s">
        <v>14</v>
      </c>
      <c r="P376" s="14" t="s">
        <v>444</v>
      </c>
      <c r="Q376" s="12">
        <f t="shared" si="44"/>
        <v>1</v>
      </c>
      <c r="R376" s="12" cm="1">
        <f t="array" ref="R376">SUMPRODUCT(($G$2:$G$3117=G376)*(Q376&gt;$Q$2:$Q$3117))+1</f>
        <v>1</v>
      </c>
      <c r="S376" s="12">
        <f t="shared" si="45"/>
        <v>101205</v>
      </c>
      <c r="T376" cm="1">
        <f t="array" ref="T376">SUMPRODUCT(($G$2:$G$3117=G376)*(S376&gt;$S$2:$S$3117))+1</f>
        <v>1</v>
      </c>
      <c r="U376" t="str">
        <f t="shared" si="46"/>
        <v xml:space="preserve">Chepstow </v>
      </c>
      <c r="V376">
        <v>0</v>
      </c>
      <c r="W376" t="s">
        <v>30</v>
      </c>
      <c r="X376">
        <f t="shared" si="47"/>
        <v>2023</v>
      </c>
    </row>
    <row r="377" spans="1:24" x14ac:dyDescent="0.25">
      <c r="A377" s="10" t="str">
        <f t="shared" si="40"/>
        <v/>
      </c>
      <c r="B377" s="10" t="str">
        <f t="shared" si="41"/>
        <v/>
      </c>
      <c r="C377" s="10" t="str">
        <f t="shared" si="42"/>
        <v>Afternoon45008</v>
      </c>
      <c r="D377" s="5" t="str">
        <f>IF('by region'!$C$2="Any","Any",'Fixture list'!W377)&amp;M377&amp;IF('by region'!$I$2="Any","Any",N377)&amp;G377</f>
        <v>AnyJumpAny45008</v>
      </c>
      <c r="E377" s="5" t="e">
        <f>IF(I377=#REF!,'Fixture list'!G377,"")</f>
        <v>#REF!</v>
      </c>
      <c r="F377" s="5" t="str">
        <f t="shared" si="43"/>
        <v>450081</v>
      </c>
      <c r="G377" s="13">
        <v>45008</v>
      </c>
      <c r="H377" s="14" t="s">
        <v>34</v>
      </c>
      <c r="I377" s="14" t="s">
        <v>54</v>
      </c>
      <c r="J377" s="14" t="s">
        <v>9</v>
      </c>
      <c r="K377" s="14" t="s">
        <v>24</v>
      </c>
      <c r="L377" s="14" t="s">
        <v>19</v>
      </c>
      <c r="M377" s="14" t="s">
        <v>12</v>
      </c>
      <c r="N377" s="14" t="s">
        <v>13</v>
      </c>
      <c r="O377" s="14" t="s">
        <v>14</v>
      </c>
      <c r="P377" s="14" t="s">
        <v>454</v>
      </c>
      <c r="Q377" s="12">
        <f t="shared" si="44"/>
        <v>1</v>
      </c>
      <c r="R377" s="12" cm="1">
        <f t="array" ref="R377">SUMPRODUCT(($G$2:$G$3117=G377)*(Q377&gt;$Q$2:$Q$3117))+1</f>
        <v>1</v>
      </c>
      <c r="S377" s="12">
        <f t="shared" si="45"/>
        <v>100655</v>
      </c>
      <c r="T377" cm="1">
        <f t="array" ref="T377">SUMPRODUCT(($G$2:$G$3117=G377)*(S377&gt;$S$2:$S$3117))+1</f>
        <v>1</v>
      </c>
      <c r="U377" t="str">
        <f t="shared" si="46"/>
        <v xml:space="preserve">Chepstow </v>
      </c>
      <c r="V377">
        <v>0</v>
      </c>
      <c r="W377" t="s">
        <v>17</v>
      </c>
      <c r="X377">
        <f t="shared" si="47"/>
        <v>2023</v>
      </c>
    </row>
    <row r="378" spans="1:24" x14ac:dyDescent="0.25">
      <c r="A378" s="10" t="str">
        <f t="shared" si="40"/>
        <v/>
      </c>
      <c r="B378" s="10" t="str">
        <f t="shared" si="41"/>
        <v/>
      </c>
      <c r="C378" s="10" t="str">
        <f t="shared" si="42"/>
        <v>Afternoon45026</v>
      </c>
      <c r="D378" s="5" t="str">
        <f>IF('by region'!$C$2="Any","Any",'Fixture list'!W378)&amp;M378&amp;IF('by region'!$I$2="Any","Any",N378)&amp;G378</f>
        <v>AnyJumpAny45026</v>
      </c>
      <c r="E378" s="5" t="e">
        <f>IF(I378=#REF!,'Fixture list'!G378,"")</f>
        <v>#REF!</v>
      </c>
      <c r="F378" s="5" t="str">
        <f t="shared" si="43"/>
        <v>450266</v>
      </c>
      <c r="G378" s="13">
        <v>45026</v>
      </c>
      <c r="H378" s="14" t="s">
        <v>42</v>
      </c>
      <c r="I378" s="14" t="s">
        <v>54</v>
      </c>
      <c r="J378" s="14" t="s">
        <v>9</v>
      </c>
      <c r="K378" s="14" t="s">
        <v>24</v>
      </c>
      <c r="L378" s="14" t="s">
        <v>19</v>
      </c>
      <c r="M378" s="14" t="s">
        <v>12</v>
      </c>
      <c r="N378" s="14" t="s">
        <v>13</v>
      </c>
      <c r="O378" s="14" t="s">
        <v>14</v>
      </c>
      <c r="P378" s="14" t="s">
        <v>521</v>
      </c>
      <c r="Q378" s="12">
        <f t="shared" si="44"/>
        <v>1</v>
      </c>
      <c r="R378" s="12" cm="1">
        <f t="array" ref="R378">SUMPRODUCT(($G$2:$G$3117=G378)*(Q378&gt;$Q$2:$Q$3117))+1</f>
        <v>1</v>
      </c>
      <c r="S378" s="12">
        <f t="shared" si="45"/>
        <v>101653</v>
      </c>
      <c r="T378" cm="1">
        <f t="array" ref="T378">SUMPRODUCT(($G$2:$G$3117=G378)*(S378&gt;$S$2:$S$3117))+1</f>
        <v>6</v>
      </c>
      <c r="U378" t="str">
        <f t="shared" si="46"/>
        <v xml:space="preserve">Chepstow </v>
      </c>
      <c r="V378">
        <v>0</v>
      </c>
      <c r="W378" t="s">
        <v>11</v>
      </c>
      <c r="X378">
        <f t="shared" si="47"/>
        <v>2023</v>
      </c>
    </row>
    <row r="379" spans="1:24" x14ac:dyDescent="0.25">
      <c r="A379" s="10" t="str">
        <f t="shared" si="40"/>
        <v/>
      </c>
      <c r="B379" s="10" t="str">
        <f t="shared" si="41"/>
        <v/>
      </c>
      <c r="C379" s="10" t="str">
        <f t="shared" si="42"/>
        <v>Afternoon45031</v>
      </c>
      <c r="D379" s="5" t="str">
        <f>IF('by region'!$C$2="Any","Any",'Fixture list'!W379)&amp;M379&amp;IF('by region'!$I$2="Any","Any",N379)&amp;G379</f>
        <v>AnyJumpAny45031</v>
      </c>
      <c r="E379" s="5" t="e">
        <f>IF(I379=#REF!,'Fixture list'!G379,"")</f>
        <v>#REF!</v>
      </c>
      <c r="F379" s="5" t="str">
        <f t="shared" si="43"/>
        <v>450311</v>
      </c>
      <c r="G379" s="13">
        <v>45031</v>
      </c>
      <c r="H379" s="14" t="s">
        <v>37</v>
      </c>
      <c r="I379" s="14" t="s">
        <v>54</v>
      </c>
      <c r="J379" s="14" t="s">
        <v>9</v>
      </c>
      <c r="K379" s="14" t="s">
        <v>24</v>
      </c>
      <c r="L379" s="14" t="s">
        <v>19</v>
      </c>
      <c r="M379" s="14" t="s">
        <v>12</v>
      </c>
      <c r="N379" s="14" t="s">
        <v>13</v>
      </c>
      <c r="O379" s="14" t="s">
        <v>14</v>
      </c>
      <c r="P379" s="14" t="s">
        <v>543</v>
      </c>
      <c r="Q379" s="12">
        <f t="shared" si="44"/>
        <v>1</v>
      </c>
      <c r="R379" s="12" cm="1">
        <f t="array" ref="R379">SUMPRODUCT(($G$2:$G$3117=G379)*(Q379&gt;$Q$2:$Q$3117))+1</f>
        <v>1</v>
      </c>
      <c r="S379" s="12">
        <f t="shared" si="45"/>
        <v>100650</v>
      </c>
      <c r="T379" cm="1">
        <f t="array" ref="T379">SUMPRODUCT(($G$2:$G$3117=G379)*(S379&gt;$S$2:$S$3117))+1</f>
        <v>1</v>
      </c>
      <c r="U379" t="str">
        <f t="shared" si="46"/>
        <v xml:space="preserve">Chepstow </v>
      </c>
      <c r="V379">
        <v>0</v>
      </c>
      <c r="W379" t="s">
        <v>11</v>
      </c>
      <c r="X379">
        <f t="shared" si="47"/>
        <v>2023</v>
      </c>
    </row>
    <row r="380" spans="1:24" x14ac:dyDescent="0.25">
      <c r="A380" s="10" t="str">
        <f t="shared" si="40"/>
        <v/>
      </c>
      <c r="B380" s="10" t="str">
        <f t="shared" si="41"/>
        <v/>
      </c>
      <c r="C380" s="10" t="str">
        <f t="shared" si="42"/>
        <v>Evening45044</v>
      </c>
      <c r="D380" s="5" t="str">
        <f>IF('by region'!$C$2="Any","Any",'Fixture list'!W380)&amp;M380&amp;IF('by region'!$I$2="Any","Any",N380)&amp;G380</f>
        <v>AnyJumpAny45044</v>
      </c>
      <c r="E380" s="5" t="e">
        <f>IF(I380=#REF!,'Fixture list'!G380,"")</f>
        <v>#REF!</v>
      </c>
      <c r="F380" s="5" t="str">
        <f t="shared" si="43"/>
        <v>450445</v>
      </c>
      <c r="G380" s="13">
        <v>45044</v>
      </c>
      <c r="H380" s="14" t="s">
        <v>35</v>
      </c>
      <c r="I380" s="14" t="s">
        <v>54</v>
      </c>
      <c r="J380" s="14" t="s">
        <v>80</v>
      </c>
      <c r="K380" s="14" t="s">
        <v>24</v>
      </c>
      <c r="L380" s="14" t="s">
        <v>19</v>
      </c>
      <c r="M380" s="14" t="s">
        <v>12</v>
      </c>
      <c r="N380" s="14" t="s">
        <v>13</v>
      </c>
      <c r="O380" s="14" t="s">
        <v>14</v>
      </c>
      <c r="P380" s="14" t="s">
        <v>595</v>
      </c>
      <c r="Q380" s="12">
        <f t="shared" si="44"/>
        <v>2</v>
      </c>
      <c r="R380" s="12" cm="1">
        <f t="array" ref="R380">SUMPRODUCT(($G$2:$G$3117=G380)*(Q380&gt;$Q$2:$Q$3117))+1</f>
        <v>4</v>
      </c>
      <c r="S380" s="12">
        <f t="shared" si="45"/>
        <v>412399</v>
      </c>
      <c r="T380" cm="1">
        <f t="array" ref="T380">SUMPRODUCT(($G$2:$G$3117=G380)*(S380&gt;$S$2:$S$3117))+1</f>
        <v>5</v>
      </c>
      <c r="U380" t="str">
        <f t="shared" si="46"/>
        <v>Chepstow †</v>
      </c>
      <c r="V380">
        <v>0</v>
      </c>
      <c r="W380" t="s">
        <v>19</v>
      </c>
      <c r="X380">
        <f t="shared" si="47"/>
        <v>2023</v>
      </c>
    </row>
    <row r="381" spans="1:24" x14ac:dyDescent="0.25">
      <c r="A381" s="10" t="str">
        <f t="shared" si="40"/>
        <v/>
      </c>
      <c r="B381" s="10" t="str">
        <f t="shared" si="41"/>
        <v/>
      </c>
      <c r="C381" s="10" t="str">
        <f t="shared" si="42"/>
        <v>Afternoon45062</v>
      </c>
      <c r="D381" s="5" t="str">
        <f>IF('by region'!$C$2="Any","Any",'Fixture list'!W381)&amp;M381&amp;IF('by region'!$I$2="Any","Any",N381)&amp;G381</f>
        <v>AnyFlatAny45062</v>
      </c>
      <c r="E381" s="5" t="e">
        <f>IF(I381=#REF!,'Fixture list'!G381,"")</f>
        <v>#REF!</v>
      </c>
      <c r="F381" s="5" t="str">
        <f t="shared" si="43"/>
        <v>450622</v>
      </c>
      <c r="G381" s="13">
        <v>45062</v>
      </c>
      <c r="H381" s="14" t="s">
        <v>7</v>
      </c>
      <c r="I381" s="14" t="s">
        <v>54</v>
      </c>
      <c r="J381" s="14" t="s">
        <v>9</v>
      </c>
      <c r="K381" s="14" t="s">
        <v>24</v>
      </c>
      <c r="L381" s="14" t="s">
        <v>19</v>
      </c>
      <c r="M381" s="14" t="s">
        <v>25</v>
      </c>
      <c r="N381" s="14" t="s">
        <v>13</v>
      </c>
      <c r="O381" s="14" t="s">
        <v>14</v>
      </c>
      <c r="P381" s="14" t="s">
        <v>679</v>
      </c>
      <c r="Q381" s="12">
        <f t="shared" si="44"/>
        <v>1</v>
      </c>
      <c r="R381" s="12" cm="1">
        <f t="array" ref="R381">SUMPRODUCT(($G$2:$G$3117=G381)*(Q381&gt;$Q$2:$Q$3117))+1</f>
        <v>1</v>
      </c>
      <c r="S381" s="12">
        <f t="shared" si="45"/>
        <v>101217</v>
      </c>
      <c r="T381" cm="1">
        <f t="array" ref="T381">SUMPRODUCT(($G$2:$G$3117=G381)*(S381&gt;$S$2:$S$3117))+1</f>
        <v>2</v>
      </c>
      <c r="U381" t="str">
        <f t="shared" si="46"/>
        <v xml:space="preserve">CHEPSTOW </v>
      </c>
      <c r="V381">
        <v>0</v>
      </c>
      <c r="W381" t="s">
        <v>19</v>
      </c>
      <c r="X381">
        <f t="shared" si="47"/>
        <v>2023</v>
      </c>
    </row>
    <row r="382" spans="1:24" x14ac:dyDescent="0.25">
      <c r="A382" s="10" t="str">
        <f t="shared" si="40"/>
        <v/>
      </c>
      <c r="B382" s="10" t="str">
        <f t="shared" si="41"/>
        <v/>
      </c>
      <c r="C382" s="10" t="str">
        <f t="shared" si="42"/>
        <v>Afternoon45079</v>
      </c>
      <c r="D382" s="5" t="str">
        <f>IF('by region'!$C$2="Any","Any",'Fixture list'!W382)&amp;M382&amp;IF('by region'!$I$2="Any","Any",N382)&amp;G382</f>
        <v>AnyFlatAny45079</v>
      </c>
      <c r="E382" s="5" t="e">
        <f>IF(I382=#REF!,'Fixture list'!G382,"")</f>
        <v>#REF!</v>
      </c>
      <c r="F382" s="5" t="str">
        <f t="shared" si="43"/>
        <v>450791</v>
      </c>
      <c r="G382" s="13">
        <v>45079</v>
      </c>
      <c r="H382" s="14" t="s">
        <v>35</v>
      </c>
      <c r="I382" s="14" t="s">
        <v>54</v>
      </c>
      <c r="J382" s="14" t="s">
        <v>9</v>
      </c>
      <c r="K382" s="14" t="s">
        <v>24</v>
      </c>
      <c r="L382" s="14" t="s">
        <v>19</v>
      </c>
      <c r="M382" s="14" t="s">
        <v>25</v>
      </c>
      <c r="N382" s="14" t="s">
        <v>13</v>
      </c>
      <c r="O382" s="14" t="s">
        <v>14</v>
      </c>
      <c r="P382" s="14" t="s">
        <v>762</v>
      </c>
      <c r="Q382" s="12">
        <f t="shared" si="44"/>
        <v>1</v>
      </c>
      <c r="R382" s="12" cm="1">
        <f t="array" ref="R382">SUMPRODUCT(($G$2:$G$3117=G382)*(Q382&gt;$Q$2:$Q$3117))+1</f>
        <v>1</v>
      </c>
      <c r="S382" s="12">
        <f t="shared" si="45"/>
        <v>100546</v>
      </c>
      <c r="T382" cm="1">
        <f t="array" ref="T382">SUMPRODUCT(($G$2:$G$3117=G382)*(S382&gt;$S$2:$S$3117))+1</f>
        <v>1</v>
      </c>
      <c r="U382" t="str">
        <f t="shared" si="46"/>
        <v xml:space="preserve">CHEPSTOW </v>
      </c>
      <c r="V382">
        <v>0</v>
      </c>
      <c r="W382" t="s">
        <v>11</v>
      </c>
      <c r="X382">
        <f t="shared" si="47"/>
        <v>2023</v>
      </c>
    </row>
    <row r="383" spans="1:24" x14ac:dyDescent="0.25">
      <c r="A383" s="10" t="str">
        <f t="shared" si="40"/>
        <v/>
      </c>
      <c r="B383" s="10" t="str">
        <f t="shared" si="41"/>
        <v/>
      </c>
      <c r="C383" s="10" t="str">
        <f t="shared" si="42"/>
        <v>Evening45087</v>
      </c>
      <c r="D383" s="5" t="str">
        <f>IF('by region'!$C$2="Any","Any",'Fixture list'!W383)&amp;M383&amp;IF('by region'!$I$2="Any","Any",N383)&amp;G383</f>
        <v>AnyFlatAny45087</v>
      </c>
      <c r="E383" s="5" t="e">
        <f>IF(I383=#REF!,'Fixture list'!G383,"")</f>
        <v>#REF!</v>
      </c>
      <c r="F383" s="5" t="str">
        <f t="shared" si="43"/>
        <v>450875</v>
      </c>
      <c r="G383" s="13">
        <v>45087</v>
      </c>
      <c r="H383" s="14" t="s">
        <v>37</v>
      </c>
      <c r="I383" s="14" t="s">
        <v>54</v>
      </c>
      <c r="J383" s="14" t="s">
        <v>80</v>
      </c>
      <c r="K383" s="14" t="s">
        <v>24</v>
      </c>
      <c r="L383" s="14" t="s">
        <v>19</v>
      </c>
      <c r="M383" s="14" t="s">
        <v>25</v>
      </c>
      <c r="N383" s="14" t="s">
        <v>13</v>
      </c>
      <c r="O383" s="14" t="s">
        <v>14</v>
      </c>
      <c r="P383" s="14" t="s">
        <v>801</v>
      </c>
      <c r="Q383" s="12">
        <f t="shared" si="44"/>
        <v>2</v>
      </c>
      <c r="R383" s="12" cm="1">
        <f t="array" ref="R383">SUMPRODUCT(($G$2:$G$3117=G383)*(Q383&gt;$Q$2:$Q$3117))+1</f>
        <v>5</v>
      </c>
      <c r="S383" s="12">
        <f t="shared" si="45"/>
        <v>500658</v>
      </c>
      <c r="T383" cm="1">
        <f t="array" ref="T383">SUMPRODUCT(($G$2:$G$3117=G383)*(S383&gt;$S$2:$S$3117))+1</f>
        <v>5</v>
      </c>
      <c r="U383" t="str">
        <f t="shared" si="46"/>
        <v>CHEPSTOW †</v>
      </c>
      <c r="V383">
        <v>0</v>
      </c>
      <c r="W383" t="s">
        <v>17</v>
      </c>
      <c r="X383">
        <f t="shared" si="47"/>
        <v>2023</v>
      </c>
    </row>
    <row r="384" spans="1:24" x14ac:dyDescent="0.25">
      <c r="A384" s="10" t="str">
        <f t="shared" si="40"/>
        <v/>
      </c>
      <c r="B384" s="10" t="str">
        <f t="shared" si="41"/>
        <v/>
      </c>
      <c r="C384" s="10" t="str">
        <f t="shared" si="42"/>
        <v>Afternoon45093</v>
      </c>
      <c r="D384" s="5" t="str">
        <f>IF('by region'!$C$2="Any","Any",'Fixture list'!W384)&amp;M384&amp;IF('by region'!$I$2="Any","Any",N384)&amp;G384</f>
        <v>AnyFlatAny45093</v>
      </c>
      <c r="E384" s="5" t="e">
        <f>IF(I384=#REF!,'Fixture list'!G384,"")</f>
        <v>#REF!</v>
      </c>
      <c r="F384" s="5" t="str">
        <f t="shared" si="43"/>
        <v>450931</v>
      </c>
      <c r="G384" s="13">
        <v>45093</v>
      </c>
      <c r="H384" s="14" t="s">
        <v>35</v>
      </c>
      <c r="I384" s="14" t="s">
        <v>54</v>
      </c>
      <c r="J384" s="14" t="s">
        <v>9</v>
      </c>
      <c r="K384" s="14" t="s">
        <v>24</v>
      </c>
      <c r="L384" s="14" t="s">
        <v>19</v>
      </c>
      <c r="M384" s="14" t="s">
        <v>25</v>
      </c>
      <c r="N384" s="14" t="s">
        <v>13</v>
      </c>
      <c r="O384" s="14" t="s">
        <v>14</v>
      </c>
      <c r="P384" s="14" t="s">
        <v>825</v>
      </c>
      <c r="Q384" s="12">
        <f t="shared" si="44"/>
        <v>1</v>
      </c>
      <c r="R384" s="12" cm="1">
        <f t="array" ref="R384">SUMPRODUCT(($G$2:$G$3117=G384)*(Q384&gt;$Q$2:$Q$3117))+1</f>
        <v>1</v>
      </c>
      <c r="S384" s="12">
        <f t="shared" si="45"/>
        <v>100660</v>
      </c>
      <c r="T384" cm="1">
        <f t="array" ref="T384">SUMPRODUCT(($G$2:$G$3117=G384)*(S384&gt;$S$2:$S$3117))+1</f>
        <v>1</v>
      </c>
      <c r="U384" t="str">
        <f t="shared" si="46"/>
        <v xml:space="preserve">CHEPSTOW </v>
      </c>
      <c r="V384">
        <v>0</v>
      </c>
      <c r="W384" t="s">
        <v>19</v>
      </c>
      <c r="X384">
        <f t="shared" si="47"/>
        <v>2023</v>
      </c>
    </row>
    <row r="385" spans="1:24" x14ac:dyDescent="0.25">
      <c r="A385" s="10" t="str">
        <f t="shared" si="40"/>
        <v/>
      </c>
      <c r="B385" s="10" t="str">
        <f t="shared" si="41"/>
        <v/>
      </c>
      <c r="C385" s="10" t="str">
        <f t="shared" si="42"/>
        <v>Afternoon45103</v>
      </c>
      <c r="D385" s="5" t="str">
        <f>IF('by region'!$C$2="Any","Any",'Fixture list'!W385)&amp;M385&amp;IF('by region'!$I$2="Any","Any",N385)&amp;G385</f>
        <v>AnyFlatAny45103</v>
      </c>
      <c r="E385" s="5" t="e">
        <f>IF(I385=#REF!,'Fixture list'!G385,"")</f>
        <v>#REF!</v>
      </c>
      <c r="F385" s="5" t="str">
        <f t="shared" si="43"/>
        <v>451032</v>
      </c>
      <c r="G385" s="13">
        <v>45103</v>
      </c>
      <c r="H385" s="14" t="s">
        <v>42</v>
      </c>
      <c r="I385" s="14" t="s">
        <v>54</v>
      </c>
      <c r="J385" s="14" t="s">
        <v>9</v>
      </c>
      <c r="K385" s="14" t="s">
        <v>24</v>
      </c>
      <c r="L385" s="14" t="s">
        <v>19</v>
      </c>
      <c r="M385" s="14" t="s">
        <v>25</v>
      </c>
      <c r="N385" s="14" t="s">
        <v>13</v>
      </c>
      <c r="O385" s="14" t="s">
        <v>14</v>
      </c>
      <c r="P385" s="14" t="s">
        <v>876</v>
      </c>
      <c r="Q385" s="12">
        <f t="shared" si="44"/>
        <v>1</v>
      </c>
      <c r="R385" s="12" cm="1">
        <f t="array" ref="R385">SUMPRODUCT(($G$2:$G$3117=G385)*(Q385&gt;$Q$2:$Q$3117))+1</f>
        <v>1</v>
      </c>
      <c r="S385" s="12">
        <f t="shared" si="45"/>
        <v>101849</v>
      </c>
      <c r="T385" cm="1">
        <f t="array" ref="T385">SUMPRODUCT(($G$2:$G$3117=G385)*(S385&gt;$S$2:$S$3117))+1</f>
        <v>2</v>
      </c>
      <c r="U385" t="str">
        <f t="shared" si="46"/>
        <v xml:space="preserve">CHEPSTOW </v>
      </c>
      <c r="V385">
        <v>0</v>
      </c>
      <c r="W385" t="s">
        <v>19</v>
      </c>
      <c r="X385">
        <f t="shared" si="47"/>
        <v>2023</v>
      </c>
    </row>
    <row r="386" spans="1:24" x14ac:dyDescent="0.25">
      <c r="A386" s="10" t="str">
        <f t="shared" ref="A386:A449" si="48">IF(YEAR(G386)=2024,P386,"")</f>
        <v/>
      </c>
      <c r="B386" s="10" t="str">
        <f t="shared" ref="B386:B449" si="49">IF(YEAR(G386)=2025,P386,"")</f>
        <v/>
      </c>
      <c r="C386" s="10" t="str">
        <f t="shared" ref="C386:C449" si="50">J386&amp;G386</f>
        <v>Evening45111</v>
      </c>
      <c r="D386" s="5" t="str">
        <f>IF('by region'!$C$2="Any","Any",'Fixture list'!W386)&amp;M386&amp;IF('by region'!$I$2="Any","Any",N386)&amp;G386</f>
        <v>AnyFlatAny45111</v>
      </c>
      <c r="E386" s="5" t="e">
        <f>IF(I386=#REF!,'Fixture list'!G386,"")</f>
        <v>#REF!</v>
      </c>
      <c r="F386" s="5" t="str">
        <f t="shared" ref="F386:F449" si="51">G386&amp;T386</f>
        <v>451114</v>
      </c>
      <c r="G386" s="13">
        <v>45111</v>
      </c>
      <c r="H386" s="14" t="s">
        <v>7</v>
      </c>
      <c r="I386" s="14" t="s">
        <v>54</v>
      </c>
      <c r="J386" s="14" t="s">
        <v>80</v>
      </c>
      <c r="K386" s="14" t="s">
        <v>24</v>
      </c>
      <c r="L386" s="14" t="s">
        <v>19</v>
      </c>
      <c r="M386" s="14" t="s">
        <v>25</v>
      </c>
      <c r="N386" s="14" t="s">
        <v>13</v>
      </c>
      <c r="O386" s="14" t="s">
        <v>14</v>
      </c>
      <c r="P386" s="14" t="s">
        <v>914</v>
      </c>
      <c r="Q386" s="12">
        <f t="shared" ref="Q386:Q449" si="52">IF(J386="Afternoon",1,IF(J386="Evening",2,IF(J386="Floodlit",3,4)))</f>
        <v>2</v>
      </c>
      <c r="R386" s="12" cm="1">
        <f t="array" ref="R386">SUMPRODUCT(($G$2:$G$3117=G386)*(Q386&gt;$Q$2:$Q$3117))+1</f>
        <v>3</v>
      </c>
      <c r="S386" s="12">
        <f t="shared" ref="S386:S449" si="53">(R386*100000)+P386</f>
        <v>301850</v>
      </c>
      <c r="T386" cm="1">
        <f t="array" ref="T386">SUMPRODUCT(($G$2:$G$3117=G386)*(S386&gt;$S$2:$S$3117))+1</f>
        <v>4</v>
      </c>
      <c r="U386" t="str">
        <f t="shared" ref="U386:U449" si="54">_xlfn.CONCAT(IF(M386="Flat",UPPER(I386),I386)," ",IF(J386="Evening","†",IF(J386="Floodlit","#","")))</f>
        <v>CHEPSTOW †</v>
      </c>
      <c r="V386">
        <v>0</v>
      </c>
      <c r="W386" t="s">
        <v>30</v>
      </c>
      <c r="X386">
        <f t="shared" ref="X386:X449" si="55">YEAR(G386)</f>
        <v>2023</v>
      </c>
    </row>
    <row r="387" spans="1:24" x14ac:dyDescent="0.25">
      <c r="A387" s="10" t="str">
        <f t="shared" si="48"/>
        <v/>
      </c>
      <c r="B387" s="10" t="str">
        <f t="shared" si="49"/>
        <v/>
      </c>
      <c r="C387" s="10" t="str">
        <f t="shared" si="50"/>
        <v>Evening45121</v>
      </c>
      <c r="D387" s="5" t="str">
        <f>IF('by region'!$C$2="Any","Any",'Fixture list'!W387)&amp;M387&amp;IF('by region'!$I$2="Any","Any",N387)&amp;G387</f>
        <v>AnyFlatAny45121</v>
      </c>
      <c r="E387" s="5" t="e">
        <f>IF(I387=#REF!,'Fixture list'!G387,"")</f>
        <v>#REF!</v>
      </c>
      <c r="F387" s="5" t="str">
        <f t="shared" si="51"/>
        <v>451214</v>
      </c>
      <c r="G387" s="13">
        <v>45121</v>
      </c>
      <c r="H387" s="14" t="s">
        <v>35</v>
      </c>
      <c r="I387" s="14" t="s">
        <v>54</v>
      </c>
      <c r="J387" s="14" t="s">
        <v>80</v>
      </c>
      <c r="K387" s="14" t="s">
        <v>24</v>
      </c>
      <c r="L387" s="14" t="s">
        <v>19</v>
      </c>
      <c r="M387" s="14" t="s">
        <v>25</v>
      </c>
      <c r="N387" s="14" t="s">
        <v>13</v>
      </c>
      <c r="O387" s="14" t="s">
        <v>14</v>
      </c>
      <c r="P387" s="14" t="s">
        <v>960</v>
      </c>
      <c r="Q387" s="12">
        <f t="shared" si="52"/>
        <v>2</v>
      </c>
      <c r="R387" s="12" cm="1">
        <f t="array" ref="R387">SUMPRODUCT(($G$2:$G$3117=G387)*(Q387&gt;$Q$2:$Q$3117))+1</f>
        <v>4</v>
      </c>
      <c r="S387" s="12">
        <f t="shared" si="53"/>
        <v>400663</v>
      </c>
      <c r="T387" cm="1">
        <f t="array" ref="T387">SUMPRODUCT(($G$2:$G$3117=G387)*(S387&gt;$S$2:$S$3117))+1</f>
        <v>4</v>
      </c>
      <c r="U387" t="str">
        <f t="shared" si="54"/>
        <v>CHEPSTOW †</v>
      </c>
      <c r="V387">
        <v>0</v>
      </c>
      <c r="W387" t="s">
        <v>11</v>
      </c>
      <c r="X387">
        <f t="shared" si="55"/>
        <v>2023</v>
      </c>
    </row>
    <row r="388" spans="1:24" x14ac:dyDescent="0.25">
      <c r="A388" s="10" t="str">
        <f t="shared" si="48"/>
        <v/>
      </c>
      <c r="B388" s="10" t="str">
        <f t="shared" si="49"/>
        <v/>
      </c>
      <c r="C388" s="10" t="str">
        <f t="shared" si="50"/>
        <v>Afternoon45127</v>
      </c>
      <c r="D388" s="5" t="str">
        <f>IF('by region'!$C$2="Any","Any",'Fixture list'!W388)&amp;M388&amp;IF('by region'!$I$2="Any","Any",N388)&amp;G388</f>
        <v>AnyFlatAny45127</v>
      </c>
      <c r="E388" s="5" t="e">
        <f>IF(I388=#REF!,'Fixture list'!G388,"")</f>
        <v>#REF!</v>
      </c>
      <c r="F388" s="5" t="str">
        <f t="shared" si="51"/>
        <v>451271</v>
      </c>
      <c r="G388" s="13">
        <v>45127</v>
      </c>
      <c r="H388" s="14" t="s">
        <v>34</v>
      </c>
      <c r="I388" s="14" t="s">
        <v>54</v>
      </c>
      <c r="J388" s="14" t="s">
        <v>9</v>
      </c>
      <c r="K388" s="14" t="s">
        <v>24</v>
      </c>
      <c r="L388" s="14" t="s">
        <v>19</v>
      </c>
      <c r="M388" s="14" t="s">
        <v>25</v>
      </c>
      <c r="N388" s="14" t="s">
        <v>13</v>
      </c>
      <c r="O388" s="14" t="s">
        <v>14</v>
      </c>
      <c r="P388" s="14" t="s">
        <v>985</v>
      </c>
      <c r="Q388" s="12">
        <f t="shared" si="52"/>
        <v>1</v>
      </c>
      <c r="R388" s="12" cm="1">
        <f t="array" ref="R388">SUMPRODUCT(($G$2:$G$3117=G388)*(Q388&gt;$Q$2:$Q$3117))+1</f>
        <v>1</v>
      </c>
      <c r="S388" s="12">
        <f t="shared" si="53"/>
        <v>100565</v>
      </c>
      <c r="T388" cm="1">
        <f t="array" ref="T388">SUMPRODUCT(($G$2:$G$3117=G388)*(S388&gt;$S$2:$S$3117))+1</f>
        <v>1</v>
      </c>
      <c r="U388" t="str">
        <f t="shared" si="54"/>
        <v xml:space="preserve">CHEPSTOW </v>
      </c>
      <c r="V388">
        <v>0</v>
      </c>
      <c r="W388" t="s">
        <v>11</v>
      </c>
      <c r="X388">
        <f t="shared" si="55"/>
        <v>2023</v>
      </c>
    </row>
    <row r="389" spans="1:24" x14ac:dyDescent="0.25">
      <c r="A389" s="10" t="str">
        <f t="shared" si="48"/>
        <v/>
      </c>
      <c r="B389" s="10" t="str">
        <f t="shared" si="49"/>
        <v/>
      </c>
      <c r="C389" s="10" t="str">
        <f t="shared" si="50"/>
        <v>Evening45135</v>
      </c>
      <c r="D389" s="5" t="str">
        <f>IF('by region'!$C$2="Any","Any",'Fixture list'!W389)&amp;M389&amp;IF('by region'!$I$2="Any","Any",N389)&amp;G389</f>
        <v>AnyFlatAny45135</v>
      </c>
      <c r="E389" s="5" t="e">
        <f>IF(I389=#REF!,'Fixture list'!G389,"")</f>
        <v>#REF!</v>
      </c>
      <c r="F389" s="5" t="str">
        <f t="shared" si="51"/>
        <v>451354</v>
      </c>
      <c r="G389" s="13">
        <v>45135</v>
      </c>
      <c r="H389" s="14" t="s">
        <v>35</v>
      </c>
      <c r="I389" s="14" t="s">
        <v>54</v>
      </c>
      <c r="J389" s="14" t="s">
        <v>80</v>
      </c>
      <c r="K389" s="14" t="s">
        <v>24</v>
      </c>
      <c r="L389" s="14" t="s">
        <v>19</v>
      </c>
      <c r="M389" s="14" t="s">
        <v>25</v>
      </c>
      <c r="N389" s="14" t="s">
        <v>13</v>
      </c>
      <c r="O389" s="14" t="s">
        <v>14</v>
      </c>
      <c r="P389" s="14" t="s">
        <v>1025</v>
      </c>
      <c r="Q389" s="12">
        <f t="shared" si="52"/>
        <v>2</v>
      </c>
      <c r="R389" s="12" cm="1">
        <f t="array" ref="R389">SUMPRODUCT(($G$2:$G$3117=G389)*(Q389&gt;$Q$2:$Q$3117))+1</f>
        <v>4</v>
      </c>
      <c r="S389" s="12">
        <f t="shared" si="53"/>
        <v>400664</v>
      </c>
      <c r="T389" cm="1">
        <f t="array" ref="T389">SUMPRODUCT(($G$2:$G$3117=G389)*(S389&gt;$S$2:$S$3117))+1</f>
        <v>4</v>
      </c>
      <c r="U389" t="str">
        <f t="shared" si="54"/>
        <v>CHEPSTOW †</v>
      </c>
      <c r="V389">
        <v>0</v>
      </c>
      <c r="W389" t="s">
        <v>19</v>
      </c>
      <c r="X389">
        <f t="shared" si="55"/>
        <v>2023</v>
      </c>
    </row>
    <row r="390" spans="1:24" x14ac:dyDescent="0.25">
      <c r="A390" s="10" t="str">
        <f t="shared" si="48"/>
        <v/>
      </c>
      <c r="B390" s="10" t="str">
        <f t="shared" si="49"/>
        <v/>
      </c>
      <c r="C390" s="10" t="str">
        <f t="shared" si="50"/>
        <v>Afternoon45162</v>
      </c>
      <c r="D390" s="5" t="str">
        <f>IF('by region'!$C$2="Any","Any",'Fixture list'!W390)&amp;M390&amp;IF('by region'!$I$2="Any","Any",N390)&amp;G390</f>
        <v>AnyFlatAny45162</v>
      </c>
      <c r="E390" s="5" t="e">
        <f>IF(I390=#REF!,'Fixture list'!G390,"")</f>
        <v>#REF!</v>
      </c>
      <c r="F390" s="5" t="str">
        <f t="shared" si="51"/>
        <v>451621</v>
      </c>
      <c r="G390" s="13">
        <v>45162</v>
      </c>
      <c r="H390" s="14" t="s">
        <v>34</v>
      </c>
      <c r="I390" s="14" t="s">
        <v>54</v>
      </c>
      <c r="J390" s="14" t="s">
        <v>9</v>
      </c>
      <c r="K390" s="14" t="s">
        <v>24</v>
      </c>
      <c r="L390" s="14" t="s">
        <v>11</v>
      </c>
      <c r="M390" s="14" t="s">
        <v>25</v>
      </c>
      <c r="N390" s="14" t="s">
        <v>13</v>
      </c>
      <c r="O390" s="14" t="s">
        <v>14</v>
      </c>
      <c r="P390" s="14" t="s">
        <v>1148</v>
      </c>
      <c r="Q390" s="12">
        <f t="shared" si="52"/>
        <v>1</v>
      </c>
      <c r="R390" s="12" cm="1">
        <f t="array" ref="R390">SUMPRODUCT(($G$2:$G$3117=G390)*(Q390&gt;$Q$2:$Q$3117))+1</f>
        <v>1</v>
      </c>
      <c r="S390" s="12">
        <f t="shared" si="53"/>
        <v>100677</v>
      </c>
      <c r="T390" cm="1">
        <f t="array" ref="T390">SUMPRODUCT(($G$2:$G$3117=G390)*(S390&gt;$S$2:$S$3117))+1</f>
        <v>1</v>
      </c>
      <c r="U390" t="str">
        <f t="shared" si="54"/>
        <v xml:space="preserve">CHEPSTOW </v>
      </c>
      <c r="V390">
        <v>0</v>
      </c>
      <c r="W390" t="s">
        <v>30</v>
      </c>
      <c r="X390">
        <f t="shared" si="55"/>
        <v>2023</v>
      </c>
    </row>
    <row r="391" spans="1:24" x14ac:dyDescent="0.25">
      <c r="A391" s="10" t="str">
        <f t="shared" si="48"/>
        <v/>
      </c>
      <c r="B391" s="10" t="str">
        <f t="shared" si="49"/>
        <v/>
      </c>
      <c r="C391" s="10" t="str">
        <f t="shared" si="50"/>
        <v>Afternoon45166</v>
      </c>
      <c r="D391" s="5" t="str">
        <f>IF('by region'!$C$2="Any","Any",'Fixture list'!W391)&amp;M391&amp;IF('by region'!$I$2="Any","Any",N391)&amp;G391</f>
        <v>AnyFlatAny45166</v>
      </c>
      <c r="E391" s="5" t="e">
        <f>IF(I391=#REF!,'Fixture list'!G391,"")</f>
        <v>#REF!</v>
      </c>
      <c r="F391" s="5" t="str">
        <f t="shared" si="51"/>
        <v>451662</v>
      </c>
      <c r="G391" s="13">
        <v>45166</v>
      </c>
      <c r="H391" s="14" t="s">
        <v>42</v>
      </c>
      <c r="I391" s="14" t="s">
        <v>54</v>
      </c>
      <c r="J391" s="14" t="s">
        <v>9</v>
      </c>
      <c r="K391" s="14" t="s">
        <v>24</v>
      </c>
      <c r="L391" s="14" t="s">
        <v>19</v>
      </c>
      <c r="M391" s="14" t="s">
        <v>25</v>
      </c>
      <c r="N391" s="14" t="s">
        <v>13</v>
      </c>
      <c r="O391" s="14" t="s">
        <v>14</v>
      </c>
      <c r="P391" s="14" t="s">
        <v>1165</v>
      </c>
      <c r="Q391" s="12">
        <f t="shared" si="52"/>
        <v>1</v>
      </c>
      <c r="R391" s="12" cm="1">
        <f t="array" ref="R391">SUMPRODUCT(($G$2:$G$3117=G391)*(Q391&gt;$Q$2:$Q$3117))+1</f>
        <v>1</v>
      </c>
      <c r="S391" s="12">
        <f t="shared" si="53"/>
        <v>100665</v>
      </c>
      <c r="T391" cm="1">
        <f t="array" ref="T391">SUMPRODUCT(($G$2:$G$3117=G391)*(S391&gt;$S$2:$S$3117))+1</f>
        <v>2</v>
      </c>
      <c r="U391" t="str">
        <f t="shared" si="54"/>
        <v xml:space="preserve">CHEPSTOW </v>
      </c>
      <c r="V391">
        <v>0</v>
      </c>
      <c r="W391" t="s">
        <v>19</v>
      </c>
      <c r="X391">
        <f t="shared" si="55"/>
        <v>2023</v>
      </c>
    </row>
    <row r="392" spans="1:24" x14ac:dyDescent="0.25">
      <c r="A392" s="10" t="str">
        <f t="shared" si="48"/>
        <v/>
      </c>
      <c r="B392" s="10" t="str">
        <f t="shared" si="49"/>
        <v/>
      </c>
      <c r="C392" s="10" t="str">
        <f t="shared" si="50"/>
        <v>Afternoon45173</v>
      </c>
      <c r="D392" s="5" t="str">
        <f>IF('by region'!$C$2="Any","Any",'Fixture list'!W392)&amp;M392&amp;IF('by region'!$I$2="Any","Any",N392)&amp;G392</f>
        <v>AnyFlatAny45173</v>
      </c>
      <c r="E392" s="5" t="e">
        <f>IF(I392=#REF!,'Fixture list'!G392,"")</f>
        <v>#REF!</v>
      </c>
      <c r="F392" s="5" t="str">
        <f t="shared" si="51"/>
        <v>451731</v>
      </c>
      <c r="G392" s="13">
        <v>45173</v>
      </c>
      <c r="H392" s="14" t="s">
        <v>42</v>
      </c>
      <c r="I392" s="14" t="s">
        <v>54</v>
      </c>
      <c r="J392" s="14" t="s">
        <v>9</v>
      </c>
      <c r="K392" s="14" t="s">
        <v>24</v>
      </c>
      <c r="L392" s="14" t="s">
        <v>17</v>
      </c>
      <c r="M392" s="14" t="s">
        <v>25</v>
      </c>
      <c r="N392" s="14" t="s">
        <v>13</v>
      </c>
      <c r="O392" s="14" t="s">
        <v>14</v>
      </c>
      <c r="P392" s="14" t="s">
        <v>1200</v>
      </c>
      <c r="Q392" s="12">
        <f t="shared" si="52"/>
        <v>1</v>
      </c>
      <c r="R392" s="12" cm="1">
        <f t="array" ref="R392">SUMPRODUCT(($G$2:$G$3117=G392)*(Q392&gt;$Q$2:$Q$3117))+1</f>
        <v>1</v>
      </c>
      <c r="S392" s="12">
        <f t="shared" si="53"/>
        <v>100676</v>
      </c>
      <c r="T392" cm="1">
        <f t="array" ref="T392">SUMPRODUCT(($G$2:$G$3117=G392)*(S392&gt;$S$2:$S$3117))+1</f>
        <v>1</v>
      </c>
      <c r="U392" t="str">
        <f t="shared" si="54"/>
        <v xml:space="preserve">CHEPSTOW </v>
      </c>
      <c r="V392">
        <v>0</v>
      </c>
      <c r="W392" t="s">
        <v>17</v>
      </c>
      <c r="X392">
        <f t="shared" si="55"/>
        <v>2023</v>
      </c>
    </row>
    <row r="393" spans="1:24" x14ac:dyDescent="0.25">
      <c r="A393" s="10" t="str">
        <f t="shared" si="48"/>
        <v/>
      </c>
      <c r="B393" s="10" t="str">
        <f t="shared" si="49"/>
        <v/>
      </c>
      <c r="C393" s="10" t="str">
        <f t="shared" si="50"/>
        <v>Afternoon45212</v>
      </c>
      <c r="D393" s="5" t="str">
        <f>IF('by region'!$C$2="Any","Any",'Fixture list'!W393)&amp;M393&amp;IF('by region'!$I$2="Any","Any",N393)&amp;G393</f>
        <v>AnyJumpAny45212</v>
      </c>
      <c r="E393" s="5" t="e">
        <f>IF(I393=#REF!,'Fixture list'!G393,"")</f>
        <v>#REF!</v>
      </c>
      <c r="F393" s="5" t="str">
        <f t="shared" si="51"/>
        <v>452121</v>
      </c>
      <c r="G393" s="13">
        <v>45212</v>
      </c>
      <c r="H393" s="14" t="s">
        <v>35</v>
      </c>
      <c r="I393" s="14" t="s">
        <v>54</v>
      </c>
      <c r="J393" s="14" t="s">
        <v>9</v>
      </c>
      <c r="K393" s="14" t="s">
        <v>24</v>
      </c>
      <c r="L393" s="14" t="s">
        <v>30</v>
      </c>
      <c r="M393" s="14" t="s">
        <v>12</v>
      </c>
      <c r="N393" s="14" t="s">
        <v>13</v>
      </c>
      <c r="O393" s="14" t="s">
        <v>14</v>
      </c>
      <c r="P393" s="14" t="s">
        <v>1357</v>
      </c>
      <c r="Q393" s="12">
        <f t="shared" si="52"/>
        <v>1</v>
      </c>
      <c r="R393" s="12" cm="1">
        <f t="array" ref="R393">SUMPRODUCT(($G$2:$G$3117=G393)*(Q393&gt;$Q$2:$Q$3117))+1</f>
        <v>1</v>
      </c>
      <c r="S393" s="12">
        <f t="shared" si="53"/>
        <v>100670</v>
      </c>
      <c r="T393" cm="1">
        <f t="array" ref="T393">SUMPRODUCT(($G$2:$G$3117=G393)*(S393&gt;$S$2:$S$3117))+1</f>
        <v>1</v>
      </c>
      <c r="U393" t="str">
        <f t="shared" si="54"/>
        <v xml:space="preserve">Chepstow </v>
      </c>
      <c r="V393">
        <v>0</v>
      </c>
      <c r="W393" t="s">
        <v>19</v>
      </c>
      <c r="X393">
        <f t="shared" si="55"/>
        <v>2023</v>
      </c>
    </row>
    <row r="394" spans="1:24" x14ac:dyDescent="0.25">
      <c r="A394" s="10" t="str">
        <f t="shared" si="48"/>
        <v/>
      </c>
      <c r="B394" s="10" t="str">
        <f t="shared" si="49"/>
        <v/>
      </c>
      <c r="C394" s="10" t="str">
        <f t="shared" si="50"/>
        <v>Afternoon45213</v>
      </c>
      <c r="D394" s="5" t="str">
        <f>IF('by region'!$C$2="Any","Any",'Fixture list'!W394)&amp;M394&amp;IF('by region'!$I$2="Any","Any",N394)&amp;G394</f>
        <v>AnyJumpAny45213</v>
      </c>
      <c r="E394" s="5" t="e">
        <f>IF(I394=#REF!,'Fixture list'!G394,"")</f>
        <v>#REF!</v>
      </c>
      <c r="F394" s="5" t="str">
        <f t="shared" si="51"/>
        <v>452131</v>
      </c>
      <c r="G394" s="13">
        <v>45213</v>
      </c>
      <c r="H394" s="14" t="s">
        <v>37</v>
      </c>
      <c r="I394" s="14" t="s">
        <v>54</v>
      </c>
      <c r="J394" s="14" t="s">
        <v>9</v>
      </c>
      <c r="K394" s="14" t="s">
        <v>24</v>
      </c>
      <c r="L394" s="14" t="s">
        <v>11</v>
      </c>
      <c r="M394" s="14" t="s">
        <v>12</v>
      </c>
      <c r="N394" s="14" t="s">
        <v>13</v>
      </c>
      <c r="O394" s="14" t="s">
        <v>14</v>
      </c>
      <c r="P394" s="14" t="s">
        <v>1361</v>
      </c>
      <c r="Q394" s="12">
        <f t="shared" si="52"/>
        <v>1</v>
      </c>
      <c r="R394" s="12" cm="1">
        <f t="array" ref="R394">SUMPRODUCT(($G$2:$G$3117=G394)*(Q394&gt;$Q$2:$Q$3117))+1</f>
        <v>1</v>
      </c>
      <c r="S394" s="12">
        <f t="shared" si="53"/>
        <v>100667</v>
      </c>
      <c r="T394" cm="1">
        <f t="array" ref="T394">SUMPRODUCT(($G$2:$G$3117=G394)*(S394&gt;$S$2:$S$3117))+1</f>
        <v>1</v>
      </c>
      <c r="U394" t="str">
        <f t="shared" si="54"/>
        <v xml:space="preserve">Chepstow </v>
      </c>
      <c r="V394">
        <v>0</v>
      </c>
      <c r="W394" t="s">
        <v>11</v>
      </c>
      <c r="X394">
        <f t="shared" si="55"/>
        <v>2023</v>
      </c>
    </row>
    <row r="395" spans="1:24" x14ac:dyDescent="0.25">
      <c r="A395" s="10" t="str">
        <f t="shared" si="48"/>
        <v/>
      </c>
      <c r="B395" s="10" t="str">
        <f t="shared" si="49"/>
        <v/>
      </c>
      <c r="C395" s="10" t="str">
        <f t="shared" si="50"/>
        <v>Afternoon45230</v>
      </c>
      <c r="D395" s="5" t="str">
        <f>IF('by region'!$C$2="Any","Any",'Fixture list'!W395)&amp;M395&amp;IF('by region'!$I$2="Any","Any",N395)&amp;G395</f>
        <v>AnyJumpAny45230</v>
      </c>
      <c r="E395" s="5" t="e">
        <f>IF(I395=#REF!,'Fixture list'!G395,"")</f>
        <v>#REF!</v>
      </c>
      <c r="F395" s="5" t="str">
        <f t="shared" si="51"/>
        <v>452303</v>
      </c>
      <c r="G395" s="13">
        <v>45230</v>
      </c>
      <c r="H395" s="14" t="s">
        <v>7</v>
      </c>
      <c r="I395" s="14" t="s">
        <v>54</v>
      </c>
      <c r="J395" s="14" t="s">
        <v>9</v>
      </c>
      <c r="K395" s="14" t="s">
        <v>24</v>
      </c>
      <c r="L395" s="14" t="s">
        <v>30</v>
      </c>
      <c r="M395" s="14" t="s">
        <v>12</v>
      </c>
      <c r="N395" s="14" t="s">
        <v>13</v>
      </c>
      <c r="O395" s="14" t="s">
        <v>14</v>
      </c>
      <c r="P395" s="14" t="s">
        <v>1428</v>
      </c>
      <c r="Q395" s="12">
        <f t="shared" si="52"/>
        <v>1</v>
      </c>
      <c r="R395" s="12" cm="1">
        <f t="array" ref="R395">SUMPRODUCT(($G$2:$G$3117=G395)*(Q395&gt;$Q$2:$Q$3117))+1</f>
        <v>1</v>
      </c>
      <c r="S395" s="12">
        <f t="shared" si="53"/>
        <v>101072</v>
      </c>
      <c r="T395" cm="1">
        <f t="array" ref="T395">SUMPRODUCT(($G$2:$G$3117=G395)*(S395&gt;$S$2:$S$3117))+1</f>
        <v>3</v>
      </c>
      <c r="U395" t="str">
        <f t="shared" si="54"/>
        <v xml:space="preserve">Chepstow </v>
      </c>
      <c r="V395">
        <v>0</v>
      </c>
      <c r="W395" t="s">
        <v>30</v>
      </c>
      <c r="X395">
        <f t="shared" si="55"/>
        <v>2023</v>
      </c>
    </row>
    <row r="396" spans="1:24" x14ac:dyDescent="0.25">
      <c r="A396" s="10" t="str">
        <f t="shared" si="48"/>
        <v/>
      </c>
      <c r="B396" s="10" t="str">
        <f t="shared" si="49"/>
        <v/>
      </c>
      <c r="C396" s="10" t="str">
        <f t="shared" si="50"/>
        <v>Afternoon45238</v>
      </c>
      <c r="D396" s="5" t="str">
        <f>IF('by region'!$C$2="Any","Any",'Fixture list'!W396)&amp;M396&amp;IF('by region'!$I$2="Any","Any",N396)&amp;G396</f>
        <v>AnyJumpAny45238</v>
      </c>
      <c r="E396" s="5" t="e">
        <f>IF(I396=#REF!,'Fixture list'!G396,"")</f>
        <v>#REF!</v>
      </c>
      <c r="F396" s="5" t="str">
        <f t="shared" si="51"/>
        <v>452381</v>
      </c>
      <c r="G396" s="13">
        <v>45238</v>
      </c>
      <c r="H396" s="14" t="s">
        <v>27</v>
      </c>
      <c r="I396" s="14" t="s">
        <v>54</v>
      </c>
      <c r="J396" s="14" t="s">
        <v>9</v>
      </c>
      <c r="K396" s="14" t="s">
        <v>24</v>
      </c>
      <c r="L396" s="14" t="s">
        <v>11</v>
      </c>
      <c r="M396" s="14" t="s">
        <v>12</v>
      </c>
      <c r="N396" s="14" t="s">
        <v>13</v>
      </c>
      <c r="O396" s="14" t="s">
        <v>14</v>
      </c>
      <c r="P396" s="14" t="s">
        <v>1457</v>
      </c>
      <c r="Q396" s="12">
        <f t="shared" si="52"/>
        <v>1</v>
      </c>
      <c r="R396" s="12" cm="1">
        <f t="array" ref="R396">SUMPRODUCT(($G$2:$G$3117=G396)*(Q396&gt;$Q$2:$Q$3117))+1</f>
        <v>1</v>
      </c>
      <c r="S396" s="12">
        <f t="shared" si="53"/>
        <v>100669</v>
      </c>
      <c r="T396" cm="1">
        <f t="array" ref="T396">SUMPRODUCT(($G$2:$G$3117=G396)*(S396&gt;$S$2:$S$3117))+1</f>
        <v>1</v>
      </c>
      <c r="U396" t="str">
        <f t="shared" si="54"/>
        <v xml:space="preserve">Chepstow </v>
      </c>
      <c r="V396">
        <v>0</v>
      </c>
      <c r="W396" t="s">
        <v>17</v>
      </c>
      <c r="X396">
        <f t="shared" si="55"/>
        <v>2023</v>
      </c>
    </row>
    <row r="397" spans="1:24" x14ac:dyDescent="0.25">
      <c r="A397" s="10" t="str">
        <f t="shared" si="48"/>
        <v/>
      </c>
      <c r="B397" s="10" t="str">
        <f t="shared" si="49"/>
        <v/>
      </c>
      <c r="C397" s="10" t="str">
        <f t="shared" si="50"/>
        <v>Afternoon45254</v>
      </c>
      <c r="D397" s="5" t="str">
        <f>IF('by region'!$C$2="Any","Any",'Fixture list'!W397)&amp;M397&amp;IF('by region'!$I$2="Any","Any",N397)&amp;G397</f>
        <v>AnyJumpAny45254</v>
      </c>
      <c r="E397" s="5" t="e">
        <f>IF(I397=#REF!,'Fixture list'!G397,"")</f>
        <v>#REF!</v>
      </c>
      <c r="F397" s="5" t="str">
        <f t="shared" si="51"/>
        <v>452543</v>
      </c>
      <c r="G397" s="13">
        <v>45254</v>
      </c>
      <c r="H397" s="14" t="s">
        <v>35</v>
      </c>
      <c r="I397" s="14" t="s">
        <v>54</v>
      </c>
      <c r="J397" s="14" t="s">
        <v>9</v>
      </c>
      <c r="K397" s="14" t="s">
        <v>24</v>
      </c>
      <c r="L397" s="14" t="s">
        <v>19</v>
      </c>
      <c r="M397" s="14" t="s">
        <v>12</v>
      </c>
      <c r="N397" s="14" t="s">
        <v>13</v>
      </c>
      <c r="O397" s="14" t="s">
        <v>14</v>
      </c>
      <c r="P397" s="14" t="s">
        <v>1520</v>
      </c>
      <c r="Q397" s="12">
        <f t="shared" si="52"/>
        <v>1</v>
      </c>
      <c r="R397" s="12" cm="1">
        <f t="array" ref="R397">SUMPRODUCT(($G$2:$G$3117=G397)*(Q397&gt;$Q$2:$Q$3117))+1</f>
        <v>1</v>
      </c>
      <c r="S397" s="12">
        <f t="shared" si="53"/>
        <v>100925</v>
      </c>
      <c r="T397" cm="1">
        <f t="array" ref="T397">SUMPRODUCT(($G$2:$G$3117=G397)*(S397&gt;$S$2:$S$3117))+1</f>
        <v>3</v>
      </c>
      <c r="U397" t="str">
        <f t="shared" si="54"/>
        <v xml:space="preserve">Chepstow </v>
      </c>
      <c r="V397">
        <v>0</v>
      </c>
      <c r="W397" t="s">
        <v>17</v>
      </c>
      <c r="X397">
        <f t="shared" si="55"/>
        <v>2023</v>
      </c>
    </row>
    <row r="398" spans="1:24" x14ac:dyDescent="0.25">
      <c r="A398" s="10" t="str">
        <f t="shared" si="48"/>
        <v/>
      </c>
      <c r="B398" s="10" t="str">
        <f t="shared" si="49"/>
        <v/>
      </c>
      <c r="C398" s="10" t="str">
        <f t="shared" si="50"/>
        <v>Afternoon45269</v>
      </c>
      <c r="D398" s="5" t="str">
        <f>IF('by region'!$C$2="Any","Any",'Fixture list'!W398)&amp;M398&amp;IF('by region'!$I$2="Any","Any",N398)&amp;G398</f>
        <v>AnyJumpAny45269</v>
      </c>
      <c r="E398" s="5" t="e">
        <f>IF(I398=#REF!,'Fixture list'!G398,"")</f>
        <v>#REF!</v>
      </c>
      <c r="F398" s="5" t="str">
        <f t="shared" si="51"/>
        <v>452691</v>
      </c>
      <c r="G398" s="13">
        <v>45269</v>
      </c>
      <c r="H398" s="14" t="s">
        <v>37</v>
      </c>
      <c r="I398" s="14" t="s">
        <v>54</v>
      </c>
      <c r="J398" s="14" t="s">
        <v>9</v>
      </c>
      <c r="K398" s="14" t="s">
        <v>24</v>
      </c>
      <c r="L398" s="14" t="s">
        <v>19</v>
      </c>
      <c r="M398" s="14" t="s">
        <v>12</v>
      </c>
      <c r="N398" s="14" t="s">
        <v>13</v>
      </c>
      <c r="O398" s="14" t="s">
        <v>14</v>
      </c>
      <c r="P398" s="14" t="s">
        <v>1568</v>
      </c>
      <c r="Q398" s="12">
        <f t="shared" si="52"/>
        <v>1</v>
      </c>
      <c r="R398" s="12" cm="1">
        <f t="array" ref="R398">SUMPRODUCT(($G$2:$G$3117=G398)*(Q398&gt;$Q$2:$Q$3117))+1</f>
        <v>1</v>
      </c>
      <c r="S398" s="12">
        <f t="shared" si="53"/>
        <v>100671</v>
      </c>
      <c r="T398" cm="1">
        <f t="array" ref="T398">SUMPRODUCT(($G$2:$G$3117=G398)*(S398&gt;$S$2:$S$3117))+1</f>
        <v>1</v>
      </c>
      <c r="U398" t="str">
        <f t="shared" si="54"/>
        <v xml:space="preserve">Chepstow </v>
      </c>
      <c r="V398">
        <v>0</v>
      </c>
      <c r="W398" t="s">
        <v>30</v>
      </c>
      <c r="X398">
        <f t="shared" si="55"/>
        <v>2023</v>
      </c>
    </row>
    <row r="399" spans="1:24" x14ac:dyDescent="0.25">
      <c r="A399" s="10" t="str">
        <f t="shared" si="48"/>
        <v/>
      </c>
      <c r="B399" s="10" t="str">
        <f t="shared" si="49"/>
        <v/>
      </c>
      <c r="C399" s="10" t="str">
        <f t="shared" si="50"/>
        <v>Afternoon45287</v>
      </c>
      <c r="D399" s="5" t="str">
        <f>IF('by region'!$C$2="Any","Any",'Fixture list'!W399)&amp;M399&amp;IF('by region'!$I$2="Any","Any",N399)&amp;G399</f>
        <v>AnyJumpAny45287</v>
      </c>
      <c r="E399" s="5" t="e">
        <f>IF(I399=#REF!,'Fixture list'!G399,"")</f>
        <v>#REF!</v>
      </c>
      <c r="F399" s="5" t="str">
        <f t="shared" si="51"/>
        <v>452871</v>
      </c>
      <c r="G399" s="13">
        <v>45287</v>
      </c>
      <c r="H399" s="14" t="s">
        <v>27</v>
      </c>
      <c r="I399" s="14" t="s">
        <v>54</v>
      </c>
      <c r="J399" s="14" t="s">
        <v>9</v>
      </c>
      <c r="K399" s="14" t="s">
        <v>24</v>
      </c>
      <c r="L399" s="14" t="s">
        <v>19</v>
      </c>
      <c r="M399" s="14" t="s">
        <v>12</v>
      </c>
      <c r="N399" s="14" t="s">
        <v>13</v>
      </c>
      <c r="O399" s="14" t="s">
        <v>14</v>
      </c>
      <c r="P399" s="14" t="s">
        <v>1630</v>
      </c>
      <c r="Q399" s="12">
        <f t="shared" si="52"/>
        <v>1</v>
      </c>
      <c r="R399" s="12" cm="1">
        <f t="array" ref="R399">SUMPRODUCT(($G$2:$G$3117=G399)*(Q399&gt;$Q$2:$Q$3117))+1</f>
        <v>1</v>
      </c>
      <c r="S399" s="12">
        <f t="shared" si="53"/>
        <v>100672</v>
      </c>
      <c r="T399" cm="1">
        <f t="array" ref="T399">SUMPRODUCT(($G$2:$G$3117=G399)*(S399&gt;$S$2:$S$3117))+1</f>
        <v>1</v>
      </c>
      <c r="U399" t="str">
        <f t="shared" si="54"/>
        <v xml:space="preserve">Chepstow </v>
      </c>
      <c r="V399">
        <v>0</v>
      </c>
      <c r="W399" t="s">
        <v>17</v>
      </c>
      <c r="X399">
        <f t="shared" si="55"/>
        <v>2023</v>
      </c>
    </row>
    <row r="400" spans="1:24" x14ac:dyDescent="0.25">
      <c r="A400" s="10" t="str">
        <f t="shared" si="48"/>
        <v/>
      </c>
      <c r="B400" s="10" t="str">
        <f t="shared" si="49"/>
        <v/>
      </c>
      <c r="C400" s="10" t="str">
        <f t="shared" si="50"/>
        <v>Afternoon45056</v>
      </c>
      <c r="D400" s="5" t="str">
        <f>IF('by region'!$C$2="Any","Any",'Fixture list'!W400)&amp;M400&amp;IF('by region'!$I$2="Any","Any",N400)&amp;G400</f>
        <v>AnyFlatAny45056</v>
      </c>
      <c r="E400" s="5" t="e">
        <f>IF(I400=#REF!,'Fixture list'!G400,"")</f>
        <v>#REF!</v>
      </c>
      <c r="F400" s="5" t="str">
        <f t="shared" si="51"/>
        <v>450561</v>
      </c>
      <c r="G400" s="13">
        <v>45056</v>
      </c>
      <c r="H400" s="14" t="s">
        <v>27</v>
      </c>
      <c r="I400" s="14" t="s">
        <v>88</v>
      </c>
      <c r="J400" s="14" t="s">
        <v>9</v>
      </c>
      <c r="K400" s="14" t="s">
        <v>10</v>
      </c>
      <c r="L400" s="14" t="s">
        <v>17</v>
      </c>
      <c r="M400" s="14" t="s">
        <v>25</v>
      </c>
      <c r="N400" s="14" t="s">
        <v>13</v>
      </c>
      <c r="O400" s="14" t="s">
        <v>14</v>
      </c>
      <c r="P400" s="14" t="s">
        <v>647</v>
      </c>
      <c r="Q400" s="12">
        <f t="shared" si="52"/>
        <v>1</v>
      </c>
      <c r="R400" s="12" cm="1">
        <f t="array" ref="R400">SUMPRODUCT(($G$2:$G$3117=G400)*(Q400&gt;$Q$2:$Q$3117))+1</f>
        <v>1</v>
      </c>
      <c r="S400" s="12">
        <f t="shared" si="53"/>
        <v>100678</v>
      </c>
      <c r="T400" cm="1">
        <f t="array" ref="T400">SUMPRODUCT(($G$2:$G$3117=G400)*(S400&gt;$S$2:$S$3117))+1</f>
        <v>1</v>
      </c>
      <c r="U400" t="str">
        <f t="shared" si="54"/>
        <v xml:space="preserve">CHESTER </v>
      </c>
      <c r="V400">
        <v>0</v>
      </c>
      <c r="W400" t="s">
        <v>17</v>
      </c>
      <c r="X400">
        <f t="shared" si="55"/>
        <v>2023</v>
      </c>
    </row>
    <row r="401" spans="1:24" x14ac:dyDescent="0.25">
      <c r="A401" s="10" t="str">
        <f t="shared" si="48"/>
        <v/>
      </c>
      <c r="B401" s="10" t="str">
        <f t="shared" si="49"/>
        <v/>
      </c>
      <c r="C401" s="10" t="str">
        <f t="shared" si="50"/>
        <v>Afternoon45057</v>
      </c>
      <c r="D401" s="5" t="str">
        <f>IF('by region'!$C$2="Any","Any",'Fixture list'!W401)&amp;M401&amp;IF('by region'!$I$2="Any","Any",N401)&amp;G401</f>
        <v>AnyFlatAny45057</v>
      </c>
      <c r="E401" s="5" t="e">
        <f>IF(I401=#REF!,'Fixture list'!G401,"")</f>
        <v>#REF!</v>
      </c>
      <c r="F401" s="5" t="str">
        <f t="shared" si="51"/>
        <v>450571</v>
      </c>
      <c r="G401" s="13">
        <v>45057</v>
      </c>
      <c r="H401" s="14" t="s">
        <v>34</v>
      </c>
      <c r="I401" s="14" t="s">
        <v>88</v>
      </c>
      <c r="J401" s="14" t="s">
        <v>9</v>
      </c>
      <c r="K401" s="14" t="s">
        <v>10</v>
      </c>
      <c r="L401" s="14" t="s">
        <v>17</v>
      </c>
      <c r="M401" s="14" t="s">
        <v>25</v>
      </c>
      <c r="N401" s="14" t="s">
        <v>13</v>
      </c>
      <c r="O401" s="14" t="s">
        <v>14</v>
      </c>
      <c r="P401" s="14" t="s">
        <v>654</v>
      </c>
      <c r="Q401" s="12">
        <f t="shared" si="52"/>
        <v>1</v>
      </c>
      <c r="R401" s="12" cm="1">
        <f t="array" ref="R401">SUMPRODUCT(($G$2:$G$3117=G401)*(Q401&gt;$Q$2:$Q$3117))+1</f>
        <v>1</v>
      </c>
      <c r="S401" s="12">
        <f t="shared" si="53"/>
        <v>100679</v>
      </c>
      <c r="T401" cm="1">
        <f t="array" ref="T401">SUMPRODUCT(($G$2:$G$3117=G401)*(S401&gt;$S$2:$S$3117))+1</f>
        <v>1</v>
      </c>
      <c r="U401" t="str">
        <f t="shared" si="54"/>
        <v xml:space="preserve">CHESTER </v>
      </c>
      <c r="V401">
        <v>0</v>
      </c>
      <c r="W401" t="s">
        <v>11</v>
      </c>
      <c r="X401">
        <f t="shared" si="55"/>
        <v>2023</v>
      </c>
    </row>
    <row r="402" spans="1:24" x14ac:dyDescent="0.25">
      <c r="A402" s="10" t="str">
        <f t="shared" si="48"/>
        <v/>
      </c>
      <c r="B402" s="10" t="str">
        <f t="shared" si="49"/>
        <v/>
      </c>
      <c r="C402" s="10" t="str">
        <f t="shared" si="50"/>
        <v>Afternoon45058</v>
      </c>
      <c r="D402" s="5" t="str">
        <f>IF('by region'!$C$2="Any","Any",'Fixture list'!W402)&amp;M402&amp;IF('by region'!$I$2="Any","Any",N402)&amp;G402</f>
        <v>AnyFlatAny45058</v>
      </c>
      <c r="E402" s="5" t="e">
        <f>IF(I402=#REF!,'Fixture list'!G402,"")</f>
        <v>#REF!</v>
      </c>
      <c r="F402" s="5" t="str">
        <f t="shared" si="51"/>
        <v>450582</v>
      </c>
      <c r="G402" s="13">
        <v>45058</v>
      </c>
      <c r="H402" s="14" t="s">
        <v>35</v>
      </c>
      <c r="I402" s="14" t="s">
        <v>88</v>
      </c>
      <c r="J402" s="14" t="s">
        <v>9</v>
      </c>
      <c r="K402" s="14" t="s">
        <v>10</v>
      </c>
      <c r="L402" s="14" t="s">
        <v>17</v>
      </c>
      <c r="M402" s="14" t="s">
        <v>25</v>
      </c>
      <c r="N402" s="14" t="s">
        <v>13</v>
      </c>
      <c r="O402" s="14" t="s">
        <v>14</v>
      </c>
      <c r="P402" s="14" t="s">
        <v>658</v>
      </c>
      <c r="Q402" s="12">
        <f t="shared" si="52"/>
        <v>1</v>
      </c>
      <c r="R402" s="12" cm="1">
        <f t="array" ref="R402">SUMPRODUCT(($G$2:$G$3117=G402)*(Q402&gt;$Q$2:$Q$3117))+1</f>
        <v>1</v>
      </c>
      <c r="S402" s="12">
        <f t="shared" si="53"/>
        <v>100680</v>
      </c>
      <c r="T402" cm="1">
        <f t="array" ref="T402">SUMPRODUCT(($G$2:$G$3117=G402)*(S402&gt;$S$2:$S$3117))+1</f>
        <v>2</v>
      </c>
      <c r="U402" t="str">
        <f t="shared" si="54"/>
        <v xml:space="preserve">CHESTER </v>
      </c>
      <c r="V402">
        <v>0</v>
      </c>
      <c r="W402" t="s">
        <v>11</v>
      </c>
      <c r="X402">
        <f t="shared" si="55"/>
        <v>2023</v>
      </c>
    </row>
    <row r="403" spans="1:24" x14ac:dyDescent="0.25">
      <c r="A403" s="10" t="str">
        <f t="shared" si="48"/>
        <v/>
      </c>
      <c r="B403" s="10" t="str">
        <f t="shared" si="49"/>
        <v/>
      </c>
      <c r="C403" s="10" t="str">
        <f t="shared" si="50"/>
        <v>Afternoon45073</v>
      </c>
      <c r="D403" s="5" t="str">
        <f>IF('by region'!$C$2="Any","Any",'Fixture list'!W403)&amp;M403&amp;IF('by region'!$I$2="Any","Any",N403)&amp;G403</f>
        <v>AnyFlatAny45073</v>
      </c>
      <c r="E403" s="5" t="e">
        <f>IF(I403=#REF!,'Fixture list'!G403,"")</f>
        <v>#REF!</v>
      </c>
      <c r="F403" s="5" t="str">
        <f t="shared" si="51"/>
        <v>450732</v>
      </c>
      <c r="G403" s="13">
        <v>45073</v>
      </c>
      <c r="H403" s="14" t="s">
        <v>37</v>
      </c>
      <c r="I403" s="14" t="s">
        <v>88</v>
      </c>
      <c r="J403" s="14" t="s">
        <v>9</v>
      </c>
      <c r="K403" s="14" t="s">
        <v>10</v>
      </c>
      <c r="L403" s="14" t="s">
        <v>17</v>
      </c>
      <c r="M403" s="14" t="s">
        <v>25</v>
      </c>
      <c r="N403" s="14" t="s">
        <v>13</v>
      </c>
      <c r="O403" s="14" t="s">
        <v>14</v>
      </c>
      <c r="P403" s="14" t="s">
        <v>732</v>
      </c>
      <c r="Q403" s="12">
        <f t="shared" si="52"/>
        <v>1</v>
      </c>
      <c r="R403" s="12" cm="1">
        <f t="array" ref="R403">SUMPRODUCT(($G$2:$G$3117=G403)*(Q403&gt;$Q$2:$Q$3117))+1</f>
        <v>1</v>
      </c>
      <c r="S403" s="12">
        <f t="shared" si="53"/>
        <v>100764</v>
      </c>
      <c r="T403" cm="1">
        <f t="array" ref="T403">SUMPRODUCT(($G$2:$G$3117=G403)*(S403&gt;$S$2:$S$3117))+1</f>
        <v>2</v>
      </c>
      <c r="U403" t="str">
        <f t="shared" si="54"/>
        <v xml:space="preserve">CHESTER </v>
      </c>
      <c r="V403">
        <v>0</v>
      </c>
      <c r="W403" t="s">
        <v>19</v>
      </c>
      <c r="X403">
        <f t="shared" si="55"/>
        <v>2023</v>
      </c>
    </row>
    <row r="404" spans="1:24" x14ac:dyDescent="0.25">
      <c r="A404" s="10" t="str">
        <f t="shared" si="48"/>
        <v/>
      </c>
      <c r="B404" s="10" t="str">
        <f t="shared" si="49"/>
        <v/>
      </c>
      <c r="C404" s="10" t="str">
        <f t="shared" si="50"/>
        <v>Afternoon45094</v>
      </c>
      <c r="D404" s="5" t="str">
        <f>IF('by region'!$C$2="Any","Any",'Fixture list'!W404)&amp;M404&amp;IF('by region'!$I$2="Any","Any",N404)&amp;G404</f>
        <v>AnyFlatAny45094</v>
      </c>
      <c r="E404" s="5" t="e">
        <f>IF(I404=#REF!,'Fixture list'!G404,"")</f>
        <v>#REF!</v>
      </c>
      <c r="F404" s="5" t="str">
        <f t="shared" si="51"/>
        <v>450947</v>
      </c>
      <c r="G404" s="13">
        <v>45094</v>
      </c>
      <c r="H404" s="14" t="s">
        <v>37</v>
      </c>
      <c r="I404" s="14" t="s">
        <v>88</v>
      </c>
      <c r="J404" s="14" t="s">
        <v>9</v>
      </c>
      <c r="K404" s="14" t="s">
        <v>10</v>
      </c>
      <c r="L404" s="14" t="s">
        <v>17</v>
      </c>
      <c r="M404" s="14" t="s">
        <v>25</v>
      </c>
      <c r="N404" s="14" t="s">
        <v>13</v>
      </c>
      <c r="O404" s="14" t="s">
        <v>21</v>
      </c>
      <c r="P404" s="14" t="s">
        <v>835</v>
      </c>
      <c r="Q404" s="12">
        <f t="shared" si="52"/>
        <v>1</v>
      </c>
      <c r="R404" s="12" cm="1">
        <f t="array" ref="R404">SUMPRODUCT(($G$2:$G$3117=G404)*(Q404&gt;$Q$2:$Q$3117))+1</f>
        <v>1</v>
      </c>
      <c r="S404" s="12">
        <f t="shared" si="53"/>
        <v>988005</v>
      </c>
      <c r="T404" cm="1">
        <f t="array" ref="T404">SUMPRODUCT(($G$2:$G$3117=G404)*(S404&gt;$S$2:$S$3117))+1</f>
        <v>7</v>
      </c>
      <c r="U404" t="str">
        <f t="shared" si="54"/>
        <v xml:space="preserve">CHESTER </v>
      </c>
      <c r="V404">
        <v>0</v>
      </c>
      <c r="W404" t="s">
        <v>19</v>
      </c>
      <c r="X404">
        <f t="shared" si="55"/>
        <v>2023</v>
      </c>
    </row>
    <row r="405" spans="1:24" x14ac:dyDescent="0.25">
      <c r="A405" s="10" t="str">
        <f t="shared" si="48"/>
        <v/>
      </c>
      <c r="B405" s="10" t="str">
        <f t="shared" si="49"/>
        <v/>
      </c>
      <c r="C405" s="10" t="str">
        <f t="shared" si="50"/>
        <v>Evening45107</v>
      </c>
      <c r="D405" s="5" t="str">
        <f>IF('by region'!$C$2="Any","Any",'Fixture list'!W405)&amp;M405&amp;IF('by region'!$I$2="Any","Any",N405)&amp;G405</f>
        <v>AnyFlatAny45107</v>
      </c>
      <c r="E405" s="5" t="e">
        <f>IF(I405=#REF!,'Fixture list'!G405,"")</f>
        <v>#REF!</v>
      </c>
      <c r="F405" s="5" t="str">
        <f t="shared" si="51"/>
        <v>451076</v>
      </c>
      <c r="G405" s="13">
        <v>45107</v>
      </c>
      <c r="H405" s="14" t="s">
        <v>35</v>
      </c>
      <c r="I405" s="14" t="s">
        <v>88</v>
      </c>
      <c r="J405" s="14" t="s">
        <v>80</v>
      </c>
      <c r="K405" s="14" t="s">
        <v>10</v>
      </c>
      <c r="L405" s="14" t="s">
        <v>17</v>
      </c>
      <c r="M405" s="14" t="s">
        <v>25</v>
      </c>
      <c r="N405" s="14" t="s">
        <v>13</v>
      </c>
      <c r="O405" s="14" t="s">
        <v>14</v>
      </c>
      <c r="P405" s="14" t="s">
        <v>894</v>
      </c>
      <c r="Q405" s="12">
        <f t="shared" si="52"/>
        <v>2</v>
      </c>
      <c r="R405" s="12" cm="1">
        <f t="array" ref="R405">SUMPRODUCT(($G$2:$G$3117=G405)*(Q405&gt;$Q$2:$Q$3117))+1</f>
        <v>4</v>
      </c>
      <c r="S405" s="12">
        <f t="shared" si="53"/>
        <v>412758</v>
      </c>
      <c r="T405" cm="1">
        <f t="array" ref="T405">SUMPRODUCT(($G$2:$G$3117=G405)*(S405&gt;$S$2:$S$3117))+1</f>
        <v>6</v>
      </c>
      <c r="U405" t="str">
        <f t="shared" si="54"/>
        <v>CHESTER †</v>
      </c>
      <c r="V405">
        <v>0</v>
      </c>
      <c r="W405" t="s">
        <v>19</v>
      </c>
      <c r="X405">
        <f t="shared" si="55"/>
        <v>2023</v>
      </c>
    </row>
    <row r="406" spans="1:24" x14ac:dyDescent="0.25">
      <c r="A406" s="10" t="str">
        <f t="shared" si="48"/>
        <v/>
      </c>
      <c r="B406" s="10" t="str">
        <f t="shared" si="49"/>
        <v/>
      </c>
      <c r="C406" s="10" t="str">
        <f t="shared" si="50"/>
        <v>Afternoon45108</v>
      </c>
      <c r="D406" s="5" t="str">
        <f>IF('by region'!$C$2="Any","Any",'Fixture list'!W406)&amp;M406&amp;IF('by region'!$I$2="Any","Any",N406)&amp;G406</f>
        <v>AnyFlatAny45108</v>
      </c>
      <c r="E406" s="5" t="e">
        <f>IF(I406=#REF!,'Fixture list'!G406,"")</f>
        <v>#REF!</v>
      </c>
      <c r="F406" s="5" t="str">
        <f t="shared" si="51"/>
        <v>451081</v>
      </c>
      <c r="G406" s="13">
        <v>45108</v>
      </c>
      <c r="H406" s="14" t="s">
        <v>37</v>
      </c>
      <c r="I406" s="14" t="s">
        <v>88</v>
      </c>
      <c r="J406" s="14" t="s">
        <v>9</v>
      </c>
      <c r="K406" s="14" t="s">
        <v>10</v>
      </c>
      <c r="L406" s="14" t="s">
        <v>17</v>
      </c>
      <c r="M406" s="14" t="s">
        <v>25</v>
      </c>
      <c r="N406" s="14" t="s">
        <v>13</v>
      </c>
      <c r="O406" s="14" t="s">
        <v>14</v>
      </c>
      <c r="P406" s="14" t="s">
        <v>900</v>
      </c>
      <c r="Q406" s="12">
        <f t="shared" si="52"/>
        <v>1</v>
      </c>
      <c r="R406" s="12" cm="1">
        <f t="array" ref="R406">SUMPRODUCT(($G$2:$G$3117=G406)*(Q406&gt;$Q$2:$Q$3117))+1</f>
        <v>1</v>
      </c>
      <c r="S406" s="12">
        <f t="shared" si="53"/>
        <v>100681</v>
      </c>
      <c r="T406" cm="1">
        <f t="array" ref="T406">SUMPRODUCT(($G$2:$G$3117=G406)*(S406&gt;$S$2:$S$3117))+1</f>
        <v>1</v>
      </c>
      <c r="U406" t="str">
        <f t="shared" si="54"/>
        <v xml:space="preserve">CHESTER </v>
      </c>
      <c r="V406">
        <v>0</v>
      </c>
      <c r="W406" t="s">
        <v>19</v>
      </c>
      <c r="X406">
        <f t="shared" si="55"/>
        <v>2023</v>
      </c>
    </row>
    <row r="407" spans="1:24" x14ac:dyDescent="0.25">
      <c r="A407" s="10" t="str">
        <f t="shared" si="48"/>
        <v/>
      </c>
      <c r="B407" s="10" t="str">
        <f t="shared" si="49"/>
        <v/>
      </c>
      <c r="C407" s="10" t="str">
        <f t="shared" si="50"/>
        <v>Evening45121</v>
      </c>
      <c r="D407" s="5" t="str">
        <f>IF('by region'!$C$2="Any","Any",'Fixture list'!W407)&amp;M407&amp;IF('by region'!$I$2="Any","Any",N407)&amp;G407</f>
        <v>AnyFlatAny45121</v>
      </c>
      <c r="E407" s="5" t="e">
        <f>IF(I407=#REF!,'Fixture list'!G407,"")</f>
        <v>#REF!</v>
      </c>
      <c r="F407" s="5" t="str">
        <f t="shared" si="51"/>
        <v>451215</v>
      </c>
      <c r="G407" s="13">
        <v>45121</v>
      </c>
      <c r="H407" s="14" t="s">
        <v>35</v>
      </c>
      <c r="I407" s="14" t="s">
        <v>88</v>
      </c>
      <c r="J407" s="14" t="s">
        <v>80</v>
      </c>
      <c r="K407" s="14" t="s">
        <v>10</v>
      </c>
      <c r="L407" s="14" t="s">
        <v>17</v>
      </c>
      <c r="M407" s="14" t="s">
        <v>25</v>
      </c>
      <c r="N407" s="14" t="s">
        <v>13</v>
      </c>
      <c r="O407" s="14" t="s">
        <v>14</v>
      </c>
      <c r="P407" s="14" t="s">
        <v>961</v>
      </c>
      <c r="Q407" s="12">
        <f t="shared" si="52"/>
        <v>2</v>
      </c>
      <c r="R407" s="12" cm="1">
        <f t="array" ref="R407">SUMPRODUCT(($G$2:$G$3117=G407)*(Q407&gt;$Q$2:$Q$3117))+1</f>
        <v>4</v>
      </c>
      <c r="S407" s="12">
        <f t="shared" si="53"/>
        <v>400682</v>
      </c>
      <c r="T407" cm="1">
        <f t="array" ref="T407">SUMPRODUCT(($G$2:$G$3117=G407)*(S407&gt;$S$2:$S$3117))+1</f>
        <v>5</v>
      </c>
      <c r="U407" t="str">
        <f t="shared" si="54"/>
        <v>CHESTER †</v>
      </c>
      <c r="V407">
        <v>0</v>
      </c>
      <c r="W407" t="s">
        <v>11</v>
      </c>
      <c r="X407">
        <f t="shared" si="55"/>
        <v>2023</v>
      </c>
    </row>
    <row r="408" spans="1:24" x14ac:dyDescent="0.25">
      <c r="A408" s="10" t="str">
        <f t="shared" si="48"/>
        <v/>
      </c>
      <c r="B408" s="10" t="str">
        <f t="shared" si="49"/>
        <v/>
      </c>
      <c r="C408" s="10" t="str">
        <f t="shared" si="50"/>
        <v>Afternoon45122</v>
      </c>
      <c r="D408" s="5" t="str">
        <f>IF('by region'!$C$2="Any","Any",'Fixture list'!W408)&amp;M408&amp;IF('by region'!$I$2="Any","Any",N408)&amp;G408</f>
        <v>AnyFlatAny45122</v>
      </c>
      <c r="E408" s="5" t="e">
        <f>IF(I408=#REF!,'Fixture list'!G408,"")</f>
        <v>#REF!</v>
      </c>
      <c r="F408" s="5" t="str">
        <f t="shared" si="51"/>
        <v>451222</v>
      </c>
      <c r="G408" s="13">
        <v>45122</v>
      </c>
      <c r="H408" s="14" t="s">
        <v>37</v>
      </c>
      <c r="I408" s="14" t="s">
        <v>88</v>
      </c>
      <c r="J408" s="14" t="s">
        <v>9</v>
      </c>
      <c r="K408" s="14" t="s">
        <v>10</v>
      </c>
      <c r="L408" s="14" t="s">
        <v>17</v>
      </c>
      <c r="M408" s="14" t="s">
        <v>25</v>
      </c>
      <c r="N408" s="14" t="s">
        <v>13</v>
      </c>
      <c r="O408" s="14" t="s">
        <v>14</v>
      </c>
      <c r="P408" s="14" t="s">
        <v>965</v>
      </c>
      <c r="Q408" s="12">
        <f t="shared" si="52"/>
        <v>1</v>
      </c>
      <c r="R408" s="12" cm="1">
        <f t="array" ref="R408">SUMPRODUCT(($G$2:$G$3117=G408)*(Q408&gt;$Q$2:$Q$3117))+1</f>
        <v>1</v>
      </c>
      <c r="S408" s="12">
        <f t="shared" si="53"/>
        <v>100683</v>
      </c>
      <c r="T408" cm="1">
        <f t="array" ref="T408">SUMPRODUCT(($G$2:$G$3117=G408)*(S408&gt;$S$2:$S$3117))+1</f>
        <v>2</v>
      </c>
      <c r="U408" t="str">
        <f t="shared" si="54"/>
        <v xml:space="preserve">CHESTER </v>
      </c>
      <c r="V408">
        <v>0</v>
      </c>
      <c r="W408" t="s">
        <v>17</v>
      </c>
      <c r="X408">
        <f t="shared" si="55"/>
        <v>2023</v>
      </c>
    </row>
    <row r="409" spans="1:24" x14ac:dyDescent="0.25">
      <c r="A409" s="10" t="str">
        <f t="shared" si="48"/>
        <v/>
      </c>
      <c r="B409" s="10" t="str">
        <f t="shared" si="49"/>
        <v/>
      </c>
      <c r="C409" s="10" t="str">
        <f t="shared" si="50"/>
        <v>Afternoon45144</v>
      </c>
      <c r="D409" s="5" t="str">
        <f>IF('by region'!$C$2="Any","Any",'Fixture list'!W409)&amp;M409&amp;IF('by region'!$I$2="Any","Any",N409)&amp;G409</f>
        <v>AnyFlatAny45144</v>
      </c>
      <c r="E409" s="5" t="e">
        <f>IF(I409=#REF!,'Fixture list'!G409,"")</f>
        <v>#REF!</v>
      </c>
      <c r="F409" s="5" t="str">
        <f t="shared" si="51"/>
        <v>451441</v>
      </c>
      <c r="G409" s="13">
        <v>45144</v>
      </c>
      <c r="H409" s="14" t="s">
        <v>40</v>
      </c>
      <c r="I409" s="14" t="s">
        <v>88</v>
      </c>
      <c r="J409" s="14" t="s">
        <v>9</v>
      </c>
      <c r="K409" s="14" t="s">
        <v>10</v>
      </c>
      <c r="L409" s="14" t="s">
        <v>17</v>
      </c>
      <c r="M409" s="14" t="s">
        <v>25</v>
      </c>
      <c r="N409" s="14" t="s">
        <v>13</v>
      </c>
      <c r="O409" s="14" t="s">
        <v>14</v>
      </c>
      <c r="P409" s="14" t="s">
        <v>1069</v>
      </c>
      <c r="Q409" s="12">
        <f t="shared" si="52"/>
        <v>1</v>
      </c>
      <c r="R409" s="12" cm="1">
        <f t="array" ref="R409">SUMPRODUCT(($G$2:$G$3117=G409)*(Q409&gt;$Q$2:$Q$3117))+1</f>
        <v>1</v>
      </c>
      <c r="S409" s="12">
        <f t="shared" si="53"/>
        <v>100688</v>
      </c>
      <c r="T409" cm="1">
        <f t="array" ref="T409">SUMPRODUCT(($G$2:$G$3117=G409)*(S409&gt;$S$2:$S$3117))+1</f>
        <v>1</v>
      </c>
      <c r="U409" t="str">
        <f t="shared" si="54"/>
        <v xml:space="preserve">CHESTER </v>
      </c>
      <c r="V409">
        <v>0</v>
      </c>
      <c r="W409" t="s">
        <v>19</v>
      </c>
      <c r="X409">
        <f t="shared" si="55"/>
        <v>2023</v>
      </c>
    </row>
    <row r="410" spans="1:24" x14ac:dyDescent="0.25">
      <c r="A410" s="10" t="str">
        <f t="shared" si="48"/>
        <v/>
      </c>
      <c r="B410" s="10" t="str">
        <f t="shared" si="49"/>
        <v/>
      </c>
      <c r="C410" s="10" t="str">
        <f t="shared" si="50"/>
        <v>Afternoon45171</v>
      </c>
      <c r="D410" s="5" t="str">
        <f>IF('by region'!$C$2="Any","Any",'Fixture list'!W410)&amp;M410&amp;IF('by region'!$I$2="Any","Any",N410)&amp;G410</f>
        <v>AnyFlatAny45171</v>
      </c>
      <c r="E410" s="5" t="e">
        <f>IF(I410=#REF!,'Fixture list'!G410,"")</f>
        <v>#REF!</v>
      </c>
      <c r="F410" s="5" t="str">
        <f t="shared" si="51"/>
        <v>451714</v>
      </c>
      <c r="G410" s="13">
        <v>45171</v>
      </c>
      <c r="H410" s="14" t="s">
        <v>37</v>
      </c>
      <c r="I410" s="14" t="s">
        <v>88</v>
      </c>
      <c r="J410" s="14" t="s">
        <v>9</v>
      </c>
      <c r="K410" s="14" t="s">
        <v>10</v>
      </c>
      <c r="L410" s="14" t="s">
        <v>17</v>
      </c>
      <c r="M410" s="14" t="s">
        <v>25</v>
      </c>
      <c r="N410" s="14" t="s">
        <v>13</v>
      </c>
      <c r="O410" s="14" t="s">
        <v>14</v>
      </c>
      <c r="P410" s="14" t="s">
        <v>1192</v>
      </c>
      <c r="Q410" s="12">
        <f t="shared" si="52"/>
        <v>1</v>
      </c>
      <c r="R410" s="12" cm="1">
        <f t="array" ref="R410">SUMPRODUCT(($G$2:$G$3117=G410)*(Q410&gt;$Q$2:$Q$3117))+1</f>
        <v>1</v>
      </c>
      <c r="S410" s="12">
        <f t="shared" si="53"/>
        <v>111578</v>
      </c>
      <c r="T410" cm="1">
        <f t="array" ref="T410">SUMPRODUCT(($G$2:$G$3117=G410)*(S410&gt;$S$2:$S$3117))+1</f>
        <v>4</v>
      </c>
      <c r="U410" t="str">
        <f t="shared" si="54"/>
        <v xml:space="preserve">CHESTER </v>
      </c>
      <c r="V410">
        <v>0</v>
      </c>
      <c r="W410" t="s">
        <v>17</v>
      </c>
      <c r="X410">
        <f t="shared" si="55"/>
        <v>2023</v>
      </c>
    </row>
    <row r="411" spans="1:24" x14ac:dyDescent="0.25">
      <c r="A411" s="10" t="str">
        <f t="shared" si="48"/>
        <v/>
      </c>
      <c r="B411" s="10" t="str">
        <f t="shared" si="49"/>
        <v/>
      </c>
      <c r="C411" s="10" t="str">
        <f t="shared" si="50"/>
        <v>Afternoon45184</v>
      </c>
      <c r="D411" s="5" t="str">
        <f>IF('by region'!$C$2="Any","Any",'Fixture list'!W411)&amp;M411&amp;IF('by region'!$I$2="Any","Any",N411)&amp;G411</f>
        <v>AnyFlatAny45184</v>
      </c>
      <c r="E411" s="5" t="e">
        <f>IF(I411=#REF!,'Fixture list'!G411,"")</f>
        <v>#REF!</v>
      </c>
      <c r="F411" s="5" t="str">
        <f t="shared" si="51"/>
        <v>451843</v>
      </c>
      <c r="G411" s="13">
        <v>45184</v>
      </c>
      <c r="H411" s="14" t="s">
        <v>35</v>
      </c>
      <c r="I411" s="14" t="s">
        <v>88</v>
      </c>
      <c r="J411" s="14" t="s">
        <v>9</v>
      </c>
      <c r="K411" s="14" t="s">
        <v>10</v>
      </c>
      <c r="L411" s="14" t="s">
        <v>11</v>
      </c>
      <c r="M411" s="14" t="s">
        <v>25</v>
      </c>
      <c r="N411" s="14" t="s">
        <v>13</v>
      </c>
      <c r="O411" s="14" t="s">
        <v>14</v>
      </c>
      <c r="P411" s="14" t="s">
        <v>1244</v>
      </c>
      <c r="Q411" s="12">
        <f t="shared" si="52"/>
        <v>1</v>
      </c>
      <c r="R411" s="12" cm="1">
        <f t="array" ref="R411">SUMPRODUCT(($G$2:$G$3117=G411)*(Q411&gt;$Q$2:$Q$3117))+1</f>
        <v>1</v>
      </c>
      <c r="S411" s="12">
        <f t="shared" si="53"/>
        <v>111577</v>
      </c>
      <c r="T411" cm="1">
        <f t="array" ref="T411">SUMPRODUCT(($G$2:$G$3117=G411)*(S411&gt;$S$2:$S$3117))+1</f>
        <v>3</v>
      </c>
      <c r="U411" t="str">
        <f t="shared" si="54"/>
        <v xml:space="preserve">CHESTER </v>
      </c>
      <c r="V411">
        <v>0</v>
      </c>
      <c r="W411" t="s">
        <v>11</v>
      </c>
      <c r="X411">
        <f t="shared" si="55"/>
        <v>2023</v>
      </c>
    </row>
    <row r="412" spans="1:24" x14ac:dyDescent="0.25">
      <c r="A412" s="10" t="str">
        <f t="shared" si="48"/>
        <v/>
      </c>
      <c r="B412" s="10" t="str">
        <f t="shared" si="49"/>
        <v/>
      </c>
      <c r="C412" s="10" t="str">
        <f t="shared" si="50"/>
        <v>Afternoon45185</v>
      </c>
      <c r="D412" s="5" t="str">
        <f>IF('by region'!$C$2="Any","Any",'Fixture list'!W412)&amp;M412&amp;IF('by region'!$I$2="Any","Any",N412)&amp;G412</f>
        <v>AnyFlatAny45185</v>
      </c>
      <c r="E412" s="5" t="e">
        <f>IF(I412=#REF!,'Fixture list'!G412,"")</f>
        <v>#REF!</v>
      </c>
      <c r="F412" s="5" t="str">
        <f t="shared" si="51"/>
        <v>451852</v>
      </c>
      <c r="G412" s="13">
        <v>45185</v>
      </c>
      <c r="H412" s="14" t="s">
        <v>37</v>
      </c>
      <c r="I412" s="14" t="s">
        <v>88</v>
      </c>
      <c r="J412" s="14" t="s">
        <v>9</v>
      </c>
      <c r="K412" s="14" t="s">
        <v>10</v>
      </c>
      <c r="L412" s="14" t="s">
        <v>11</v>
      </c>
      <c r="M412" s="14" t="s">
        <v>25</v>
      </c>
      <c r="N412" s="14" t="s">
        <v>13</v>
      </c>
      <c r="O412" s="14" t="s">
        <v>14</v>
      </c>
      <c r="P412" s="14" t="s">
        <v>1249</v>
      </c>
      <c r="Q412" s="12">
        <f t="shared" si="52"/>
        <v>1</v>
      </c>
      <c r="R412" s="12" cm="1">
        <f t="array" ref="R412">SUMPRODUCT(($G$2:$G$3117=G412)*(Q412&gt;$Q$2:$Q$3117))+1</f>
        <v>1</v>
      </c>
      <c r="S412" s="12">
        <f t="shared" si="53"/>
        <v>100689</v>
      </c>
      <c r="T412" cm="1">
        <f t="array" ref="T412">SUMPRODUCT(($G$2:$G$3117=G412)*(S412&gt;$S$2:$S$3117))+1</f>
        <v>2</v>
      </c>
      <c r="U412" t="str">
        <f t="shared" si="54"/>
        <v xml:space="preserve">CHESTER </v>
      </c>
      <c r="V412">
        <v>0</v>
      </c>
      <c r="W412" t="s">
        <v>17</v>
      </c>
      <c r="X412">
        <f t="shared" si="55"/>
        <v>2023</v>
      </c>
    </row>
    <row r="413" spans="1:24" x14ac:dyDescent="0.25">
      <c r="A413" s="10" t="str">
        <f t="shared" si="48"/>
        <v/>
      </c>
      <c r="B413" s="10" t="str">
        <f t="shared" si="49"/>
        <v/>
      </c>
      <c r="C413" s="10" t="str">
        <f t="shared" si="50"/>
        <v>Afternoon45199</v>
      </c>
      <c r="D413" s="5" t="str">
        <f>IF('by region'!$C$2="Any","Any",'Fixture list'!W413)&amp;M413&amp;IF('by region'!$I$2="Any","Any",N413)&amp;G413</f>
        <v>AnyFlatAny45199</v>
      </c>
      <c r="E413" s="5" t="e">
        <f>IF(I413=#REF!,'Fixture list'!G413,"")</f>
        <v>#REF!</v>
      </c>
      <c r="F413" s="5" t="str">
        <f t="shared" si="51"/>
        <v>451996</v>
      </c>
      <c r="G413" s="13">
        <v>45199</v>
      </c>
      <c r="H413" s="14" t="s">
        <v>37</v>
      </c>
      <c r="I413" s="14" t="s">
        <v>88</v>
      </c>
      <c r="J413" s="14" t="s">
        <v>9</v>
      </c>
      <c r="K413" s="14" t="s">
        <v>10</v>
      </c>
      <c r="L413" s="14" t="s">
        <v>17</v>
      </c>
      <c r="M413" s="14" t="s">
        <v>25</v>
      </c>
      <c r="N413" s="14" t="s">
        <v>13</v>
      </c>
      <c r="O413" s="14" t="s">
        <v>21</v>
      </c>
      <c r="P413" s="14" t="s">
        <v>1307</v>
      </c>
      <c r="Q413" s="12">
        <f t="shared" si="52"/>
        <v>1</v>
      </c>
      <c r="R413" s="12" cm="1">
        <f t="array" ref="R413">SUMPRODUCT(($G$2:$G$3117=G413)*(Q413&gt;$Q$2:$Q$3117))+1</f>
        <v>1</v>
      </c>
      <c r="S413" s="12">
        <f t="shared" si="53"/>
        <v>988011</v>
      </c>
      <c r="T413" cm="1">
        <f t="array" ref="T413">SUMPRODUCT(($G$2:$G$3117=G413)*(S413&gt;$S$2:$S$3117))+1</f>
        <v>6</v>
      </c>
      <c r="U413" t="str">
        <f t="shared" si="54"/>
        <v xml:space="preserve">CHESTER </v>
      </c>
      <c r="V413">
        <v>0</v>
      </c>
      <c r="W413" t="s">
        <v>17</v>
      </c>
      <c r="X413">
        <f t="shared" si="55"/>
        <v>2023</v>
      </c>
    </row>
    <row r="414" spans="1:24" x14ac:dyDescent="0.25">
      <c r="A414" s="10" t="str">
        <f t="shared" si="48"/>
        <v/>
      </c>
      <c r="B414" s="10" t="str">
        <f t="shared" si="49"/>
        <v/>
      </c>
      <c r="C414" s="10" t="str">
        <f t="shared" si="50"/>
        <v>Afternoon44936</v>
      </c>
      <c r="D414" s="5" t="str">
        <f>IF('by region'!$C$2="Any","Any",'Fixture list'!W414)&amp;M414&amp;IF('by region'!$I$2="Any","Any",N414)&amp;G414</f>
        <v>AnyJumpAny44936</v>
      </c>
      <c r="E414" s="5" t="e">
        <f>IF(I414=#REF!,'Fixture list'!G414,"")</f>
        <v>#REF!</v>
      </c>
      <c r="F414" s="5" t="str">
        <f t="shared" si="51"/>
        <v>449362</v>
      </c>
      <c r="G414" s="13">
        <v>44936</v>
      </c>
      <c r="H414" s="14" t="s">
        <v>7</v>
      </c>
      <c r="I414" s="14" t="s">
        <v>59</v>
      </c>
      <c r="J414" s="14" t="s">
        <v>9</v>
      </c>
      <c r="K414" s="14" t="s">
        <v>30</v>
      </c>
      <c r="L414" s="14" t="s">
        <v>30</v>
      </c>
      <c r="M414" s="14" t="s">
        <v>12</v>
      </c>
      <c r="N414" s="14" t="s">
        <v>30</v>
      </c>
      <c r="O414" s="14" t="s">
        <v>21</v>
      </c>
      <c r="P414" s="14" t="s">
        <v>196</v>
      </c>
      <c r="Q414" s="12">
        <f t="shared" si="52"/>
        <v>1</v>
      </c>
      <c r="R414" s="12" cm="1">
        <f t="array" ref="R414">SUMPRODUCT(($G$2:$G$3117=G414)*(Q414&gt;$Q$2:$Q$3117))+1</f>
        <v>1</v>
      </c>
      <c r="S414" s="12">
        <f t="shared" si="53"/>
        <v>113179</v>
      </c>
      <c r="T414" cm="1">
        <f t="array" ref="T414">SUMPRODUCT(($G$2:$G$3117=G414)*(S414&gt;$S$2:$S$3117))+1</f>
        <v>2</v>
      </c>
      <c r="U414" t="str">
        <f t="shared" si="54"/>
        <v xml:space="preserve">Doncaster </v>
      </c>
      <c r="V414">
        <v>0</v>
      </c>
      <c r="W414" t="s">
        <v>19</v>
      </c>
      <c r="X414">
        <f t="shared" si="55"/>
        <v>2023</v>
      </c>
    </row>
    <row r="415" spans="1:24" x14ac:dyDescent="0.25">
      <c r="A415" s="10" t="str">
        <f t="shared" si="48"/>
        <v/>
      </c>
      <c r="B415" s="10" t="str">
        <f t="shared" si="49"/>
        <v/>
      </c>
      <c r="C415" s="10" t="str">
        <f t="shared" si="50"/>
        <v>Afternoon44953</v>
      </c>
      <c r="D415" s="5" t="str">
        <f>IF('by region'!$C$2="Any","Any",'Fixture list'!W415)&amp;M415&amp;IF('by region'!$I$2="Any","Any",N415)&amp;G415</f>
        <v>AnyJumpAny44953</v>
      </c>
      <c r="E415" s="5" t="e">
        <f>IF(I415=#REF!,'Fixture list'!G415,"")</f>
        <v>#REF!</v>
      </c>
      <c r="F415" s="5" t="str">
        <f t="shared" si="51"/>
        <v>449532</v>
      </c>
      <c r="G415" s="13">
        <v>44953</v>
      </c>
      <c r="H415" s="14" t="s">
        <v>35</v>
      </c>
      <c r="I415" s="14" t="s">
        <v>59</v>
      </c>
      <c r="J415" s="14" t="s">
        <v>9</v>
      </c>
      <c r="K415" s="14" t="s">
        <v>24</v>
      </c>
      <c r="L415" s="14" t="s">
        <v>11</v>
      </c>
      <c r="M415" s="14" t="s">
        <v>12</v>
      </c>
      <c r="N415" s="14" t="s">
        <v>13</v>
      </c>
      <c r="O415" s="14" t="s">
        <v>14</v>
      </c>
      <c r="P415" s="14" t="s">
        <v>258</v>
      </c>
      <c r="Q415" s="12">
        <f t="shared" si="52"/>
        <v>1</v>
      </c>
      <c r="R415" s="12" cm="1">
        <f t="array" ref="R415">SUMPRODUCT(($G$2:$G$3117=G415)*(Q415&gt;$Q$2:$Q$3117))+1</f>
        <v>1</v>
      </c>
      <c r="S415" s="12">
        <f t="shared" si="53"/>
        <v>101040</v>
      </c>
      <c r="T415" cm="1">
        <f t="array" ref="T415">SUMPRODUCT(($G$2:$G$3117=G415)*(S415&gt;$S$2:$S$3117))+1</f>
        <v>2</v>
      </c>
      <c r="U415" t="str">
        <f t="shared" si="54"/>
        <v xml:space="preserve">Doncaster </v>
      </c>
      <c r="V415">
        <v>0</v>
      </c>
      <c r="W415" t="s">
        <v>11</v>
      </c>
      <c r="X415">
        <f t="shared" si="55"/>
        <v>2023</v>
      </c>
    </row>
    <row r="416" spans="1:24" x14ac:dyDescent="0.25">
      <c r="A416" s="10" t="str">
        <f t="shared" si="48"/>
        <v/>
      </c>
      <c r="B416" s="10" t="str">
        <f t="shared" si="49"/>
        <v/>
      </c>
      <c r="C416" s="10" t="str">
        <f t="shared" si="50"/>
        <v>Afternoon44954</v>
      </c>
      <c r="D416" s="5" t="str">
        <f>IF('by region'!$C$2="Any","Any",'Fixture list'!W416)&amp;M416&amp;IF('by region'!$I$2="Any","Any",N416)&amp;G416</f>
        <v>AnyJumpAny44954</v>
      </c>
      <c r="E416" s="5" t="e">
        <f>IF(I416=#REF!,'Fixture list'!G416,"")</f>
        <v>#REF!</v>
      </c>
      <c r="F416" s="5" t="str">
        <f t="shared" si="51"/>
        <v>449542</v>
      </c>
      <c r="G416" s="13">
        <v>44954</v>
      </c>
      <c r="H416" s="14" t="s">
        <v>37</v>
      </c>
      <c r="I416" s="14" t="s">
        <v>59</v>
      </c>
      <c r="J416" s="14" t="s">
        <v>9</v>
      </c>
      <c r="K416" s="14" t="s">
        <v>24</v>
      </c>
      <c r="L416" s="14" t="s">
        <v>11</v>
      </c>
      <c r="M416" s="14" t="s">
        <v>12</v>
      </c>
      <c r="N416" s="14" t="s">
        <v>13</v>
      </c>
      <c r="O416" s="14" t="s">
        <v>14</v>
      </c>
      <c r="P416" s="14" t="s">
        <v>263</v>
      </c>
      <c r="Q416" s="12">
        <f t="shared" si="52"/>
        <v>1</v>
      </c>
      <c r="R416" s="12" cm="1">
        <f t="array" ref="R416">SUMPRODUCT(($G$2:$G$3117=G416)*(Q416&gt;$Q$2:$Q$3117))+1</f>
        <v>1</v>
      </c>
      <c r="S416" s="12">
        <f t="shared" si="53"/>
        <v>100708</v>
      </c>
      <c r="T416" cm="1">
        <f t="array" ref="T416">SUMPRODUCT(($G$2:$G$3117=G416)*(S416&gt;$S$2:$S$3117))+1</f>
        <v>2</v>
      </c>
      <c r="U416" t="str">
        <f t="shared" si="54"/>
        <v xml:space="preserve">Doncaster </v>
      </c>
      <c r="V416">
        <v>0</v>
      </c>
      <c r="W416" t="s">
        <v>19</v>
      </c>
      <c r="X416">
        <f t="shared" si="55"/>
        <v>2023</v>
      </c>
    </row>
    <row r="417" spans="1:24" x14ac:dyDescent="0.25">
      <c r="A417" s="10" t="str">
        <f t="shared" si="48"/>
        <v/>
      </c>
      <c r="B417" s="10" t="str">
        <f t="shared" si="49"/>
        <v/>
      </c>
      <c r="C417" s="10" t="str">
        <f t="shared" si="50"/>
        <v>Afternoon44966</v>
      </c>
      <c r="D417" s="5" t="str">
        <f>IF('by region'!$C$2="Any","Any",'Fixture list'!W417)&amp;M417&amp;IF('by region'!$I$2="Any","Any",N417)&amp;G417</f>
        <v>AnyJumpAny44966</v>
      </c>
      <c r="E417" s="5" t="e">
        <f>IF(I417=#REF!,'Fixture list'!G417,"")</f>
        <v>#REF!</v>
      </c>
      <c r="F417" s="5" t="str">
        <f t="shared" si="51"/>
        <v>449661</v>
      </c>
      <c r="G417" s="13">
        <v>44966</v>
      </c>
      <c r="H417" s="14" t="s">
        <v>34</v>
      </c>
      <c r="I417" s="14" t="s">
        <v>59</v>
      </c>
      <c r="J417" s="14" t="s">
        <v>9</v>
      </c>
      <c r="K417" s="14" t="s">
        <v>24</v>
      </c>
      <c r="L417" s="14" t="s">
        <v>11</v>
      </c>
      <c r="M417" s="14" t="s">
        <v>12</v>
      </c>
      <c r="N417" s="14" t="s">
        <v>13</v>
      </c>
      <c r="O417" s="14" t="s">
        <v>14</v>
      </c>
      <c r="P417" s="14" t="s">
        <v>303</v>
      </c>
      <c r="Q417" s="12">
        <f t="shared" si="52"/>
        <v>1</v>
      </c>
      <c r="R417" s="12" cm="1">
        <f t="array" ref="R417">SUMPRODUCT(($G$2:$G$3117=G417)*(Q417&gt;$Q$2:$Q$3117))+1</f>
        <v>1</v>
      </c>
      <c r="S417" s="12">
        <f t="shared" si="53"/>
        <v>100707</v>
      </c>
      <c r="T417" cm="1">
        <f t="array" ref="T417">SUMPRODUCT(($G$2:$G$3117=G417)*(S417&gt;$S$2:$S$3117))+1</f>
        <v>1</v>
      </c>
      <c r="U417" t="str">
        <f t="shared" si="54"/>
        <v xml:space="preserve">Doncaster </v>
      </c>
      <c r="V417">
        <v>0</v>
      </c>
      <c r="W417" t="s">
        <v>11</v>
      </c>
      <c r="X417">
        <f t="shared" si="55"/>
        <v>2023</v>
      </c>
    </row>
    <row r="418" spans="1:24" x14ac:dyDescent="0.25">
      <c r="A418" s="10" t="str">
        <f t="shared" si="48"/>
        <v/>
      </c>
      <c r="B418" s="10" t="str">
        <f t="shared" si="49"/>
        <v/>
      </c>
      <c r="C418" s="10" t="str">
        <f t="shared" si="50"/>
        <v>Afternoon44979</v>
      </c>
      <c r="D418" s="5" t="str">
        <f>IF('by region'!$C$2="Any","Any",'Fixture list'!W418)&amp;M418&amp;IF('by region'!$I$2="Any","Any",N418)&amp;G418</f>
        <v>AnyJumpAny44979</v>
      </c>
      <c r="E418" s="5" t="e">
        <f>IF(I418=#REF!,'Fixture list'!G418,"")</f>
        <v>#REF!</v>
      </c>
      <c r="F418" s="5" t="str">
        <f t="shared" si="51"/>
        <v>449791</v>
      </c>
      <c r="G418" s="13">
        <v>44979</v>
      </c>
      <c r="H418" s="14" t="s">
        <v>27</v>
      </c>
      <c r="I418" s="14" t="s">
        <v>59</v>
      </c>
      <c r="J418" s="14" t="s">
        <v>9</v>
      </c>
      <c r="K418" s="14" t="s">
        <v>24</v>
      </c>
      <c r="L418" s="14" t="s">
        <v>11</v>
      </c>
      <c r="M418" s="14" t="s">
        <v>12</v>
      </c>
      <c r="N418" s="14" t="s">
        <v>13</v>
      </c>
      <c r="O418" s="14" t="s">
        <v>14</v>
      </c>
      <c r="P418" s="14" t="s">
        <v>350</v>
      </c>
      <c r="Q418" s="12">
        <f t="shared" si="52"/>
        <v>1</v>
      </c>
      <c r="R418" s="12" cm="1">
        <f t="array" ref="R418">SUMPRODUCT(($G$2:$G$3117=G418)*(Q418&gt;$Q$2:$Q$3117))+1</f>
        <v>1</v>
      </c>
      <c r="S418" s="12">
        <f t="shared" si="53"/>
        <v>100709</v>
      </c>
      <c r="T418" cm="1">
        <f t="array" ref="T418">SUMPRODUCT(($G$2:$G$3117=G418)*(S418&gt;$S$2:$S$3117))+1</f>
        <v>1</v>
      </c>
      <c r="U418" t="str">
        <f t="shared" si="54"/>
        <v xml:space="preserve">Doncaster </v>
      </c>
      <c r="V418">
        <v>0</v>
      </c>
      <c r="W418" t="s">
        <v>19</v>
      </c>
      <c r="X418">
        <f t="shared" si="55"/>
        <v>2023</v>
      </c>
    </row>
    <row r="419" spans="1:24" x14ac:dyDescent="0.25">
      <c r="A419" s="10" t="str">
        <f t="shared" si="48"/>
        <v/>
      </c>
      <c r="B419" s="10" t="str">
        <f t="shared" si="49"/>
        <v/>
      </c>
      <c r="C419" s="10" t="str">
        <f t="shared" si="50"/>
        <v>Afternoon44988</v>
      </c>
      <c r="D419" s="5" t="str">
        <f>IF('by region'!$C$2="Any","Any",'Fixture list'!W419)&amp;M419&amp;IF('by region'!$I$2="Any","Any",N419)&amp;G419</f>
        <v>AnyJumpAny44988</v>
      </c>
      <c r="E419" s="5" t="e">
        <f>IF(I419=#REF!,'Fixture list'!G419,"")</f>
        <v>#REF!</v>
      </c>
      <c r="F419" s="5" t="str">
        <f t="shared" si="51"/>
        <v>449881</v>
      </c>
      <c r="G419" s="13">
        <v>44988</v>
      </c>
      <c r="H419" s="14" t="s">
        <v>35</v>
      </c>
      <c r="I419" s="14" t="s">
        <v>59</v>
      </c>
      <c r="J419" s="14" t="s">
        <v>9</v>
      </c>
      <c r="K419" s="14" t="s">
        <v>24</v>
      </c>
      <c r="L419" s="14" t="s">
        <v>11</v>
      </c>
      <c r="M419" s="14" t="s">
        <v>12</v>
      </c>
      <c r="N419" s="14" t="s">
        <v>13</v>
      </c>
      <c r="O419" s="14" t="s">
        <v>14</v>
      </c>
      <c r="P419" s="14" t="s">
        <v>383</v>
      </c>
      <c r="Q419" s="12">
        <f t="shared" si="52"/>
        <v>1</v>
      </c>
      <c r="R419" s="12" cm="1">
        <f t="array" ref="R419">SUMPRODUCT(($G$2:$G$3117=G419)*(Q419&gt;$Q$2:$Q$3117))+1</f>
        <v>1</v>
      </c>
      <c r="S419" s="12">
        <f t="shared" si="53"/>
        <v>100711</v>
      </c>
      <c r="T419" cm="1">
        <f t="array" ref="T419">SUMPRODUCT(($G$2:$G$3117=G419)*(S419&gt;$S$2:$S$3117))+1</f>
        <v>1</v>
      </c>
      <c r="U419" t="str">
        <f t="shared" si="54"/>
        <v xml:space="preserve">Doncaster </v>
      </c>
      <c r="V419">
        <v>0</v>
      </c>
      <c r="W419" t="s">
        <v>19</v>
      </c>
      <c r="X419">
        <f t="shared" si="55"/>
        <v>2023</v>
      </c>
    </row>
    <row r="420" spans="1:24" x14ac:dyDescent="0.25">
      <c r="A420" s="10" t="str">
        <f t="shared" si="48"/>
        <v/>
      </c>
      <c r="B420" s="10" t="str">
        <f t="shared" si="49"/>
        <v/>
      </c>
      <c r="C420" s="10" t="str">
        <f t="shared" si="50"/>
        <v>Afternoon44989</v>
      </c>
      <c r="D420" s="5" t="str">
        <f>IF('by region'!$C$2="Any","Any",'Fixture list'!W420)&amp;M420&amp;IF('by region'!$I$2="Any","Any",N420)&amp;G420</f>
        <v>AnyJumpAny44989</v>
      </c>
      <c r="E420" s="5" t="e">
        <f>IF(I420=#REF!,'Fixture list'!G420,"")</f>
        <v>#REF!</v>
      </c>
      <c r="F420" s="5" t="str">
        <f t="shared" si="51"/>
        <v>449891</v>
      </c>
      <c r="G420" s="13">
        <v>44989</v>
      </c>
      <c r="H420" s="14" t="s">
        <v>37</v>
      </c>
      <c r="I420" s="14" t="s">
        <v>59</v>
      </c>
      <c r="J420" s="14" t="s">
        <v>9</v>
      </c>
      <c r="K420" s="14" t="s">
        <v>24</v>
      </c>
      <c r="L420" s="14" t="s">
        <v>11</v>
      </c>
      <c r="M420" s="14" t="s">
        <v>12</v>
      </c>
      <c r="N420" s="14" t="s">
        <v>13</v>
      </c>
      <c r="O420" s="14" t="s">
        <v>14</v>
      </c>
      <c r="P420" s="14" t="s">
        <v>387</v>
      </c>
      <c r="Q420" s="12">
        <f t="shared" si="52"/>
        <v>1</v>
      </c>
      <c r="R420" s="12" cm="1">
        <f t="array" ref="R420">SUMPRODUCT(($G$2:$G$3117=G420)*(Q420&gt;$Q$2:$Q$3117))+1</f>
        <v>1</v>
      </c>
      <c r="S420" s="12">
        <f t="shared" si="53"/>
        <v>100710</v>
      </c>
      <c r="T420" cm="1">
        <f t="array" ref="T420">SUMPRODUCT(($G$2:$G$3117=G420)*(S420&gt;$S$2:$S$3117))+1</f>
        <v>1</v>
      </c>
      <c r="U420" t="str">
        <f t="shared" si="54"/>
        <v xml:space="preserve">Doncaster </v>
      </c>
      <c r="V420">
        <v>0</v>
      </c>
      <c r="W420" t="s">
        <v>11</v>
      </c>
      <c r="X420">
        <f t="shared" si="55"/>
        <v>2023</v>
      </c>
    </row>
    <row r="421" spans="1:24" x14ac:dyDescent="0.25">
      <c r="A421" s="10" t="str">
        <f t="shared" si="48"/>
        <v/>
      </c>
      <c r="B421" s="10" t="str">
        <f t="shared" si="49"/>
        <v/>
      </c>
      <c r="C421" s="10" t="str">
        <f t="shared" si="50"/>
        <v>Afternoon45002</v>
      </c>
      <c r="D421" s="5" t="str">
        <f>IF('by region'!$C$2="Any","Any",'Fixture list'!W421)&amp;M421&amp;IF('by region'!$I$2="Any","Any",N421)&amp;G421</f>
        <v>AnyJumpAny45002</v>
      </c>
      <c r="E421" s="5" t="e">
        <f>IF(I421=#REF!,'Fixture list'!G421,"")</f>
        <v>#REF!</v>
      </c>
      <c r="F421" s="5" t="str">
        <f t="shared" si="51"/>
        <v>450023</v>
      </c>
      <c r="G421" s="13">
        <v>45002</v>
      </c>
      <c r="H421" s="14" t="s">
        <v>35</v>
      </c>
      <c r="I421" s="14" t="s">
        <v>59</v>
      </c>
      <c r="J421" s="14" t="s">
        <v>9</v>
      </c>
      <c r="K421" s="14" t="s">
        <v>24</v>
      </c>
      <c r="L421" s="14" t="s">
        <v>11</v>
      </c>
      <c r="M421" s="14" t="s">
        <v>12</v>
      </c>
      <c r="N421" s="14" t="s">
        <v>13</v>
      </c>
      <c r="O421" s="14" t="s">
        <v>14</v>
      </c>
      <c r="P421" s="14" t="s">
        <v>435</v>
      </c>
      <c r="Q421" s="12">
        <f t="shared" si="52"/>
        <v>1</v>
      </c>
      <c r="R421" s="12" cm="1">
        <f t="array" ref="R421">SUMPRODUCT(($G$2:$G$3117=G421)*(Q421&gt;$Q$2:$Q$3117))+1</f>
        <v>1</v>
      </c>
      <c r="S421" s="12">
        <f t="shared" si="53"/>
        <v>101614</v>
      </c>
      <c r="T421" cm="1">
        <f t="array" ref="T421">SUMPRODUCT(($G$2:$G$3117=G421)*(S421&gt;$S$2:$S$3117))+1</f>
        <v>3</v>
      </c>
      <c r="U421" t="str">
        <f t="shared" si="54"/>
        <v xml:space="preserve">Doncaster </v>
      </c>
      <c r="V421">
        <v>0</v>
      </c>
      <c r="W421" t="s">
        <v>17</v>
      </c>
      <c r="X421">
        <f t="shared" si="55"/>
        <v>2023</v>
      </c>
    </row>
    <row r="422" spans="1:24" x14ac:dyDescent="0.25">
      <c r="A422" s="10" t="str">
        <f t="shared" si="48"/>
        <v/>
      </c>
      <c r="B422" s="10" t="str">
        <f t="shared" si="49"/>
        <v/>
      </c>
      <c r="C422" s="10" t="str">
        <f t="shared" si="50"/>
        <v>Afternoon45017</v>
      </c>
      <c r="D422" s="5" t="str">
        <f>IF('by region'!$C$2="Any","Any",'Fixture list'!W422)&amp;M422&amp;IF('by region'!$I$2="Any","Any",N422)&amp;G422</f>
        <v>AnyFlatAny45017</v>
      </c>
      <c r="E422" s="5" t="e">
        <f>IF(I422=#REF!,'Fixture list'!G422,"")</f>
        <v>#REF!</v>
      </c>
      <c r="F422" s="5" t="str">
        <f t="shared" si="51"/>
        <v>450171</v>
      </c>
      <c r="G422" s="13">
        <v>45017</v>
      </c>
      <c r="H422" s="14" t="s">
        <v>37</v>
      </c>
      <c r="I422" s="14" t="s">
        <v>59</v>
      </c>
      <c r="J422" s="14" t="s">
        <v>9</v>
      </c>
      <c r="K422" s="14" t="s">
        <v>24</v>
      </c>
      <c r="L422" s="14" t="s">
        <v>11</v>
      </c>
      <c r="M422" s="14" t="s">
        <v>25</v>
      </c>
      <c r="N422" s="14" t="s">
        <v>13</v>
      </c>
      <c r="O422" s="14" t="s">
        <v>14</v>
      </c>
      <c r="P422" s="14" t="s">
        <v>487</v>
      </c>
      <c r="Q422" s="12">
        <f t="shared" si="52"/>
        <v>1</v>
      </c>
      <c r="R422" s="12" cm="1">
        <f t="array" ref="R422">SUMPRODUCT(($G$2:$G$3117=G422)*(Q422&gt;$Q$2:$Q$3117))+1</f>
        <v>1</v>
      </c>
      <c r="S422" s="12">
        <f t="shared" si="53"/>
        <v>100714</v>
      </c>
      <c r="T422" cm="1">
        <f t="array" ref="T422">SUMPRODUCT(($G$2:$G$3117=G422)*(S422&gt;$S$2:$S$3117))+1</f>
        <v>1</v>
      </c>
      <c r="U422" t="str">
        <f t="shared" si="54"/>
        <v xml:space="preserve">DONCASTER </v>
      </c>
      <c r="V422">
        <v>0</v>
      </c>
      <c r="W422" t="s">
        <v>17</v>
      </c>
      <c r="X422">
        <f t="shared" si="55"/>
        <v>2023</v>
      </c>
    </row>
    <row r="423" spans="1:24" x14ac:dyDescent="0.25">
      <c r="A423" s="10" t="str">
        <f t="shared" si="48"/>
        <v/>
      </c>
      <c r="B423" s="10" t="str">
        <f t="shared" si="49"/>
        <v/>
      </c>
      <c r="C423" s="10" t="str">
        <f t="shared" si="50"/>
        <v>Afternoon45018</v>
      </c>
      <c r="D423" s="5" t="str">
        <f>IF('by region'!$C$2="Any","Any",'Fixture list'!W423)&amp;M423&amp;IF('by region'!$I$2="Any","Any",N423)&amp;G423</f>
        <v>AnyFlatAny45018</v>
      </c>
      <c r="E423" s="5" t="e">
        <f>IF(I423=#REF!,'Fixture list'!G423,"")</f>
        <v>#REF!</v>
      </c>
      <c r="F423" s="5" t="str">
        <f t="shared" si="51"/>
        <v>450182</v>
      </c>
      <c r="G423" s="13">
        <v>45018</v>
      </c>
      <c r="H423" s="14" t="s">
        <v>40</v>
      </c>
      <c r="I423" s="14" t="s">
        <v>59</v>
      </c>
      <c r="J423" s="14" t="s">
        <v>9</v>
      </c>
      <c r="K423" s="14" t="s">
        <v>24</v>
      </c>
      <c r="L423" s="14" t="s">
        <v>11</v>
      </c>
      <c r="M423" s="14" t="s">
        <v>25</v>
      </c>
      <c r="N423" s="14" t="s">
        <v>13</v>
      </c>
      <c r="O423" s="14" t="s">
        <v>14</v>
      </c>
      <c r="P423" s="14" t="s">
        <v>491</v>
      </c>
      <c r="Q423" s="12">
        <f t="shared" si="52"/>
        <v>1</v>
      </c>
      <c r="R423" s="12" cm="1">
        <f t="array" ref="R423">SUMPRODUCT(($G$2:$G$3117=G423)*(Q423&gt;$Q$2:$Q$3117))+1</f>
        <v>1</v>
      </c>
      <c r="S423" s="12">
        <f t="shared" si="53"/>
        <v>101782</v>
      </c>
      <c r="T423" cm="1">
        <f t="array" ref="T423">SUMPRODUCT(($G$2:$G$3117=G423)*(S423&gt;$S$2:$S$3117))+1</f>
        <v>2</v>
      </c>
      <c r="U423" t="str">
        <f t="shared" si="54"/>
        <v xml:space="preserve">DONCASTER </v>
      </c>
      <c r="V423">
        <v>0</v>
      </c>
      <c r="W423" t="s">
        <v>11</v>
      </c>
      <c r="X423">
        <f t="shared" si="55"/>
        <v>2023</v>
      </c>
    </row>
    <row r="424" spans="1:24" x14ac:dyDescent="0.25">
      <c r="A424" s="10" t="str">
        <f t="shared" si="48"/>
        <v/>
      </c>
      <c r="B424" s="10" t="str">
        <f t="shared" si="49"/>
        <v/>
      </c>
      <c r="C424" s="10" t="str">
        <f t="shared" si="50"/>
        <v>Afternoon45044</v>
      </c>
      <c r="D424" s="5" t="str">
        <f>IF('by region'!$C$2="Any","Any",'Fixture list'!W424)&amp;M424&amp;IF('by region'!$I$2="Any","Any",N424)&amp;G424</f>
        <v>AnyFlatAny45044</v>
      </c>
      <c r="E424" s="5" t="e">
        <f>IF(I424=#REF!,'Fixture list'!G424,"")</f>
        <v>#REF!</v>
      </c>
      <c r="F424" s="5" t="str">
        <f t="shared" si="51"/>
        <v>450443</v>
      </c>
      <c r="G424" s="13">
        <v>45044</v>
      </c>
      <c r="H424" s="14" t="s">
        <v>35</v>
      </c>
      <c r="I424" s="14" t="s">
        <v>59</v>
      </c>
      <c r="J424" s="14" t="s">
        <v>9</v>
      </c>
      <c r="K424" s="14" t="s">
        <v>24</v>
      </c>
      <c r="L424" s="14" t="s">
        <v>11</v>
      </c>
      <c r="M424" s="14" t="s">
        <v>25</v>
      </c>
      <c r="N424" s="14" t="s">
        <v>26</v>
      </c>
      <c r="O424" s="14" t="s">
        <v>14</v>
      </c>
      <c r="P424" s="14" t="s">
        <v>593</v>
      </c>
      <c r="Q424" s="12">
        <f t="shared" si="52"/>
        <v>1</v>
      </c>
      <c r="R424" s="12" cm="1">
        <f t="array" ref="R424">SUMPRODUCT(($G$2:$G$3117=G424)*(Q424&gt;$Q$2:$Q$3117))+1</f>
        <v>1</v>
      </c>
      <c r="S424" s="12">
        <f t="shared" si="53"/>
        <v>101758</v>
      </c>
      <c r="T424" cm="1">
        <f t="array" ref="T424">SUMPRODUCT(($G$2:$G$3117=G424)*(S424&gt;$S$2:$S$3117))+1</f>
        <v>3</v>
      </c>
      <c r="U424" t="str">
        <f t="shared" si="54"/>
        <v xml:space="preserve">DONCASTER </v>
      </c>
      <c r="V424">
        <v>0</v>
      </c>
      <c r="W424" t="s">
        <v>19</v>
      </c>
      <c r="X424">
        <f t="shared" si="55"/>
        <v>2023</v>
      </c>
    </row>
    <row r="425" spans="1:24" x14ac:dyDescent="0.25">
      <c r="A425" s="10" t="str">
        <f t="shared" si="48"/>
        <v/>
      </c>
      <c r="B425" s="10" t="str">
        <f t="shared" si="49"/>
        <v/>
      </c>
      <c r="C425" s="10" t="str">
        <f t="shared" si="50"/>
        <v>Evening45045</v>
      </c>
      <c r="D425" s="5" t="str">
        <f>IF('by region'!$C$2="Any","Any",'Fixture list'!W425)&amp;M425&amp;IF('by region'!$I$2="Any","Any",N425)&amp;G425</f>
        <v>AnyFlatAny45045</v>
      </c>
      <c r="E425" s="5" t="e">
        <f>IF(I425=#REF!,'Fixture list'!G425,"")</f>
        <v>#REF!</v>
      </c>
      <c r="F425" s="5" t="str">
        <f t="shared" si="51"/>
        <v>450455</v>
      </c>
      <c r="G425" s="13">
        <v>45045</v>
      </c>
      <c r="H425" s="14" t="s">
        <v>37</v>
      </c>
      <c r="I425" s="14" t="s">
        <v>59</v>
      </c>
      <c r="J425" s="14" t="s">
        <v>80</v>
      </c>
      <c r="K425" s="14" t="s">
        <v>24</v>
      </c>
      <c r="L425" s="14" t="s">
        <v>11</v>
      </c>
      <c r="M425" s="14" t="s">
        <v>25</v>
      </c>
      <c r="N425" s="14" t="s">
        <v>13</v>
      </c>
      <c r="O425" s="14" t="s">
        <v>14</v>
      </c>
      <c r="P425" s="14" t="s">
        <v>598</v>
      </c>
      <c r="Q425" s="12">
        <f t="shared" si="52"/>
        <v>2</v>
      </c>
      <c r="R425" s="12" cm="1">
        <f t="array" ref="R425">SUMPRODUCT(($G$2:$G$3117=G425)*(Q425&gt;$Q$2:$Q$3117))+1</f>
        <v>5</v>
      </c>
      <c r="S425" s="12">
        <f t="shared" si="53"/>
        <v>501783</v>
      </c>
      <c r="T425" cm="1">
        <f t="array" ref="T425">SUMPRODUCT(($G$2:$G$3117=G425)*(S425&gt;$S$2:$S$3117))+1</f>
        <v>5</v>
      </c>
      <c r="U425" t="str">
        <f t="shared" si="54"/>
        <v>DONCASTER †</v>
      </c>
      <c r="V425">
        <v>0</v>
      </c>
      <c r="W425" t="s">
        <v>17</v>
      </c>
      <c r="X425">
        <f t="shared" si="55"/>
        <v>2023</v>
      </c>
    </row>
    <row r="426" spans="1:24" x14ac:dyDescent="0.25">
      <c r="A426" s="10" t="str">
        <f t="shared" si="48"/>
        <v/>
      </c>
      <c r="B426" s="10" t="str">
        <f t="shared" si="49"/>
        <v/>
      </c>
      <c r="C426" s="10" t="str">
        <f t="shared" si="50"/>
        <v>Evening45052</v>
      </c>
      <c r="D426" s="5" t="str">
        <f>IF('by region'!$C$2="Any","Any",'Fixture list'!W426)&amp;M426&amp;IF('by region'!$I$2="Any","Any",N426)&amp;G426</f>
        <v>AnyFlatAny45052</v>
      </c>
      <c r="E426" s="5" t="e">
        <f>IF(I426=#REF!,'Fixture list'!G426,"")</f>
        <v>#REF!</v>
      </c>
      <c r="F426" s="5" t="str">
        <f t="shared" si="51"/>
        <v>450525</v>
      </c>
      <c r="G426" s="13">
        <v>45052</v>
      </c>
      <c r="H426" s="14" t="s">
        <v>37</v>
      </c>
      <c r="I426" s="14" t="s">
        <v>59</v>
      </c>
      <c r="J426" s="14" t="s">
        <v>80</v>
      </c>
      <c r="K426" s="14" t="s">
        <v>24</v>
      </c>
      <c r="L426" s="14" t="s">
        <v>11</v>
      </c>
      <c r="M426" s="14" t="s">
        <v>25</v>
      </c>
      <c r="N426" s="14" t="s">
        <v>13</v>
      </c>
      <c r="O426" s="14" t="s">
        <v>14</v>
      </c>
      <c r="P426" s="14" t="s">
        <v>630</v>
      </c>
      <c r="Q426" s="12">
        <f t="shared" si="52"/>
        <v>2</v>
      </c>
      <c r="R426" s="12" cm="1">
        <f t="array" ref="R426">SUMPRODUCT(($G$2:$G$3117=G426)*(Q426&gt;$Q$2:$Q$3117))+1</f>
        <v>5</v>
      </c>
      <c r="S426" s="12">
        <f t="shared" si="53"/>
        <v>500715</v>
      </c>
      <c r="T426" cm="1">
        <f t="array" ref="T426">SUMPRODUCT(($G$2:$G$3117=G426)*(S426&gt;$S$2:$S$3117))+1</f>
        <v>5</v>
      </c>
      <c r="U426" t="str">
        <f t="shared" si="54"/>
        <v>DONCASTER †</v>
      </c>
      <c r="V426">
        <v>0</v>
      </c>
      <c r="W426" t="s">
        <v>11</v>
      </c>
      <c r="X426">
        <f t="shared" si="55"/>
        <v>2023</v>
      </c>
    </row>
    <row r="427" spans="1:24" x14ac:dyDescent="0.25">
      <c r="A427" s="10" t="str">
        <f t="shared" si="48"/>
        <v/>
      </c>
      <c r="B427" s="10" t="str">
        <f t="shared" si="49"/>
        <v/>
      </c>
      <c r="C427" s="10" t="str">
        <f t="shared" si="50"/>
        <v>Evening45066</v>
      </c>
      <c r="D427" s="5" t="str">
        <f>IF('by region'!$C$2="Any","Any",'Fixture list'!W427)&amp;M427&amp;IF('by region'!$I$2="Any","Any",N427)&amp;G427</f>
        <v>AnyFlatAny45066</v>
      </c>
      <c r="E427" s="5" t="e">
        <f>IF(I427=#REF!,'Fixture list'!G427,"")</f>
        <v>#REF!</v>
      </c>
      <c r="F427" s="5" t="str">
        <f t="shared" si="51"/>
        <v>450665</v>
      </c>
      <c r="G427" s="13">
        <v>45066</v>
      </c>
      <c r="H427" s="14" t="s">
        <v>37</v>
      </c>
      <c r="I427" s="14" t="s">
        <v>59</v>
      </c>
      <c r="J427" s="14" t="s">
        <v>80</v>
      </c>
      <c r="K427" s="14" t="s">
        <v>24</v>
      </c>
      <c r="L427" s="14" t="s">
        <v>11</v>
      </c>
      <c r="M427" s="14" t="s">
        <v>25</v>
      </c>
      <c r="N427" s="14" t="s">
        <v>13</v>
      </c>
      <c r="O427" s="14" t="s">
        <v>14</v>
      </c>
      <c r="P427" s="14" t="s">
        <v>697</v>
      </c>
      <c r="Q427" s="12">
        <f t="shared" si="52"/>
        <v>2</v>
      </c>
      <c r="R427" s="12" cm="1">
        <f t="array" ref="R427">SUMPRODUCT(($G$2:$G$3117=G427)*(Q427&gt;$Q$2:$Q$3117))+1</f>
        <v>5</v>
      </c>
      <c r="S427" s="12">
        <f t="shared" si="53"/>
        <v>500734</v>
      </c>
      <c r="T427" cm="1">
        <f t="array" ref="T427">SUMPRODUCT(($G$2:$G$3117=G427)*(S427&gt;$S$2:$S$3117))+1</f>
        <v>5</v>
      </c>
      <c r="U427" t="str">
        <f t="shared" si="54"/>
        <v>DONCASTER †</v>
      </c>
      <c r="V427">
        <v>0</v>
      </c>
      <c r="W427" t="s">
        <v>11</v>
      </c>
      <c r="X427">
        <f t="shared" si="55"/>
        <v>2023</v>
      </c>
    </row>
    <row r="428" spans="1:24" x14ac:dyDescent="0.25">
      <c r="A428" s="10" t="str">
        <f t="shared" si="48"/>
        <v/>
      </c>
      <c r="B428" s="10" t="str">
        <f t="shared" si="49"/>
        <v/>
      </c>
      <c r="C428" s="10" t="str">
        <f t="shared" si="50"/>
        <v>Evening45079</v>
      </c>
      <c r="D428" s="5" t="str">
        <f>IF('by region'!$C$2="Any","Any",'Fixture list'!W428)&amp;M428&amp;IF('by region'!$I$2="Any","Any",N428)&amp;G428</f>
        <v>AnyFlatAny45079</v>
      </c>
      <c r="E428" s="5" t="e">
        <f>IF(I428=#REF!,'Fixture list'!G428,"")</f>
        <v>#REF!</v>
      </c>
      <c r="F428" s="5" t="str">
        <f t="shared" si="51"/>
        <v>450796</v>
      </c>
      <c r="G428" s="13">
        <v>45079</v>
      </c>
      <c r="H428" s="14" t="s">
        <v>35</v>
      </c>
      <c r="I428" s="14" t="s">
        <v>59</v>
      </c>
      <c r="J428" s="14" t="s">
        <v>80</v>
      </c>
      <c r="K428" s="14" t="s">
        <v>24</v>
      </c>
      <c r="L428" s="14" t="s">
        <v>11</v>
      </c>
      <c r="M428" s="14" t="s">
        <v>25</v>
      </c>
      <c r="N428" s="14" t="s">
        <v>13</v>
      </c>
      <c r="O428" s="14" t="s">
        <v>14</v>
      </c>
      <c r="P428" s="14" t="s">
        <v>763</v>
      </c>
      <c r="Q428" s="12">
        <f t="shared" si="52"/>
        <v>2</v>
      </c>
      <c r="R428" s="12" cm="1">
        <f t="array" ref="R428">SUMPRODUCT(($G$2:$G$3117=G428)*(Q428&gt;$Q$2:$Q$3117))+1</f>
        <v>4</v>
      </c>
      <c r="S428" s="12">
        <f t="shared" si="53"/>
        <v>412753</v>
      </c>
      <c r="T428" cm="1">
        <f t="array" ref="T428">SUMPRODUCT(($G$2:$G$3117=G428)*(S428&gt;$S$2:$S$3117))+1</f>
        <v>6</v>
      </c>
      <c r="U428" t="str">
        <f t="shared" si="54"/>
        <v>DONCASTER †</v>
      </c>
      <c r="V428">
        <v>0</v>
      </c>
      <c r="W428" t="s">
        <v>19</v>
      </c>
      <c r="X428">
        <f t="shared" si="55"/>
        <v>2023</v>
      </c>
    </row>
    <row r="429" spans="1:24" x14ac:dyDescent="0.25">
      <c r="A429" s="10" t="str">
        <f t="shared" si="48"/>
        <v/>
      </c>
      <c r="B429" s="10" t="str">
        <f t="shared" si="49"/>
        <v/>
      </c>
      <c r="C429" s="10" t="str">
        <f t="shared" si="50"/>
        <v>Afternoon45080</v>
      </c>
      <c r="D429" s="5" t="str">
        <f>IF('by region'!$C$2="Any","Any",'Fixture list'!W429)&amp;M429&amp;IF('by region'!$I$2="Any","Any",N429)&amp;G429</f>
        <v>AnyFlatAny45080</v>
      </c>
      <c r="E429" s="5" t="e">
        <f>IF(I429=#REF!,'Fixture list'!G429,"")</f>
        <v>#REF!</v>
      </c>
      <c r="F429" s="5" t="str">
        <f t="shared" si="51"/>
        <v>450801</v>
      </c>
      <c r="G429" s="13">
        <v>45080</v>
      </c>
      <c r="H429" s="14" t="s">
        <v>37</v>
      </c>
      <c r="I429" s="14" t="s">
        <v>59</v>
      </c>
      <c r="J429" s="14" t="s">
        <v>9</v>
      </c>
      <c r="K429" s="14" t="s">
        <v>24</v>
      </c>
      <c r="L429" s="14" t="s">
        <v>11</v>
      </c>
      <c r="M429" s="14" t="s">
        <v>25</v>
      </c>
      <c r="N429" s="14" t="s">
        <v>13</v>
      </c>
      <c r="O429" s="14" t="s">
        <v>14</v>
      </c>
      <c r="P429" s="14" t="s">
        <v>766</v>
      </c>
      <c r="Q429" s="12">
        <f t="shared" si="52"/>
        <v>1</v>
      </c>
      <c r="R429" s="12" cm="1">
        <f t="array" ref="R429">SUMPRODUCT(($G$2:$G$3117=G429)*(Q429&gt;$Q$2:$Q$3117))+1</f>
        <v>1</v>
      </c>
      <c r="S429" s="12">
        <f t="shared" si="53"/>
        <v>100718</v>
      </c>
      <c r="T429" cm="1">
        <f t="array" ref="T429">SUMPRODUCT(($G$2:$G$3117=G429)*(S429&gt;$S$2:$S$3117))+1</f>
        <v>1</v>
      </c>
      <c r="U429" t="str">
        <f t="shared" si="54"/>
        <v xml:space="preserve">DONCASTER </v>
      </c>
      <c r="V429">
        <v>0</v>
      </c>
      <c r="W429" t="s">
        <v>11</v>
      </c>
      <c r="X429">
        <f t="shared" si="55"/>
        <v>2023</v>
      </c>
    </row>
    <row r="430" spans="1:24" x14ac:dyDescent="0.25">
      <c r="A430" s="10" t="str">
        <f t="shared" si="48"/>
        <v/>
      </c>
      <c r="B430" s="10" t="str">
        <f t="shared" si="49"/>
        <v/>
      </c>
      <c r="C430" s="10" t="str">
        <f t="shared" si="50"/>
        <v>Afternoon45095</v>
      </c>
      <c r="D430" s="5" t="str">
        <f>IF('by region'!$C$2="Any","Any",'Fixture list'!W430)&amp;M430&amp;IF('by region'!$I$2="Any","Any",N430)&amp;G430</f>
        <v>AnyFlatAny45095</v>
      </c>
      <c r="E430" s="5" t="e">
        <f>IF(I430=#REF!,'Fixture list'!G430,"")</f>
        <v>#REF!</v>
      </c>
      <c r="F430" s="5" t="str">
        <f t="shared" si="51"/>
        <v>450951</v>
      </c>
      <c r="G430" s="13">
        <v>45095</v>
      </c>
      <c r="H430" s="14" t="s">
        <v>40</v>
      </c>
      <c r="I430" s="14" t="s">
        <v>59</v>
      </c>
      <c r="J430" s="14" t="s">
        <v>9</v>
      </c>
      <c r="K430" s="14" t="s">
        <v>24</v>
      </c>
      <c r="L430" s="14" t="s">
        <v>11</v>
      </c>
      <c r="M430" s="14" t="s">
        <v>25</v>
      </c>
      <c r="N430" s="14" t="s">
        <v>13</v>
      </c>
      <c r="O430" s="14" t="s">
        <v>14</v>
      </c>
      <c r="P430" s="14" t="s">
        <v>838</v>
      </c>
      <c r="Q430" s="12">
        <f t="shared" si="52"/>
        <v>1</v>
      </c>
      <c r="R430" s="12" cm="1">
        <f t="array" ref="R430">SUMPRODUCT(($G$2:$G$3117=G430)*(Q430&gt;$Q$2:$Q$3117))+1</f>
        <v>1</v>
      </c>
      <c r="S430" s="12">
        <f t="shared" si="53"/>
        <v>100738</v>
      </c>
      <c r="T430" cm="1">
        <f t="array" ref="T430">SUMPRODUCT(($G$2:$G$3117=G430)*(S430&gt;$S$2:$S$3117))+1</f>
        <v>1</v>
      </c>
      <c r="U430" t="str">
        <f t="shared" si="54"/>
        <v xml:space="preserve">DONCASTER </v>
      </c>
      <c r="V430">
        <v>0</v>
      </c>
      <c r="W430" t="s">
        <v>19</v>
      </c>
      <c r="X430">
        <f t="shared" si="55"/>
        <v>2023</v>
      </c>
    </row>
    <row r="431" spans="1:24" x14ac:dyDescent="0.25">
      <c r="A431" s="10" t="str">
        <f t="shared" si="48"/>
        <v/>
      </c>
      <c r="B431" s="10" t="str">
        <f t="shared" si="49"/>
        <v/>
      </c>
      <c r="C431" s="10" t="str">
        <f t="shared" si="50"/>
        <v>Afternoon45107</v>
      </c>
      <c r="D431" s="5" t="str">
        <f>IF('by region'!$C$2="Any","Any",'Fixture list'!W431)&amp;M431&amp;IF('by region'!$I$2="Any","Any",N431)&amp;G431</f>
        <v>AnyFlatAny45107</v>
      </c>
      <c r="E431" s="5" t="e">
        <f>IF(I431=#REF!,'Fixture list'!G431,"")</f>
        <v>#REF!</v>
      </c>
      <c r="F431" s="5" t="str">
        <f t="shared" si="51"/>
        <v>451072</v>
      </c>
      <c r="G431" s="13">
        <v>45107</v>
      </c>
      <c r="H431" s="14" t="s">
        <v>35</v>
      </c>
      <c r="I431" s="14" t="s">
        <v>59</v>
      </c>
      <c r="J431" s="14" t="s">
        <v>9</v>
      </c>
      <c r="K431" s="14" t="s">
        <v>24</v>
      </c>
      <c r="L431" s="14" t="s">
        <v>11</v>
      </c>
      <c r="M431" s="14" t="s">
        <v>25</v>
      </c>
      <c r="N431" s="14" t="s">
        <v>13</v>
      </c>
      <c r="O431" s="14" t="s">
        <v>14</v>
      </c>
      <c r="P431" s="14" t="s">
        <v>895</v>
      </c>
      <c r="Q431" s="12">
        <f t="shared" si="52"/>
        <v>1</v>
      </c>
      <c r="R431" s="12" cm="1">
        <f t="array" ref="R431">SUMPRODUCT(($G$2:$G$3117=G431)*(Q431&gt;$Q$2:$Q$3117))+1</f>
        <v>1</v>
      </c>
      <c r="S431" s="12">
        <f t="shared" si="53"/>
        <v>101789</v>
      </c>
      <c r="T431" cm="1">
        <f t="array" ref="T431">SUMPRODUCT(($G$2:$G$3117=G431)*(S431&gt;$S$2:$S$3117))+1</f>
        <v>2</v>
      </c>
      <c r="U431" t="str">
        <f t="shared" si="54"/>
        <v xml:space="preserve">DONCASTER </v>
      </c>
      <c r="V431">
        <v>0</v>
      </c>
      <c r="W431" t="s">
        <v>17</v>
      </c>
      <c r="X431">
        <f t="shared" si="55"/>
        <v>2023</v>
      </c>
    </row>
    <row r="432" spans="1:24" x14ac:dyDescent="0.25">
      <c r="A432" s="10" t="str">
        <f t="shared" si="48"/>
        <v/>
      </c>
      <c r="B432" s="10" t="str">
        <f t="shared" si="49"/>
        <v/>
      </c>
      <c r="C432" s="10" t="str">
        <f t="shared" si="50"/>
        <v>Evening45108</v>
      </c>
      <c r="D432" s="5" t="str">
        <f>IF('by region'!$C$2="Any","Any",'Fixture list'!W432)&amp;M432&amp;IF('by region'!$I$2="Any","Any",N432)&amp;G432</f>
        <v>AnyFlatAny45108</v>
      </c>
      <c r="E432" s="5" t="e">
        <f>IF(I432=#REF!,'Fixture list'!G432,"")</f>
        <v>#REF!</v>
      </c>
      <c r="F432" s="5" t="str">
        <f t="shared" si="51"/>
        <v>451085</v>
      </c>
      <c r="G432" s="13">
        <v>45108</v>
      </c>
      <c r="H432" s="14" t="s">
        <v>37</v>
      </c>
      <c r="I432" s="14" t="s">
        <v>59</v>
      </c>
      <c r="J432" s="14" t="s">
        <v>80</v>
      </c>
      <c r="K432" s="14" t="s">
        <v>24</v>
      </c>
      <c r="L432" s="14" t="s">
        <v>11</v>
      </c>
      <c r="M432" s="14" t="s">
        <v>25</v>
      </c>
      <c r="N432" s="14" t="s">
        <v>13</v>
      </c>
      <c r="O432" s="14" t="s">
        <v>14</v>
      </c>
      <c r="P432" s="14" t="s">
        <v>901</v>
      </c>
      <c r="Q432" s="12">
        <f t="shared" si="52"/>
        <v>2</v>
      </c>
      <c r="R432" s="12" cm="1">
        <f t="array" ref="R432">SUMPRODUCT(($G$2:$G$3117=G432)*(Q432&gt;$Q$2:$Q$3117))+1</f>
        <v>5</v>
      </c>
      <c r="S432" s="12">
        <f t="shared" si="53"/>
        <v>500737</v>
      </c>
      <c r="T432" cm="1">
        <f t="array" ref="T432">SUMPRODUCT(($G$2:$G$3117=G432)*(S432&gt;$S$2:$S$3117))+1</f>
        <v>5</v>
      </c>
      <c r="U432" t="str">
        <f t="shared" si="54"/>
        <v>DONCASTER †</v>
      </c>
      <c r="V432">
        <v>0</v>
      </c>
      <c r="W432" t="s">
        <v>19</v>
      </c>
      <c r="X432">
        <f t="shared" si="55"/>
        <v>2023</v>
      </c>
    </row>
    <row r="433" spans="1:24" x14ac:dyDescent="0.25">
      <c r="A433" s="10" t="str">
        <f t="shared" si="48"/>
        <v/>
      </c>
      <c r="B433" s="10" t="str">
        <f t="shared" si="49"/>
        <v/>
      </c>
      <c r="C433" s="10" t="str">
        <f t="shared" si="50"/>
        <v>Afternoon45114</v>
      </c>
      <c r="D433" s="5" t="str">
        <f>IF('by region'!$C$2="Any","Any",'Fixture list'!W433)&amp;M433&amp;IF('by region'!$I$2="Any","Any",N433)&amp;G433</f>
        <v>AnyFlatAny45114</v>
      </c>
      <c r="E433" s="5" t="e">
        <f>IF(I433=#REF!,'Fixture list'!G433,"")</f>
        <v>#REF!</v>
      </c>
      <c r="F433" s="5" t="str">
        <f t="shared" si="51"/>
        <v>451143</v>
      </c>
      <c r="G433" s="13">
        <v>45114</v>
      </c>
      <c r="H433" s="14" t="s">
        <v>35</v>
      </c>
      <c r="I433" s="14" t="s">
        <v>59</v>
      </c>
      <c r="J433" s="14" t="s">
        <v>9</v>
      </c>
      <c r="K433" s="14" t="s">
        <v>24</v>
      </c>
      <c r="L433" s="14" t="s">
        <v>11</v>
      </c>
      <c r="M433" s="14" t="s">
        <v>25</v>
      </c>
      <c r="N433" s="14" t="s">
        <v>13</v>
      </c>
      <c r="O433" s="14" t="s">
        <v>14</v>
      </c>
      <c r="P433" s="14" t="s">
        <v>928</v>
      </c>
      <c r="Q433" s="12">
        <f t="shared" si="52"/>
        <v>1</v>
      </c>
      <c r="R433" s="12" cm="1">
        <f t="array" ref="R433">SUMPRODUCT(($G$2:$G$3117=G433)*(Q433&gt;$Q$2:$Q$3117))+1</f>
        <v>1</v>
      </c>
      <c r="S433" s="12">
        <f t="shared" si="53"/>
        <v>101815</v>
      </c>
      <c r="T433" cm="1">
        <f t="array" ref="T433">SUMPRODUCT(($G$2:$G$3117=G433)*(S433&gt;$S$2:$S$3117))+1</f>
        <v>3</v>
      </c>
      <c r="U433" t="str">
        <f t="shared" si="54"/>
        <v xml:space="preserve">DONCASTER </v>
      </c>
      <c r="V433">
        <v>0</v>
      </c>
      <c r="W433" t="s">
        <v>11</v>
      </c>
      <c r="X433">
        <f t="shared" si="55"/>
        <v>2023</v>
      </c>
    </row>
    <row r="434" spans="1:24" x14ac:dyDescent="0.25">
      <c r="A434" s="10" t="str">
        <f t="shared" si="48"/>
        <v/>
      </c>
      <c r="B434" s="10" t="str">
        <f t="shared" si="49"/>
        <v/>
      </c>
      <c r="C434" s="10" t="str">
        <f t="shared" si="50"/>
        <v>Afternoon45120</v>
      </c>
      <c r="D434" s="5" t="str">
        <f>IF('by region'!$C$2="Any","Any",'Fixture list'!W434)&amp;M434&amp;IF('by region'!$I$2="Any","Any",N434)&amp;G434</f>
        <v>AnyFlatAny45120</v>
      </c>
      <c r="E434" s="5" t="e">
        <f>IF(I434=#REF!,'Fixture list'!G434,"")</f>
        <v>#REF!</v>
      </c>
      <c r="F434" s="5" t="str">
        <f t="shared" si="51"/>
        <v>451201</v>
      </c>
      <c r="G434" s="13">
        <v>45120</v>
      </c>
      <c r="H434" s="14" t="s">
        <v>34</v>
      </c>
      <c r="I434" s="14" t="s">
        <v>59</v>
      </c>
      <c r="J434" s="14" t="s">
        <v>9</v>
      </c>
      <c r="K434" s="14" t="s">
        <v>24</v>
      </c>
      <c r="L434" s="14" t="s">
        <v>11</v>
      </c>
      <c r="M434" s="14" t="s">
        <v>25</v>
      </c>
      <c r="N434" s="14" t="s">
        <v>13</v>
      </c>
      <c r="O434" s="14" t="s">
        <v>14</v>
      </c>
      <c r="P434" s="14" t="s">
        <v>955</v>
      </c>
      <c r="Q434" s="12">
        <f t="shared" si="52"/>
        <v>1</v>
      </c>
      <c r="R434" s="12" cm="1">
        <f t="array" ref="R434">SUMPRODUCT(($G$2:$G$3117=G434)*(Q434&gt;$Q$2:$Q$3117))+1</f>
        <v>1</v>
      </c>
      <c r="S434" s="12">
        <f t="shared" si="53"/>
        <v>100739</v>
      </c>
      <c r="T434" cm="1">
        <f t="array" ref="T434">SUMPRODUCT(($G$2:$G$3117=G434)*(S434&gt;$S$2:$S$3117))+1</f>
        <v>1</v>
      </c>
      <c r="U434" t="str">
        <f t="shared" si="54"/>
        <v xml:space="preserve">DONCASTER </v>
      </c>
      <c r="V434">
        <v>0</v>
      </c>
      <c r="W434" t="s">
        <v>11</v>
      </c>
      <c r="X434">
        <f t="shared" si="55"/>
        <v>2023</v>
      </c>
    </row>
    <row r="435" spans="1:24" x14ac:dyDescent="0.25">
      <c r="A435" s="10" t="str">
        <f t="shared" si="48"/>
        <v/>
      </c>
      <c r="B435" s="10" t="str">
        <f t="shared" si="49"/>
        <v/>
      </c>
      <c r="C435" s="10" t="str">
        <f t="shared" si="50"/>
        <v>Evening45129</v>
      </c>
      <c r="D435" s="5" t="str">
        <f>IF('by region'!$C$2="Any","Any",'Fixture list'!W435)&amp;M435&amp;IF('by region'!$I$2="Any","Any",N435)&amp;G435</f>
        <v>AnyFlatAny45129</v>
      </c>
      <c r="E435" s="5" t="e">
        <f>IF(I435=#REF!,'Fixture list'!G435,"")</f>
        <v>#REF!</v>
      </c>
      <c r="F435" s="5" t="str">
        <f t="shared" si="51"/>
        <v>451295</v>
      </c>
      <c r="G435" s="13">
        <v>45129</v>
      </c>
      <c r="H435" s="14" t="s">
        <v>37</v>
      </c>
      <c r="I435" s="14" t="s">
        <v>59</v>
      </c>
      <c r="J435" s="14" t="s">
        <v>80</v>
      </c>
      <c r="K435" s="14" t="s">
        <v>24</v>
      </c>
      <c r="L435" s="14" t="s">
        <v>11</v>
      </c>
      <c r="M435" s="14" t="s">
        <v>25</v>
      </c>
      <c r="N435" s="14" t="s">
        <v>13</v>
      </c>
      <c r="O435" s="14" t="s">
        <v>14</v>
      </c>
      <c r="P435" s="14" t="s">
        <v>996</v>
      </c>
      <c r="Q435" s="12">
        <f t="shared" si="52"/>
        <v>2</v>
      </c>
      <c r="R435" s="12" cm="1">
        <f t="array" ref="R435">SUMPRODUCT(($G$2:$G$3117=G435)*(Q435&gt;$Q$2:$Q$3117))+1</f>
        <v>6</v>
      </c>
      <c r="S435" s="12">
        <f t="shared" si="53"/>
        <v>600717</v>
      </c>
      <c r="T435" cm="1">
        <f t="array" ref="T435">SUMPRODUCT(($G$2:$G$3117=G435)*(S435&gt;$S$2:$S$3117))+1</f>
        <v>5</v>
      </c>
      <c r="U435" t="str">
        <f t="shared" si="54"/>
        <v>DONCASTER †</v>
      </c>
      <c r="V435">
        <v>0</v>
      </c>
      <c r="W435" t="s">
        <v>19</v>
      </c>
      <c r="X435">
        <f t="shared" si="55"/>
        <v>2023</v>
      </c>
    </row>
    <row r="436" spans="1:24" x14ac:dyDescent="0.25">
      <c r="A436" s="10" t="str">
        <f t="shared" si="48"/>
        <v/>
      </c>
      <c r="B436" s="10" t="str">
        <f t="shared" si="49"/>
        <v/>
      </c>
      <c r="C436" s="10" t="str">
        <f t="shared" si="50"/>
        <v>Evening45134</v>
      </c>
      <c r="D436" s="5" t="str">
        <f>IF('by region'!$C$2="Any","Any",'Fixture list'!W436)&amp;M436&amp;IF('by region'!$I$2="Any","Any",N436)&amp;G436</f>
        <v>AnyFlatAny45134</v>
      </c>
      <c r="E436" s="5" t="e">
        <f>IF(I436=#REF!,'Fixture list'!G436,"")</f>
        <v>#REF!</v>
      </c>
      <c r="F436" s="5" t="str">
        <f t="shared" si="51"/>
        <v>451344</v>
      </c>
      <c r="G436" s="13">
        <v>45134</v>
      </c>
      <c r="H436" s="14" t="s">
        <v>34</v>
      </c>
      <c r="I436" s="14" t="s">
        <v>59</v>
      </c>
      <c r="J436" s="14" t="s">
        <v>80</v>
      </c>
      <c r="K436" s="14" t="s">
        <v>24</v>
      </c>
      <c r="L436" s="14" t="s">
        <v>11</v>
      </c>
      <c r="M436" s="14" t="s">
        <v>25</v>
      </c>
      <c r="N436" s="14" t="s">
        <v>13</v>
      </c>
      <c r="O436" s="14" t="s">
        <v>14</v>
      </c>
      <c r="P436" s="14" t="s">
        <v>1019</v>
      </c>
      <c r="Q436" s="12">
        <f t="shared" si="52"/>
        <v>2</v>
      </c>
      <c r="R436" s="12" cm="1">
        <f t="array" ref="R436">SUMPRODUCT(($G$2:$G$3117=G436)*(Q436&gt;$Q$2:$Q$3117))+1</f>
        <v>4</v>
      </c>
      <c r="S436" s="12">
        <f t="shared" si="53"/>
        <v>400722</v>
      </c>
      <c r="T436" cm="1">
        <f t="array" ref="T436">SUMPRODUCT(($G$2:$G$3117=G436)*(S436&gt;$S$2:$S$3117))+1</f>
        <v>4</v>
      </c>
      <c r="U436" t="str">
        <f t="shared" si="54"/>
        <v>DONCASTER †</v>
      </c>
      <c r="V436">
        <v>0</v>
      </c>
      <c r="W436" t="s">
        <v>17</v>
      </c>
      <c r="X436">
        <f t="shared" si="55"/>
        <v>2023</v>
      </c>
    </row>
    <row r="437" spans="1:24" x14ac:dyDescent="0.25">
      <c r="A437" s="10" t="str">
        <f t="shared" si="48"/>
        <v/>
      </c>
      <c r="B437" s="10" t="str">
        <f t="shared" si="49"/>
        <v/>
      </c>
      <c r="C437" s="10" t="str">
        <f t="shared" si="50"/>
        <v>Afternoon45143</v>
      </c>
      <c r="D437" s="5" t="str">
        <f>IF('by region'!$C$2="Any","Any",'Fixture list'!W437)&amp;M437&amp;IF('by region'!$I$2="Any","Any",N437)&amp;G437</f>
        <v>AnyFlatAny45143</v>
      </c>
      <c r="E437" s="5" t="e">
        <f>IF(I437=#REF!,'Fixture list'!G437,"")</f>
        <v>#REF!</v>
      </c>
      <c r="F437" s="5" t="str">
        <f t="shared" si="51"/>
        <v>451431</v>
      </c>
      <c r="G437" s="13">
        <v>45143</v>
      </c>
      <c r="H437" s="14" t="s">
        <v>37</v>
      </c>
      <c r="I437" s="14" t="s">
        <v>59</v>
      </c>
      <c r="J437" s="14" t="s">
        <v>9</v>
      </c>
      <c r="K437" s="14" t="s">
        <v>24</v>
      </c>
      <c r="L437" s="14" t="s">
        <v>11</v>
      </c>
      <c r="M437" s="14" t="s">
        <v>25</v>
      </c>
      <c r="N437" s="14" t="s">
        <v>13</v>
      </c>
      <c r="O437" s="14" t="s">
        <v>14</v>
      </c>
      <c r="P437" s="14" t="s">
        <v>1063</v>
      </c>
      <c r="Q437" s="12">
        <f t="shared" si="52"/>
        <v>1</v>
      </c>
      <c r="R437" s="12" cm="1">
        <f t="array" ref="R437">SUMPRODUCT(($G$2:$G$3117=G437)*(Q437&gt;$Q$2:$Q$3117))+1</f>
        <v>1</v>
      </c>
      <c r="S437" s="12">
        <f t="shared" si="53"/>
        <v>100721</v>
      </c>
      <c r="T437" cm="1">
        <f t="array" ref="T437">SUMPRODUCT(($G$2:$G$3117=G437)*(S437&gt;$S$2:$S$3117))+1</f>
        <v>1</v>
      </c>
      <c r="U437" t="str">
        <f t="shared" si="54"/>
        <v xml:space="preserve">DONCASTER </v>
      </c>
      <c r="V437">
        <v>0</v>
      </c>
      <c r="W437" t="s">
        <v>11</v>
      </c>
      <c r="X437">
        <f t="shared" si="55"/>
        <v>2023</v>
      </c>
    </row>
    <row r="438" spans="1:24" x14ac:dyDescent="0.25">
      <c r="A438" s="10" t="str">
        <f t="shared" si="48"/>
        <v/>
      </c>
      <c r="B438" s="10" t="str">
        <f t="shared" si="49"/>
        <v/>
      </c>
      <c r="C438" s="10" t="str">
        <f t="shared" si="50"/>
        <v>Afternoon45157</v>
      </c>
      <c r="D438" s="5" t="str">
        <f>IF('by region'!$C$2="Any","Any",'Fixture list'!W438)&amp;M438&amp;IF('by region'!$I$2="Any","Any",N438)&amp;G438</f>
        <v>AnyFlatAny45157</v>
      </c>
      <c r="E438" s="5" t="e">
        <f>IF(I438=#REF!,'Fixture list'!G438,"")</f>
        <v>#REF!</v>
      </c>
      <c r="F438" s="5" t="str">
        <f t="shared" si="51"/>
        <v>451571</v>
      </c>
      <c r="G438" s="13">
        <v>45157</v>
      </c>
      <c r="H438" s="14" t="s">
        <v>37</v>
      </c>
      <c r="I438" s="14" t="s">
        <v>59</v>
      </c>
      <c r="J438" s="14" t="s">
        <v>9</v>
      </c>
      <c r="K438" s="14" t="s">
        <v>24</v>
      </c>
      <c r="L438" s="14" t="s">
        <v>11</v>
      </c>
      <c r="M438" s="14" t="s">
        <v>25</v>
      </c>
      <c r="N438" s="14" t="s">
        <v>13</v>
      </c>
      <c r="O438" s="14" t="s">
        <v>14</v>
      </c>
      <c r="P438" s="14" t="s">
        <v>1126</v>
      </c>
      <c r="Q438" s="12">
        <f t="shared" si="52"/>
        <v>1</v>
      </c>
      <c r="R438" s="12" cm="1">
        <f t="array" ref="R438">SUMPRODUCT(($G$2:$G$3117=G438)*(Q438&gt;$Q$2:$Q$3117))+1</f>
        <v>1</v>
      </c>
      <c r="S438" s="12">
        <f t="shared" si="53"/>
        <v>100716</v>
      </c>
      <c r="T438" cm="1">
        <f t="array" ref="T438">SUMPRODUCT(($G$2:$G$3117=G438)*(S438&gt;$S$2:$S$3117))+1</f>
        <v>1</v>
      </c>
      <c r="U438" t="str">
        <f t="shared" si="54"/>
        <v xml:space="preserve">DONCASTER </v>
      </c>
      <c r="V438">
        <v>0</v>
      </c>
      <c r="W438" t="s">
        <v>11</v>
      </c>
      <c r="X438">
        <f t="shared" si="55"/>
        <v>2023</v>
      </c>
    </row>
    <row r="439" spans="1:24" x14ac:dyDescent="0.25">
      <c r="A439" s="10" t="str">
        <f t="shared" si="48"/>
        <v/>
      </c>
      <c r="B439" s="10" t="str">
        <f t="shared" si="49"/>
        <v/>
      </c>
      <c r="C439" s="10" t="str">
        <f t="shared" si="50"/>
        <v>Afternoon45183</v>
      </c>
      <c r="D439" s="5" t="str">
        <f>IF('by region'!$C$2="Any","Any",'Fixture list'!W439)&amp;M439&amp;IF('by region'!$I$2="Any","Any",N439)&amp;G439</f>
        <v>AnyFlatAny45183</v>
      </c>
      <c r="E439" s="5" t="e">
        <f>IF(I439=#REF!,'Fixture list'!G439,"")</f>
        <v>#REF!</v>
      </c>
      <c r="F439" s="5" t="str">
        <f t="shared" si="51"/>
        <v>451832</v>
      </c>
      <c r="G439" s="13">
        <v>45183</v>
      </c>
      <c r="H439" s="14" t="s">
        <v>34</v>
      </c>
      <c r="I439" s="14" t="s">
        <v>59</v>
      </c>
      <c r="J439" s="14" t="s">
        <v>9</v>
      </c>
      <c r="K439" s="14" t="s">
        <v>24</v>
      </c>
      <c r="L439" s="14" t="s">
        <v>19</v>
      </c>
      <c r="M439" s="14" t="s">
        <v>25</v>
      </c>
      <c r="N439" s="14" t="s">
        <v>13</v>
      </c>
      <c r="O439" s="14" t="s">
        <v>14</v>
      </c>
      <c r="P439" s="14" t="s">
        <v>1242</v>
      </c>
      <c r="Q439" s="12">
        <f t="shared" si="52"/>
        <v>1</v>
      </c>
      <c r="R439" s="12" cm="1">
        <f t="array" ref="R439">SUMPRODUCT(($G$2:$G$3117=G439)*(Q439&gt;$Q$2:$Q$3117))+1</f>
        <v>1</v>
      </c>
      <c r="S439" s="12">
        <f t="shared" si="53"/>
        <v>100724</v>
      </c>
      <c r="T439" cm="1">
        <f t="array" ref="T439">SUMPRODUCT(($G$2:$G$3117=G439)*(S439&gt;$S$2:$S$3117))+1</f>
        <v>2</v>
      </c>
      <c r="U439" t="str">
        <f t="shared" si="54"/>
        <v xml:space="preserve">DONCASTER </v>
      </c>
      <c r="V439">
        <v>0</v>
      </c>
      <c r="W439" t="s">
        <v>17</v>
      </c>
      <c r="X439">
        <f t="shared" si="55"/>
        <v>2023</v>
      </c>
    </row>
    <row r="440" spans="1:24" x14ac:dyDescent="0.25">
      <c r="A440" s="10" t="str">
        <f t="shared" si="48"/>
        <v/>
      </c>
      <c r="B440" s="10" t="str">
        <f t="shared" si="49"/>
        <v/>
      </c>
      <c r="C440" s="10" t="str">
        <f t="shared" si="50"/>
        <v>Afternoon45184</v>
      </c>
      <c r="D440" s="5" t="str">
        <f>IF('by region'!$C$2="Any","Any",'Fixture list'!W440)&amp;M440&amp;IF('by region'!$I$2="Any","Any",N440)&amp;G440</f>
        <v>AnyFlatAny45184</v>
      </c>
      <c r="E440" s="5" t="e">
        <f>IF(I440=#REF!,'Fixture list'!G440,"")</f>
        <v>#REF!</v>
      </c>
      <c r="F440" s="5" t="str">
        <f t="shared" si="51"/>
        <v>451841</v>
      </c>
      <c r="G440" s="13">
        <v>45184</v>
      </c>
      <c r="H440" s="14" t="s">
        <v>35</v>
      </c>
      <c r="I440" s="14" t="s">
        <v>59</v>
      </c>
      <c r="J440" s="14" t="s">
        <v>9</v>
      </c>
      <c r="K440" s="14" t="s">
        <v>24</v>
      </c>
      <c r="L440" s="14" t="s">
        <v>19</v>
      </c>
      <c r="M440" s="14" t="s">
        <v>25</v>
      </c>
      <c r="N440" s="14" t="s">
        <v>13</v>
      </c>
      <c r="O440" s="14" t="s">
        <v>14</v>
      </c>
      <c r="P440" s="14" t="s">
        <v>1245</v>
      </c>
      <c r="Q440" s="12">
        <f t="shared" si="52"/>
        <v>1</v>
      </c>
      <c r="R440" s="12" cm="1">
        <f t="array" ref="R440">SUMPRODUCT(($G$2:$G$3117=G440)*(Q440&gt;$Q$2:$Q$3117))+1</f>
        <v>1</v>
      </c>
      <c r="S440" s="12">
        <f t="shared" si="53"/>
        <v>100725</v>
      </c>
      <c r="T440" cm="1">
        <f t="array" ref="T440">SUMPRODUCT(($G$2:$G$3117=G440)*(S440&gt;$S$2:$S$3117))+1</f>
        <v>1</v>
      </c>
      <c r="U440" t="str">
        <f t="shared" si="54"/>
        <v xml:space="preserve">DONCASTER </v>
      </c>
      <c r="V440">
        <v>0</v>
      </c>
      <c r="W440" t="s">
        <v>11</v>
      </c>
      <c r="X440">
        <f t="shared" si="55"/>
        <v>2023</v>
      </c>
    </row>
    <row r="441" spans="1:24" x14ac:dyDescent="0.25">
      <c r="A441" s="10" t="str">
        <f t="shared" si="48"/>
        <v/>
      </c>
      <c r="B441" s="10" t="str">
        <f t="shared" si="49"/>
        <v/>
      </c>
      <c r="C441" s="10" t="str">
        <f t="shared" si="50"/>
        <v>Afternoon45185</v>
      </c>
      <c r="D441" s="5" t="str">
        <f>IF('by region'!$C$2="Any","Any",'Fixture list'!W441)&amp;M441&amp;IF('by region'!$I$2="Any","Any",N441)&amp;G441</f>
        <v>AnyFlatAny45185</v>
      </c>
      <c r="E441" s="5" t="e">
        <f>IF(I441=#REF!,'Fixture list'!G441,"")</f>
        <v>#REF!</v>
      </c>
      <c r="F441" s="5" t="str">
        <f t="shared" si="51"/>
        <v>451853</v>
      </c>
      <c r="G441" s="13">
        <v>45185</v>
      </c>
      <c r="H441" s="14" t="s">
        <v>37</v>
      </c>
      <c r="I441" s="14" t="s">
        <v>59</v>
      </c>
      <c r="J441" s="14" t="s">
        <v>9</v>
      </c>
      <c r="K441" s="14" t="s">
        <v>24</v>
      </c>
      <c r="L441" s="14" t="s">
        <v>19</v>
      </c>
      <c r="M441" s="14" t="s">
        <v>25</v>
      </c>
      <c r="N441" s="14" t="s">
        <v>13</v>
      </c>
      <c r="O441" s="14" t="s">
        <v>14</v>
      </c>
      <c r="P441" s="14" t="s">
        <v>1250</v>
      </c>
      <c r="Q441" s="12">
        <f t="shared" si="52"/>
        <v>1</v>
      </c>
      <c r="R441" s="12" cm="1">
        <f t="array" ref="R441">SUMPRODUCT(($G$2:$G$3117=G441)*(Q441&gt;$Q$2:$Q$3117))+1</f>
        <v>1</v>
      </c>
      <c r="S441" s="12">
        <f t="shared" si="53"/>
        <v>100726</v>
      </c>
      <c r="T441" cm="1">
        <f t="array" ref="T441">SUMPRODUCT(($G$2:$G$3117=G441)*(S441&gt;$S$2:$S$3117))+1</f>
        <v>3</v>
      </c>
      <c r="U441" t="str">
        <f t="shared" si="54"/>
        <v xml:space="preserve">DONCASTER </v>
      </c>
      <c r="V441">
        <v>0</v>
      </c>
      <c r="W441" t="s">
        <v>19</v>
      </c>
      <c r="X441">
        <f t="shared" si="55"/>
        <v>2023</v>
      </c>
    </row>
    <row r="442" spans="1:24" x14ac:dyDescent="0.25">
      <c r="A442" s="10" t="str">
        <f t="shared" si="48"/>
        <v/>
      </c>
      <c r="B442" s="10" t="str">
        <f t="shared" si="49"/>
        <v/>
      </c>
      <c r="C442" s="10" t="str">
        <f t="shared" si="50"/>
        <v>Afternoon45186</v>
      </c>
      <c r="D442" s="5" t="str">
        <f>IF('by region'!$C$2="Any","Any",'Fixture list'!W442)&amp;M442&amp;IF('by region'!$I$2="Any","Any",N442)&amp;G442</f>
        <v>AnyFlatAny45186</v>
      </c>
      <c r="E442" s="5" t="e">
        <f>IF(I442=#REF!,'Fixture list'!G442,"")</f>
        <v>#REF!</v>
      </c>
      <c r="F442" s="5" t="str">
        <f t="shared" si="51"/>
        <v>451862</v>
      </c>
      <c r="G442" s="13">
        <v>45186</v>
      </c>
      <c r="H442" s="14" t="s">
        <v>40</v>
      </c>
      <c r="I442" s="14" t="s">
        <v>59</v>
      </c>
      <c r="J442" s="14" t="s">
        <v>9</v>
      </c>
      <c r="K442" s="14" t="s">
        <v>24</v>
      </c>
      <c r="L442" s="14" t="s">
        <v>11</v>
      </c>
      <c r="M442" s="14" t="s">
        <v>25</v>
      </c>
      <c r="N442" s="14" t="s">
        <v>13</v>
      </c>
      <c r="O442" s="14" t="s">
        <v>14</v>
      </c>
      <c r="P442" s="14" t="s">
        <v>1253</v>
      </c>
      <c r="Q442" s="12">
        <f t="shared" si="52"/>
        <v>1</v>
      </c>
      <c r="R442" s="12" cm="1">
        <f t="array" ref="R442">SUMPRODUCT(($G$2:$G$3117=G442)*(Q442&gt;$Q$2:$Q$3117))+1</f>
        <v>1</v>
      </c>
      <c r="S442" s="12">
        <f t="shared" si="53"/>
        <v>100842</v>
      </c>
      <c r="T442" cm="1">
        <f t="array" ref="T442">SUMPRODUCT(($G$2:$G$3117=G442)*(S442&gt;$S$2:$S$3117))+1</f>
        <v>2</v>
      </c>
      <c r="U442" t="str">
        <f t="shared" si="54"/>
        <v xml:space="preserve">DONCASTER </v>
      </c>
      <c r="V442">
        <v>0</v>
      </c>
      <c r="W442" t="s">
        <v>17</v>
      </c>
      <c r="X442">
        <f t="shared" si="55"/>
        <v>2023</v>
      </c>
    </row>
    <row r="443" spans="1:24" x14ac:dyDescent="0.25">
      <c r="A443" s="10" t="str">
        <f t="shared" si="48"/>
        <v/>
      </c>
      <c r="B443" s="10" t="str">
        <f t="shared" si="49"/>
        <v/>
      </c>
      <c r="C443" s="10" t="str">
        <f t="shared" si="50"/>
        <v>Afternoon45226</v>
      </c>
      <c r="D443" s="5" t="str">
        <f>IF('by region'!$C$2="Any","Any",'Fixture list'!W443)&amp;M443&amp;IF('by region'!$I$2="Any","Any",N443)&amp;G443</f>
        <v>AnyFlatAny45226</v>
      </c>
      <c r="E443" s="5" t="e">
        <f>IF(I443=#REF!,'Fixture list'!G443,"")</f>
        <v>#REF!</v>
      </c>
      <c r="F443" s="5" t="str">
        <f t="shared" si="51"/>
        <v>452262</v>
      </c>
      <c r="G443" s="13">
        <v>45226</v>
      </c>
      <c r="H443" s="14" t="s">
        <v>35</v>
      </c>
      <c r="I443" s="14" t="s">
        <v>59</v>
      </c>
      <c r="J443" s="14" t="s">
        <v>9</v>
      </c>
      <c r="K443" s="14" t="s">
        <v>24</v>
      </c>
      <c r="L443" s="14" t="s">
        <v>19</v>
      </c>
      <c r="M443" s="14" t="s">
        <v>25</v>
      </c>
      <c r="N443" s="14" t="s">
        <v>13</v>
      </c>
      <c r="O443" s="14" t="s">
        <v>14</v>
      </c>
      <c r="P443" s="14" t="s">
        <v>1411</v>
      </c>
      <c r="Q443" s="12">
        <f t="shared" si="52"/>
        <v>1</v>
      </c>
      <c r="R443" s="12" cm="1">
        <f t="array" ref="R443">SUMPRODUCT(($G$2:$G$3117=G443)*(Q443&gt;$Q$2:$Q$3117))+1</f>
        <v>1</v>
      </c>
      <c r="S443" s="12">
        <f t="shared" si="53"/>
        <v>100727</v>
      </c>
      <c r="T443" cm="1">
        <f t="array" ref="T443">SUMPRODUCT(($G$2:$G$3117=G443)*(S443&gt;$S$2:$S$3117))+1</f>
        <v>2</v>
      </c>
      <c r="U443" t="str">
        <f t="shared" si="54"/>
        <v xml:space="preserve">DONCASTER </v>
      </c>
      <c r="V443">
        <v>0</v>
      </c>
      <c r="W443" t="s">
        <v>30</v>
      </c>
      <c r="X443">
        <f t="shared" si="55"/>
        <v>2023</v>
      </c>
    </row>
    <row r="444" spans="1:24" x14ac:dyDescent="0.25">
      <c r="A444" s="10" t="str">
        <f t="shared" si="48"/>
        <v/>
      </c>
      <c r="B444" s="10" t="str">
        <f t="shared" si="49"/>
        <v/>
      </c>
      <c r="C444" s="10" t="str">
        <f t="shared" si="50"/>
        <v>Afternoon45227</v>
      </c>
      <c r="D444" s="5" t="str">
        <f>IF('by region'!$C$2="Any","Any",'Fixture list'!W444)&amp;M444&amp;IF('by region'!$I$2="Any","Any",N444)&amp;G444</f>
        <v>AnyFlatAny45227</v>
      </c>
      <c r="E444" s="5" t="e">
        <f>IF(I444=#REF!,'Fixture list'!G444,"")</f>
        <v>#REF!</v>
      </c>
      <c r="F444" s="5" t="str">
        <f t="shared" si="51"/>
        <v>452272</v>
      </c>
      <c r="G444" s="13">
        <v>45227</v>
      </c>
      <c r="H444" s="14" t="s">
        <v>37</v>
      </c>
      <c r="I444" s="14" t="s">
        <v>59</v>
      </c>
      <c r="J444" s="14" t="s">
        <v>9</v>
      </c>
      <c r="K444" s="14" t="s">
        <v>24</v>
      </c>
      <c r="L444" s="14" t="s">
        <v>19</v>
      </c>
      <c r="M444" s="14" t="s">
        <v>25</v>
      </c>
      <c r="N444" s="14" t="s">
        <v>13</v>
      </c>
      <c r="O444" s="14" t="s">
        <v>14</v>
      </c>
      <c r="P444" s="14" t="s">
        <v>1415</v>
      </c>
      <c r="Q444" s="12">
        <f t="shared" si="52"/>
        <v>1</v>
      </c>
      <c r="R444" s="12" cm="1">
        <f t="array" ref="R444">SUMPRODUCT(($G$2:$G$3117=G444)*(Q444&gt;$Q$2:$Q$3117))+1</f>
        <v>1</v>
      </c>
      <c r="S444" s="12">
        <f t="shared" si="53"/>
        <v>100728</v>
      </c>
      <c r="T444" cm="1">
        <f t="array" ref="T444">SUMPRODUCT(($G$2:$G$3117=G444)*(S444&gt;$S$2:$S$3117))+1</f>
        <v>2</v>
      </c>
      <c r="U444" t="str">
        <f t="shared" si="54"/>
        <v xml:space="preserve">DONCASTER </v>
      </c>
      <c r="V444">
        <v>0</v>
      </c>
      <c r="W444" t="s">
        <v>11</v>
      </c>
      <c r="X444">
        <f t="shared" si="55"/>
        <v>2023</v>
      </c>
    </row>
    <row r="445" spans="1:24" x14ac:dyDescent="0.25">
      <c r="A445" s="10" t="str">
        <f t="shared" si="48"/>
        <v/>
      </c>
      <c r="B445" s="10" t="str">
        <f t="shared" si="49"/>
        <v/>
      </c>
      <c r="C445" s="10" t="str">
        <f t="shared" si="50"/>
        <v>Afternoon45241</v>
      </c>
      <c r="D445" s="5" t="str">
        <f>IF('by region'!$C$2="Any","Any",'Fixture list'!W445)&amp;M445&amp;IF('by region'!$I$2="Any","Any",N445)&amp;G445</f>
        <v>AnyFlatAny45241</v>
      </c>
      <c r="E445" s="5" t="e">
        <f>IF(I445=#REF!,'Fixture list'!G445,"")</f>
        <v>#REF!</v>
      </c>
      <c r="F445" s="5" t="str">
        <f t="shared" si="51"/>
        <v>452412</v>
      </c>
      <c r="G445" s="13">
        <v>45241</v>
      </c>
      <c r="H445" s="14" t="s">
        <v>37</v>
      </c>
      <c r="I445" s="14" t="s">
        <v>59</v>
      </c>
      <c r="J445" s="14" t="s">
        <v>9</v>
      </c>
      <c r="K445" s="14" t="s">
        <v>24</v>
      </c>
      <c r="L445" s="14" t="s">
        <v>11</v>
      </c>
      <c r="M445" s="14" t="s">
        <v>25</v>
      </c>
      <c r="N445" s="14" t="s">
        <v>13</v>
      </c>
      <c r="O445" s="14" t="s">
        <v>14</v>
      </c>
      <c r="P445" s="14" t="s">
        <v>1469</v>
      </c>
      <c r="Q445" s="12">
        <f t="shared" si="52"/>
        <v>1</v>
      </c>
      <c r="R445" s="12" cm="1">
        <f t="array" ref="R445">SUMPRODUCT(($G$2:$G$3117=G445)*(Q445&gt;$Q$2:$Q$3117))+1</f>
        <v>1</v>
      </c>
      <c r="S445" s="12">
        <f t="shared" si="53"/>
        <v>100735</v>
      </c>
      <c r="T445" cm="1">
        <f t="array" ref="T445">SUMPRODUCT(($G$2:$G$3117=G445)*(S445&gt;$S$2:$S$3117))+1</f>
        <v>2</v>
      </c>
      <c r="U445" t="str">
        <f t="shared" si="54"/>
        <v xml:space="preserve">DONCASTER </v>
      </c>
      <c r="V445">
        <v>0</v>
      </c>
      <c r="W445" t="s">
        <v>19</v>
      </c>
      <c r="X445">
        <f t="shared" si="55"/>
        <v>2023</v>
      </c>
    </row>
    <row r="446" spans="1:24" x14ac:dyDescent="0.25">
      <c r="A446" s="10" t="str">
        <f t="shared" si="48"/>
        <v/>
      </c>
      <c r="B446" s="10" t="str">
        <f t="shared" si="49"/>
        <v/>
      </c>
      <c r="C446" s="10" t="str">
        <f t="shared" si="50"/>
        <v>Afternoon45261</v>
      </c>
      <c r="D446" s="5" t="str">
        <f>IF('by region'!$C$2="Any","Any",'Fixture list'!W446)&amp;M446&amp;IF('by region'!$I$2="Any","Any",N446)&amp;G446</f>
        <v>AnyJumpAny45261</v>
      </c>
      <c r="E446" s="5" t="e">
        <f>IF(I446=#REF!,'Fixture list'!G446,"")</f>
        <v>#REF!</v>
      </c>
      <c r="F446" s="5" t="str">
        <f t="shared" si="51"/>
        <v>452612</v>
      </c>
      <c r="G446" s="13">
        <v>45261</v>
      </c>
      <c r="H446" s="14" t="s">
        <v>35</v>
      </c>
      <c r="I446" s="14" t="s">
        <v>59</v>
      </c>
      <c r="J446" s="14" t="s">
        <v>9</v>
      </c>
      <c r="K446" s="14" t="s">
        <v>24</v>
      </c>
      <c r="L446" s="14" t="s">
        <v>19</v>
      </c>
      <c r="M446" s="14" t="s">
        <v>12</v>
      </c>
      <c r="N446" s="14" t="s">
        <v>13</v>
      </c>
      <c r="O446" s="14" t="s">
        <v>14</v>
      </c>
      <c r="P446" s="14" t="s">
        <v>1538</v>
      </c>
      <c r="Q446" s="12">
        <f t="shared" si="52"/>
        <v>1</v>
      </c>
      <c r="R446" s="12" cm="1">
        <f t="array" ref="R446">SUMPRODUCT(($G$2:$G$3117=G446)*(Q446&gt;$Q$2:$Q$3117))+1</f>
        <v>1</v>
      </c>
      <c r="S446" s="12">
        <f t="shared" si="53"/>
        <v>101084</v>
      </c>
      <c r="T446" cm="1">
        <f t="array" ref="T446">SUMPRODUCT(($G$2:$G$3117=G446)*(S446&gt;$S$2:$S$3117))+1</f>
        <v>2</v>
      </c>
      <c r="U446" t="str">
        <f t="shared" si="54"/>
        <v xml:space="preserve">Doncaster </v>
      </c>
      <c r="V446">
        <v>0</v>
      </c>
      <c r="W446" t="s">
        <v>19</v>
      </c>
      <c r="X446">
        <f t="shared" si="55"/>
        <v>2023</v>
      </c>
    </row>
    <row r="447" spans="1:24" x14ac:dyDescent="0.25">
      <c r="A447" s="10" t="str">
        <f t="shared" si="48"/>
        <v/>
      </c>
      <c r="B447" s="10" t="str">
        <f t="shared" si="49"/>
        <v/>
      </c>
      <c r="C447" s="10" t="str">
        <f t="shared" si="50"/>
        <v>Afternoon45262</v>
      </c>
      <c r="D447" s="5" t="str">
        <f>IF('by region'!$C$2="Any","Any",'Fixture list'!W447)&amp;M447&amp;IF('by region'!$I$2="Any","Any",N447)&amp;G447</f>
        <v>AnyJumpAny45262</v>
      </c>
      <c r="E447" s="5" t="e">
        <f>IF(I447=#REF!,'Fixture list'!G447,"")</f>
        <v>#REF!</v>
      </c>
      <c r="F447" s="5" t="str">
        <f t="shared" si="51"/>
        <v>452624</v>
      </c>
      <c r="G447" s="13">
        <v>45262</v>
      </c>
      <c r="H447" s="14" t="s">
        <v>37</v>
      </c>
      <c r="I447" s="14" t="s">
        <v>59</v>
      </c>
      <c r="J447" s="14" t="s">
        <v>9</v>
      </c>
      <c r="K447" s="14" t="s">
        <v>24</v>
      </c>
      <c r="L447" s="14" t="s">
        <v>19</v>
      </c>
      <c r="M447" s="14" t="s">
        <v>12</v>
      </c>
      <c r="N447" s="14" t="s">
        <v>13</v>
      </c>
      <c r="O447" s="14" t="s">
        <v>14</v>
      </c>
      <c r="P447" s="14" t="s">
        <v>1543</v>
      </c>
      <c r="Q447" s="12">
        <f t="shared" si="52"/>
        <v>1</v>
      </c>
      <c r="R447" s="12" cm="1">
        <f t="array" ref="R447">SUMPRODUCT(($G$2:$G$3117=G447)*(Q447&gt;$Q$2:$Q$3117))+1</f>
        <v>1</v>
      </c>
      <c r="S447" s="12">
        <f t="shared" si="53"/>
        <v>101624</v>
      </c>
      <c r="T447" cm="1">
        <f t="array" ref="T447">SUMPRODUCT(($G$2:$G$3117=G447)*(S447&gt;$S$2:$S$3117))+1</f>
        <v>4</v>
      </c>
      <c r="U447" t="str">
        <f t="shared" si="54"/>
        <v xml:space="preserve">Doncaster </v>
      </c>
      <c r="V447">
        <v>0</v>
      </c>
      <c r="W447" t="s">
        <v>17</v>
      </c>
      <c r="X447">
        <f t="shared" si="55"/>
        <v>2023</v>
      </c>
    </row>
    <row r="448" spans="1:24" x14ac:dyDescent="0.25">
      <c r="A448" s="10" t="str">
        <f t="shared" si="48"/>
        <v/>
      </c>
      <c r="B448" s="10" t="str">
        <f t="shared" si="49"/>
        <v/>
      </c>
      <c r="C448" s="10" t="str">
        <f t="shared" si="50"/>
        <v>Afternoon45275</v>
      </c>
      <c r="D448" s="5" t="str">
        <f>IF('by region'!$C$2="Any","Any",'Fixture list'!W448)&amp;M448&amp;IF('by region'!$I$2="Any","Any",N448)&amp;G448</f>
        <v>AnyJumpAny45275</v>
      </c>
      <c r="E448" s="5" t="e">
        <f>IF(I448=#REF!,'Fixture list'!G448,"")</f>
        <v>#REF!</v>
      </c>
      <c r="F448" s="5" t="str">
        <f t="shared" si="51"/>
        <v>452753</v>
      </c>
      <c r="G448" s="13">
        <v>45275</v>
      </c>
      <c r="H448" s="14" t="s">
        <v>35</v>
      </c>
      <c r="I448" s="14" t="s">
        <v>59</v>
      </c>
      <c r="J448" s="14" t="s">
        <v>9</v>
      </c>
      <c r="K448" s="14" t="s">
        <v>24</v>
      </c>
      <c r="L448" s="14" t="s">
        <v>11</v>
      </c>
      <c r="M448" s="14" t="s">
        <v>12</v>
      </c>
      <c r="N448" s="14" t="s">
        <v>13</v>
      </c>
      <c r="O448" s="14" t="s">
        <v>14</v>
      </c>
      <c r="P448" s="14" t="s">
        <v>1590</v>
      </c>
      <c r="Q448" s="12">
        <f t="shared" si="52"/>
        <v>1</v>
      </c>
      <c r="R448" s="12" cm="1">
        <f t="array" ref="R448">SUMPRODUCT(($G$2:$G$3117=G448)*(Q448&gt;$Q$2:$Q$3117))+1</f>
        <v>1</v>
      </c>
      <c r="S448" s="12">
        <f t="shared" si="53"/>
        <v>101546</v>
      </c>
      <c r="T448" cm="1">
        <f t="array" ref="T448">SUMPRODUCT(($G$2:$G$3117=G448)*(S448&gt;$S$2:$S$3117))+1</f>
        <v>3</v>
      </c>
      <c r="U448" t="str">
        <f t="shared" si="54"/>
        <v xml:space="preserve">Doncaster </v>
      </c>
      <c r="V448">
        <v>0</v>
      </c>
      <c r="W448" t="s">
        <v>19</v>
      </c>
      <c r="X448">
        <f t="shared" si="55"/>
        <v>2023</v>
      </c>
    </row>
    <row r="449" spans="1:24" x14ac:dyDescent="0.25">
      <c r="A449" s="10" t="str">
        <f t="shared" si="48"/>
        <v/>
      </c>
      <c r="B449" s="10" t="str">
        <f t="shared" si="49"/>
        <v/>
      </c>
      <c r="C449" s="10" t="str">
        <f t="shared" si="50"/>
        <v>Afternoon45276</v>
      </c>
      <c r="D449" s="5" t="str">
        <f>IF('by region'!$C$2="Any","Any",'Fixture list'!W449)&amp;M449&amp;IF('by region'!$I$2="Any","Any",N449)&amp;G449</f>
        <v>AnyJumpAny45276</v>
      </c>
      <c r="E449" s="5" t="e">
        <f>IF(I449=#REF!,'Fixture list'!G449,"")</f>
        <v>#REF!</v>
      </c>
      <c r="F449" s="5" t="str">
        <f t="shared" si="51"/>
        <v>452762</v>
      </c>
      <c r="G449" s="13">
        <v>45276</v>
      </c>
      <c r="H449" s="14" t="s">
        <v>37</v>
      </c>
      <c r="I449" s="14" t="s">
        <v>59</v>
      </c>
      <c r="J449" s="14" t="s">
        <v>9</v>
      </c>
      <c r="K449" s="14" t="s">
        <v>24</v>
      </c>
      <c r="L449" s="14" t="s">
        <v>17</v>
      </c>
      <c r="M449" s="14" t="s">
        <v>12</v>
      </c>
      <c r="N449" s="14" t="s">
        <v>13</v>
      </c>
      <c r="O449" s="14" t="s">
        <v>14</v>
      </c>
      <c r="P449" s="14" t="s">
        <v>1594</v>
      </c>
      <c r="Q449" s="12">
        <f t="shared" si="52"/>
        <v>1</v>
      </c>
      <c r="R449" s="12" cm="1">
        <f t="array" ref="R449">SUMPRODUCT(($G$2:$G$3117=G449)*(Q449&gt;$Q$2:$Q$3117))+1</f>
        <v>1</v>
      </c>
      <c r="S449" s="12">
        <f t="shared" si="53"/>
        <v>100733</v>
      </c>
      <c r="T449" cm="1">
        <f t="array" ref="T449">SUMPRODUCT(($G$2:$G$3117=G449)*(S449&gt;$S$2:$S$3117))+1</f>
        <v>2</v>
      </c>
      <c r="U449" t="str">
        <f t="shared" si="54"/>
        <v xml:space="preserve">Doncaster </v>
      </c>
      <c r="V449">
        <v>0</v>
      </c>
      <c r="W449" t="s">
        <v>30</v>
      </c>
      <c r="X449">
        <f t="shared" si="55"/>
        <v>2023</v>
      </c>
    </row>
    <row r="450" spans="1:24" x14ac:dyDescent="0.25">
      <c r="A450" s="10" t="str">
        <f t="shared" ref="A450:A513" si="56">IF(YEAR(G450)=2024,P450,"")</f>
        <v/>
      </c>
      <c r="B450" s="10" t="str">
        <f t="shared" ref="B450:B513" si="57">IF(YEAR(G450)=2025,P450,"")</f>
        <v/>
      </c>
      <c r="C450" s="10" t="str">
        <f t="shared" ref="C450:C513" si="58">J450&amp;G450</f>
        <v>Afternoon45289</v>
      </c>
      <c r="D450" s="5" t="str">
        <f>IF('by region'!$C$2="Any","Any",'Fixture list'!W450)&amp;M450&amp;IF('by region'!$I$2="Any","Any",N450)&amp;G450</f>
        <v>AnyJumpAny45289</v>
      </c>
      <c r="E450" s="5" t="e">
        <f>IF(I450=#REF!,'Fixture list'!G450,"")</f>
        <v>#REF!</v>
      </c>
      <c r="F450" s="5" t="str">
        <f t="shared" ref="F450:F513" si="59">G450&amp;T450</f>
        <v>452891</v>
      </c>
      <c r="G450" s="13">
        <v>45289</v>
      </c>
      <c r="H450" s="14" t="s">
        <v>35</v>
      </c>
      <c r="I450" s="14" t="s">
        <v>59</v>
      </c>
      <c r="J450" s="14" t="s">
        <v>9</v>
      </c>
      <c r="K450" s="14" t="s">
        <v>24</v>
      </c>
      <c r="L450" s="14" t="s">
        <v>11</v>
      </c>
      <c r="M450" s="14" t="s">
        <v>12</v>
      </c>
      <c r="N450" s="14" t="s">
        <v>13</v>
      </c>
      <c r="O450" s="14" t="s">
        <v>14</v>
      </c>
      <c r="P450" s="14" t="s">
        <v>1637</v>
      </c>
      <c r="Q450" s="12">
        <f t="shared" ref="Q450:Q513" si="60">IF(J450="Afternoon",1,IF(J450="Evening",2,IF(J450="Floodlit",3,4)))</f>
        <v>1</v>
      </c>
      <c r="R450" s="12" cm="1">
        <f t="array" ref="R450">SUMPRODUCT(($G$2:$G$3117=G450)*(Q450&gt;$Q$2:$Q$3117))+1</f>
        <v>1</v>
      </c>
      <c r="S450" s="12">
        <f t="shared" ref="S450:S513" si="61">(R450*100000)+P450</f>
        <v>100732</v>
      </c>
      <c r="T450" cm="1">
        <f t="array" ref="T450">SUMPRODUCT(($G$2:$G$3117=G450)*(S450&gt;$S$2:$S$3117))+1</f>
        <v>1</v>
      </c>
      <c r="U450" t="str">
        <f t="shared" ref="U450:U513" si="62">_xlfn.CONCAT(IF(M450="Flat",UPPER(I450),I450)," ",IF(J450="Evening","†",IF(J450="Floodlit","#","")))</f>
        <v xml:space="preserve">Doncaster </v>
      </c>
      <c r="V450">
        <v>0</v>
      </c>
      <c r="W450" t="s">
        <v>19</v>
      </c>
      <c r="X450">
        <f t="shared" ref="X450:X513" si="63">YEAR(G450)</f>
        <v>2023</v>
      </c>
    </row>
    <row r="451" spans="1:24" x14ac:dyDescent="0.25">
      <c r="A451" s="10" t="str">
        <f t="shared" si="56"/>
        <v/>
      </c>
      <c r="B451" s="10" t="str">
        <f t="shared" si="57"/>
        <v/>
      </c>
      <c r="C451" s="10" t="str">
        <f t="shared" si="58"/>
        <v>Afternoon45041</v>
      </c>
      <c r="D451" s="5" t="str">
        <f>IF('by region'!$C$2="Any","Any",'Fixture list'!W451)&amp;M451&amp;IF('by region'!$I$2="Any","Any",N451)&amp;G451</f>
        <v>AnyFlatAny45041</v>
      </c>
      <c r="E451" s="5" t="e">
        <f>IF(I451=#REF!,'Fixture list'!G451,"")</f>
        <v>#REF!</v>
      </c>
      <c r="F451" s="5" t="str">
        <f t="shared" si="59"/>
        <v>450412</v>
      </c>
      <c r="G451" s="13">
        <v>45041</v>
      </c>
      <c r="H451" s="14" t="s">
        <v>7</v>
      </c>
      <c r="I451" s="14" t="s">
        <v>83</v>
      </c>
      <c r="J451" s="14" t="s">
        <v>9</v>
      </c>
      <c r="K451" s="14" t="s">
        <v>16</v>
      </c>
      <c r="L451" s="14" t="s">
        <v>19</v>
      </c>
      <c r="M451" s="14" t="s">
        <v>25</v>
      </c>
      <c r="N451" s="14" t="s">
        <v>13</v>
      </c>
      <c r="O451" s="14" t="s">
        <v>14</v>
      </c>
      <c r="P451" s="14" t="s">
        <v>580</v>
      </c>
      <c r="Q451" s="12">
        <f t="shared" si="60"/>
        <v>1</v>
      </c>
      <c r="R451" s="12" cm="1">
        <f t="array" ref="R451">SUMPRODUCT(($G$2:$G$3117=G451)*(Q451&gt;$Q$2:$Q$3117))+1</f>
        <v>1</v>
      </c>
      <c r="S451" s="12">
        <f t="shared" si="61"/>
        <v>100976</v>
      </c>
      <c r="T451" cm="1">
        <f t="array" ref="T451">SUMPRODUCT(($G$2:$G$3117=G451)*(S451&gt;$S$2:$S$3117))+1</f>
        <v>2</v>
      </c>
      <c r="U451" t="str">
        <f t="shared" si="62"/>
        <v xml:space="preserve">EPSOM DOWNS </v>
      </c>
      <c r="V451">
        <v>0</v>
      </c>
      <c r="W451" t="s">
        <v>17</v>
      </c>
      <c r="X451">
        <f t="shared" si="63"/>
        <v>2023</v>
      </c>
    </row>
    <row r="452" spans="1:24" x14ac:dyDescent="0.25">
      <c r="A452" s="10" t="str">
        <f t="shared" si="56"/>
        <v/>
      </c>
      <c r="B452" s="10" t="str">
        <f t="shared" si="57"/>
        <v/>
      </c>
      <c r="C452" s="10" t="str">
        <f t="shared" si="58"/>
        <v>Afternoon45079</v>
      </c>
      <c r="D452" s="5" t="str">
        <f>IF('by region'!$C$2="Any","Any",'Fixture list'!W452)&amp;M452&amp;IF('by region'!$I$2="Any","Any",N452)&amp;G452</f>
        <v>AnyFlatAny45079</v>
      </c>
      <c r="E452" s="5" t="e">
        <f>IF(I452=#REF!,'Fixture list'!G452,"")</f>
        <v>#REF!</v>
      </c>
      <c r="F452" s="5" t="str">
        <f t="shared" si="59"/>
        <v>450793</v>
      </c>
      <c r="G452" s="13">
        <v>45079</v>
      </c>
      <c r="H452" s="14" t="s">
        <v>35</v>
      </c>
      <c r="I452" s="14" t="s">
        <v>83</v>
      </c>
      <c r="J452" s="14" t="s">
        <v>9</v>
      </c>
      <c r="K452" s="14" t="s">
        <v>16</v>
      </c>
      <c r="L452" s="14" t="s">
        <v>19</v>
      </c>
      <c r="M452" s="14" t="s">
        <v>25</v>
      </c>
      <c r="N452" s="14" t="s">
        <v>13</v>
      </c>
      <c r="O452" s="14" t="s">
        <v>14</v>
      </c>
      <c r="P452" s="14" t="s">
        <v>764</v>
      </c>
      <c r="Q452" s="12">
        <f t="shared" si="60"/>
        <v>1</v>
      </c>
      <c r="R452" s="12" cm="1">
        <f t="array" ref="R452">SUMPRODUCT(($G$2:$G$3117=G452)*(Q452&gt;$Q$2:$Q$3117))+1</f>
        <v>1</v>
      </c>
      <c r="S452" s="12">
        <f t="shared" si="61"/>
        <v>100765</v>
      </c>
      <c r="T452" cm="1">
        <f t="array" ref="T452">SUMPRODUCT(($G$2:$G$3117=G452)*(S452&gt;$S$2:$S$3117))+1</f>
        <v>3</v>
      </c>
      <c r="U452" t="str">
        <f t="shared" si="62"/>
        <v xml:space="preserve">EPSOM DOWNS </v>
      </c>
      <c r="V452">
        <v>0</v>
      </c>
      <c r="W452" t="s">
        <v>17</v>
      </c>
      <c r="X452">
        <f t="shared" si="63"/>
        <v>2023</v>
      </c>
    </row>
    <row r="453" spans="1:24" x14ac:dyDescent="0.25">
      <c r="A453" s="10" t="str">
        <f t="shared" si="56"/>
        <v/>
      </c>
      <c r="B453" s="10" t="str">
        <f t="shared" si="57"/>
        <v/>
      </c>
      <c r="C453" s="10" t="str">
        <f t="shared" si="58"/>
        <v>Afternoon45080</v>
      </c>
      <c r="D453" s="5" t="str">
        <f>IF('by region'!$C$2="Any","Any",'Fixture list'!W453)&amp;M453&amp;IF('by region'!$I$2="Any","Any",N453)&amp;G453</f>
        <v>AnyFlatAny45080</v>
      </c>
      <c r="E453" s="5" t="e">
        <f>IF(I453=#REF!,'Fixture list'!G453,"")</f>
        <v>#REF!</v>
      </c>
      <c r="F453" s="5" t="str">
        <f t="shared" si="59"/>
        <v>450802</v>
      </c>
      <c r="G453" s="13">
        <v>45080</v>
      </c>
      <c r="H453" s="14" t="s">
        <v>37</v>
      </c>
      <c r="I453" s="14" t="s">
        <v>83</v>
      </c>
      <c r="J453" s="14" t="s">
        <v>9</v>
      </c>
      <c r="K453" s="14" t="s">
        <v>16</v>
      </c>
      <c r="L453" s="14" t="s">
        <v>19</v>
      </c>
      <c r="M453" s="14" t="s">
        <v>25</v>
      </c>
      <c r="N453" s="14" t="s">
        <v>13</v>
      </c>
      <c r="O453" s="14" t="s">
        <v>14</v>
      </c>
      <c r="P453" s="14" t="s">
        <v>767</v>
      </c>
      <c r="Q453" s="12">
        <f t="shared" si="60"/>
        <v>1</v>
      </c>
      <c r="R453" s="12" cm="1">
        <f t="array" ref="R453">SUMPRODUCT(($G$2:$G$3117=G453)*(Q453&gt;$Q$2:$Q$3117))+1</f>
        <v>1</v>
      </c>
      <c r="S453" s="12">
        <f t="shared" si="61"/>
        <v>100766</v>
      </c>
      <c r="T453" cm="1">
        <f t="array" ref="T453">SUMPRODUCT(($G$2:$G$3117=G453)*(S453&gt;$S$2:$S$3117))+1</f>
        <v>2</v>
      </c>
      <c r="U453" t="str">
        <f t="shared" si="62"/>
        <v xml:space="preserve">EPSOM DOWNS </v>
      </c>
      <c r="V453">
        <v>0</v>
      </c>
      <c r="W453" t="s">
        <v>19</v>
      </c>
      <c r="X453">
        <f t="shared" si="63"/>
        <v>2023</v>
      </c>
    </row>
    <row r="454" spans="1:24" x14ac:dyDescent="0.25">
      <c r="A454" s="10" t="str">
        <f t="shared" si="56"/>
        <v/>
      </c>
      <c r="B454" s="10" t="str">
        <f t="shared" si="57"/>
        <v/>
      </c>
      <c r="C454" s="10" t="str">
        <f t="shared" si="58"/>
        <v>Evening45113</v>
      </c>
      <c r="D454" s="5" t="str">
        <f>IF('by region'!$C$2="Any","Any",'Fixture list'!W454)&amp;M454&amp;IF('by region'!$I$2="Any","Any",N454)&amp;G454</f>
        <v>AnyFlatAny45113</v>
      </c>
      <c r="E454" s="5" t="e">
        <f>IF(I454=#REF!,'Fixture list'!G454,"")</f>
        <v>#REF!</v>
      </c>
      <c r="F454" s="5" t="str">
        <f t="shared" si="59"/>
        <v>451134</v>
      </c>
      <c r="G454" s="13">
        <v>45113</v>
      </c>
      <c r="H454" s="14" t="s">
        <v>34</v>
      </c>
      <c r="I454" s="14" t="s">
        <v>83</v>
      </c>
      <c r="J454" s="14" t="s">
        <v>80</v>
      </c>
      <c r="K454" s="14" t="s">
        <v>16</v>
      </c>
      <c r="L454" s="14" t="s">
        <v>19</v>
      </c>
      <c r="M454" s="14" t="s">
        <v>25</v>
      </c>
      <c r="N454" s="14" t="s">
        <v>13</v>
      </c>
      <c r="O454" s="14" t="s">
        <v>14</v>
      </c>
      <c r="P454" s="14" t="s">
        <v>922</v>
      </c>
      <c r="Q454" s="12">
        <f t="shared" si="60"/>
        <v>2</v>
      </c>
      <c r="R454" s="12" cm="1">
        <f t="array" ref="R454">SUMPRODUCT(($G$2:$G$3117=G454)*(Q454&gt;$Q$2:$Q$3117))+1</f>
        <v>4</v>
      </c>
      <c r="S454" s="12">
        <f t="shared" si="61"/>
        <v>400769</v>
      </c>
      <c r="T454" cm="1">
        <f t="array" ref="T454">SUMPRODUCT(($G$2:$G$3117=G454)*(S454&gt;$S$2:$S$3117))+1</f>
        <v>4</v>
      </c>
      <c r="U454" t="str">
        <f t="shared" si="62"/>
        <v>EPSOM DOWNS †</v>
      </c>
      <c r="V454">
        <v>0</v>
      </c>
      <c r="W454" t="s">
        <v>30</v>
      </c>
      <c r="X454">
        <f t="shared" si="63"/>
        <v>2023</v>
      </c>
    </row>
    <row r="455" spans="1:24" x14ac:dyDescent="0.25">
      <c r="A455" s="10" t="str">
        <f t="shared" si="56"/>
        <v/>
      </c>
      <c r="B455" s="10" t="str">
        <f t="shared" si="57"/>
        <v/>
      </c>
      <c r="C455" s="10" t="str">
        <f t="shared" si="58"/>
        <v>Evening45120</v>
      </c>
      <c r="D455" s="5" t="str">
        <f>IF('by region'!$C$2="Any","Any",'Fixture list'!W455)&amp;M455&amp;IF('by region'!$I$2="Any","Any",N455)&amp;G455</f>
        <v>AnyFlatAny45120</v>
      </c>
      <c r="E455" s="5" t="e">
        <f>IF(I455=#REF!,'Fixture list'!G455,"")</f>
        <v>#REF!</v>
      </c>
      <c r="F455" s="5" t="str">
        <f t="shared" si="59"/>
        <v>451204</v>
      </c>
      <c r="G455" s="13">
        <v>45120</v>
      </c>
      <c r="H455" s="14" t="s">
        <v>34</v>
      </c>
      <c r="I455" s="14" t="s">
        <v>83</v>
      </c>
      <c r="J455" s="14" t="s">
        <v>80</v>
      </c>
      <c r="K455" s="14" t="s">
        <v>16</v>
      </c>
      <c r="L455" s="14" t="s">
        <v>19</v>
      </c>
      <c r="M455" s="14" t="s">
        <v>25</v>
      </c>
      <c r="N455" s="14" t="s">
        <v>13</v>
      </c>
      <c r="O455" s="14" t="s">
        <v>14</v>
      </c>
      <c r="P455" s="14" t="s">
        <v>956</v>
      </c>
      <c r="Q455" s="12">
        <f t="shared" si="60"/>
        <v>2</v>
      </c>
      <c r="R455" s="12" cm="1">
        <f t="array" ref="R455">SUMPRODUCT(($G$2:$G$3117=G455)*(Q455&gt;$Q$2:$Q$3117))+1</f>
        <v>4</v>
      </c>
      <c r="S455" s="12">
        <f t="shared" si="61"/>
        <v>401426</v>
      </c>
      <c r="T455" cm="1">
        <f t="array" ref="T455">SUMPRODUCT(($G$2:$G$3117=G455)*(S455&gt;$S$2:$S$3117))+1</f>
        <v>4</v>
      </c>
      <c r="U455" t="str">
        <f t="shared" si="62"/>
        <v>EPSOM DOWNS †</v>
      </c>
      <c r="V455">
        <v>0</v>
      </c>
      <c r="W455" t="s">
        <v>19</v>
      </c>
      <c r="X455">
        <f t="shared" si="63"/>
        <v>2023</v>
      </c>
    </row>
    <row r="456" spans="1:24" x14ac:dyDescent="0.25">
      <c r="A456" s="10" t="str">
        <f t="shared" si="56"/>
        <v/>
      </c>
      <c r="B456" s="10" t="str">
        <f t="shared" si="57"/>
        <v/>
      </c>
      <c r="C456" s="10" t="str">
        <f t="shared" si="58"/>
        <v>Evening45127</v>
      </c>
      <c r="D456" s="5" t="str">
        <f>IF('by region'!$C$2="Any","Any",'Fixture list'!W456)&amp;M456&amp;IF('by region'!$I$2="Any","Any",N456)&amp;G456</f>
        <v>AnyFlatAny45127</v>
      </c>
      <c r="E456" s="5" t="e">
        <f>IF(I456=#REF!,'Fixture list'!G456,"")</f>
        <v>#REF!</v>
      </c>
      <c r="F456" s="5" t="str">
        <f t="shared" si="59"/>
        <v>451274</v>
      </c>
      <c r="G456" s="13">
        <v>45127</v>
      </c>
      <c r="H456" s="14" t="s">
        <v>34</v>
      </c>
      <c r="I456" s="14" t="s">
        <v>83</v>
      </c>
      <c r="J456" s="14" t="s">
        <v>80</v>
      </c>
      <c r="K456" s="14" t="s">
        <v>16</v>
      </c>
      <c r="L456" s="14" t="s">
        <v>19</v>
      </c>
      <c r="M456" s="14" t="s">
        <v>25</v>
      </c>
      <c r="N456" s="14" t="s">
        <v>13</v>
      </c>
      <c r="O456" s="14" t="s">
        <v>14</v>
      </c>
      <c r="P456" s="14" t="s">
        <v>986</v>
      </c>
      <c r="Q456" s="12">
        <f t="shared" si="60"/>
        <v>2</v>
      </c>
      <c r="R456" s="12" cm="1">
        <f t="array" ref="R456">SUMPRODUCT(($G$2:$G$3117=G456)*(Q456&gt;$Q$2:$Q$3117))+1</f>
        <v>4</v>
      </c>
      <c r="S456" s="12">
        <f t="shared" si="61"/>
        <v>401678</v>
      </c>
      <c r="T456" cm="1">
        <f t="array" ref="T456">SUMPRODUCT(($G$2:$G$3117=G456)*(S456&gt;$S$2:$S$3117))+1</f>
        <v>4</v>
      </c>
      <c r="U456" t="str">
        <f t="shared" si="62"/>
        <v>EPSOM DOWNS †</v>
      </c>
      <c r="V456">
        <v>0</v>
      </c>
      <c r="W456" t="s">
        <v>11</v>
      </c>
      <c r="X456">
        <f t="shared" si="63"/>
        <v>2023</v>
      </c>
    </row>
    <row r="457" spans="1:24" x14ac:dyDescent="0.25">
      <c r="A457" s="10" t="str">
        <f t="shared" si="56"/>
        <v/>
      </c>
      <c r="B457" s="10" t="str">
        <f t="shared" si="57"/>
        <v/>
      </c>
      <c r="C457" s="10" t="str">
        <f t="shared" si="58"/>
        <v>Evening45141</v>
      </c>
      <c r="D457" s="5" t="str">
        <f>IF('by region'!$C$2="Any","Any",'Fixture list'!W457)&amp;M457&amp;IF('by region'!$I$2="Any","Any",N457)&amp;G457</f>
        <v>AnyFlatAny45141</v>
      </c>
      <c r="E457" s="5" t="e">
        <f>IF(I457=#REF!,'Fixture list'!G457,"")</f>
        <v>#REF!</v>
      </c>
      <c r="F457" s="5" t="str">
        <f t="shared" si="59"/>
        <v>451415</v>
      </c>
      <c r="G457" s="13">
        <v>45141</v>
      </c>
      <c r="H457" s="14" t="s">
        <v>34</v>
      </c>
      <c r="I457" s="14" t="s">
        <v>83</v>
      </c>
      <c r="J457" s="14" t="s">
        <v>80</v>
      </c>
      <c r="K457" s="14" t="s">
        <v>16</v>
      </c>
      <c r="L457" s="14" t="s">
        <v>19</v>
      </c>
      <c r="M457" s="14" t="s">
        <v>25</v>
      </c>
      <c r="N457" s="14" t="s">
        <v>13</v>
      </c>
      <c r="O457" s="14" t="s">
        <v>14</v>
      </c>
      <c r="P457" s="14" t="s">
        <v>1052</v>
      </c>
      <c r="Q457" s="12">
        <f t="shared" si="60"/>
        <v>2</v>
      </c>
      <c r="R457" s="12" cm="1">
        <f t="array" ref="R457">SUMPRODUCT(($G$2:$G$3117=G457)*(Q457&gt;$Q$2:$Q$3117))+1</f>
        <v>4</v>
      </c>
      <c r="S457" s="12">
        <f t="shared" si="61"/>
        <v>401415</v>
      </c>
      <c r="T457" cm="1">
        <f t="array" ref="T457">SUMPRODUCT(($G$2:$G$3117=G457)*(S457&gt;$S$2:$S$3117))+1</f>
        <v>5</v>
      </c>
      <c r="U457" t="str">
        <f t="shared" si="62"/>
        <v>EPSOM DOWNS †</v>
      </c>
      <c r="V457">
        <v>0</v>
      </c>
      <c r="W457" t="s">
        <v>17</v>
      </c>
      <c r="X457">
        <f t="shared" si="63"/>
        <v>2023</v>
      </c>
    </row>
    <row r="458" spans="1:24" x14ac:dyDescent="0.25">
      <c r="A458" s="10" t="str">
        <f t="shared" si="56"/>
        <v/>
      </c>
      <c r="B458" s="10" t="str">
        <f t="shared" si="57"/>
        <v/>
      </c>
      <c r="C458" s="10" t="str">
        <f t="shared" si="58"/>
        <v>Afternoon45156</v>
      </c>
      <c r="D458" s="5" t="str">
        <f>IF('by region'!$C$2="Any","Any",'Fixture list'!W458)&amp;M458&amp;IF('by region'!$I$2="Any","Any",N458)&amp;G458</f>
        <v>AnyFlatAny45156</v>
      </c>
      <c r="E458" s="5" t="e">
        <f>IF(I458=#REF!,'Fixture list'!G458,"")</f>
        <v>#REF!</v>
      </c>
      <c r="F458" s="5" t="str">
        <f t="shared" si="59"/>
        <v>451563</v>
      </c>
      <c r="G458" s="13">
        <v>45156</v>
      </c>
      <c r="H458" s="14" t="s">
        <v>35</v>
      </c>
      <c r="I458" s="14" t="s">
        <v>83</v>
      </c>
      <c r="J458" s="14" t="s">
        <v>9</v>
      </c>
      <c r="K458" s="14" t="s">
        <v>16</v>
      </c>
      <c r="L458" s="14" t="s">
        <v>19</v>
      </c>
      <c r="M458" s="14" t="s">
        <v>25</v>
      </c>
      <c r="N458" s="14" t="s">
        <v>13</v>
      </c>
      <c r="O458" s="14" t="s">
        <v>14</v>
      </c>
      <c r="P458" s="14" t="s">
        <v>1124</v>
      </c>
      <c r="Q458" s="12">
        <f t="shared" si="60"/>
        <v>1</v>
      </c>
      <c r="R458" s="12" cm="1">
        <f t="array" ref="R458">SUMPRODUCT(($G$2:$G$3117=G458)*(Q458&gt;$Q$2:$Q$3117))+1</f>
        <v>1</v>
      </c>
      <c r="S458" s="12">
        <f t="shared" si="61"/>
        <v>113375</v>
      </c>
      <c r="T458" cm="1">
        <f t="array" ref="T458">SUMPRODUCT(($G$2:$G$3117=G458)*(S458&gt;$S$2:$S$3117))+1</f>
        <v>3</v>
      </c>
      <c r="U458" t="str">
        <f t="shared" si="62"/>
        <v xml:space="preserve">EPSOM DOWNS </v>
      </c>
      <c r="V458">
        <v>0</v>
      </c>
      <c r="W458" t="s">
        <v>30</v>
      </c>
      <c r="X458">
        <f t="shared" si="63"/>
        <v>2023</v>
      </c>
    </row>
    <row r="459" spans="1:24" x14ac:dyDescent="0.25">
      <c r="A459" s="10" t="str">
        <f t="shared" si="56"/>
        <v/>
      </c>
      <c r="B459" s="10" t="str">
        <f t="shared" si="57"/>
        <v/>
      </c>
      <c r="C459" s="10" t="str">
        <f t="shared" si="58"/>
        <v>Afternoon45166</v>
      </c>
      <c r="D459" s="5" t="str">
        <f>IF('by region'!$C$2="Any","Any",'Fixture list'!W459)&amp;M459&amp;IF('by region'!$I$2="Any","Any",N459)&amp;G459</f>
        <v>AnyFlatAny45166</v>
      </c>
      <c r="E459" s="5" t="e">
        <f>IF(I459=#REF!,'Fixture list'!G459,"")</f>
        <v>#REF!</v>
      </c>
      <c r="F459" s="5" t="str">
        <f t="shared" si="59"/>
        <v>451663</v>
      </c>
      <c r="G459" s="13">
        <v>45166</v>
      </c>
      <c r="H459" s="14" t="s">
        <v>42</v>
      </c>
      <c r="I459" s="14" t="s">
        <v>83</v>
      </c>
      <c r="J459" s="14" t="s">
        <v>9</v>
      </c>
      <c r="K459" s="14" t="s">
        <v>16</v>
      </c>
      <c r="L459" s="14" t="s">
        <v>11</v>
      </c>
      <c r="M459" s="14" t="s">
        <v>25</v>
      </c>
      <c r="N459" s="14" t="s">
        <v>13</v>
      </c>
      <c r="O459" s="14" t="s">
        <v>14</v>
      </c>
      <c r="P459" s="14" t="s">
        <v>1166</v>
      </c>
      <c r="Q459" s="12">
        <f t="shared" si="60"/>
        <v>1</v>
      </c>
      <c r="R459" s="12" cm="1">
        <f t="array" ref="R459">SUMPRODUCT(($G$2:$G$3117=G459)*(Q459&gt;$Q$2:$Q$3117))+1</f>
        <v>1</v>
      </c>
      <c r="S459" s="12">
        <f t="shared" si="61"/>
        <v>100771</v>
      </c>
      <c r="T459" cm="1">
        <f t="array" ref="T459">SUMPRODUCT(($G$2:$G$3117=G459)*(S459&gt;$S$2:$S$3117))+1</f>
        <v>3</v>
      </c>
      <c r="U459" t="str">
        <f t="shared" si="62"/>
        <v xml:space="preserve">EPSOM DOWNS </v>
      </c>
      <c r="V459">
        <v>0</v>
      </c>
      <c r="W459" t="s">
        <v>30</v>
      </c>
      <c r="X459">
        <f t="shared" si="63"/>
        <v>2023</v>
      </c>
    </row>
    <row r="460" spans="1:24" x14ac:dyDescent="0.25">
      <c r="A460" s="10" t="str">
        <f t="shared" si="56"/>
        <v/>
      </c>
      <c r="B460" s="10" t="str">
        <f t="shared" si="57"/>
        <v/>
      </c>
      <c r="C460" s="10" t="str">
        <f t="shared" si="58"/>
        <v>Afternoon45183</v>
      </c>
      <c r="D460" s="5" t="str">
        <f>IF('by region'!$C$2="Any","Any",'Fixture list'!W460)&amp;M460&amp;IF('by region'!$I$2="Any","Any",N460)&amp;G460</f>
        <v>AnyFlatAny45183</v>
      </c>
      <c r="E460" s="5" t="e">
        <f>IF(I460=#REF!,'Fixture list'!G460,"")</f>
        <v>#REF!</v>
      </c>
      <c r="F460" s="5" t="str">
        <f t="shared" si="59"/>
        <v>451833</v>
      </c>
      <c r="G460" s="13">
        <v>45183</v>
      </c>
      <c r="H460" s="14" t="s">
        <v>34</v>
      </c>
      <c r="I460" s="14" t="s">
        <v>83</v>
      </c>
      <c r="J460" s="14" t="s">
        <v>9</v>
      </c>
      <c r="K460" s="14" t="s">
        <v>16</v>
      </c>
      <c r="L460" s="14" t="s">
        <v>17</v>
      </c>
      <c r="M460" s="14" t="s">
        <v>25</v>
      </c>
      <c r="N460" s="14" t="s">
        <v>13</v>
      </c>
      <c r="O460" s="14" t="s">
        <v>14</v>
      </c>
      <c r="P460" s="14" t="s">
        <v>1243</v>
      </c>
      <c r="Q460" s="12">
        <f t="shared" si="60"/>
        <v>1</v>
      </c>
      <c r="R460" s="12" cm="1">
        <f t="array" ref="R460">SUMPRODUCT(($G$2:$G$3117=G460)*(Q460&gt;$Q$2:$Q$3117))+1</f>
        <v>1</v>
      </c>
      <c r="S460" s="12">
        <f t="shared" si="61"/>
        <v>100987</v>
      </c>
      <c r="T460" cm="1">
        <f t="array" ref="T460">SUMPRODUCT(($G$2:$G$3117=G460)*(S460&gt;$S$2:$S$3117))+1</f>
        <v>3</v>
      </c>
      <c r="U460" t="str">
        <f t="shared" si="62"/>
        <v xml:space="preserve">EPSOM DOWNS </v>
      </c>
      <c r="V460">
        <v>0</v>
      </c>
      <c r="W460" t="s">
        <v>19</v>
      </c>
      <c r="X460">
        <f t="shared" si="63"/>
        <v>2023</v>
      </c>
    </row>
    <row r="461" spans="1:24" x14ac:dyDescent="0.25">
      <c r="A461" s="10" t="str">
        <f t="shared" si="56"/>
        <v/>
      </c>
      <c r="B461" s="10" t="str">
        <f t="shared" si="57"/>
        <v/>
      </c>
      <c r="C461" s="10" t="str">
        <f t="shared" si="58"/>
        <v>Afternoon45200</v>
      </c>
      <c r="D461" s="5" t="str">
        <f>IF('by region'!$C$2="Any","Any",'Fixture list'!W461)&amp;M461&amp;IF('by region'!$I$2="Any","Any",N461)&amp;G461</f>
        <v>AnyFlatAny45200</v>
      </c>
      <c r="E461" s="5" t="e">
        <f>IF(I461=#REF!,'Fixture list'!G461,"")</f>
        <v>#REF!</v>
      </c>
      <c r="F461" s="5" t="str">
        <f t="shared" si="59"/>
        <v>452001</v>
      </c>
      <c r="G461" s="13">
        <v>45200</v>
      </c>
      <c r="H461" s="14" t="s">
        <v>40</v>
      </c>
      <c r="I461" s="14" t="s">
        <v>83</v>
      </c>
      <c r="J461" s="14" t="s">
        <v>9</v>
      </c>
      <c r="K461" s="14" t="s">
        <v>16</v>
      </c>
      <c r="L461" s="14" t="s">
        <v>19</v>
      </c>
      <c r="M461" s="14" t="s">
        <v>25</v>
      </c>
      <c r="N461" s="14" t="s">
        <v>13</v>
      </c>
      <c r="O461" s="14" t="s">
        <v>14</v>
      </c>
      <c r="P461" s="14" t="s">
        <v>1309</v>
      </c>
      <c r="Q461" s="12">
        <f t="shared" si="60"/>
        <v>1</v>
      </c>
      <c r="R461" s="12" cm="1">
        <f t="array" ref="R461">SUMPRODUCT(($G$2:$G$3117=G461)*(Q461&gt;$Q$2:$Q$3117))+1</f>
        <v>1</v>
      </c>
      <c r="S461" s="12">
        <f t="shared" si="61"/>
        <v>101430</v>
      </c>
      <c r="T461" cm="1">
        <f t="array" ref="T461">SUMPRODUCT(($G$2:$G$3117=G461)*(S461&gt;$S$2:$S$3117))+1</f>
        <v>1</v>
      </c>
      <c r="U461" t="str">
        <f t="shared" si="62"/>
        <v xml:space="preserve">EPSOM DOWNS </v>
      </c>
      <c r="V461">
        <v>0</v>
      </c>
      <c r="W461" t="s">
        <v>11</v>
      </c>
      <c r="X461">
        <f t="shared" si="63"/>
        <v>2023</v>
      </c>
    </row>
    <row r="462" spans="1:24" x14ac:dyDescent="0.25">
      <c r="A462" s="10" t="str">
        <f t="shared" si="56"/>
        <v/>
      </c>
      <c r="B462" s="10" t="str">
        <f t="shared" si="57"/>
        <v/>
      </c>
      <c r="C462" s="10" t="str">
        <f t="shared" si="58"/>
        <v>Afternoon44927</v>
      </c>
      <c r="D462" s="5" t="str">
        <f>IF('by region'!$C$2="Any","Any",'Fixture list'!W462)&amp;M462&amp;IF('by region'!$I$2="Any","Any",N462)&amp;G462</f>
        <v>AnyJumpAny44927</v>
      </c>
      <c r="E462" s="5" t="e">
        <f>IF(I462=#REF!,'Fixture list'!G462,"")</f>
        <v>#REF!</v>
      </c>
      <c r="F462" s="5" t="str">
        <f t="shared" si="59"/>
        <v>449273</v>
      </c>
      <c r="G462" s="13">
        <v>44927</v>
      </c>
      <c r="H462" s="14" t="s">
        <v>40</v>
      </c>
      <c r="I462" s="14" t="s">
        <v>18</v>
      </c>
      <c r="J462" s="14" t="s">
        <v>9</v>
      </c>
      <c r="K462" s="14" t="s">
        <v>16</v>
      </c>
      <c r="L462" s="14" t="s">
        <v>19</v>
      </c>
      <c r="M462" s="14" t="s">
        <v>12</v>
      </c>
      <c r="N462" s="14" t="s">
        <v>13</v>
      </c>
      <c r="O462" s="14" t="s">
        <v>14</v>
      </c>
      <c r="P462" s="14" t="s">
        <v>163</v>
      </c>
      <c r="Q462" s="12">
        <f t="shared" si="60"/>
        <v>1</v>
      </c>
      <c r="R462" s="12" cm="1">
        <f t="array" ref="R462">SUMPRODUCT(($G$2:$G$3117=G462)*(Q462&gt;$Q$2:$Q$3117))+1</f>
        <v>1</v>
      </c>
      <c r="S462" s="12">
        <f t="shared" si="61"/>
        <v>100692</v>
      </c>
      <c r="T462" cm="1">
        <f t="array" ref="T462">SUMPRODUCT(($G$2:$G$3117=G462)*(S462&gt;$S$2:$S$3117))+1</f>
        <v>3</v>
      </c>
      <c r="U462" t="str">
        <f t="shared" si="62"/>
        <v xml:space="preserve">Exeter </v>
      </c>
      <c r="V462">
        <v>0</v>
      </c>
      <c r="W462" t="s">
        <v>11</v>
      </c>
      <c r="X462">
        <f t="shared" si="63"/>
        <v>2023</v>
      </c>
    </row>
    <row r="463" spans="1:24" x14ac:dyDescent="0.25">
      <c r="A463" s="10" t="str">
        <f t="shared" si="56"/>
        <v/>
      </c>
      <c r="B463" s="10" t="str">
        <f t="shared" si="57"/>
        <v/>
      </c>
      <c r="C463" s="10" t="str">
        <f t="shared" si="58"/>
        <v>Afternoon44936</v>
      </c>
      <c r="D463" s="5" t="str">
        <f>IF('by region'!$C$2="Any","Any",'Fixture list'!W463)&amp;M463&amp;IF('by region'!$I$2="Any","Any",N463)&amp;G463</f>
        <v>AnyJumpAny44936</v>
      </c>
      <c r="E463" s="5" t="e">
        <f>IF(I463=#REF!,'Fixture list'!G463,"")</f>
        <v>#REF!</v>
      </c>
      <c r="F463" s="5" t="str">
        <f t="shared" si="59"/>
        <v>449361</v>
      </c>
      <c r="G463" s="13">
        <v>44936</v>
      </c>
      <c r="H463" s="14" t="s">
        <v>7</v>
      </c>
      <c r="I463" s="14" t="s">
        <v>18</v>
      </c>
      <c r="J463" s="14" t="s">
        <v>9</v>
      </c>
      <c r="K463" s="14" t="s">
        <v>30</v>
      </c>
      <c r="L463" s="14" t="s">
        <v>30</v>
      </c>
      <c r="M463" s="14" t="s">
        <v>12</v>
      </c>
      <c r="N463" s="14" t="s">
        <v>30</v>
      </c>
      <c r="O463" s="14" t="s">
        <v>21</v>
      </c>
      <c r="P463" s="14" t="s">
        <v>195</v>
      </c>
      <c r="Q463" s="12">
        <f t="shared" si="60"/>
        <v>1</v>
      </c>
      <c r="R463" s="12" cm="1">
        <f t="array" ref="R463">SUMPRODUCT(($G$2:$G$3117=G463)*(Q463&gt;$Q$2:$Q$3117))+1</f>
        <v>1</v>
      </c>
      <c r="S463" s="12">
        <f t="shared" si="61"/>
        <v>111597</v>
      </c>
      <c r="T463" cm="1">
        <f t="array" ref="T463">SUMPRODUCT(($G$2:$G$3117=G463)*(S463&gt;$S$2:$S$3117))+1</f>
        <v>1</v>
      </c>
      <c r="U463" t="str">
        <f t="shared" si="62"/>
        <v xml:space="preserve">Exeter </v>
      </c>
      <c r="V463">
        <v>0</v>
      </c>
      <c r="W463" t="s">
        <v>30</v>
      </c>
      <c r="X463">
        <f t="shared" si="63"/>
        <v>2023</v>
      </c>
    </row>
    <row r="464" spans="1:24" x14ac:dyDescent="0.25">
      <c r="A464" s="10" t="str">
        <f t="shared" si="56"/>
        <v/>
      </c>
      <c r="B464" s="10" t="str">
        <f t="shared" si="57"/>
        <v/>
      </c>
      <c r="C464" s="10" t="str">
        <f t="shared" si="58"/>
        <v>Afternoon44950</v>
      </c>
      <c r="D464" s="5" t="str">
        <f>IF('by region'!$C$2="Any","Any",'Fixture list'!W464)&amp;M464&amp;IF('by region'!$I$2="Any","Any",N464)&amp;G464</f>
        <v>AnyJumpAny44950</v>
      </c>
      <c r="E464" s="5" t="e">
        <f>IF(I464=#REF!,'Fixture list'!G464,"")</f>
        <v>#REF!</v>
      </c>
      <c r="F464" s="5" t="str">
        <f t="shared" si="59"/>
        <v>449502</v>
      </c>
      <c r="G464" s="13">
        <v>44950</v>
      </c>
      <c r="H464" s="14" t="s">
        <v>7</v>
      </c>
      <c r="I464" s="14" t="s">
        <v>18</v>
      </c>
      <c r="J464" s="14" t="s">
        <v>9</v>
      </c>
      <c r="K464" s="14" t="s">
        <v>30</v>
      </c>
      <c r="L464" s="14" t="s">
        <v>30</v>
      </c>
      <c r="M464" s="14" t="s">
        <v>12</v>
      </c>
      <c r="N464" s="14" t="s">
        <v>30</v>
      </c>
      <c r="O464" s="14" t="s">
        <v>21</v>
      </c>
      <c r="P464" s="14" t="s">
        <v>245</v>
      </c>
      <c r="Q464" s="12">
        <f t="shared" si="60"/>
        <v>1</v>
      </c>
      <c r="R464" s="12" cm="1">
        <f t="array" ref="R464">SUMPRODUCT(($G$2:$G$3117=G464)*(Q464&gt;$Q$2:$Q$3117))+1</f>
        <v>1</v>
      </c>
      <c r="S464" s="12">
        <f t="shared" si="61"/>
        <v>111676</v>
      </c>
      <c r="T464" cm="1">
        <f t="array" ref="T464">SUMPRODUCT(($G$2:$G$3117=G464)*(S464&gt;$S$2:$S$3117))+1</f>
        <v>2</v>
      </c>
      <c r="U464" t="str">
        <f t="shared" si="62"/>
        <v xml:space="preserve">Exeter </v>
      </c>
      <c r="V464">
        <v>0</v>
      </c>
      <c r="W464" t="s">
        <v>17</v>
      </c>
      <c r="X464">
        <f t="shared" si="63"/>
        <v>2023</v>
      </c>
    </row>
    <row r="465" spans="1:24" x14ac:dyDescent="0.25">
      <c r="A465" s="10" t="str">
        <f t="shared" si="56"/>
        <v/>
      </c>
      <c r="B465" s="10" t="str">
        <f t="shared" si="57"/>
        <v/>
      </c>
      <c r="C465" s="10" t="str">
        <f t="shared" si="58"/>
        <v>Afternoon44958</v>
      </c>
      <c r="D465" s="5" t="str">
        <f>IF('by region'!$C$2="Any","Any",'Fixture list'!W465)&amp;M465&amp;IF('by region'!$I$2="Any","Any",N465)&amp;G465</f>
        <v>AnyJumpAny44958</v>
      </c>
      <c r="E465" s="5" t="e">
        <f>IF(I465=#REF!,'Fixture list'!G465,"")</f>
        <v>#REF!</v>
      </c>
      <c r="F465" s="5" t="str">
        <f t="shared" si="59"/>
        <v>449581</v>
      </c>
      <c r="G465" s="13">
        <v>44958</v>
      </c>
      <c r="H465" s="14" t="s">
        <v>27</v>
      </c>
      <c r="I465" s="14" t="s">
        <v>18</v>
      </c>
      <c r="J465" s="14" t="s">
        <v>9</v>
      </c>
      <c r="K465" s="14" t="s">
        <v>16</v>
      </c>
      <c r="L465" s="14" t="s">
        <v>19</v>
      </c>
      <c r="M465" s="14" t="s">
        <v>12</v>
      </c>
      <c r="N465" s="14" t="s">
        <v>13</v>
      </c>
      <c r="O465" s="14" t="s">
        <v>14</v>
      </c>
      <c r="P465" s="14" t="s">
        <v>275</v>
      </c>
      <c r="Q465" s="12">
        <f t="shared" si="60"/>
        <v>1</v>
      </c>
      <c r="R465" s="12" cm="1">
        <f t="array" ref="R465">SUMPRODUCT(($G$2:$G$3117=G465)*(Q465&gt;$Q$2:$Q$3117))+1</f>
        <v>1</v>
      </c>
      <c r="S465" s="12">
        <f t="shared" si="61"/>
        <v>100697</v>
      </c>
      <c r="T465" cm="1">
        <f t="array" ref="T465">SUMPRODUCT(($G$2:$G$3117=G465)*(S465&gt;$S$2:$S$3117))+1</f>
        <v>1</v>
      </c>
      <c r="U465" t="str">
        <f t="shared" si="62"/>
        <v xml:space="preserve">Exeter </v>
      </c>
      <c r="V465">
        <v>0</v>
      </c>
      <c r="W465" t="s">
        <v>11</v>
      </c>
      <c r="X465">
        <f t="shared" si="63"/>
        <v>2023</v>
      </c>
    </row>
    <row r="466" spans="1:24" x14ac:dyDescent="0.25">
      <c r="A466" s="10" t="str">
        <f t="shared" si="56"/>
        <v/>
      </c>
      <c r="B466" s="10" t="str">
        <f t="shared" si="57"/>
        <v/>
      </c>
      <c r="C466" s="10" t="str">
        <f t="shared" si="58"/>
        <v>Afternoon44969</v>
      </c>
      <c r="D466" s="5" t="str">
        <f>IF('by region'!$C$2="Any","Any",'Fixture list'!W466)&amp;M466&amp;IF('by region'!$I$2="Any","Any",N466)&amp;G466</f>
        <v>AnyJumpAny44969</v>
      </c>
      <c r="E466" s="5" t="e">
        <f>IF(I466=#REF!,'Fixture list'!G466,"")</f>
        <v>#REF!</v>
      </c>
      <c r="F466" s="5" t="str">
        <f t="shared" si="59"/>
        <v>449691</v>
      </c>
      <c r="G466" s="13">
        <v>44969</v>
      </c>
      <c r="H466" s="14" t="s">
        <v>40</v>
      </c>
      <c r="I466" s="14" t="s">
        <v>18</v>
      </c>
      <c r="J466" s="14" t="s">
        <v>9</v>
      </c>
      <c r="K466" s="14" t="s">
        <v>16</v>
      </c>
      <c r="L466" s="14" t="s">
        <v>19</v>
      </c>
      <c r="M466" s="14" t="s">
        <v>12</v>
      </c>
      <c r="N466" s="14" t="s">
        <v>13</v>
      </c>
      <c r="O466" s="14" t="s">
        <v>14</v>
      </c>
      <c r="P466" s="14" t="s">
        <v>316</v>
      </c>
      <c r="Q466" s="12">
        <f t="shared" si="60"/>
        <v>1</v>
      </c>
      <c r="R466" s="12" cm="1">
        <f t="array" ref="R466">SUMPRODUCT(($G$2:$G$3117=G466)*(Q466&gt;$Q$2:$Q$3117))+1</f>
        <v>1</v>
      </c>
      <c r="S466" s="12">
        <f t="shared" si="61"/>
        <v>100700</v>
      </c>
      <c r="T466" cm="1">
        <f t="array" ref="T466">SUMPRODUCT(($G$2:$G$3117=G466)*(S466&gt;$S$2:$S$3117))+1</f>
        <v>1</v>
      </c>
      <c r="U466" t="str">
        <f t="shared" si="62"/>
        <v xml:space="preserve">Exeter </v>
      </c>
      <c r="V466">
        <v>0</v>
      </c>
      <c r="W466" t="s">
        <v>17</v>
      </c>
      <c r="X466">
        <f t="shared" si="63"/>
        <v>2023</v>
      </c>
    </row>
    <row r="467" spans="1:24" x14ac:dyDescent="0.25">
      <c r="A467" s="10" t="str">
        <f t="shared" si="56"/>
        <v/>
      </c>
      <c r="B467" s="10" t="str">
        <f t="shared" si="57"/>
        <v/>
      </c>
      <c r="C467" s="10" t="str">
        <f t="shared" si="58"/>
        <v>Afternoon44981</v>
      </c>
      <c r="D467" s="5" t="str">
        <f>IF('by region'!$C$2="Any","Any",'Fixture list'!W467)&amp;M467&amp;IF('by region'!$I$2="Any","Any",N467)&amp;G467</f>
        <v>AnyJumpAny44981</v>
      </c>
      <c r="E467" s="5" t="e">
        <f>IF(I467=#REF!,'Fixture list'!G467,"")</f>
        <v>#REF!</v>
      </c>
      <c r="F467" s="5" t="str">
        <f t="shared" si="59"/>
        <v>449811</v>
      </c>
      <c r="G467" s="13">
        <v>44981</v>
      </c>
      <c r="H467" s="14" t="s">
        <v>35</v>
      </c>
      <c r="I467" s="14" t="s">
        <v>18</v>
      </c>
      <c r="J467" s="14" t="s">
        <v>9</v>
      </c>
      <c r="K467" s="14" t="s">
        <v>16</v>
      </c>
      <c r="L467" s="14" t="s">
        <v>19</v>
      </c>
      <c r="M467" s="14" t="s">
        <v>12</v>
      </c>
      <c r="N467" s="14" t="s">
        <v>13</v>
      </c>
      <c r="O467" s="14" t="s">
        <v>14</v>
      </c>
      <c r="P467" s="14" t="s">
        <v>358</v>
      </c>
      <c r="Q467" s="12">
        <f t="shared" si="60"/>
        <v>1</v>
      </c>
      <c r="R467" s="12" cm="1">
        <f t="array" ref="R467">SUMPRODUCT(($G$2:$G$3117=G467)*(Q467&gt;$Q$2:$Q$3117))+1</f>
        <v>1</v>
      </c>
      <c r="S467" s="12">
        <f t="shared" si="61"/>
        <v>100699</v>
      </c>
      <c r="T467" cm="1">
        <f t="array" ref="T467">SUMPRODUCT(($G$2:$G$3117=G467)*(S467&gt;$S$2:$S$3117))+1</f>
        <v>1</v>
      </c>
      <c r="U467" t="str">
        <f t="shared" si="62"/>
        <v xml:space="preserve">Exeter </v>
      </c>
      <c r="V467">
        <v>0</v>
      </c>
      <c r="W467" t="s">
        <v>11</v>
      </c>
      <c r="X467">
        <f t="shared" si="63"/>
        <v>2023</v>
      </c>
    </row>
    <row r="468" spans="1:24" x14ac:dyDescent="0.25">
      <c r="A468" s="10" t="str">
        <f t="shared" si="56"/>
        <v/>
      </c>
      <c r="B468" s="10" t="str">
        <f t="shared" si="57"/>
        <v/>
      </c>
      <c r="C468" s="10" t="str">
        <f t="shared" si="58"/>
        <v>Afternoon44995</v>
      </c>
      <c r="D468" s="5" t="str">
        <f>IF('by region'!$C$2="Any","Any",'Fixture list'!W468)&amp;M468&amp;IF('by region'!$I$2="Any","Any",N468)&amp;G468</f>
        <v>AnyJumpAny44995</v>
      </c>
      <c r="E468" s="5" t="e">
        <f>IF(I468=#REF!,'Fixture list'!G468,"")</f>
        <v>#REF!</v>
      </c>
      <c r="F468" s="5" t="str">
        <f t="shared" si="59"/>
        <v>449952</v>
      </c>
      <c r="G468" s="13">
        <v>44995</v>
      </c>
      <c r="H468" s="14" t="s">
        <v>35</v>
      </c>
      <c r="I468" s="14" t="s">
        <v>18</v>
      </c>
      <c r="J468" s="14" t="s">
        <v>9</v>
      </c>
      <c r="K468" s="14" t="s">
        <v>16</v>
      </c>
      <c r="L468" s="14" t="s">
        <v>19</v>
      </c>
      <c r="M468" s="14" t="s">
        <v>12</v>
      </c>
      <c r="N468" s="14" t="s">
        <v>13</v>
      </c>
      <c r="O468" s="14" t="s">
        <v>14</v>
      </c>
      <c r="P468" s="14" t="s">
        <v>408</v>
      </c>
      <c r="Q468" s="12">
        <f t="shared" si="60"/>
        <v>1</v>
      </c>
      <c r="R468" s="12" cm="1">
        <f t="array" ref="R468">SUMPRODUCT(($G$2:$G$3117=G468)*(Q468&gt;$Q$2:$Q$3117))+1</f>
        <v>1</v>
      </c>
      <c r="S468" s="12">
        <f t="shared" si="61"/>
        <v>100701</v>
      </c>
      <c r="T468" cm="1">
        <f t="array" ref="T468">SUMPRODUCT(($G$2:$G$3117=G468)*(S468&gt;$S$2:$S$3117))+1</f>
        <v>2</v>
      </c>
      <c r="U468" t="str">
        <f t="shared" si="62"/>
        <v xml:space="preserve">Exeter </v>
      </c>
      <c r="V468">
        <v>0</v>
      </c>
      <c r="W468" t="s">
        <v>19</v>
      </c>
      <c r="X468">
        <f t="shared" si="63"/>
        <v>2023</v>
      </c>
    </row>
    <row r="469" spans="1:24" x14ac:dyDescent="0.25">
      <c r="A469" s="10" t="str">
        <f t="shared" si="56"/>
        <v/>
      </c>
      <c r="B469" s="10" t="str">
        <f t="shared" si="57"/>
        <v/>
      </c>
      <c r="C469" s="10" t="str">
        <f t="shared" si="58"/>
        <v>Afternoon45011</v>
      </c>
      <c r="D469" s="5" t="str">
        <f>IF('by region'!$C$2="Any","Any",'Fixture list'!W469)&amp;M469&amp;IF('by region'!$I$2="Any","Any",N469)&amp;G469</f>
        <v>AnyJumpAny45011</v>
      </c>
      <c r="E469" s="5" t="e">
        <f>IF(I469=#REF!,'Fixture list'!G469,"")</f>
        <v>#REF!</v>
      </c>
      <c r="F469" s="5" t="str">
        <f t="shared" si="59"/>
        <v>450111</v>
      </c>
      <c r="G469" s="13">
        <v>45011</v>
      </c>
      <c r="H469" s="14" t="s">
        <v>40</v>
      </c>
      <c r="I469" s="14" t="s">
        <v>18</v>
      </c>
      <c r="J469" s="14" t="s">
        <v>9</v>
      </c>
      <c r="K469" s="14" t="s">
        <v>16</v>
      </c>
      <c r="L469" s="14" t="s">
        <v>19</v>
      </c>
      <c r="M469" s="14" t="s">
        <v>12</v>
      </c>
      <c r="N469" s="14" t="s">
        <v>13</v>
      </c>
      <c r="O469" s="14" t="s">
        <v>14</v>
      </c>
      <c r="P469" s="14" t="s">
        <v>467</v>
      </c>
      <c r="Q469" s="12">
        <f t="shared" si="60"/>
        <v>1</v>
      </c>
      <c r="R469" s="12" cm="1">
        <f t="array" ref="R469">SUMPRODUCT(($G$2:$G$3117=G469)*(Q469&gt;$Q$2:$Q$3117))+1</f>
        <v>1</v>
      </c>
      <c r="S469" s="12">
        <f t="shared" si="61"/>
        <v>100695</v>
      </c>
      <c r="T469" cm="1">
        <f t="array" ref="T469">SUMPRODUCT(($G$2:$G$3117=G469)*(S469&gt;$S$2:$S$3117))+1</f>
        <v>1</v>
      </c>
      <c r="U469" t="str">
        <f t="shared" si="62"/>
        <v xml:space="preserve">Exeter </v>
      </c>
      <c r="V469">
        <v>0</v>
      </c>
      <c r="W469" t="s">
        <v>11</v>
      </c>
      <c r="X469">
        <f t="shared" si="63"/>
        <v>2023</v>
      </c>
    </row>
    <row r="470" spans="1:24" x14ac:dyDescent="0.25">
      <c r="A470" s="10" t="str">
        <f t="shared" si="56"/>
        <v/>
      </c>
      <c r="B470" s="10" t="str">
        <f t="shared" si="57"/>
        <v/>
      </c>
      <c r="C470" s="10" t="str">
        <f t="shared" si="58"/>
        <v>Afternoon45027</v>
      </c>
      <c r="D470" s="5" t="str">
        <f>IF('by region'!$C$2="Any","Any",'Fixture list'!W470)&amp;M470&amp;IF('by region'!$I$2="Any","Any",N470)&amp;G470</f>
        <v>AnyJumpAny45027</v>
      </c>
      <c r="E470" s="5" t="e">
        <f>IF(I470=#REF!,'Fixture list'!G470,"")</f>
        <v>#REF!</v>
      </c>
      <c r="F470" s="5" t="str">
        <f t="shared" si="59"/>
        <v>450271</v>
      </c>
      <c r="G470" s="13">
        <v>45027</v>
      </c>
      <c r="H470" s="14" t="s">
        <v>7</v>
      </c>
      <c r="I470" s="14" t="s">
        <v>18</v>
      </c>
      <c r="J470" s="14" t="s">
        <v>9</v>
      </c>
      <c r="K470" s="14" t="s">
        <v>16</v>
      </c>
      <c r="L470" s="14" t="s">
        <v>19</v>
      </c>
      <c r="M470" s="14" t="s">
        <v>12</v>
      </c>
      <c r="N470" s="14" t="s">
        <v>13</v>
      </c>
      <c r="O470" s="14" t="s">
        <v>14</v>
      </c>
      <c r="P470" s="14" t="s">
        <v>527</v>
      </c>
      <c r="Q470" s="12">
        <f t="shared" si="60"/>
        <v>1</v>
      </c>
      <c r="R470" s="12" cm="1">
        <f t="array" ref="R470">SUMPRODUCT(($G$2:$G$3117=G470)*(Q470&gt;$Q$2:$Q$3117))+1</f>
        <v>1</v>
      </c>
      <c r="S470" s="12">
        <f t="shared" si="61"/>
        <v>100693</v>
      </c>
      <c r="T470" cm="1">
        <f t="array" ref="T470">SUMPRODUCT(($G$2:$G$3117=G470)*(S470&gt;$S$2:$S$3117))+1</f>
        <v>1</v>
      </c>
      <c r="U470" t="str">
        <f t="shared" si="62"/>
        <v xml:space="preserve">Exeter </v>
      </c>
      <c r="V470">
        <v>0</v>
      </c>
      <c r="W470" t="s">
        <v>17</v>
      </c>
      <c r="X470">
        <f t="shared" si="63"/>
        <v>2023</v>
      </c>
    </row>
    <row r="471" spans="1:24" x14ac:dyDescent="0.25">
      <c r="A471" s="10" t="str">
        <f t="shared" si="56"/>
        <v/>
      </c>
      <c r="B471" s="10" t="str">
        <f t="shared" si="57"/>
        <v/>
      </c>
      <c r="C471" s="10" t="str">
        <f t="shared" si="58"/>
        <v>Evening45037</v>
      </c>
      <c r="D471" s="5" t="str">
        <f>IF('by region'!$C$2="Any","Any",'Fixture list'!W471)&amp;M471&amp;IF('by region'!$I$2="Any","Any",N471)&amp;G471</f>
        <v>AnyJumpAny45037</v>
      </c>
      <c r="E471" s="5" t="e">
        <f>IF(I471=#REF!,'Fixture list'!G471,"")</f>
        <v>#REF!</v>
      </c>
      <c r="F471" s="5" t="str">
        <f t="shared" si="59"/>
        <v>450375</v>
      </c>
      <c r="G471" s="13">
        <v>45037</v>
      </c>
      <c r="H471" s="14" t="s">
        <v>35</v>
      </c>
      <c r="I471" s="14" t="s">
        <v>18</v>
      </c>
      <c r="J471" s="14" t="s">
        <v>80</v>
      </c>
      <c r="K471" s="14" t="s">
        <v>16</v>
      </c>
      <c r="L471" s="14" t="s">
        <v>19</v>
      </c>
      <c r="M471" s="14" t="s">
        <v>12</v>
      </c>
      <c r="N471" s="14" t="s">
        <v>13</v>
      </c>
      <c r="O471" s="14" t="s">
        <v>14</v>
      </c>
      <c r="P471" s="14" t="s">
        <v>566</v>
      </c>
      <c r="Q471" s="12">
        <f t="shared" si="60"/>
        <v>2</v>
      </c>
      <c r="R471" s="12" cm="1">
        <f t="array" ref="R471">SUMPRODUCT(($G$2:$G$3117=G471)*(Q471&gt;$Q$2:$Q$3117))+1</f>
        <v>4</v>
      </c>
      <c r="S471" s="12">
        <f t="shared" si="61"/>
        <v>400696</v>
      </c>
      <c r="T471" cm="1">
        <f t="array" ref="T471">SUMPRODUCT(($G$2:$G$3117=G471)*(S471&gt;$S$2:$S$3117))+1</f>
        <v>5</v>
      </c>
      <c r="U471" t="str">
        <f t="shared" si="62"/>
        <v>Exeter †</v>
      </c>
      <c r="V471">
        <v>0</v>
      </c>
      <c r="W471" t="s">
        <v>11</v>
      </c>
      <c r="X471">
        <f t="shared" si="63"/>
        <v>2023</v>
      </c>
    </row>
    <row r="472" spans="1:24" x14ac:dyDescent="0.25">
      <c r="A472" s="10" t="str">
        <f t="shared" si="56"/>
        <v/>
      </c>
      <c r="B472" s="10" t="str">
        <f t="shared" si="57"/>
        <v/>
      </c>
      <c r="C472" s="10" t="str">
        <f t="shared" si="58"/>
        <v>Afternoon45211</v>
      </c>
      <c r="D472" s="5" t="str">
        <f>IF('by region'!$C$2="Any","Any",'Fixture list'!W472)&amp;M472&amp;IF('by region'!$I$2="Any","Any",N472)&amp;G472</f>
        <v>AnyJumpAny45211</v>
      </c>
      <c r="E472" s="5" t="e">
        <f>IF(I472=#REF!,'Fixture list'!G472,"")</f>
        <v>#REF!</v>
      </c>
      <c r="F472" s="5" t="str">
        <f t="shared" si="59"/>
        <v>452112</v>
      </c>
      <c r="G472" s="13">
        <v>45211</v>
      </c>
      <c r="H472" s="14" t="s">
        <v>34</v>
      </c>
      <c r="I472" s="14" t="s">
        <v>18</v>
      </c>
      <c r="J472" s="14" t="s">
        <v>9</v>
      </c>
      <c r="K472" s="14" t="s">
        <v>16</v>
      </c>
      <c r="L472" s="14" t="s">
        <v>17</v>
      </c>
      <c r="M472" s="14" t="s">
        <v>12</v>
      </c>
      <c r="N472" s="14" t="s">
        <v>13</v>
      </c>
      <c r="O472" s="14" t="s">
        <v>14</v>
      </c>
      <c r="P472" s="14" t="s">
        <v>1352</v>
      </c>
      <c r="Q472" s="12">
        <f t="shared" si="60"/>
        <v>1</v>
      </c>
      <c r="R472" s="12" cm="1">
        <f t="array" ref="R472">SUMPRODUCT(($G$2:$G$3117=G472)*(Q472&gt;$Q$2:$Q$3117))+1</f>
        <v>1</v>
      </c>
      <c r="S472" s="12">
        <f t="shared" si="61"/>
        <v>100702</v>
      </c>
      <c r="T472" cm="1">
        <f t="array" ref="T472">SUMPRODUCT(($G$2:$G$3117=G472)*(S472&gt;$S$2:$S$3117))+1</f>
        <v>2</v>
      </c>
      <c r="U472" t="str">
        <f t="shared" si="62"/>
        <v xml:space="preserve">Exeter </v>
      </c>
      <c r="V472">
        <v>0</v>
      </c>
      <c r="W472" t="s">
        <v>17</v>
      </c>
      <c r="X472">
        <f t="shared" si="63"/>
        <v>2023</v>
      </c>
    </row>
    <row r="473" spans="1:24" x14ac:dyDescent="0.25">
      <c r="A473" s="10" t="str">
        <f t="shared" si="56"/>
        <v/>
      </c>
      <c r="B473" s="10" t="str">
        <f t="shared" si="57"/>
        <v/>
      </c>
      <c r="C473" s="10" t="str">
        <f t="shared" si="58"/>
        <v>Afternoon45223</v>
      </c>
      <c r="D473" s="5" t="str">
        <f>IF('by region'!$C$2="Any","Any",'Fixture list'!W473)&amp;M473&amp;IF('by region'!$I$2="Any","Any",N473)&amp;G473</f>
        <v>AnyJumpAny45223</v>
      </c>
      <c r="E473" s="5" t="e">
        <f>IF(I473=#REF!,'Fixture list'!G473,"")</f>
        <v>#REF!</v>
      </c>
      <c r="F473" s="5" t="str">
        <f t="shared" si="59"/>
        <v>452231</v>
      </c>
      <c r="G473" s="13">
        <v>45223</v>
      </c>
      <c r="H473" s="14" t="s">
        <v>7</v>
      </c>
      <c r="I473" s="14" t="s">
        <v>18</v>
      </c>
      <c r="J473" s="14" t="s">
        <v>9</v>
      </c>
      <c r="K473" s="14" t="s">
        <v>16</v>
      </c>
      <c r="L473" s="14" t="s">
        <v>30</v>
      </c>
      <c r="M473" s="14" t="s">
        <v>12</v>
      </c>
      <c r="N473" s="14" t="s">
        <v>13</v>
      </c>
      <c r="O473" s="14" t="s">
        <v>14</v>
      </c>
      <c r="P473" s="14" t="s">
        <v>1401</v>
      </c>
      <c r="Q473" s="12">
        <f t="shared" si="60"/>
        <v>1</v>
      </c>
      <c r="R473" s="12" cm="1">
        <f t="array" ref="R473">SUMPRODUCT(($G$2:$G$3117=G473)*(Q473&gt;$Q$2:$Q$3117))+1</f>
        <v>1</v>
      </c>
      <c r="S473" s="12">
        <f t="shared" si="61"/>
        <v>100703</v>
      </c>
      <c r="T473" cm="1">
        <f t="array" ref="T473">SUMPRODUCT(($G$2:$G$3117=G473)*(S473&gt;$S$2:$S$3117))+1</f>
        <v>1</v>
      </c>
      <c r="U473" t="str">
        <f t="shared" si="62"/>
        <v xml:space="preserve">Exeter </v>
      </c>
      <c r="V473">
        <v>0</v>
      </c>
      <c r="W473" t="s">
        <v>11</v>
      </c>
      <c r="X473">
        <f t="shared" si="63"/>
        <v>2023</v>
      </c>
    </row>
    <row r="474" spans="1:24" x14ac:dyDescent="0.25">
      <c r="A474" s="10" t="str">
        <f t="shared" si="56"/>
        <v/>
      </c>
      <c r="B474" s="10" t="str">
        <f t="shared" si="57"/>
        <v/>
      </c>
      <c r="C474" s="10" t="str">
        <f t="shared" si="58"/>
        <v>Afternoon45240</v>
      </c>
      <c r="D474" s="5" t="str">
        <f>IF('by region'!$C$2="Any","Any",'Fixture list'!W474)&amp;M474&amp;IF('by region'!$I$2="Any","Any",N474)&amp;G474</f>
        <v>AnyJumpAny45240</v>
      </c>
      <c r="E474" s="5" t="e">
        <f>IF(I474=#REF!,'Fixture list'!G474,"")</f>
        <v>#REF!</v>
      </c>
      <c r="F474" s="5" t="str">
        <f t="shared" si="59"/>
        <v>452401</v>
      </c>
      <c r="G474" s="13">
        <v>45240</v>
      </c>
      <c r="H474" s="14" t="s">
        <v>35</v>
      </c>
      <c r="I474" s="14" t="s">
        <v>18</v>
      </c>
      <c r="J474" s="14" t="s">
        <v>9</v>
      </c>
      <c r="K474" s="14" t="s">
        <v>16</v>
      </c>
      <c r="L474" s="14" t="s">
        <v>19</v>
      </c>
      <c r="M474" s="14" t="s">
        <v>12</v>
      </c>
      <c r="N474" s="14" t="s">
        <v>13</v>
      </c>
      <c r="O474" s="14" t="s">
        <v>14</v>
      </c>
      <c r="P474" s="14" t="s">
        <v>1465</v>
      </c>
      <c r="Q474" s="12">
        <f t="shared" si="60"/>
        <v>1</v>
      </c>
      <c r="R474" s="12" cm="1">
        <f t="array" ref="R474">SUMPRODUCT(($G$2:$G$3117=G474)*(Q474&gt;$Q$2:$Q$3117))+1</f>
        <v>1</v>
      </c>
      <c r="S474" s="12">
        <f t="shared" si="61"/>
        <v>100704</v>
      </c>
      <c r="T474" cm="1">
        <f t="array" ref="T474">SUMPRODUCT(($G$2:$G$3117=G474)*(S474&gt;$S$2:$S$3117))+1</f>
        <v>1</v>
      </c>
      <c r="U474" t="str">
        <f t="shared" si="62"/>
        <v xml:space="preserve">Exeter </v>
      </c>
      <c r="V474">
        <v>0</v>
      </c>
      <c r="W474" t="s">
        <v>17</v>
      </c>
      <c r="X474">
        <f t="shared" si="63"/>
        <v>2023</v>
      </c>
    </row>
    <row r="475" spans="1:24" x14ac:dyDescent="0.25">
      <c r="A475" s="10" t="str">
        <f t="shared" si="56"/>
        <v/>
      </c>
      <c r="B475" s="10" t="str">
        <f t="shared" si="57"/>
        <v/>
      </c>
      <c r="C475" s="10" t="str">
        <f t="shared" si="58"/>
        <v>Afternoon45250</v>
      </c>
      <c r="D475" s="5" t="str">
        <f>IF('by region'!$C$2="Any","Any",'Fixture list'!W475)&amp;M475&amp;IF('by region'!$I$2="Any","Any",N475)&amp;G475</f>
        <v>AnyJumpAny45250</v>
      </c>
      <c r="E475" s="5" t="e">
        <f>IF(I475=#REF!,'Fixture list'!G475,"")</f>
        <v>#REF!</v>
      </c>
      <c r="F475" s="5" t="str">
        <f t="shared" si="59"/>
        <v>452501</v>
      </c>
      <c r="G475" s="13">
        <v>45250</v>
      </c>
      <c r="H475" s="14" t="s">
        <v>42</v>
      </c>
      <c r="I475" s="14" t="s">
        <v>18</v>
      </c>
      <c r="J475" s="14" t="s">
        <v>9</v>
      </c>
      <c r="K475" s="14" t="s">
        <v>16</v>
      </c>
      <c r="L475" s="14" t="s">
        <v>17</v>
      </c>
      <c r="M475" s="14" t="s">
        <v>12</v>
      </c>
      <c r="N475" s="14" t="s">
        <v>13</v>
      </c>
      <c r="O475" s="14" t="s">
        <v>14</v>
      </c>
      <c r="P475" s="14" t="s">
        <v>1502</v>
      </c>
      <c r="Q475" s="12">
        <f t="shared" si="60"/>
        <v>1</v>
      </c>
      <c r="R475" s="12" cm="1">
        <f t="array" ref="R475">SUMPRODUCT(($G$2:$G$3117=G475)*(Q475&gt;$Q$2:$Q$3117))+1</f>
        <v>1</v>
      </c>
      <c r="S475" s="12">
        <f t="shared" si="61"/>
        <v>100694</v>
      </c>
      <c r="T475" cm="1">
        <f t="array" ref="T475">SUMPRODUCT(($G$2:$G$3117=G475)*(S475&gt;$S$2:$S$3117))+1</f>
        <v>1</v>
      </c>
      <c r="U475" t="str">
        <f t="shared" si="62"/>
        <v xml:space="preserve">Exeter </v>
      </c>
      <c r="V475">
        <v>0</v>
      </c>
      <c r="W475" t="s">
        <v>19</v>
      </c>
      <c r="X475">
        <f t="shared" si="63"/>
        <v>2023</v>
      </c>
    </row>
    <row r="476" spans="1:24" x14ac:dyDescent="0.25">
      <c r="A476" s="10" t="str">
        <f t="shared" si="56"/>
        <v/>
      </c>
      <c r="B476" s="10" t="str">
        <f t="shared" si="57"/>
        <v/>
      </c>
      <c r="C476" s="10" t="str">
        <f t="shared" si="58"/>
        <v>Afternoon45256</v>
      </c>
      <c r="D476" s="5" t="str">
        <f>IF('by region'!$C$2="Any","Any",'Fixture list'!W476)&amp;M476&amp;IF('by region'!$I$2="Any","Any",N476)&amp;G476</f>
        <v>AnyJumpAny45256</v>
      </c>
      <c r="E476" s="5" t="e">
        <f>IF(I476=#REF!,'Fixture list'!G476,"")</f>
        <v>#REF!</v>
      </c>
      <c r="F476" s="5" t="str">
        <f t="shared" si="59"/>
        <v>452561</v>
      </c>
      <c r="G476" s="13">
        <v>45256</v>
      </c>
      <c r="H476" s="14" t="s">
        <v>40</v>
      </c>
      <c r="I476" s="14" t="s">
        <v>18</v>
      </c>
      <c r="J476" s="14" t="s">
        <v>9</v>
      </c>
      <c r="K476" s="14" t="s">
        <v>16</v>
      </c>
      <c r="L476" s="14" t="s">
        <v>17</v>
      </c>
      <c r="M476" s="14" t="s">
        <v>12</v>
      </c>
      <c r="N476" s="14" t="s">
        <v>13</v>
      </c>
      <c r="O476" s="14" t="s">
        <v>14</v>
      </c>
      <c r="P476" s="14" t="s">
        <v>1526</v>
      </c>
      <c r="Q476" s="12">
        <f t="shared" si="60"/>
        <v>1</v>
      </c>
      <c r="R476" s="12" cm="1">
        <f t="array" ref="R476">SUMPRODUCT(($G$2:$G$3117=G476)*(Q476&gt;$Q$2:$Q$3117))+1</f>
        <v>1</v>
      </c>
      <c r="S476" s="12">
        <f t="shared" si="61"/>
        <v>100698</v>
      </c>
      <c r="T476" cm="1">
        <f t="array" ref="T476">SUMPRODUCT(($G$2:$G$3117=G476)*(S476&gt;$S$2:$S$3117))+1</f>
        <v>1</v>
      </c>
      <c r="U476" t="str">
        <f t="shared" si="62"/>
        <v xml:space="preserve">Exeter </v>
      </c>
      <c r="V476">
        <v>0</v>
      </c>
      <c r="W476" t="s">
        <v>11</v>
      </c>
      <c r="X476">
        <f t="shared" si="63"/>
        <v>2023</v>
      </c>
    </row>
    <row r="477" spans="1:24" x14ac:dyDescent="0.25">
      <c r="A477" s="10" t="str">
        <f t="shared" si="56"/>
        <v/>
      </c>
      <c r="B477" s="10" t="str">
        <f t="shared" si="57"/>
        <v/>
      </c>
      <c r="C477" s="10" t="str">
        <f t="shared" si="58"/>
        <v>Afternoon45268</v>
      </c>
      <c r="D477" s="5" t="str">
        <f>IF('by region'!$C$2="Any","Any",'Fixture list'!W477)&amp;M477&amp;IF('by region'!$I$2="Any","Any",N477)&amp;G477</f>
        <v>AnyJumpAny45268</v>
      </c>
      <c r="E477" s="5" t="e">
        <f>IF(I477=#REF!,'Fixture list'!G477,"")</f>
        <v>#REF!</v>
      </c>
      <c r="F477" s="5" t="str">
        <f t="shared" si="59"/>
        <v>452681</v>
      </c>
      <c r="G477" s="13">
        <v>45268</v>
      </c>
      <c r="H477" s="14" t="s">
        <v>35</v>
      </c>
      <c r="I477" s="14" t="s">
        <v>18</v>
      </c>
      <c r="J477" s="14" t="s">
        <v>9</v>
      </c>
      <c r="K477" s="14" t="s">
        <v>16</v>
      </c>
      <c r="L477" s="14" t="s">
        <v>19</v>
      </c>
      <c r="M477" s="14" t="s">
        <v>12</v>
      </c>
      <c r="N477" s="14" t="s">
        <v>13</v>
      </c>
      <c r="O477" s="14" t="s">
        <v>14</v>
      </c>
      <c r="P477" s="14" t="s">
        <v>1563</v>
      </c>
      <c r="Q477" s="12">
        <f t="shared" si="60"/>
        <v>1</v>
      </c>
      <c r="R477" s="12" cm="1">
        <f t="array" ref="R477">SUMPRODUCT(($G$2:$G$3117=G477)*(Q477&gt;$Q$2:$Q$3117))+1</f>
        <v>1</v>
      </c>
      <c r="S477" s="12">
        <f t="shared" si="61"/>
        <v>100705</v>
      </c>
      <c r="T477" cm="1">
        <f t="array" ref="T477">SUMPRODUCT(($G$2:$G$3117=G477)*(S477&gt;$S$2:$S$3117))+1</f>
        <v>1</v>
      </c>
      <c r="U477" t="str">
        <f t="shared" si="62"/>
        <v xml:space="preserve">Exeter </v>
      </c>
      <c r="V477">
        <v>0</v>
      </c>
      <c r="W477" t="s">
        <v>19</v>
      </c>
      <c r="X477">
        <f t="shared" si="63"/>
        <v>2023</v>
      </c>
    </row>
    <row r="478" spans="1:24" x14ac:dyDescent="0.25">
      <c r="A478" s="10" t="str">
        <f t="shared" si="56"/>
        <v/>
      </c>
      <c r="B478" s="10" t="str">
        <f t="shared" si="57"/>
        <v/>
      </c>
      <c r="C478" s="10" t="str">
        <f t="shared" si="58"/>
        <v>Afternoon45281</v>
      </c>
      <c r="D478" s="5" t="str">
        <f>IF('by region'!$C$2="Any","Any",'Fixture list'!W478)&amp;M478&amp;IF('by region'!$I$2="Any","Any",N478)&amp;G478</f>
        <v>AnyJumpAny45281</v>
      </c>
      <c r="E478" s="5" t="e">
        <f>IF(I478=#REF!,'Fixture list'!G478,"")</f>
        <v>#REF!</v>
      </c>
      <c r="F478" s="5" t="str">
        <f t="shared" si="59"/>
        <v>452811</v>
      </c>
      <c r="G478" s="13">
        <v>45281</v>
      </c>
      <c r="H478" s="14" t="s">
        <v>34</v>
      </c>
      <c r="I478" s="14" t="s">
        <v>18</v>
      </c>
      <c r="J478" s="14" t="s">
        <v>9</v>
      </c>
      <c r="K478" s="14" t="s">
        <v>16</v>
      </c>
      <c r="L478" s="14" t="s">
        <v>19</v>
      </c>
      <c r="M478" s="14" t="s">
        <v>12</v>
      </c>
      <c r="N478" s="14" t="s">
        <v>13</v>
      </c>
      <c r="O478" s="14" t="s">
        <v>14</v>
      </c>
      <c r="P478" s="14" t="s">
        <v>1611</v>
      </c>
      <c r="Q478" s="12">
        <f t="shared" si="60"/>
        <v>1</v>
      </c>
      <c r="R478" s="12" cm="1">
        <f t="array" ref="R478">SUMPRODUCT(($G$2:$G$3117=G478)*(Q478&gt;$Q$2:$Q$3117))+1</f>
        <v>1</v>
      </c>
      <c r="S478" s="12">
        <f t="shared" si="61"/>
        <v>100706</v>
      </c>
      <c r="T478" cm="1">
        <f t="array" ref="T478">SUMPRODUCT(($G$2:$G$3117=G478)*(S478&gt;$S$2:$S$3117))+1</f>
        <v>1</v>
      </c>
      <c r="U478" t="str">
        <f t="shared" si="62"/>
        <v xml:space="preserve">Exeter </v>
      </c>
      <c r="V478">
        <v>0</v>
      </c>
      <c r="W478" t="s">
        <v>17</v>
      </c>
      <c r="X478">
        <f t="shared" si="63"/>
        <v>2023</v>
      </c>
    </row>
    <row r="479" spans="1:24" x14ac:dyDescent="0.25">
      <c r="A479" s="10" t="str">
        <f t="shared" si="56"/>
        <v/>
      </c>
      <c r="B479" s="10" t="str">
        <f t="shared" si="57"/>
        <v/>
      </c>
      <c r="C479" s="10" t="str">
        <f t="shared" si="58"/>
        <v>Afternoon44927</v>
      </c>
      <c r="D479" s="5" t="str">
        <f>IF('by region'!$C$2="Any","Any",'Fixture list'!W479)&amp;M479&amp;IF('by region'!$I$2="Any","Any",N479)&amp;G479</f>
        <v>AnyJumpAny44927</v>
      </c>
      <c r="E479" s="5" t="e">
        <f>IF(I479=#REF!,'Fixture list'!G479,"")</f>
        <v>#REF!</v>
      </c>
      <c r="F479" s="5" t="str">
        <f t="shared" si="59"/>
        <v>449275</v>
      </c>
      <c r="G479" s="13">
        <v>44927</v>
      </c>
      <c r="H479" s="14" t="s">
        <v>40</v>
      </c>
      <c r="I479" s="14" t="s">
        <v>20</v>
      </c>
      <c r="J479" s="14" t="s">
        <v>9</v>
      </c>
      <c r="K479" s="14" t="s">
        <v>10</v>
      </c>
      <c r="L479" s="14" t="s">
        <v>17</v>
      </c>
      <c r="M479" s="14" t="s">
        <v>12</v>
      </c>
      <c r="N479" s="14" t="s">
        <v>13</v>
      </c>
      <c r="O479" s="14" t="s">
        <v>21</v>
      </c>
      <c r="P479" s="14" t="s">
        <v>164</v>
      </c>
      <c r="Q479" s="12">
        <f t="shared" si="60"/>
        <v>1</v>
      </c>
      <c r="R479" s="12" cm="1">
        <f t="array" ref="R479">SUMPRODUCT(($G$2:$G$3117=G479)*(Q479&gt;$Q$2:$Q$3117))+1</f>
        <v>1</v>
      </c>
      <c r="S479" s="12">
        <f t="shared" si="61"/>
        <v>988000</v>
      </c>
      <c r="T479" cm="1">
        <f t="array" ref="T479">SUMPRODUCT(($G$2:$G$3117=G479)*(S479&gt;$S$2:$S$3117))+1</f>
        <v>5</v>
      </c>
      <c r="U479" t="str">
        <f t="shared" si="62"/>
        <v xml:space="preserve">Fakenham </v>
      </c>
      <c r="V479">
        <v>0</v>
      </c>
      <c r="W479" t="s">
        <v>19</v>
      </c>
      <c r="X479">
        <f t="shared" si="63"/>
        <v>2023</v>
      </c>
    </row>
    <row r="480" spans="1:24" x14ac:dyDescent="0.25">
      <c r="A480" s="10" t="str">
        <f t="shared" si="56"/>
        <v/>
      </c>
      <c r="B480" s="10" t="str">
        <f t="shared" si="57"/>
        <v/>
      </c>
      <c r="C480" s="10" t="str">
        <f t="shared" si="58"/>
        <v>Afternoon44948</v>
      </c>
      <c r="D480" s="5" t="str">
        <f>IF('by region'!$C$2="Any","Any",'Fixture list'!W480)&amp;M480&amp;IF('by region'!$I$2="Any","Any",N480)&amp;G480</f>
        <v>AnyJumpAny44948</v>
      </c>
      <c r="E480" s="5" t="e">
        <f>IF(I480=#REF!,'Fixture list'!G480,"")</f>
        <v>#REF!</v>
      </c>
      <c r="F480" s="5" t="str">
        <f t="shared" si="59"/>
        <v>449482</v>
      </c>
      <c r="G480" s="13">
        <v>44948</v>
      </c>
      <c r="H480" s="14" t="s">
        <v>40</v>
      </c>
      <c r="I480" s="14" t="s">
        <v>20</v>
      </c>
      <c r="J480" s="14" t="s">
        <v>9</v>
      </c>
      <c r="K480" s="14" t="s">
        <v>10</v>
      </c>
      <c r="L480" s="14" t="s">
        <v>17</v>
      </c>
      <c r="M480" s="14" t="s">
        <v>12</v>
      </c>
      <c r="N480" s="14" t="s">
        <v>13</v>
      </c>
      <c r="O480" s="14" t="s">
        <v>21</v>
      </c>
      <c r="P480" s="14" t="s">
        <v>241</v>
      </c>
      <c r="Q480" s="12">
        <f t="shared" si="60"/>
        <v>1</v>
      </c>
      <c r="R480" s="12" cm="1">
        <f t="array" ref="R480">SUMPRODUCT(($G$2:$G$3117=G480)*(Q480&gt;$Q$2:$Q$3117))+1</f>
        <v>1</v>
      </c>
      <c r="S480" s="12">
        <f t="shared" si="61"/>
        <v>111587</v>
      </c>
      <c r="T480" cm="1">
        <f t="array" ref="T480">SUMPRODUCT(($G$2:$G$3117=G480)*(S480&gt;$S$2:$S$3117))+1</f>
        <v>2</v>
      </c>
      <c r="U480" t="str">
        <f t="shared" si="62"/>
        <v xml:space="preserve">Fakenham </v>
      </c>
      <c r="V480">
        <v>0</v>
      </c>
      <c r="W480" t="s">
        <v>30</v>
      </c>
      <c r="X480">
        <f t="shared" si="63"/>
        <v>2023</v>
      </c>
    </row>
    <row r="481" spans="1:24" x14ac:dyDescent="0.25">
      <c r="A481" s="10" t="str">
        <f t="shared" si="56"/>
        <v/>
      </c>
      <c r="B481" s="10" t="str">
        <f t="shared" si="57"/>
        <v/>
      </c>
      <c r="C481" s="10" t="str">
        <f t="shared" si="58"/>
        <v>Afternoon44959</v>
      </c>
      <c r="D481" s="5" t="str">
        <f>IF('by region'!$C$2="Any","Any",'Fixture list'!W481)&amp;M481&amp;IF('by region'!$I$2="Any","Any",N481)&amp;G481</f>
        <v>AnyJumpAny44959</v>
      </c>
      <c r="E481" s="5" t="e">
        <f>IF(I481=#REF!,'Fixture list'!G481,"")</f>
        <v>#REF!</v>
      </c>
      <c r="F481" s="5" t="str">
        <f t="shared" si="59"/>
        <v>449593</v>
      </c>
      <c r="G481" s="13">
        <v>44959</v>
      </c>
      <c r="H481" s="14" t="s">
        <v>34</v>
      </c>
      <c r="I481" s="14" t="s">
        <v>20</v>
      </c>
      <c r="J481" s="14" t="s">
        <v>9</v>
      </c>
      <c r="K481" s="14" t="s">
        <v>30</v>
      </c>
      <c r="L481" s="14" t="s">
        <v>30</v>
      </c>
      <c r="M481" s="14" t="s">
        <v>12</v>
      </c>
      <c r="N481" s="14" t="s">
        <v>30</v>
      </c>
      <c r="O481" s="14" t="s">
        <v>21</v>
      </c>
      <c r="P481" s="14" t="s">
        <v>277</v>
      </c>
      <c r="Q481" s="12">
        <f t="shared" si="60"/>
        <v>1</v>
      </c>
      <c r="R481" s="12" cm="1">
        <f t="array" ref="R481">SUMPRODUCT(($G$2:$G$3117=G481)*(Q481&gt;$Q$2:$Q$3117))+1</f>
        <v>1</v>
      </c>
      <c r="S481" s="12">
        <f t="shared" si="61"/>
        <v>114268</v>
      </c>
      <c r="T481" cm="1">
        <f t="array" ref="T481">SUMPRODUCT(($G$2:$G$3117=G481)*(S481&gt;$S$2:$S$3117))+1</f>
        <v>3</v>
      </c>
      <c r="U481" t="str">
        <f t="shared" si="62"/>
        <v xml:space="preserve">Fakenham </v>
      </c>
      <c r="V481">
        <v>0</v>
      </c>
      <c r="W481" t="s">
        <v>30</v>
      </c>
      <c r="X481">
        <f t="shared" si="63"/>
        <v>2023</v>
      </c>
    </row>
    <row r="482" spans="1:24" x14ac:dyDescent="0.25">
      <c r="A482" s="10" t="str">
        <f t="shared" si="56"/>
        <v/>
      </c>
      <c r="B482" s="10" t="str">
        <f t="shared" si="57"/>
        <v/>
      </c>
      <c r="C482" s="10" t="str">
        <f t="shared" si="58"/>
        <v>Afternoon44974</v>
      </c>
      <c r="D482" s="5" t="str">
        <f>IF('by region'!$C$2="Any","Any",'Fixture list'!W482)&amp;M482&amp;IF('by region'!$I$2="Any","Any",N482)&amp;G482</f>
        <v>AnyJumpAny44974</v>
      </c>
      <c r="E482" s="5" t="e">
        <f>IF(I482=#REF!,'Fixture list'!G482,"")</f>
        <v>#REF!</v>
      </c>
      <c r="F482" s="5" t="str">
        <f t="shared" si="59"/>
        <v>449741</v>
      </c>
      <c r="G482" s="13">
        <v>44974</v>
      </c>
      <c r="H482" s="14" t="s">
        <v>35</v>
      </c>
      <c r="I482" s="14" t="s">
        <v>20</v>
      </c>
      <c r="J482" s="14" t="s">
        <v>9</v>
      </c>
      <c r="K482" s="14" t="s">
        <v>10</v>
      </c>
      <c r="L482" s="14" t="s">
        <v>17</v>
      </c>
      <c r="M482" s="14" t="s">
        <v>12</v>
      </c>
      <c r="N482" s="14" t="s">
        <v>13</v>
      </c>
      <c r="O482" s="14" t="s">
        <v>14</v>
      </c>
      <c r="P482" s="14" t="s">
        <v>333</v>
      </c>
      <c r="Q482" s="12">
        <f t="shared" si="60"/>
        <v>1</v>
      </c>
      <c r="R482" s="12" cm="1">
        <f t="array" ref="R482">SUMPRODUCT(($G$2:$G$3117=G482)*(Q482&gt;$Q$2:$Q$3117))+1</f>
        <v>1</v>
      </c>
      <c r="S482" s="12">
        <f t="shared" si="61"/>
        <v>100779</v>
      </c>
      <c r="T482" cm="1">
        <f t="array" ref="T482">SUMPRODUCT(($G$2:$G$3117=G482)*(S482&gt;$S$2:$S$3117))+1</f>
        <v>1</v>
      </c>
      <c r="U482" t="str">
        <f t="shared" si="62"/>
        <v xml:space="preserve">Fakenham </v>
      </c>
      <c r="V482">
        <v>0</v>
      </c>
      <c r="W482" t="s">
        <v>17</v>
      </c>
      <c r="X482">
        <f t="shared" si="63"/>
        <v>2023</v>
      </c>
    </row>
    <row r="483" spans="1:24" x14ac:dyDescent="0.25">
      <c r="A483" s="10" t="str">
        <f t="shared" si="56"/>
        <v/>
      </c>
      <c r="B483" s="10" t="str">
        <f t="shared" si="57"/>
        <v/>
      </c>
      <c r="C483" s="10" t="str">
        <f t="shared" si="58"/>
        <v>Afternoon45002</v>
      </c>
      <c r="D483" s="5" t="str">
        <f>IF('by region'!$C$2="Any","Any",'Fixture list'!W483)&amp;M483&amp;IF('by region'!$I$2="Any","Any",N483)&amp;G483</f>
        <v>AnyJumpAny45002</v>
      </c>
      <c r="E483" s="5" t="e">
        <f>IF(I483=#REF!,'Fixture list'!G483,"")</f>
        <v>#REF!</v>
      </c>
      <c r="F483" s="5" t="str">
        <f t="shared" si="59"/>
        <v>450021</v>
      </c>
      <c r="G483" s="13">
        <v>45002</v>
      </c>
      <c r="H483" s="14" t="s">
        <v>35</v>
      </c>
      <c r="I483" s="14" t="s">
        <v>20</v>
      </c>
      <c r="J483" s="14" t="s">
        <v>9</v>
      </c>
      <c r="K483" s="14" t="s">
        <v>10</v>
      </c>
      <c r="L483" s="14" t="s">
        <v>17</v>
      </c>
      <c r="M483" s="14" t="s">
        <v>12</v>
      </c>
      <c r="N483" s="14" t="s">
        <v>13</v>
      </c>
      <c r="O483" s="14" t="s">
        <v>14</v>
      </c>
      <c r="P483" s="14" t="s">
        <v>437</v>
      </c>
      <c r="Q483" s="12">
        <f t="shared" si="60"/>
        <v>1</v>
      </c>
      <c r="R483" s="12" cm="1">
        <f t="array" ref="R483">SUMPRODUCT(($G$2:$G$3117=G483)*(Q483&gt;$Q$2:$Q$3117))+1</f>
        <v>1</v>
      </c>
      <c r="S483" s="12">
        <f t="shared" si="61"/>
        <v>100780</v>
      </c>
      <c r="T483" cm="1">
        <f t="array" ref="T483">SUMPRODUCT(($G$2:$G$3117=G483)*(S483&gt;$S$2:$S$3117))+1</f>
        <v>1</v>
      </c>
      <c r="U483" t="str">
        <f t="shared" si="62"/>
        <v xml:space="preserve">Fakenham </v>
      </c>
      <c r="V483">
        <v>0</v>
      </c>
      <c r="W483" t="s">
        <v>19</v>
      </c>
      <c r="X483">
        <f t="shared" si="63"/>
        <v>2023</v>
      </c>
    </row>
    <row r="484" spans="1:24" x14ac:dyDescent="0.25">
      <c r="A484" s="10" t="str">
        <f t="shared" si="56"/>
        <v/>
      </c>
      <c r="B484" s="10" t="str">
        <f t="shared" si="57"/>
        <v/>
      </c>
      <c r="C484" s="10" t="str">
        <f t="shared" si="58"/>
        <v>Afternoon45026</v>
      </c>
      <c r="D484" s="5" t="str">
        <f>IF('by region'!$C$2="Any","Any",'Fixture list'!W484)&amp;M484&amp;IF('by region'!$I$2="Any","Any",N484)&amp;G484</f>
        <v>AnyJumpAny45026</v>
      </c>
      <c r="E484" s="5" t="e">
        <f>IF(I484=#REF!,'Fixture list'!G484,"")</f>
        <v>#REF!</v>
      </c>
      <c r="F484" s="5" t="str">
        <f t="shared" si="59"/>
        <v>450262</v>
      </c>
      <c r="G484" s="13">
        <v>45026</v>
      </c>
      <c r="H484" s="14" t="s">
        <v>42</v>
      </c>
      <c r="I484" s="14" t="s">
        <v>20</v>
      </c>
      <c r="J484" s="14" t="s">
        <v>9</v>
      </c>
      <c r="K484" s="14" t="s">
        <v>10</v>
      </c>
      <c r="L484" s="14" t="s">
        <v>17</v>
      </c>
      <c r="M484" s="14" t="s">
        <v>12</v>
      </c>
      <c r="N484" s="14" t="s">
        <v>13</v>
      </c>
      <c r="O484" s="14" t="s">
        <v>14</v>
      </c>
      <c r="P484" s="14" t="s">
        <v>522</v>
      </c>
      <c r="Q484" s="12">
        <f t="shared" si="60"/>
        <v>1</v>
      </c>
      <c r="R484" s="12" cm="1">
        <f t="array" ref="R484">SUMPRODUCT(($G$2:$G$3117=G484)*(Q484&gt;$Q$2:$Q$3117))+1</f>
        <v>1</v>
      </c>
      <c r="S484" s="12">
        <f t="shared" si="61"/>
        <v>100781</v>
      </c>
      <c r="T484" cm="1">
        <f t="array" ref="T484">SUMPRODUCT(($G$2:$G$3117=G484)*(S484&gt;$S$2:$S$3117))+1</f>
        <v>2</v>
      </c>
      <c r="U484" t="str">
        <f t="shared" si="62"/>
        <v xml:space="preserve">Fakenham </v>
      </c>
      <c r="V484">
        <v>0</v>
      </c>
      <c r="W484" t="s">
        <v>17</v>
      </c>
      <c r="X484">
        <f t="shared" si="63"/>
        <v>2023</v>
      </c>
    </row>
    <row r="485" spans="1:24" x14ac:dyDescent="0.25">
      <c r="A485" s="10" t="str">
        <f t="shared" si="56"/>
        <v/>
      </c>
      <c r="B485" s="10" t="str">
        <f t="shared" si="57"/>
        <v/>
      </c>
      <c r="C485" s="10" t="str">
        <f t="shared" si="58"/>
        <v>Afternoon45055</v>
      </c>
      <c r="D485" s="5" t="str">
        <f>IF('by region'!$C$2="Any","Any",'Fixture list'!W485)&amp;M485&amp;IF('by region'!$I$2="Any","Any",N485)&amp;G485</f>
        <v>AnyJumpAny45055</v>
      </c>
      <c r="E485" s="5" t="e">
        <f>IF(I485=#REF!,'Fixture list'!G485,"")</f>
        <v>#REF!</v>
      </c>
      <c r="F485" s="5" t="str">
        <f t="shared" si="59"/>
        <v>450551</v>
      </c>
      <c r="G485" s="13">
        <v>45055</v>
      </c>
      <c r="H485" s="14" t="s">
        <v>7</v>
      </c>
      <c r="I485" s="14" t="s">
        <v>20</v>
      </c>
      <c r="J485" s="14" t="s">
        <v>9</v>
      </c>
      <c r="K485" s="14" t="s">
        <v>10</v>
      </c>
      <c r="L485" s="14" t="s">
        <v>17</v>
      </c>
      <c r="M485" s="14" t="s">
        <v>12</v>
      </c>
      <c r="N485" s="14" t="s">
        <v>13</v>
      </c>
      <c r="O485" s="14" t="s">
        <v>14</v>
      </c>
      <c r="P485" s="14" t="s">
        <v>645</v>
      </c>
      <c r="Q485" s="12">
        <f t="shared" si="60"/>
        <v>1</v>
      </c>
      <c r="R485" s="12" cm="1">
        <f t="array" ref="R485">SUMPRODUCT(($G$2:$G$3117=G485)*(Q485&gt;$Q$2:$Q$3117))+1</f>
        <v>1</v>
      </c>
      <c r="S485" s="12">
        <f t="shared" si="61"/>
        <v>111098</v>
      </c>
      <c r="T485" cm="1">
        <f t="array" ref="T485">SUMPRODUCT(($G$2:$G$3117=G485)*(S485&gt;$S$2:$S$3117))+1</f>
        <v>1</v>
      </c>
      <c r="U485" t="str">
        <f t="shared" si="62"/>
        <v xml:space="preserve">Fakenham </v>
      </c>
      <c r="V485">
        <v>0</v>
      </c>
      <c r="W485" t="s">
        <v>19</v>
      </c>
      <c r="X485">
        <f t="shared" si="63"/>
        <v>2023</v>
      </c>
    </row>
    <row r="486" spans="1:24" x14ac:dyDescent="0.25">
      <c r="A486" s="10" t="str">
        <f t="shared" si="56"/>
        <v/>
      </c>
      <c r="B486" s="10" t="str">
        <f t="shared" si="57"/>
        <v/>
      </c>
      <c r="C486" s="10" t="str">
        <f t="shared" si="58"/>
        <v>Afternoon45081</v>
      </c>
      <c r="D486" s="5" t="str">
        <f>IF('by region'!$C$2="Any","Any",'Fixture list'!W486)&amp;M486&amp;IF('by region'!$I$2="Any","Any",N486)&amp;G486</f>
        <v>AnyJumpAny45081</v>
      </c>
      <c r="E486" s="5" t="e">
        <f>IF(I486=#REF!,'Fixture list'!G486,"")</f>
        <v>#REF!</v>
      </c>
      <c r="F486" s="5" t="str">
        <f t="shared" si="59"/>
        <v>450811</v>
      </c>
      <c r="G486" s="13">
        <v>45081</v>
      </c>
      <c r="H486" s="14" t="s">
        <v>40</v>
      </c>
      <c r="I486" s="14" t="s">
        <v>20</v>
      </c>
      <c r="J486" s="14" t="s">
        <v>9</v>
      </c>
      <c r="K486" s="14" t="s">
        <v>10</v>
      </c>
      <c r="L486" s="14" t="s">
        <v>17</v>
      </c>
      <c r="M486" s="14" t="s">
        <v>12</v>
      </c>
      <c r="N486" s="14" t="s">
        <v>13</v>
      </c>
      <c r="O486" s="14" t="s">
        <v>14</v>
      </c>
      <c r="P486" s="14" t="s">
        <v>774</v>
      </c>
      <c r="Q486" s="12">
        <f t="shared" si="60"/>
        <v>1</v>
      </c>
      <c r="R486" s="12" cm="1">
        <f t="array" ref="R486">SUMPRODUCT(($G$2:$G$3117=G486)*(Q486&gt;$Q$2:$Q$3117))+1</f>
        <v>1</v>
      </c>
      <c r="S486" s="12">
        <f t="shared" si="61"/>
        <v>100782</v>
      </c>
      <c r="T486" cm="1">
        <f t="array" ref="T486">SUMPRODUCT(($G$2:$G$3117=G486)*(S486&gt;$S$2:$S$3117))+1</f>
        <v>1</v>
      </c>
      <c r="U486" t="str">
        <f t="shared" si="62"/>
        <v xml:space="preserve">Fakenham </v>
      </c>
      <c r="V486">
        <v>0</v>
      </c>
      <c r="W486" t="s">
        <v>11</v>
      </c>
      <c r="X486">
        <f t="shared" si="63"/>
        <v>2023</v>
      </c>
    </row>
    <row r="487" spans="1:24" x14ac:dyDescent="0.25">
      <c r="A487" s="10" t="str">
        <f t="shared" si="56"/>
        <v/>
      </c>
      <c r="B487" s="10" t="str">
        <f t="shared" si="57"/>
        <v/>
      </c>
      <c r="C487" s="10" t="str">
        <f t="shared" si="58"/>
        <v>Afternoon45219</v>
      </c>
      <c r="D487" s="5" t="str">
        <f>IF('by region'!$C$2="Any","Any",'Fixture list'!W487)&amp;M487&amp;IF('by region'!$I$2="Any","Any",N487)&amp;G487</f>
        <v>AnyJumpAny45219</v>
      </c>
      <c r="E487" s="5" t="e">
        <f>IF(I487=#REF!,'Fixture list'!G487,"")</f>
        <v>#REF!</v>
      </c>
      <c r="F487" s="5" t="str">
        <f t="shared" si="59"/>
        <v>452192</v>
      </c>
      <c r="G487" s="13">
        <v>45219</v>
      </c>
      <c r="H487" s="14" t="s">
        <v>35</v>
      </c>
      <c r="I487" s="14" t="s">
        <v>20</v>
      </c>
      <c r="J487" s="14" t="s">
        <v>9</v>
      </c>
      <c r="K487" s="14" t="s">
        <v>10</v>
      </c>
      <c r="L487" s="14" t="s">
        <v>17</v>
      </c>
      <c r="M487" s="14" t="s">
        <v>12</v>
      </c>
      <c r="N487" s="14" t="s">
        <v>13</v>
      </c>
      <c r="O487" s="14" t="s">
        <v>14</v>
      </c>
      <c r="P487" s="14" t="s">
        <v>1384</v>
      </c>
      <c r="Q487" s="12">
        <f t="shared" si="60"/>
        <v>1</v>
      </c>
      <c r="R487" s="12" cm="1">
        <f t="array" ref="R487">SUMPRODUCT(($G$2:$G$3117=G487)*(Q487&gt;$Q$2:$Q$3117))+1</f>
        <v>1</v>
      </c>
      <c r="S487" s="12">
        <f t="shared" si="61"/>
        <v>100783</v>
      </c>
      <c r="T487" cm="1">
        <f t="array" ref="T487">SUMPRODUCT(($G$2:$G$3117=G487)*(S487&gt;$S$2:$S$3117))+1</f>
        <v>2</v>
      </c>
      <c r="U487" t="str">
        <f t="shared" si="62"/>
        <v xml:space="preserve">Fakenham </v>
      </c>
      <c r="V487">
        <v>0</v>
      </c>
      <c r="W487" t="s">
        <v>19</v>
      </c>
      <c r="X487">
        <f t="shared" si="63"/>
        <v>2023</v>
      </c>
    </row>
    <row r="488" spans="1:24" x14ac:dyDescent="0.25">
      <c r="A488" s="10" t="str">
        <f t="shared" si="56"/>
        <v/>
      </c>
      <c r="B488" s="10" t="str">
        <f t="shared" si="57"/>
        <v/>
      </c>
      <c r="C488" s="10" t="str">
        <f t="shared" si="58"/>
        <v>Afternoon45231</v>
      </c>
      <c r="D488" s="5" t="str">
        <f>IF('by region'!$C$2="Any","Any",'Fixture list'!W488)&amp;M488&amp;IF('by region'!$I$2="Any","Any",N488)&amp;G488</f>
        <v>AnyJumpAny45231</v>
      </c>
      <c r="E488" s="5" t="e">
        <f>IF(I488=#REF!,'Fixture list'!G488,"")</f>
        <v>#REF!</v>
      </c>
      <c r="F488" s="5" t="str">
        <f t="shared" si="59"/>
        <v>452313</v>
      </c>
      <c r="G488" s="13">
        <v>45231</v>
      </c>
      <c r="H488" s="14" t="s">
        <v>27</v>
      </c>
      <c r="I488" s="14" t="s">
        <v>20</v>
      </c>
      <c r="J488" s="14" t="s">
        <v>9</v>
      </c>
      <c r="K488" s="14" t="s">
        <v>10</v>
      </c>
      <c r="L488" s="14" t="s">
        <v>30</v>
      </c>
      <c r="M488" s="14" t="s">
        <v>12</v>
      </c>
      <c r="N488" s="14" t="s">
        <v>13</v>
      </c>
      <c r="O488" s="14" t="s">
        <v>21</v>
      </c>
      <c r="P488" s="14" t="s">
        <v>1432</v>
      </c>
      <c r="Q488" s="12">
        <f t="shared" si="60"/>
        <v>1</v>
      </c>
      <c r="R488" s="12" cm="1">
        <f t="array" ref="R488">SUMPRODUCT(($G$2:$G$3117=G488)*(Q488&gt;$Q$2:$Q$3117))+1</f>
        <v>1</v>
      </c>
      <c r="S488" s="12">
        <f t="shared" si="61"/>
        <v>111653</v>
      </c>
      <c r="T488" cm="1">
        <f t="array" ref="T488">SUMPRODUCT(($G$2:$G$3117=G488)*(S488&gt;$S$2:$S$3117))+1</f>
        <v>3</v>
      </c>
      <c r="U488" t="str">
        <f t="shared" si="62"/>
        <v xml:space="preserve">Fakenham </v>
      </c>
      <c r="V488">
        <v>0</v>
      </c>
      <c r="W488" t="s">
        <v>19</v>
      </c>
      <c r="X488">
        <f t="shared" si="63"/>
        <v>2023</v>
      </c>
    </row>
    <row r="489" spans="1:24" x14ac:dyDescent="0.25">
      <c r="A489" s="10" t="str">
        <f t="shared" si="56"/>
        <v/>
      </c>
      <c r="B489" s="10" t="str">
        <f t="shared" si="57"/>
        <v/>
      </c>
      <c r="C489" s="10" t="str">
        <f t="shared" si="58"/>
        <v>Afternoon45251</v>
      </c>
      <c r="D489" s="5" t="str">
        <f>IF('by region'!$C$2="Any","Any",'Fixture list'!W489)&amp;M489&amp;IF('by region'!$I$2="Any","Any",N489)&amp;G489</f>
        <v>AnyJumpAny45251</v>
      </c>
      <c r="E489" s="5" t="e">
        <f>IF(I489=#REF!,'Fixture list'!G489,"")</f>
        <v>#REF!</v>
      </c>
      <c r="F489" s="5" t="str">
        <f t="shared" si="59"/>
        <v>452511</v>
      </c>
      <c r="G489" s="13">
        <v>45251</v>
      </c>
      <c r="H489" s="14" t="s">
        <v>7</v>
      </c>
      <c r="I489" s="14" t="s">
        <v>20</v>
      </c>
      <c r="J489" s="14" t="s">
        <v>9</v>
      </c>
      <c r="K489" s="14" t="s">
        <v>10</v>
      </c>
      <c r="L489" s="14" t="s">
        <v>17</v>
      </c>
      <c r="M489" s="14" t="s">
        <v>12</v>
      </c>
      <c r="N489" s="14" t="s">
        <v>13</v>
      </c>
      <c r="O489" s="14" t="s">
        <v>14</v>
      </c>
      <c r="P489" s="14" t="s">
        <v>1506</v>
      </c>
      <c r="Q489" s="12">
        <f t="shared" si="60"/>
        <v>1</v>
      </c>
      <c r="R489" s="12" cm="1">
        <f t="array" ref="R489">SUMPRODUCT(($G$2:$G$3117=G489)*(Q489&gt;$Q$2:$Q$3117))+1</f>
        <v>1</v>
      </c>
      <c r="S489" s="12">
        <f t="shared" si="61"/>
        <v>100784</v>
      </c>
      <c r="T489" cm="1">
        <f t="array" ref="T489">SUMPRODUCT(($G$2:$G$3117=G489)*(S489&gt;$S$2:$S$3117))+1</f>
        <v>1</v>
      </c>
      <c r="U489" t="str">
        <f t="shared" si="62"/>
        <v xml:space="preserve">Fakenham </v>
      </c>
      <c r="V489">
        <v>0</v>
      </c>
      <c r="W489" t="s">
        <v>19</v>
      </c>
      <c r="X489">
        <f t="shared" si="63"/>
        <v>2023</v>
      </c>
    </row>
    <row r="490" spans="1:24" x14ac:dyDescent="0.25">
      <c r="A490" s="10" t="str">
        <f t="shared" si="56"/>
        <v/>
      </c>
      <c r="B490" s="10" t="str">
        <f t="shared" si="57"/>
        <v/>
      </c>
      <c r="C490" s="10" t="str">
        <f t="shared" si="58"/>
        <v>Afternoon45279</v>
      </c>
      <c r="D490" s="5" t="str">
        <f>IF('by region'!$C$2="Any","Any",'Fixture list'!W490)&amp;M490&amp;IF('by region'!$I$2="Any","Any",N490)&amp;G490</f>
        <v>AnyJumpAny45279</v>
      </c>
      <c r="E490" s="5" t="e">
        <f>IF(I490=#REF!,'Fixture list'!G490,"")</f>
        <v>#REF!</v>
      </c>
      <c r="F490" s="5" t="str">
        <f t="shared" si="59"/>
        <v>452793</v>
      </c>
      <c r="G490" s="13">
        <v>45279</v>
      </c>
      <c r="H490" s="14" t="s">
        <v>7</v>
      </c>
      <c r="I490" s="14" t="s">
        <v>20</v>
      </c>
      <c r="J490" s="14" t="s">
        <v>9</v>
      </c>
      <c r="K490" s="14" t="s">
        <v>10</v>
      </c>
      <c r="L490" s="14" t="s">
        <v>19</v>
      </c>
      <c r="M490" s="14" t="s">
        <v>12</v>
      </c>
      <c r="N490" s="14" t="s">
        <v>13</v>
      </c>
      <c r="O490" s="14" t="s">
        <v>21</v>
      </c>
      <c r="P490" s="14" t="s">
        <v>1603</v>
      </c>
      <c r="Q490" s="12">
        <f t="shared" si="60"/>
        <v>1</v>
      </c>
      <c r="R490" s="12" cm="1">
        <f t="array" ref="R490">SUMPRODUCT(($G$2:$G$3117=G490)*(Q490&gt;$Q$2:$Q$3117))+1</f>
        <v>1</v>
      </c>
      <c r="S490" s="12">
        <f t="shared" si="61"/>
        <v>111670</v>
      </c>
      <c r="T490" cm="1">
        <f t="array" ref="T490">SUMPRODUCT(($G$2:$G$3117=G490)*(S490&gt;$S$2:$S$3117))+1</f>
        <v>3</v>
      </c>
      <c r="U490" t="str">
        <f t="shared" si="62"/>
        <v xml:space="preserve">Fakenham </v>
      </c>
      <c r="V490">
        <v>0</v>
      </c>
      <c r="W490" t="s">
        <v>17</v>
      </c>
      <c r="X490">
        <f t="shared" si="63"/>
        <v>2023</v>
      </c>
    </row>
    <row r="491" spans="1:24" x14ac:dyDescent="0.25">
      <c r="A491" s="10" t="str">
        <f t="shared" si="56"/>
        <v/>
      </c>
      <c r="B491" s="10" t="str">
        <f t="shared" si="57"/>
        <v/>
      </c>
      <c r="C491" s="10" t="str">
        <f t="shared" si="58"/>
        <v>Afternoon44931</v>
      </c>
      <c r="D491" s="5" t="str">
        <f>IF('by region'!$C$2="Any","Any",'Fixture list'!W491)&amp;M491&amp;IF('by region'!$I$2="Any","Any",N491)&amp;G491</f>
        <v>AnyJumpAny44931</v>
      </c>
      <c r="E491" s="5" t="e">
        <f>IF(I491=#REF!,'Fixture list'!G491,"")</f>
        <v>#REF!</v>
      </c>
      <c r="F491" s="5" t="str">
        <f t="shared" si="59"/>
        <v>449312</v>
      </c>
      <c r="G491" s="13">
        <v>44931</v>
      </c>
      <c r="H491" s="14" t="s">
        <v>34</v>
      </c>
      <c r="I491" s="14" t="s">
        <v>65</v>
      </c>
      <c r="J491" s="14" t="s">
        <v>9</v>
      </c>
      <c r="K491" s="14" t="s">
        <v>30</v>
      </c>
      <c r="L491" s="14" t="s">
        <v>30</v>
      </c>
      <c r="M491" s="14" t="s">
        <v>12</v>
      </c>
      <c r="N491" s="14" t="s">
        <v>30</v>
      </c>
      <c r="O491" s="14" t="s">
        <v>21</v>
      </c>
      <c r="P491" s="14" t="s">
        <v>178</v>
      </c>
      <c r="Q491" s="12">
        <f t="shared" si="60"/>
        <v>1</v>
      </c>
      <c r="R491" s="12" cm="1">
        <f t="array" ref="R491">SUMPRODUCT(($G$2:$G$3117=G491)*(Q491&gt;$Q$2:$Q$3117))+1</f>
        <v>1</v>
      </c>
      <c r="S491" s="12">
        <f t="shared" si="61"/>
        <v>111644</v>
      </c>
      <c r="T491" cm="1">
        <f t="array" ref="T491">SUMPRODUCT(($G$2:$G$3117=G491)*(S491&gt;$S$2:$S$3117))+1</f>
        <v>2</v>
      </c>
      <c r="U491" t="str">
        <f t="shared" si="62"/>
        <v xml:space="preserve">Ffos Las </v>
      </c>
      <c r="V491">
        <v>0</v>
      </c>
      <c r="W491" t="s">
        <v>19</v>
      </c>
      <c r="X491">
        <f t="shared" si="63"/>
        <v>2023</v>
      </c>
    </row>
    <row r="492" spans="1:24" x14ac:dyDescent="0.25">
      <c r="A492" s="10" t="str">
        <f t="shared" si="56"/>
        <v/>
      </c>
      <c r="B492" s="10" t="str">
        <f t="shared" si="57"/>
        <v/>
      </c>
      <c r="C492" s="10" t="str">
        <f t="shared" si="58"/>
        <v>Afternoon44957</v>
      </c>
      <c r="D492" s="5" t="str">
        <f>IF('by region'!$C$2="Any","Any",'Fixture list'!W492)&amp;M492&amp;IF('by region'!$I$2="Any","Any",N492)&amp;G492</f>
        <v>AnyJumpAny44957</v>
      </c>
      <c r="E492" s="5" t="e">
        <f>IF(I492=#REF!,'Fixture list'!G492,"")</f>
        <v>#REF!</v>
      </c>
      <c r="F492" s="5" t="str">
        <f t="shared" si="59"/>
        <v>449571</v>
      </c>
      <c r="G492" s="13">
        <v>44957</v>
      </c>
      <c r="H492" s="14" t="s">
        <v>7</v>
      </c>
      <c r="I492" s="14" t="s">
        <v>65</v>
      </c>
      <c r="J492" s="14" t="s">
        <v>9</v>
      </c>
      <c r="K492" s="14" t="s">
        <v>24</v>
      </c>
      <c r="L492" s="14" t="s">
        <v>19</v>
      </c>
      <c r="M492" s="14" t="s">
        <v>12</v>
      </c>
      <c r="N492" s="14" t="s">
        <v>13</v>
      </c>
      <c r="O492" s="14" t="s">
        <v>14</v>
      </c>
      <c r="P492" s="14" t="s">
        <v>271</v>
      </c>
      <c r="Q492" s="12">
        <f t="shared" si="60"/>
        <v>1</v>
      </c>
      <c r="R492" s="12" cm="1">
        <f t="array" ref="R492">SUMPRODUCT(($G$2:$G$3117=G492)*(Q492&gt;$Q$2:$Q$3117))+1</f>
        <v>1</v>
      </c>
      <c r="S492" s="12">
        <f t="shared" si="61"/>
        <v>100786</v>
      </c>
      <c r="T492" cm="1">
        <f t="array" ref="T492">SUMPRODUCT(($G$2:$G$3117=G492)*(S492&gt;$S$2:$S$3117))+1</f>
        <v>1</v>
      </c>
      <c r="U492" t="str">
        <f t="shared" si="62"/>
        <v xml:space="preserve">Ffos Las </v>
      </c>
      <c r="V492">
        <v>0</v>
      </c>
      <c r="W492" t="s">
        <v>17</v>
      </c>
      <c r="X492">
        <f t="shared" si="63"/>
        <v>2023</v>
      </c>
    </row>
    <row r="493" spans="1:24" x14ac:dyDescent="0.25">
      <c r="A493" s="10" t="str">
        <f t="shared" si="56"/>
        <v/>
      </c>
      <c r="B493" s="10" t="str">
        <f t="shared" si="57"/>
        <v/>
      </c>
      <c r="C493" s="10" t="str">
        <f t="shared" si="58"/>
        <v>Afternoon44966</v>
      </c>
      <c r="D493" s="5" t="str">
        <f>IF('by region'!$C$2="Any","Any",'Fixture list'!W493)&amp;M493&amp;IF('by region'!$I$2="Any","Any",N493)&amp;G493</f>
        <v>AnyJumpAny44966</v>
      </c>
      <c r="E493" s="5" t="e">
        <f>IF(I493=#REF!,'Fixture list'!G493,"")</f>
        <v>#REF!</v>
      </c>
      <c r="F493" s="5" t="str">
        <f t="shared" si="59"/>
        <v>449663</v>
      </c>
      <c r="G493" s="13">
        <v>44966</v>
      </c>
      <c r="H493" s="14" t="s">
        <v>34</v>
      </c>
      <c r="I493" s="14" t="s">
        <v>65</v>
      </c>
      <c r="J493" s="14" t="s">
        <v>9</v>
      </c>
      <c r="K493" s="14" t="s">
        <v>24</v>
      </c>
      <c r="L493" s="14" t="s">
        <v>19</v>
      </c>
      <c r="M493" s="14" t="s">
        <v>12</v>
      </c>
      <c r="N493" s="14" t="s">
        <v>13</v>
      </c>
      <c r="O493" s="14" t="s">
        <v>14</v>
      </c>
      <c r="P493" s="14" t="s">
        <v>304</v>
      </c>
      <c r="Q493" s="12">
        <f t="shared" si="60"/>
        <v>1</v>
      </c>
      <c r="R493" s="12" cm="1">
        <f t="array" ref="R493">SUMPRODUCT(($G$2:$G$3117=G493)*(Q493&gt;$Q$2:$Q$3117))+1</f>
        <v>1</v>
      </c>
      <c r="S493" s="12">
        <f t="shared" si="61"/>
        <v>113392</v>
      </c>
      <c r="T493" cm="1">
        <f t="array" ref="T493">SUMPRODUCT(($G$2:$G$3117=G493)*(S493&gt;$S$2:$S$3117))+1</f>
        <v>3</v>
      </c>
      <c r="U493" t="str">
        <f t="shared" si="62"/>
        <v xml:space="preserve">Ffos Las </v>
      </c>
      <c r="V493">
        <v>0</v>
      </c>
      <c r="W493" t="s">
        <v>19</v>
      </c>
      <c r="X493">
        <f t="shared" si="63"/>
        <v>2023</v>
      </c>
    </row>
    <row r="494" spans="1:24" x14ac:dyDescent="0.25">
      <c r="A494" s="10" t="str">
        <f t="shared" si="56"/>
        <v/>
      </c>
      <c r="B494" s="10" t="str">
        <f t="shared" si="57"/>
        <v/>
      </c>
      <c r="C494" s="10" t="str">
        <f t="shared" si="58"/>
        <v>Afternoon44990</v>
      </c>
      <c r="D494" s="5" t="str">
        <f>IF('by region'!$C$2="Any","Any",'Fixture list'!W494)&amp;M494&amp;IF('by region'!$I$2="Any","Any",N494)&amp;G494</f>
        <v>AnyJumpAny44990</v>
      </c>
      <c r="E494" s="5" t="e">
        <f>IF(I494=#REF!,'Fixture list'!G494,"")</f>
        <v>#REF!</v>
      </c>
      <c r="F494" s="5" t="str">
        <f t="shared" si="59"/>
        <v>449902</v>
      </c>
      <c r="G494" s="13">
        <v>44990</v>
      </c>
      <c r="H494" s="14" t="s">
        <v>40</v>
      </c>
      <c r="I494" s="14" t="s">
        <v>65</v>
      </c>
      <c r="J494" s="14" t="s">
        <v>9</v>
      </c>
      <c r="K494" s="14" t="s">
        <v>24</v>
      </c>
      <c r="L494" s="14" t="s">
        <v>19</v>
      </c>
      <c r="M494" s="14" t="s">
        <v>12</v>
      </c>
      <c r="N494" s="14" t="s">
        <v>13</v>
      </c>
      <c r="O494" s="14" t="s">
        <v>14</v>
      </c>
      <c r="P494" s="14" t="s">
        <v>391</v>
      </c>
      <c r="Q494" s="12">
        <f t="shared" si="60"/>
        <v>1</v>
      </c>
      <c r="R494" s="12" cm="1">
        <f t="array" ref="R494">SUMPRODUCT(($G$2:$G$3117=G494)*(Q494&gt;$Q$2:$Q$3117))+1</f>
        <v>1</v>
      </c>
      <c r="S494" s="12">
        <f t="shared" si="61"/>
        <v>101443</v>
      </c>
      <c r="T494" cm="1">
        <f t="array" ref="T494">SUMPRODUCT(($G$2:$G$3117=G494)*(S494&gt;$S$2:$S$3117))+1</f>
        <v>2</v>
      </c>
      <c r="U494" t="str">
        <f t="shared" si="62"/>
        <v xml:space="preserve">Ffos Las </v>
      </c>
      <c r="V494">
        <v>0</v>
      </c>
      <c r="W494" t="s">
        <v>19</v>
      </c>
      <c r="X494">
        <f t="shared" si="63"/>
        <v>2023</v>
      </c>
    </row>
    <row r="495" spans="1:24" x14ac:dyDescent="0.25">
      <c r="A495" s="10" t="str">
        <f t="shared" si="56"/>
        <v/>
      </c>
      <c r="B495" s="10" t="str">
        <f t="shared" si="57"/>
        <v/>
      </c>
      <c r="C495" s="10" t="str">
        <f t="shared" si="58"/>
        <v>Afternoon45007</v>
      </c>
      <c r="D495" s="5" t="str">
        <f>IF('by region'!$C$2="Any","Any",'Fixture list'!W495)&amp;M495&amp;IF('by region'!$I$2="Any","Any",N495)&amp;G495</f>
        <v>AnyJumpAny45007</v>
      </c>
      <c r="E495" s="5" t="e">
        <f>IF(I495=#REF!,'Fixture list'!G495,"")</f>
        <v>#REF!</v>
      </c>
      <c r="F495" s="5" t="str">
        <f t="shared" si="59"/>
        <v>450072</v>
      </c>
      <c r="G495" s="13">
        <v>45007</v>
      </c>
      <c r="H495" s="14" t="s">
        <v>27</v>
      </c>
      <c r="I495" s="14" t="s">
        <v>65</v>
      </c>
      <c r="J495" s="14" t="s">
        <v>9</v>
      </c>
      <c r="K495" s="14" t="s">
        <v>24</v>
      </c>
      <c r="L495" s="14" t="s">
        <v>19</v>
      </c>
      <c r="M495" s="14" t="s">
        <v>12</v>
      </c>
      <c r="N495" s="14" t="s">
        <v>13</v>
      </c>
      <c r="O495" s="14" t="s">
        <v>14</v>
      </c>
      <c r="P495" s="14" t="s">
        <v>452</v>
      </c>
      <c r="Q495" s="12">
        <f t="shared" si="60"/>
        <v>1</v>
      </c>
      <c r="R495" s="12" cm="1">
        <f t="array" ref="R495">SUMPRODUCT(($G$2:$G$3117=G495)*(Q495&gt;$Q$2:$Q$3117))+1</f>
        <v>1</v>
      </c>
      <c r="S495" s="12">
        <f t="shared" si="61"/>
        <v>101612</v>
      </c>
      <c r="T495" cm="1">
        <f t="array" ref="T495">SUMPRODUCT(($G$2:$G$3117=G495)*(S495&gt;$S$2:$S$3117))+1</f>
        <v>2</v>
      </c>
      <c r="U495" t="str">
        <f t="shared" si="62"/>
        <v xml:space="preserve">Ffos Las </v>
      </c>
      <c r="V495">
        <v>0</v>
      </c>
      <c r="W495" t="s">
        <v>17</v>
      </c>
      <c r="X495">
        <f t="shared" si="63"/>
        <v>2023</v>
      </c>
    </row>
    <row r="496" spans="1:24" x14ac:dyDescent="0.25">
      <c r="A496" s="10" t="str">
        <f t="shared" si="56"/>
        <v/>
      </c>
      <c r="B496" s="10" t="str">
        <f t="shared" si="57"/>
        <v/>
      </c>
      <c r="C496" s="10" t="str">
        <f t="shared" si="58"/>
        <v>Afternoon45025</v>
      </c>
      <c r="D496" s="5" t="str">
        <f>IF('by region'!$C$2="Any","Any",'Fixture list'!W496)&amp;M496&amp;IF('by region'!$I$2="Any","Any",N496)&amp;G496</f>
        <v>AnyJumpAny45025</v>
      </c>
      <c r="E496" s="5" t="e">
        <f>IF(I496=#REF!,'Fixture list'!G496,"")</f>
        <v>#REF!</v>
      </c>
      <c r="F496" s="5" t="str">
        <f t="shared" si="59"/>
        <v>450254</v>
      </c>
      <c r="G496" s="13">
        <v>45025</v>
      </c>
      <c r="H496" s="14" t="s">
        <v>40</v>
      </c>
      <c r="I496" s="14" t="s">
        <v>65</v>
      </c>
      <c r="J496" s="14" t="s">
        <v>9</v>
      </c>
      <c r="K496" s="14" t="s">
        <v>24</v>
      </c>
      <c r="L496" s="14" t="s">
        <v>19</v>
      </c>
      <c r="M496" s="14" t="s">
        <v>12</v>
      </c>
      <c r="N496" s="14" t="s">
        <v>13</v>
      </c>
      <c r="O496" s="14" t="s">
        <v>14</v>
      </c>
      <c r="P496" s="14" t="s">
        <v>516</v>
      </c>
      <c r="Q496" s="12">
        <f t="shared" si="60"/>
        <v>1</v>
      </c>
      <c r="R496" s="12" cm="1">
        <f t="array" ref="R496">SUMPRODUCT(($G$2:$G$3117=G496)*(Q496&gt;$Q$2:$Q$3117))+1</f>
        <v>1</v>
      </c>
      <c r="S496" s="12">
        <f t="shared" si="61"/>
        <v>113641</v>
      </c>
      <c r="T496" cm="1">
        <f t="array" ref="T496">SUMPRODUCT(($G$2:$G$3117=G496)*(S496&gt;$S$2:$S$3117))+1</f>
        <v>4</v>
      </c>
      <c r="U496" t="str">
        <f t="shared" si="62"/>
        <v xml:space="preserve">Ffos Las </v>
      </c>
      <c r="V496">
        <v>0</v>
      </c>
      <c r="W496" t="s">
        <v>17</v>
      </c>
      <c r="X496">
        <f t="shared" si="63"/>
        <v>2023</v>
      </c>
    </row>
    <row r="497" spans="1:24" x14ac:dyDescent="0.25">
      <c r="A497" s="10" t="str">
        <f t="shared" si="56"/>
        <v/>
      </c>
      <c r="B497" s="10" t="str">
        <f t="shared" si="57"/>
        <v/>
      </c>
      <c r="C497" s="10" t="str">
        <f t="shared" si="58"/>
        <v>Afternoon45041</v>
      </c>
      <c r="D497" s="5" t="str">
        <f>IF('by region'!$C$2="Any","Any",'Fixture list'!W497)&amp;M497&amp;IF('by region'!$I$2="Any","Any",N497)&amp;G497</f>
        <v>AnyJumpAny45041</v>
      </c>
      <c r="E497" s="5" t="e">
        <f>IF(I497=#REF!,'Fixture list'!G497,"")</f>
        <v>#REF!</v>
      </c>
      <c r="F497" s="5" t="str">
        <f t="shared" si="59"/>
        <v>450413</v>
      </c>
      <c r="G497" s="13">
        <v>45041</v>
      </c>
      <c r="H497" s="14" t="s">
        <v>7</v>
      </c>
      <c r="I497" s="14" t="s">
        <v>65</v>
      </c>
      <c r="J497" s="14" t="s">
        <v>9</v>
      </c>
      <c r="K497" s="14" t="s">
        <v>24</v>
      </c>
      <c r="L497" s="14" t="s">
        <v>19</v>
      </c>
      <c r="M497" s="14" t="s">
        <v>12</v>
      </c>
      <c r="N497" s="14" t="s">
        <v>13</v>
      </c>
      <c r="O497" s="14" t="s">
        <v>14</v>
      </c>
      <c r="P497" s="14" t="s">
        <v>583</v>
      </c>
      <c r="Q497" s="12">
        <f t="shared" si="60"/>
        <v>1</v>
      </c>
      <c r="R497" s="12" cm="1">
        <f t="array" ref="R497">SUMPRODUCT(($G$2:$G$3117=G497)*(Q497&gt;$Q$2:$Q$3117))+1</f>
        <v>1</v>
      </c>
      <c r="S497" s="12">
        <f t="shared" si="61"/>
        <v>111622</v>
      </c>
      <c r="T497" cm="1">
        <f t="array" ref="T497">SUMPRODUCT(($G$2:$G$3117=G497)*(S497&gt;$S$2:$S$3117))+1</f>
        <v>3</v>
      </c>
      <c r="U497" t="str">
        <f t="shared" si="62"/>
        <v xml:space="preserve">Ffos Las </v>
      </c>
      <c r="V497">
        <v>0</v>
      </c>
      <c r="W497" t="s">
        <v>17</v>
      </c>
      <c r="X497">
        <f t="shared" si="63"/>
        <v>2023</v>
      </c>
    </row>
    <row r="498" spans="1:24" x14ac:dyDescent="0.25">
      <c r="A498" s="10" t="str">
        <f t="shared" si="56"/>
        <v/>
      </c>
      <c r="B498" s="10" t="str">
        <f t="shared" si="57"/>
        <v/>
      </c>
      <c r="C498" s="10" t="str">
        <f t="shared" si="58"/>
        <v>Afternoon45055</v>
      </c>
      <c r="D498" s="5" t="str">
        <f>IF('by region'!$C$2="Any","Any",'Fixture list'!W498)&amp;M498&amp;IF('by region'!$I$2="Any","Any",N498)&amp;G498</f>
        <v>AnyJumpAny45055</v>
      </c>
      <c r="E498" s="5" t="e">
        <f>IF(I498=#REF!,'Fixture list'!G498,"")</f>
        <v>#REF!</v>
      </c>
      <c r="F498" s="5" t="str">
        <f t="shared" si="59"/>
        <v>450553</v>
      </c>
      <c r="G498" s="13">
        <v>45055</v>
      </c>
      <c r="H498" s="14" t="s">
        <v>7</v>
      </c>
      <c r="I498" s="14" t="s">
        <v>65</v>
      </c>
      <c r="J498" s="14" t="s">
        <v>9</v>
      </c>
      <c r="K498" s="14" t="s">
        <v>24</v>
      </c>
      <c r="L498" s="14" t="s">
        <v>19</v>
      </c>
      <c r="M498" s="14" t="s">
        <v>12</v>
      </c>
      <c r="N498" s="14" t="s">
        <v>13</v>
      </c>
      <c r="O498" s="14" t="s">
        <v>14</v>
      </c>
      <c r="P498" s="14" t="s">
        <v>646</v>
      </c>
      <c r="Q498" s="12">
        <f t="shared" si="60"/>
        <v>1</v>
      </c>
      <c r="R498" s="12" cm="1">
        <f t="array" ref="R498">SUMPRODUCT(($G$2:$G$3117=G498)*(Q498&gt;$Q$2:$Q$3117))+1</f>
        <v>1</v>
      </c>
      <c r="S498" s="12">
        <f t="shared" si="61"/>
        <v>111674</v>
      </c>
      <c r="T498" cm="1">
        <f t="array" ref="T498">SUMPRODUCT(($G$2:$G$3117=G498)*(S498&gt;$S$2:$S$3117))+1</f>
        <v>3</v>
      </c>
      <c r="U498" t="str">
        <f t="shared" si="62"/>
        <v xml:space="preserve">Ffos Las </v>
      </c>
      <c r="V498">
        <v>0</v>
      </c>
      <c r="W498" t="s">
        <v>11</v>
      </c>
      <c r="X498">
        <f t="shared" si="63"/>
        <v>2023</v>
      </c>
    </row>
    <row r="499" spans="1:24" x14ac:dyDescent="0.25">
      <c r="A499" s="10" t="str">
        <f t="shared" si="56"/>
        <v/>
      </c>
      <c r="B499" s="10" t="str">
        <f t="shared" si="57"/>
        <v/>
      </c>
      <c r="C499" s="10" t="str">
        <f t="shared" si="58"/>
        <v>Afternoon45068</v>
      </c>
      <c r="D499" s="5" t="str">
        <f>IF('by region'!$C$2="Any","Any",'Fixture list'!W499)&amp;M499&amp;IF('by region'!$I$2="Any","Any",N499)&amp;G499</f>
        <v>AnyJumpAny45068</v>
      </c>
      <c r="E499" s="5" t="e">
        <f>IF(I499=#REF!,'Fixture list'!G499,"")</f>
        <v>#REF!</v>
      </c>
      <c r="F499" s="5" t="str">
        <f t="shared" si="59"/>
        <v>450683</v>
      </c>
      <c r="G499" s="13">
        <v>45068</v>
      </c>
      <c r="H499" s="14" t="s">
        <v>42</v>
      </c>
      <c r="I499" s="14" t="s">
        <v>65</v>
      </c>
      <c r="J499" s="14" t="s">
        <v>9</v>
      </c>
      <c r="K499" s="14" t="s">
        <v>24</v>
      </c>
      <c r="L499" s="14" t="s">
        <v>19</v>
      </c>
      <c r="M499" s="14" t="s">
        <v>12</v>
      </c>
      <c r="N499" s="14" t="s">
        <v>13</v>
      </c>
      <c r="O499" s="14" t="s">
        <v>14</v>
      </c>
      <c r="P499" s="14" t="s">
        <v>709</v>
      </c>
      <c r="Q499" s="12">
        <f t="shared" si="60"/>
        <v>1</v>
      </c>
      <c r="R499" s="12" cm="1">
        <f t="array" ref="R499">SUMPRODUCT(($G$2:$G$3117=G499)*(Q499&gt;$Q$2:$Q$3117))+1</f>
        <v>1</v>
      </c>
      <c r="S499" s="12">
        <f t="shared" si="61"/>
        <v>101618</v>
      </c>
      <c r="T499" cm="1">
        <f t="array" ref="T499">SUMPRODUCT(($G$2:$G$3117=G499)*(S499&gt;$S$2:$S$3117))+1</f>
        <v>3</v>
      </c>
      <c r="U499" t="str">
        <f t="shared" si="62"/>
        <v xml:space="preserve">Ffos Las </v>
      </c>
      <c r="V499">
        <v>0</v>
      </c>
      <c r="W499" t="s">
        <v>17</v>
      </c>
      <c r="X499">
        <f t="shared" si="63"/>
        <v>2023</v>
      </c>
    </row>
    <row r="500" spans="1:24" x14ac:dyDescent="0.25">
      <c r="A500" s="10" t="str">
        <f t="shared" si="56"/>
        <v/>
      </c>
      <c r="B500" s="10" t="str">
        <f t="shared" si="57"/>
        <v/>
      </c>
      <c r="C500" s="10" t="str">
        <f t="shared" si="58"/>
        <v>Evening45073</v>
      </c>
      <c r="D500" s="5" t="str">
        <f>IF('by region'!$C$2="Any","Any",'Fixture list'!W500)&amp;M500&amp;IF('by region'!$I$2="Any","Any",N500)&amp;G500</f>
        <v>AnyJumpAny45073</v>
      </c>
      <c r="E500" s="5" t="e">
        <f>IF(I500=#REF!,'Fixture list'!G500,"")</f>
        <v>#REF!</v>
      </c>
      <c r="F500" s="5" t="str">
        <f t="shared" si="59"/>
        <v>450736</v>
      </c>
      <c r="G500" s="13">
        <v>45073</v>
      </c>
      <c r="H500" s="14" t="s">
        <v>37</v>
      </c>
      <c r="I500" s="14" t="s">
        <v>65</v>
      </c>
      <c r="J500" s="14" t="s">
        <v>80</v>
      </c>
      <c r="K500" s="14" t="s">
        <v>24</v>
      </c>
      <c r="L500" s="14" t="s">
        <v>19</v>
      </c>
      <c r="M500" s="14" t="s">
        <v>12</v>
      </c>
      <c r="N500" s="14" t="s">
        <v>13</v>
      </c>
      <c r="O500" s="14" t="s">
        <v>14</v>
      </c>
      <c r="P500" s="14" t="s">
        <v>735</v>
      </c>
      <c r="Q500" s="12">
        <f t="shared" si="60"/>
        <v>2</v>
      </c>
      <c r="R500" s="12" cm="1">
        <f t="array" ref="R500">SUMPRODUCT(($G$2:$G$3117=G500)*(Q500&gt;$Q$2:$Q$3117))+1</f>
        <v>6</v>
      </c>
      <c r="S500" s="12">
        <f t="shared" si="61"/>
        <v>613754</v>
      </c>
      <c r="T500" cm="1">
        <f t="array" ref="T500">SUMPRODUCT(($G$2:$G$3117=G500)*(S500&gt;$S$2:$S$3117))+1</f>
        <v>6</v>
      </c>
      <c r="U500" t="str">
        <f t="shared" si="62"/>
        <v>Ffos Las †</v>
      </c>
      <c r="V500">
        <v>0</v>
      </c>
      <c r="W500" t="s">
        <v>19</v>
      </c>
      <c r="X500">
        <f t="shared" si="63"/>
        <v>2023</v>
      </c>
    </row>
    <row r="501" spans="1:24" x14ac:dyDescent="0.25">
      <c r="A501" s="10" t="str">
        <f t="shared" si="56"/>
        <v/>
      </c>
      <c r="B501" s="10" t="str">
        <f t="shared" si="57"/>
        <v/>
      </c>
      <c r="C501" s="10" t="str">
        <f t="shared" si="58"/>
        <v>Afternoon45085</v>
      </c>
      <c r="D501" s="5" t="str">
        <f>IF('by region'!$C$2="Any","Any",'Fixture list'!W501)&amp;M501&amp;IF('by region'!$I$2="Any","Any",N501)&amp;G501</f>
        <v>AnyJumpAny45085</v>
      </c>
      <c r="E501" s="5" t="e">
        <f>IF(I501=#REF!,'Fixture list'!G501,"")</f>
        <v>#REF!</v>
      </c>
      <c r="F501" s="5" t="str">
        <f t="shared" si="59"/>
        <v>450853</v>
      </c>
      <c r="G501" s="13">
        <v>45085</v>
      </c>
      <c r="H501" s="14" t="s">
        <v>34</v>
      </c>
      <c r="I501" s="14" t="s">
        <v>65</v>
      </c>
      <c r="J501" s="14" t="s">
        <v>9</v>
      </c>
      <c r="K501" s="14" t="s">
        <v>24</v>
      </c>
      <c r="L501" s="14" t="s">
        <v>19</v>
      </c>
      <c r="M501" s="14" t="s">
        <v>12</v>
      </c>
      <c r="N501" s="14" t="s">
        <v>13</v>
      </c>
      <c r="O501" s="14" t="s">
        <v>14</v>
      </c>
      <c r="P501" s="14" t="s">
        <v>791</v>
      </c>
      <c r="Q501" s="12">
        <f t="shared" si="60"/>
        <v>1</v>
      </c>
      <c r="R501" s="12" cm="1">
        <f t="array" ref="R501">SUMPRODUCT(($G$2:$G$3117=G501)*(Q501&gt;$Q$2:$Q$3117))+1</f>
        <v>1</v>
      </c>
      <c r="S501" s="12">
        <f t="shared" si="61"/>
        <v>111885</v>
      </c>
      <c r="T501" cm="1">
        <f t="array" ref="T501">SUMPRODUCT(($G$2:$G$3117=G501)*(S501&gt;$S$2:$S$3117))+1</f>
        <v>3</v>
      </c>
      <c r="U501" t="str">
        <f t="shared" si="62"/>
        <v xml:space="preserve">Ffos Las </v>
      </c>
      <c r="V501">
        <v>0</v>
      </c>
      <c r="W501" t="s">
        <v>11</v>
      </c>
      <c r="X501">
        <f t="shared" si="63"/>
        <v>2023</v>
      </c>
    </row>
    <row r="502" spans="1:24" x14ac:dyDescent="0.25">
      <c r="A502" s="10" t="str">
        <f t="shared" si="56"/>
        <v/>
      </c>
      <c r="B502" s="10" t="str">
        <f t="shared" si="57"/>
        <v/>
      </c>
      <c r="C502" s="10" t="str">
        <f t="shared" si="58"/>
        <v>Afternoon45102</v>
      </c>
      <c r="D502" s="5" t="str">
        <f>IF('by region'!$C$2="Any","Any",'Fixture list'!W502)&amp;M502&amp;IF('by region'!$I$2="Any","Any",N502)&amp;G502</f>
        <v>AnyFlatAny45102</v>
      </c>
      <c r="E502" s="5" t="e">
        <f>IF(I502=#REF!,'Fixture list'!G502,"")</f>
        <v>#REF!</v>
      </c>
      <c r="F502" s="5" t="str">
        <f t="shared" si="59"/>
        <v>451023</v>
      </c>
      <c r="G502" s="13">
        <v>45102</v>
      </c>
      <c r="H502" s="14" t="s">
        <v>40</v>
      </c>
      <c r="I502" s="14" t="s">
        <v>65</v>
      </c>
      <c r="J502" s="14" t="s">
        <v>9</v>
      </c>
      <c r="K502" s="14" t="s">
        <v>24</v>
      </c>
      <c r="L502" s="14" t="s">
        <v>19</v>
      </c>
      <c r="M502" s="14" t="s">
        <v>25</v>
      </c>
      <c r="N502" s="14" t="s">
        <v>13</v>
      </c>
      <c r="O502" s="14" t="s">
        <v>14</v>
      </c>
      <c r="P502" s="14" t="s">
        <v>874</v>
      </c>
      <c r="Q502" s="12">
        <f t="shared" si="60"/>
        <v>1</v>
      </c>
      <c r="R502" s="12" cm="1">
        <f t="array" ref="R502">SUMPRODUCT(($G$2:$G$3117=G502)*(Q502&gt;$Q$2:$Q$3117))+1</f>
        <v>1</v>
      </c>
      <c r="S502" s="12">
        <f t="shared" si="61"/>
        <v>101450</v>
      </c>
      <c r="T502" cm="1">
        <f t="array" ref="T502">SUMPRODUCT(($G$2:$G$3117=G502)*(S502&gt;$S$2:$S$3117))+1</f>
        <v>3</v>
      </c>
      <c r="U502" t="str">
        <f t="shared" si="62"/>
        <v xml:space="preserve">FFOS LAS </v>
      </c>
      <c r="V502">
        <v>0</v>
      </c>
      <c r="W502" t="s">
        <v>11</v>
      </c>
      <c r="X502">
        <f t="shared" si="63"/>
        <v>2023</v>
      </c>
    </row>
    <row r="503" spans="1:24" x14ac:dyDescent="0.25">
      <c r="A503" s="10" t="str">
        <f t="shared" si="56"/>
        <v/>
      </c>
      <c r="B503" s="10" t="str">
        <f t="shared" si="57"/>
        <v/>
      </c>
      <c r="C503" s="10" t="str">
        <f t="shared" si="58"/>
        <v>Evening45117</v>
      </c>
      <c r="D503" s="5" t="str">
        <f>IF('by region'!$C$2="Any","Any",'Fixture list'!W503)&amp;M503&amp;IF('by region'!$I$2="Any","Any",N503)&amp;G503</f>
        <v>AnyFlatAny45117</v>
      </c>
      <c r="E503" s="5" t="e">
        <f>IF(I503=#REF!,'Fixture list'!G503,"")</f>
        <v>#REF!</v>
      </c>
      <c r="F503" s="5" t="str">
        <f t="shared" si="59"/>
        <v>451174</v>
      </c>
      <c r="G503" s="13">
        <v>45117</v>
      </c>
      <c r="H503" s="14" t="s">
        <v>42</v>
      </c>
      <c r="I503" s="14" t="s">
        <v>65</v>
      </c>
      <c r="J503" s="14" t="s">
        <v>80</v>
      </c>
      <c r="K503" s="14" t="s">
        <v>24</v>
      </c>
      <c r="L503" s="14" t="s">
        <v>19</v>
      </c>
      <c r="M503" s="14" t="s">
        <v>25</v>
      </c>
      <c r="N503" s="14" t="s">
        <v>13</v>
      </c>
      <c r="O503" s="14" t="s">
        <v>14</v>
      </c>
      <c r="P503" s="14" t="s">
        <v>942</v>
      </c>
      <c r="Q503" s="12">
        <f t="shared" si="60"/>
        <v>2</v>
      </c>
      <c r="R503" s="12" cm="1">
        <f t="array" ref="R503">SUMPRODUCT(($G$2:$G$3117=G503)*(Q503&gt;$Q$2:$Q$3117))+1</f>
        <v>3</v>
      </c>
      <c r="S503" s="12">
        <f t="shared" si="61"/>
        <v>301730</v>
      </c>
      <c r="T503" cm="1">
        <f t="array" ref="T503">SUMPRODUCT(($G$2:$G$3117=G503)*(S503&gt;$S$2:$S$3117))+1</f>
        <v>4</v>
      </c>
      <c r="U503" t="str">
        <f t="shared" si="62"/>
        <v>FFOS LAS †</v>
      </c>
      <c r="V503">
        <v>0</v>
      </c>
      <c r="W503" t="s">
        <v>19</v>
      </c>
      <c r="X503">
        <f t="shared" si="63"/>
        <v>2023</v>
      </c>
    </row>
    <row r="504" spans="1:24" x14ac:dyDescent="0.25">
      <c r="A504" s="10" t="str">
        <f t="shared" si="56"/>
        <v/>
      </c>
      <c r="B504" s="10" t="str">
        <f t="shared" si="57"/>
        <v/>
      </c>
      <c r="C504" s="10" t="str">
        <f t="shared" si="58"/>
        <v>Evening45138</v>
      </c>
      <c r="D504" s="5" t="str">
        <f>IF('by region'!$C$2="Any","Any",'Fixture list'!W504)&amp;M504&amp;IF('by region'!$I$2="Any","Any",N504)&amp;G504</f>
        <v>AnyFlatAny45138</v>
      </c>
      <c r="E504" s="5" t="e">
        <f>IF(I504=#REF!,'Fixture list'!G504,"")</f>
        <v>#REF!</v>
      </c>
      <c r="F504" s="5" t="str">
        <f t="shared" si="59"/>
        <v>451384</v>
      </c>
      <c r="G504" s="13">
        <v>45138</v>
      </c>
      <c r="H504" s="14" t="s">
        <v>42</v>
      </c>
      <c r="I504" s="14" t="s">
        <v>65</v>
      </c>
      <c r="J504" s="14" t="s">
        <v>80</v>
      </c>
      <c r="K504" s="14" t="s">
        <v>24</v>
      </c>
      <c r="L504" s="14" t="s">
        <v>19</v>
      </c>
      <c r="M504" s="14" t="s">
        <v>25</v>
      </c>
      <c r="N504" s="14" t="s">
        <v>13</v>
      </c>
      <c r="O504" s="14" t="s">
        <v>14</v>
      </c>
      <c r="P504" s="14" t="s">
        <v>1039</v>
      </c>
      <c r="Q504" s="12">
        <f t="shared" si="60"/>
        <v>2</v>
      </c>
      <c r="R504" s="12" cm="1">
        <f t="array" ref="R504">SUMPRODUCT(($G$2:$G$3117=G504)*(Q504&gt;$Q$2:$Q$3117))+1</f>
        <v>3</v>
      </c>
      <c r="S504" s="12">
        <f t="shared" si="61"/>
        <v>311604</v>
      </c>
      <c r="T504" cm="1">
        <f t="array" ref="T504">SUMPRODUCT(($G$2:$G$3117=G504)*(S504&gt;$S$2:$S$3117))+1</f>
        <v>4</v>
      </c>
      <c r="U504" t="str">
        <f t="shared" si="62"/>
        <v>FFOS LAS †</v>
      </c>
      <c r="V504">
        <v>0</v>
      </c>
      <c r="W504" t="s">
        <v>17</v>
      </c>
      <c r="X504">
        <f t="shared" si="63"/>
        <v>2023</v>
      </c>
    </row>
    <row r="505" spans="1:24" x14ac:dyDescent="0.25">
      <c r="A505" s="10" t="str">
        <f t="shared" si="56"/>
        <v/>
      </c>
      <c r="B505" s="10" t="str">
        <f t="shared" si="57"/>
        <v/>
      </c>
      <c r="C505" s="10" t="str">
        <f t="shared" si="58"/>
        <v>Afternoon45146</v>
      </c>
      <c r="D505" s="5" t="str">
        <f>IF('by region'!$C$2="Any","Any",'Fixture list'!W505)&amp;M505&amp;IF('by region'!$I$2="Any","Any",N505)&amp;G505</f>
        <v>AnyFlatAny45146</v>
      </c>
      <c r="E505" s="5" t="e">
        <f>IF(I505=#REF!,'Fixture list'!G505,"")</f>
        <v>#REF!</v>
      </c>
      <c r="F505" s="5" t="str">
        <f t="shared" si="59"/>
        <v>451462</v>
      </c>
      <c r="G505" s="13">
        <v>45146</v>
      </c>
      <c r="H505" s="14" t="s">
        <v>7</v>
      </c>
      <c r="I505" s="14" t="s">
        <v>65</v>
      </c>
      <c r="J505" s="14" t="s">
        <v>9</v>
      </c>
      <c r="K505" s="14" t="s">
        <v>24</v>
      </c>
      <c r="L505" s="14" t="s">
        <v>19</v>
      </c>
      <c r="M505" s="14" t="s">
        <v>25</v>
      </c>
      <c r="N505" s="14" t="s">
        <v>13</v>
      </c>
      <c r="O505" s="14" t="s">
        <v>14</v>
      </c>
      <c r="P505" s="14" t="s">
        <v>1078</v>
      </c>
      <c r="Q505" s="12">
        <f t="shared" si="60"/>
        <v>1</v>
      </c>
      <c r="R505" s="12" cm="1">
        <f t="array" ref="R505">SUMPRODUCT(($G$2:$G$3117=G505)*(Q505&gt;$Q$2:$Q$3117))+1</f>
        <v>1</v>
      </c>
      <c r="S505" s="12">
        <f t="shared" si="61"/>
        <v>111888</v>
      </c>
      <c r="T505" cm="1">
        <f t="array" ref="T505">SUMPRODUCT(($G$2:$G$3117=G505)*(S505&gt;$S$2:$S$3117))+1</f>
        <v>2</v>
      </c>
      <c r="U505" t="str">
        <f t="shared" si="62"/>
        <v xml:space="preserve">FFOS LAS </v>
      </c>
      <c r="V505">
        <v>0</v>
      </c>
      <c r="W505" t="s">
        <v>11</v>
      </c>
      <c r="X505">
        <f t="shared" si="63"/>
        <v>2023</v>
      </c>
    </row>
    <row r="506" spans="1:24" x14ac:dyDescent="0.25">
      <c r="A506" s="10" t="str">
        <f t="shared" si="56"/>
        <v/>
      </c>
      <c r="B506" s="10" t="str">
        <f t="shared" si="57"/>
        <v/>
      </c>
      <c r="C506" s="10" t="str">
        <f t="shared" si="58"/>
        <v>Evening45154</v>
      </c>
      <c r="D506" s="5" t="str">
        <f>IF('by region'!$C$2="Any","Any",'Fixture list'!W506)&amp;M506&amp;IF('by region'!$I$2="Any","Any",N506)&amp;G506</f>
        <v>AnyFlatAny45154</v>
      </c>
      <c r="E506" s="5" t="e">
        <f>IF(I506=#REF!,'Fixture list'!G506,"")</f>
        <v>#REF!</v>
      </c>
      <c r="F506" s="5" t="str">
        <f t="shared" si="59"/>
        <v>451545</v>
      </c>
      <c r="G506" s="13">
        <v>45154</v>
      </c>
      <c r="H506" s="14" t="s">
        <v>27</v>
      </c>
      <c r="I506" s="14" t="s">
        <v>65</v>
      </c>
      <c r="J506" s="14" t="s">
        <v>80</v>
      </c>
      <c r="K506" s="14" t="s">
        <v>24</v>
      </c>
      <c r="L506" s="14" t="s">
        <v>19</v>
      </c>
      <c r="M506" s="14" t="s">
        <v>25</v>
      </c>
      <c r="N506" s="14" t="s">
        <v>13</v>
      </c>
      <c r="O506" s="14" t="s">
        <v>14</v>
      </c>
      <c r="P506" s="14" t="s">
        <v>1111</v>
      </c>
      <c r="Q506" s="12">
        <f t="shared" si="60"/>
        <v>2</v>
      </c>
      <c r="R506" s="12" cm="1">
        <f t="array" ref="R506">SUMPRODUCT(($G$2:$G$3117=G506)*(Q506&gt;$Q$2:$Q$3117))+1</f>
        <v>4</v>
      </c>
      <c r="S506" s="12">
        <f t="shared" si="61"/>
        <v>411880</v>
      </c>
      <c r="T506" cm="1">
        <f t="array" ref="T506">SUMPRODUCT(($G$2:$G$3117=G506)*(S506&gt;$S$2:$S$3117))+1</f>
        <v>5</v>
      </c>
      <c r="U506" t="str">
        <f t="shared" si="62"/>
        <v>FFOS LAS †</v>
      </c>
      <c r="V506">
        <v>0</v>
      </c>
      <c r="W506" t="s">
        <v>17</v>
      </c>
      <c r="X506">
        <f t="shared" si="63"/>
        <v>2023</v>
      </c>
    </row>
    <row r="507" spans="1:24" x14ac:dyDescent="0.25">
      <c r="A507" s="10" t="str">
        <f t="shared" si="56"/>
        <v/>
      </c>
      <c r="B507" s="10" t="str">
        <f t="shared" si="57"/>
        <v/>
      </c>
      <c r="C507" s="10" t="str">
        <f t="shared" si="58"/>
        <v>Afternoon45163</v>
      </c>
      <c r="D507" s="5" t="str">
        <f>IF('by region'!$C$2="Any","Any",'Fixture list'!W507)&amp;M507&amp;IF('by region'!$I$2="Any","Any",N507)&amp;G507</f>
        <v>AnyFlatAny45163</v>
      </c>
      <c r="E507" s="5" t="e">
        <f>IF(I507=#REF!,'Fixture list'!G507,"")</f>
        <v>#REF!</v>
      </c>
      <c r="F507" s="5" t="str">
        <f t="shared" si="59"/>
        <v>451633</v>
      </c>
      <c r="G507" s="13">
        <v>45163</v>
      </c>
      <c r="H507" s="14" t="s">
        <v>35</v>
      </c>
      <c r="I507" s="14" t="s">
        <v>65</v>
      </c>
      <c r="J507" s="14" t="s">
        <v>9</v>
      </c>
      <c r="K507" s="14" t="s">
        <v>24</v>
      </c>
      <c r="L507" s="14" t="s">
        <v>11</v>
      </c>
      <c r="M507" s="14" t="s">
        <v>25</v>
      </c>
      <c r="N507" s="14" t="s">
        <v>13</v>
      </c>
      <c r="O507" s="14" t="s">
        <v>14</v>
      </c>
      <c r="P507" s="14" t="s">
        <v>1151</v>
      </c>
      <c r="Q507" s="12">
        <f t="shared" si="60"/>
        <v>1</v>
      </c>
      <c r="R507" s="12" cm="1">
        <f t="array" ref="R507">SUMPRODUCT(($G$2:$G$3117=G507)*(Q507&gt;$Q$2:$Q$3117))+1</f>
        <v>1</v>
      </c>
      <c r="S507" s="12">
        <f t="shared" si="61"/>
        <v>111881</v>
      </c>
      <c r="T507" cm="1">
        <f t="array" ref="T507">SUMPRODUCT(($G$2:$G$3117=G507)*(S507&gt;$S$2:$S$3117))+1</f>
        <v>3</v>
      </c>
      <c r="U507" t="str">
        <f t="shared" si="62"/>
        <v xml:space="preserve">FFOS LAS </v>
      </c>
      <c r="V507">
        <v>0</v>
      </c>
      <c r="W507" t="s">
        <v>17</v>
      </c>
      <c r="X507">
        <f t="shared" si="63"/>
        <v>2023</v>
      </c>
    </row>
    <row r="508" spans="1:24" x14ac:dyDescent="0.25">
      <c r="A508" s="10" t="str">
        <f t="shared" si="56"/>
        <v/>
      </c>
      <c r="B508" s="10" t="str">
        <f t="shared" si="57"/>
        <v/>
      </c>
      <c r="C508" s="10" t="str">
        <f t="shared" si="58"/>
        <v>Evening45169</v>
      </c>
      <c r="D508" s="5" t="str">
        <f>IF('by region'!$C$2="Any","Any",'Fixture list'!W508)&amp;M508&amp;IF('by region'!$I$2="Any","Any",N508)&amp;G508</f>
        <v>AnyFlatAny45169</v>
      </c>
      <c r="E508" s="5" t="e">
        <f>IF(I508=#REF!,'Fixture list'!G508,"")</f>
        <v>#REF!</v>
      </c>
      <c r="F508" s="5" t="str">
        <f t="shared" si="59"/>
        <v>451694</v>
      </c>
      <c r="G508" s="13">
        <v>45169</v>
      </c>
      <c r="H508" s="14" t="s">
        <v>34</v>
      </c>
      <c r="I508" s="14" t="s">
        <v>65</v>
      </c>
      <c r="J508" s="14" t="s">
        <v>80</v>
      </c>
      <c r="K508" s="14" t="s">
        <v>24</v>
      </c>
      <c r="L508" s="14" t="s">
        <v>11</v>
      </c>
      <c r="M508" s="14" t="s">
        <v>25</v>
      </c>
      <c r="N508" s="14" t="s">
        <v>13</v>
      </c>
      <c r="O508" s="14" t="s">
        <v>14</v>
      </c>
      <c r="P508" s="14" t="s">
        <v>1183</v>
      </c>
      <c r="Q508" s="12">
        <f t="shared" si="60"/>
        <v>2</v>
      </c>
      <c r="R508" s="12" cm="1">
        <f t="array" ref="R508">SUMPRODUCT(($G$2:$G$3117=G508)*(Q508&gt;$Q$2:$Q$3117))+1</f>
        <v>4</v>
      </c>
      <c r="S508" s="12">
        <f t="shared" si="61"/>
        <v>401071</v>
      </c>
      <c r="T508" cm="1">
        <f t="array" ref="T508">SUMPRODUCT(($G$2:$G$3117=G508)*(S508&gt;$S$2:$S$3117))+1</f>
        <v>4</v>
      </c>
      <c r="U508" t="str">
        <f t="shared" si="62"/>
        <v>FFOS LAS †</v>
      </c>
      <c r="V508">
        <v>0</v>
      </c>
      <c r="W508" t="s">
        <v>19</v>
      </c>
      <c r="X508">
        <f t="shared" si="63"/>
        <v>2023</v>
      </c>
    </row>
    <row r="509" spans="1:24" x14ac:dyDescent="0.25">
      <c r="A509" s="10" t="str">
        <f t="shared" si="56"/>
        <v/>
      </c>
      <c r="B509" s="10" t="str">
        <f t="shared" si="57"/>
        <v/>
      </c>
      <c r="C509" s="10" t="str">
        <f t="shared" si="58"/>
        <v>Afternoon45183</v>
      </c>
      <c r="D509" s="5" t="str">
        <f>IF('by region'!$C$2="Any","Any",'Fixture list'!W509)&amp;M509&amp;IF('by region'!$I$2="Any","Any",N509)&amp;G509</f>
        <v>AnyFlatAny45183</v>
      </c>
      <c r="E509" s="5" t="e">
        <f>IF(I509=#REF!,'Fixture list'!G509,"")</f>
        <v>#REF!</v>
      </c>
      <c r="F509" s="5" t="str">
        <f t="shared" si="59"/>
        <v>451831</v>
      </c>
      <c r="G509" s="13">
        <v>45183</v>
      </c>
      <c r="H509" s="14" t="s">
        <v>34</v>
      </c>
      <c r="I509" s="14" t="s">
        <v>65</v>
      </c>
      <c r="J509" s="14" t="s">
        <v>9</v>
      </c>
      <c r="K509" s="14" t="s">
        <v>24</v>
      </c>
      <c r="L509" s="14" t="s">
        <v>11</v>
      </c>
      <c r="M509" s="14" t="s">
        <v>25</v>
      </c>
      <c r="N509" s="14" t="s">
        <v>13</v>
      </c>
      <c r="O509" s="14" t="s">
        <v>14</v>
      </c>
      <c r="P509" s="14" t="s">
        <v>1241</v>
      </c>
      <c r="Q509" s="12">
        <f t="shared" si="60"/>
        <v>1</v>
      </c>
      <c r="R509" s="12" cm="1">
        <f t="array" ref="R509">SUMPRODUCT(($G$2:$G$3117=G509)*(Q509&gt;$Q$2:$Q$3117))+1</f>
        <v>1</v>
      </c>
      <c r="S509" s="12">
        <f t="shared" si="61"/>
        <v>100668</v>
      </c>
      <c r="T509" cm="1">
        <f t="array" ref="T509">SUMPRODUCT(($G$2:$G$3117=G509)*(S509&gt;$S$2:$S$3117))+1</f>
        <v>1</v>
      </c>
      <c r="U509" t="str">
        <f t="shared" si="62"/>
        <v xml:space="preserve">FFOS LAS </v>
      </c>
      <c r="V509">
        <v>0</v>
      </c>
      <c r="W509" t="s">
        <v>11</v>
      </c>
      <c r="X509">
        <f t="shared" si="63"/>
        <v>2023</v>
      </c>
    </row>
    <row r="510" spans="1:24" x14ac:dyDescent="0.25">
      <c r="A510" s="10" t="str">
        <f t="shared" si="56"/>
        <v/>
      </c>
      <c r="B510" s="10" t="str">
        <f t="shared" si="57"/>
        <v/>
      </c>
      <c r="C510" s="10" t="str">
        <f t="shared" si="58"/>
        <v>Afternoon45200</v>
      </c>
      <c r="D510" s="5" t="str">
        <f>IF('by region'!$C$2="Any","Any",'Fixture list'!W510)&amp;M510&amp;IF('by region'!$I$2="Any","Any",N510)&amp;G510</f>
        <v>AnyFlatAny45200</v>
      </c>
      <c r="E510" s="5" t="e">
        <f>IF(I510=#REF!,'Fixture list'!G510,"")</f>
        <v>#REF!</v>
      </c>
      <c r="F510" s="5" t="str">
        <f t="shared" si="59"/>
        <v>452002</v>
      </c>
      <c r="G510" s="13">
        <v>45200</v>
      </c>
      <c r="H510" s="14" t="s">
        <v>40</v>
      </c>
      <c r="I510" s="14" t="s">
        <v>65</v>
      </c>
      <c r="J510" s="14" t="s">
        <v>9</v>
      </c>
      <c r="K510" s="14" t="s">
        <v>24</v>
      </c>
      <c r="L510" s="14" t="s">
        <v>30</v>
      </c>
      <c r="M510" s="14" t="s">
        <v>25</v>
      </c>
      <c r="N510" s="14" t="s">
        <v>13</v>
      </c>
      <c r="O510" s="14" t="s">
        <v>14</v>
      </c>
      <c r="P510" s="14" t="s">
        <v>1310</v>
      </c>
      <c r="Q510" s="12">
        <f t="shared" si="60"/>
        <v>1</v>
      </c>
      <c r="R510" s="12" cm="1">
        <f t="array" ref="R510">SUMPRODUCT(($G$2:$G$3117=G510)*(Q510&gt;$Q$2:$Q$3117))+1</f>
        <v>1</v>
      </c>
      <c r="S510" s="12">
        <f t="shared" si="61"/>
        <v>111672</v>
      </c>
      <c r="T510" cm="1">
        <f t="array" ref="T510">SUMPRODUCT(($G$2:$G$3117=G510)*(S510&gt;$S$2:$S$3117))+1</f>
        <v>2</v>
      </c>
      <c r="U510" t="str">
        <f t="shared" si="62"/>
        <v xml:space="preserve">FFOS LAS </v>
      </c>
      <c r="V510">
        <v>0</v>
      </c>
      <c r="W510" t="s">
        <v>11</v>
      </c>
      <c r="X510">
        <f t="shared" si="63"/>
        <v>2023</v>
      </c>
    </row>
    <row r="511" spans="1:24" x14ac:dyDescent="0.25">
      <c r="A511" s="10" t="str">
        <f t="shared" si="56"/>
        <v/>
      </c>
      <c r="B511" s="10" t="str">
        <f t="shared" si="57"/>
        <v/>
      </c>
      <c r="C511" s="10" t="str">
        <f t="shared" si="58"/>
        <v>Afternoon45214</v>
      </c>
      <c r="D511" s="5" t="str">
        <f>IF('by region'!$C$2="Any","Any",'Fixture list'!W511)&amp;M511&amp;IF('by region'!$I$2="Any","Any",N511)&amp;G511</f>
        <v>AnyJumpAny45214</v>
      </c>
      <c r="E511" s="5" t="e">
        <f>IF(I511=#REF!,'Fixture list'!G511,"")</f>
        <v>#REF!</v>
      </c>
      <c r="F511" s="5" t="str">
        <f t="shared" si="59"/>
        <v>452142</v>
      </c>
      <c r="G511" s="13">
        <v>45214</v>
      </c>
      <c r="H511" s="14" t="s">
        <v>40</v>
      </c>
      <c r="I511" s="14" t="s">
        <v>65</v>
      </c>
      <c r="J511" s="14" t="s">
        <v>9</v>
      </c>
      <c r="K511" s="14" t="s">
        <v>24</v>
      </c>
      <c r="L511" s="14" t="s">
        <v>30</v>
      </c>
      <c r="M511" s="14" t="s">
        <v>12</v>
      </c>
      <c r="N511" s="14" t="s">
        <v>13</v>
      </c>
      <c r="O511" s="14" t="s">
        <v>14</v>
      </c>
      <c r="P511" s="14" t="s">
        <v>1364</v>
      </c>
      <c r="Q511" s="12">
        <f t="shared" si="60"/>
        <v>1</v>
      </c>
      <c r="R511" s="12" cm="1">
        <f t="array" ref="R511">SUMPRODUCT(($G$2:$G$3117=G511)*(Q511&gt;$Q$2:$Q$3117))+1</f>
        <v>1</v>
      </c>
      <c r="S511" s="12">
        <f t="shared" si="61"/>
        <v>111647</v>
      </c>
      <c r="T511" cm="1">
        <f t="array" ref="T511">SUMPRODUCT(($G$2:$G$3117=G511)*(S511&gt;$S$2:$S$3117))+1</f>
        <v>2</v>
      </c>
      <c r="U511" t="str">
        <f t="shared" si="62"/>
        <v xml:space="preserve">Ffos Las </v>
      </c>
      <c r="V511">
        <v>0</v>
      </c>
      <c r="W511" t="s">
        <v>17</v>
      </c>
      <c r="X511">
        <f t="shared" si="63"/>
        <v>2023</v>
      </c>
    </row>
    <row r="512" spans="1:24" x14ac:dyDescent="0.25">
      <c r="A512" s="10" t="str">
        <f t="shared" si="56"/>
        <v/>
      </c>
      <c r="B512" s="10" t="str">
        <f t="shared" si="57"/>
        <v/>
      </c>
      <c r="C512" s="10" t="str">
        <f t="shared" si="58"/>
        <v>Afternoon45242</v>
      </c>
      <c r="D512" s="5" t="str">
        <f>IF('by region'!$C$2="Any","Any",'Fixture list'!W512)&amp;M512&amp;IF('by region'!$I$2="Any","Any",N512)&amp;G512</f>
        <v>AnyJumpAny45242</v>
      </c>
      <c r="E512" s="5" t="e">
        <f>IF(I512=#REF!,'Fixture list'!G512,"")</f>
        <v>#REF!</v>
      </c>
      <c r="F512" s="5" t="str">
        <f t="shared" si="59"/>
        <v>452422</v>
      </c>
      <c r="G512" s="13">
        <v>45242</v>
      </c>
      <c r="H512" s="14" t="s">
        <v>40</v>
      </c>
      <c r="I512" s="14" t="s">
        <v>65</v>
      </c>
      <c r="J512" s="14" t="s">
        <v>9</v>
      </c>
      <c r="K512" s="14" t="s">
        <v>24</v>
      </c>
      <c r="L512" s="14" t="s">
        <v>19</v>
      </c>
      <c r="M512" s="14" t="s">
        <v>12</v>
      </c>
      <c r="N512" s="14" t="s">
        <v>13</v>
      </c>
      <c r="O512" s="14" t="s">
        <v>14</v>
      </c>
      <c r="P512" s="14" t="s">
        <v>1473</v>
      </c>
      <c r="Q512" s="12">
        <f t="shared" si="60"/>
        <v>1</v>
      </c>
      <c r="R512" s="12" cm="1">
        <f t="array" ref="R512">SUMPRODUCT(($G$2:$G$3117=G512)*(Q512&gt;$Q$2:$Q$3117))+1</f>
        <v>1</v>
      </c>
      <c r="S512" s="12">
        <f t="shared" si="61"/>
        <v>111105</v>
      </c>
      <c r="T512" cm="1">
        <f t="array" ref="T512">SUMPRODUCT(($G$2:$G$3117=G512)*(S512&gt;$S$2:$S$3117))+1</f>
        <v>2</v>
      </c>
      <c r="U512" t="str">
        <f t="shared" si="62"/>
        <v xml:space="preserve">Ffos Las </v>
      </c>
      <c r="V512">
        <v>0</v>
      </c>
      <c r="W512" t="s">
        <v>19</v>
      </c>
      <c r="X512">
        <f t="shared" si="63"/>
        <v>2023</v>
      </c>
    </row>
    <row r="513" spans="1:24" x14ac:dyDescent="0.25">
      <c r="A513" s="10" t="str">
        <f t="shared" si="56"/>
        <v/>
      </c>
      <c r="B513" s="10" t="str">
        <f t="shared" si="57"/>
        <v/>
      </c>
      <c r="C513" s="10" t="str">
        <f t="shared" si="58"/>
        <v>Afternoon45252</v>
      </c>
      <c r="D513" s="5" t="str">
        <f>IF('by region'!$C$2="Any","Any",'Fixture list'!W513)&amp;M513&amp;IF('by region'!$I$2="Any","Any",N513)&amp;G513</f>
        <v>AnyJumpAny45252</v>
      </c>
      <c r="E513" s="5" t="e">
        <f>IF(I513=#REF!,'Fixture list'!G513,"")</f>
        <v>#REF!</v>
      </c>
      <c r="F513" s="5" t="str">
        <f t="shared" si="59"/>
        <v>452522</v>
      </c>
      <c r="G513" s="13">
        <v>45252</v>
      </c>
      <c r="H513" s="14" t="s">
        <v>27</v>
      </c>
      <c r="I513" s="14" t="s">
        <v>65</v>
      </c>
      <c r="J513" s="14" t="s">
        <v>9</v>
      </c>
      <c r="K513" s="14" t="s">
        <v>24</v>
      </c>
      <c r="L513" s="14" t="s">
        <v>11</v>
      </c>
      <c r="M513" s="14" t="s">
        <v>12</v>
      </c>
      <c r="N513" s="14" t="s">
        <v>13</v>
      </c>
      <c r="O513" s="14" t="s">
        <v>14</v>
      </c>
      <c r="P513" s="14" t="s">
        <v>1510</v>
      </c>
      <c r="Q513" s="12">
        <f t="shared" si="60"/>
        <v>1</v>
      </c>
      <c r="R513" s="12" cm="1">
        <f t="array" ref="R513">SUMPRODUCT(($G$2:$G$3117=G513)*(Q513&gt;$Q$2:$Q$3117))+1</f>
        <v>1</v>
      </c>
      <c r="S513" s="12">
        <f t="shared" si="61"/>
        <v>101541</v>
      </c>
      <c r="T513" cm="1">
        <f t="array" ref="T513">SUMPRODUCT(($G$2:$G$3117=G513)*(S513&gt;$S$2:$S$3117))+1</f>
        <v>2</v>
      </c>
      <c r="U513" t="str">
        <f t="shared" si="62"/>
        <v xml:space="preserve">Ffos Las </v>
      </c>
      <c r="V513">
        <v>0</v>
      </c>
      <c r="W513" t="s">
        <v>17</v>
      </c>
      <c r="X513">
        <f t="shared" si="63"/>
        <v>2023</v>
      </c>
    </row>
    <row r="514" spans="1:24" x14ac:dyDescent="0.25">
      <c r="A514" s="10" t="str">
        <f t="shared" ref="A514:A577" si="64">IF(YEAR(G514)=2024,P514,"")</f>
        <v/>
      </c>
      <c r="B514" s="10" t="str">
        <f t="shared" ref="B514:B577" si="65">IF(YEAR(G514)=2025,P514,"")</f>
        <v/>
      </c>
      <c r="C514" s="10" t="str">
        <f t="shared" ref="C514:C577" si="66">J514&amp;G514</f>
        <v>Afternoon45281</v>
      </c>
      <c r="D514" s="5" t="str">
        <f>IF('by region'!$C$2="Any","Any",'Fixture list'!W514)&amp;M514&amp;IF('by region'!$I$2="Any","Any",N514)&amp;G514</f>
        <v>AnyJumpAny45281</v>
      </c>
      <c r="E514" s="5" t="e">
        <f>IF(I514=#REF!,'Fixture list'!G514,"")</f>
        <v>#REF!</v>
      </c>
      <c r="F514" s="5" t="str">
        <f t="shared" ref="F514:F577" si="67">G514&amp;T514</f>
        <v>452813</v>
      </c>
      <c r="G514" s="13">
        <v>45281</v>
      </c>
      <c r="H514" s="14" t="s">
        <v>34</v>
      </c>
      <c r="I514" s="14" t="s">
        <v>65</v>
      </c>
      <c r="J514" s="14" t="s">
        <v>9</v>
      </c>
      <c r="K514" s="14" t="s">
        <v>24</v>
      </c>
      <c r="L514" s="14" t="s">
        <v>30</v>
      </c>
      <c r="M514" s="14" t="s">
        <v>12</v>
      </c>
      <c r="N514" s="14" t="s">
        <v>13</v>
      </c>
      <c r="O514" s="14" t="s">
        <v>14</v>
      </c>
      <c r="P514" s="14" t="s">
        <v>1612</v>
      </c>
      <c r="Q514" s="12">
        <f t="shared" ref="Q514:Q577" si="68">IF(J514="Afternoon",1,IF(J514="Evening",2,IF(J514="Floodlit",3,4)))</f>
        <v>1</v>
      </c>
      <c r="R514" s="12" cm="1">
        <f t="array" ref="R514">SUMPRODUCT(($G$2:$G$3117=G514)*(Q514&gt;$Q$2:$Q$3117))+1</f>
        <v>1</v>
      </c>
      <c r="S514" s="12">
        <f t="shared" ref="S514:S577" si="69">(R514*100000)+P514</f>
        <v>112380</v>
      </c>
      <c r="T514" cm="1">
        <f t="array" ref="T514">SUMPRODUCT(($G$2:$G$3117=G514)*(S514&gt;$S$2:$S$3117))+1</f>
        <v>3</v>
      </c>
      <c r="U514" t="str">
        <f t="shared" ref="U514:U577" si="70">_xlfn.CONCAT(IF(M514="Flat",UPPER(I514),I514)," ",IF(J514="Evening","†",IF(J514="Floodlit","#","")))</f>
        <v xml:space="preserve">Ffos Las </v>
      </c>
      <c r="V514">
        <v>0</v>
      </c>
      <c r="W514" t="s">
        <v>11</v>
      </c>
      <c r="X514">
        <f t="shared" ref="X514:X577" si="71">YEAR(G514)</f>
        <v>2023</v>
      </c>
    </row>
    <row r="515" spans="1:24" x14ac:dyDescent="0.25">
      <c r="A515" s="10" t="str">
        <f t="shared" si="64"/>
        <v/>
      </c>
      <c r="B515" s="10" t="str">
        <f t="shared" si="65"/>
        <v/>
      </c>
      <c r="C515" s="10" t="str">
        <f t="shared" si="66"/>
        <v>Afternoon44942</v>
      </c>
      <c r="D515" s="5" t="str">
        <f>IF('by region'!$C$2="Any","Any",'Fixture list'!W515)&amp;M515&amp;IF('by region'!$I$2="Any","Any",N515)&amp;G515</f>
        <v>AnyJumpAny44942</v>
      </c>
      <c r="E515" s="5" t="e">
        <f>IF(I515=#REF!,'Fixture list'!G515,"")</f>
        <v>#REF!</v>
      </c>
      <c r="F515" s="5" t="str">
        <f t="shared" si="67"/>
        <v>449421</v>
      </c>
      <c r="G515" s="13">
        <v>44942</v>
      </c>
      <c r="H515" s="14" t="s">
        <v>42</v>
      </c>
      <c r="I515" s="14" t="s">
        <v>58</v>
      </c>
      <c r="J515" s="14" t="s">
        <v>9</v>
      </c>
      <c r="K515" s="14" t="s">
        <v>24</v>
      </c>
      <c r="L515" s="14" t="s">
        <v>19</v>
      </c>
      <c r="M515" s="14" t="s">
        <v>12</v>
      </c>
      <c r="N515" s="14" t="s">
        <v>13</v>
      </c>
      <c r="O515" s="14" t="s">
        <v>14</v>
      </c>
      <c r="P515" s="14" t="s">
        <v>218</v>
      </c>
      <c r="Q515" s="12">
        <f t="shared" si="68"/>
        <v>1</v>
      </c>
      <c r="R515" s="12" cm="1">
        <f t="array" ref="R515">SUMPRODUCT(($G$2:$G$3117=G515)*(Q515&gt;$Q$2:$Q$3117))+1</f>
        <v>1</v>
      </c>
      <c r="S515" s="12">
        <f t="shared" si="69"/>
        <v>100810</v>
      </c>
      <c r="T515" cm="1">
        <f t="array" ref="T515">SUMPRODUCT(($G$2:$G$3117=G515)*(S515&gt;$S$2:$S$3117))+1</f>
        <v>1</v>
      </c>
      <c r="U515" t="str">
        <f t="shared" si="70"/>
        <v xml:space="preserve">Fontwell Park </v>
      </c>
      <c r="V515">
        <v>0</v>
      </c>
      <c r="W515" t="s">
        <v>30</v>
      </c>
      <c r="X515">
        <f t="shared" si="71"/>
        <v>2023</v>
      </c>
    </row>
    <row r="516" spans="1:24" x14ac:dyDescent="0.25">
      <c r="A516" s="10" t="str">
        <f t="shared" si="64"/>
        <v/>
      </c>
      <c r="B516" s="10" t="str">
        <f t="shared" si="65"/>
        <v/>
      </c>
      <c r="C516" s="10" t="str">
        <f t="shared" si="66"/>
        <v>Afternoon44955</v>
      </c>
      <c r="D516" s="5" t="str">
        <f>IF('by region'!$C$2="Any","Any",'Fixture list'!W516)&amp;M516&amp;IF('by region'!$I$2="Any","Any",N516)&amp;G516</f>
        <v>AnyJumpAny44955</v>
      </c>
      <c r="E516" s="5" t="e">
        <f>IF(I516=#REF!,'Fixture list'!G516,"")</f>
        <v>#REF!</v>
      </c>
      <c r="F516" s="5" t="str">
        <f t="shared" si="67"/>
        <v>449551</v>
      </c>
      <c r="G516" s="13">
        <v>44955</v>
      </c>
      <c r="H516" s="14" t="s">
        <v>40</v>
      </c>
      <c r="I516" s="14" t="s">
        <v>58</v>
      </c>
      <c r="J516" s="14" t="s">
        <v>9</v>
      </c>
      <c r="K516" s="14" t="s">
        <v>24</v>
      </c>
      <c r="L516" s="14" t="s">
        <v>19</v>
      </c>
      <c r="M516" s="14" t="s">
        <v>12</v>
      </c>
      <c r="N516" s="14" t="s">
        <v>13</v>
      </c>
      <c r="O516" s="14" t="s">
        <v>14</v>
      </c>
      <c r="P516" s="14" t="s">
        <v>265</v>
      </c>
      <c r="Q516" s="12">
        <f t="shared" si="68"/>
        <v>1</v>
      </c>
      <c r="R516" s="12" cm="1">
        <f t="array" ref="R516">SUMPRODUCT(($G$2:$G$3117=G516)*(Q516&gt;$Q$2:$Q$3117))+1</f>
        <v>1</v>
      </c>
      <c r="S516" s="12">
        <f t="shared" si="69"/>
        <v>100813</v>
      </c>
      <c r="T516" cm="1">
        <f t="array" ref="T516">SUMPRODUCT(($G$2:$G$3117=G516)*(S516&gt;$S$2:$S$3117))+1</f>
        <v>1</v>
      </c>
      <c r="U516" t="str">
        <f t="shared" si="70"/>
        <v xml:space="preserve">Fontwell Park </v>
      </c>
      <c r="V516">
        <v>0</v>
      </c>
      <c r="W516" t="s">
        <v>30</v>
      </c>
      <c r="X516">
        <f t="shared" si="71"/>
        <v>2023</v>
      </c>
    </row>
    <row r="517" spans="1:24" x14ac:dyDescent="0.25">
      <c r="A517" s="10" t="str">
        <f t="shared" si="64"/>
        <v/>
      </c>
      <c r="B517" s="10" t="str">
        <f t="shared" si="65"/>
        <v/>
      </c>
      <c r="C517" s="10" t="str">
        <f t="shared" si="66"/>
        <v>Afternoon44963</v>
      </c>
      <c r="D517" s="5" t="str">
        <f>IF('by region'!$C$2="Any","Any",'Fixture list'!W517)&amp;M517&amp;IF('by region'!$I$2="Any","Any",N517)&amp;G517</f>
        <v>AnyJumpAny44963</v>
      </c>
      <c r="E517" s="5" t="e">
        <f>IF(I517=#REF!,'Fixture list'!G517,"")</f>
        <v>#REF!</v>
      </c>
      <c r="F517" s="5" t="str">
        <f t="shared" si="67"/>
        <v>449632</v>
      </c>
      <c r="G517" s="13">
        <v>44963</v>
      </c>
      <c r="H517" s="14" t="s">
        <v>42</v>
      </c>
      <c r="I517" s="14" t="s">
        <v>58</v>
      </c>
      <c r="J517" s="14" t="s">
        <v>9</v>
      </c>
      <c r="K517" s="14" t="s">
        <v>24</v>
      </c>
      <c r="L517" s="14" t="s">
        <v>19</v>
      </c>
      <c r="M517" s="14" t="s">
        <v>12</v>
      </c>
      <c r="N517" s="14" t="s">
        <v>13</v>
      </c>
      <c r="O517" s="14" t="s">
        <v>14</v>
      </c>
      <c r="P517" s="14" t="s">
        <v>294</v>
      </c>
      <c r="Q517" s="12">
        <f t="shared" si="68"/>
        <v>1</v>
      </c>
      <c r="R517" s="12" cm="1">
        <f t="array" ref="R517">SUMPRODUCT(($G$2:$G$3117=G517)*(Q517&gt;$Q$2:$Q$3117))+1</f>
        <v>1</v>
      </c>
      <c r="S517" s="12">
        <f t="shared" si="69"/>
        <v>101439</v>
      </c>
      <c r="T517" cm="1">
        <f t="array" ref="T517">SUMPRODUCT(($G$2:$G$3117=G517)*(S517&gt;$S$2:$S$3117))+1</f>
        <v>2</v>
      </c>
      <c r="U517" t="str">
        <f t="shared" si="70"/>
        <v xml:space="preserve">Fontwell Park </v>
      </c>
      <c r="V517">
        <v>0</v>
      </c>
      <c r="W517" t="s">
        <v>19</v>
      </c>
      <c r="X517">
        <f t="shared" si="71"/>
        <v>2023</v>
      </c>
    </row>
    <row r="518" spans="1:24" x14ac:dyDescent="0.25">
      <c r="A518" s="10" t="str">
        <f t="shared" si="64"/>
        <v/>
      </c>
      <c r="B518" s="10" t="str">
        <f t="shared" si="65"/>
        <v/>
      </c>
      <c r="C518" s="10" t="str">
        <f t="shared" si="66"/>
        <v>Afternoon44983</v>
      </c>
      <c r="D518" s="5" t="str">
        <f>IF('by region'!$C$2="Any","Any",'Fixture list'!W518)&amp;M518&amp;IF('by region'!$I$2="Any","Any",N518)&amp;G518</f>
        <v>AnyJumpAny44983</v>
      </c>
      <c r="E518" s="5" t="e">
        <f>IF(I518=#REF!,'Fixture list'!G518,"")</f>
        <v>#REF!</v>
      </c>
      <c r="F518" s="5" t="str">
        <f t="shared" si="67"/>
        <v>449831</v>
      </c>
      <c r="G518" s="13">
        <v>44983</v>
      </c>
      <c r="H518" s="14" t="s">
        <v>40</v>
      </c>
      <c r="I518" s="14" t="s">
        <v>58</v>
      </c>
      <c r="J518" s="14" t="s">
        <v>9</v>
      </c>
      <c r="K518" s="14" t="s">
        <v>24</v>
      </c>
      <c r="L518" s="14" t="s">
        <v>19</v>
      </c>
      <c r="M518" s="14" t="s">
        <v>12</v>
      </c>
      <c r="N518" s="14" t="s">
        <v>13</v>
      </c>
      <c r="O518" s="14" t="s">
        <v>14</v>
      </c>
      <c r="P518" s="14" t="s">
        <v>365</v>
      </c>
      <c r="Q518" s="12">
        <f t="shared" si="68"/>
        <v>1</v>
      </c>
      <c r="R518" s="12" cm="1">
        <f t="array" ref="R518">SUMPRODUCT(($G$2:$G$3117=G518)*(Q518&gt;$Q$2:$Q$3117))+1</f>
        <v>1</v>
      </c>
      <c r="S518" s="12">
        <f t="shared" si="69"/>
        <v>100811</v>
      </c>
      <c r="T518" cm="1">
        <f t="array" ref="T518">SUMPRODUCT(($G$2:$G$3117=G518)*(S518&gt;$S$2:$S$3117))+1</f>
        <v>1</v>
      </c>
      <c r="U518" t="str">
        <f t="shared" si="70"/>
        <v xml:space="preserve">Fontwell Park </v>
      </c>
      <c r="V518">
        <v>0</v>
      </c>
      <c r="W518" t="s">
        <v>11</v>
      </c>
      <c r="X518">
        <f t="shared" si="71"/>
        <v>2023</v>
      </c>
    </row>
    <row r="519" spans="1:24" x14ac:dyDescent="0.25">
      <c r="A519" s="10" t="str">
        <f t="shared" si="64"/>
        <v/>
      </c>
      <c r="B519" s="10" t="str">
        <f t="shared" si="65"/>
        <v/>
      </c>
      <c r="C519" s="10" t="str">
        <f t="shared" si="66"/>
        <v>Afternoon44993</v>
      </c>
      <c r="D519" s="5" t="str">
        <f>IF('by region'!$C$2="Any","Any",'Fixture list'!W519)&amp;M519&amp;IF('by region'!$I$2="Any","Any",N519)&amp;G519</f>
        <v>AnyJumpAny44993</v>
      </c>
      <c r="E519" s="5" t="e">
        <f>IF(I519=#REF!,'Fixture list'!G519,"")</f>
        <v>#REF!</v>
      </c>
      <c r="F519" s="5" t="str">
        <f t="shared" si="67"/>
        <v>449932</v>
      </c>
      <c r="G519" s="13">
        <v>44993</v>
      </c>
      <c r="H519" s="14" t="s">
        <v>27</v>
      </c>
      <c r="I519" s="14" t="s">
        <v>58</v>
      </c>
      <c r="J519" s="14" t="s">
        <v>9</v>
      </c>
      <c r="K519" s="14" t="s">
        <v>24</v>
      </c>
      <c r="L519" s="14" t="s">
        <v>19</v>
      </c>
      <c r="M519" s="14" t="s">
        <v>12</v>
      </c>
      <c r="N519" s="14" t="s">
        <v>13</v>
      </c>
      <c r="O519" s="14" t="s">
        <v>14</v>
      </c>
      <c r="P519" s="14" t="s">
        <v>401</v>
      </c>
      <c r="Q519" s="12">
        <f t="shared" si="68"/>
        <v>1</v>
      </c>
      <c r="R519" s="12" cm="1">
        <f t="array" ref="R519">SUMPRODUCT(($G$2:$G$3117=G519)*(Q519&gt;$Q$2:$Q$3117))+1</f>
        <v>1</v>
      </c>
      <c r="S519" s="12">
        <f t="shared" si="69"/>
        <v>101332</v>
      </c>
      <c r="T519" cm="1">
        <f t="array" ref="T519">SUMPRODUCT(($G$2:$G$3117=G519)*(S519&gt;$S$2:$S$3117))+1</f>
        <v>2</v>
      </c>
      <c r="U519" t="str">
        <f t="shared" si="70"/>
        <v xml:space="preserve">Fontwell Park </v>
      </c>
      <c r="V519">
        <v>0</v>
      </c>
      <c r="W519" t="s">
        <v>19</v>
      </c>
      <c r="X519">
        <f t="shared" si="71"/>
        <v>2023</v>
      </c>
    </row>
    <row r="520" spans="1:24" x14ac:dyDescent="0.25">
      <c r="A520" s="10" t="str">
        <f t="shared" si="64"/>
        <v/>
      </c>
      <c r="B520" s="10" t="str">
        <f t="shared" si="65"/>
        <v/>
      </c>
      <c r="C520" s="10" t="str">
        <f t="shared" si="66"/>
        <v>Afternoon45003</v>
      </c>
      <c r="D520" s="5" t="str">
        <f>IF('by region'!$C$2="Any","Any",'Fixture list'!W520)&amp;M520&amp;IF('by region'!$I$2="Any","Any",N520)&amp;G520</f>
        <v>AnyJumpAny45003</v>
      </c>
      <c r="E520" s="5" t="e">
        <f>IF(I520=#REF!,'Fixture list'!G520,"")</f>
        <v>#REF!</v>
      </c>
      <c r="F520" s="5" t="str">
        <f t="shared" si="67"/>
        <v>450034</v>
      </c>
      <c r="G520" s="13">
        <v>45003</v>
      </c>
      <c r="H520" s="14" t="s">
        <v>37</v>
      </c>
      <c r="I520" s="14" t="s">
        <v>58</v>
      </c>
      <c r="J520" s="14" t="s">
        <v>9</v>
      </c>
      <c r="K520" s="14" t="s">
        <v>24</v>
      </c>
      <c r="L520" s="14" t="s">
        <v>19</v>
      </c>
      <c r="M520" s="14" t="s">
        <v>12</v>
      </c>
      <c r="N520" s="14" t="s">
        <v>13</v>
      </c>
      <c r="O520" s="14" t="s">
        <v>14</v>
      </c>
      <c r="P520" s="14" t="s">
        <v>439</v>
      </c>
      <c r="Q520" s="12">
        <f t="shared" si="68"/>
        <v>1</v>
      </c>
      <c r="R520" s="12" cm="1">
        <f t="array" ref="R520">SUMPRODUCT(($G$2:$G$3117=G520)*(Q520&gt;$Q$2:$Q$3117))+1</f>
        <v>1</v>
      </c>
      <c r="S520" s="12">
        <f t="shared" si="69"/>
        <v>101643</v>
      </c>
      <c r="T520" cm="1">
        <f t="array" ref="T520">SUMPRODUCT(($G$2:$G$3117=G520)*(S520&gt;$S$2:$S$3117))+1</f>
        <v>4</v>
      </c>
      <c r="U520" t="str">
        <f t="shared" si="70"/>
        <v xml:space="preserve">Fontwell Park </v>
      </c>
      <c r="V520">
        <v>0</v>
      </c>
      <c r="W520" t="s">
        <v>19</v>
      </c>
      <c r="X520">
        <f t="shared" si="71"/>
        <v>2023</v>
      </c>
    </row>
    <row r="521" spans="1:24" x14ac:dyDescent="0.25">
      <c r="A521" s="10" t="str">
        <f t="shared" si="64"/>
        <v/>
      </c>
      <c r="B521" s="10" t="str">
        <f t="shared" si="65"/>
        <v/>
      </c>
      <c r="C521" s="10" t="str">
        <f t="shared" si="66"/>
        <v>Afternoon45020</v>
      </c>
      <c r="D521" s="5" t="str">
        <f>IF('by region'!$C$2="Any","Any",'Fixture list'!W521)&amp;M521&amp;IF('by region'!$I$2="Any","Any",N521)&amp;G521</f>
        <v>AnyJumpAny45020</v>
      </c>
      <c r="E521" s="5" t="e">
        <f>IF(I521=#REF!,'Fixture list'!G521,"")</f>
        <v>#REF!</v>
      </c>
      <c r="F521" s="5" t="str">
        <f t="shared" si="67"/>
        <v>450201</v>
      </c>
      <c r="G521" s="13">
        <v>45020</v>
      </c>
      <c r="H521" s="14" t="s">
        <v>7</v>
      </c>
      <c r="I521" s="14" t="s">
        <v>58</v>
      </c>
      <c r="J521" s="14" t="s">
        <v>9</v>
      </c>
      <c r="K521" s="14" t="s">
        <v>24</v>
      </c>
      <c r="L521" s="14" t="s">
        <v>19</v>
      </c>
      <c r="M521" s="14" t="s">
        <v>12</v>
      </c>
      <c r="N521" s="14" t="s">
        <v>13</v>
      </c>
      <c r="O521" s="14" t="s">
        <v>14</v>
      </c>
      <c r="P521" s="14" t="s">
        <v>498</v>
      </c>
      <c r="Q521" s="12">
        <f t="shared" si="68"/>
        <v>1</v>
      </c>
      <c r="R521" s="12" cm="1">
        <f t="array" ref="R521">SUMPRODUCT(($G$2:$G$3117=G521)*(Q521&gt;$Q$2:$Q$3117))+1</f>
        <v>1</v>
      </c>
      <c r="S521" s="12">
        <f t="shared" si="69"/>
        <v>100818</v>
      </c>
      <c r="T521" cm="1">
        <f t="array" ref="T521">SUMPRODUCT(($G$2:$G$3117=G521)*(S521&gt;$S$2:$S$3117))+1</f>
        <v>1</v>
      </c>
      <c r="U521" t="str">
        <f t="shared" si="70"/>
        <v xml:space="preserve">Fontwell Park </v>
      </c>
      <c r="V521">
        <v>0</v>
      </c>
      <c r="W521" t="s">
        <v>11</v>
      </c>
      <c r="X521">
        <f t="shared" si="71"/>
        <v>2023</v>
      </c>
    </row>
    <row r="522" spans="1:24" x14ac:dyDescent="0.25">
      <c r="A522" s="10" t="str">
        <f t="shared" si="64"/>
        <v/>
      </c>
      <c r="B522" s="10" t="str">
        <f t="shared" si="65"/>
        <v/>
      </c>
      <c r="C522" s="10" t="str">
        <f t="shared" si="66"/>
        <v>Afternoon45037</v>
      </c>
      <c r="D522" s="5" t="str">
        <f>IF('by region'!$C$2="Any","Any",'Fixture list'!W522)&amp;M522&amp;IF('by region'!$I$2="Any","Any",N522)&amp;G522</f>
        <v>AnyJumpAny45037</v>
      </c>
      <c r="E522" s="5" t="e">
        <f>IF(I522=#REF!,'Fixture list'!G522,"")</f>
        <v>#REF!</v>
      </c>
      <c r="F522" s="5" t="str">
        <f t="shared" si="67"/>
        <v>450372</v>
      </c>
      <c r="G522" s="13">
        <v>45037</v>
      </c>
      <c r="H522" s="14" t="s">
        <v>35</v>
      </c>
      <c r="I522" s="14" t="s">
        <v>58</v>
      </c>
      <c r="J522" s="14" t="s">
        <v>9</v>
      </c>
      <c r="K522" s="14" t="s">
        <v>24</v>
      </c>
      <c r="L522" s="14" t="s">
        <v>19</v>
      </c>
      <c r="M522" s="14" t="s">
        <v>12</v>
      </c>
      <c r="N522" s="14" t="s">
        <v>13</v>
      </c>
      <c r="O522" s="14" t="s">
        <v>14</v>
      </c>
      <c r="P522" s="14" t="s">
        <v>567</v>
      </c>
      <c r="Q522" s="12">
        <f t="shared" si="68"/>
        <v>1</v>
      </c>
      <c r="R522" s="12" cm="1">
        <f t="array" ref="R522">SUMPRODUCT(($G$2:$G$3117=G522)*(Q522&gt;$Q$2:$Q$3117))+1</f>
        <v>1</v>
      </c>
      <c r="S522" s="12">
        <f t="shared" si="69"/>
        <v>100814</v>
      </c>
      <c r="T522" cm="1">
        <f t="array" ref="T522">SUMPRODUCT(($G$2:$G$3117=G522)*(S522&gt;$S$2:$S$3117))+1</f>
        <v>2</v>
      </c>
      <c r="U522" t="str">
        <f t="shared" si="70"/>
        <v xml:space="preserve">Fontwell Park </v>
      </c>
      <c r="V522">
        <v>0</v>
      </c>
      <c r="W522" t="s">
        <v>17</v>
      </c>
      <c r="X522">
        <f t="shared" si="71"/>
        <v>2023</v>
      </c>
    </row>
    <row r="523" spans="1:24" x14ac:dyDescent="0.25">
      <c r="A523" s="10" t="str">
        <f t="shared" si="64"/>
        <v/>
      </c>
      <c r="B523" s="10" t="str">
        <f t="shared" si="65"/>
        <v/>
      </c>
      <c r="C523" s="10" t="str">
        <f t="shared" si="66"/>
        <v>Evening45056</v>
      </c>
      <c r="D523" s="5" t="str">
        <f>IF('by region'!$C$2="Any","Any",'Fixture list'!W523)&amp;M523&amp;IF('by region'!$I$2="Any","Any",N523)&amp;G523</f>
        <v>AnyJumpAny45056</v>
      </c>
      <c r="E523" s="5" t="e">
        <f>IF(I523=#REF!,'Fixture list'!G523,"")</f>
        <v>#REF!</v>
      </c>
      <c r="F523" s="5" t="str">
        <f t="shared" si="67"/>
        <v>450564</v>
      </c>
      <c r="G523" s="13">
        <v>45056</v>
      </c>
      <c r="H523" s="14" t="s">
        <v>27</v>
      </c>
      <c r="I523" s="14" t="s">
        <v>58</v>
      </c>
      <c r="J523" s="14" t="s">
        <v>80</v>
      </c>
      <c r="K523" s="14" t="s">
        <v>24</v>
      </c>
      <c r="L523" s="14" t="s">
        <v>19</v>
      </c>
      <c r="M523" s="14" t="s">
        <v>12</v>
      </c>
      <c r="N523" s="14" t="s">
        <v>13</v>
      </c>
      <c r="O523" s="14" t="s">
        <v>14</v>
      </c>
      <c r="P523" s="14" t="s">
        <v>649</v>
      </c>
      <c r="Q523" s="12">
        <f t="shared" si="68"/>
        <v>2</v>
      </c>
      <c r="R523" s="12" cm="1">
        <f t="array" ref="R523">SUMPRODUCT(($G$2:$G$3117=G523)*(Q523&gt;$Q$2:$Q$3117))+1</f>
        <v>4</v>
      </c>
      <c r="S523" s="12">
        <f t="shared" si="69"/>
        <v>400914</v>
      </c>
      <c r="T523" cm="1">
        <f t="array" ref="T523">SUMPRODUCT(($G$2:$G$3117=G523)*(S523&gt;$S$2:$S$3117))+1</f>
        <v>4</v>
      </c>
      <c r="U523" t="str">
        <f t="shared" si="70"/>
        <v>Fontwell Park †</v>
      </c>
      <c r="V523">
        <v>1</v>
      </c>
      <c r="W523" t="s">
        <v>11</v>
      </c>
      <c r="X523">
        <f t="shared" si="71"/>
        <v>2023</v>
      </c>
    </row>
    <row r="524" spans="1:24" x14ac:dyDescent="0.25">
      <c r="A524" s="10" t="str">
        <f t="shared" si="64"/>
        <v/>
      </c>
      <c r="B524" s="10" t="str">
        <f t="shared" si="65"/>
        <v/>
      </c>
      <c r="C524" s="10" t="str">
        <f t="shared" si="66"/>
        <v>Evening45064</v>
      </c>
      <c r="D524" s="5" t="str">
        <f>IF('by region'!$C$2="Any","Any",'Fixture list'!W524)&amp;M524&amp;IF('by region'!$I$2="Any","Any",N524)&amp;G524</f>
        <v>AnyJumpAny45064</v>
      </c>
      <c r="E524" s="5" t="e">
        <f>IF(I524=#REF!,'Fixture list'!G524,"")</f>
        <v>#REF!</v>
      </c>
      <c r="F524" s="5" t="str">
        <f t="shared" si="67"/>
        <v>450644</v>
      </c>
      <c r="G524" s="13">
        <v>45064</v>
      </c>
      <c r="H524" s="14" t="s">
        <v>34</v>
      </c>
      <c r="I524" s="14" t="s">
        <v>58</v>
      </c>
      <c r="J524" s="14" t="s">
        <v>80</v>
      </c>
      <c r="K524" s="14" t="s">
        <v>24</v>
      </c>
      <c r="L524" s="14" t="s">
        <v>19</v>
      </c>
      <c r="M524" s="14" t="s">
        <v>12</v>
      </c>
      <c r="N524" s="14" t="s">
        <v>13</v>
      </c>
      <c r="O524" s="14" t="s">
        <v>14</v>
      </c>
      <c r="P524" s="14" t="s">
        <v>690</v>
      </c>
      <c r="Q524" s="12">
        <f t="shared" si="68"/>
        <v>2</v>
      </c>
      <c r="R524" s="12" cm="1">
        <f t="array" ref="R524">SUMPRODUCT(($G$2:$G$3117=G524)*(Q524&gt;$Q$2:$Q$3117))+1</f>
        <v>4</v>
      </c>
      <c r="S524" s="12">
        <f t="shared" si="69"/>
        <v>400792</v>
      </c>
      <c r="T524" cm="1">
        <f t="array" ref="T524">SUMPRODUCT(($G$2:$G$3117=G524)*(S524&gt;$S$2:$S$3117))+1</f>
        <v>4</v>
      </c>
      <c r="U524" t="str">
        <f t="shared" si="70"/>
        <v>Fontwell Park †</v>
      </c>
      <c r="V524">
        <v>0</v>
      </c>
      <c r="W524" t="s">
        <v>19</v>
      </c>
      <c r="X524">
        <f t="shared" si="71"/>
        <v>2023</v>
      </c>
    </row>
    <row r="525" spans="1:24" x14ac:dyDescent="0.25">
      <c r="A525" s="10" t="str">
        <f t="shared" si="64"/>
        <v/>
      </c>
      <c r="B525" s="10" t="str">
        <f t="shared" si="65"/>
        <v/>
      </c>
      <c r="C525" s="10" t="str">
        <f t="shared" si="66"/>
        <v>Afternoon45074</v>
      </c>
      <c r="D525" s="5" t="str">
        <f>IF('by region'!$C$2="Any","Any",'Fixture list'!W525)&amp;M525&amp;IF('by region'!$I$2="Any","Any",N525)&amp;G525</f>
        <v>AnyJumpAny45074</v>
      </c>
      <c r="E525" s="5" t="e">
        <f>IF(I525=#REF!,'Fixture list'!G525,"")</f>
        <v>#REF!</v>
      </c>
      <c r="F525" s="5" t="str">
        <f t="shared" si="67"/>
        <v>450741</v>
      </c>
      <c r="G525" s="13">
        <v>45074</v>
      </c>
      <c r="H525" s="14" t="s">
        <v>40</v>
      </c>
      <c r="I525" s="14" t="s">
        <v>58</v>
      </c>
      <c r="J525" s="14" t="s">
        <v>9</v>
      </c>
      <c r="K525" s="14" t="s">
        <v>24</v>
      </c>
      <c r="L525" s="14" t="s">
        <v>19</v>
      </c>
      <c r="M525" s="14" t="s">
        <v>12</v>
      </c>
      <c r="N525" s="14" t="s">
        <v>13</v>
      </c>
      <c r="O525" s="14" t="s">
        <v>14</v>
      </c>
      <c r="P525" s="14" t="s">
        <v>737</v>
      </c>
      <c r="Q525" s="12">
        <f t="shared" si="68"/>
        <v>1</v>
      </c>
      <c r="R525" s="12" cm="1">
        <f t="array" ref="R525">SUMPRODUCT(($G$2:$G$3117=G525)*(Q525&gt;$Q$2:$Q$3117))+1</f>
        <v>1</v>
      </c>
      <c r="S525" s="12">
        <f t="shared" si="69"/>
        <v>100816</v>
      </c>
      <c r="T525" cm="1">
        <f t="array" ref="T525">SUMPRODUCT(($G$2:$G$3117=G525)*(S525&gt;$S$2:$S$3117))+1</f>
        <v>1</v>
      </c>
      <c r="U525" t="str">
        <f t="shared" si="70"/>
        <v xml:space="preserve">Fontwell Park </v>
      </c>
      <c r="V525">
        <v>0</v>
      </c>
      <c r="W525" t="s">
        <v>17</v>
      </c>
      <c r="X525">
        <f t="shared" si="71"/>
        <v>2023</v>
      </c>
    </row>
    <row r="526" spans="1:24" x14ac:dyDescent="0.25">
      <c r="A526" s="10" t="str">
        <f t="shared" si="64"/>
        <v/>
      </c>
      <c r="B526" s="10" t="str">
        <f t="shared" si="65"/>
        <v/>
      </c>
      <c r="C526" s="10" t="str">
        <f t="shared" si="66"/>
        <v>Evening45093</v>
      </c>
      <c r="D526" s="5" t="str">
        <f>IF('by region'!$C$2="Any","Any",'Fixture list'!W526)&amp;M526&amp;IF('by region'!$I$2="Any","Any",N526)&amp;G526</f>
        <v>AnyJumpAny45093</v>
      </c>
      <c r="E526" s="5" t="e">
        <f>IF(I526=#REF!,'Fixture list'!G526,"")</f>
        <v>#REF!</v>
      </c>
      <c r="F526" s="5" t="str">
        <f t="shared" si="67"/>
        <v>450935</v>
      </c>
      <c r="G526" s="13">
        <v>45093</v>
      </c>
      <c r="H526" s="14" t="s">
        <v>35</v>
      </c>
      <c r="I526" s="14" t="s">
        <v>58</v>
      </c>
      <c r="J526" s="14" t="s">
        <v>80</v>
      </c>
      <c r="K526" s="14" t="s">
        <v>24</v>
      </c>
      <c r="L526" s="14" t="s">
        <v>19</v>
      </c>
      <c r="M526" s="14" t="s">
        <v>12</v>
      </c>
      <c r="N526" s="14" t="s">
        <v>13</v>
      </c>
      <c r="O526" s="14" t="s">
        <v>14</v>
      </c>
      <c r="P526" s="14" t="s">
        <v>830</v>
      </c>
      <c r="Q526" s="12">
        <f t="shared" si="68"/>
        <v>2</v>
      </c>
      <c r="R526" s="12" cm="1">
        <f t="array" ref="R526">SUMPRODUCT(($G$2:$G$3117=G526)*(Q526&gt;$Q$2:$Q$3117))+1</f>
        <v>4</v>
      </c>
      <c r="S526" s="12">
        <f t="shared" si="69"/>
        <v>401254</v>
      </c>
      <c r="T526" cm="1">
        <f t="array" ref="T526">SUMPRODUCT(($G$2:$G$3117=G526)*(S526&gt;$S$2:$S$3117))+1</f>
        <v>5</v>
      </c>
      <c r="U526" t="str">
        <f t="shared" si="70"/>
        <v>Fontwell Park †</v>
      </c>
      <c r="V526">
        <v>0</v>
      </c>
      <c r="W526" t="s">
        <v>11</v>
      </c>
      <c r="X526">
        <f t="shared" si="71"/>
        <v>2023</v>
      </c>
    </row>
    <row r="527" spans="1:24" x14ac:dyDescent="0.25">
      <c r="A527" s="10" t="str">
        <f t="shared" si="64"/>
        <v/>
      </c>
      <c r="B527" s="10" t="str">
        <f t="shared" si="65"/>
        <v/>
      </c>
      <c r="C527" s="10" t="str">
        <f t="shared" si="66"/>
        <v>Evening45162</v>
      </c>
      <c r="D527" s="5" t="str">
        <f>IF('by region'!$C$2="Any","Any",'Fixture list'!W527)&amp;M527&amp;IF('by region'!$I$2="Any","Any",N527)&amp;G527</f>
        <v>AnyJumpAny45162</v>
      </c>
      <c r="E527" s="5" t="e">
        <f>IF(I527=#REF!,'Fixture list'!G527,"")</f>
        <v>#REF!</v>
      </c>
      <c r="F527" s="5" t="str">
        <f t="shared" si="67"/>
        <v>451624</v>
      </c>
      <c r="G527" s="13">
        <v>45162</v>
      </c>
      <c r="H527" s="14" t="s">
        <v>7</v>
      </c>
      <c r="I527" s="14" t="s">
        <v>58</v>
      </c>
      <c r="J527" s="14" t="s">
        <v>80</v>
      </c>
      <c r="K527" s="14" t="s">
        <v>24</v>
      </c>
      <c r="L527" s="14" t="s">
        <v>30</v>
      </c>
      <c r="M527" s="14" t="s">
        <v>12</v>
      </c>
      <c r="N527" s="14" t="s">
        <v>13</v>
      </c>
      <c r="O527" s="14" t="s">
        <v>14</v>
      </c>
      <c r="P527" s="14" t="s">
        <v>1140</v>
      </c>
      <c r="Q527" s="12">
        <f t="shared" si="68"/>
        <v>2</v>
      </c>
      <c r="R527" s="12" cm="1">
        <f t="array" ref="R527">SUMPRODUCT(($G$2:$G$3117=G527)*(Q527&gt;$Q$2:$Q$3117))+1</f>
        <v>4</v>
      </c>
      <c r="S527" s="12">
        <f t="shared" si="69"/>
        <v>400817</v>
      </c>
      <c r="T527" cm="1">
        <f t="array" ref="T527">SUMPRODUCT(($G$2:$G$3117=G527)*(S527&gt;$S$2:$S$3117))+1</f>
        <v>4</v>
      </c>
      <c r="U527" t="str">
        <f t="shared" si="70"/>
        <v>Fontwell Park †</v>
      </c>
      <c r="V527">
        <v>0</v>
      </c>
      <c r="W527" t="s">
        <v>19</v>
      </c>
      <c r="X527">
        <f t="shared" si="71"/>
        <v>2023</v>
      </c>
    </row>
    <row r="528" spans="1:24" x14ac:dyDescent="0.25">
      <c r="A528" s="10" t="str">
        <f t="shared" si="64"/>
        <v/>
      </c>
      <c r="B528" s="10" t="str">
        <f t="shared" si="65"/>
        <v/>
      </c>
      <c r="C528" s="10" t="str">
        <f t="shared" si="66"/>
        <v>Afternoon45170</v>
      </c>
      <c r="D528" s="5" t="str">
        <f>IF('by region'!$C$2="Any","Any",'Fixture list'!W528)&amp;M528&amp;IF('by region'!$I$2="Any","Any",N528)&amp;G528</f>
        <v>AnyJumpAny45170</v>
      </c>
      <c r="E528" s="5" t="e">
        <f>IF(I528=#REF!,'Fixture list'!G528,"")</f>
        <v>#REF!</v>
      </c>
      <c r="F528" s="5" t="str">
        <f t="shared" si="67"/>
        <v>451703</v>
      </c>
      <c r="G528" s="13">
        <v>45170</v>
      </c>
      <c r="H528" s="14" t="s">
        <v>35</v>
      </c>
      <c r="I528" s="14" t="s">
        <v>58</v>
      </c>
      <c r="J528" s="14" t="s">
        <v>9</v>
      </c>
      <c r="K528" s="14" t="s">
        <v>24</v>
      </c>
      <c r="L528" s="14" t="s">
        <v>11</v>
      </c>
      <c r="M528" s="14" t="s">
        <v>12</v>
      </c>
      <c r="N528" s="14" t="s">
        <v>13</v>
      </c>
      <c r="O528" s="14" t="s">
        <v>14</v>
      </c>
      <c r="P528" s="14" t="s">
        <v>1189</v>
      </c>
      <c r="Q528" s="12">
        <f t="shared" si="68"/>
        <v>1</v>
      </c>
      <c r="R528" s="12" cm="1">
        <f t="array" ref="R528">SUMPRODUCT(($G$2:$G$3117=G528)*(Q528&gt;$Q$2:$Q$3117))+1</f>
        <v>1</v>
      </c>
      <c r="S528" s="12">
        <f t="shared" si="69"/>
        <v>101797</v>
      </c>
      <c r="T528" cm="1">
        <f t="array" ref="T528">SUMPRODUCT(($G$2:$G$3117=G528)*(S528&gt;$S$2:$S$3117))+1</f>
        <v>3</v>
      </c>
      <c r="U528" t="str">
        <f t="shared" si="70"/>
        <v xml:space="preserve">Fontwell Park </v>
      </c>
      <c r="V528">
        <v>0</v>
      </c>
      <c r="W528" t="s">
        <v>11</v>
      </c>
      <c r="X528">
        <f t="shared" si="71"/>
        <v>2023</v>
      </c>
    </row>
    <row r="529" spans="1:24" x14ac:dyDescent="0.25">
      <c r="A529" s="10" t="str">
        <f t="shared" si="64"/>
        <v/>
      </c>
      <c r="B529" s="10" t="str">
        <f t="shared" si="65"/>
        <v/>
      </c>
      <c r="C529" s="10" t="str">
        <f t="shared" si="66"/>
        <v>Afternoon45179</v>
      </c>
      <c r="D529" s="5" t="str">
        <f>IF('by region'!$C$2="Any","Any",'Fixture list'!W529)&amp;M529&amp;IF('by region'!$I$2="Any","Any",N529)&amp;G529</f>
        <v>AnyJumpAny45179</v>
      </c>
      <c r="E529" s="5" t="e">
        <f>IF(I529=#REF!,'Fixture list'!G529,"")</f>
        <v>#REF!</v>
      </c>
      <c r="F529" s="5" t="str">
        <f t="shared" si="67"/>
        <v>451791</v>
      </c>
      <c r="G529" s="13">
        <v>45179</v>
      </c>
      <c r="H529" s="14" t="s">
        <v>40</v>
      </c>
      <c r="I529" s="14" t="s">
        <v>58</v>
      </c>
      <c r="J529" s="14" t="s">
        <v>9</v>
      </c>
      <c r="K529" s="14" t="s">
        <v>24</v>
      </c>
      <c r="L529" s="14" t="s">
        <v>30</v>
      </c>
      <c r="M529" s="14" t="s">
        <v>12</v>
      </c>
      <c r="N529" s="14" t="s">
        <v>13</v>
      </c>
      <c r="O529" s="14" t="s">
        <v>14</v>
      </c>
      <c r="P529" s="14" t="s">
        <v>1227</v>
      </c>
      <c r="Q529" s="12">
        <f t="shared" si="68"/>
        <v>1</v>
      </c>
      <c r="R529" s="12" cm="1">
        <f t="array" ref="R529">SUMPRODUCT(($G$2:$G$3117=G529)*(Q529&gt;$Q$2:$Q$3117))+1</f>
        <v>1</v>
      </c>
      <c r="S529" s="12">
        <f t="shared" si="69"/>
        <v>100820</v>
      </c>
      <c r="T529" cm="1">
        <f t="array" ref="T529">SUMPRODUCT(($G$2:$G$3117=G529)*(S529&gt;$S$2:$S$3117))+1</f>
        <v>1</v>
      </c>
      <c r="U529" t="str">
        <f t="shared" si="70"/>
        <v xml:space="preserve">Fontwell Park </v>
      </c>
      <c r="V529">
        <v>0</v>
      </c>
      <c r="W529" t="s">
        <v>11</v>
      </c>
      <c r="X529">
        <f t="shared" si="71"/>
        <v>2023</v>
      </c>
    </row>
    <row r="530" spans="1:24" x14ac:dyDescent="0.25">
      <c r="A530" s="10" t="str">
        <f t="shared" si="64"/>
        <v/>
      </c>
      <c r="B530" s="10" t="str">
        <f t="shared" si="65"/>
        <v/>
      </c>
      <c r="C530" s="10" t="str">
        <f t="shared" si="66"/>
        <v>Afternoon45205</v>
      </c>
      <c r="D530" s="5" t="str">
        <f>IF('by region'!$C$2="Any","Any",'Fixture list'!W530)&amp;M530&amp;IF('by region'!$I$2="Any","Any",N530)&amp;G530</f>
        <v>AnyJumpAny45205</v>
      </c>
      <c r="E530" s="5" t="e">
        <f>IF(I530=#REF!,'Fixture list'!G530,"")</f>
        <v>#REF!</v>
      </c>
      <c r="F530" s="5" t="str">
        <f t="shared" si="67"/>
        <v>452051</v>
      </c>
      <c r="G530" s="13">
        <v>45205</v>
      </c>
      <c r="H530" s="14" t="s">
        <v>35</v>
      </c>
      <c r="I530" s="14" t="s">
        <v>58</v>
      </c>
      <c r="J530" s="14" t="s">
        <v>9</v>
      </c>
      <c r="K530" s="14" t="s">
        <v>24</v>
      </c>
      <c r="L530" s="14" t="s">
        <v>11</v>
      </c>
      <c r="M530" s="14" t="s">
        <v>12</v>
      </c>
      <c r="N530" s="14" t="s">
        <v>13</v>
      </c>
      <c r="O530" s="14" t="s">
        <v>14</v>
      </c>
      <c r="P530" s="14" t="s">
        <v>1329</v>
      </c>
      <c r="Q530" s="12">
        <f t="shared" si="68"/>
        <v>1</v>
      </c>
      <c r="R530" s="12" cm="1">
        <f t="array" ref="R530">SUMPRODUCT(($G$2:$G$3117=G530)*(Q530&gt;$Q$2:$Q$3117))+1</f>
        <v>1</v>
      </c>
      <c r="S530" s="12">
        <f t="shared" si="69"/>
        <v>100819</v>
      </c>
      <c r="T530" cm="1">
        <f t="array" ref="T530">SUMPRODUCT(($G$2:$G$3117=G530)*(S530&gt;$S$2:$S$3117))+1</f>
        <v>1</v>
      </c>
      <c r="U530" t="str">
        <f t="shared" si="70"/>
        <v xml:space="preserve">Fontwell Park </v>
      </c>
      <c r="V530">
        <v>0</v>
      </c>
      <c r="W530" t="s">
        <v>11</v>
      </c>
      <c r="X530">
        <f t="shared" si="71"/>
        <v>2023</v>
      </c>
    </row>
    <row r="531" spans="1:24" x14ac:dyDescent="0.25">
      <c r="A531" s="10" t="str">
        <f t="shared" si="64"/>
        <v/>
      </c>
      <c r="B531" s="10" t="str">
        <f t="shared" si="65"/>
        <v/>
      </c>
      <c r="C531" s="10" t="str">
        <f t="shared" si="66"/>
        <v>Afternoon45206</v>
      </c>
      <c r="D531" s="5" t="str">
        <f>IF('by region'!$C$2="Any","Any",'Fixture list'!W531)&amp;M531&amp;IF('by region'!$I$2="Any","Any",N531)&amp;G531</f>
        <v>AnyJumpAny45206</v>
      </c>
      <c r="E531" s="5" t="e">
        <f>IF(I531=#REF!,'Fixture list'!G531,"")</f>
        <v>#REF!</v>
      </c>
      <c r="F531" s="5" t="str">
        <f t="shared" si="67"/>
        <v>452064</v>
      </c>
      <c r="G531" s="13">
        <v>45206</v>
      </c>
      <c r="H531" s="14" t="s">
        <v>37</v>
      </c>
      <c r="I531" s="14" t="s">
        <v>58</v>
      </c>
      <c r="J531" s="14" t="s">
        <v>9</v>
      </c>
      <c r="K531" s="14" t="s">
        <v>24</v>
      </c>
      <c r="L531" s="14" t="s">
        <v>11</v>
      </c>
      <c r="M531" s="14" t="s">
        <v>12</v>
      </c>
      <c r="N531" s="14" t="s">
        <v>13</v>
      </c>
      <c r="O531" s="14" t="s">
        <v>14</v>
      </c>
      <c r="P531" s="14" t="s">
        <v>1335</v>
      </c>
      <c r="Q531" s="12">
        <f t="shared" si="68"/>
        <v>1</v>
      </c>
      <c r="R531" s="12" cm="1">
        <f t="array" ref="R531">SUMPRODUCT(($G$2:$G$3117=G531)*(Q531&gt;$Q$2:$Q$3117))+1</f>
        <v>1</v>
      </c>
      <c r="S531" s="12">
        <f t="shared" si="69"/>
        <v>101453</v>
      </c>
      <c r="T531" cm="1">
        <f t="array" ref="T531">SUMPRODUCT(($G$2:$G$3117=G531)*(S531&gt;$S$2:$S$3117))+1</f>
        <v>4</v>
      </c>
      <c r="U531" t="str">
        <f t="shared" si="70"/>
        <v xml:space="preserve">Fontwell Park </v>
      </c>
      <c r="V531">
        <v>0</v>
      </c>
      <c r="W531" t="s">
        <v>19</v>
      </c>
      <c r="X531">
        <f t="shared" si="71"/>
        <v>2023</v>
      </c>
    </row>
    <row r="532" spans="1:24" x14ac:dyDescent="0.25">
      <c r="A532" s="10" t="str">
        <f t="shared" si="64"/>
        <v/>
      </c>
      <c r="B532" s="10" t="str">
        <f t="shared" si="65"/>
        <v/>
      </c>
      <c r="C532" s="10" t="str">
        <f t="shared" si="66"/>
        <v>Afternoon45224</v>
      </c>
      <c r="D532" s="5" t="str">
        <f>IF('by region'!$C$2="Any","Any",'Fixture list'!W532)&amp;M532&amp;IF('by region'!$I$2="Any","Any",N532)&amp;G532</f>
        <v>AnyJumpAny45224</v>
      </c>
      <c r="E532" s="5" t="e">
        <f>IF(I532=#REF!,'Fixture list'!G532,"")</f>
        <v>#REF!</v>
      </c>
      <c r="F532" s="5" t="str">
        <f t="shared" si="67"/>
        <v>452242</v>
      </c>
      <c r="G532" s="13">
        <v>45224</v>
      </c>
      <c r="H532" s="14" t="s">
        <v>27</v>
      </c>
      <c r="I532" s="14" t="s">
        <v>58</v>
      </c>
      <c r="J532" s="14" t="s">
        <v>9</v>
      </c>
      <c r="K532" s="14" t="s">
        <v>24</v>
      </c>
      <c r="L532" s="14" t="s">
        <v>17</v>
      </c>
      <c r="M532" s="14" t="s">
        <v>12</v>
      </c>
      <c r="N532" s="14" t="s">
        <v>13</v>
      </c>
      <c r="O532" s="14" t="s">
        <v>14</v>
      </c>
      <c r="P532" s="14" t="s">
        <v>1404</v>
      </c>
      <c r="Q532" s="12">
        <f t="shared" si="68"/>
        <v>1</v>
      </c>
      <c r="R532" s="12" cm="1">
        <f t="array" ref="R532">SUMPRODUCT(($G$2:$G$3117=G532)*(Q532&gt;$Q$2:$Q$3117))+1</f>
        <v>1</v>
      </c>
      <c r="S532" s="12">
        <f t="shared" si="69"/>
        <v>101458</v>
      </c>
      <c r="T532" cm="1">
        <f t="array" ref="T532">SUMPRODUCT(($G$2:$G$3117=G532)*(S532&gt;$S$2:$S$3117))+1</f>
        <v>2</v>
      </c>
      <c r="U532" t="str">
        <f t="shared" si="70"/>
        <v xml:space="preserve">Fontwell Park </v>
      </c>
      <c r="V532">
        <v>0</v>
      </c>
      <c r="W532" t="s">
        <v>17</v>
      </c>
      <c r="X532">
        <f t="shared" si="71"/>
        <v>2023</v>
      </c>
    </row>
    <row r="533" spans="1:24" x14ac:dyDescent="0.25">
      <c r="A533" s="10" t="str">
        <f t="shared" si="64"/>
        <v/>
      </c>
      <c r="B533" s="10" t="str">
        <f t="shared" si="65"/>
        <v/>
      </c>
      <c r="C533" s="10" t="str">
        <f t="shared" si="66"/>
        <v>Afternoon45240</v>
      </c>
      <c r="D533" s="5" t="str">
        <f>IF('by region'!$C$2="Any","Any",'Fixture list'!W533)&amp;M533&amp;IF('by region'!$I$2="Any","Any",N533)&amp;G533</f>
        <v>AnyJumpAny45240</v>
      </c>
      <c r="E533" s="5" t="e">
        <f>IF(I533=#REF!,'Fixture list'!G533,"")</f>
        <v>#REF!</v>
      </c>
      <c r="F533" s="5" t="str">
        <f t="shared" si="67"/>
        <v>452402</v>
      </c>
      <c r="G533" s="13">
        <v>45240</v>
      </c>
      <c r="H533" s="14" t="s">
        <v>35</v>
      </c>
      <c r="I533" s="14" t="s">
        <v>58</v>
      </c>
      <c r="J533" s="14" t="s">
        <v>9</v>
      </c>
      <c r="K533" s="14" t="s">
        <v>24</v>
      </c>
      <c r="L533" s="14" t="s">
        <v>11</v>
      </c>
      <c r="M533" s="14" t="s">
        <v>12</v>
      </c>
      <c r="N533" s="14" t="s">
        <v>13</v>
      </c>
      <c r="O533" s="14" t="s">
        <v>14</v>
      </c>
      <c r="P533" s="14" t="s">
        <v>1466</v>
      </c>
      <c r="Q533" s="12">
        <f t="shared" si="68"/>
        <v>1</v>
      </c>
      <c r="R533" s="12" cm="1">
        <f t="array" ref="R533">SUMPRODUCT(($G$2:$G$3117=G533)*(Q533&gt;$Q$2:$Q$3117))+1</f>
        <v>1</v>
      </c>
      <c r="S533" s="12">
        <f t="shared" si="69"/>
        <v>100824</v>
      </c>
      <c r="T533" cm="1">
        <f t="array" ref="T533">SUMPRODUCT(($G$2:$G$3117=G533)*(S533&gt;$S$2:$S$3117))+1</f>
        <v>2</v>
      </c>
      <c r="U533" t="str">
        <f t="shared" si="70"/>
        <v xml:space="preserve">Fontwell Park </v>
      </c>
      <c r="V533">
        <v>0</v>
      </c>
      <c r="W533" t="s">
        <v>11</v>
      </c>
      <c r="X533">
        <f t="shared" si="71"/>
        <v>2023</v>
      </c>
    </row>
    <row r="534" spans="1:24" x14ac:dyDescent="0.25">
      <c r="A534" s="10" t="str">
        <f t="shared" si="64"/>
        <v/>
      </c>
      <c r="B534" s="10" t="str">
        <f t="shared" si="65"/>
        <v/>
      </c>
      <c r="C534" s="10" t="str">
        <f t="shared" si="66"/>
        <v>Afternoon45249</v>
      </c>
      <c r="D534" s="5" t="str">
        <f>IF('by region'!$C$2="Any","Any",'Fixture list'!W534)&amp;M534&amp;IF('by region'!$I$2="Any","Any",N534)&amp;G534</f>
        <v>AnyJumpAny45249</v>
      </c>
      <c r="E534" s="5" t="e">
        <f>IF(I534=#REF!,'Fixture list'!G534,"")</f>
        <v>#REF!</v>
      </c>
      <c r="F534" s="5" t="str">
        <f t="shared" si="67"/>
        <v>452492</v>
      </c>
      <c r="G534" s="13">
        <v>45249</v>
      </c>
      <c r="H534" s="14" t="s">
        <v>40</v>
      </c>
      <c r="I534" s="14" t="s">
        <v>58</v>
      </c>
      <c r="J534" s="14" t="s">
        <v>9</v>
      </c>
      <c r="K534" s="14" t="s">
        <v>24</v>
      </c>
      <c r="L534" s="14" t="s">
        <v>30</v>
      </c>
      <c r="M534" s="14" t="s">
        <v>12</v>
      </c>
      <c r="N534" s="14" t="s">
        <v>13</v>
      </c>
      <c r="O534" s="14" t="s">
        <v>14</v>
      </c>
      <c r="P534" s="14" t="s">
        <v>1500</v>
      </c>
      <c r="Q534" s="12">
        <f t="shared" si="68"/>
        <v>1</v>
      </c>
      <c r="R534" s="12" cm="1">
        <f t="array" ref="R534">SUMPRODUCT(($G$2:$G$3117=G534)*(Q534&gt;$Q$2:$Q$3117))+1</f>
        <v>1</v>
      </c>
      <c r="S534" s="12">
        <f t="shared" si="69"/>
        <v>100822</v>
      </c>
      <c r="T534" cm="1">
        <f t="array" ref="T534">SUMPRODUCT(($G$2:$G$3117=G534)*(S534&gt;$S$2:$S$3117))+1</f>
        <v>2</v>
      </c>
      <c r="U534" t="str">
        <f t="shared" si="70"/>
        <v xml:space="preserve">Fontwell Park </v>
      </c>
      <c r="V534">
        <v>0</v>
      </c>
      <c r="W534" t="s">
        <v>17</v>
      </c>
      <c r="X534">
        <f t="shared" si="71"/>
        <v>2023</v>
      </c>
    </row>
    <row r="535" spans="1:24" x14ac:dyDescent="0.25">
      <c r="A535" s="10" t="str">
        <f t="shared" si="64"/>
        <v/>
      </c>
      <c r="B535" s="10" t="str">
        <f t="shared" si="65"/>
        <v/>
      </c>
      <c r="C535" s="10" t="str">
        <f t="shared" si="66"/>
        <v>Afternoon45272</v>
      </c>
      <c r="D535" s="5" t="str">
        <f>IF('by region'!$C$2="Any","Any",'Fixture list'!W535)&amp;M535&amp;IF('by region'!$I$2="Any","Any",N535)&amp;G535</f>
        <v>AnyJumpAny45272</v>
      </c>
      <c r="E535" s="5" t="e">
        <f>IF(I535=#REF!,'Fixture list'!G535,"")</f>
        <v>#REF!</v>
      </c>
      <c r="F535" s="5" t="str">
        <f t="shared" si="67"/>
        <v>452721</v>
      </c>
      <c r="G535" s="13">
        <v>45272</v>
      </c>
      <c r="H535" s="14" t="s">
        <v>7</v>
      </c>
      <c r="I535" s="14" t="s">
        <v>58</v>
      </c>
      <c r="J535" s="14" t="s">
        <v>9</v>
      </c>
      <c r="K535" s="14" t="s">
        <v>24</v>
      </c>
      <c r="L535" s="14" t="s">
        <v>17</v>
      </c>
      <c r="M535" s="14" t="s">
        <v>12</v>
      </c>
      <c r="N535" s="14" t="s">
        <v>13</v>
      </c>
      <c r="O535" s="14" t="s">
        <v>14</v>
      </c>
      <c r="P535" s="14" t="s">
        <v>1577</v>
      </c>
      <c r="Q535" s="12">
        <f t="shared" si="68"/>
        <v>1</v>
      </c>
      <c r="R535" s="12" cm="1">
        <f t="array" ref="R535">SUMPRODUCT(($G$2:$G$3117=G535)*(Q535&gt;$Q$2:$Q$3117))+1</f>
        <v>1</v>
      </c>
      <c r="S535" s="12">
        <f t="shared" si="69"/>
        <v>100823</v>
      </c>
      <c r="T535" cm="1">
        <f t="array" ref="T535">SUMPRODUCT(($G$2:$G$3117=G535)*(S535&gt;$S$2:$S$3117))+1</f>
        <v>1</v>
      </c>
      <c r="U535" t="str">
        <f t="shared" si="70"/>
        <v xml:space="preserve">Fontwell Park </v>
      </c>
      <c r="V535">
        <v>0</v>
      </c>
      <c r="W535" t="s">
        <v>11</v>
      </c>
      <c r="X535">
        <f t="shared" si="71"/>
        <v>2023</v>
      </c>
    </row>
    <row r="536" spans="1:24" x14ac:dyDescent="0.25">
      <c r="A536" s="10" t="str">
        <f t="shared" si="64"/>
        <v/>
      </c>
      <c r="B536" s="10" t="str">
        <f t="shared" si="65"/>
        <v/>
      </c>
      <c r="C536" s="10" t="str">
        <f t="shared" si="66"/>
        <v>Afternoon45286</v>
      </c>
      <c r="D536" s="5" t="str">
        <f>IF('by region'!$C$2="Any","Any",'Fixture list'!W536)&amp;M536&amp;IF('by region'!$I$2="Any","Any",N536)&amp;G536</f>
        <v>AnyJumpAny45286</v>
      </c>
      <c r="E536" s="5" t="e">
        <f>IF(I536=#REF!,'Fixture list'!G536,"")</f>
        <v>#REF!</v>
      </c>
      <c r="F536" s="5" t="str">
        <f t="shared" si="67"/>
        <v>452861</v>
      </c>
      <c r="G536" s="13">
        <v>45286</v>
      </c>
      <c r="H536" s="14" t="s">
        <v>7</v>
      </c>
      <c r="I536" s="14" t="s">
        <v>58</v>
      </c>
      <c r="J536" s="14" t="s">
        <v>9</v>
      </c>
      <c r="K536" s="14" t="s">
        <v>24</v>
      </c>
      <c r="L536" s="14" t="s">
        <v>11</v>
      </c>
      <c r="M536" s="14" t="s">
        <v>12</v>
      </c>
      <c r="N536" s="14" t="s">
        <v>13</v>
      </c>
      <c r="O536" s="14" t="s">
        <v>14</v>
      </c>
      <c r="P536" s="14" t="s">
        <v>1622</v>
      </c>
      <c r="Q536" s="12">
        <f t="shared" si="68"/>
        <v>1</v>
      </c>
      <c r="R536" s="12" cm="1">
        <f t="array" ref="R536">SUMPRODUCT(($G$2:$G$3117=G536)*(Q536&gt;$Q$2:$Q$3117))+1</f>
        <v>1</v>
      </c>
      <c r="S536" s="12">
        <f t="shared" si="69"/>
        <v>100922</v>
      </c>
      <c r="T536" cm="1">
        <f t="array" ref="T536">SUMPRODUCT(($G$2:$G$3117=G536)*(S536&gt;$S$2:$S$3117))+1</f>
        <v>1</v>
      </c>
      <c r="U536" t="str">
        <f t="shared" si="70"/>
        <v xml:space="preserve">Fontwell Park </v>
      </c>
      <c r="V536">
        <v>0</v>
      </c>
      <c r="W536" t="s">
        <v>19</v>
      </c>
      <c r="X536">
        <f t="shared" si="71"/>
        <v>2023</v>
      </c>
    </row>
    <row r="537" spans="1:24" x14ac:dyDescent="0.25">
      <c r="A537" s="10" t="str">
        <f t="shared" si="64"/>
        <v/>
      </c>
      <c r="B537" s="10" t="str">
        <f t="shared" si="65"/>
        <v/>
      </c>
      <c r="C537" s="10" t="str">
        <f t="shared" si="66"/>
        <v>Afternoon45051</v>
      </c>
      <c r="D537" s="5" t="str">
        <f>IF('by region'!$C$2="Any","Any",'Fixture list'!W537)&amp;M537&amp;IF('by region'!$I$2="Any","Any",N537)&amp;G537</f>
        <v>AnyFlatAny45051</v>
      </c>
      <c r="E537" s="5" t="e">
        <f>IF(I537=#REF!,'Fixture list'!G537,"")</f>
        <v>#REF!</v>
      </c>
      <c r="F537" s="5" t="str">
        <f t="shared" si="67"/>
        <v>450512</v>
      </c>
      <c r="G537" s="13">
        <v>45051</v>
      </c>
      <c r="H537" s="14" t="s">
        <v>35</v>
      </c>
      <c r="I537" s="14" t="s">
        <v>85</v>
      </c>
      <c r="J537" s="14" t="s">
        <v>9</v>
      </c>
      <c r="K537" s="14" t="s">
        <v>10</v>
      </c>
      <c r="L537" s="14" t="s">
        <v>19</v>
      </c>
      <c r="M537" s="14" t="s">
        <v>25</v>
      </c>
      <c r="N537" s="14" t="s">
        <v>13</v>
      </c>
      <c r="O537" s="14" t="s">
        <v>14</v>
      </c>
      <c r="P537" s="14" t="s">
        <v>627</v>
      </c>
      <c r="Q537" s="12">
        <f t="shared" si="68"/>
        <v>1</v>
      </c>
      <c r="R537" s="12" cm="1">
        <f t="array" ref="R537">SUMPRODUCT(($G$2:$G$3117=G537)*(Q537&gt;$Q$2:$Q$3117))+1</f>
        <v>1</v>
      </c>
      <c r="S537" s="12">
        <f t="shared" si="69"/>
        <v>100651</v>
      </c>
      <c r="T537" cm="1">
        <f t="array" ref="T537">SUMPRODUCT(($G$2:$G$3117=G537)*(S537&gt;$S$2:$S$3117))+1</f>
        <v>2</v>
      </c>
      <c r="U537" t="str">
        <f t="shared" si="70"/>
        <v xml:space="preserve">GOODWOOD </v>
      </c>
      <c r="V537">
        <v>0</v>
      </c>
      <c r="W537" t="s">
        <v>17</v>
      </c>
      <c r="X537">
        <f t="shared" si="71"/>
        <v>2023</v>
      </c>
    </row>
    <row r="538" spans="1:24" x14ac:dyDescent="0.25">
      <c r="A538" s="10" t="str">
        <f t="shared" si="64"/>
        <v/>
      </c>
      <c r="B538" s="10" t="str">
        <f t="shared" si="65"/>
        <v/>
      </c>
      <c r="C538" s="10" t="str">
        <f t="shared" si="66"/>
        <v>Afternoon45052</v>
      </c>
      <c r="D538" s="5" t="str">
        <f>IF('by region'!$C$2="Any","Any",'Fixture list'!W538)&amp;M538&amp;IF('by region'!$I$2="Any","Any",N538)&amp;G538</f>
        <v>AnyFlatAny45052</v>
      </c>
      <c r="E538" s="5" t="e">
        <f>IF(I538=#REF!,'Fixture list'!G538,"")</f>
        <v>#REF!</v>
      </c>
      <c r="F538" s="5" t="str">
        <f t="shared" si="67"/>
        <v>450524</v>
      </c>
      <c r="G538" s="13">
        <v>45052</v>
      </c>
      <c r="H538" s="14" t="s">
        <v>37</v>
      </c>
      <c r="I538" s="14" t="s">
        <v>85</v>
      </c>
      <c r="J538" s="14" t="s">
        <v>9</v>
      </c>
      <c r="K538" s="14" t="s">
        <v>10</v>
      </c>
      <c r="L538" s="14" t="s">
        <v>19</v>
      </c>
      <c r="M538" s="14" t="s">
        <v>25</v>
      </c>
      <c r="N538" s="14" t="s">
        <v>13</v>
      </c>
      <c r="O538" s="14" t="s">
        <v>14</v>
      </c>
      <c r="P538" s="14" t="s">
        <v>631</v>
      </c>
      <c r="Q538" s="12">
        <f t="shared" si="68"/>
        <v>1</v>
      </c>
      <c r="R538" s="12" cm="1">
        <f t="array" ref="R538">SUMPRODUCT(($G$2:$G$3117=G538)*(Q538&gt;$Q$2:$Q$3117))+1</f>
        <v>1</v>
      </c>
      <c r="S538" s="12">
        <f t="shared" si="69"/>
        <v>110111</v>
      </c>
      <c r="T538" cm="1">
        <f t="array" ref="T538">SUMPRODUCT(($G$2:$G$3117=G538)*(S538&gt;$S$2:$S$3117))+1</f>
        <v>4</v>
      </c>
      <c r="U538" t="str">
        <f t="shared" si="70"/>
        <v xml:space="preserve">GOODWOOD </v>
      </c>
      <c r="V538">
        <v>0</v>
      </c>
      <c r="W538" t="s">
        <v>11</v>
      </c>
      <c r="X538">
        <f t="shared" si="71"/>
        <v>2023</v>
      </c>
    </row>
    <row r="539" spans="1:24" x14ac:dyDescent="0.25">
      <c r="A539" s="10" t="str">
        <f t="shared" si="64"/>
        <v/>
      </c>
      <c r="B539" s="10" t="str">
        <f t="shared" si="65"/>
        <v/>
      </c>
      <c r="C539" s="10" t="str">
        <f t="shared" si="66"/>
        <v>Afternoon45072</v>
      </c>
      <c r="D539" s="5" t="str">
        <f>IF('by region'!$C$2="Any","Any",'Fixture list'!W539)&amp;M539&amp;IF('by region'!$I$2="Any","Any",N539)&amp;G539</f>
        <v>AnyFlatAny45072</v>
      </c>
      <c r="E539" s="5" t="e">
        <f>IF(I539=#REF!,'Fixture list'!G539,"")</f>
        <v>#REF!</v>
      </c>
      <c r="F539" s="5" t="str">
        <f t="shared" si="67"/>
        <v>450721</v>
      </c>
      <c r="G539" s="13">
        <v>45072</v>
      </c>
      <c r="H539" s="14" t="s">
        <v>35</v>
      </c>
      <c r="I539" s="14" t="s">
        <v>85</v>
      </c>
      <c r="J539" s="14" t="s">
        <v>9</v>
      </c>
      <c r="K539" s="14" t="s">
        <v>10</v>
      </c>
      <c r="L539" s="14" t="s">
        <v>19</v>
      </c>
      <c r="M539" s="14" t="s">
        <v>25</v>
      </c>
      <c r="N539" s="14" t="s">
        <v>13</v>
      </c>
      <c r="O539" s="14" t="s">
        <v>14</v>
      </c>
      <c r="P539" s="14" t="s">
        <v>727</v>
      </c>
      <c r="Q539" s="12">
        <f t="shared" si="68"/>
        <v>1</v>
      </c>
      <c r="R539" s="12" cm="1">
        <f t="array" ref="R539">SUMPRODUCT(($G$2:$G$3117=G539)*(Q539&gt;$Q$2:$Q$3117))+1</f>
        <v>1</v>
      </c>
      <c r="S539" s="12">
        <f t="shared" si="69"/>
        <v>100507</v>
      </c>
      <c r="T539" cm="1">
        <f t="array" ref="T539">SUMPRODUCT(($G$2:$G$3117=G539)*(S539&gt;$S$2:$S$3117))+1</f>
        <v>1</v>
      </c>
      <c r="U539" t="str">
        <f t="shared" si="70"/>
        <v xml:space="preserve">GOODWOOD </v>
      </c>
      <c r="V539">
        <v>0</v>
      </c>
      <c r="W539" t="s">
        <v>17</v>
      </c>
      <c r="X539">
        <f t="shared" si="71"/>
        <v>2023</v>
      </c>
    </row>
    <row r="540" spans="1:24" x14ac:dyDescent="0.25">
      <c r="A540" s="10" t="str">
        <f t="shared" si="64"/>
        <v/>
      </c>
      <c r="B540" s="10" t="str">
        <f t="shared" si="65"/>
        <v/>
      </c>
      <c r="C540" s="10" t="str">
        <f t="shared" si="66"/>
        <v>Afternoon45073</v>
      </c>
      <c r="D540" s="5" t="str">
        <f>IF('by region'!$C$2="Any","Any",'Fixture list'!W540)&amp;M540&amp;IF('by region'!$I$2="Any","Any",N540)&amp;G540</f>
        <v>AnyFlatAny45073</v>
      </c>
      <c r="E540" s="5" t="e">
        <f>IF(I540=#REF!,'Fixture list'!G540,"")</f>
        <v>#REF!</v>
      </c>
      <c r="F540" s="5" t="str">
        <f t="shared" si="67"/>
        <v>450733</v>
      </c>
      <c r="G540" s="13">
        <v>45073</v>
      </c>
      <c r="H540" s="14" t="s">
        <v>37</v>
      </c>
      <c r="I540" s="14" t="s">
        <v>85</v>
      </c>
      <c r="J540" s="14" t="s">
        <v>9</v>
      </c>
      <c r="K540" s="14" t="s">
        <v>10</v>
      </c>
      <c r="L540" s="14" t="s">
        <v>19</v>
      </c>
      <c r="M540" s="14" t="s">
        <v>25</v>
      </c>
      <c r="N540" s="14" t="s">
        <v>13</v>
      </c>
      <c r="O540" s="14" t="s">
        <v>14</v>
      </c>
      <c r="P540" s="14" t="s">
        <v>730</v>
      </c>
      <c r="Q540" s="12">
        <f t="shared" si="68"/>
        <v>1</v>
      </c>
      <c r="R540" s="12" cm="1">
        <f t="array" ref="R540">SUMPRODUCT(($G$2:$G$3117=G540)*(Q540&gt;$Q$2:$Q$3117))+1</f>
        <v>1</v>
      </c>
      <c r="S540" s="12">
        <f t="shared" si="69"/>
        <v>100834</v>
      </c>
      <c r="T540" cm="1">
        <f t="array" ref="T540">SUMPRODUCT(($G$2:$G$3117=G540)*(S540&gt;$S$2:$S$3117))+1</f>
        <v>3</v>
      </c>
      <c r="U540" t="str">
        <f t="shared" si="70"/>
        <v xml:space="preserve">GOODWOOD </v>
      </c>
      <c r="V540">
        <v>0</v>
      </c>
      <c r="W540" t="s">
        <v>11</v>
      </c>
      <c r="X540">
        <f t="shared" si="71"/>
        <v>2023</v>
      </c>
    </row>
    <row r="541" spans="1:24" x14ac:dyDescent="0.25">
      <c r="A541" s="10" t="str">
        <f t="shared" si="64"/>
        <v/>
      </c>
      <c r="B541" s="10" t="str">
        <f t="shared" si="65"/>
        <v/>
      </c>
      <c r="C541" s="10" t="str">
        <f t="shared" si="66"/>
        <v>Evening45086</v>
      </c>
      <c r="D541" s="5" t="str">
        <f>IF('by region'!$C$2="Any","Any",'Fixture list'!W541)&amp;M541&amp;IF('by region'!$I$2="Any","Any",N541)&amp;G541</f>
        <v>AnyFlatAny45086</v>
      </c>
      <c r="E541" s="5" t="e">
        <f>IF(I541=#REF!,'Fixture list'!G541,"")</f>
        <v>#REF!</v>
      </c>
      <c r="F541" s="5" t="str">
        <f t="shared" si="67"/>
        <v>450865</v>
      </c>
      <c r="G541" s="13">
        <v>45086</v>
      </c>
      <c r="H541" s="14" t="s">
        <v>35</v>
      </c>
      <c r="I541" s="14" t="s">
        <v>85</v>
      </c>
      <c r="J541" s="14" t="s">
        <v>80</v>
      </c>
      <c r="K541" s="14" t="s">
        <v>10</v>
      </c>
      <c r="L541" s="14" t="s">
        <v>19</v>
      </c>
      <c r="M541" s="14" t="s">
        <v>25</v>
      </c>
      <c r="N541" s="14" t="s">
        <v>13</v>
      </c>
      <c r="O541" s="14" t="s">
        <v>14</v>
      </c>
      <c r="P541" s="14" t="s">
        <v>796</v>
      </c>
      <c r="Q541" s="12">
        <f t="shared" si="68"/>
        <v>2</v>
      </c>
      <c r="R541" s="12" cm="1">
        <f t="array" ref="R541">SUMPRODUCT(($G$2:$G$3117=G541)*(Q541&gt;$Q$2:$Q$3117))+1</f>
        <v>4</v>
      </c>
      <c r="S541" s="12">
        <f t="shared" si="69"/>
        <v>400831</v>
      </c>
      <c r="T541" cm="1">
        <f t="array" ref="T541">SUMPRODUCT(($G$2:$G$3117=G541)*(S541&gt;$S$2:$S$3117))+1</f>
        <v>5</v>
      </c>
      <c r="U541" t="str">
        <f t="shared" si="70"/>
        <v>GOODWOOD †</v>
      </c>
      <c r="V541">
        <v>0</v>
      </c>
      <c r="W541" t="s">
        <v>17</v>
      </c>
      <c r="X541">
        <f t="shared" si="71"/>
        <v>2023</v>
      </c>
    </row>
    <row r="542" spans="1:24" x14ac:dyDescent="0.25">
      <c r="A542" s="10" t="str">
        <f t="shared" si="64"/>
        <v/>
      </c>
      <c r="B542" s="10" t="str">
        <f t="shared" si="65"/>
        <v/>
      </c>
      <c r="C542" s="10" t="str">
        <f t="shared" si="66"/>
        <v>Afternoon45088</v>
      </c>
      <c r="D542" s="5" t="str">
        <f>IF('by region'!$C$2="Any","Any",'Fixture list'!W542)&amp;M542&amp;IF('by region'!$I$2="Any","Any",N542)&amp;G542</f>
        <v>AnyFlatAny45088</v>
      </c>
      <c r="E542" s="5" t="e">
        <f>IF(I542=#REF!,'Fixture list'!G542,"")</f>
        <v>#REF!</v>
      </c>
      <c r="F542" s="5" t="str">
        <f t="shared" si="67"/>
        <v>450881</v>
      </c>
      <c r="G542" s="13">
        <v>45088</v>
      </c>
      <c r="H542" s="14" t="s">
        <v>40</v>
      </c>
      <c r="I542" s="14" t="s">
        <v>85</v>
      </c>
      <c r="J542" s="14" t="s">
        <v>9</v>
      </c>
      <c r="K542" s="14" t="s">
        <v>10</v>
      </c>
      <c r="L542" s="14" t="s">
        <v>19</v>
      </c>
      <c r="M542" s="14" t="s">
        <v>25</v>
      </c>
      <c r="N542" s="14" t="s">
        <v>13</v>
      </c>
      <c r="O542" s="14" t="s">
        <v>14</v>
      </c>
      <c r="P542" s="14" t="s">
        <v>805</v>
      </c>
      <c r="Q542" s="12">
        <f t="shared" si="68"/>
        <v>1</v>
      </c>
      <c r="R542" s="12" cm="1">
        <f t="array" ref="R542">SUMPRODUCT(($G$2:$G$3117=G542)*(Q542&gt;$Q$2:$Q$3117))+1</f>
        <v>1</v>
      </c>
      <c r="S542" s="12">
        <f t="shared" si="69"/>
        <v>101190</v>
      </c>
      <c r="T542" cm="1">
        <f t="array" ref="T542">SUMPRODUCT(($G$2:$G$3117=G542)*(S542&gt;$S$2:$S$3117))+1</f>
        <v>1</v>
      </c>
      <c r="U542" t="str">
        <f t="shared" si="70"/>
        <v xml:space="preserve">GOODWOOD </v>
      </c>
      <c r="V542">
        <v>0</v>
      </c>
      <c r="W542" t="s">
        <v>11</v>
      </c>
      <c r="X542">
        <f t="shared" si="71"/>
        <v>2023</v>
      </c>
    </row>
    <row r="543" spans="1:24" x14ac:dyDescent="0.25">
      <c r="A543" s="10" t="str">
        <f t="shared" si="64"/>
        <v/>
      </c>
      <c r="B543" s="10" t="str">
        <f t="shared" si="65"/>
        <v/>
      </c>
      <c r="C543" s="10" t="str">
        <f t="shared" si="66"/>
        <v>Evening45093</v>
      </c>
      <c r="D543" s="5" t="str">
        <f>IF('by region'!$C$2="Any","Any",'Fixture list'!W543)&amp;M543&amp;IF('by region'!$I$2="Any","Any",N543)&amp;G543</f>
        <v>AnyFlatAny45093</v>
      </c>
      <c r="E543" s="5" t="e">
        <f>IF(I543=#REF!,'Fixture list'!G543,"")</f>
        <v>#REF!</v>
      </c>
      <c r="F543" s="5" t="str">
        <f t="shared" si="67"/>
        <v>450934</v>
      </c>
      <c r="G543" s="13">
        <v>45093</v>
      </c>
      <c r="H543" s="14" t="s">
        <v>35</v>
      </c>
      <c r="I543" s="14" t="s">
        <v>85</v>
      </c>
      <c r="J543" s="14" t="s">
        <v>80</v>
      </c>
      <c r="K543" s="14" t="s">
        <v>10</v>
      </c>
      <c r="L543" s="14" t="s">
        <v>19</v>
      </c>
      <c r="M543" s="14" t="s">
        <v>25</v>
      </c>
      <c r="N543" s="14" t="s">
        <v>13</v>
      </c>
      <c r="O543" s="14" t="s">
        <v>14</v>
      </c>
      <c r="P543" s="14" t="s">
        <v>826</v>
      </c>
      <c r="Q543" s="12">
        <f t="shared" si="68"/>
        <v>2</v>
      </c>
      <c r="R543" s="12" cm="1">
        <f t="array" ref="R543">SUMPRODUCT(($G$2:$G$3117=G543)*(Q543&gt;$Q$2:$Q$3117))+1</f>
        <v>4</v>
      </c>
      <c r="S543" s="12">
        <f t="shared" si="69"/>
        <v>400832</v>
      </c>
      <c r="T543" cm="1">
        <f t="array" ref="T543">SUMPRODUCT(($G$2:$G$3117=G543)*(S543&gt;$S$2:$S$3117))+1</f>
        <v>4</v>
      </c>
      <c r="U543" t="str">
        <f t="shared" si="70"/>
        <v>GOODWOOD †</v>
      </c>
      <c r="V543">
        <v>0</v>
      </c>
      <c r="W543" t="s">
        <v>19</v>
      </c>
      <c r="X543">
        <f t="shared" si="71"/>
        <v>2023</v>
      </c>
    </row>
    <row r="544" spans="1:24" x14ac:dyDescent="0.25">
      <c r="A544" s="10" t="str">
        <f t="shared" si="64"/>
        <v/>
      </c>
      <c r="B544" s="10" t="str">
        <f t="shared" si="65"/>
        <v/>
      </c>
      <c r="C544" s="10" t="str">
        <f t="shared" si="66"/>
        <v>Evening45100</v>
      </c>
      <c r="D544" s="5" t="str">
        <f>IF('by region'!$C$2="Any","Any",'Fixture list'!W544)&amp;M544&amp;IF('by region'!$I$2="Any","Any",N544)&amp;G544</f>
        <v>AnyFlatAny45100</v>
      </c>
      <c r="E544" s="5" t="e">
        <f>IF(I544=#REF!,'Fixture list'!G544,"")</f>
        <v>#REF!</v>
      </c>
      <c r="F544" s="5" t="str">
        <f t="shared" si="67"/>
        <v>451004</v>
      </c>
      <c r="G544" s="13">
        <v>45100</v>
      </c>
      <c r="H544" s="14" t="s">
        <v>35</v>
      </c>
      <c r="I544" s="14" t="s">
        <v>85</v>
      </c>
      <c r="J544" s="14" t="s">
        <v>80</v>
      </c>
      <c r="K544" s="14" t="s">
        <v>10</v>
      </c>
      <c r="L544" s="14" t="s">
        <v>19</v>
      </c>
      <c r="M544" s="14" t="s">
        <v>25</v>
      </c>
      <c r="N544" s="14" t="s">
        <v>13</v>
      </c>
      <c r="O544" s="14" t="s">
        <v>14</v>
      </c>
      <c r="P544" s="14" t="s">
        <v>862</v>
      </c>
      <c r="Q544" s="12">
        <f t="shared" si="68"/>
        <v>2</v>
      </c>
      <c r="R544" s="12" cm="1">
        <f t="array" ref="R544">SUMPRODUCT(($G$2:$G$3117=G544)*(Q544&gt;$Q$2:$Q$3117))+1</f>
        <v>4</v>
      </c>
      <c r="S544" s="12">
        <f t="shared" si="69"/>
        <v>400833</v>
      </c>
      <c r="T544" cm="1">
        <f t="array" ref="T544">SUMPRODUCT(($G$2:$G$3117=G544)*(S544&gt;$S$2:$S$3117))+1</f>
        <v>4</v>
      </c>
      <c r="U544" t="str">
        <f t="shared" si="70"/>
        <v>GOODWOOD †</v>
      </c>
      <c r="V544">
        <v>0</v>
      </c>
      <c r="W544" t="s">
        <v>17</v>
      </c>
      <c r="X544">
        <f t="shared" si="71"/>
        <v>2023</v>
      </c>
    </row>
    <row r="545" spans="1:24" x14ac:dyDescent="0.25">
      <c r="A545" s="10" t="str">
        <f t="shared" si="64"/>
        <v/>
      </c>
      <c r="B545" s="10" t="str">
        <f t="shared" si="65"/>
        <v/>
      </c>
      <c r="C545" s="10" t="str">
        <f t="shared" si="66"/>
        <v>Afternoon45139</v>
      </c>
      <c r="D545" s="5" t="str">
        <f>IF('by region'!$C$2="Any","Any",'Fixture list'!W545)&amp;M545&amp;IF('by region'!$I$2="Any","Any",N545)&amp;G545</f>
        <v>AnyFlatAny45139</v>
      </c>
      <c r="E545" s="5" t="e">
        <f>IF(I545=#REF!,'Fixture list'!G545,"")</f>
        <v>#REF!</v>
      </c>
      <c r="F545" s="5" t="str">
        <f t="shared" si="67"/>
        <v>451392</v>
      </c>
      <c r="G545" s="13">
        <v>45139</v>
      </c>
      <c r="H545" s="14" t="s">
        <v>7</v>
      </c>
      <c r="I545" s="14" t="s">
        <v>85</v>
      </c>
      <c r="J545" s="14" t="s">
        <v>9</v>
      </c>
      <c r="K545" s="14" t="s">
        <v>10</v>
      </c>
      <c r="L545" s="14" t="s">
        <v>19</v>
      </c>
      <c r="M545" s="14" t="s">
        <v>25</v>
      </c>
      <c r="N545" s="14" t="s">
        <v>13</v>
      </c>
      <c r="O545" s="14" t="s">
        <v>14</v>
      </c>
      <c r="P545" s="14" t="s">
        <v>1043</v>
      </c>
      <c r="Q545" s="12">
        <f t="shared" si="68"/>
        <v>1</v>
      </c>
      <c r="R545" s="12" cm="1">
        <f t="array" ref="R545">SUMPRODUCT(($G$2:$G$3117=G545)*(Q545&gt;$Q$2:$Q$3117))+1</f>
        <v>1</v>
      </c>
      <c r="S545" s="12">
        <f t="shared" si="69"/>
        <v>100835</v>
      </c>
      <c r="T545" cm="1">
        <f t="array" ref="T545">SUMPRODUCT(($G$2:$G$3117=G545)*(S545&gt;$S$2:$S$3117))+1</f>
        <v>2</v>
      </c>
      <c r="U545" t="str">
        <f t="shared" si="70"/>
        <v xml:space="preserve">GOODWOOD </v>
      </c>
      <c r="V545">
        <v>0</v>
      </c>
      <c r="W545" t="s">
        <v>11</v>
      </c>
      <c r="X545">
        <f t="shared" si="71"/>
        <v>2023</v>
      </c>
    </row>
    <row r="546" spans="1:24" x14ac:dyDescent="0.25">
      <c r="A546" s="10" t="str">
        <f t="shared" si="64"/>
        <v/>
      </c>
      <c r="B546" s="10" t="str">
        <f t="shared" si="65"/>
        <v/>
      </c>
      <c r="C546" s="10" t="str">
        <f t="shared" si="66"/>
        <v>Afternoon45140</v>
      </c>
      <c r="D546" s="5" t="str">
        <f>IF('by region'!$C$2="Any","Any",'Fixture list'!W546)&amp;M546&amp;IF('by region'!$I$2="Any","Any",N546)&amp;G546</f>
        <v>AnyFlatAny45140</v>
      </c>
      <c r="E546" s="5" t="e">
        <f>IF(I546=#REF!,'Fixture list'!G546,"")</f>
        <v>#REF!</v>
      </c>
      <c r="F546" s="5" t="str">
        <f t="shared" si="67"/>
        <v>451401</v>
      </c>
      <c r="G546" s="13">
        <v>45140</v>
      </c>
      <c r="H546" s="14" t="s">
        <v>27</v>
      </c>
      <c r="I546" s="14" t="s">
        <v>85</v>
      </c>
      <c r="J546" s="14" t="s">
        <v>9</v>
      </c>
      <c r="K546" s="14" t="s">
        <v>10</v>
      </c>
      <c r="L546" s="14" t="s">
        <v>19</v>
      </c>
      <c r="M546" s="14" t="s">
        <v>25</v>
      </c>
      <c r="N546" s="14" t="s">
        <v>13</v>
      </c>
      <c r="O546" s="14" t="s">
        <v>14</v>
      </c>
      <c r="P546" s="14" t="s">
        <v>1047</v>
      </c>
      <c r="Q546" s="12">
        <f t="shared" si="68"/>
        <v>1</v>
      </c>
      <c r="R546" s="12" cm="1">
        <f t="array" ref="R546">SUMPRODUCT(($G$2:$G$3117=G546)*(Q546&gt;$Q$2:$Q$3117))+1</f>
        <v>1</v>
      </c>
      <c r="S546" s="12">
        <f t="shared" si="69"/>
        <v>100836</v>
      </c>
      <c r="T546" cm="1">
        <f t="array" ref="T546">SUMPRODUCT(($G$2:$G$3117=G546)*(S546&gt;$S$2:$S$3117))+1</f>
        <v>1</v>
      </c>
      <c r="U546" t="str">
        <f t="shared" si="70"/>
        <v xml:space="preserve">GOODWOOD </v>
      </c>
      <c r="V546">
        <v>0</v>
      </c>
      <c r="W546" t="s">
        <v>19</v>
      </c>
      <c r="X546">
        <f t="shared" si="71"/>
        <v>2023</v>
      </c>
    </row>
    <row r="547" spans="1:24" x14ac:dyDescent="0.25">
      <c r="A547" s="10" t="str">
        <f t="shared" si="64"/>
        <v/>
      </c>
      <c r="B547" s="10" t="str">
        <f t="shared" si="65"/>
        <v/>
      </c>
      <c r="C547" s="10" t="str">
        <f t="shared" si="66"/>
        <v>Afternoon45141</v>
      </c>
      <c r="D547" s="5" t="str">
        <f>IF('by region'!$C$2="Any","Any",'Fixture list'!W547)&amp;M547&amp;IF('by region'!$I$2="Any","Any",N547)&amp;G547</f>
        <v>AnyFlatAny45141</v>
      </c>
      <c r="E547" s="5" t="e">
        <f>IF(I547=#REF!,'Fixture list'!G547,"")</f>
        <v>#REF!</v>
      </c>
      <c r="F547" s="5" t="str">
        <f t="shared" si="67"/>
        <v>451411</v>
      </c>
      <c r="G547" s="13">
        <v>45141</v>
      </c>
      <c r="H547" s="14" t="s">
        <v>34</v>
      </c>
      <c r="I547" s="14" t="s">
        <v>85</v>
      </c>
      <c r="J547" s="14" t="s">
        <v>9</v>
      </c>
      <c r="K547" s="14" t="s">
        <v>10</v>
      </c>
      <c r="L547" s="14" t="s">
        <v>19</v>
      </c>
      <c r="M547" s="14" t="s">
        <v>25</v>
      </c>
      <c r="N547" s="14" t="s">
        <v>13</v>
      </c>
      <c r="O547" s="14" t="s">
        <v>14</v>
      </c>
      <c r="P547" s="14" t="s">
        <v>1053</v>
      </c>
      <c r="Q547" s="12">
        <f t="shared" si="68"/>
        <v>1</v>
      </c>
      <c r="R547" s="12" cm="1">
        <f t="array" ref="R547">SUMPRODUCT(($G$2:$G$3117=G547)*(Q547&gt;$Q$2:$Q$3117))+1</f>
        <v>1</v>
      </c>
      <c r="S547" s="12">
        <f t="shared" si="69"/>
        <v>100837</v>
      </c>
      <c r="T547" cm="1">
        <f t="array" ref="T547">SUMPRODUCT(($G$2:$G$3117=G547)*(S547&gt;$S$2:$S$3117))+1</f>
        <v>1</v>
      </c>
      <c r="U547" t="str">
        <f t="shared" si="70"/>
        <v xml:space="preserve">GOODWOOD </v>
      </c>
      <c r="V547">
        <v>0</v>
      </c>
      <c r="W547" t="s">
        <v>19</v>
      </c>
      <c r="X547">
        <f t="shared" si="71"/>
        <v>2023</v>
      </c>
    </row>
    <row r="548" spans="1:24" x14ac:dyDescent="0.25">
      <c r="A548" s="10" t="str">
        <f t="shared" si="64"/>
        <v/>
      </c>
      <c r="B548" s="10" t="str">
        <f t="shared" si="65"/>
        <v/>
      </c>
      <c r="C548" s="10" t="str">
        <f t="shared" si="66"/>
        <v>Afternoon45142</v>
      </c>
      <c r="D548" s="5" t="str">
        <f>IF('by region'!$C$2="Any","Any",'Fixture list'!W548)&amp;M548&amp;IF('by region'!$I$2="Any","Any",N548)&amp;G548</f>
        <v>AnyFlatAny45142</v>
      </c>
      <c r="E548" s="5" t="e">
        <f>IF(I548=#REF!,'Fixture list'!G548,"")</f>
        <v>#REF!</v>
      </c>
      <c r="F548" s="5" t="str">
        <f t="shared" si="67"/>
        <v>451423</v>
      </c>
      <c r="G548" s="13">
        <v>45142</v>
      </c>
      <c r="H548" s="14" t="s">
        <v>35</v>
      </c>
      <c r="I548" s="14" t="s">
        <v>85</v>
      </c>
      <c r="J548" s="14" t="s">
        <v>9</v>
      </c>
      <c r="K548" s="14" t="s">
        <v>10</v>
      </c>
      <c r="L548" s="14" t="s">
        <v>19</v>
      </c>
      <c r="M548" s="14" t="s">
        <v>25</v>
      </c>
      <c r="N548" s="14" t="s">
        <v>13</v>
      </c>
      <c r="O548" s="14" t="s">
        <v>14</v>
      </c>
      <c r="P548" s="14" t="s">
        <v>1058</v>
      </c>
      <c r="Q548" s="12">
        <f t="shared" si="68"/>
        <v>1</v>
      </c>
      <c r="R548" s="12" cm="1">
        <f t="array" ref="R548">SUMPRODUCT(($G$2:$G$3117=G548)*(Q548&gt;$Q$2:$Q$3117))+1</f>
        <v>1</v>
      </c>
      <c r="S548" s="12">
        <f t="shared" si="69"/>
        <v>100838</v>
      </c>
      <c r="T548" cm="1">
        <f t="array" ref="T548">SUMPRODUCT(($G$2:$G$3117=G548)*(S548&gt;$S$2:$S$3117))+1</f>
        <v>3</v>
      </c>
      <c r="U548" t="str">
        <f t="shared" si="70"/>
        <v xml:space="preserve">GOODWOOD </v>
      </c>
      <c r="V548">
        <v>0</v>
      </c>
      <c r="W548" t="s">
        <v>11</v>
      </c>
      <c r="X548">
        <f t="shared" si="71"/>
        <v>2023</v>
      </c>
    </row>
    <row r="549" spans="1:24" x14ac:dyDescent="0.25">
      <c r="A549" s="10" t="str">
        <f t="shared" si="64"/>
        <v/>
      </c>
      <c r="B549" s="10" t="str">
        <f t="shared" si="65"/>
        <v/>
      </c>
      <c r="C549" s="10" t="str">
        <f t="shared" si="66"/>
        <v>Afternoon45143</v>
      </c>
      <c r="D549" s="5" t="str">
        <f>IF('by region'!$C$2="Any","Any",'Fixture list'!W549)&amp;M549&amp;IF('by region'!$I$2="Any","Any",N549)&amp;G549</f>
        <v>AnyFlatAny45143</v>
      </c>
      <c r="E549" s="5" t="e">
        <f>IF(I549=#REF!,'Fixture list'!G549,"")</f>
        <v>#REF!</v>
      </c>
      <c r="F549" s="5" t="str">
        <f t="shared" si="67"/>
        <v>451432</v>
      </c>
      <c r="G549" s="13">
        <v>45143</v>
      </c>
      <c r="H549" s="14" t="s">
        <v>37</v>
      </c>
      <c r="I549" s="14" t="s">
        <v>85</v>
      </c>
      <c r="J549" s="14" t="s">
        <v>9</v>
      </c>
      <c r="K549" s="14" t="s">
        <v>10</v>
      </c>
      <c r="L549" s="14" t="s">
        <v>19</v>
      </c>
      <c r="M549" s="14" t="s">
        <v>25</v>
      </c>
      <c r="N549" s="14" t="s">
        <v>13</v>
      </c>
      <c r="O549" s="14" t="s">
        <v>14</v>
      </c>
      <c r="P549" s="14" t="s">
        <v>1064</v>
      </c>
      <c r="Q549" s="12">
        <f t="shared" si="68"/>
        <v>1</v>
      </c>
      <c r="R549" s="12" cm="1">
        <f t="array" ref="R549">SUMPRODUCT(($G$2:$G$3117=G549)*(Q549&gt;$Q$2:$Q$3117))+1</f>
        <v>1</v>
      </c>
      <c r="S549" s="12">
        <f t="shared" si="69"/>
        <v>100839</v>
      </c>
      <c r="T549" cm="1">
        <f t="array" ref="T549">SUMPRODUCT(($G$2:$G$3117=G549)*(S549&gt;$S$2:$S$3117))+1</f>
        <v>2</v>
      </c>
      <c r="U549" t="str">
        <f t="shared" si="70"/>
        <v xml:space="preserve">GOODWOOD </v>
      </c>
      <c r="V549">
        <v>0</v>
      </c>
      <c r="W549" t="s">
        <v>17</v>
      </c>
      <c r="X549">
        <f t="shared" si="71"/>
        <v>2023</v>
      </c>
    </row>
    <row r="550" spans="1:24" x14ac:dyDescent="0.25">
      <c r="A550" s="10" t="str">
        <f t="shared" si="64"/>
        <v/>
      </c>
      <c r="B550" s="10" t="str">
        <f t="shared" si="65"/>
        <v/>
      </c>
      <c r="C550" s="10" t="str">
        <f t="shared" si="66"/>
        <v>Evening45163</v>
      </c>
      <c r="D550" s="5" t="str">
        <f>IF('by region'!$C$2="Any","Any",'Fixture list'!W550)&amp;M550&amp;IF('by region'!$I$2="Any","Any",N550)&amp;G550</f>
        <v>AnyFlatAny45163</v>
      </c>
      <c r="E550" s="5" t="e">
        <f>IF(I550=#REF!,'Fixture list'!G550,"")</f>
        <v>#REF!</v>
      </c>
      <c r="F550" s="5" t="str">
        <f t="shared" si="67"/>
        <v>451634</v>
      </c>
      <c r="G550" s="13">
        <v>45163</v>
      </c>
      <c r="H550" s="14" t="s">
        <v>35</v>
      </c>
      <c r="I550" s="14" t="s">
        <v>85</v>
      </c>
      <c r="J550" s="14" t="s">
        <v>80</v>
      </c>
      <c r="K550" s="14" t="s">
        <v>10</v>
      </c>
      <c r="L550" s="14" t="s">
        <v>11</v>
      </c>
      <c r="M550" s="14" t="s">
        <v>25</v>
      </c>
      <c r="N550" s="14" t="s">
        <v>13</v>
      </c>
      <c r="O550" s="14" t="s">
        <v>14</v>
      </c>
      <c r="P550" s="14" t="s">
        <v>1154</v>
      </c>
      <c r="Q550" s="12">
        <f t="shared" si="68"/>
        <v>2</v>
      </c>
      <c r="R550" s="12" cm="1">
        <f t="array" ref="R550">SUMPRODUCT(($G$2:$G$3117=G550)*(Q550&gt;$Q$2:$Q$3117))+1</f>
        <v>4</v>
      </c>
      <c r="S550" s="12">
        <f t="shared" si="69"/>
        <v>401100</v>
      </c>
      <c r="T550" cm="1">
        <f t="array" ref="T550">SUMPRODUCT(($G$2:$G$3117=G550)*(S550&gt;$S$2:$S$3117))+1</f>
        <v>4</v>
      </c>
      <c r="U550" t="str">
        <f t="shared" si="70"/>
        <v>GOODWOOD †</v>
      </c>
      <c r="V550">
        <v>0</v>
      </c>
      <c r="W550" t="s">
        <v>17</v>
      </c>
      <c r="X550">
        <f t="shared" si="71"/>
        <v>2023</v>
      </c>
    </row>
    <row r="551" spans="1:24" x14ac:dyDescent="0.25">
      <c r="A551" s="10" t="str">
        <f t="shared" si="64"/>
        <v/>
      </c>
      <c r="B551" s="10" t="str">
        <f t="shared" si="65"/>
        <v/>
      </c>
      <c r="C551" s="10" t="str">
        <f t="shared" si="66"/>
        <v>Afternoon45164</v>
      </c>
      <c r="D551" s="5" t="str">
        <f>IF('by region'!$C$2="Any","Any",'Fixture list'!W551)&amp;M551&amp;IF('by region'!$I$2="Any","Any",N551)&amp;G551</f>
        <v>AnyFlatAny45164</v>
      </c>
      <c r="E551" s="5" t="e">
        <f>IF(I551=#REF!,'Fixture list'!G551,"")</f>
        <v>#REF!</v>
      </c>
      <c r="F551" s="5" t="str">
        <f t="shared" si="67"/>
        <v>451642</v>
      </c>
      <c r="G551" s="13">
        <v>45164</v>
      </c>
      <c r="H551" s="14" t="s">
        <v>37</v>
      </c>
      <c r="I551" s="14" t="s">
        <v>85</v>
      </c>
      <c r="J551" s="14" t="s">
        <v>9</v>
      </c>
      <c r="K551" s="14" t="s">
        <v>10</v>
      </c>
      <c r="L551" s="14" t="s">
        <v>17</v>
      </c>
      <c r="M551" s="14" t="s">
        <v>25</v>
      </c>
      <c r="N551" s="14" t="s">
        <v>13</v>
      </c>
      <c r="O551" s="14" t="s">
        <v>14</v>
      </c>
      <c r="P551" s="14" t="s">
        <v>1156</v>
      </c>
      <c r="Q551" s="12">
        <f t="shared" si="68"/>
        <v>1</v>
      </c>
      <c r="R551" s="12" cm="1">
        <f t="array" ref="R551">SUMPRODUCT(($G$2:$G$3117=G551)*(Q551&gt;$Q$2:$Q$3117))+1</f>
        <v>1</v>
      </c>
      <c r="S551" s="12">
        <f t="shared" si="69"/>
        <v>100841</v>
      </c>
      <c r="T551" cm="1">
        <f t="array" ref="T551">SUMPRODUCT(($G$2:$G$3117=G551)*(S551&gt;$S$2:$S$3117))+1</f>
        <v>2</v>
      </c>
      <c r="U551" t="str">
        <f t="shared" si="70"/>
        <v xml:space="preserve">GOODWOOD </v>
      </c>
      <c r="V551">
        <v>0</v>
      </c>
      <c r="W551" t="s">
        <v>17</v>
      </c>
      <c r="X551">
        <f t="shared" si="71"/>
        <v>2023</v>
      </c>
    </row>
    <row r="552" spans="1:24" x14ac:dyDescent="0.25">
      <c r="A552" s="10" t="str">
        <f t="shared" si="64"/>
        <v/>
      </c>
      <c r="B552" s="10" t="str">
        <f t="shared" si="65"/>
        <v/>
      </c>
      <c r="C552" s="10" t="str">
        <f t="shared" si="66"/>
        <v>Afternoon45165</v>
      </c>
      <c r="D552" s="5" t="str">
        <f>IF('by region'!$C$2="Any","Any",'Fixture list'!W552)&amp;M552&amp;IF('by region'!$I$2="Any","Any",N552)&amp;G552</f>
        <v>AnyFlatAny45165</v>
      </c>
      <c r="E552" s="5" t="e">
        <f>IF(I552=#REF!,'Fixture list'!G552,"")</f>
        <v>#REF!</v>
      </c>
      <c r="F552" s="5" t="str">
        <f t="shared" si="67"/>
        <v>451652</v>
      </c>
      <c r="G552" s="13">
        <v>45165</v>
      </c>
      <c r="H552" s="14" t="s">
        <v>40</v>
      </c>
      <c r="I552" s="14" t="s">
        <v>85</v>
      </c>
      <c r="J552" s="14" t="s">
        <v>9</v>
      </c>
      <c r="K552" s="14" t="s">
        <v>10</v>
      </c>
      <c r="L552" s="14" t="s">
        <v>17</v>
      </c>
      <c r="M552" s="14" t="s">
        <v>25</v>
      </c>
      <c r="N552" s="14" t="s">
        <v>13</v>
      </c>
      <c r="O552" s="14" t="s">
        <v>14</v>
      </c>
      <c r="P552" s="14" t="s">
        <v>1163</v>
      </c>
      <c r="Q552" s="12">
        <f t="shared" si="68"/>
        <v>1</v>
      </c>
      <c r="R552" s="12" cm="1">
        <f t="array" ref="R552">SUMPRODUCT(($G$2:$G$3117=G552)*(Q552&gt;$Q$2:$Q$3117))+1</f>
        <v>1</v>
      </c>
      <c r="S552" s="12">
        <f t="shared" si="69"/>
        <v>100840</v>
      </c>
      <c r="T552" cm="1">
        <f t="array" ref="T552">SUMPRODUCT(($G$2:$G$3117=G552)*(S552&gt;$S$2:$S$3117))+1</f>
        <v>2</v>
      </c>
      <c r="U552" t="str">
        <f t="shared" si="70"/>
        <v xml:space="preserve">GOODWOOD </v>
      </c>
      <c r="V552">
        <v>0</v>
      </c>
      <c r="W552" t="s">
        <v>11</v>
      </c>
      <c r="X552">
        <f t="shared" si="71"/>
        <v>2023</v>
      </c>
    </row>
    <row r="553" spans="1:24" x14ac:dyDescent="0.25">
      <c r="A553" s="10" t="str">
        <f t="shared" si="64"/>
        <v/>
      </c>
      <c r="B553" s="10" t="str">
        <f t="shared" si="65"/>
        <v/>
      </c>
      <c r="C553" s="10" t="str">
        <f t="shared" si="66"/>
        <v>Afternoon45174</v>
      </c>
      <c r="D553" s="5" t="str">
        <f>IF('by region'!$C$2="Any","Any",'Fixture list'!W553)&amp;M553&amp;IF('by region'!$I$2="Any","Any",N553)&amp;G553</f>
        <v>AnyFlatAny45174</v>
      </c>
      <c r="E553" s="5" t="e">
        <f>IF(I553=#REF!,'Fixture list'!G553,"")</f>
        <v>#REF!</v>
      </c>
      <c r="F553" s="5" t="str">
        <f t="shared" si="67"/>
        <v>451742</v>
      </c>
      <c r="G553" s="13">
        <v>45174</v>
      </c>
      <c r="H553" s="14" t="s">
        <v>7</v>
      </c>
      <c r="I553" s="14" t="s">
        <v>85</v>
      </c>
      <c r="J553" s="14" t="s">
        <v>9</v>
      </c>
      <c r="K553" s="14" t="s">
        <v>10</v>
      </c>
      <c r="L553" s="14" t="s">
        <v>17</v>
      </c>
      <c r="M553" s="14" t="s">
        <v>25</v>
      </c>
      <c r="N553" s="14" t="s">
        <v>13</v>
      </c>
      <c r="O553" s="14" t="s">
        <v>14</v>
      </c>
      <c r="P553" s="14" t="s">
        <v>1204</v>
      </c>
      <c r="Q553" s="12">
        <f t="shared" si="68"/>
        <v>1</v>
      </c>
      <c r="R553" s="12" cm="1">
        <f t="array" ref="R553">SUMPRODUCT(($G$2:$G$3117=G553)*(Q553&gt;$Q$2:$Q$3117))+1</f>
        <v>1</v>
      </c>
      <c r="S553" s="12">
        <f t="shared" si="69"/>
        <v>100821</v>
      </c>
      <c r="T553" cm="1">
        <f t="array" ref="T553">SUMPRODUCT(($G$2:$G$3117=G553)*(S553&gt;$S$2:$S$3117))+1</f>
        <v>2</v>
      </c>
      <c r="U553" t="str">
        <f t="shared" si="70"/>
        <v xml:space="preserve">GOODWOOD </v>
      </c>
      <c r="V553">
        <v>0</v>
      </c>
      <c r="W553" t="s">
        <v>19</v>
      </c>
      <c r="X553">
        <f t="shared" si="71"/>
        <v>2023</v>
      </c>
    </row>
    <row r="554" spans="1:24" x14ac:dyDescent="0.25">
      <c r="A554" s="10" t="str">
        <f t="shared" si="64"/>
        <v/>
      </c>
      <c r="B554" s="10" t="str">
        <f t="shared" si="65"/>
        <v/>
      </c>
      <c r="C554" s="10" t="str">
        <f t="shared" si="66"/>
        <v>Afternoon45196</v>
      </c>
      <c r="D554" s="5" t="str">
        <f>IF('by region'!$C$2="Any","Any",'Fixture list'!W554)&amp;M554&amp;IF('by region'!$I$2="Any","Any",N554)&amp;G554</f>
        <v>AnyFlatAny45196</v>
      </c>
      <c r="E554" s="5" t="e">
        <f>IF(I554=#REF!,'Fixture list'!G554,"")</f>
        <v>#REF!</v>
      </c>
      <c r="F554" s="5" t="str">
        <f t="shared" si="67"/>
        <v>451961</v>
      </c>
      <c r="G554" s="13">
        <v>45196</v>
      </c>
      <c r="H554" s="14" t="s">
        <v>27</v>
      </c>
      <c r="I554" s="14" t="s">
        <v>85</v>
      </c>
      <c r="J554" s="14" t="s">
        <v>9</v>
      </c>
      <c r="K554" s="14" t="s">
        <v>10</v>
      </c>
      <c r="L554" s="14" t="s">
        <v>11</v>
      </c>
      <c r="M554" s="14" t="s">
        <v>25</v>
      </c>
      <c r="N554" s="14" t="s">
        <v>13</v>
      </c>
      <c r="O554" s="14" t="s">
        <v>14</v>
      </c>
      <c r="P554" s="14" t="s">
        <v>1292</v>
      </c>
      <c r="Q554" s="12">
        <f t="shared" si="68"/>
        <v>1</v>
      </c>
      <c r="R554" s="12" cm="1">
        <f t="array" ref="R554">SUMPRODUCT(($G$2:$G$3117=G554)*(Q554&gt;$Q$2:$Q$3117))+1</f>
        <v>1</v>
      </c>
      <c r="S554" s="12">
        <f t="shared" si="69"/>
        <v>100844</v>
      </c>
      <c r="T554" cm="1">
        <f t="array" ref="T554">SUMPRODUCT(($G$2:$G$3117=G554)*(S554&gt;$S$2:$S$3117))+1</f>
        <v>1</v>
      </c>
      <c r="U554" t="str">
        <f t="shared" si="70"/>
        <v xml:space="preserve">GOODWOOD </v>
      </c>
      <c r="V554">
        <v>0</v>
      </c>
      <c r="W554" t="s">
        <v>17</v>
      </c>
      <c r="X554">
        <f t="shared" si="71"/>
        <v>2023</v>
      </c>
    </row>
    <row r="555" spans="1:24" x14ac:dyDescent="0.25">
      <c r="A555" s="10" t="str">
        <f t="shared" si="64"/>
        <v/>
      </c>
      <c r="B555" s="10" t="str">
        <f t="shared" si="65"/>
        <v/>
      </c>
      <c r="C555" s="10" t="str">
        <f t="shared" si="66"/>
        <v>Afternoon45214</v>
      </c>
      <c r="D555" s="5" t="str">
        <f>IF('by region'!$C$2="Any","Any",'Fixture list'!W555)&amp;M555&amp;IF('by region'!$I$2="Any","Any",N555)&amp;G555</f>
        <v>AnyFlatAny45214</v>
      </c>
      <c r="E555" s="5" t="e">
        <f>IF(I555=#REF!,'Fixture list'!G555,"")</f>
        <v>#REF!</v>
      </c>
      <c r="F555" s="5" t="str">
        <f t="shared" si="67"/>
        <v>452141</v>
      </c>
      <c r="G555" s="13">
        <v>45214</v>
      </c>
      <c r="H555" s="14" t="s">
        <v>40</v>
      </c>
      <c r="I555" s="14" t="s">
        <v>85</v>
      </c>
      <c r="J555" s="14" t="s">
        <v>9</v>
      </c>
      <c r="K555" s="14" t="s">
        <v>10</v>
      </c>
      <c r="L555" s="14" t="s">
        <v>19</v>
      </c>
      <c r="M555" s="14" t="s">
        <v>25</v>
      </c>
      <c r="N555" s="14" t="s">
        <v>13</v>
      </c>
      <c r="O555" s="14" t="s">
        <v>14</v>
      </c>
      <c r="P555" s="14" t="s">
        <v>1363</v>
      </c>
      <c r="Q555" s="12">
        <f t="shared" si="68"/>
        <v>1</v>
      </c>
      <c r="R555" s="12" cm="1">
        <f t="array" ref="R555">SUMPRODUCT(($G$2:$G$3117=G555)*(Q555&gt;$Q$2:$Q$3117))+1</f>
        <v>1</v>
      </c>
      <c r="S555" s="12">
        <f t="shared" si="69"/>
        <v>100847</v>
      </c>
      <c r="T555" cm="1">
        <f t="array" ref="T555">SUMPRODUCT(($G$2:$G$3117=G555)*(S555&gt;$S$2:$S$3117))+1</f>
        <v>1</v>
      </c>
      <c r="U555" t="str">
        <f t="shared" si="70"/>
        <v xml:space="preserve">GOODWOOD </v>
      </c>
      <c r="V555">
        <v>0</v>
      </c>
      <c r="W555" t="s">
        <v>17</v>
      </c>
      <c r="X555">
        <f t="shared" si="71"/>
        <v>2023</v>
      </c>
    </row>
    <row r="556" spans="1:24" x14ac:dyDescent="0.25">
      <c r="A556" s="10" t="str">
        <f t="shared" si="64"/>
        <v/>
      </c>
      <c r="B556" s="10" t="str">
        <f t="shared" si="65"/>
        <v/>
      </c>
      <c r="C556" s="10" t="str">
        <f t="shared" si="66"/>
        <v>Afternoon45053</v>
      </c>
      <c r="D556" s="5" t="str">
        <f>IF('by region'!$C$2="Any","Any",'Fixture list'!W556)&amp;M556&amp;IF('by region'!$I$2="Any","Any",N556)&amp;G556</f>
        <v>AnyFlatAny45053</v>
      </c>
      <c r="E556" s="5" t="e">
        <f>IF(I556=#REF!,'Fixture list'!G556,"")</f>
        <v>#REF!</v>
      </c>
      <c r="F556" s="5" t="str">
        <f t="shared" si="67"/>
        <v>450531</v>
      </c>
      <c r="G556" s="13">
        <v>45053</v>
      </c>
      <c r="H556" s="14" t="s">
        <v>40</v>
      </c>
      <c r="I556" s="14" t="s">
        <v>86</v>
      </c>
      <c r="J556" s="14" t="s">
        <v>9</v>
      </c>
      <c r="K556" s="14" t="s">
        <v>10</v>
      </c>
      <c r="L556" s="14" t="s">
        <v>11</v>
      </c>
      <c r="M556" s="14" t="s">
        <v>25</v>
      </c>
      <c r="N556" s="14" t="s">
        <v>13</v>
      </c>
      <c r="O556" s="14" t="s">
        <v>14</v>
      </c>
      <c r="P556" s="14" t="s">
        <v>636</v>
      </c>
      <c r="Q556" s="12">
        <f t="shared" si="68"/>
        <v>1</v>
      </c>
      <c r="R556" s="12" cm="1">
        <f t="array" ref="R556">SUMPRODUCT(($G$2:$G$3117=G556)*(Q556&gt;$Q$2:$Q$3117))+1</f>
        <v>1</v>
      </c>
      <c r="S556" s="12">
        <f t="shared" si="69"/>
        <v>100863</v>
      </c>
      <c r="T556" cm="1">
        <f t="array" ref="T556">SUMPRODUCT(($G$2:$G$3117=G556)*(S556&gt;$S$2:$S$3117))+1</f>
        <v>1</v>
      </c>
      <c r="U556" t="str">
        <f t="shared" si="70"/>
        <v xml:space="preserve">HAMILTON PARK </v>
      </c>
      <c r="V556">
        <v>0</v>
      </c>
      <c r="W556" t="s">
        <v>17</v>
      </c>
      <c r="X556">
        <f t="shared" si="71"/>
        <v>2023</v>
      </c>
    </row>
    <row r="557" spans="1:24" x14ac:dyDescent="0.25">
      <c r="A557" s="10" t="str">
        <f t="shared" si="64"/>
        <v/>
      </c>
      <c r="B557" s="10" t="str">
        <f t="shared" si="65"/>
        <v/>
      </c>
      <c r="C557" s="10" t="str">
        <f t="shared" si="66"/>
        <v>Evening45065</v>
      </c>
      <c r="D557" s="5" t="str">
        <f>IF('by region'!$C$2="Any","Any",'Fixture list'!W557)&amp;M557&amp;IF('by region'!$I$2="Any","Any",N557)&amp;G557</f>
        <v>AnyFlatAny45065</v>
      </c>
      <c r="E557" s="5" t="e">
        <f>IF(I557=#REF!,'Fixture list'!G557,"")</f>
        <v>#REF!</v>
      </c>
      <c r="F557" s="5" t="str">
        <f t="shared" si="67"/>
        <v>450654</v>
      </c>
      <c r="G557" s="13">
        <v>45065</v>
      </c>
      <c r="H557" s="14" t="s">
        <v>35</v>
      </c>
      <c r="I557" s="14" t="s">
        <v>86</v>
      </c>
      <c r="J557" s="14" t="s">
        <v>80</v>
      </c>
      <c r="K557" s="14" t="s">
        <v>10</v>
      </c>
      <c r="L557" s="14" t="s">
        <v>11</v>
      </c>
      <c r="M557" s="14" t="s">
        <v>25</v>
      </c>
      <c r="N557" s="14" t="s">
        <v>13</v>
      </c>
      <c r="O557" s="14" t="s">
        <v>14</v>
      </c>
      <c r="P557" s="14" t="s">
        <v>692</v>
      </c>
      <c r="Q557" s="12">
        <f t="shared" si="68"/>
        <v>2</v>
      </c>
      <c r="R557" s="12" cm="1">
        <f t="array" ref="R557">SUMPRODUCT(($G$2:$G$3117=G557)*(Q557&gt;$Q$2:$Q$3117))+1</f>
        <v>4</v>
      </c>
      <c r="S557" s="12">
        <f t="shared" si="69"/>
        <v>400852</v>
      </c>
      <c r="T557" cm="1">
        <f t="array" ref="T557">SUMPRODUCT(($G$2:$G$3117=G557)*(S557&gt;$S$2:$S$3117))+1</f>
        <v>4</v>
      </c>
      <c r="U557" t="str">
        <f t="shared" si="70"/>
        <v>HAMILTON PARK †</v>
      </c>
      <c r="V557">
        <v>0</v>
      </c>
      <c r="W557" t="s">
        <v>11</v>
      </c>
      <c r="X557">
        <f t="shared" si="71"/>
        <v>2023</v>
      </c>
    </row>
    <row r="558" spans="1:24" x14ac:dyDescent="0.25">
      <c r="A558" s="10" t="str">
        <f t="shared" si="64"/>
        <v/>
      </c>
      <c r="B558" s="10" t="str">
        <f t="shared" si="65"/>
        <v/>
      </c>
      <c r="C558" s="10" t="str">
        <f t="shared" si="66"/>
        <v>Afternoon45077</v>
      </c>
      <c r="D558" s="5" t="str">
        <f>IF('by region'!$C$2="Any","Any",'Fixture list'!W558)&amp;M558&amp;IF('by region'!$I$2="Any","Any",N558)&amp;G558</f>
        <v>AnyFlatAny45077</v>
      </c>
      <c r="E558" s="5" t="e">
        <f>IF(I558=#REF!,'Fixture list'!G558,"")</f>
        <v>#REF!</v>
      </c>
      <c r="F558" s="5" t="str">
        <f t="shared" si="67"/>
        <v>450772</v>
      </c>
      <c r="G558" s="13">
        <v>45077</v>
      </c>
      <c r="H558" s="14" t="s">
        <v>27</v>
      </c>
      <c r="I558" s="14" t="s">
        <v>86</v>
      </c>
      <c r="J558" s="14" t="s">
        <v>9</v>
      </c>
      <c r="K558" s="14" t="s">
        <v>10</v>
      </c>
      <c r="L558" s="14" t="s">
        <v>11</v>
      </c>
      <c r="M558" s="14" t="s">
        <v>25</v>
      </c>
      <c r="N558" s="14" t="s">
        <v>13</v>
      </c>
      <c r="O558" s="14" t="s">
        <v>14</v>
      </c>
      <c r="P558" s="14" t="s">
        <v>751</v>
      </c>
      <c r="Q558" s="12">
        <f t="shared" si="68"/>
        <v>1</v>
      </c>
      <c r="R558" s="12" cm="1">
        <f t="array" ref="R558">SUMPRODUCT(($G$2:$G$3117=G558)*(Q558&gt;$Q$2:$Q$3117))+1</f>
        <v>1</v>
      </c>
      <c r="S558" s="12">
        <f t="shared" si="69"/>
        <v>100850</v>
      </c>
      <c r="T558" cm="1">
        <f t="array" ref="T558">SUMPRODUCT(($G$2:$G$3117=G558)*(S558&gt;$S$2:$S$3117))+1</f>
        <v>2</v>
      </c>
      <c r="U558" t="str">
        <f t="shared" si="70"/>
        <v xml:space="preserve">HAMILTON PARK </v>
      </c>
      <c r="V558">
        <v>0</v>
      </c>
      <c r="W558" t="s">
        <v>19</v>
      </c>
      <c r="X558">
        <f t="shared" si="71"/>
        <v>2023</v>
      </c>
    </row>
    <row r="559" spans="1:24" x14ac:dyDescent="0.25">
      <c r="A559" s="10" t="str">
        <f t="shared" si="64"/>
        <v/>
      </c>
      <c r="B559" s="10" t="str">
        <f t="shared" si="65"/>
        <v/>
      </c>
      <c r="C559" s="10" t="str">
        <f t="shared" si="66"/>
        <v>Afternoon45085</v>
      </c>
      <c r="D559" s="5" t="str">
        <f>IF('by region'!$C$2="Any","Any",'Fixture list'!W559)&amp;M559&amp;IF('by region'!$I$2="Any","Any",N559)&amp;G559</f>
        <v>AnyFlatAny45085</v>
      </c>
      <c r="E559" s="5" t="e">
        <f>IF(I559=#REF!,'Fixture list'!G559,"")</f>
        <v>#REF!</v>
      </c>
      <c r="F559" s="5" t="str">
        <f t="shared" si="67"/>
        <v>450851</v>
      </c>
      <c r="G559" s="13">
        <v>45085</v>
      </c>
      <c r="H559" s="14" t="s">
        <v>34</v>
      </c>
      <c r="I559" s="14" t="s">
        <v>86</v>
      </c>
      <c r="J559" s="14" t="s">
        <v>9</v>
      </c>
      <c r="K559" s="14" t="s">
        <v>10</v>
      </c>
      <c r="L559" s="14" t="s">
        <v>11</v>
      </c>
      <c r="M559" s="14" t="s">
        <v>25</v>
      </c>
      <c r="N559" s="14" t="s">
        <v>13</v>
      </c>
      <c r="O559" s="14" t="s">
        <v>14</v>
      </c>
      <c r="P559" s="14" t="s">
        <v>790</v>
      </c>
      <c r="Q559" s="12">
        <f t="shared" si="68"/>
        <v>1</v>
      </c>
      <c r="R559" s="12" cm="1">
        <f t="array" ref="R559">SUMPRODUCT(($G$2:$G$3117=G559)*(Q559&gt;$Q$2:$Q$3117))+1</f>
        <v>1</v>
      </c>
      <c r="S559" s="12">
        <f t="shared" si="69"/>
        <v>100853</v>
      </c>
      <c r="T559" cm="1">
        <f t="array" ref="T559">SUMPRODUCT(($G$2:$G$3117=G559)*(S559&gt;$S$2:$S$3117))+1</f>
        <v>1</v>
      </c>
      <c r="U559" t="str">
        <f t="shared" si="70"/>
        <v xml:space="preserve">HAMILTON PARK </v>
      </c>
      <c r="V559">
        <v>1</v>
      </c>
      <c r="W559" t="s">
        <v>19</v>
      </c>
      <c r="X559">
        <f t="shared" si="71"/>
        <v>2023</v>
      </c>
    </row>
    <row r="560" spans="1:24" x14ac:dyDescent="0.25">
      <c r="A560" s="10" t="str">
        <f t="shared" si="64"/>
        <v/>
      </c>
      <c r="B560" s="10" t="str">
        <f t="shared" si="65"/>
        <v/>
      </c>
      <c r="C560" s="10" t="str">
        <f t="shared" si="66"/>
        <v>Evening45091</v>
      </c>
      <c r="D560" s="5" t="str">
        <f>IF('by region'!$C$2="Any","Any",'Fixture list'!W560)&amp;M560&amp;IF('by region'!$I$2="Any","Any",N560)&amp;G560</f>
        <v>AnyFlatAny45091</v>
      </c>
      <c r="E560" s="5" t="e">
        <f>IF(I560=#REF!,'Fixture list'!G560,"")</f>
        <v>#REF!</v>
      </c>
      <c r="F560" s="5" t="str">
        <f t="shared" si="67"/>
        <v>450914</v>
      </c>
      <c r="G560" s="13">
        <v>45091</v>
      </c>
      <c r="H560" s="14" t="s">
        <v>27</v>
      </c>
      <c r="I560" s="14" t="s">
        <v>86</v>
      </c>
      <c r="J560" s="14" t="s">
        <v>80</v>
      </c>
      <c r="K560" s="14" t="s">
        <v>10</v>
      </c>
      <c r="L560" s="14" t="s">
        <v>11</v>
      </c>
      <c r="M560" s="14" t="s">
        <v>25</v>
      </c>
      <c r="N560" s="14" t="s">
        <v>13</v>
      </c>
      <c r="O560" s="14" t="s">
        <v>14</v>
      </c>
      <c r="P560" s="14" t="s">
        <v>815</v>
      </c>
      <c r="Q560" s="12">
        <f t="shared" si="68"/>
        <v>2</v>
      </c>
      <c r="R560" s="12" cm="1">
        <f t="array" ref="R560">SUMPRODUCT(($G$2:$G$3117=G560)*(Q560&gt;$Q$2:$Q$3117))+1</f>
        <v>4</v>
      </c>
      <c r="S560" s="12">
        <f t="shared" si="69"/>
        <v>400855</v>
      </c>
      <c r="T560" cm="1">
        <f t="array" ref="T560">SUMPRODUCT(($G$2:$G$3117=G560)*(S560&gt;$S$2:$S$3117))+1</f>
        <v>4</v>
      </c>
      <c r="U560" t="str">
        <f t="shared" si="70"/>
        <v>HAMILTON PARK †</v>
      </c>
      <c r="V560">
        <v>0</v>
      </c>
      <c r="W560" t="s">
        <v>17</v>
      </c>
      <c r="X560">
        <f t="shared" si="71"/>
        <v>2023</v>
      </c>
    </row>
    <row r="561" spans="1:24" x14ac:dyDescent="0.25">
      <c r="A561" s="10" t="str">
        <f t="shared" si="64"/>
        <v/>
      </c>
      <c r="B561" s="10" t="str">
        <f t="shared" si="65"/>
        <v/>
      </c>
      <c r="C561" s="10" t="str">
        <f t="shared" si="66"/>
        <v>Afternoon45098</v>
      </c>
      <c r="D561" s="5" t="str">
        <f>IF('by region'!$C$2="Any","Any",'Fixture list'!W561)&amp;M561&amp;IF('by region'!$I$2="Any","Any",N561)&amp;G561</f>
        <v>AnyFlatAny45098</v>
      </c>
      <c r="E561" s="5" t="e">
        <f>IF(I561=#REF!,'Fixture list'!G561,"")</f>
        <v>#REF!</v>
      </c>
      <c r="F561" s="5" t="str">
        <f t="shared" si="67"/>
        <v>450982</v>
      </c>
      <c r="G561" s="13">
        <v>45098</v>
      </c>
      <c r="H561" s="14" t="s">
        <v>27</v>
      </c>
      <c r="I561" s="14" t="s">
        <v>86</v>
      </c>
      <c r="J561" s="14" t="s">
        <v>9</v>
      </c>
      <c r="K561" s="14" t="s">
        <v>10</v>
      </c>
      <c r="L561" s="14" t="s">
        <v>11</v>
      </c>
      <c r="M561" s="14" t="s">
        <v>25</v>
      </c>
      <c r="N561" s="14" t="s">
        <v>13</v>
      </c>
      <c r="O561" s="14" t="s">
        <v>14</v>
      </c>
      <c r="P561" s="14" t="s">
        <v>852</v>
      </c>
      <c r="Q561" s="12">
        <f t="shared" si="68"/>
        <v>1</v>
      </c>
      <c r="R561" s="12" cm="1">
        <f t="array" ref="R561">SUMPRODUCT(($G$2:$G$3117=G561)*(Q561&gt;$Q$2:$Q$3117))+1</f>
        <v>1</v>
      </c>
      <c r="S561" s="12">
        <f t="shared" si="69"/>
        <v>100848</v>
      </c>
      <c r="T561" cm="1">
        <f t="array" ref="T561">SUMPRODUCT(($G$2:$G$3117=G561)*(S561&gt;$S$2:$S$3117))+1</f>
        <v>2</v>
      </c>
      <c r="U561" t="str">
        <f t="shared" si="70"/>
        <v xml:space="preserve">HAMILTON PARK </v>
      </c>
      <c r="V561">
        <v>0</v>
      </c>
      <c r="W561" t="s">
        <v>19</v>
      </c>
      <c r="X561">
        <f t="shared" si="71"/>
        <v>2023</v>
      </c>
    </row>
    <row r="562" spans="1:24" x14ac:dyDescent="0.25">
      <c r="A562" s="10" t="str">
        <f t="shared" si="64"/>
        <v/>
      </c>
      <c r="B562" s="10" t="str">
        <f t="shared" si="65"/>
        <v/>
      </c>
      <c r="C562" s="10" t="str">
        <f t="shared" si="66"/>
        <v>Evening45106</v>
      </c>
      <c r="D562" s="5" t="str">
        <f>IF('by region'!$C$2="Any","Any",'Fixture list'!W562)&amp;M562&amp;IF('by region'!$I$2="Any","Any",N562)&amp;G562</f>
        <v>AnyFlatAny45106</v>
      </c>
      <c r="E562" s="5" t="e">
        <f>IF(I562=#REF!,'Fixture list'!G562,"")</f>
        <v>#REF!</v>
      </c>
      <c r="F562" s="5" t="str">
        <f t="shared" si="67"/>
        <v>451064</v>
      </c>
      <c r="G562" s="13">
        <v>45106</v>
      </c>
      <c r="H562" s="14" t="s">
        <v>34</v>
      </c>
      <c r="I562" s="14" t="s">
        <v>86</v>
      </c>
      <c r="J562" s="14" t="s">
        <v>80</v>
      </c>
      <c r="K562" s="14" t="s">
        <v>10</v>
      </c>
      <c r="L562" s="14" t="s">
        <v>11</v>
      </c>
      <c r="M562" s="14" t="s">
        <v>25</v>
      </c>
      <c r="N562" s="14" t="s">
        <v>13</v>
      </c>
      <c r="O562" s="14" t="s">
        <v>14</v>
      </c>
      <c r="P562" s="14" t="s">
        <v>889</v>
      </c>
      <c r="Q562" s="12">
        <f t="shared" si="68"/>
        <v>2</v>
      </c>
      <c r="R562" s="12" cm="1">
        <f t="array" ref="R562">SUMPRODUCT(($G$2:$G$3117=G562)*(Q562&gt;$Q$2:$Q$3117))+1</f>
        <v>4</v>
      </c>
      <c r="S562" s="12">
        <f t="shared" si="69"/>
        <v>400860</v>
      </c>
      <c r="T562" cm="1">
        <f t="array" ref="T562">SUMPRODUCT(($G$2:$G$3117=G562)*(S562&gt;$S$2:$S$3117))+1</f>
        <v>4</v>
      </c>
      <c r="U562" t="str">
        <f t="shared" si="70"/>
        <v>HAMILTON PARK †</v>
      </c>
      <c r="V562">
        <v>0</v>
      </c>
      <c r="W562" t="s">
        <v>19</v>
      </c>
      <c r="X562">
        <f t="shared" si="71"/>
        <v>2023</v>
      </c>
    </row>
    <row r="563" spans="1:24" x14ac:dyDescent="0.25">
      <c r="A563" s="10" t="str">
        <f t="shared" si="64"/>
        <v/>
      </c>
      <c r="B563" s="10" t="str">
        <f t="shared" si="65"/>
        <v/>
      </c>
      <c r="C563" s="10" t="str">
        <f t="shared" si="66"/>
        <v>Afternoon45111</v>
      </c>
      <c r="D563" s="5" t="str">
        <f>IF('by region'!$C$2="Any","Any",'Fixture list'!W563)&amp;M563&amp;IF('by region'!$I$2="Any","Any",N563)&amp;G563</f>
        <v>AnyFlatAny45111</v>
      </c>
      <c r="E563" s="5" t="e">
        <f>IF(I563=#REF!,'Fixture list'!G563,"")</f>
        <v>#REF!</v>
      </c>
      <c r="F563" s="5" t="str">
        <f t="shared" si="67"/>
        <v>451112</v>
      </c>
      <c r="G563" s="13">
        <v>45111</v>
      </c>
      <c r="H563" s="14" t="s">
        <v>7</v>
      </c>
      <c r="I563" s="14" t="s">
        <v>86</v>
      </c>
      <c r="J563" s="14" t="s">
        <v>9</v>
      </c>
      <c r="K563" s="14" t="s">
        <v>10</v>
      </c>
      <c r="L563" s="14" t="s">
        <v>11</v>
      </c>
      <c r="M563" s="14" t="s">
        <v>25</v>
      </c>
      <c r="N563" s="14" t="s">
        <v>13</v>
      </c>
      <c r="O563" s="14" t="s">
        <v>14</v>
      </c>
      <c r="P563" s="14" t="s">
        <v>915</v>
      </c>
      <c r="Q563" s="12">
        <f t="shared" si="68"/>
        <v>1</v>
      </c>
      <c r="R563" s="12" cm="1">
        <f t="array" ref="R563">SUMPRODUCT(($G$2:$G$3117=G563)*(Q563&gt;$Q$2:$Q$3117))+1</f>
        <v>1</v>
      </c>
      <c r="S563" s="12">
        <f t="shared" si="69"/>
        <v>100851</v>
      </c>
      <c r="T563" cm="1">
        <f t="array" ref="T563">SUMPRODUCT(($G$2:$G$3117=G563)*(S563&gt;$S$2:$S$3117))+1</f>
        <v>2</v>
      </c>
      <c r="U563" t="str">
        <f t="shared" si="70"/>
        <v xml:space="preserve">HAMILTON PARK </v>
      </c>
      <c r="V563">
        <v>0</v>
      </c>
      <c r="W563" t="s">
        <v>11</v>
      </c>
      <c r="X563">
        <f t="shared" si="71"/>
        <v>2023</v>
      </c>
    </row>
    <row r="564" spans="1:24" x14ac:dyDescent="0.25">
      <c r="A564" s="10" t="str">
        <f t="shared" si="64"/>
        <v/>
      </c>
      <c r="B564" s="10" t="str">
        <f t="shared" si="65"/>
        <v/>
      </c>
      <c r="C564" s="10" t="str">
        <f t="shared" si="66"/>
        <v>Evening45122</v>
      </c>
      <c r="D564" s="5" t="str">
        <f>IF('by region'!$C$2="Any","Any",'Fixture list'!W564)&amp;M564&amp;IF('by region'!$I$2="Any","Any",N564)&amp;G564</f>
        <v>AnyFlatAny45122</v>
      </c>
      <c r="E564" s="5" t="e">
        <f>IF(I564=#REF!,'Fixture list'!G564,"")</f>
        <v>#REF!</v>
      </c>
      <c r="F564" s="5" t="str">
        <f t="shared" si="67"/>
        <v>451225</v>
      </c>
      <c r="G564" s="13">
        <v>45122</v>
      </c>
      <c r="H564" s="14" t="s">
        <v>37</v>
      </c>
      <c r="I564" s="14" t="s">
        <v>86</v>
      </c>
      <c r="J564" s="14" t="s">
        <v>80</v>
      </c>
      <c r="K564" s="14" t="s">
        <v>10</v>
      </c>
      <c r="L564" s="14" t="s">
        <v>11</v>
      </c>
      <c r="M564" s="14" t="s">
        <v>25</v>
      </c>
      <c r="N564" s="14" t="s">
        <v>13</v>
      </c>
      <c r="O564" s="14" t="s">
        <v>14</v>
      </c>
      <c r="P564" s="14" t="s">
        <v>966</v>
      </c>
      <c r="Q564" s="12">
        <f t="shared" si="68"/>
        <v>2</v>
      </c>
      <c r="R564" s="12" cm="1">
        <f t="array" ref="R564">SUMPRODUCT(($G$2:$G$3117=G564)*(Q564&gt;$Q$2:$Q$3117))+1</f>
        <v>5</v>
      </c>
      <c r="S564" s="12">
        <f t="shared" si="69"/>
        <v>500868</v>
      </c>
      <c r="T564" cm="1">
        <f t="array" ref="T564">SUMPRODUCT(($G$2:$G$3117=G564)*(S564&gt;$S$2:$S$3117))+1</f>
        <v>5</v>
      </c>
      <c r="U564" t="str">
        <f t="shared" si="70"/>
        <v>HAMILTON PARK †</v>
      </c>
      <c r="V564">
        <v>0</v>
      </c>
      <c r="W564" t="s">
        <v>19</v>
      </c>
      <c r="X564">
        <f t="shared" si="71"/>
        <v>2023</v>
      </c>
    </row>
    <row r="565" spans="1:24" x14ac:dyDescent="0.25">
      <c r="A565" s="10" t="str">
        <f t="shared" si="64"/>
        <v/>
      </c>
      <c r="B565" s="10" t="str">
        <f t="shared" si="65"/>
        <v/>
      </c>
      <c r="C565" s="10" t="str">
        <f t="shared" si="66"/>
        <v>Afternoon45127</v>
      </c>
      <c r="D565" s="5" t="str">
        <f>IF('by region'!$C$2="Any","Any",'Fixture list'!W565)&amp;M565&amp;IF('by region'!$I$2="Any","Any",N565)&amp;G565</f>
        <v>AnyFlatAny45127</v>
      </c>
      <c r="E565" s="5" t="e">
        <f>IF(I565=#REF!,'Fixture list'!G565,"")</f>
        <v>#REF!</v>
      </c>
      <c r="F565" s="5" t="str">
        <f t="shared" si="67"/>
        <v>451272</v>
      </c>
      <c r="G565" s="13">
        <v>45127</v>
      </c>
      <c r="H565" s="14" t="s">
        <v>34</v>
      </c>
      <c r="I565" s="14" t="s">
        <v>86</v>
      </c>
      <c r="J565" s="14" t="s">
        <v>9</v>
      </c>
      <c r="K565" s="14" t="s">
        <v>10</v>
      </c>
      <c r="L565" s="14" t="s">
        <v>11</v>
      </c>
      <c r="M565" s="14" t="s">
        <v>25</v>
      </c>
      <c r="N565" s="14" t="s">
        <v>13</v>
      </c>
      <c r="O565" s="14" t="s">
        <v>14</v>
      </c>
      <c r="P565" s="14" t="s">
        <v>987</v>
      </c>
      <c r="Q565" s="12">
        <f t="shared" si="68"/>
        <v>1</v>
      </c>
      <c r="R565" s="12" cm="1">
        <f t="array" ref="R565">SUMPRODUCT(($G$2:$G$3117=G565)*(Q565&gt;$Q$2:$Q$3117))+1</f>
        <v>1</v>
      </c>
      <c r="S565" s="12">
        <f t="shared" si="69"/>
        <v>100854</v>
      </c>
      <c r="T565" cm="1">
        <f t="array" ref="T565">SUMPRODUCT(($G$2:$G$3117=G565)*(S565&gt;$S$2:$S$3117))+1</f>
        <v>2</v>
      </c>
      <c r="U565" t="str">
        <f t="shared" si="70"/>
        <v xml:space="preserve">HAMILTON PARK </v>
      </c>
      <c r="V565">
        <v>0</v>
      </c>
      <c r="W565" t="s">
        <v>11</v>
      </c>
      <c r="X565">
        <f t="shared" si="71"/>
        <v>2023</v>
      </c>
    </row>
    <row r="566" spans="1:24" x14ac:dyDescent="0.25">
      <c r="A566" s="10" t="str">
        <f t="shared" si="64"/>
        <v/>
      </c>
      <c r="B566" s="10" t="str">
        <f t="shared" si="65"/>
        <v/>
      </c>
      <c r="C566" s="10" t="str">
        <f t="shared" si="66"/>
        <v>Evening45128</v>
      </c>
      <c r="D566" s="5" t="str">
        <f>IF('by region'!$C$2="Any","Any",'Fixture list'!W566)&amp;M566&amp;IF('by region'!$I$2="Any","Any",N566)&amp;G566</f>
        <v>AnyFlatAny45128</v>
      </c>
      <c r="E566" s="5" t="e">
        <f>IF(I566=#REF!,'Fixture list'!G566,"")</f>
        <v>#REF!</v>
      </c>
      <c r="F566" s="5" t="str">
        <f t="shared" si="67"/>
        <v>451284</v>
      </c>
      <c r="G566" s="13">
        <v>45128</v>
      </c>
      <c r="H566" s="14" t="s">
        <v>35</v>
      </c>
      <c r="I566" s="14" t="s">
        <v>86</v>
      </c>
      <c r="J566" s="14" t="s">
        <v>80</v>
      </c>
      <c r="K566" s="14" t="s">
        <v>10</v>
      </c>
      <c r="L566" s="14" t="s">
        <v>11</v>
      </c>
      <c r="M566" s="14" t="s">
        <v>25</v>
      </c>
      <c r="N566" s="14" t="s">
        <v>13</v>
      </c>
      <c r="O566" s="14" t="s">
        <v>14</v>
      </c>
      <c r="P566" s="14" t="s">
        <v>990</v>
      </c>
      <c r="Q566" s="12">
        <f t="shared" si="68"/>
        <v>2</v>
      </c>
      <c r="R566" s="12" cm="1">
        <f t="array" ref="R566">SUMPRODUCT(($G$2:$G$3117=G566)*(Q566&gt;$Q$2:$Q$3117))+1</f>
        <v>4</v>
      </c>
      <c r="S566" s="12">
        <f t="shared" si="69"/>
        <v>400857</v>
      </c>
      <c r="T566" cm="1">
        <f t="array" ref="T566">SUMPRODUCT(($G$2:$G$3117=G566)*(S566&gt;$S$2:$S$3117))+1</f>
        <v>4</v>
      </c>
      <c r="U566" t="str">
        <f t="shared" si="70"/>
        <v>HAMILTON PARK †</v>
      </c>
      <c r="V566">
        <v>0</v>
      </c>
      <c r="W566" t="s">
        <v>17</v>
      </c>
      <c r="X566">
        <f t="shared" si="71"/>
        <v>2023</v>
      </c>
    </row>
    <row r="567" spans="1:24" x14ac:dyDescent="0.25">
      <c r="A567" s="10" t="str">
        <f t="shared" si="64"/>
        <v/>
      </c>
      <c r="B567" s="10" t="str">
        <f t="shared" si="65"/>
        <v/>
      </c>
      <c r="C567" s="10" t="str">
        <f t="shared" si="66"/>
        <v>Evening45143</v>
      </c>
      <c r="D567" s="5" t="str">
        <f>IF('by region'!$C$2="Any","Any",'Fixture list'!W567)&amp;M567&amp;IF('by region'!$I$2="Any","Any",N567)&amp;G567</f>
        <v>AnyFlatAny45143</v>
      </c>
      <c r="E567" s="5" t="e">
        <f>IF(I567=#REF!,'Fixture list'!G567,"")</f>
        <v>#REF!</v>
      </c>
      <c r="F567" s="5" t="str">
        <f t="shared" si="67"/>
        <v>451435</v>
      </c>
      <c r="G567" s="13">
        <v>45143</v>
      </c>
      <c r="H567" s="14" t="s">
        <v>37</v>
      </c>
      <c r="I567" s="14" t="s">
        <v>86</v>
      </c>
      <c r="J567" s="14" t="s">
        <v>80</v>
      </c>
      <c r="K567" s="14" t="s">
        <v>10</v>
      </c>
      <c r="L567" s="14" t="s">
        <v>11</v>
      </c>
      <c r="M567" s="14" t="s">
        <v>25</v>
      </c>
      <c r="N567" s="14" t="s">
        <v>13</v>
      </c>
      <c r="O567" s="14" t="s">
        <v>14</v>
      </c>
      <c r="P567" s="14" t="s">
        <v>1065</v>
      </c>
      <c r="Q567" s="12">
        <f t="shared" si="68"/>
        <v>2</v>
      </c>
      <c r="R567" s="12" cm="1">
        <f t="array" ref="R567">SUMPRODUCT(($G$2:$G$3117=G567)*(Q567&gt;$Q$2:$Q$3117))+1</f>
        <v>5</v>
      </c>
      <c r="S567" s="12">
        <f t="shared" si="69"/>
        <v>500869</v>
      </c>
      <c r="T567" cm="1">
        <f t="array" ref="T567">SUMPRODUCT(($G$2:$G$3117=G567)*(S567&gt;$S$2:$S$3117))+1</f>
        <v>5</v>
      </c>
      <c r="U567" t="str">
        <f t="shared" si="70"/>
        <v>HAMILTON PARK †</v>
      </c>
      <c r="V567">
        <v>0</v>
      </c>
      <c r="W567" t="s">
        <v>19</v>
      </c>
      <c r="X567">
        <f t="shared" si="71"/>
        <v>2023</v>
      </c>
    </row>
    <row r="568" spans="1:24" x14ac:dyDescent="0.25">
      <c r="A568" s="10" t="str">
        <f t="shared" si="64"/>
        <v/>
      </c>
      <c r="B568" s="10" t="str">
        <f t="shared" si="65"/>
        <v/>
      </c>
      <c r="C568" s="10" t="str">
        <f t="shared" si="66"/>
        <v>Evening45152</v>
      </c>
      <c r="D568" s="5" t="str">
        <f>IF('by region'!$C$2="Any","Any",'Fixture list'!W568)&amp;M568&amp;IF('by region'!$I$2="Any","Any",N568)&amp;G568</f>
        <v>AnyFlatAny45152</v>
      </c>
      <c r="E568" s="5" t="e">
        <f>IF(I568=#REF!,'Fixture list'!G568,"")</f>
        <v>#REF!</v>
      </c>
      <c r="F568" s="5" t="str">
        <f t="shared" si="67"/>
        <v>451523</v>
      </c>
      <c r="G568" s="13">
        <v>45152</v>
      </c>
      <c r="H568" s="14" t="s">
        <v>42</v>
      </c>
      <c r="I568" s="14" t="s">
        <v>86</v>
      </c>
      <c r="J568" s="14" t="s">
        <v>80</v>
      </c>
      <c r="K568" s="14" t="s">
        <v>10</v>
      </c>
      <c r="L568" s="14" t="s">
        <v>11</v>
      </c>
      <c r="M568" s="14" t="s">
        <v>25</v>
      </c>
      <c r="N568" s="14" t="s">
        <v>13</v>
      </c>
      <c r="O568" s="14" t="s">
        <v>14</v>
      </c>
      <c r="P568" s="14" t="s">
        <v>1105</v>
      </c>
      <c r="Q568" s="12">
        <f t="shared" si="68"/>
        <v>2</v>
      </c>
      <c r="R568" s="12" cm="1">
        <f t="array" ref="R568">SUMPRODUCT(($G$2:$G$3117=G568)*(Q568&gt;$Q$2:$Q$3117))+1</f>
        <v>3</v>
      </c>
      <c r="S568" s="12">
        <f t="shared" si="69"/>
        <v>300856</v>
      </c>
      <c r="T568" cm="1">
        <f t="array" ref="T568">SUMPRODUCT(($G$2:$G$3117=G568)*(S568&gt;$S$2:$S$3117))+1</f>
        <v>3</v>
      </c>
      <c r="U568" t="str">
        <f t="shared" si="70"/>
        <v>HAMILTON PARK †</v>
      </c>
      <c r="V568">
        <v>0</v>
      </c>
      <c r="W568" t="s">
        <v>19</v>
      </c>
      <c r="X568">
        <f t="shared" si="71"/>
        <v>2023</v>
      </c>
    </row>
    <row r="569" spans="1:24" x14ac:dyDescent="0.25">
      <c r="A569" s="10" t="str">
        <f t="shared" si="64"/>
        <v/>
      </c>
      <c r="B569" s="10" t="str">
        <f t="shared" si="65"/>
        <v/>
      </c>
      <c r="C569" s="10" t="str">
        <f t="shared" si="66"/>
        <v>Evening45163</v>
      </c>
      <c r="D569" s="5" t="str">
        <f>IF('by region'!$C$2="Any","Any",'Fixture list'!W569)&amp;M569&amp;IF('by region'!$I$2="Any","Any",N569)&amp;G569</f>
        <v>AnyFlatAny45163</v>
      </c>
      <c r="E569" s="5" t="e">
        <f>IF(I569=#REF!,'Fixture list'!G569,"")</f>
        <v>#REF!</v>
      </c>
      <c r="F569" s="5" t="str">
        <f t="shared" si="67"/>
        <v>451635</v>
      </c>
      <c r="G569" s="13">
        <v>45163</v>
      </c>
      <c r="H569" s="14" t="s">
        <v>35</v>
      </c>
      <c r="I569" s="14" t="s">
        <v>86</v>
      </c>
      <c r="J569" s="14" t="s">
        <v>80</v>
      </c>
      <c r="K569" s="14" t="s">
        <v>10</v>
      </c>
      <c r="L569" s="14" t="s">
        <v>17</v>
      </c>
      <c r="M569" s="14" t="s">
        <v>25</v>
      </c>
      <c r="N569" s="14" t="s">
        <v>13</v>
      </c>
      <c r="O569" s="14" t="s">
        <v>14</v>
      </c>
      <c r="P569" s="14" t="s">
        <v>1152</v>
      </c>
      <c r="Q569" s="12">
        <f t="shared" si="68"/>
        <v>2</v>
      </c>
      <c r="R569" s="12" cm="1">
        <f t="array" ref="R569">SUMPRODUCT(($G$2:$G$3117=G569)*(Q569&gt;$Q$2:$Q$3117))+1</f>
        <v>4</v>
      </c>
      <c r="S569" s="12">
        <f t="shared" si="69"/>
        <v>412769</v>
      </c>
      <c r="T569" cm="1">
        <f t="array" ref="T569">SUMPRODUCT(($G$2:$G$3117=G569)*(S569&gt;$S$2:$S$3117))+1</f>
        <v>5</v>
      </c>
      <c r="U569" t="str">
        <f t="shared" si="70"/>
        <v>HAMILTON PARK †</v>
      </c>
      <c r="V569">
        <v>0</v>
      </c>
      <c r="W569" t="s">
        <v>11</v>
      </c>
      <c r="X569">
        <f t="shared" si="71"/>
        <v>2023</v>
      </c>
    </row>
    <row r="570" spans="1:24" x14ac:dyDescent="0.25">
      <c r="A570" s="10" t="str">
        <f t="shared" si="64"/>
        <v/>
      </c>
      <c r="B570" s="10" t="str">
        <f t="shared" si="65"/>
        <v/>
      </c>
      <c r="C570" s="10" t="str">
        <f t="shared" si="66"/>
        <v>Evening45174</v>
      </c>
      <c r="D570" s="5" t="str">
        <f>IF('by region'!$C$2="Any","Any",'Fixture list'!W570)&amp;M570&amp;IF('by region'!$I$2="Any","Any",N570)&amp;G570</f>
        <v>AnyFlatAny45174</v>
      </c>
      <c r="E570" s="5" t="e">
        <f>IF(I570=#REF!,'Fixture list'!G570,"")</f>
        <v>#REF!</v>
      </c>
      <c r="F570" s="5" t="str">
        <f t="shared" si="67"/>
        <v>451743</v>
      </c>
      <c r="G570" s="13">
        <v>45174</v>
      </c>
      <c r="H570" s="14" t="s">
        <v>7</v>
      </c>
      <c r="I570" s="14" t="s">
        <v>86</v>
      </c>
      <c r="J570" s="14" t="s">
        <v>80</v>
      </c>
      <c r="K570" s="14" t="s">
        <v>10</v>
      </c>
      <c r="L570" s="14" t="s">
        <v>19</v>
      </c>
      <c r="M570" s="14" t="s">
        <v>25</v>
      </c>
      <c r="N570" s="14" t="s">
        <v>13</v>
      </c>
      <c r="O570" s="14" t="s">
        <v>14</v>
      </c>
      <c r="P570" s="14" t="s">
        <v>1203</v>
      </c>
      <c r="Q570" s="12">
        <f t="shared" si="68"/>
        <v>2</v>
      </c>
      <c r="R570" s="12" cm="1">
        <f t="array" ref="R570">SUMPRODUCT(($G$2:$G$3117=G570)*(Q570&gt;$Q$2:$Q$3117))+1</f>
        <v>3</v>
      </c>
      <c r="S570" s="12">
        <f t="shared" si="69"/>
        <v>300862</v>
      </c>
      <c r="T570" cm="1">
        <f t="array" ref="T570">SUMPRODUCT(($G$2:$G$3117=G570)*(S570&gt;$S$2:$S$3117))+1</f>
        <v>3</v>
      </c>
      <c r="U570" t="str">
        <f t="shared" si="70"/>
        <v>HAMILTON PARK †</v>
      </c>
      <c r="V570">
        <v>0</v>
      </c>
      <c r="W570" t="s">
        <v>11</v>
      </c>
      <c r="X570">
        <f t="shared" si="71"/>
        <v>2023</v>
      </c>
    </row>
    <row r="571" spans="1:24" x14ac:dyDescent="0.25">
      <c r="A571" s="10" t="str">
        <f t="shared" si="64"/>
        <v/>
      </c>
      <c r="B571" s="10" t="str">
        <f t="shared" si="65"/>
        <v/>
      </c>
      <c r="C571" s="10" t="str">
        <f t="shared" si="66"/>
        <v>Afternoon45193</v>
      </c>
      <c r="D571" s="5" t="str">
        <f>IF('by region'!$C$2="Any","Any",'Fixture list'!W571)&amp;M571&amp;IF('by region'!$I$2="Any","Any",N571)&amp;G571</f>
        <v>AnyFlatAny45193</v>
      </c>
      <c r="E571" s="5" t="e">
        <f>IF(I571=#REF!,'Fixture list'!G571,"")</f>
        <v>#REF!</v>
      </c>
      <c r="F571" s="5" t="str">
        <f t="shared" si="67"/>
        <v>451931</v>
      </c>
      <c r="G571" s="13">
        <v>45193</v>
      </c>
      <c r="H571" s="14" t="s">
        <v>40</v>
      </c>
      <c r="I571" s="14" t="s">
        <v>86</v>
      </c>
      <c r="J571" s="14" t="s">
        <v>9</v>
      </c>
      <c r="K571" s="14" t="s">
        <v>10</v>
      </c>
      <c r="L571" s="14" t="s">
        <v>19</v>
      </c>
      <c r="M571" s="14" t="s">
        <v>25</v>
      </c>
      <c r="N571" s="14" t="s">
        <v>13</v>
      </c>
      <c r="O571" s="14" t="s">
        <v>14</v>
      </c>
      <c r="P571" s="14" t="s">
        <v>1281</v>
      </c>
      <c r="Q571" s="12">
        <f t="shared" si="68"/>
        <v>1</v>
      </c>
      <c r="R571" s="12" cm="1">
        <f t="array" ref="R571">SUMPRODUCT(($G$2:$G$3117=G571)*(Q571&gt;$Q$2:$Q$3117))+1</f>
        <v>1</v>
      </c>
      <c r="S571" s="12">
        <f t="shared" si="69"/>
        <v>100849</v>
      </c>
      <c r="T571" cm="1">
        <f t="array" ref="T571">SUMPRODUCT(($G$2:$G$3117=G571)*(S571&gt;$S$2:$S$3117))+1</f>
        <v>1</v>
      </c>
      <c r="U571" t="str">
        <f t="shared" si="70"/>
        <v xml:space="preserve">HAMILTON PARK </v>
      </c>
      <c r="V571">
        <v>0</v>
      </c>
      <c r="W571" t="s">
        <v>19</v>
      </c>
      <c r="X571">
        <f t="shared" si="71"/>
        <v>2023</v>
      </c>
    </row>
    <row r="572" spans="1:24" x14ac:dyDescent="0.25">
      <c r="A572" s="10" t="str">
        <f t="shared" si="64"/>
        <v/>
      </c>
      <c r="B572" s="10" t="str">
        <f t="shared" si="65"/>
        <v/>
      </c>
      <c r="C572" s="10" t="str">
        <f t="shared" si="66"/>
        <v>Afternoon45194</v>
      </c>
      <c r="D572" s="5" t="str">
        <f>IF('by region'!$C$2="Any","Any",'Fixture list'!W572)&amp;M572&amp;IF('by region'!$I$2="Any","Any",N572)&amp;G572</f>
        <v>AnyFlatAny45194</v>
      </c>
      <c r="E572" s="5" t="e">
        <f>IF(I572=#REF!,'Fixture list'!G572,"")</f>
        <v>#REF!</v>
      </c>
      <c r="F572" s="5" t="str">
        <f t="shared" si="67"/>
        <v>451941</v>
      </c>
      <c r="G572" s="13">
        <v>45194</v>
      </c>
      <c r="H572" s="14" t="s">
        <v>42</v>
      </c>
      <c r="I572" s="14" t="s">
        <v>86</v>
      </c>
      <c r="J572" s="14" t="s">
        <v>9</v>
      </c>
      <c r="K572" s="14" t="s">
        <v>10</v>
      </c>
      <c r="L572" s="14" t="s">
        <v>17</v>
      </c>
      <c r="M572" s="14" t="s">
        <v>25</v>
      </c>
      <c r="N572" s="14" t="s">
        <v>13</v>
      </c>
      <c r="O572" s="14" t="s">
        <v>14</v>
      </c>
      <c r="P572" s="14" t="s">
        <v>1284</v>
      </c>
      <c r="Q572" s="12">
        <f t="shared" si="68"/>
        <v>1</v>
      </c>
      <c r="R572" s="12" cm="1">
        <f t="array" ref="R572">SUMPRODUCT(($G$2:$G$3117=G572)*(Q572&gt;$Q$2:$Q$3117))+1</f>
        <v>1</v>
      </c>
      <c r="S572" s="12">
        <f t="shared" si="69"/>
        <v>100867</v>
      </c>
      <c r="T572" cm="1">
        <f t="array" ref="T572">SUMPRODUCT(($G$2:$G$3117=G572)*(S572&gt;$S$2:$S$3117))+1</f>
        <v>1</v>
      </c>
      <c r="U572" t="str">
        <f t="shared" si="70"/>
        <v xml:space="preserve">HAMILTON PARK </v>
      </c>
      <c r="V572">
        <v>0</v>
      </c>
      <c r="W572" t="s">
        <v>11</v>
      </c>
      <c r="X572">
        <f t="shared" si="71"/>
        <v>2023</v>
      </c>
    </row>
    <row r="573" spans="1:24" x14ac:dyDescent="0.25">
      <c r="A573" s="10" t="str">
        <f t="shared" si="64"/>
        <v/>
      </c>
      <c r="B573" s="10" t="str">
        <f t="shared" si="65"/>
        <v/>
      </c>
      <c r="C573" s="10" t="str">
        <f t="shared" si="66"/>
        <v>Afternoon45201</v>
      </c>
      <c r="D573" s="5" t="str">
        <f>IF('by region'!$C$2="Any","Any",'Fixture list'!W573)&amp;M573&amp;IF('by region'!$I$2="Any","Any",N573)&amp;G573</f>
        <v>AnyFlatAny45201</v>
      </c>
      <c r="E573" s="5" t="e">
        <f>IF(I573=#REF!,'Fixture list'!G573,"")</f>
        <v>#REF!</v>
      </c>
      <c r="F573" s="5" t="str">
        <f t="shared" si="67"/>
        <v>452012</v>
      </c>
      <c r="G573" s="13">
        <v>45201</v>
      </c>
      <c r="H573" s="14" t="s">
        <v>42</v>
      </c>
      <c r="I573" s="14" t="s">
        <v>86</v>
      </c>
      <c r="J573" s="14" t="s">
        <v>9</v>
      </c>
      <c r="K573" s="14" t="s">
        <v>10</v>
      </c>
      <c r="L573" s="14" t="s">
        <v>19</v>
      </c>
      <c r="M573" s="14" t="s">
        <v>25</v>
      </c>
      <c r="N573" s="14" t="s">
        <v>13</v>
      </c>
      <c r="O573" s="14" t="s">
        <v>14</v>
      </c>
      <c r="P573" s="14" t="s">
        <v>1313</v>
      </c>
      <c r="Q573" s="12">
        <f t="shared" si="68"/>
        <v>1</v>
      </c>
      <c r="R573" s="12" cm="1">
        <f t="array" ref="R573">SUMPRODUCT(($G$2:$G$3117=G573)*(Q573&gt;$Q$2:$Q$3117))+1</f>
        <v>1</v>
      </c>
      <c r="S573" s="12">
        <f t="shared" si="69"/>
        <v>100861</v>
      </c>
      <c r="T573" cm="1">
        <f t="array" ref="T573">SUMPRODUCT(($G$2:$G$3117=G573)*(S573&gt;$S$2:$S$3117))+1</f>
        <v>2</v>
      </c>
      <c r="U573" t="str">
        <f t="shared" si="70"/>
        <v xml:space="preserve">HAMILTON PARK </v>
      </c>
      <c r="V573">
        <v>0</v>
      </c>
      <c r="W573" t="s">
        <v>19</v>
      </c>
      <c r="X573">
        <f t="shared" si="71"/>
        <v>2023</v>
      </c>
    </row>
    <row r="574" spans="1:24" x14ac:dyDescent="0.25">
      <c r="A574" s="10" t="str">
        <f t="shared" si="64"/>
        <v/>
      </c>
      <c r="B574" s="10" t="str">
        <f t="shared" si="65"/>
        <v/>
      </c>
      <c r="C574" s="10" t="str">
        <f t="shared" si="66"/>
        <v>Afternoon44947</v>
      </c>
      <c r="D574" s="5" t="str">
        <f>IF('by region'!$C$2="Any","Any",'Fixture list'!W574)&amp;M574&amp;IF('by region'!$I$2="Any","Any",N574)&amp;G574</f>
        <v>AnyJumpAny44947</v>
      </c>
      <c r="E574" s="5" t="e">
        <f>IF(I574=#REF!,'Fixture list'!G574,"")</f>
        <v>#REF!</v>
      </c>
      <c r="F574" s="5" t="str">
        <f t="shared" si="67"/>
        <v>449472</v>
      </c>
      <c r="G574" s="13">
        <v>44947</v>
      </c>
      <c r="H574" s="14" t="s">
        <v>37</v>
      </c>
      <c r="I574" s="14" t="s">
        <v>56</v>
      </c>
      <c r="J574" s="14" t="s">
        <v>9</v>
      </c>
      <c r="K574" s="14" t="s">
        <v>16</v>
      </c>
      <c r="L574" s="14" t="s">
        <v>11</v>
      </c>
      <c r="M574" s="14" t="s">
        <v>12</v>
      </c>
      <c r="N574" s="14" t="s">
        <v>13</v>
      </c>
      <c r="O574" s="14" t="s">
        <v>14</v>
      </c>
      <c r="P574" s="14" t="s">
        <v>238</v>
      </c>
      <c r="Q574" s="12">
        <f t="shared" si="68"/>
        <v>1</v>
      </c>
      <c r="R574" s="12" cm="1">
        <f t="array" ref="R574">SUMPRODUCT(($G$2:$G$3117=G574)*(Q574&gt;$Q$2:$Q$3117))+1</f>
        <v>1</v>
      </c>
      <c r="S574" s="12">
        <f t="shared" si="69"/>
        <v>100871</v>
      </c>
      <c r="T574" cm="1">
        <f t="array" ref="T574">SUMPRODUCT(($G$2:$G$3117=G574)*(S574&gt;$S$2:$S$3117))+1</f>
        <v>2</v>
      </c>
      <c r="U574" t="str">
        <f t="shared" si="70"/>
        <v xml:space="preserve">Haydock Park </v>
      </c>
      <c r="V574">
        <v>0</v>
      </c>
      <c r="W574" t="s">
        <v>11</v>
      </c>
      <c r="X574">
        <f t="shared" si="71"/>
        <v>2023</v>
      </c>
    </row>
    <row r="575" spans="1:24" x14ac:dyDescent="0.25">
      <c r="A575" s="10" t="str">
        <f t="shared" si="64"/>
        <v/>
      </c>
      <c r="B575" s="10" t="str">
        <f t="shared" si="65"/>
        <v/>
      </c>
      <c r="C575" s="10" t="str">
        <f t="shared" si="66"/>
        <v>Afternoon44975</v>
      </c>
      <c r="D575" s="5" t="str">
        <f>IF('by region'!$C$2="Any","Any",'Fixture list'!W575)&amp;M575&amp;IF('by region'!$I$2="Any","Any",N575)&amp;G575</f>
        <v>AnyJumpAny44975</v>
      </c>
      <c r="E575" s="5" t="e">
        <f>IF(I575=#REF!,'Fixture list'!G575,"")</f>
        <v>#REF!</v>
      </c>
      <c r="F575" s="5" t="str">
        <f t="shared" si="67"/>
        <v>449752</v>
      </c>
      <c r="G575" s="13">
        <v>44975</v>
      </c>
      <c r="H575" s="14" t="s">
        <v>37</v>
      </c>
      <c r="I575" s="14" t="s">
        <v>56</v>
      </c>
      <c r="J575" s="14" t="s">
        <v>9</v>
      </c>
      <c r="K575" s="14" t="s">
        <v>16</v>
      </c>
      <c r="L575" s="14" t="s">
        <v>11</v>
      </c>
      <c r="M575" s="14" t="s">
        <v>12</v>
      </c>
      <c r="N575" s="14" t="s">
        <v>13</v>
      </c>
      <c r="O575" s="14" t="s">
        <v>14</v>
      </c>
      <c r="P575" s="14" t="s">
        <v>338</v>
      </c>
      <c r="Q575" s="12">
        <f t="shared" si="68"/>
        <v>1</v>
      </c>
      <c r="R575" s="12" cm="1">
        <f t="array" ref="R575">SUMPRODUCT(($G$2:$G$3117=G575)*(Q575&gt;$Q$2:$Q$3117))+1</f>
        <v>1</v>
      </c>
      <c r="S575" s="12">
        <f t="shared" si="69"/>
        <v>100872</v>
      </c>
      <c r="T575" cm="1">
        <f t="array" ref="T575">SUMPRODUCT(($G$2:$G$3117=G575)*(S575&gt;$S$2:$S$3117))+1</f>
        <v>2</v>
      </c>
      <c r="U575" t="str">
        <f t="shared" si="70"/>
        <v xml:space="preserve">Haydock Park </v>
      </c>
      <c r="V575">
        <v>0</v>
      </c>
      <c r="W575" t="s">
        <v>17</v>
      </c>
      <c r="X575">
        <f t="shared" si="71"/>
        <v>2023</v>
      </c>
    </row>
    <row r="576" spans="1:24" x14ac:dyDescent="0.25">
      <c r="A576" s="10" t="str">
        <f t="shared" si="64"/>
        <v/>
      </c>
      <c r="B576" s="10" t="str">
        <f t="shared" si="65"/>
        <v/>
      </c>
      <c r="C576" s="10" t="str">
        <f t="shared" si="66"/>
        <v>Afternoon45007</v>
      </c>
      <c r="D576" s="5" t="str">
        <f>IF('by region'!$C$2="Any","Any",'Fixture list'!W576)&amp;M576&amp;IF('by region'!$I$2="Any","Any",N576)&amp;G576</f>
        <v>AnyJumpAny45007</v>
      </c>
      <c r="E576" s="5" t="e">
        <f>IF(I576=#REF!,'Fixture list'!G576,"")</f>
        <v>#REF!</v>
      </c>
      <c r="F576" s="5" t="str">
        <f t="shared" si="67"/>
        <v>450071</v>
      </c>
      <c r="G576" s="13">
        <v>45007</v>
      </c>
      <c r="H576" s="14" t="s">
        <v>27</v>
      </c>
      <c r="I576" s="14" t="s">
        <v>56</v>
      </c>
      <c r="J576" s="14" t="s">
        <v>9</v>
      </c>
      <c r="K576" s="14" t="s">
        <v>16</v>
      </c>
      <c r="L576" s="14" t="s">
        <v>11</v>
      </c>
      <c r="M576" s="14" t="s">
        <v>12</v>
      </c>
      <c r="N576" s="14" t="s">
        <v>13</v>
      </c>
      <c r="O576" s="14" t="s">
        <v>14</v>
      </c>
      <c r="P576" s="14" t="s">
        <v>453</v>
      </c>
      <c r="Q576" s="12">
        <f t="shared" si="68"/>
        <v>1</v>
      </c>
      <c r="R576" s="12" cm="1">
        <f t="array" ref="R576">SUMPRODUCT(($G$2:$G$3117=G576)*(Q576&gt;$Q$2:$Q$3117))+1</f>
        <v>1</v>
      </c>
      <c r="S576" s="12">
        <f t="shared" si="69"/>
        <v>100873</v>
      </c>
      <c r="T576" cm="1">
        <f t="array" ref="T576">SUMPRODUCT(($G$2:$G$3117=G576)*(S576&gt;$S$2:$S$3117))+1</f>
        <v>1</v>
      </c>
      <c r="U576" t="str">
        <f t="shared" si="70"/>
        <v xml:space="preserve">Haydock Park </v>
      </c>
      <c r="V576">
        <v>0</v>
      </c>
      <c r="W576" t="s">
        <v>11</v>
      </c>
      <c r="X576">
        <f t="shared" si="71"/>
        <v>2023</v>
      </c>
    </row>
    <row r="577" spans="1:24" x14ac:dyDescent="0.25">
      <c r="A577" s="10" t="str">
        <f t="shared" si="64"/>
        <v/>
      </c>
      <c r="B577" s="10" t="str">
        <f t="shared" si="65"/>
        <v/>
      </c>
      <c r="C577" s="10" t="str">
        <f t="shared" si="66"/>
        <v>Afternoon45024</v>
      </c>
      <c r="D577" s="5" t="str">
        <f>IF('by region'!$C$2="Any","Any",'Fixture list'!W577)&amp;M577&amp;IF('by region'!$I$2="Any","Any",N577)&amp;G577</f>
        <v>AnyJumpAny45024</v>
      </c>
      <c r="E577" s="5" t="e">
        <f>IF(I577=#REF!,'Fixture list'!G577,"")</f>
        <v>#REF!</v>
      </c>
      <c r="F577" s="5" t="str">
        <f t="shared" si="67"/>
        <v>450244</v>
      </c>
      <c r="G577" s="13">
        <v>45024</v>
      </c>
      <c r="H577" s="14" t="s">
        <v>37</v>
      </c>
      <c r="I577" s="14" t="s">
        <v>56</v>
      </c>
      <c r="J577" s="14" t="s">
        <v>9</v>
      </c>
      <c r="K577" s="14" t="s">
        <v>16</v>
      </c>
      <c r="L577" s="14" t="s">
        <v>11</v>
      </c>
      <c r="M577" s="14" t="s">
        <v>12</v>
      </c>
      <c r="N577" s="14" t="s">
        <v>13</v>
      </c>
      <c r="O577" s="14" t="s">
        <v>14</v>
      </c>
      <c r="P577" s="14" t="s">
        <v>513</v>
      </c>
      <c r="Q577" s="12">
        <f t="shared" si="68"/>
        <v>1</v>
      </c>
      <c r="R577" s="12" cm="1">
        <f t="array" ref="R577">SUMPRODUCT(($G$2:$G$3117=G577)*(Q577&gt;$Q$2:$Q$3117))+1</f>
        <v>1</v>
      </c>
      <c r="S577" s="12">
        <f t="shared" si="69"/>
        <v>101663</v>
      </c>
      <c r="T577" cm="1">
        <f t="array" ref="T577">SUMPRODUCT(($G$2:$G$3117=G577)*(S577&gt;$S$2:$S$3117))+1</f>
        <v>4</v>
      </c>
      <c r="U577" t="str">
        <f t="shared" si="70"/>
        <v xml:space="preserve">Haydock Park </v>
      </c>
      <c r="V577">
        <v>0</v>
      </c>
      <c r="W577" t="s">
        <v>17</v>
      </c>
      <c r="X577">
        <f t="shared" si="71"/>
        <v>2023</v>
      </c>
    </row>
    <row r="578" spans="1:24" x14ac:dyDescent="0.25">
      <c r="A578" s="10" t="str">
        <f t="shared" ref="A578:A641" si="72">IF(YEAR(G578)=2024,P578,"")</f>
        <v/>
      </c>
      <c r="B578" s="10" t="str">
        <f t="shared" ref="B578:B641" si="73">IF(YEAR(G578)=2025,P578,"")</f>
        <v/>
      </c>
      <c r="C578" s="10" t="str">
        <f t="shared" ref="C578:C641" si="74">J578&amp;G578</f>
        <v>Afternoon45045</v>
      </c>
      <c r="D578" s="5" t="str">
        <f>IF('by region'!$C$2="Any","Any",'Fixture list'!W578)&amp;M578&amp;IF('by region'!$I$2="Any","Any",N578)&amp;G578</f>
        <v>AnyFlatAny45045</v>
      </c>
      <c r="E578" s="5" t="e">
        <f>IF(I578=#REF!,'Fixture list'!G578,"")</f>
        <v>#REF!</v>
      </c>
      <c r="F578" s="5" t="str">
        <f t="shared" ref="F578:F641" si="75">G578&amp;T578</f>
        <v>450451</v>
      </c>
      <c r="G578" s="13">
        <v>45045</v>
      </c>
      <c r="H578" s="14" t="s">
        <v>37</v>
      </c>
      <c r="I578" s="14" t="s">
        <v>56</v>
      </c>
      <c r="J578" s="14" t="s">
        <v>9</v>
      </c>
      <c r="K578" s="14" t="s">
        <v>16</v>
      </c>
      <c r="L578" s="14" t="s">
        <v>11</v>
      </c>
      <c r="M578" s="14" t="s">
        <v>25</v>
      </c>
      <c r="N578" s="14" t="s">
        <v>13</v>
      </c>
      <c r="O578" s="14" t="s">
        <v>14</v>
      </c>
      <c r="P578" s="14" t="s">
        <v>599</v>
      </c>
      <c r="Q578" s="12">
        <f t="shared" ref="Q578:Q641" si="76">IF(J578="Afternoon",1,IF(J578="Evening",2,IF(J578="Floodlit",3,4)))</f>
        <v>1</v>
      </c>
      <c r="R578" s="12" cm="1">
        <f t="array" ref="R578">SUMPRODUCT(($G$2:$G$3117=G578)*(Q578&gt;$Q$2:$Q$3117))+1</f>
        <v>1</v>
      </c>
      <c r="S578" s="12">
        <f t="shared" ref="S578:S641" si="77">(R578*100000)+P578</f>
        <v>100874</v>
      </c>
      <c r="T578" cm="1">
        <f t="array" ref="T578">SUMPRODUCT(($G$2:$G$3117=G578)*(S578&gt;$S$2:$S$3117))+1</f>
        <v>1</v>
      </c>
      <c r="U578" t="str">
        <f t="shared" ref="U578:U641" si="78">_xlfn.CONCAT(IF(M578="Flat",UPPER(I578),I578)," ",IF(J578="Evening","†",IF(J578="Floodlit","#","")))</f>
        <v xml:space="preserve">HAYDOCK PARK </v>
      </c>
      <c r="V578">
        <v>0</v>
      </c>
      <c r="W578" t="s">
        <v>17</v>
      </c>
      <c r="X578">
        <f t="shared" ref="X578:X641" si="79">YEAR(G578)</f>
        <v>2023</v>
      </c>
    </row>
    <row r="579" spans="1:24" x14ac:dyDescent="0.25">
      <c r="A579" s="10" t="str">
        <f t="shared" si="72"/>
        <v/>
      </c>
      <c r="B579" s="10" t="str">
        <f t="shared" si="73"/>
        <v/>
      </c>
      <c r="C579" s="10" t="str">
        <f t="shared" si="74"/>
        <v>Afternoon45059</v>
      </c>
      <c r="D579" s="5" t="str">
        <f>IF('by region'!$C$2="Any","Any",'Fixture list'!W579)&amp;M579&amp;IF('by region'!$I$2="Any","Any",N579)&amp;G579</f>
        <v>AnyBothAny45059</v>
      </c>
      <c r="E579" s="5" t="e">
        <f>IF(I579=#REF!,'Fixture list'!G579,"")</f>
        <v>#REF!</v>
      </c>
      <c r="F579" s="5" t="str">
        <f t="shared" si="75"/>
        <v>450592</v>
      </c>
      <c r="G579" s="13">
        <v>45059</v>
      </c>
      <c r="H579" s="14" t="s">
        <v>37</v>
      </c>
      <c r="I579" s="14" t="s">
        <v>56</v>
      </c>
      <c r="J579" s="14" t="s">
        <v>9</v>
      </c>
      <c r="K579" s="14" t="s">
        <v>16</v>
      </c>
      <c r="L579" s="14" t="s">
        <v>11</v>
      </c>
      <c r="M579" s="14" t="s">
        <v>156</v>
      </c>
      <c r="N579" s="14" t="s">
        <v>13</v>
      </c>
      <c r="O579" s="14" t="s">
        <v>14</v>
      </c>
      <c r="P579" s="14" t="s">
        <v>663</v>
      </c>
      <c r="Q579" s="12">
        <f t="shared" si="76"/>
        <v>1</v>
      </c>
      <c r="R579" s="12" cm="1">
        <f t="array" ref="R579">SUMPRODUCT(($G$2:$G$3117=G579)*(Q579&gt;$Q$2:$Q$3117))+1</f>
        <v>1</v>
      </c>
      <c r="S579" s="12">
        <f t="shared" si="77"/>
        <v>100899</v>
      </c>
      <c r="T579" cm="1">
        <f t="array" ref="T579">SUMPRODUCT(($G$2:$G$3117=G579)*(S579&gt;$S$2:$S$3117))+1</f>
        <v>2</v>
      </c>
      <c r="U579" t="str">
        <f t="shared" si="78"/>
        <v xml:space="preserve">Haydock Park </v>
      </c>
      <c r="V579">
        <v>0</v>
      </c>
      <c r="W579" t="s">
        <v>11</v>
      </c>
      <c r="X579">
        <f t="shared" si="79"/>
        <v>2023</v>
      </c>
    </row>
    <row r="580" spans="1:24" x14ac:dyDescent="0.25">
      <c r="A580" s="10" t="str">
        <f t="shared" si="72"/>
        <v/>
      </c>
      <c r="B580" s="10" t="str">
        <f t="shared" si="73"/>
        <v/>
      </c>
      <c r="C580" s="10" t="str">
        <f t="shared" si="74"/>
        <v>Afternoon45071</v>
      </c>
      <c r="D580" s="5" t="str">
        <f>IF('by region'!$C$2="Any","Any",'Fixture list'!W580)&amp;M580&amp;IF('by region'!$I$2="Any","Any",N580)&amp;G580</f>
        <v>AnyFlatAny45071</v>
      </c>
      <c r="E580" s="5" t="e">
        <f>IF(I580=#REF!,'Fixture list'!G580,"")</f>
        <v>#REF!</v>
      </c>
      <c r="F580" s="5" t="str">
        <f t="shared" si="75"/>
        <v>450713</v>
      </c>
      <c r="G580" s="13">
        <v>45071</v>
      </c>
      <c r="H580" s="14" t="s">
        <v>34</v>
      </c>
      <c r="I580" s="14" t="s">
        <v>56</v>
      </c>
      <c r="J580" s="14" t="s">
        <v>9</v>
      </c>
      <c r="K580" s="14" t="s">
        <v>16</v>
      </c>
      <c r="L580" s="14" t="s">
        <v>11</v>
      </c>
      <c r="M580" s="14" t="s">
        <v>25</v>
      </c>
      <c r="N580" s="14" t="s">
        <v>13</v>
      </c>
      <c r="O580" s="14" t="s">
        <v>14</v>
      </c>
      <c r="P580" s="14" t="s">
        <v>724</v>
      </c>
      <c r="Q580" s="12">
        <f t="shared" si="76"/>
        <v>1</v>
      </c>
      <c r="R580" s="12" cm="1">
        <f t="array" ref="R580">SUMPRODUCT(($G$2:$G$3117=G580)*(Q580&gt;$Q$2:$Q$3117))+1</f>
        <v>1</v>
      </c>
      <c r="S580" s="12">
        <f t="shared" si="77"/>
        <v>100877</v>
      </c>
      <c r="T580" cm="1">
        <f t="array" ref="T580">SUMPRODUCT(($G$2:$G$3117=G580)*(S580&gt;$S$2:$S$3117))+1</f>
        <v>3</v>
      </c>
      <c r="U580" t="str">
        <f t="shared" si="78"/>
        <v xml:space="preserve">HAYDOCK PARK </v>
      </c>
      <c r="V580">
        <v>0</v>
      </c>
      <c r="W580" t="s">
        <v>19</v>
      </c>
      <c r="X580">
        <f t="shared" si="79"/>
        <v>2023</v>
      </c>
    </row>
    <row r="581" spans="1:24" x14ac:dyDescent="0.25">
      <c r="A581" s="10" t="str">
        <f t="shared" si="72"/>
        <v/>
      </c>
      <c r="B581" s="10" t="str">
        <f t="shared" si="73"/>
        <v/>
      </c>
      <c r="C581" s="10" t="str">
        <f t="shared" si="74"/>
        <v>Afternoon45072</v>
      </c>
      <c r="D581" s="5" t="str">
        <f>IF('by region'!$C$2="Any","Any",'Fixture list'!W581)&amp;M581&amp;IF('by region'!$I$2="Any","Any",N581)&amp;G581</f>
        <v>AnyFlatAny45072</v>
      </c>
      <c r="E581" s="5" t="e">
        <f>IF(I581=#REF!,'Fixture list'!G581,"")</f>
        <v>#REF!</v>
      </c>
      <c r="F581" s="5" t="str">
        <f t="shared" si="75"/>
        <v>450722</v>
      </c>
      <c r="G581" s="13">
        <v>45072</v>
      </c>
      <c r="H581" s="14" t="s">
        <v>35</v>
      </c>
      <c r="I581" s="14" t="s">
        <v>56</v>
      </c>
      <c r="J581" s="14" t="s">
        <v>9</v>
      </c>
      <c r="K581" s="14" t="s">
        <v>16</v>
      </c>
      <c r="L581" s="14" t="s">
        <v>11</v>
      </c>
      <c r="M581" s="14" t="s">
        <v>25</v>
      </c>
      <c r="N581" s="14" t="s">
        <v>13</v>
      </c>
      <c r="O581" s="14" t="s">
        <v>14</v>
      </c>
      <c r="P581" s="14" t="s">
        <v>726</v>
      </c>
      <c r="Q581" s="12">
        <f t="shared" si="76"/>
        <v>1</v>
      </c>
      <c r="R581" s="12" cm="1">
        <f t="array" ref="R581">SUMPRODUCT(($G$2:$G$3117=G581)*(Q581&gt;$Q$2:$Q$3117))+1</f>
        <v>1</v>
      </c>
      <c r="S581" s="12">
        <f t="shared" si="77"/>
        <v>100879</v>
      </c>
      <c r="T581" cm="1">
        <f t="array" ref="T581">SUMPRODUCT(($G$2:$G$3117=G581)*(S581&gt;$S$2:$S$3117))+1</f>
        <v>2</v>
      </c>
      <c r="U581" t="str">
        <f t="shared" si="78"/>
        <v xml:space="preserve">HAYDOCK PARK </v>
      </c>
      <c r="V581">
        <v>0</v>
      </c>
      <c r="W581" t="s">
        <v>30</v>
      </c>
      <c r="X581">
        <f t="shared" si="79"/>
        <v>2023</v>
      </c>
    </row>
    <row r="582" spans="1:24" x14ac:dyDescent="0.25">
      <c r="A582" s="10" t="str">
        <f t="shared" si="72"/>
        <v/>
      </c>
      <c r="B582" s="10" t="str">
        <f t="shared" si="73"/>
        <v/>
      </c>
      <c r="C582" s="10" t="str">
        <f t="shared" si="74"/>
        <v>Afternoon45073</v>
      </c>
      <c r="D582" s="5" t="str">
        <f>IF('by region'!$C$2="Any","Any",'Fixture list'!W582)&amp;M582&amp;IF('by region'!$I$2="Any","Any",N582)&amp;G582</f>
        <v>AnyFlatAny45073</v>
      </c>
      <c r="E582" s="5" t="e">
        <f>IF(I582=#REF!,'Fixture list'!G582,"")</f>
        <v>#REF!</v>
      </c>
      <c r="F582" s="5" t="str">
        <f t="shared" si="75"/>
        <v>450734</v>
      </c>
      <c r="G582" s="13">
        <v>45073</v>
      </c>
      <c r="H582" s="14" t="s">
        <v>37</v>
      </c>
      <c r="I582" s="14" t="s">
        <v>56</v>
      </c>
      <c r="J582" s="14" t="s">
        <v>9</v>
      </c>
      <c r="K582" s="14" t="s">
        <v>16</v>
      </c>
      <c r="L582" s="14" t="s">
        <v>11</v>
      </c>
      <c r="M582" s="14" t="s">
        <v>25</v>
      </c>
      <c r="N582" s="14" t="s">
        <v>13</v>
      </c>
      <c r="O582" s="14" t="s">
        <v>14</v>
      </c>
      <c r="P582" s="14" t="s">
        <v>731</v>
      </c>
      <c r="Q582" s="12">
        <f t="shared" si="76"/>
        <v>1</v>
      </c>
      <c r="R582" s="12" cm="1">
        <f t="array" ref="R582">SUMPRODUCT(($G$2:$G$3117=G582)*(Q582&gt;$Q$2:$Q$3117))+1</f>
        <v>1</v>
      </c>
      <c r="S582" s="12">
        <f t="shared" si="77"/>
        <v>100880</v>
      </c>
      <c r="T582" cm="1">
        <f t="array" ref="T582">SUMPRODUCT(($G$2:$G$3117=G582)*(S582&gt;$S$2:$S$3117))+1</f>
        <v>4</v>
      </c>
      <c r="U582" t="str">
        <f t="shared" si="78"/>
        <v xml:space="preserve">HAYDOCK PARK </v>
      </c>
      <c r="V582">
        <v>0</v>
      </c>
      <c r="W582" t="s">
        <v>19</v>
      </c>
      <c r="X582">
        <f t="shared" si="79"/>
        <v>2023</v>
      </c>
    </row>
    <row r="583" spans="1:24" x14ac:dyDescent="0.25">
      <c r="A583" s="10" t="str">
        <f t="shared" si="72"/>
        <v/>
      </c>
      <c r="B583" s="10" t="str">
        <f t="shared" si="73"/>
        <v/>
      </c>
      <c r="C583" s="10" t="str">
        <f t="shared" si="74"/>
        <v>Evening45086</v>
      </c>
      <c r="D583" s="5" t="str">
        <f>IF('by region'!$C$2="Any","Any",'Fixture list'!W583)&amp;M583&amp;IF('by region'!$I$2="Any","Any",N583)&amp;G583</f>
        <v>AnyFlatAny45086</v>
      </c>
      <c r="E583" s="5" t="e">
        <f>IF(I583=#REF!,'Fixture list'!G583,"")</f>
        <v>#REF!</v>
      </c>
      <c r="F583" s="5" t="str">
        <f t="shared" si="75"/>
        <v>450866</v>
      </c>
      <c r="G583" s="13">
        <v>45086</v>
      </c>
      <c r="H583" s="14" t="s">
        <v>35</v>
      </c>
      <c r="I583" s="14" t="s">
        <v>56</v>
      </c>
      <c r="J583" s="14" t="s">
        <v>80</v>
      </c>
      <c r="K583" s="14" t="s">
        <v>16</v>
      </c>
      <c r="L583" s="14" t="s">
        <v>11</v>
      </c>
      <c r="M583" s="14" t="s">
        <v>25</v>
      </c>
      <c r="N583" s="14" t="s">
        <v>13</v>
      </c>
      <c r="O583" s="14" t="s">
        <v>14</v>
      </c>
      <c r="P583" s="14" t="s">
        <v>797</v>
      </c>
      <c r="Q583" s="12">
        <f t="shared" si="76"/>
        <v>2</v>
      </c>
      <c r="R583" s="12" cm="1">
        <f t="array" ref="R583">SUMPRODUCT(($G$2:$G$3117=G583)*(Q583&gt;$Q$2:$Q$3117))+1</f>
        <v>4</v>
      </c>
      <c r="S583" s="12">
        <f t="shared" si="77"/>
        <v>412749</v>
      </c>
      <c r="T583" cm="1">
        <f t="array" ref="T583">SUMPRODUCT(($G$2:$G$3117=G583)*(S583&gt;$S$2:$S$3117))+1</f>
        <v>6</v>
      </c>
      <c r="U583" t="str">
        <f t="shared" si="78"/>
        <v>HAYDOCK PARK †</v>
      </c>
      <c r="V583">
        <v>0</v>
      </c>
      <c r="W583" t="s">
        <v>17</v>
      </c>
      <c r="X583">
        <f t="shared" si="79"/>
        <v>2023</v>
      </c>
    </row>
    <row r="584" spans="1:24" x14ac:dyDescent="0.25">
      <c r="A584" s="10" t="str">
        <f t="shared" si="72"/>
        <v/>
      </c>
      <c r="B584" s="10" t="str">
        <f t="shared" si="73"/>
        <v/>
      </c>
      <c r="C584" s="10" t="str">
        <f t="shared" si="74"/>
        <v>Afternoon45087</v>
      </c>
      <c r="D584" s="5" t="str">
        <f>IF('by region'!$C$2="Any","Any",'Fixture list'!W584)&amp;M584&amp;IF('by region'!$I$2="Any","Any",N584)&amp;G584</f>
        <v>AnyFlatAny45087</v>
      </c>
      <c r="E584" s="5" t="e">
        <f>IF(I584=#REF!,'Fixture list'!G584,"")</f>
        <v>#REF!</v>
      </c>
      <c r="F584" s="5" t="str">
        <f t="shared" si="75"/>
        <v>450874</v>
      </c>
      <c r="G584" s="13">
        <v>45087</v>
      </c>
      <c r="H584" s="14" t="s">
        <v>37</v>
      </c>
      <c r="I584" s="14" t="s">
        <v>56</v>
      </c>
      <c r="J584" s="14" t="s">
        <v>9</v>
      </c>
      <c r="K584" s="14" t="s">
        <v>16</v>
      </c>
      <c r="L584" s="14" t="s">
        <v>11</v>
      </c>
      <c r="M584" s="14" t="s">
        <v>25</v>
      </c>
      <c r="N584" s="14" t="s">
        <v>13</v>
      </c>
      <c r="O584" s="14" t="s">
        <v>14</v>
      </c>
      <c r="P584" s="14" t="s">
        <v>802</v>
      </c>
      <c r="Q584" s="12">
        <f t="shared" si="76"/>
        <v>1</v>
      </c>
      <c r="R584" s="12" cm="1">
        <f t="array" ref="R584">SUMPRODUCT(($G$2:$G$3117=G584)*(Q584&gt;$Q$2:$Q$3117))+1</f>
        <v>1</v>
      </c>
      <c r="S584" s="12">
        <f t="shared" si="77"/>
        <v>100878</v>
      </c>
      <c r="T584" cm="1">
        <f t="array" ref="T584">SUMPRODUCT(($G$2:$G$3117=G584)*(S584&gt;$S$2:$S$3117))+1</f>
        <v>4</v>
      </c>
      <c r="U584" t="str">
        <f t="shared" si="78"/>
        <v xml:space="preserve">HAYDOCK PARK </v>
      </c>
      <c r="V584">
        <v>0</v>
      </c>
      <c r="W584" t="s">
        <v>19</v>
      </c>
      <c r="X584">
        <f t="shared" si="79"/>
        <v>2023</v>
      </c>
    </row>
    <row r="585" spans="1:24" x14ac:dyDescent="0.25">
      <c r="A585" s="10" t="str">
        <f t="shared" si="72"/>
        <v/>
      </c>
      <c r="B585" s="10" t="str">
        <f t="shared" si="73"/>
        <v/>
      </c>
      <c r="C585" s="10" t="str">
        <f t="shared" si="74"/>
        <v>Afternoon45091</v>
      </c>
      <c r="D585" s="5" t="str">
        <f>IF('by region'!$C$2="Any","Any",'Fixture list'!W585)&amp;M585&amp;IF('by region'!$I$2="Any","Any",N585)&amp;G585</f>
        <v>AnyFlatAny45091</v>
      </c>
      <c r="E585" s="5" t="e">
        <f>IF(I585=#REF!,'Fixture list'!G585,"")</f>
        <v>#REF!</v>
      </c>
      <c r="F585" s="5" t="str">
        <f t="shared" si="75"/>
        <v>450912</v>
      </c>
      <c r="G585" s="13">
        <v>45091</v>
      </c>
      <c r="H585" s="14" t="s">
        <v>27</v>
      </c>
      <c r="I585" s="14" t="s">
        <v>56</v>
      </c>
      <c r="J585" s="14" t="s">
        <v>9</v>
      </c>
      <c r="K585" s="14" t="s">
        <v>16</v>
      </c>
      <c r="L585" s="14" t="s">
        <v>11</v>
      </c>
      <c r="M585" s="14" t="s">
        <v>25</v>
      </c>
      <c r="N585" s="14" t="s">
        <v>13</v>
      </c>
      <c r="O585" s="14" t="s">
        <v>14</v>
      </c>
      <c r="P585" s="14" t="s">
        <v>816</v>
      </c>
      <c r="Q585" s="12">
        <f t="shared" si="76"/>
        <v>1</v>
      </c>
      <c r="R585" s="12" cm="1">
        <f t="array" ref="R585">SUMPRODUCT(($G$2:$G$3117=G585)*(Q585&gt;$Q$2:$Q$3117))+1</f>
        <v>1</v>
      </c>
      <c r="S585" s="12">
        <f t="shared" si="77"/>
        <v>100900</v>
      </c>
      <c r="T585" cm="1">
        <f t="array" ref="T585">SUMPRODUCT(($G$2:$G$3117=G585)*(S585&gt;$S$2:$S$3117))+1</f>
        <v>2</v>
      </c>
      <c r="U585" t="str">
        <f t="shared" si="78"/>
        <v xml:space="preserve">HAYDOCK PARK </v>
      </c>
      <c r="V585">
        <v>0</v>
      </c>
      <c r="W585" t="s">
        <v>11</v>
      </c>
      <c r="X585">
        <f t="shared" si="79"/>
        <v>2023</v>
      </c>
    </row>
    <row r="586" spans="1:24" x14ac:dyDescent="0.25">
      <c r="A586" s="10" t="str">
        <f t="shared" si="72"/>
        <v/>
      </c>
      <c r="B586" s="10" t="str">
        <f t="shared" si="73"/>
        <v/>
      </c>
      <c r="C586" s="10" t="str">
        <f t="shared" si="74"/>
        <v>Evening45092</v>
      </c>
      <c r="D586" s="5" t="str">
        <f>IF('by region'!$C$2="Any","Any",'Fixture list'!W586)&amp;M586&amp;IF('by region'!$I$2="Any","Any",N586)&amp;G586</f>
        <v>AnyFlatAny45092</v>
      </c>
      <c r="E586" s="5" t="e">
        <f>IF(I586=#REF!,'Fixture list'!G586,"")</f>
        <v>#REF!</v>
      </c>
      <c r="F586" s="5" t="str">
        <f t="shared" si="75"/>
        <v>450925</v>
      </c>
      <c r="G586" s="13">
        <v>45092</v>
      </c>
      <c r="H586" s="14" t="s">
        <v>34</v>
      </c>
      <c r="I586" s="14" t="s">
        <v>56</v>
      </c>
      <c r="J586" s="14" t="s">
        <v>80</v>
      </c>
      <c r="K586" s="14" t="s">
        <v>16</v>
      </c>
      <c r="L586" s="14" t="s">
        <v>11</v>
      </c>
      <c r="M586" s="14" t="s">
        <v>25</v>
      </c>
      <c r="N586" s="14" t="s">
        <v>13</v>
      </c>
      <c r="O586" s="14" t="s">
        <v>14</v>
      </c>
      <c r="P586" s="14" t="s">
        <v>820</v>
      </c>
      <c r="Q586" s="12">
        <f t="shared" si="76"/>
        <v>2</v>
      </c>
      <c r="R586" s="12" cm="1">
        <f t="array" ref="R586">SUMPRODUCT(($G$2:$G$3117=G586)*(Q586&gt;$Q$2:$Q$3117))+1</f>
        <v>4</v>
      </c>
      <c r="S586" s="12">
        <f t="shared" si="77"/>
        <v>413098</v>
      </c>
      <c r="T586" cm="1">
        <f t="array" ref="T586">SUMPRODUCT(($G$2:$G$3117=G586)*(S586&gt;$S$2:$S$3117))+1</f>
        <v>5</v>
      </c>
      <c r="U586" t="str">
        <f t="shared" si="78"/>
        <v>HAYDOCK PARK †</v>
      </c>
      <c r="V586">
        <v>0</v>
      </c>
      <c r="W586" t="s">
        <v>11</v>
      </c>
      <c r="X586">
        <f t="shared" si="79"/>
        <v>2023</v>
      </c>
    </row>
    <row r="587" spans="1:24" x14ac:dyDescent="0.25">
      <c r="A587" s="10" t="str">
        <f t="shared" si="72"/>
        <v/>
      </c>
      <c r="B587" s="10" t="str">
        <f t="shared" si="73"/>
        <v/>
      </c>
      <c r="C587" s="10" t="str">
        <f t="shared" si="74"/>
        <v>Evening45101</v>
      </c>
      <c r="D587" s="5" t="str">
        <f>IF('by region'!$C$2="Any","Any",'Fixture list'!W587)&amp;M587&amp;IF('by region'!$I$2="Any","Any",N587)&amp;G587</f>
        <v>AnyFlatAny45101</v>
      </c>
      <c r="E587" s="5" t="e">
        <f>IF(I587=#REF!,'Fixture list'!G587,"")</f>
        <v>#REF!</v>
      </c>
      <c r="F587" s="5" t="str">
        <f t="shared" si="75"/>
        <v>451016</v>
      </c>
      <c r="G587" s="13">
        <v>45101</v>
      </c>
      <c r="H587" s="14" t="s">
        <v>37</v>
      </c>
      <c r="I587" s="14" t="s">
        <v>56</v>
      </c>
      <c r="J587" s="14" t="s">
        <v>80</v>
      </c>
      <c r="K587" s="14" t="s">
        <v>16</v>
      </c>
      <c r="L587" s="14" t="s">
        <v>11</v>
      </c>
      <c r="M587" s="14" t="s">
        <v>25</v>
      </c>
      <c r="N587" s="14" t="s">
        <v>13</v>
      </c>
      <c r="O587" s="14" t="s">
        <v>14</v>
      </c>
      <c r="P587" s="14" t="s">
        <v>868</v>
      </c>
      <c r="Q587" s="12">
        <f t="shared" si="76"/>
        <v>2</v>
      </c>
      <c r="R587" s="12" cm="1">
        <f t="array" ref="R587">SUMPRODUCT(($G$2:$G$3117=G587)*(Q587&gt;$Q$2:$Q$3117))+1</f>
        <v>6</v>
      </c>
      <c r="S587" s="12">
        <f t="shared" si="77"/>
        <v>601674</v>
      </c>
      <c r="T587" cm="1">
        <f t="array" ref="T587">SUMPRODUCT(($G$2:$G$3117=G587)*(S587&gt;$S$2:$S$3117))+1</f>
        <v>6</v>
      </c>
      <c r="U587" t="str">
        <f t="shared" si="78"/>
        <v>HAYDOCK PARK †</v>
      </c>
      <c r="V587">
        <v>0</v>
      </c>
      <c r="W587" t="s">
        <v>30</v>
      </c>
      <c r="X587">
        <f t="shared" si="79"/>
        <v>2023</v>
      </c>
    </row>
    <row r="588" spans="1:24" x14ac:dyDescent="0.25">
      <c r="A588" s="10" t="str">
        <f t="shared" si="72"/>
        <v/>
      </c>
      <c r="B588" s="10" t="str">
        <f t="shared" si="73"/>
        <v/>
      </c>
      <c r="C588" s="10" t="str">
        <f t="shared" si="74"/>
        <v>Afternoon45113</v>
      </c>
      <c r="D588" s="5" t="str">
        <f>IF('by region'!$C$2="Any","Any",'Fixture list'!W588)&amp;M588&amp;IF('by region'!$I$2="Any","Any",N588)&amp;G588</f>
        <v>AnyFlatAny45113</v>
      </c>
      <c r="E588" s="5" t="e">
        <f>IF(I588=#REF!,'Fixture list'!G588,"")</f>
        <v>#REF!</v>
      </c>
      <c r="F588" s="5" t="str">
        <f t="shared" si="75"/>
        <v>451131</v>
      </c>
      <c r="G588" s="13">
        <v>45113</v>
      </c>
      <c r="H588" s="14" t="s">
        <v>34</v>
      </c>
      <c r="I588" s="14" t="s">
        <v>56</v>
      </c>
      <c r="J588" s="14" t="s">
        <v>9</v>
      </c>
      <c r="K588" s="14" t="s">
        <v>16</v>
      </c>
      <c r="L588" s="14" t="s">
        <v>11</v>
      </c>
      <c r="M588" s="14" t="s">
        <v>25</v>
      </c>
      <c r="N588" s="14" t="s">
        <v>13</v>
      </c>
      <c r="O588" s="14" t="s">
        <v>14</v>
      </c>
      <c r="P588" s="14" t="s">
        <v>923</v>
      </c>
      <c r="Q588" s="12">
        <f t="shared" si="76"/>
        <v>1</v>
      </c>
      <c r="R588" s="12" cm="1">
        <f t="array" ref="R588">SUMPRODUCT(($G$2:$G$3117=G588)*(Q588&gt;$Q$2:$Q$3117))+1</f>
        <v>1</v>
      </c>
      <c r="S588" s="12">
        <f t="shared" si="77"/>
        <v>100881</v>
      </c>
      <c r="T588" cm="1">
        <f t="array" ref="T588">SUMPRODUCT(($G$2:$G$3117=G588)*(S588&gt;$S$2:$S$3117))+1</f>
        <v>1</v>
      </c>
      <c r="U588" t="str">
        <f t="shared" si="78"/>
        <v xml:space="preserve">HAYDOCK PARK </v>
      </c>
      <c r="V588">
        <v>0</v>
      </c>
      <c r="W588" t="s">
        <v>11</v>
      </c>
      <c r="X588">
        <f t="shared" si="79"/>
        <v>2023</v>
      </c>
    </row>
    <row r="589" spans="1:24" x14ac:dyDescent="0.25">
      <c r="A589" s="10" t="str">
        <f t="shared" si="72"/>
        <v/>
      </c>
      <c r="B589" s="10" t="str">
        <f t="shared" si="73"/>
        <v/>
      </c>
      <c r="C589" s="10" t="str">
        <f t="shared" si="74"/>
        <v>Evening45114</v>
      </c>
      <c r="D589" s="5" t="str">
        <f>IF('by region'!$C$2="Any","Any",'Fixture list'!W589)&amp;M589&amp;IF('by region'!$I$2="Any","Any",N589)&amp;G589</f>
        <v>AnyFlatAny45114</v>
      </c>
      <c r="E589" s="5" t="e">
        <f>IF(I589=#REF!,'Fixture list'!G589,"")</f>
        <v>#REF!</v>
      </c>
      <c r="F589" s="5" t="str">
        <f t="shared" si="75"/>
        <v>451145</v>
      </c>
      <c r="G589" s="13">
        <v>45114</v>
      </c>
      <c r="H589" s="14" t="s">
        <v>35</v>
      </c>
      <c r="I589" s="14" t="s">
        <v>56</v>
      </c>
      <c r="J589" s="14" t="s">
        <v>80</v>
      </c>
      <c r="K589" s="14" t="s">
        <v>16</v>
      </c>
      <c r="L589" s="14" t="s">
        <v>11</v>
      </c>
      <c r="M589" s="14" t="s">
        <v>25</v>
      </c>
      <c r="N589" s="14" t="s">
        <v>13</v>
      </c>
      <c r="O589" s="14" t="s">
        <v>14</v>
      </c>
      <c r="P589" s="14" t="s">
        <v>929</v>
      </c>
      <c r="Q589" s="12">
        <f t="shared" si="76"/>
        <v>2</v>
      </c>
      <c r="R589" s="12" cm="1">
        <f t="array" ref="R589">SUMPRODUCT(($G$2:$G$3117=G589)*(Q589&gt;$Q$2:$Q$3117))+1</f>
        <v>4</v>
      </c>
      <c r="S589" s="12">
        <f t="shared" si="77"/>
        <v>400882</v>
      </c>
      <c r="T589" cm="1">
        <f t="array" ref="T589">SUMPRODUCT(($G$2:$G$3117=G589)*(S589&gt;$S$2:$S$3117))+1</f>
        <v>5</v>
      </c>
      <c r="U589" t="str">
        <f t="shared" si="78"/>
        <v>HAYDOCK PARK †</v>
      </c>
      <c r="V589">
        <v>0</v>
      </c>
      <c r="W589" t="s">
        <v>19</v>
      </c>
      <c r="X589">
        <f t="shared" si="79"/>
        <v>2023</v>
      </c>
    </row>
    <row r="590" spans="1:24" x14ac:dyDescent="0.25">
      <c r="A590" s="10" t="str">
        <f t="shared" si="72"/>
        <v/>
      </c>
      <c r="B590" s="10" t="str">
        <f t="shared" si="73"/>
        <v/>
      </c>
      <c r="C590" s="10" t="str">
        <f t="shared" si="74"/>
        <v>Afternoon45115</v>
      </c>
      <c r="D590" s="5" t="str">
        <f>IF('by region'!$C$2="Any","Any",'Fixture list'!W590)&amp;M590&amp;IF('by region'!$I$2="Any","Any",N590)&amp;G590</f>
        <v>AnyFlatAny45115</v>
      </c>
      <c r="E590" s="5" t="e">
        <f>IF(I590=#REF!,'Fixture list'!G590,"")</f>
        <v>#REF!</v>
      </c>
      <c r="F590" s="5" t="str">
        <f t="shared" si="75"/>
        <v>451152</v>
      </c>
      <c r="G590" s="13">
        <v>45115</v>
      </c>
      <c r="H590" s="14" t="s">
        <v>37</v>
      </c>
      <c r="I590" s="14" t="s">
        <v>56</v>
      </c>
      <c r="J590" s="14" t="s">
        <v>9</v>
      </c>
      <c r="K590" s="14" t="s">
        <v>16</v>
      </c>
      <c r="L590" s="14" t="s">
        <v>11</v>
      </c>
      <c r="M590" s="14" t="s">
        <v>25</v>
      </c>
      <c r="N590" s="14" t="s">
        <v>13</v>
      </c>
      <c r="O590" s="14" t="s">
        <v>14</v>
      </c>
      <c r="P590" s="14" t="s">
        <v>934</v>
      </c>
      <c r="Q590" s="12">
        <f t="shared" si="76"/>
        <v>1</v>
      </c>
      <c r="R590" s="12" cm="1">
        <f t="array" ref="R590">SUMPRODUCT(($G$2:$G$3117=G590)*(Q590&gt;$Q$2:$Q$3117))+1</f>
        <v>1</v>
      </c>
      <c r="S590" s="12">
        <f t="shared" si="77"/>
        <v>100883</v>
      </c>
      <c r="T590" cm="1">
        <f t="array" ref="T590">SUMPRODUCT(($G$2:$G$3117=G590)*(S590&gt;$S$2:$S$3117))+1</f>
        <v>2</v>
      </c>
      <c r="U590" t="str">
        <f t="shared" si="78"/>
        <v xml:space="preserve">HAYDOCK PARK </v>
      </c>
      <c r="V590">
        <v>0</v>
      </c>
      <c r="W590" t="s">
        <v>17</v>
      </c>
      <c r="X590">
        <f t="shared" si="79"/>
        <v>2023</v>
      </c>
    </row>
    <row r="591" spans="1:24" x14ac:dyDescent="0.25">
      <c r="A591" s="10" t="str">
        <f t="shared" si="72"/>
        <v/>
      </c>
      <c r="B591" s="10" t="str">
        <f t="shared" si="73"/>
        <v/>
      </c>
      <c r="C591" s="10" t="str">
        <f t="shared" si="74"/>
        <v>Afternoon45128</v>
      </c>
      <c r="D591" s="5" t="str">
        <f>IF('by region'!$C$2="Any","Any",'Fixture list'!W591)&amp;M591&amp;IF('by region'!$I$2="Any","Any",N591)&amp;G591</f>
        <v>AnyFlatAny45128</v>
      </c>
      <c r="E591" s="5" t="e">
        <f>IF(I591=#REF!,'Fixture list'!G591,"")</f>
        <v>#REF!</v>
      </c>
      <c r="F591" s="5" t="str">
        <f t="shared" si="75"/>
        <v>451281</v>
      </c>
      <c r="G591" s="13">
        <v>45128</v>
      </c>
      <c r="H591" s="14" t="s">
        <v>35</v>
      </c>
      <c r="I591" s="14" t="s">
        <v>56</v>
      </c>
      <c r="J591" s="14" t="s">
        <v>9</v>
      </c>
      <c r="K591" s="14" t="s">
        <v>16</v>
      </c>
      <c r="L591" s="14" t="s">
        <v>11</v>
      </c>
      <c r="M591" s="14" t="s">
        <v>25</v>
      </c>
      <c r="N591" s="14" t="s">
        <v>13</v>
      </c>
      <c r="O591" s="14" t="s">
        <v>14</v>
      </c>
      <c r="P591" s="14" t="s">
        <v>991</v>
      </c>
      <c r="Q591" s="12">
        <f t="shared" si="76"/>
        <v>1</v>
      </c>
      <c r="R591" s="12" cm="1">
        <f t="array" ref="R591">SUMPRODUCT(($G$2:$G$3117=G591)*(Q591&gt;$Q$2:$Q$3117))+1</f>
        <v>1</v>
      </c>
      <c r="S591" s="12">
        <f t="shared" si="77"/>
        <v>100905</v>
      </c>
      <c r="T591" cm="1">
        <f t="array" ref="T591">SUMPRODUCT(($G$2:$G$3117=G591)*(S591&gt;$S$2:$S$3117))+1</f>
        <v>1</v>
      </c>
      <c r="U591" t="str">
        <f t="shared" si="78"/>
        <v xml:space="preserve">HAYDOCK PARK </v>
      </c>
      <c r="V591">
        <v>0</v>
      </c>
      <c r="W591" t="s">
        <v>11</v>
      </c>
      <c r="X591">
        <f t="shared" si="79"/>
        <v>2023</v>
      </c>
    </row>
    <row r="592" spans="1:24" x14ac:dyDescent="0.25">
      <c r="A592" s="10" t="str">
        <f t="shared" si="72"/>
        <v/>
      </c>
      <c r="B592" s="10" t="str">
        <f t="shared" si="73"/>
        <v/>
      </c>
      <c r="C592" s="10" t="str">
        <f t="shared" si="74"/>
        <v>Evening45129</v>
      </c>
      <c r="D592" s="5" t="str">
        <f>IF('by region'!$C$2="Any","Any",'Fixture list'!W592)&amp;M592&amp;IF('by region'!$I$2="Any","Any",N592)&amp;G592</f>
        <v>AnyFlatAny45129</v>
      </c>
      <c r="E592" s="5" t="e">
        <f>IF(I592=#REF!,'Fixture list'!G592,"")</f>
        <v>#REF!</v>
      </c>
      <c r="F592" s="5" t="str">
        <f t="shared" si="75"/>
        <v>451296</v>
      </c>
      <c r="G592" s="13">
        <v>45129</v>
      </c>
      <c r="H592" s="14" t="s">
        <v>37</v>
      </c>
      <c r="I592" s="14" t="s">
        <v>56</v>
      </c>
      <c r="J592" s="14" t="s">
        <v>80</v>
      </c>
      <c r="K592" s="14" t="s">
        <v>16</v>
      </c>
      <c r="L592" s="14" t="s">
        <v>11</v>
      </c>
      <c r="M592" s="14" t="s">
        <v>25</v>
      </c>
      <c r="N592" s="14" t="s">
        <v>13</v>
      </c>
      <c r="O592" s="14" t="s">
        <v>14</v>
      </c>
      <c r="P592" s="14" t="s">
        <v>997</v>
      </c>
      <c r="Q592" s="12">
        <f t="shared" si="76"/>
        <v>2</v>
      </c>
      <c r="R592" s="12" cm="1">
        <f t="array" ref="R592">SUMPRODUCT(($G$2:$G$3117=G592)*(Q592&gt;$Q$2:$Q$3117))+1</f>
        <v>6</v>
      </c>
      <c r="S592" s="12">
        <f t="shared" si="77"/>
        <v>600904</v>
      </c>
      <c r="T592" cm="1">
        <f t="array" ref="T592">SUMPRODUCT(($G$2:$G$3117=G592)*(S592&gt;$S$2:$S$3117))+1</f>
        <v>6</v>
      </c>
      <c r="U592" t="str">
        <f t="shared" si="78"/>
        <v>HAYDOCK PARK †</v>
      </c>
      <c r="V592">
        <v>0</v>
      </c>
      <c r="W592" t="s">
        <v>19</v>
      </c>
      <c r="X592">
        <f t="shared" si="79"/>
        <v>2023</v>
      </c>
    </row>
    <row r="593" spans="1:24" x14ac:dyDescent="0.25">
      <c r="A593" s="10" t="str">
        <f t="shared" si="72"/>
        <v/>
      </c>
      <c r="B593" s="10" t="str">
        <f t="shared" si="73"/>
        <v/>
      </c>
      <c r="C593" s="10" t="str">
        <f t="shared" si="74"/>
        <v>Evening45149</v>
      </c>
      <c r="D593" s="5" t="str">
        <f>IF('by region'!$C$2="Any","Any",'Fixture list'!W593)&amp;M593&amp;IF('by region'!$I$2="Any","Any",N593)&amp;G593</f>
        <v>AnyFlatAny45149</v>
      </c>
      <c r="E593" s="5" t="e">
        <f>IF(I593=#REF!,'Fixture list'!G593,"")</f>
        <v>#REF!</v>
      </c>
      <c r="F593" s="5" t="str">
        <f t="shared" si="75"/>
        <v>451494</v>
      </c>
      <c r="G593" s="13">
        <v>45149</v>
      </c>
      <c r="H593" s="14" t="s">
        <v>35</v>
      </c>
      <c r="I593" s="14" t="s">
        <v>56</v>
      </c>
      <c r="J593" s="14" t="s">
        <v>80</v>
      </c>
      <c r="K593" s="14" t="s">
        <v>16</v>
      </c>
      <c r="L593" s="14" t="s">
        <v>11</v>
      </c>
      <c r="M593" s="14" t="s">
        <v>25</v>
      </c>
      <c r="N593" s="14" t="s">
        <v>13</v>
      </c>
      <c r="O593" s="14" t="s">
        <v>14</v>
      </c>
      <c r="P593" s="14" t="s">
        <v>1090</v>
      </c>
      <c r="Q593" s="12">
        <f t="shared" si="76"/>
        <v>2</v>
      </c>
      <c r="R593" s="12" cm="1">
        <f t="array" ref="R593">SUMPRODUCT(($G$2:$G$3117=G593)*(Q593&gt;$Q$2:$Q$3117))+1</f>
        <v>4</v>
      </c>
      <c r="S593" s="12">
        <f t="shared" si="77"/>
        <v>400884</v>
      </c>
      <c r="T593" cm="1">
        <f t="array" ref="T593">SUMPRODUCT(($G$2:$G$3117=G593)*(S593&gt;$S$2:$S$3117))+1</f>
        <v>4</v>
      </c>
      <c r="U593" t="str">
        <f t="shared" si="78"/>
        <v>HAYDOCK PARK †</v>
      </c>
      <c r="V593">
        <v>0</v>
      </c>
      <c r="W593" t="s">
        <v>11</v>
      </c>
      <c r="X593">
        <f t="shared" si="79"/>
        <v>2023</v>
      </c>
    </row>
    <row r="594" spans="1:24" x14ac:dyDescent="0.25">
      <c r="A594" s="10" t="str">
        <f t="shared" si="72"/>
        <v/>
      </c>
      <c r="B594" s="10" t="str">
        <f t="shared" si="73"/>
        <v/>
      </c>
      <c r="C594" s="10" t="str">
        <f t="shared" si="74"/>
        <v>Afternoon45150</v>
      </c>
      <c r="D594" s="5" t="str">
        <f>IF('by region'!$C$2="Any","Any",'Fixture list'!W594)&amp;M594&amp;IF('by region'!$I$2="Any","Any",N594)&amp;G594</f>
        <v>AnyFlatAny45150</v>
      </c>
      <c r="E594" s="5" t="e">
        <f>IF(I594=#REF!,'Fixture list'!G594,"")</f>
        <v>#REF!</v>
      </c>
      <c r="F594" s="5" t="str">
        <f t="shared" si="75"/>
        <v>451502</v>
      </c>
      <c r="G594" s="13">
        <v>45150</v>
      </c>
      <c r="H594" s="14" t="s">
        <v>37</v>
      </c>
      <c r="I594" s="14" t="s">
        <v>56</v>
      </c>
      <c r="J594" s="14" t="s">
        <v>9</v>
      </c>
      <c r="K594" s="14" t="s">
        <v>16</v>
      </c>
      <c r="L594" s="14" t="s">
        <v>11</v>
      </c>
      <c r="M594" s="14" t="s">
        <v>25</v>
      </c>
      <c r="N594" s="14" t="s">
        <v>13</v>
      </c>
      <c r="O594" s="14" t="s">
        <v>14</v>
      </c>
      <c r="P594" s="14" t="s">
        <v>1096</v>
      </c>
      <c r="Q594" s="12">
        <f t="shared" si="76"/>
        <v>1</v>
      </c>
      <c r="R594" s="12" cm="1">
        <f t="array" ref="R594">SUMPRODUCT(($G$2:$G$3117=G594)*(Q594&gt;$Q$2:$Q$3117))+1</f>
        <v>1</v>
      </c>
      <c r="S594" s="12">
        <f t="shared" si="77"/>
        <v>100885</v>
      </c>
      <c r="T594" cm="1">
        <f t="array" ref="T594">SUMPRODUCT(($G$2:$G$3117=G594)*(S594&gt;$S$2:$S$3117))+1</f>
        <v>2</v>
      </c>
      <c r="U594" t="str">
        <f t="shared" si="78"/>
        <v xml:space="preserve">HAYDOCK PARK </v>
      </c>
      <c r="V594">
        <v>0</v>
      </c>
      <c r="W594" t="s">
        <v>19</v>
      </c>
      <c r="X594">
        <f t="shared" si="79"/>
        <v>2023</v>
      </c>
    </row>
    <row r="595" spans="1:24" x14ac:dyDescent="0.25">
      <c r="A595" s="10" t="str">
        <f t="shared" si="72"/>
        <v/>
      </c>
      <c r="B595" s="10" t="str">
        <f t="shared" si="73"/>
        <v/>
      </c>
      <c r="C595" s="10" t="str">
        <f t="shared" si="74"/>
        <v>Afternoon45176</v>
      </c>
      <c r="D595" s="5" t="str">
        <f>IF('by region'!$C$2="Any","Any",'Fixture list'!W595)&amp;M595&amp;IF('by region'!$I$2="Any","Any",N595)&amp;G595</f>
        <v>AnyFlatAny45176</v>
      </c>
      <c r="E595" s="5" t="e">
        <f>IF(I595=#REF!,'Fixture list'!G595,"")</f>
        <v>#REF!</v>
      </c>
      <c r="F595" s="5" t="str">
        <f t="shared" si="75"/>
        <v>451761</v>
      </c>
      <c r="G595" s="13">
        <v>45176</v>
      </c>
      <c r="H595" s="14" t="s">
        <v>34</v>
      </c>
      <c r="I595" s="14" t="s">
        <v>56</v>
      </c>
      <c r="J595" s="14" t="s">
        <v>9</v>
      </c>
      <c r="K595" s="14" t="s">
        <v>16</v>
      </c>
      <c r="L595" s="14" t="s">
        <v>19</v>
      </c>
      <c r="M595" s="14" t="s">
        <v>25</v>
      </c>
      <c r="N595" s="14" t="s">
        <v>13</v>
      </c>
      <c r="O595" s="14" t="s">
        <v>14</v>
      </c>
      <c r="P595" s="14" t="s">
        <v>1212</v>
      </c>
      <c r="Q595" s="12">
        <f t="shared" si="76"/>
        <v>1</v>
      </c>
      <c r="R595" s="12" cm="1">
        <f t="array" ref="R595">SUMPRODUCT(($G$2:$G$3117=G595)*(Q595&gt;$Q$2:$Q$3117))+1</f>
        <v>1</v>
      </c>
      <c r="S595" s="12">
        <f t="shared" si="77"/>
        <v>100887</v>
      </c>
      <c r="T595" cm="1">
        <f t="array" ref="T595">SUMPRODUCT(($G$2:$G$3117=G595)*(S595&gt;$S$2:$S$3117))+1</f>
        <v>1</v>
      </c>
      <c r="U595" t="str">
        <f t="shared" si="78"/>
        <v xml:space="preserve">HAYDOCK PARK </v>
      </c>
      <c r="V595">
        <v>0</v>
      </c>
      <c r="W595" t="s">
        <v>17</v>
      </c>
      <c r="X595">
        <f t="shared" si="79"/>
        <v>2023</v>
      </c>
    </row>
    <row r="596" spans="1:24" x14ac:dyDescent="0.25">
      <c r="A596" s="10" t="str">
        <f t="shared" si="72"/>
        <v/>
      </c>
      <c r="B596" s="10" t="str">
        <f t="shared" si="73"/>
        <v/>
      </c>
      <c r="C596" s="10" t="str">
        <f t="shared" si="74"/>
        <v>Afternoon45177</v>
      </c>
      <c r="D596" s="5" t="str">
        <f>IF('by region'!$C$2="Any","Any",'Fixture list'!W596)&amp;M596&amp;IF('by region'!$I$2="Any","Any",N596)&amp;G596</f>
        <v>AnyFlatAny45177</v>
      </c>
      <c r="E596" s="5" t="e">
        <f>IF(I596=#REF!,'Fixture list'!G596,"")</f>
        <v>#REF!</v>
      </c>
      <c r="F596" s="5" t="str">
        <f t="shared" si="75"/>
        <v>451773</v>
      </c>
      <c r="G596" s="13">
        <v>45177</v>
      </c>
      <c r="H596" s="14" t="s">
        <v>35</v>
      </c>
      <c r="I596" s="14" t="s">
        <v>56</v>
      </c>
      <c r="J596" s="14" t="s">
        <v>9</v>
      </c>
      <c r="K596" s="14" t="s">
        <v>16</v>
      </c>
      <c r="L596" s="14" t="s">
        <v>19</v>
      </c>
      <c r="M596" s="14" t="s">
        <v>25</v>
      </c>
      <c r="N596" s="14" t="s">
        <v>13</v>
      </c>
      <c r="O596" s="14" t="s">
        <v>14</v>
      </c>
      <c r="P596" s="14" t="s">
        <v>1217</v>
      </c>
      <c r="Q596" s="12">
        <f t="shared" si="76"/>
        <v>1</v>
      </c>
      <c r="R596" s="12" cm="1">
        <f t="array" ref="R596">SUMPRODUCT(($G$2:$G$3117=G596)*(Q596&gt;$Q$2:$Q$3117))+1</f>
        <v>1</v>
      </c>
      <c r="S596" s="12">
        <f t="shared" si="77"/>
        <v>101296</v>
      </c>
      <c r="T596" cm="1">
        <f t="array" ref="T596">SUMPRODUCT(($G$2:$G$3117=G596)*(S596&gt;$S$2:$S$3117))+1</f>
        <v>3</v>
      </c>
      <c r="U596" t="str">
        <f t="shared" si="78"/>
        <v xml:space="preserve">HAYDOCK PARK </v>
      </c>
      <c r="V596">
        <v>0</v>
      </c>
      <c r="W596" t="s">
        <v>11</v>
      </c>
      <c r="X596">
        <f t="shared" si="79"/>
        <v>2023</v>
      </c>
    </row>
    <row r="597" spans="1:24" x14ac:dyDescent="0.25">
      <c r="A597" s="10" t="str">
        <f t="shared" si="72"/>
        <v/>
      </c>
      <c r="B597" s="10" t="str">
        <f t="shared" si="73"/>
        <v/>
      </c>
      <c r="C597" s="10" t="str">
        <f t="shared" si="74"/>
        <v>Afternoon45178</v>
      </c>
      <c r="D597" s="5" t="str">
        <f>IF('by region'!$C$2="Any","Any",'Fixture list'!W597)&amp;M597&amp;IF('by region'!$I$2="Any","Any",N597)&amp;G597</f>
        <v>AnyFlatAny45178</v>
      </c>
      <c r="E597" s="5" t="e">
        <f>IF(I597=#REF!,'Fixture list'!G597,"")</f>
        <v>#REF!</v>
      </c>
      <c r="F597" s="5" t="str">
        <f t="shared" si="75"/>
        <v>451781</v>
      </c>
      <c r="G597" s="13">
        <v>45178</v>
      </c>
      <c r="H597" s="14" t="s">
        <v>37</v>
      </c>
      <c r="I597" s="14" t="s">
        <v>56</v>
      </c>
      <c r="J597" s="14" t="s">
        <v>9</v>
      </c>
      <c r="K597" s="14" t="s">
        <v>16</v>
      </c>
      <c r="L597" s="14" t="s">
        <v>19</v>
      </c>
      <c r="M597" s="14" t="s">
        <v>25</v>
      </c>
      <c r="N597" s="14" t="s">
        <v>13</v>
      </c>
      <c r="O597" s="14" t="s">
        <v>14</v>
      </c>
      <c r="P597" s="14" t="s">
        <v>1221</v>
      </c>
      <c r="Q597" s="12">
        <f t="shared" si="76"/>
        <v>1</v>
      </c>
      <c r="R597" s="12" cm="1">
        <f t="array" ref="R597">SUMPRODUCT(($G$2:$G$3117=G597)*(Q597&gt;$Q$2:$Q$3117))+1</f>
        <v>1</v>
      </c>
      <c r="S597" s="12">
        <f t="shared" si="77"/>
        <v>100888</v>
      </c>
      <c r="T597" cm="1">
        <f t="array" ref="T597">SUMPRODUCT(($G$2:$G$3117=G597)*(S597&gt;$S$2:$S$3117))+1</f>
        <v>1</v>
      </c>
      <c r="U597" t="str">
        <f t="shared" si="78"/>
        <v xml:space="preserve">HAYDOCK PARK </v>
      </c>
      <c r="V597">
        <v>0</v>
      </c>
      <c r="W597" t="s">
        <v>11</v>
      </c>
      <c r="X597">
        <f t="shared" si="79"/>
        <v>2023</v>
      </c>
    </row>
    <row r="598" spans="1:24" x14ac:dyDescent="0.25">
      <c r="A598" s="10" t="str">
        <f t="shared" si="72"/>
        <v/>
      </c>
      <c r="B598" s="10" t="str">
        <f t="shared" si="73"/>
        <v/>
      </c>
      <c r="C598" s="10" t="str">
        <f t="shared" si="74"/>
        <v>Afternoon45198</v>
      </c>
      <c r="D598" s="5" t="str">
        <f>IF('by region'!$C$2="Any","Any",'Fixture list'!W598)&amp;M598&amp;IF('by region'!$I$2="Any","Any",N598)&amp;G598</f>
        <v>AnyFlatAny45198</v>
      </c>
      <c r="E598" s="5" t="e">
        <f>IF(I598=#REF!,'Fixture list'!G598,"")</f>
        <v>#REF!</v>
      </c>
      <c r="F598" s="5" t="str">
        <f t="shared" si="75"/>
        <v>451981</v>
      </c>
      <c r="G598" s="13">
        <v>45198</v>
      </c>
      <c r="H598" s="14" t="s">
        <v>35</v>
      </c>
      <c r="I598" s="14" t="s">
        <v>56</v>
      </c>
      <c r="J598" s="14" t="s">
        <v>9</v>
      </c>
      <c r="K598" s="14" t="s">
        <v>16</v>
      </c>
      <c r="L598" s="14" t="s">
        <v>17</v>
      </c>
      <c r="M598" s="14" t="s">
        <v>25</v>
      </c>
      <c r="N598" s="14" t="s">
        <v>13</v>
      </c>
      <c r="O598" s="14" t="s">
        <v>14</v>
      </c>
      <c r="P598" s="14" t="s">
        <v>1300</v>
      </c>
      <c r="Q598" s="12">
        <f t="shared" si="76"/>
        <v>1</v>
      </c>
      <c r="R598" s="12" cm="1">
        <f t="array" ref="R598">SUMPRODUCT(($G$2:$G$3117=G598)*(Q598&gt;$Q$2:$Q$3117))+1</f>
        <v>1</v>
      </c>
      <c r="S598" s="12">
        <f t="shared" si="77"/>
        <v>100889</v>
      </c>
      <c r="T598" cm="1">
        <f t="array" ref="T598">SUMPRODUCT(($G$2:$G$3117=G598)*(S598&gt;$S$2:$S$3117))+1</f>
        <v>1</v>
      </c>
      <c r="U598" t="str">
        <f t="shared" si="78"/>
        <v xml:space="preserve">HAYDOCK PARK </v>
      </c>
      <c r="V598">
        <v>0</v>
      </c>
      <c r="W598" t="s">
        <v>19</v>
      </c>
      <c r="X598">
        <f t="shared" si="79"/>
        <v>2023</v>
      </c>
    </row>
    <row r="599" spans="1:24" x14ac:dyDescent="0.25">
      <c r="A599" s="10" t="str">
        <f t="shared" si="72"/>
        <v/>
      </c>
      <c r="B599" s="10" t="str">
        <f t="shared" si="73"/>
        <v/>
      </c>
      <c r="C599" s="10" t="str">
        <f t="shared" si="74"/>
        <v>Afternoon45199</v>
      </c>
      <c r="D599" s="5" t="str">
        <f>IF('by region'!$C$2="Any","Any",'Fixture list'!W599)&amp;M599&amp;IF('by region'!$I$2="Any","Any",N599)&amp;G599</f>
        <v>AnyFlatAny45199</v>
      </c>
      <c r="E599" s="5" t="e">
        <f>IF(I599=#REF!,'Fixture list'!G599,"")</f>
        <v>#REF!</v>
      </c>
      <c r="F599" s="5" t="str">
        <f t="shared" si="75"/>
        <v>451991</v>
      </c>
      <c r="G599" s="13">
        <v>45199</v>
      </c>
      <c r="H599" s="14" t="s">
        <v>37</v>
      </c>
      <c r="I599" s="14" t="s">
        <v>56</v>
      </c>
      <c r="J599" s="14" t="s">
        <v>9</v>
      </c>
      <c r="K599" s="14" t="s">
        <v>16</v>
      </c>
      <c r="L599" s="14" t="s">
        <v>17</v>
      </c>
      <c r="M599" s="14" t="s">
        <v>25</v>
      </c>
      <c r="N599" s="14" t="s">
        <v>13</v>
      </c>
      <c r="O599" s="14" t="s">
        <v>14</v>
      </c>
      <c r="P599" s="14" t="s">
        <v>1304</v>
      </c>
      <c r="Q599" s="12">
        <f t="shared" si="76"/>
        <v>1</v>
      </c>
      <c r="R599" s="12" cm="1">
        <f t="array" ref="R599">SUMPRODUCT(($G$2:$G$3117=G599)*(Q599&gt;$Q$2:$Q$3117))+1</f>
        <v>1</v>
      </c>
      <c r="S599" s="12">
        <f t="shared" si="77"/>
        <v>100890</v>
      </c>
      <c r="T599" cm="1">
        <f t="array" ref="T599">SUMPRODUCT(($G$2:$G$3117=G599)*(S599&gt;$S$2:$S$3117))+1</f>
        <v>1</v>
      </c>
      <c r="U599" t="str">
        <f t="shared" si="78"/>
        <v xml:space="preserve">HAYDOCK PARK </v>
      </c>
      <c r="V599">
        <v>0</v>
      </c>
      <c r="W599" t="s">
        <v>11</v>
      </c>
      <c r="X599">
        <f t="shared" si="79"/>
        <v>2023</v>
      </c>
    </row>
    <row r="600" spans="1:24" x14ac:dyDescent="0.25">
      <c r="A600" s="10" t="str">
        <f t="shared" si="72"/>
        <v/>
      </c>
      <c r="B600" s="10" t="str">
        <f t="shared" si="73"/>
        <v/>
      </c>
      <c r="C600" s="10" t="str">
        <f t="shared" si="74"/>
        <v>Afternoon45219</v>
      </c>
      <c r="D600" s="5" t="str">
        <f>IF('by region'!$C$2="Any","Any",'Fixture list'!W600)&amp;M600&amp;IF('by region'!$I$2="Any","Any",N600)&amp;G600</f>
        <v>AnyFlatAny45219</v>
      </c>
      <c r="E600" s="5" t="e">
        <f>IF(I600=#REF!,'Fixture list'!G600,"")</f>
        <v>#REF!</v>
      </c>
      <c r="F600" s="5" t="str">
        <f t="shared" si="75"/>
        <v>452191</v>
      </c>
      <c r="G600" s="13">
        <v>45219</v>
      </c>
      <c r="H600" s="14" t="s">
        <v>35</v>
      </c>
      <c r="I600" s="14" t="s">
        <v>56</v>
      </c>
      <c r="J600" s="14" t="s">
        <v>9</v>
      </c>
      <c r="K600" s="14" t="s">
        <v>16</v>
      </c>
      <c r="L600" s="14" t="s">
        <v>11</v>
      </c>
      <c r="M600" s="14" t="s">
        <v>25</v>
      </c>
      <c r="N600" s="14" t="s">
        <v>13</v>
      </c>
      <c r="O600" s="14" t="s">
        <v>14</v>
      </c>
      <c r="P600" s="14" t="s">
        <v>1382</v>
      </c>
      <c r="Q600" s="12">
        <f t="shared" si="76"/>
        <v>1</v>
      </c>
      <c r="R600" s="12" cm="1">
        <f t="array" ref="R600">SUMPRODUCT(($G$2:$G$3117=G600)*(Q600&gt;$Q$2:$Q$3117))+1</f>
        <v>1</v>
      </c>
      <c r="S600" s="12">
        <f t="shared" si="77"/>
        <v>100578</v>
      </c>
      <c r="T600" cm="1">
        <f t="array" ref="T600">SUMPRODUCT(($G$2:$G$3117=G600)*(S600&gt;$S$2:$S$3117))+1</f>
        <v>1</v>
      </c>
      <c r="U600" t="str">
        <f t="shared" si="78"/>
        <v xml:space="preserve">HAYDOCK PARK </v>
      </c>
      <c r="V600">
        <v>0</v>
      </c>
      <c r="W600" t="s">
        <v>19</v>
      </c>
      <c r="X600">
        <f t="shared" si="79"/>
        <v>2023</v>
      </c>
    </row>
    <row r="601" spans="1:24" x14ac:dyDescent="0.25">
      <c r="A601" s="10" t="str">
        <f t="shared" si="72"/>
        <v/>
      </c>
      <c r="B601" s="10" t="str">
        <f t="shared" si="73"/>
        <v/>
      </c>
      <c r="C601" s="10" t="str">
        <f t="shared" si="74"/>
        <v>Afternoon45255</v>
      </c>
      <c r="D601" s="5" t="str">
        <f>IF('by region'!$C$2="Any","Any",'Fixture list'!W601)&amp;M601&amp;IF('by region'!$I$2="Any","Any",N601)&amp;G601</f>
        <v>AnyJumpAny45255</v>
      </c>
      <c r="E601" s="5" t="e">
        <f>IF(I601=#REF!,'Fixture list'!G601,"")</f>
        <v>#REF!</v>
      </c>
      <c r="F601" s="5" t="str">
        <f t="shared" si="75"/>
        <v>452552</v>
      </c>
      <c r="G601" s="13">
        <v>45255</v>
      </c>
      <c r="H601" s="14" t="s">
        <v>37</v>
      </c>
      <c r="I601" s="14" t="s">
        <v>56</v>
      </c>
      <c r="J601" s="14" t="s">
        <v>9</v>
      </c>
      <c r="K601" s="14" t="s">
        <v>16</v>
      </c>
      <c r="L601" s="14" t="s">
        <v>17</v>
      </c>
      <c r="M601" s="14" t="s">
        <v>12</v>
      </c>
      <c r="N601" s="14" t="s">
        <v>13</v>
      </c>
      <c r="O601" s="14" t="s">
        <v>14</v>
      </c>
      <c r="P601" s="14" t="s">
        <v>1524</v>
      </c>
      <c r="Q601" s="12">
        <f t="shared" si="76"/>
        <v>1</v>
      </c>
      <c r="R601" s="12" cm="1">
        <f t="array" ref="R601">SUMPRODUCT(($G$2:$G$3117=G601)*(Q601&gt;$Q$2:$Q$3117))+1</f>
        <v>1</v>
      </c>
      <c r="S601" s="12">
        <f t="shared" si="77"/>
        <v>100903</v>
      </c>
      <c r="T601" cm="1">
        <f t="array" ref="T601">SUMPRODUCT(($G$2:$G$3117=G601)*(S601&gt;$S$2:$S$3117))+1</f>
        <v>2</v>
      </c>
      <c r="U601" t="str">
        <f t="shared" si="78"/>
        <v xml:space="preserve">Haydock Park </v>
      </c>
      <c r="V601">
        <v>0</v>
      </c>
      <c r="W601" t="s">
        <v>17</v>
      </c>
      <c r="X601">
        <f t="shared" si="79"/>
        <v>2023</v>
      </c>
    </row>
    <row r="602" spans="1:24" x14ac:dyDescent="0.25">
      <c r="A602" s="10" t="str">
        <f t="shared" si="72"/>
        <v/>
      </c>
      <c r="B602" s="10" t="str">
        <f t="shared" si="73"/>
        <v/>
      </c>
      <c r="C602" s="10" t="str">
        <f t="shared" si="74"/>
        <v>Afternoon45266</v>
      </c>
      <c r="D602" s="5" t="str">
        <f>IF('by region'!$C$2="Any","Any",'Fixture list'!W602)&amp;M602&amp;IF('by region'!$I$2="Any","Any",N602)&amp;G602</f>
        <v>AnyJumpAny45266</v>
      </c>
      <c r="E602" s="5" t="e">
        <f>IF(I602=#REF!,'Fixture list'!G602,"")</f>
        <v>#REF!</v>
      </c>
      <c r="F602" s="5" t="str">
        <f t="shared" si="75"/>
        <v>452661</v>
      </c>
      <c r="G602" s="13">
        <v>45266</v>
      </c>
      <c r="H602" s="14" t="s">
        <v>27</v>
      </c>
      <c r="I602" s="14" t="s">
        <v>56</v>
      </c>
      <c r="J602" s="14" t="s">
        <v>9</v>
      </c>
      <c r="K602" s="14" t="s">
        <v>16</v>
      </c>
      <c r="L602" s="14" t="s">
        <v>17</v>
      </c>
      <c r="M602" s="14" t="s">
        <v>12</v>
      </c>
      <c r="N602" s="14" t="s">
        <v>13</v>
      </c>
      <c r="O602" s="14" t="s">
        <v>14</v>
      </c>
      <c r="P602" s="14" t="s">
        <v>1556</v>
      </c>
      <c r="Q602" s="12">
        <f t="shared" si="76"/>
        <v>1</v>
      </c>
      <c r="R602" s="12" cm="1">
        <f t="array" ref="R602">SUMPRODUCT(($G$2:$G$3117=G602)*(Q602&gt;$Q$2:$Q$3117))+1</f>
        <v>1</v>
      </c>
      <c r="S602" s="12">
        <f t="shared" si="77"/>
        <v>100893</v>
      </c>
      <c r="T602" cm="1">
        <f t="array" ref="T602">SUMPRODUCT(($G$2:$G$3117=G602)*(S602&gt;$S$2:$S$3117))+1</f>
        <v>1</v>
      </c>
      <c r="U602" t="str">
        <f t="shared" si="78"/>
        <v xml:space="preserve">Haydock Park </v>
      </c>
      <c r="V602">
        <v>0</v>
      </c>
      <c r="W602" t="s">
        <v>11</v>
      </c>
      <c r="X602">
        <f t="shared" si="79"/>
        <v>2023</v>
      </c>
    </row>
    <row r="603" spans="1:24" x14ac:dyDescent="0.25">
      <c r="A603" s="10" t="str">
        <f t="shared" si="72"/>
        <v/>
      </c>
      <c r="B603" s="10" t="str">
        <f t="shared" si="73"/>
        <v/>
      </c>
      <c r="C603" s="10" t="str">
        <f t="shared" si="74"/>
        <v>Afternoon45283</v>
      </c>
      <c r="D603" s="5" t="str">
        <f>IF('by region'!$C$2="Any","Any",'Fixture list'!W603)&amp;M603&amp;IF('by region'!$I$2="Any","Any",N603)&amp;G603</f>
        <v>AnyJumpAny45283</v>
      </c>
      <c r="E603" s="5" t="e">
        <f>IF(I603=#REF!,'Fixture list'!G603,"")</f>
        <v>#REF!</v>
      </c>
      <c r="F603" s="5" t="str">
        <f t="shared" si="75"/>
        <v>452832</v>
      </c>
      <c r="G603" s="13">
        <v>45283</v>
      </c>
      <c r="H603" s="14" t="s">
        <v>37</v>
      </c>
      <c r="I603" s="14" t="s">
        <v>56</v>
      </c>
      <c r="J603" s="14" t="s">
        <v>9</v>
      </c>
      <c r="K603" s="14" t="s">
        <v>16</v>
      </c>
      <c r="L603" s="14" t="s">
        <v>11</v>
      </c>
      <c r="M603" s="14" t="s">
        <v>12</v>
      </c>
      <c r="N603" s="14" t="s">
        <v>13</v>
      </c>
      <c r="O603" s="14" t="s">
        <v>14</v>
      </c>
      <c r="P603" s="14" t="s">
        <v>1619</v>
      </c>
      <c r="Q603" s="12">
        <f t="shared" si="76"/>
        <v>1</v>
      </c>
      <c r="R603" s="12" cm="1">
        <f t="array" ref="R603">SUMPRODUCT(($G$2:$G$3117=G603)*(Q603&gt;$Q$2:$Q$3117))+1</f>
        <v>1</v>
      </c>
      <c r="S603" s="12">
        <f t="shared" si="77"/>
        <v>100896</v>
      </c>
      <c r="T603" cm="1">
        <f t="array" ref="T603">SUMPRODUCT(($G$2:$G$3117=G603)*(S603&gt;$S$2:$S$3117))+1</f>
        <v>2</v>
      </c>
      <c r="U603" t="str">
        <f t="shared" si="78"/>
        <v xml:space="preserve">Haydock Park </v>
      </c>
      <c r="V603">
        <v>0</v>
      </c>
      <c r="W603" t="s">
        <v>19</v>
      </c>
      <c r="X603">
        <f t="shared" si="79"/>
        <v>2023</v>
      </c>
    </row>
    <row r="604" spans="1:24" x14ac:dyDescent="0.25">
      <c r="A604" s="10" t="str">
        <f t="shared" si="72"/>
        <v/>
      </c>
      <c r="B604" s="10" t="str">
        <f t="shared" si="73"/>
        <v/>
      </c>
      <c r="C604" s="10" t="str">
        <f t="shared" si="74"/>
        <v>Afternoon45290</v>
      </c>
      <c r="D604" s="5" t="str">
        <f>IF('by region'!$C$2="Any","Any",'Fixture list'!W604)&amp;M604&amp;IF('by region'!$I$2="Any","Any",N604)&amp;G604</f>
        <v>AnyJumpAny45290</v>
      </c>
      <c r="E604" s="5" t="e">
        <f>IF(I604=#REF!,'Fixture list'!G604,"")</f>
        <v>#REF!</v>
      </c>
      <c r="F604" s="5" t="str">
        <f t="shared" si="75"/>
        <v>452901</v>
      </c>
      <c r="G604" s="13">
        <v>45290</v>
      </c>
      <c r="H604" s="14" t="s">
        <v>37</v>
      </c>
      <c r="I604" s="14" t="s">
        <v>56</v>
      </c>
      <c r="J604" s="14" t="s">
        <v>9</v>
      </c>
      <c r="K604" s="14" t="s">
        <v>16</v>
      </c>
      <c r="L604" s="14" t="s">
        <v>19</v>
      </c>
      <c r="M604" s="14" t="s">
        <v>12</v>
      </c>
      <c r="N604" s="14" t="s">
        <v>13</v>
      </c>
      <c r="O604" s="14" t="s">
        <v>14</v>
      </c>
      <c r="P604" s="14" t="s">
        <v>1640</v>
      </c>
      <c r="Q604" s="12">
        <f t="shared" si="76"/>
        <v>1</v>
      </c>
      <c r="R604" s="12" cm="1">
        <f t="array" ref="R604">SUMPRODUCT(($G$2:$G$3117=G604)*(Q604&gt;$Q$2:$Q$3117))+1</f>
        <v>1</v>
      </c>
      <c r="S604" s="12">
        <f t="shared" si="77"/>
        <v>100891</v>
      </c>
      <c r="T604" cm="1">
        <f t="array" ref="T604">SUMPRODUCT(($G$2:$G$3117=G604)*(S604&gt;$S$2:$S$3117))+1</f>
        <v>1</v>
      </c>
      <c r="U604" t="str">
        <f t="shared" si="78"/>
        <v xml:space="preserve">Haydock Park </v>
      </c>
      <c r="V604">
        <v>0</v>
      </c>
      <c r="W604" t="s">
        <v>11</v>
      </c>
      <c r="X604">
        <f t="shared" si="79"/>
        <v>2023</v>
      </c>
    </row>
    <row r="605" spans="1:24" x14ac:dyDescent="0.25">
      <c r="A605" s="10" t="str">
        <f t="shared" si="72"/>
        <v/>
      </c>
      <c r="B605" s="10" t="str">
        <f t="shared" si="73"/>
        <v/>
      </c>
      <c r="C605" s="10" t="str">
        <f t="shared" si="74"/>
        <v>Afternoon44930</v>
      </c>
      <c r="D605" s="5" t="str">
        <f>IF('by region'!$C$2="Any","Any",'Fixture list'!W605)&amp;M605&amp;IF('by region'!$I$2="Any","Any",N605)&amp;G605</f>
        <v>AnyJumpAny44930</v>
      </c>
      <c r="E605" s="5" t="e">
        <f>IF(I605=#REF!,'Fixture list'!G605,"")</f>
        <v>#REF!</v>
      </c>
      <c r="F605" s="5" t="str">
        <f t="shared" si="75"/>
        <v>449301</v>
      </c>
      <c r="G605" s="13">
        <v>44930</v>
      </c>
      <c r="H605" s="14" t="s">
        <v>27</v>
      </c>
      <c r="I605" s="14" t="s">
        <v>61</v>
      </c>
      <c r="J605" s="14" t="s">
        <v>9</v>
      </c>
      <c r="K605" s="14" t="s">
        <v>24</v>
      </c>
      <c r="L605" s="14" t="s">
        <v>17</v>
      </c>
      <c r="M605" s="14" t="s">
        <v>12</v>
      </c>
      <c r="N605" s="14" t="s">
        <v>13</v>
      </c>
      <c r="O605" s="14" t="s">
        <v>14</v>
      </c>
      <c r="P605" s="14" t="s">
        <v>176</v>
      </c>
      <c r="Q605" s="12">
        <f t="shared" si="76"/>
        <v>1</v>
      </c>
      <c r="R605" s="12" cm="1">
        <f t="array" ref="R605">SUMPRODUCT(($G$2:$G$3117=G605)*(Q605&gt;$Q$2:$Q$3117))+1</f>
        <v>1</v>
      </c>
      <c r="S605" s="12">
        <f t="shared" si="77"/>
        <v>110180</v>
      </c>
      <c r="T605" cm="1">
        <f t="array" ref="T605">SUMPRODUCT(($G$2:$G$3117=G605)*(S605&gt;$S$2:$S$3117))+1</f>
        <v>1</v>
      </c>
      <c r="U605" t="str">
        <f t="shared" si="78"/>
        <v xml:space="preserve">Hereford </v>
      </c>
      <c r="V605">
        <v>0</v>
      </c>
      <c r="W605" t="s">
        <v>19</v>
      </c>
      <c r="X605">
        <f t="shared" si="79"/>
        <v>2023</v>
      </c>
    </row>
    <row r="606" spans="1:24" x14ac:dyDescent="0.25">
      <c r="A606" s="10" t="str">
        <f t="shared" si="72"/>
        <v/>
      </c>
      <c r="B606" s="10" t="str">
        <f t="shared" si="73"/>
        <v/>
      </c>
      <c r="C606" s="10" t="str">
        <f t="shared" si="74"/>
        <v>Afternoon44942</v>
      </c>
      <c r="D606" s="5" t="str">
        <f>IF('by region'!$C$2="Any","Any",'Fixture list'!W606)&amp;M606&amp;IF('by region'!$I$2="Any","Any",N606)&amp;G606</f>
        <v>AnyJumpAny44942</v>
      </c>
      <c r="E606" s="5" t="e">
        <f>IF(I606=#REF!,'Fixture list'!G606,"")</f>
        <v>#REF!</v>
      </c>
      <c r="F606" s="5" t="str">
        <f t="shared" si="75"/>
        <v>449422</v>
      </c>
      <c r="G606" s="13">
        <v>44942</v>
      </c>
      <c r="H606" s="14" t="s">
        <v>42</v>
      </c>
      <c r="I606" s="14" t="s">
        <v>61</v>
      </c>
      <c r="J606" s="14" t="s">
        <v>9</v>
      </c>
      <c r="K606" s="14" t="s">
        <v>24</v>
      </c>
      <c r="L606" s="14" t="s">
        <v>17</v>
      </c>
      <c r="M606" s="14" t="s">
        <v>12</v>
      </c>
      <c r="N606" s="14" t="s">
        <v>13</v>
      </c>
      <c r="O606" s="14" t="s">
        <v>14</v>
      </c>
      <c r="P606" s="14" t="s">
        <v>219</v>
      </c>
      <c r="Q606" s="12">
        <f t="shared" si="76"/>
        <v>1</v>
      </c>
      <c r="R606" s="12" cm="1">
        <f t="array" ref="R606">SUMPRODUCT(($G$2:$G$3117=G606)*(Q606&gt;$Q$2:$Q$3117))+1</f>
        <v>1</v>
      </c>
      <c r="S606" s="12">
        <f t="shared" si="77"/>
        <v>101629</v>
      </c>
      <c r="T606" cm="1">
        <f t="array" ref="T606">SUMPRODUCT(($G$2:$G$3117=G606)*(S606&gt;$S$2:$S$3117))+1</f>
        <v>2</v>
      </c>
      <c r="U606" t="str">
        <f t="shared" si="78"/>
        <v xml:space="preserve">Hereford </v>
      </c>
      <c r="V606">
        <v>0</v>
      </c>
      <c r="W606" t="s">
        <v>11</v>
      </c>
      <c r="X606">
        <f t="shared" si="79"/>
        <v>2023</v>
      </c>
    </row>
    <row r="607" spans="1:24" x14ac:dyDescent="0.25">
      <c r="A607" s="10" t="str">
        <f t="shared" si="72"/>
        <v/>
      </c>
      <c r="B607" s="10" t="str">
        <f t="shared" si="73"/>
        <v/>
      </c>
      <c r="C607" s="10" t="str">
        <f t="shared" si="74"/>
        <v>Afternoon44956</v>
      </c>
      <c r="D607" s="5" t="str">
        <f>IF('by region'!$C$2="Any","Any",'Fixture list'!W607)&amp;M607&amp;IF('by region'!$I$2="Any","Any",N607)&amp;G607</f>
        <v>AnyJumpAny44956</v>
      </c>
      <c r="E607" s="5" t="e">
        <f>IF(I607=#REF!,'Fixture list'!G607,"")</f>
        <v>#REF!</v>
      </c>
      <c r="F607" s="5" t="str">
        <f t="shared" si="75"/>
        <v>449562</v>
      </c>
      <c r="G607" s="13">
        <v>44956</v>
      </c>
      <c r="H607" s="14" t="s">
        <v>42</v>
      </c>
      <c r="I607" s="14" t="s">
        <v>61</v>
      </c>
      <c r="J607" s="14" t="s">
        <v>9</v>
      </c>
      <c r="K607" s="14" t="s">
        <v>24</v>
      </c>
      <c r="L607" s="14" t="s">
        <v>17</v>
      </c>
      <c r="M607" s="14" t="s">
        <v>12</v>
      </c>
      <c r="N607" s="14" t="s">
        <v>13</v>
      </c>
      <c r="O607" s="14" t="s">
        <v>14</v>
      </c>
      <c r="P607" s="14" t="s">
        <v>268</v>
      </c>
      <c r="Q607" s="12">
        <f t="shared" si="76"/>
        <v>1</v>
      </c>
      <c r="R607" s="12" cm="1">
        <f t="array" ref="R607">SUMPRODUCT(($G$2:$G$3117=G607)*(Q607&gt;$Q$2:$Q$3117))+1</f>
        <v>1</v>
      </c>
      <c r="S607" s="12">
        <f t="shared" si="77"/>
        <v>101270</v>
      </c>
      <c r="T607" cm="1">
        <f t="array" ref="T607">SUMPRODUCT(($G$2:$G$3117=G607)*(S607&gt;$S$2:$S$3117))+1</f>
        <v>2</v>
      </c>
      <c r="U607" t="str">
        <f t="shared" si="78"/>
        <v xml:space="preserve">Hereford </v>
      </c>
      <c r="V607">
        <v>0</v>
      </c>
      <c r="W607" t="s">
        <v>17</v>
      </c>
      <c r="X607">
        <f t="shared" si="79"/>
        <v>2023</v>
      </c>
    </row>
    <row r="608" spans="1:24" x14ac:dyDescent="0.25">
      <c r="A608" s="10" t="str">
        <f t="shared" si="72"/>
        <v/>
      </c>
      <c r="B608" s="10" t="str">
        <f t="shared" si="73"/>
        <v/>
      </c>
      <c r="C608" s="10" t="str">
        <f t="shared" si="74"/>
        <v>Afternoon44962</v>
      </c>
      <c r="D608" s="5" t="str">
        <f>IF('by region'!$C$2="Any","Any",'Fixture list'!W608)&amp;M608&amp;IF('by region'!$I$2="Any","Any",N608)&amp;G608</f>
        <v>AnyJumpAny44962</v>
      </c>
      <c r="E608" s="5" t="e">
        <f>IF(I608=#REF!,'Fixture list'!G608,"")</f>
        <v>#REF!</v>
      </c>
      <c r="F608" s="5" t="str">
        <f t="shared" si="75"/>
        <v>449622</v>
      </c>
      <c r="G608" s="13">
        <v>44962</v>
      </c>
      <c r="H608" s="14" t="s">
        <v>40</v>
      </c>
      <c r="I608" s="14" t="s">
        <v>61</v>
      </c>
      <c r="J608" s="14" t="s">
        <v>9</v>
      </c>
      <c r="K608" s="14" t="s">
        <v>30</v>
      </c>
      <c r="L608" s="14" t="s">
        <v>30</v>
      </c>
      <c r="M608" s="14" t="s">
        <v>12</v>
      </c>
      <c r="N608" s="14" t="s">
        <v>30</v>
      </c>
      <c r="O608" s="14" t="s">
        <v>21</v>
      </c>
      <c r="P608" s="14" t="s">
        <v>290</v>
      </c>
      <c r="Q608" s="12">
        <f t="shared" si="76"/>
        <v>1</v>
      </c>
      <c r="R608" s="12" cm="1">
        <f t="array" ref="R608">SUMPRODUCT(($G$2:$G$3117=G608)*(Q608&gt;$Q$2:$Q$3117))+1</f>
        <v>1</v>
      </c>
      <c r="S608" s="12">
        <f t="shared" si="77"/>
        <v>112030</v>
      </c>
      <c r="T608" cm="1">
        <f t="array" ref="T608">SUMPRODUCT(($G$2:$G$3117=G608)*(S608&gt;$S$2:$S$3117))+1</f>
        <v>2</v>
      </c>
      <c r="U608" t="str">
        <f t="shared" si="78"/>
        <v xml:space="preserve">Hereford </v>
      </c>
      <c r="V608">
        <v>0</v>
      </c>
      <c r="W608" t="s">
        <v>17</v>
      </c>
      <c r="X608">
        <f t="shared" si="79"/>
        <v>2023</v>
      </c>
    </row>
    <row r="609" spans="1:24" x14ac:dyDescent="0.25">
      <c r="A609" s="10" t="str">
        <f t="shared" si="72"/>
        <v/>
      </c>
      <c r="B609" s="10" t="str">
        <f t="shared" si="73"/>
        <v/>
      </c>
      <c r="C609" s="10" t="str">
        <f t="shared" si="74"/>
        <v>Afternoon44972</v>
      </c>
      <c r="D609" s="5" t="str">
        <f>IF('by region'!$C$2="Any","Any",'Fixture list'!W609)&amp;M609&amp;IF('by region'!$I$2="Any","Any",N609)&amp;G609</f>
        <v>AnyJumpAny44972</v>
      </c>
      <c r="E609" s="5" t="e">
        <f>IF(I609=#REF!,'Fixture list'!G609,"")</f>
        <v>#REF!</v>
      </c>
      <c r="F609" s="5" t="str">
        <f t="shared" si="75"/>
        <v>449721</v>
      </c>
      <c r="G609" s="13">
        <v>44972</v>
      </c>
      <c r="H609" s="14" t="s">
        <v>27</v>
      </c>
      <c r="I609" s="14" t="s">
        <v>61</v>
      </c>
      <c r="J609" s="14" t="s">
        <v>9</v>
      </c>
      <c r="K609" s="14" t="s">
        <v>24</v>
      </c>
      <c r="L609" s="14" t="s">
        <v>17</v>
      </c>
      <c r="M609" s="14" t="s">
        <v>12</v>
      </c>
      <c r="N609" s="14" t="s">
        <v>13</v>
      </c>
      <c r="O609" s="14" t="s">
        <v>14</v>
      </c>
      <c r="P609" s="14" t="s">
        <v>325</v>
      </c>
      <c r="Q609" s="12">
        <f t="shared" si="76"/>
        <v>1</v>
      </c>
      <c r="R609" s="12" cm="1">
        <f t="array" ref="R609">SUMPRODUCT(($G$2:$G$3117=G609)*(Q609&gt;$Q$2:$Q$3117))+1</f>
        <v>1</v>
      </c>
      <c r="S609" s="12">
        <f t="shared" si="77"/>
        <v>101613</v>
      </c>
      <c r="T609" cm="1">
        <f t="array" ref="T609">SUMPRODUCT(($G$2:$G$3117=G609)*(S609&gt;$S$2:$S$3117))+1</f>
        <v>1</v>
      </c>
      <c r="U609" t="str">
        <f t="shared" si="78"/>
        <v xml:space="preserve">Hereford </v>
      </c>
      <c r="V609">
        <v>0</v>
      </c>
      <c r="W609" t="s">
        <v>17</v>
      </c>
      <c r="X609">
        <f t="shared" si="79"/>
        <v>2023</v>
      </c>
    </row>
    <row r="610" spans="1:24" x14ac:dyDescent="0.25">
      <c r="A610" s="10" t="str">
        <f t="shared" si="72"/>
        <v/>
      </c>
      <c r="B610" s="10" t="str">
        <f t="shared" si="73"/>
        <v/>
      </c>
      <c r="C610" s="10" t="str">
        <f t="shared" si="74"/>
        <v>Afternoon44983</v>
      </c>
      <c r="D610" s="5" t="str">
        <f>IF('by region'!$C$2="Any","Any",'Fixture list'!W610)&amp;M610&amp;IF('by region'!$I$2="Any","Any",N610)&amp;G610</f>
        <v>AnyJumpAny44983</v>
      </c>
      <c r="E610" s="5" t="e">
        <f>IF(I610=#REF!,'Fixture list'!G610,"")</f>
        <v>#REF!</v>
      </c>
      <c r="F610" s="5" t="str">
        <f t="shared" si="75"/>
        <v>449832</v>
      </c>
      <c r="G610" s="13">
        <v>44983</v>
      </c>
      <c r="H610" s="14" t="s">
        <v>40</v>
      </c>
      <c r="I610" s="14" t="s">
        <v>61</v>
      </c>
      <c r="J610" s="14" t="s">
        <v>9</v>
      </c>
      <c r="K610" s="14" t="s">
        <v>24</v>
      </c>
      <c r="L610" s="14" t="s">
        <v>17</v>
      </c>
      <c r="M610" s="14" t="s">
        <v>12</v>
      </c>
      <c r="N610" s="14" t="s">
        <v>13</v>
      </c>
      <c r="O610" s="14" t="s">
        <v>14</v>
      </c>
      <c r="P610" s="14" t="s">
        <v>366</v>
      </c>
      <c r="Q610" s="12">
        <f t="shared" si="76"/>
        <v>1</v>
      </c>
      <c r="R610" s="12" cm="1">
        <f t="array" ref="R610">SUMPRODUCT(($G$2:$G$3117=G610)*(Q610&gt;$Q$2:$Q$3117))+1</f>
        <v>1</v>
      </c>
      <c r="S610" s="12">
        <f t="shared" si="77"/>
        <v>101611</v>
      </c>
      <c r="T610" cm="1">
        <f t="array" ref="T610">SUMPRODUCT(($G$2:$G$3117=G610)*(S610&gt;$S$2:$S$3117))+1</f>
        <v>2</v>
      </c>
      <c r="U610" t="str">
        <f t="shared" si="78"/>
        <v xml:space="preserve">Hereford </v>
      </c>
      <c r="V610">
        <v>0</v>
      </c>
      <c r="W610" t="s">
        <v>17</v>
      </c>
      <c r="X610">
        <f t="shared" si="79"/>
        <v>2023</v>
      </c>
    </row>
    <row r="611" spans="1:24" x14ac:dyDescent="0.25">
      <c r="A611" s="10" t="str">
        <f t="shared" si="72"/>
        <v/>
      </c>
      <c r="B611" s="10" t="str">
        <f t="shared" si="73"/>
        <v/>
      </c>
      <c r="C611" s="10" t="str">
        <f t="shared" si="74"/>
        <v>Afternoon44996</v>
      </c>
      <c r="D611" s="5" t="str">
        <f>IF('by region'!$C$2="Any","Any",'Fixture list'!W611)&amp;M611&amp;IF('by region'!$I$2="Any","Any",N611)&amp;G611</f>
        <v>AnyJumpAny44996</v>
      </c>
      <c r="E611" s="5" t="e">
        <f>IF(I611=#REF!,'Fixture list'!G611,"")</f>
        <v>#REF!</v>
      </c>
      <c r="F611" s="5" t="str">
        <f t="shared" si="75"/>
        <v>449962</v>
      </c>
      <c r="G611" s="13">
        <v>44996</v>
      </c>
      <c r="H611" s="14" t="s">
        <v>37</v>
      </c>
      <c r="I611" s="14" t="s">
        <v>61</v>
      </c>
      <c r="J611" s="14" t="s">
        <v>9</v>
      </c>
      <c r="K611" s="14" t="s">
        <v>24</v>
      </c>
      <c r="L611" s="14" t="s">
        <v>17</v>
      </c>
      <c r="M611" s="14" t="s">
        <v>12</v>
      </c>
      <c r="N611" s="14" t="s">
        <v>13</v>
      </c>
      <c r="O611" s="14" t="s">
        <v>14</v>
      </c>
      <c r="P611" s="14" t="s">
        <v>413</v>
      </c>
      <c r="Q611" s="12">
        <f t="shared" si="76"/>
        <v>1</v>
      </c>
      <c r="R611" s="12" cm="1">
        <f t="array" ref="R611">SUMPRODUCT(($G$2:$G$3117=G611)*(Q611&gt;$Q$2:$Q$3117))+1</f>
        <v>1</v>
      </c>
      <c r="S611" s="12">
        <f t="shared" si="77"/>
        <v>100652</v>
      </c>
      <c r="T611" cm="1">
        <f t="array" ref="T611">SUMPRODUCT(($G$2:$G$3117=G611)*(S611&gt;$S$2:$S$3117))+1</f>
        <v>2</v>
      </c>
      <c r="U611" t="str">
        <f t="shared" si="78"/>
        <v xml:space="preserve">Hereford </v>
      </c>
      <c r="V611">
        <v>0</v>
      </c>
      <c r="W611" t="s">
        <v>30</v>
      </c>
      <c r="X611">
        <f t="shared" si="79"/>
        <v>2023</v>
      </c>
    </row>
    <row r="612" spans="1:24" x14ac:dyDescent="0.25">
      <c r="A612" s="10" t="str">
        <f t="shared" si="72"/>
        <v/>
      </c>
      <c r="B612" s="10" t="str">
        <f t="shared" si="73"/>
        <v/>
      </c>
      <c r="C612" s="10" t="str">
        <f t="shared" si="74"/>
        <v>Afternoon45009</v>
      </c>
      <c r="D612" s="5" t="str">
        <f>IF('by region'!$C$2="Any","Any",'Fixture list'!W612)&amp;M612&amp;IF('by region'!$I$2="Any","Any",N612)&amp;G612</f>
        <v>AnyJumpAny45009</v>
      </c>
      <c r="E612" s="5" t="e">
        <f>IF(I612=#REF!,'Fixture list'!G612,"")</f>
        <v>#REF!</v>
      </c>
      <c r="F612" s="5" t="str">
        <f t="shared" si="75"/>
        <v>450093</v>
      </c>
      <c r="G612" s="13">
        <v>45009</v>
      </c>
      <c r="H612" s="14" t="s">
        <v>35</v>
      </c>
      <c r="I612" s="14" t="s">
        <v>61</v>
      </c>
      <c r="J612" s="14" t="s">
        <v>9</v>
      </c>
      <c r="K612" s="14" t="s">
        <v>24</v>
      </c>
      <c r="L612" s="14" t="s">
        <v>17</v>
      </c>
      <c r="M612" s="14" t="s">
        <v>12</v>
      </c>
      <c r="N612" s="14" t="s">
        <v>13</v>
      </c>
      <c r="O612" s="14" t="s">
        <v>14</v>
      </c>
      <c r="P612" s="14" t="s">
        <v>458</v>
      </c>
      <c r="Q612" s="12">
        <f t="shared" si="76"/>
        <v>1</v>
      </c>
      <c r="R612" s="12" cm="1">
        <f t="array" ref="R612">SUMPRODUCT(($G$2:$G$3117=G612)*(Q612&gt;$Q$2:$Q$3117))+1</f>
        <v>1</v>
      </c>
      <c r="S612" s="12">
        <f t="shared" si="77"/>
        <v>101566</v>
      </c>
      <c r="T612" cm="1">
        <f t="array" ref="T612">SUMPRODUCT(($G$2:$G$3117=G612)*(S612&gt;$S$2:$S$3117))+1</f>
        <v>3</v>
      </c>
      <c r="U612" t="str">
        <f t="shared" si="78"/>
        <v xml:space="preserve">Hereford </v>
      </c>
      <c r="V612">
        <v>0</v>
      </c>
      <c r="W612" t="s">
        <v>30</v>
      </c>
      <c r="X612">
        <f t="shared" si="79"/>
        <v>2023</v>
      </c>
    </row>
    <row r="613" spans="1:24" x14ac:dyDescent="0.25">
      <c r="A613" s="10" t="str">
        <f t="shared" si="72"/>
        <v/>
      </c>
      <c r="B613" s="10" t="str">
        <f t="shared" si="73"/>
        <v/>
      </c>
      <c r="C613" s="10" t="str">
        <f t="shared" si="74"/>
        <v>Afternoon45022</v>
      </c>
      <c r="D613" s="5" t="str">
        <f>IF('by region'!$C$2="Any","Any",'Fixture list'!W613)&amp;M613&amp;IF('by region'!$I$2="Any","Any",N613)&amp;G613</f>
        <v>AnyJumpAny45022</v>
      </c>
      <c r="E613" s="5" t="e">
        <f>IF(I613=#REF!,'Fixture list'!G613,"")</f>
        <v>#REF!</v>
      </c>
      <c r="F613" s="5" t="str">
        <f t="shared" si="75"/>
        <v>450221</v>
      </c>
      <c r="G613" s="13">
        <v>45022</v>
      </c>
      <c r="H613" s="14" t="s">
        <v>34</v>
      </c>
      <c r="I613" s="14" t="s">
        <v>61</v>
      </c>
      <c r="J613" s="14" t="s">
        <v>9</v>
      </c>
      <c r="K613" s="14" t="s">
        <v>24</v>
      </c>
      <c r="L613" s="14" t="s">
        <v>17</v>
      </c>
      <c r="M613" s="14" t="s">
        <v>12</v>
      </c>
      <c r="N613" s="14" t="s">
        <v>13</v>
      </c>
      <c r="O613" s="14" t="s">
        <v>14</v>
      </c>
      <c r="P613" s="14" t="s">
        <v>505</v>
      </c>
      <c r="Q613" s="12">
        <f t="shared" si="76"/>
        <v>1</v>
      </c>
      <c r="R613" s="12" cm="1">
        <f t="array" ref="R613">SUMPRODUCT(($G$2:$G$3117=G613)*(Q613&gt;$Q$2:$Q$3117))+1</f>
        <v>1</v>
      </c>
      <c r="S613" s="12">
        <f t="shared" si="77"/>
        <v>101625</v>
      </c>
      <c r="T613" cm="1">
        <f t="array" ref="T613">SUMPRODUCT(($G$2:$G$3117=G613)*(S613&gt;$S$2:$S$3117))+1</f>
        <v>1</v>
      </c>
      <c r="U613" t="str">
        <f t="shared" si="78"/>
        <v xml:space="preserve">Hereford </v>
      </c>
      <c r="V613">
        <v>0</v>
      </c>
      <c r="W613" t="s">
        <v>17</v>
      </c>
      <c r="X613">
        <f t="shared" si="79"/>
        <v>2023</v>
      </c>
    </row>
    <row r="614" spans="1:24" x14ac:dyDescent="0.25">
      <c r="A614" s="10" t="str">
        <f t="shared" si="72"/>
        <v/>
      </c>
      <c r="B614" s="10" t="str">
        <f t="shared" si="73"/>
        <v/>
      </c>
      <c r="C614" s="10" t="str">
        <f t="shared" si="74"/>
        <v>Afternoon45216</v>
      </c>
      <c r="D614" s="5" t="str">
        <f>IF('by region'!$C$2="Any","Any",'Fixture list'!W614)&amp;M614&amp;IF('by region'!$I$2="Any","Any",N614)&amp;G614</f>
        <v>AnyJumpAny45216</v>
      </c>
      <c r="E614" s="5" t="e">
        <f>IF(I614=#REF!,'Fixture list'!G614,"")</f>
        <v>#REF!</v>
      </c>
      <c r="F614" s="5" t="str">
        <f t="shared" si="75"/>
        <v>452163</v>
      </c>
      <c r="G614" s="13">
        <v>45216</v>
      </c>
      <c r="H614" s="14" t="s">
        <v>7</v>
      </c>
      <c r="I614" s="14" t="s">
        <v>61</v>
      </c>
      <c r="J614" s="14" t="s">
        <v>9</v>
      </c>
      <c r="K614" s="14" t="s">
        <v>24</v>
      </c>
      <c r="L614" s="14" t="s">
        <v>17</v>
      </c>
      <c r="M614" s="14" t="s">
        <v>12</v>
      </c>
      <c r="N614" s="14" t="s">
        <v>13</v>
      </c>
      <c r="O614" s="14" t="s">
        <v>14</v>
      </c>
      <c r="P614" s="14" t="s">
        <v>1371</v>
      </c>
      <c r="Q614" s="12">
        <f t="shared" si="76"/>
        <v>1</v>
      </c>
      <c r="R614" s="12" cm="1">
        <f t="array" ref="R614">SUMPRODUCT(($G$2:$G$3117=G614)*(Q614&gt;$Q$2:$Q$3117))+1</f>
        <v>1</v>
      </c>
      <c r="S614" s="12">
        <f t="shared" si="77"/>
        <v>110047</v>
      </c>
      <c r="T614" cm="1">
        <f t="array" ref="T614">SUMPRODUCT(($G$2:$G$3117=G614)*(S614&gt;$S$2:$S$3117))+1</f>
        <v>3</v>
      </c>
      <c r="U614" t="str">
        <f t="shared" si="78"/>
        <v xml:space="preserve">Hereford </v>
      </c>
      <c r="V614">
        <v>0</v>
      </c>
      <c r="W614" t="s">
        <v>19</v>
      </c>
      <c r="X614">
        <f t="shared" si="79"/>
        <v>2023</v>
      </c>
    </row>
    <row r="615" spans="1:24" x14ac:dyDescent="0.25">
      <c r="A615" s="10" t="str">
        <f t="shared" si="72"/>
        <v/>
      </c>
      <c r="B615" s="10" t="str">
        <f t="shared" si="73"/>
        <v/>
      </c>
      <c r="C615" s="10" t="str">
        <f t="shared" si="74"/>
        <v>Afternoon45236</v>
      </c>
      <c r="D615" s="5" t="str">
        <f>IF('by region'!$C$2="Any","Any",'Fixture list'!W615)&amp;M615&amp;IF('by region'!$I$2="Any","Any",N615)&amp;G615</f>
        <v>AnyJumpAny45236</v>
      </c>
      <c r="E615" s="5" t="e">
        <f>IF(I615=#REF!,'Fixture list'!G615,"")</f>
        <v>#REF!</v>
      </c>
      <c r="F615" s="5" t="str">
        <f t="shared" si="75"/>
        <v>452363</v>
      </c>
      <c r="G615" s="13">
        <v>45236</v>
      </c>
      <c r="H615" s="14" t="s">
        <v>42</v>
      </c>
      <c r="I615" s="14" t="s">
        <v>61</v>
      </c>
      <c r="J615" s="14" t="s">
        <v>9</v>
      </c>
      <c r="K615" s="14" t="s">
        <v>24</v>
      </c>
      <c r="L615" s="14" t="s">
        <v>19</v>
      </c>
      <c r="M615" s="14" t="s">
        <v>12</v>
      </c>
      <c r="N615" s="14" t="s">
        <v>13</v>
      </c>
      <c r="O615" s="14" t="s">
        <v>14</v>
      </c>
      <c r="P615" s="14" t="s">
        <v>1450</v>
      </c>
      <c r="Q615" s="12">
        <f t="shared" si="76"/>
        <v>1</v>
      </c>
      <c r="R615" s="12" cm="1">
        <f t="array" ref="R615">SUMPRODUCT(($G$2:$G$3117=G615)*(Q615&gt;$Q$2:$Q$3117))+1</f>
        <v>1</v>
      </c>
      <c r="S615" s="12">
        <f t="shared" si="77"/>
        <v>101836</v>
      </c>
      <c r="T615" cm="1">
        <f t="array" ref="T615">SUMPRODUCT(($G$2:$G$3117=G615)*(S615&gt;$S$2:$S$3117))+1</f>
        <v>3</v>
      </c>
      <c r="U615" t="str">
        <f t="shared" si="78"/>
        <v xml:space="preserve">Hereford </v>
      </c>
      <c r="V615">
        <v>0</v>
      </c>
      <c r="W615" t="s">
        <v>17</v>
      </c>
      <c r="X615">
        <f t="shared" si="79"/>
        <v>2023</v>
      </c>
    </row>
    <row r="616" spans="1:24" x14ac:dyDescent="0.25">
      <c r="A616" s="10" t="str">
        <f t="shared" si="72"/>
        <v/>
      </c>
      <c r="B616" s="10" t="str">
        <f t="shared" si="73"/>
        <v/>
      </c>
      <c r="C616" s="10" t="str">
        <f t="shared" si="74"/>
        <v>Afternoon45244</v>
      </c>
      <c r="D616" s="5" t="str">
        <f>IF('by region'!$C$2="Any","Any",'Fixture list'!W616)&amp;M616&amp;IF('by region'!$I$2="Any","Any",N616)&amp;G616</f>
        <v>AnyJumpAny45244</v>
      </c>
      <c r="E616" s="5" t="e">
        <f>IF(I616=#REF!,'Fixture list'!G616,"")</f>
        <v>#REF!</v>
      </c>
      <c r="F616" s="5" t="str">
        <f t="shared" si="75"/>
        <v>452443</v>
      </c>
      <c r="G616" s="13">
        <v>45244</v>
      </c>
      <c r="H616" s="14" t="s">
        <v>7</v>
      </c>
      <c r="I616" s="14" t="s">
        <v>61</v>
      </c>
      <c r="J616" s="14" t="s">
        <v>9</v>
      </c>
      <c r="K616" s="14" t="s">
        <v>24</v>
      </c>
      <c r="L616" s="14" t="s">
        <v>17</v>
      </c>
      <c r="M616" s="14" t="s">
        <v>12</v>
      </c>
      <c r="N616" s="14" t="s">
        <v>13</v>
      </c>
      <c r="O616" s="14" t="s">
        <v>14</v>
      </c>
      <c r="P616" s="14" t="s">
        <v>1479</v>
      </c>
      <c r="Q616" s="12">
        <f t="shared" si="76"/>
        <v>1</v>
      </c>
      <c r="R616" s="12" cm="1">
        <f t="array" ref="R616">SUMPRODUCT(($G$2:$G$3117=G616)*(Q616&gt;$Q$2:$Q$3117))+1</f>
        <v>1</v>
      </c>
      <c r="S616" s="12">
        <f t="shared" si="77"/>
        <v>101455</v>
      </c>
      <c r="T616" cm="1">
        <f t="array" ref="T616">SUMPRODUCT(($G$2:$G$3117=G616)*(S616&gt;$S$2:$S$3117))+1</f>
        <v>3</v>
      </c>
      <c r="U616" t="str">
        <f t="shared" si="78"/>
        <v xml:space="preserve">Hereford </v>
      </c>
      <c r="V616">
        <v>0</v>
      </c>
      <c r="W616" t="s">
        <v>19</v>
      </c>
      <c r="X616">
        <f t="shared" si="79"/>
        <v>2023</v>
      </c>
    </row>
    <row r="617" spans="1:24" x14ac:dyDescent="0.25">
      <c r="A617" s="10" t="str">
        <f t="shared" si="72"/>
        <v/>
      </c>
      <c r="B617" s="10" t="str">
        <f t="shared" si="73"/>
        <v/>
      </c>
      <c r="C617" s="10" t="str">
        <f t="shared" si="74"/>
        <v>Afternoon45251</v>
      </c>
      <c r="D617" s="5" t="str">
        <f>IF('by region'!$C$2="Any","Any",'Fixture list'!W617)&amp;M617&amp;IF('by region'!$I$2="Any","Any",N617)&amp;G617</f>
        <v>AnyJumpAny45251</v>
      </c>
      <c r="E617" s="5" t="e">
        <f>IF(I617=#REF!,'Fixture list'!G617,"")</f>
        <v>#REF!</v>
      </c>
      <c r="F617" s="5" t="str">
        <f t="shared" si="75"/>
        <v>452512</v>
      </c>
      <c r="G617" s="13">
        <v>45251</v>
      </c>
      <c r="H617" s="14" t="s">
        <v>7</v>
      </c>
      <c r="I617" s="14" t="s">
        <v>61</v>
      </c>
      <c r="J617" s="14" t="s">
        <v>9</v>
      </c>
      <c r="K617" s="14" t="s">
        <v>24</v>
      </c>
      <c r="L617" s="14" t="s">
        <v>19</v>
      </c>
      <c r="M617" s="14" t="s">
        <v>12</v>
      </c>
      <c r="N617" s="14" t="s">
        <v>13</v>
      </c>
      <c r="O617" s="14" t="s">
        <v>14</v>
      </c>
      <c r="P617" s="14" t="s">
        <v>1507</v>
      </c>
      <c r="Q617" s="12">
        <f t="shared" si="76"/>
        <v>1</v>
      </c>
      <c r="R617" s="12" cm="1">
        <f t="array" ref="R617">SUMPRODUCT(($G$2:$G$3117=G617)*(Q617&gt;$Q$2:$Q$3117))+1</f>
        <v>1</v>
      </c>
      <c r="S617" s="12">
        <f t="shared" si="77"/>
        <v>101623</v>
      </c>
      <c r="T617" cm="1">
        <f t="array" ref="T617">SUMPRODUCT(($G$2:$G$3117=G617)*(S617&gt;$S$2:$S$3117))+1</f>
        <v>2</v>
      </c>
      <c r="U617" t="str">
        <f t="shared" si="78"/>
        <v xml:space="preserve">Hereford </v>
      </c>
      <c r="V617">
        <v>0</v>
      </c>
      <c r="W617" t="s">
        <v>11</v>
      </c>
      <c r="X617">
        <f t="shared" si="79"/>
        <v>2023</v>
      </c>
    </row>
    <row r="618" spans="1:24" x14ac:dyDescent="0.25">
      <c r="A618" s="10" t="str">
        <f t="shared" si="72"/>
        <v/>
      </c>
      <c r="B618" s="10" t="str">
        <f t="shared" si="73"/>
        <v/>
      </c>
      <c r="C618" s="10" t="str">
        <f t="shared" si="74"/>
        <v>Afternoon45259</v>
      </c>
      <c r="D618" s="5" t="str">
        <f>IF('by region'!$C$2="Any","Any",'Fixture list'!W618)&amp;M618&amp;IF('by region'!$I$2="Any","Any",N618)&amp;G618</f>
        <v>AnyJumpAny45259</v>
      </c>
      <c r="E618" s="5" t="e">
        <f>IF(I618=#REF!,'Fixture list'!G618,"")</f>
        <v>#REF!</v>
      </c>
      <c r="F618" s="5" t="str">
        <f t="shared" si="75"/>
        <v>452591</v>
      </c>
      <c r="G618" s="13">
        <v>45259</v>
      </c>
      <c r="H618" s="14" t="s">
        <v>27</v>
      </c>
      <c r="I618" s="14" t="s">
        <v>61</v>
      </c>
      <c r="J618" s="14" t="s">
        <v>9</v>
      </c>
      <c r="K618" s="14" t="s">
        <v>24</v>
      </c>
      <c r="L618" s="14" t="s">
        <v>11</v>
      </c>
      <c r="M618" s="14" t="s">
        <v>12</v>
      </c>
      <c r="N618" s="14" t="s">
        <v>13</v>
      </c>
      <c r="O618" s="14" t="s">
        <v>14</v>
      </c>
      <c r="P618" s="14" t="s">
        <v>1533</v>
      </c>
      <c r="Q618" s="12">
        <f t="shared" si="76"/>
        <v>1</v>
      </c>
      <c r="R618" s="12" cm="1">
        <f t="array" ref="R618">SUMPRODUCT(($G$2:$G$3117=G618)*(Q618&gt;$Q$2:$Q$3117))+1</f>
        <v>1</v>
      </c>
      <c r="S618" s="12">
        <f t="shared" si="77"/>
        <v>100675</v>
      </c>
      <c r="T618" cm="1">
        <f t="array" ref="T618">SUMPRODUCT(($G$2:$G$3117=G618)*(S618&gt;$S$2:$S$3117))+1</f>
        <v>1</v>
      </c>
      <c r="U618" t="str">
        <f t="shared" si="78"/>
        <v xml:space="preserve">Hereford </v>
      </c>
      <c r="V618">
        <v>0</v>
      </c>
      <c r="W618" t="s">
        <v>17</v>
      </c>
      <c r="X618">
        <f t="shared" si="79"/>
        <v>2023</v>
      </c>
    </row>
    <row r="619" spans="1:24" x14ac:dyDescent="0.25">
      <c r="A619" s="10" t="str">
        <f t="shared" si="72"/>
        <v/>
      </c>
      <c r="B619" s="10" t="str">
        <f t="shared" si="73"/>
        <v/>
      </c>
      <c r="C619" s="10" t="str">
        <f t="shared" si="74"/>
        <v>Afternoon45276</v>
      </c>
      <c r="D619" s="5" t="str">
        <f>IF('by region'!$C$2="Any","Any",'Fixture list'!W619)&amp;M619&amp;IF('by region'!$I$2="Any","Any",N619)&amp;G619</f>
        <v>AnyJumpAny45276</v>
      </c>
      <c r="E619" s="5" t="e">
        <f>IF(I619=#REF!,'Fixture list'!G619,"")</f>
        <v>#REF!</v>
      </c>
      <c r="F619" s="5" t="str">
        <f t="shared" si="75"/>
        <v>452763</v>
      </c>
      <c r="G619" s="13">
        <v>45276</v>
      </c>
      <c r="H619" s="14" t="s">
        <v>37</v>
      </c>
      <c r="I619" s="14" t="s">
        <v>61</v>
      </c>
      <c r="J619" s="14" t="s">
        <v>9</v>
      </c>
      <c r="K619" s="14" t="s">
        <v>24</v>
      </c>
      <c r="L619" s="14" t="s">
        <v>11</v>
      </c>
      <c r="M619" s="14" t="s">
        <v>12</v>
      </c>
      <c r="N619" s="14" t="s">
        <v>13</v>
      </c>
      <c r="O619" s="14" t="s">
        <v>14</v>
      </c>
      <c r="P619" s="14" t="s">
        <v>1595</v>
      </c>
      <c r="Q619" s="12">
        <f t="shared" si="76"/>
        <v>1</v>
      </c>
      <c r="R619" s="12" cm="1">
        <f t="array" ref="R619">SUMPRODUCT(($G$2:$G$3117=G619)*(Q619&gt;$Q$2:$Q$3117))+1</f>
        <v>1</v>
      </c>
      <c r="S619" s="12">
        <f t="shared" si="77"/>
        <v>101089</v>
      </c>
      <c r="T619" cm="1">
        <f t="array" ref="T619">SUMPRODUCT(($G$2:$G$3117=G619)*(S619&gt;$S$2:$S$3117))+1</f>
        <v>3</v>
      </c>
      <c r="U619" t="str">
        <f t="shared" si="78"/>
        <v xml:space="preserve">Hereford </v>
      </c>
      <c r="V619">
        <v>0</v>
      </c>
      <c r="W619" t="s">
        <v>11</v>
      </c>
      <c r="X619">
        <f t="shared" si="79"/>
        <v>2023</v>
      </c>
    </row>
    <row r="620" spans="1:24" x14ac:dyDescent="0.25">
      <c r="A620" s="10" t="str">
        <f t="shared" si="72"/>
        <v/>
      </c>
      <c r="B620" s="10" t="str">
        <f t="shared" si="73"/>
        <v/>
      </c>
      <c r="C620" s="10" t="str">
        <f t="shared" si="74"/>
        <v>Afternoon45001</v>
      </c>
      <c r="D620" s="5" t="str">
        <f>IF('by region'!$C$2="Any","Any",'Fixture list'!W620)&amp;M620&amp;IF('by region'!$I$2="Any","Any",N620)&amp;G620</f>
        <v>AnyJumpAny45001</v>
      </c>
      <c r="E620" s="5" t="e">
        <f>IF(I620=#REF!,'Fixture list'!G620,"")</f>
        <v>#REF!</v>
      </c>
      <c r="F620" s="5" t="str">
        <f t="shared" si="75"/>
        <v>450012</v>
      </c>
      <c r="G620" s="13">
        <v>45001</v>
      </c>
      <c r="H620" s="14" t="s">
        <v>34</v>
      </c>
      <c r="I620" s="14" t="s">
        <v>67</v>
      </c>
      <c r="J620" s="14" t="s">
        <v>9</v>
      </c>
      <c r="K620" s="14" t="s">
        <v>10</v>
      </c>
      <c r="L620" s="14" t="s">
        <v>11</v>
      </c>
      <c r="M620" s="14" t="s">
        <v>12</v>
      </c>
      <c r="N620" s="14" t="s">
        <v>13</v>
      </c>
      <c r="O620" s="14" t="s">
        <v>14</v>
      </c>
      <c r="P620" s="14" t="s">
        <v>432</v>
      </c>
      <c r="Q620" s="12">
        <f t="shared" si="76"/>
        <v>1</v>
      </c>
      <c r="R620" s="12" cm="1">
        <f t="array" ref="R620">SUMPRODUCT(($G$2:$G$3117=G620)*(Q620&gt;$Q$2:$Q$3117))+1</f>
        <v>1</v>
      </c>
      <c r="S620" s="12">
        <f t="shared" si="77"/>
        <v>100926</v>
      </c>
      <c r="T620" cm="1">
        <f t="array" ref="T620">SUMPRODUCT(($G$2:$G$3117=G620)*(S620&gt;$S$2:$S$3117))+1</f>
        <v>2</v>
      </c>
      <c r="U620" t="str">
        <f t="shared" si="78"/>
        <v xml:space="preserve">Hexham </v>
      </c>
      <c r="V620">
        <v>0</v>
      </c>
      <c r="W620" t="s">
        <v>19</v>
      </c>
      <c r="X620">
        <f t="shared" si="79"/>
        <v>2023</v>
      </c>
    </row>
    <row r="621" spans="1:24" x14ac:dyDescent="0.25">
      <c r="A621" s="10" t="str">
        <f t="shared" si="72"/>
        <v/>
      </c>
      <c r="B621" s="10" t="str">
        <f t="shared" si="73"/>
        <v/>
      </c>
      <c r="C621" s="10" t="str">
        <f t="shared" si="74"/>
        <v>Afternoon45013</v>
      </c>
      <c r="D621" s="5" t="str">
        <f>IF('by region'!$C$2="Any","Any",'Fixture list'!W621)&amp;M621&amp;IF('by region'!$I$2="Any","Any",N621)&amp;G621</f>
        <v>AnyJumpAny45013</v>
      </c>
      <c r="E621" s="5" t="e">
        <f>IF(I621=#REF!,'Fixture list'!G621,"")</f>
        <v>#REF!</v>
      </c>
      <c r="F621" s="5" t="str">
        <f t="shared" si="75"/>
        <v>450132</v>
      </c>
      <c r="G621" s="13">
        <v>45013</v>
      </c>
      <c r="H621" s="14" t="s">
        <v>7</v>
      </c>
      <c r="I621" s="14" t="s">
        <v>67</v>
      </c>
      <c r="J621" s="14" t="s">
        <v>9</v>
      </c>
      <c r="K621" s="14" t="s">
        <v>10</v>
      </c>
      <c r="L621" s="14" t="s">
        <v>11</v>
      </c>
      <c r="M621" s="14" t="s">
        <v>12</v>
      </c>
      <c r="N621" s="14" t="s">
        <v>13</v>
      </c>
      <c r="O621" s="14" t="s">
        <v>14</v>
      </c>
      <c r="P621" s="14" t="s">
        <v>473</v>
      </c>
      <c r="Q621" s="12">
        <f t="shared" si="76"/>
        <v>1</v>
      </c>
      <c r="R621" s="12" cm="1">
        <f t="array" ref="R621">SUMPRODUCT(($G$2:$G$3117=G621)*(Q621&gt;$Q$2:$Q$3117))+1</f>
        <v>1</v>
      </c>
      <c r="S621" s="12">
        <f t="shared" si="77"/>
        <v>100927</v>
      </c>
      <c r="T621" cm="1">
        <f t="array" ref="T621">SUMPRODUCT(($G$2:$G$3117=G621)*(S621&gt;$S$2:$S$3117))+1</f>
        <v>2</v>
      </c>
      <c r="U621" t="str">
        <f t="shared" si="78"/>
        <v xml:space="preserve">Hexham </v>
      </c>
      <c r="V621">
        <v>0</v>
      </c>
      <c r="W621" t="s">
        <v>19</v>
      </c>
      <c r="X621">
        <f t="shared" si="79"/>
        <v>2023</v>
      </c>
    </row>
    <row r="622" spans="1:24" x14ac:dyDescent="0.25">
      <c r="A622" s="10" t="str">
        <f t="shared" si="72"/>
        <v/>
      </c>
      <c r="B622" s="10" t="str">
        <f t="shared" si="73"/>
        <v/>
      </c>
      <c r="C622" s="10" t="str">
        <f t="shared" si="74"/>
        <v>Afternoon45040</v>
      </c>
      <c r="D622" s="5" t="str">
        <f>IF('by region'!$C$2="Any","Any",'Fixture list'!W622)&amp;M622&amp;IF('by region'!$I$2="Any","Any",N622)&amp;G622</f>
        <v>AnyJumpAny45040</v>
      </c>
      <c r="E622" s="5" t="e">
        <f>IF(I622=#REF!,'Fixture list'!G622,"")</f>
        <v>#REF!</v>
      </c>
      <c r="F622" s="5" t="str">
        <f t="shared" si="75"/>
        <v>450401</v>
      </c>
      <c r="G622" s="13">
        <v>45040</v>
      </c>
      <c r="H622" s="14" t="s">
        <v>42</v>
      </c>
      <c r="I622" s="14" t="s">
        <v>67</v>
      </c>
      <c r="J622" s="14" t="s">
        <v>9</v>
      </c>
      <c r="K622" s="14" t="s">
        <v>10</v>
      </c>
      <c r="L622" s="14" t="s">
        <v>11</v>
      </c>
      <c r="M622" s="14" t="s">
        <v>12</v>
      </c>
      <c r="N622" s="14" t="s">
        <v>13</v>
      </c>
      <c r="O622" s="14" t="s">
        <v>14</v>
      </c>
      <c r="P622" s="14" t="s">
        <v>578</v>
      </c>
      <c r="Q622" s="12">
        <f t="shared" si="76"/>
        <v>1</v>
      </c>
      <c r="R622" s="12" cm="1">
        <f t="array" ref="R622">SUMPRODUCT(($G$2:$G$3117=G622)*(Q622&gt;$Q$2:$Q$3117))+1</f>
        <v>1</v>
      </c>
      <c r="S622" s="12">
        <f t="shared" si="77"/>
        <v>100928</v>
      </c>
      <c r="T622" cm="1">
        <f t="array" ref="T622">SUMPRODUCT(($G$2:$G$3117=G622)*(S622&gt;$S$2:$S$3117))+1</f>
        <v>1</v>
      </c>
      <c r="U622" t="str">
        <f t="shared" si="78"/>
        <v xml:space="preserve">Hexham </v>
      </c>
      <c r="V622">
        <v>0</v>
      </c>
      <c r="W622" t="s">
        <v>17</v>
      </c>
      <c r="X622">
        <f t="shared" si="79"/>
        <v>2023</v>
      </c>
    </row>
    <row r="623" spans="1:24" x14ac:dyDescent="0.25">
      <c r="A623" s="10" t="str">
        <f t="shared" si="72"/>
        <v/>
      </c>
      <c r="B623" s="10" t="str">
        <f t="shared" si="73"/>
        <v/>
      </c>
      <c r="C623" s="10" t="str">
        <f t="shared" si="74"/>
        <v>Evening45052</v>
      </c>
      <c r="D623" s="5" t="str">
        <f>IF('by region'!$C$2="Any","Any",'Fixture list'!W623)&amp;M623&amp;IF('by region'!$I$2="Any","Any",N623)&amp;G623</f>
        <v>AnyJumpAny45052</v>
      </c>
      <c r="E623" s="5" t="e">
        <f>IF(I623=#REF!,'Fixture list'!G623,"")</f>
        <v>#REF!</v>
      </c>
      <c r="F623" s="5" t="str">
        <f t="shared" si="75"/>
        <v>450526</v>
      </c>
      <c r="G623" s="13">
        <v>45052</v>
      </c>
      <c r="H623" s="14" t="s">
        <v>37</v>
      </c>
      <c r="I623" s="14" t="s">
        <v>67</v>
      </c>
      <c r="J623" s="14" t="s">
        <v>80</v>
      </c>
      <c r="K623" s="14" t="s">
        <v>10</v>
      </c>
      <c r="L623" s="14" t="s">
        <v>11</v>
      </c>
      <c r="M623" s="14" t="s">
        <v>12</v>
      </c>
      <c r="N623" s="14" t="s">
        <v>13</v>
      </c>
      <c r="O623" s="14" t="s">
        <v>14</v>
      </c>
      <c r="P623" s="14" t="s">
        <v>634</v>
      </c>
      <c r="Q623" s="12">
        <f t="shared" si="76"/>
        <v>2</v>
      </c>
      <c r="R623" s="12" cm="1">
        <f t="array" ref="R623">SUMPRODUCT(($G$2:$G$3117=G623)*(Q623&gt;$Q$2:$Q$3117))+1</f>
        <v>5</v>
      </c>
      <c r="S623" s="12">
        <f t="shared" si="77"/>
        <v>500930</v>
      </c>
      <c r="T623" cm="1">
        <f t="array" ref="T623">SUMPRODUCT(($G$2:$G$3117=G623)*(S623&gt;$S$2:$S$3117))+1</f>
        <v>6</v>
      </c>
      <c r="U623" t="str">
        <f t="shared" si="78"/>
        <v>Hexham †</v>
      </c>
      <c r="V623">
        <v>0</v>
      </c>
      <c r="W623" t="s">
        <v>11</v>
      </c>
      <c r="X623">
        <f t="shared" si="79"/>
        <v>2023</v>
      </c>
    </row>
    <row r="624" spans="1:24" x14ac:dyDescent="0.25">
      <c r="A624" s="10" t="str">
        <f t="shared" si="72"/>
        <v/>
      </c>
      <c r="B624" s="10" t="str">
        <f t="shared" si="73"/>
        <v/>
      </c>
      <c r="C624" s="10" t="str">
        <f t="shared" si="74"/>
        <v>Afternoon45059</v>
      </c>
      <c r="D624" s="5" t="str">
        <f>IF('by region'!$C$2="Any","Any",'Fixture list'!W624)&amp;M624&amp;IF('by region'!$I$2="Any","Any",N624)&amp;G624</f>
        <v>AnyJumpAny45059</v>
      </c>
      <c r="E624" s="5" t="e">
        <f>IF(I624=#REF!,'Fixture list'!G624,"")</f>
        <v>#REF!</v>
      </c>
      <c r="F624" s="5" t="str">
        <f t="shared" si="75"/>
        <v>450593</v>
      </c>
      <c r="G624" s="13">
        <v>45059</v>
      </c>
      <c r="H624" s="14" t="s">
        <v>37</v>
      </c>
      <c r="I624" s="14" t="s">
        <v>67</v>
      </c>
      <c r="J624" s="14" t="s">
        <v>9</v>
      </c>
      <c r="K624" s="14" t="s">
        <v>10</v>
      </c>
      <c r="L624" s="14" t="s">
        <v>11</v>
      </c>
      <c r="M624" s="14" t="s">
        <v>12</v>
      </c>
      <c r="N624" s="14" t="s">
        <v>13</v>
      </c>
      <c r="O624" s="14" t="s">
        <v>14</v>
      </c>
      <c r="P624" s="14" t="s">
        <v>668</v>
      </c>
      <c r="Q624" s="12">
        <f t="shared" si="76"/>
        <v>1</v>
      </c>
      <c r="R624" s="12" cm="1">
        <f t="array" ref="R624">SUMPRODUCT(($G$2:$G$3117=G624)*(Q624&gt;$Q$2:$Q$3117))+1</f>
        <v>1</v>
      </c>
      <c r="S624" s="12">
        <f t="shared" si="77"/>
        <v>100929</v>
      </c>
      <c r="T624" cm="1">
        <f t="array" ref="T624">SUMPRODUCT(($G$2:$G$3117=G624)*(S624&gt;$S$2:$S$3117))+1</f>
        <v>3</v>
      </c>
      <c r="U624" t="str">
        <f t="shared" si="78"/>
        <v xml:space="preserve">Hexham </v>
      </c>
      <c r="V624">
        <v>0</v>
      </c>
      <c r="W624" t="s">
        <v>19</v>
      </c>
      <c r="X624">
        <f t="shared" si="79"/>
        <v>2023</v>
      </c>
    </row>
    <row r="625" spans="1:24" x14ac:dyDescent="0.25">
      <c r="A625" s="10" t="str">
        <f t="shared" si="72"/>
        <v/>
      </c>
      <c r="B625" s="10" t="str">
        <f t="shared" si="73"/>
        <v/>
      </c>
      <c r="C625" s="10" t="str">
        <f t="shared" si="74"/>
        <v>Evening45069</v>
      </c>
      <c r="D625" s="5" t="str">
        <f>IF('by region'!$C$2="Any","Any",'Fixture list'!W625)&amp;M625&amp;IF('by region'!$I$2="Any","Any",N625)&amp;G625</f>
        <v>AnyJumpAny45069</v>
      </c>
      <c r="E625" s="5" t="e">
        <f>IF(I625=#REF!,'Fixture list'!G625,"")</f>
        <v>#REF!</v>
      </c>
      <c r="F625" s="5" t="str">
        <f t="shared" si="75"/>
        <v>450694</v>
      </c>
      <c r="G625" s="13">
        <v>45069</v>
      </c>
      <c r="H625" s="14" t="s">
        <v>7</v>
      </c>
      <c r="I625" s="14" t="s">
        <v>67</v>
      </c>
      <c r="J625" s="14" t="s">
        <v>80</v>
      </c>
      <c r="K625" s="14" t="s">
        <v>10</v>
      </c>
      <c r="L625" s="14" t="s">
        <v>11</v>
      </c>
      <c r="M625" s="14" t="s">
        <v>12</v>
      </c>
      <c r="N625" s="14" t="s">
        <v>13</v>
      </c>
      <c r="O625" s="14" t="s">
        <v>14</v>
      </c>
      <c r="P625" s="14" t="s">
        <v>713</v>
      </c>
      <c r="Q625" s="12">
        <f t="shared" si="76"/>
        <v>2</v>
      </c>
      <c r="R625" s="12" cm="1">
        <f t="array" ref="R625">SUMPRODUCT(($G$2:$G$3117=G625)*(Q625&gt;$Q$2:$Q$3117))+1</f>
        <v>4</v>
      </c>
      <c r="S625" s="12">
        <f t="shared" si="77"/>
        <v>400932</v>
      </c>
      <c r="T625" cm="1">
        <f t="array" ref="T625">SUMPRODUCT(($G$2:$G$3117=G625)*(S625&gt;$S$2:$S$3117))+1</f>
        <v>4</v>
      </c>
      <c r="U625" t="str">
        <f t="shared" si="78"/>
        <v>Hexham †</v>
      </c>
      <c r="V625">
        <v>0</v>
      </c>
      <c r="W625" t="s">
        <v>19</v>
      </c>
      <c r="X625">
        <f t="shared" si="79"/>
        <v>2023</v>
      </c>
    </row>
    <row r="626" spans="1:24" x14ac:dyDescent="0.25">
      <c r="A626" s="10" t="str">
        <f t="shared" si="72"/>
        <v/>
      </c>
      <c r="B626" s="10" t="str">
        <f t="shared" si="73"/>
        <v/>
      </c>
      <c r="C626" s="10" t="str">
        <f t="shared" si="74"/>
        <v>Afternoon45080</v>
      </c>
      <c r="D626" s="5" t="str">
        <f>IF('by region'!$C$2="Any","Any",'Fixture list'!W626)&amp;M626&amp;IF('by region'!$I$2="Any","Any",N626)&amp;G626</f>
        <v>AnyJumpAny45080</v>
      </c>
      <c r="E626" s="5" t="e">
        <f>IF(I626=#REF!,'Fixture list'!G626,"")</f>
        <v>#REF!</v>
      </c>
      <c r="F626" s="5" t="str">
        <f t="shared" si="75"/>
        <v>450803</v>
      </c>
      <c r="G626" s="13">
        <v>45080</v>
      </c>
      <c r="H626" s="14" t="s">
        <v>37</v>
      </c>
      <c r="I626" s="14" t="s">
        <v>67</v>
      </c>
      <c r="J626" s="14" t="s">
        <v>9</v>
      </c>
      <c r="K626" s="14" t="s">
        <v>10</v>
      </c>
      <c r="L626" s="14" t="s">
        <v>11</v>
      </c>
      <c r="M626" s="14" t="s">
        <v>12</v>
      </c>
      <c r="N626" s="14" t="s">
        <v>13</v>
      </c>
      <c r="O626" s="14" t="s">
        <v>14</v>
      </c>
      <c r="P626" s="14" t="s">
        <v>770</v>
      </c>
      <c r="Q626" s="12">
        <f t="shared" si="76"/>
        <v>1</v>
      </c>
      <c r="R626" s="12" cm="1">
        <f t="array" ref="R626">SUMPRODUCT(($G$2:$G$3117=G626)*(Q626&gt;$Q$2:$Q$3117))+1</f>
        <v>1</v>
      </c>
      <c r="S626" s="12">
        <f t="shared" si="77"/>
        <v>100931</v>
      </c>
      <c r="T626" cm="1">
        <f t="array" ref="T626">SUMPRODUCT(($G$2:$G$3117=G626)*(S626&gt;$S$2:$S$3117))+1</f>
        <v>3</v>
      </c>
      <c r="U626" t="str">
        <f t="shared" si="78"/>
        <v xml:space="preserve">Hexham </v>
      </c>
      <c r="V626">
        <v>0</v>
      </c>
      <c r="W626" t="s">
        <v>11</v>
      </c>
      <c r="X626">
        <f t="shared" si="79"/>
        <v>2023</v>
      </c>
    </row>
    <row r="627" spans="1:24" x14ac:dyDescent="0.25">
      <c r="A627" s="10" t="str">
        <f t="shared" si="72"/>
        <v/>
      </c>
      <c r="B627" s="10" t="str">
        <f t="shared" si="73"/>
        <v/>
      </c>
      <c r="C627" s="10" t="str">
        <f t="shared" si="74"/>
        <v>Afternoon45094</v>
      </c>
      <c r="D627" s="5" t="str">
        <f>IF('by region'!$C$2="Any","Any",'Fixture list'!W627)&amp;M627&amp;IF('by region'!$I$2="Any","Any",N627)&amp;G627</f>
        <v>AnyJumpAny45094</v>
      </c>
      <c r="E627" s="5" t="e">
        <f>IF(I627=#REF!,'Fixture list'!G627,"")</f>
        <v>#REF!</v>
      </c>
      <c r="F627" s="5" t="str">
        <f t="shared" si="75"/>
        <v>450942</v>
      </c>
      <c r="G627" s="13">
        <v>45094</v>
      </c>
      <c r="H627" s="14" t="s">
        <v>37</v>
      </c>
      <c r="I627" s="14" t="s">
        <v>67</v>
      </c>
      <c r="J627" s="14" t="s">
        <v>9</v>
      </c>
      <c r="K627" s="14" t="s">
        <v>10</v>
      </c>
      <c r="L627" s="14" t="s">
        <v>11</v>
      </c>
      <c r="M627" s="14" t="s">
        <v>12</v>
      </c>
      <c r="N627" s="14" t="s">
        <v>13</v>
      </c>
      <c r="O627" s="14" t="s">
        <v>14</v>
      </c>
      <c r="P627" s="14" t="s">
        <v>836</v>
      </c>
      <c r="Q627" s="12">
        <f t="shared" si="76"/>
        <v>1</v>
      </c>
      <c r="R627" s="12" cm="1">
        <f t="array" ref="R627">SUMPRODUCT(($G$2:$G$3117=G627)*(Q627&gt;$Q$2:$Q$3117))+1</f>
        <v>1</v>
      </c>
      <c r="S627" s="12">
        <f t="shared" si="77"/>
        <v>100933</v>
      </c>
      <c r="T627" cm="1">
        <f t="array" ref="T627">SUMPRODUCT(($G$2:$G$3117=G627)*(S627&gt;$S$2:$S$3117))+1</f>
        <v>2</v>
      </c>
      <c r="U627" t="str">
        <f t="shared" si="78"/>
        <v xml:space="preserve">Hexham </v>
      </c>
      <c r="V627">
        <v>0</v>
      </c>
      <c r="W627" t="s">
        <v>11</v>
      </c>
      <c r="X627">
        <f t="shared" si="79"/>
        <v>2023</v>
      </c>
    </row>
    <row r="628" spans="1:24" x14ac:dyDescent="0.25">
      <c r="A628" s="10" t="str">
        <f t="shared" si="72"/>
        <v/>
      </c>
      <c r="B628" s="10" t="str">
        <f t="shared" si="73"/>
        <v/>
      </c>
      <c r="C628" s="10" t="str">
        <f t="shared" si="74"/>
        <v>Afternoon45102</v>
      </c>
      <c r="D628" s="5" t="str">
        <f>IF('by region'!$C$2="Any","Any",'Fixture list'!W628)&amp;M628&amp;IF('by region'!$I$2="Any","Any",N628)&amp;G628</f>
        <v>AnyJumpAny45102</v>
      </c>
      <c r="E628" s="5" t="e">
        <f>IF(I628=#REF!,'Fixture list'!G628,"")</f>
        <v>#REF!</v>
      </c>
      <c r="F628" s="5" t="str">
        <f t="shared" si="75"/>
        <v>451021</v>
      </c>
      <c r="G628" s="13">
        <v>45102</v>
      </c>
      <c r="H628" s="14" t="s">
        <v>40</v>
      </c>
      <c r="I628" s="14" t="s">
        <v>67</v>
      </c>
      <c r="J628" s="14" t="s">
        <v>9</v>
      </c>
      <c r="K628" s="14" t="s">
        <v>10</v>
      </c>
      <c r="L628" s="14" t="s">
        <v>11</v>
      </c>
      <c r="M628" s="14" t="s">
        <v>12</v>
      </c>
      <c r="N628" s="14" t="s">
        <v>13</v>
      </c>
      <c r="O628" s="14" t="s">
        <v>14</v>
      </c>
      <c r="P628" s="14" t="s">
        <v>875</v>
      </c>
      <c r="Q628" s="12">
        <f t="shared" si="76"/>
        <v>1</v>
      </c>
      <c r="R628" s="12" cm="1">
        <f t="array" ref="R628">SUMPRODUCT(($G$2:$G$3117=G628)*(Q628&gt;$Q$2:$Q$3117))+1</f>
        <v>1</v>
      </c>
      <c r="S628" s="12">
        <f t="shared" si="77"/>
        <v>100939</v>
      </c>
      <c r="T628" cm="1">
        <f t="array" ref="T628">SUMPRODUCT(($G$2:$G$3117=G628)*(S628&gt;$S$2:$S$3117))+1</f>
        <v>1</v>
      </c>
      <c r="U628" t="str">
        <f t="shared" si="78"/>
        <v xml:space="preserve">Hexham </v>
      </c>
      <c r="V628">
        <v>0</v>
      </c>
      <c r="W628" t="s">
        <v>17</v>
      </c>
      <c r="X628">
        <f t="shared" si="79"/>
        <v>2023</v>
      </c>
    </row>
    <row r="629" spans="1:24" x14ac:dyDescent="0.25">
      <c r="A629" s="10" t="str">
        <f t="shared" si="72"/>
        <v/>
      </c>
      <c r="B629" s="10" t="str">
        <f t="shared" si="73"/>
        <v/>
      </c>
      <c r="C629" s="10" t="str">
        <f t="shared" si="74"/>
        <v>Evening45175</v>
      </c>
      <c r="D629" s="5" t="str">
        <f>IF('by region'!$C$2="Any","Any",'Fixture list'!W629)&amp;M629&amp;IF('by region'!$I$2="Any","Any",N629)&amp;G629</f>
        <v>AnyJumpAny45175</v>
      </c>
      <c r="E629" s="5" t="e">
        <f>IF(I629=#REF!,'Fixture list'!G629,"")</f>
        <v>#REF!</v>
      </c>
      <c r="F629" s="5" t="str">
        <f t="shared" si="75"/>
        <v>451755</v>
      </c>
      <c r="G629" s="13">
        <v>45175</v>
      </c>
      <c r="H629" s="14" t="s">
        <v>27</v>
      </c>
      <c r="I629" s="14" t="s">
        <v>67</v>
      </c>
      <c r="J629" s="14" t="s">
        <v>80</v>
      </c>
      <c r="K629" s="14" t="s">
        <v>30</v>
      </c>
      <c r="L629" s="14" t="s">
        <v>19</v>
      </c>
      <c r="M629" s="14" t="s">
        <v>12</v>
      </c>
      <c r="N629" s="14" t="s">
        <v>30</v>
      </c>
      <c r="O629" s="14" t="s">
        <v>21</v>
      </c>
      <c r="P629" s="14" t="s">
        <v>1206</v>
      </c>
      <c r="Q629" s="12">
        <f t="shared" si="76"/>
        <v>2</v>
      </c>
      <c r="R629" s="12" cm="1">
        <f t="array" ref="R629">SUMPRODUCT(($G$2:$G$3117=G629)*(Q629&gt;$Q$2:$Q$3117))+1</f>
        <v>4</v>
      </c>
      <c r="S629" s="12">
        <f t="shared" si="77"/>
        <v>412141</v>
      </c>
      <c r="T629" cm="1">
        <f t="array" ref="T629">SUMPRODUCT(($G$2:$G$3117=G629)*(S629&gt;$S$2:$S$3117))+1</f>
        <v>5</v>
      </c>
      <c r="U629" t="str">
        <f t="shared" si="78"/>
        <v>Hexham †</v>
      </c>
      <c r="V629">
        <v>0</v>
      </c>
      <c r="W629" t="s">
        <v>19</v>
      </c>
      <c r="X629">
        <f t="shared" si="79"/>
        <v>2023</v>
      </c>
    </row>
    <row r="630" spans="1:24" x14ac:dyDescent="0.25">
      <c r="A630" s="10" t="str">
        <f t="shared" si="72"/>
        <v/>
      </c>
      <c r="B630" s="10" t="str">
        <f t="shared" si="73"/>
        <v/>
      </c>
      <c r="C630" s="10" t="str">
        <f t="shared" si="74"/>
        <v>Afternoon45205</v>
      </c>
      <c r="D630" s="5" t="str">
        <f>IF('by region'!$C$2="Any","Any",'Fixture list'!W630)&amp;M630&amp;IF('by region'!$I$2="Any","Any",N630)&amp;G630</f>
        <v>AnyJumpAny45205</v>
      </c>
      <c r="E630" s="5" t="e">
        <f>IF(I630=#REF!,'Fixture list'!G630,"")</f>
        <v>#REF!</v>
      </c>
      <c r="F630" s="5" t="str">
        <f t="shared" si="75"/>
        <v>452052</v>
      </c>
      <c r="G630" s="13">
        <v>45205</v>
      </c>
      <c r="H630" s="14" t="s">
        <v>35</v>
      </c>
      <c r="I630" s="14" t="s">
        <v>67</v>
      </c>
      <c r="J630" s="14" t="s">
        <v>9</v>
      </c>
      <c r="K630" s="14" t="s">
        <v>10</v>
      </c>
      <c r="L630" s="14" t="s">
        <v>19</v>
      </c>
      <c r="M630" s="14" t="s">
        <v>12</v>
      </c>
      <c r="N630" s="14" t="s">
        <v>13</v>
      </c>
      <c r="O630" s="14" t="s">
        <v>14</v>
      </c>
      <c r="P630" s="14" t="s">
        <v>1330</v>
      </c>
      <c r="Q630" s="12">
        <f t="shared" si="76"/>
        <v>1</v>
      </c>
      <c r="R630" s="12" cm="1">
        <f t="array" ref="R630">SUMPRODUCT(($G$2:$G$3117=G630)*(Q630&gt;$Q$2:$Q$3117))+1</f>
        <v>1</v>
      </c>
      <c r="S630" s="12">
        <f t="shared" si="77"/>
        <v>100934</v>
      </c>
      <c r="T630" cm="1">
        <f t="array" ref="T630">SUMPRODUCT(($G$2:$G$3117=G630)*(S630&gt;$S$2:$S$3117))+1</f>
        <v>2</v>
      </c>
      <c r="U630" t="str">
        <f t="shared" si="78"/>
        <v xml:space="preserve">Hexham </v>
      </c>
      <c r="V630">
        <v>0</v>
      </c>
      <c r="W630" t="s">
        <v>30</v>
      </c>
      <c r="X630">
        <f t="shared" si="79"/>
        <v>2023</v>
      </c>
    </row>
    <row r="631" spans="1:24" x14ac:dyDescent="0.25">
      <c r="A631" s="10" t="str">
        <f t="shared" si="72"/>
        <v/>
      </c>
      <c r="B631" s="10" t="str">
        <f t="shared" si="73"/>
        <v/>
      </c>
      <c r="C631" s="10" t="str">
        <f t="shared" si="74"/>
        <v>Afternoon45213</v>
      </c>
      <c r="D631" s="5" t="str">
        <f>IF('by region'!$C$2="Any","Any",'Fixture list'!W631)&amp;M631&amp;IF('by region'!$I$2="Any","Any",N631)&amp;G631</f>
        <v>AnyJumpAny45213</v>
      </c>
      <c r="E631" s="5" t="e">
        <f>IF(I631=#REF!,'Fixture list'!G631,"")</f>
        <v>#REF!</v>
      </c>
      <c r="F631" s="5" t="str">
        <f t="shared" si="75"/>
        <v>452132</v>
      </c>
      <c r="G631" s="13">
        <v>45213</v>
      </c>
      <c r="H631" s="14" t="s">
        <v>37</v>
      </c>
      <c r="I631" s="14" t="s">
        <v>67</v>
      </c>
      <c r="J631" s="14" t="s">
        <v>9</v>
      </c>
      <c r="K631" s="14" t="s">
        <v>10</v>
      </c>
      <c r="L631" s="14" t="s">
        <v>19</v>
      </c>
      <c r="M631" s="14" t="s">
        <v>12</v>
      </c>
      <c r="N631" s="14" t="s">
        <v>13</v>
      </c>
      <c r="O631" s="14" t="s">
        <v>14</v>
      </c>
      <c r="P631" s="14" t="s">
        <v>1362</v>
      </c>
      <c r="Q631" s="12">
        <f t="shared" si="76"/>
        <v>1</v>
      </c>
      <c r="R631" s="12" cm="1">
        <f t="array" ref="R631">SUMPRODUCT(($G$2:$G$3117=G631)*(Q631&gt;$Q$2:$Q$3117))+1</f>
        <v>1</v>
      </c>
      <c r="S631" s="12">
        <f t="shared" si="77"/>
        <v>100935</v>
      </c>
      <c r="T631" cm="1">
        <f t="array" ref="T631">SUMPRODUCT(($G$2:$G$3117=G631)*(S631&gt;$S$2:$S$3117))+1</f>
        <v>2</v>
      </c>
      <c r="U631" t="str">
        <f t="shared" si="78"/>
        <v xml:space="preserve">Hexham </v>
      </c>
      <c r="V631">
        <v>0</v>
      </c>
      <c r="W631" t="s">
        <v>19</v>
      </c>
      <c r="X631">
        <f t="shared" si="79"/>
        <v>2023</v>
      </c>
    </row>
    <row r="632" spans="1:24" x14ac:dyDescent="0.25">
      <c r="A632" s="10" t="str">
        <f t="shared" si="72"/>
        <v/>
      </c>
      <c r="B632" s="10" t="str">
        <f t="shared" si="73"/>
        <v/>
      </c>
      <c r="C632" s="10" t="str">
        <f t="shared" si="74"/>
        <v>Afternoon45240</v>
      </c>
      <c r="D632" s="5" t="str">
        <f>IF('by region'!$C$2="Any","Any",'Fixture list'!W632)&amp;M632&amp;IF('by region'!$I$2="Any","Any",N632)&amp;G632</f>
        <v>AnyJumpAny45240</v>
      </c>
      <c r="E632" s="5" t="e">
        <f>IF(I632=#REF!,'Fixture list'!G632,"")</f>
        <v>#REF!</v>
      </c>
      <c r="F632" s="5" t="str">
        <f t="shared" si="75"/>
        <v>452403</v>
      </c>
      <c r="G632" s="13">
        <v>45240</v>
      </c>
      <c r="H632" s="14" t="s">
        <v>35</v>
      </c>
      <c r="I632" s="14" t="s">
        <v>67</v>
      </c>
      <c r="J632" s="14" t="s">
        <v>9</v>
      </c>
      <c r="K632" s="14" t="s">
        <v>10</v>
      </c>
      <c r="L632" s="14" t="s">
        <v>30</v>
      </c>
      <c r="M632" s="14" t="s">
        <v>12</v>
      </c>
      <c r="N632" s="14" t="s">
        <v>13</v>
      </c>
      <c r="O632" s="14" t="s">
        <v>14</v>
      </c>
      <c r="P632" s="14" t="s">
        <v>1467</v>
      </c>
      <c r="Q632" s="12">
        <f t="shared" si="76"/>
        <v>1</v>
      </c>
      <c r="R632" s="12" cm="1">
        <f t="array" ref="R632">SUMPRODUCT(($G$2:$G$3117=G632)*(Q632&gt;$Q$2:$Q$3117))+1</f>
        <v>1</v>
      </c>
      <c r="S632" s="12">
        <f t="shared" si="77"/>
        <v>100936</v>
      </c>
      <c r="T632" cm="1">
        <f t="array" ref="T632">SUMPRODUCT(($G$2:$G$3117=G632)*(S632&gt;$S$2:$S$3117))+1</f>
        <v>3</v>
      </c>
      <c r="U632" t="str">
        <f t="shared" si="78"/>
        <v xml:space="preserve">Hexham </v>
      </c>
      <c r="V632">
        <v>0</v>
      </c>
      <c r="W632" t="s">
        <v>19</v>
      </c>
      <c r="X632">
        <f t="shared" si="79"/>
        <v>2023</v>
      </c>
    </row>
    <row r="633" spans="1:24" x14ac:dyDescent="0.25">
      <c r="A633" s="10" t="str">
        <f t="shared" si="72"/>
        <v/>
      </c>
      <c r="B633" s="10" t="str">
        <f t="shared" si="73"/>
        <v/>
      </c>
      <c r="C633" s="10" t="str">
        <f t="shared" si="74"/>
        <v>Afternoon45252</v>
      </c>
      <c r="D633" s="5" t="str">
        <f>IF('by region'!$C$2="Any","Any",'Fixture list'!W633)&amp;M633&amp;IF('by region'!$I$2="Any","Any",N633)&amp;G633</f>
        <v>AnyJumpAny45252</v>
      </c>
      <c r="E633" s="5" t="e">
        <f>IF(I633=#REF!,'Fixture list'!G633,"")</f>
        <v>#REF!</v>
      </c>
      <c r="F633" s="5" t="str">
        <f t="shared" si="75"/>
        <v>452521</v>
      </c>
      <c r="G633" s="13">
        <v>45252</v>
      </c>
      <c r="H633" s="14" t="s">
        <v>27</v>
      </c>
      <c r="I633" s="14" t="s">
        <v>67</v>
      </c>
      <c r="J633" s="14" t="s">
        <v>9</v>
      </c>
      <c r="K633" s="14" t="s">
        <v>10</v>
      </c>
      <c r="L633" s="14" t="s">
        <v>17</v>
      </c>
      <c r="M633" s="14" t="s">
        <v>12</v>
      </c>
      <c r="N633" s="14" t="s">
        <v>13</v>
      </c>
      <c r="O633" s="14" t="s">
        <v>14</v>
      </c>
      <c r="P633" s="14" t="s">
        <v>1511</v>
      </c>
      <c r="Q633" s="12">
        <f t="shared" si="76"/>
        <v>1</v>
      </c>
      <c r="R633" s="12" cm="1">
        <f t="array" ref="R633">SUMPRODUCT(($G$2:$G$3117=G633)*(Q633&gt;$Q$2:$Q$3117))+1</f>
        <v>1</v>
      </c>
      <c r="S633" s="12">
        <f t="shared" si="77"/>
        <v>100937</v>
      </c>
      <c r="T633" cm="1">
        <f t="array" ref="T633">SUMPRODUCT(($G$2:$G$3117=G633)*(S633&gt;$S$2:$S$3117))+1</f>
        <v>1</v>
      </c>
      <c r="U633" t="str">
        <f t="shared" si="78"/>
        <v xml:space="preserve">Hexham </v>
      </c>
      <c r="V633">
        <v>0</v>
      </c>
      <c r="W633" t="s">
        <v>11</v>
      </c>
      <c r="X633">
        <f t="shared" si="79"/>
        <v>2023</v>
      </c>
    </row>
    <row r="634" spans="1:24" x14ac:dyDescent="0.25">
      <c r="A634" s="10" t="str">
        <f t="shared" si="72"/>
        <v/>
      </c>
      <c r="B634" s="10" t="str">
        <f t="shared" si="73"/>
        <v/>
      </c>
      <c r="C634" s="10" t="str">
        <f t="shared" si="74"/>
        <v>Afternoon45273</v>
      </c>
      <c r="D634" s="5" t="str">
        <f>IF('by region'!$C$2="Any","Any",'Fixture list'!W634)&amp;M634&amp;IF('by region'!$I$2="Any","Any",N634)&amp;G634</f>
        <v>AnyJumpAny45273</v>
      </c>
      <c r="E634" s="5" t="e">
        <f>IF(I634=#REF!,'Fixture list'!G634,"")</f>
        <v>#REF!</v>
      </c>
      <c r="F634" s="5" t="str">
        <f t="shared" si="75"/>
        <v>452731</v>
      </c>
      <c r="G634" s="13">
        <v>45273</v>
      </c>
      <c r="H634" s="14" t="s">
        <v>27</v>
      </c>
      <c r="I634" s="14" t="s">
        <v>67</v>
      </c>
      <c r="J634" s="14" t="s">
        <v>9</v>
      </c>
      <c r="K634" s="14" t="s">
        <v>10</v>
      </c>
      <c r="L634" s="14" t="s">
        <v>17</v>
      </c>
      <c r="M634" s="14" t="s">
        <v>12</v>
      </c>
      <c r="N634" s="14" t="s">
        <v>13</v>
      </c>
      <c r="O634" s="14" t="s">
        <v>14</v>
      </c>
      <c r="P634" s="14" t="s">
        <v>1581</v>
      </c>
      <c r="Q634" s="12">
        <f t="shared" si="76"/>
        <v>1</v>
      </c>
      <c r="R634" s="12" cm="1">
        <f t="array" ref="R634">SUMPRODUCT(($G$2:$G$3117=G634)*(Q634&gt;$Q$2:$Q$3117))+1</f>
        <v>1</v>
      </c>
      <c r="S634" s="12">
        <f t="shared" si="77"/>
        <v>100938</v>
      </c>
      <c r="T634" cm="1">
        <f t="array" ref="T634">SUMPRODUCT(($G$2:$G$3117=G634)*(S634&gt;$S$2:$S$3117))+1</f>
        <v>1</v>
      </c>
      <c r="U634" t="str">
        <f t="shared" si="78"/>
        <v xml:space="preserve">Hexham </v>
      </c>
      <c r="V634">
        <v>0</v>
      </c>
      <c r="W634" t="s">
        <v>17</v>
      </c>
      <c r="X634">
        <f t="shared" si="79"/>
        <v>2023</v>
      </c>
    </row>
    <row r="635" spans="1:24" x14ac:dyDescent="0.25">
      <c r="A635" s="10" t="str">
        <f t="shared" si="72"/>
        <v/>
      </c>
      <c r="B635" s="10" t="str">
        <f t="shared" si="73"/>
        <v/>
      </c>
      <c r="C635" s="10" t="str">
        <f t="shared" si="74"/>
        <v>Afternoon44939</v>
      </c>
      <c r="D635" s="5" t="str">
        <f>IF('by region'!$C$2="Any","Any",'Fixture list'!W635)&amp;M635&amp;IF('by region'!$I$2="Any","Any",N635)&amp;G635</f>
        <v>AnyJumpAny44939</v>
      </c>
      <c r="E635" s="5" t="e">
        <f>IF(I635=#REF!,'Fixture list'!G635,"")</f>
        <v>#REF!</v>
      </c>
      <c r="F635" s="5" t="str">
        <f t="shared" si="75"/>
        <v>449392</v>
      </c>
      <c r="G635" s="13">
        <v>44939</v>
      </c>
      <c r="H635" s="14" t="s">
        <v>35</v>
      </c>
      <c r="I635" s="14" t="s">
        <v>45</v>
      </c>
      <c r="J635" s="14" t="s">
        <v>9</v>
      </c>
      <c r="K635" s="14" t="s">
        <v>16</v>
      </c>
      <c r="L635" s="14" t="s">
        <v>17</v>
      </c>
      <c r="M635" s="14" t="s">
        <v>12</v>
      </c>
      <c r="N635" s="14" t="s">
        <v>13</v>
      </c>
      <c r="O635" s="14" t="s">
        <v>14</v>
      </c>
      <c r="P635" s="14" t="s">
        <v>209</v>
      </c>
      <c r="Q635" s="12">
        <f t="shared" si="76"/>
        <v>1</v>
      </c>
      <c r="R635" s="12" cm="1">
        <f t="array" ref="R635">SUMPRODUCT(($G$2:$G$3117=G635)*(Q635&gt;$Q$2:$Q$3117))+1</f>
        <v>1</v>
      </c>
      <c r="S635" s="12">
        <f t="shared" si="77"/>
        <v>101279</v>
      </c>
      <c r="T635" cm="1">
        <f t="array" ref="T635">SUMPRODUCT(($G$2:$G$3117=G635)*(S635&gt;$S$2:$S$3117))+1</f>
        <v>2</v>
      </c>
      <c r="U635" t="str">
        <f t="shared" si="78"/>
        <v xml:space="preserve">Huntingdon </v>
      </c>
      <c r="V635">
        <v>1</v>
      </c>
      <c r="W635" t="s">
        <v>11</v>
      </c>
      <c r="X635">
        <f t="shared" si="79"/>
        <v>2023</v>
      </c>
    </row>
    <row r="636" spans="1:24" x14ac:dyDescent="0.25">
      <c r="A636" s="10" t="str">
        <f t="shared" si="72"/>
        <v/>
      </c>
      <c r="B636" s="10" t="str">
        <f t="shared" si="73"/>
        <v/>
      </c>
      <c r="C636" s="10" t="str">
        <f t="shared" si="74"/>
        <v>Afternoon44953</v>
      </c>
      <c r="D636" s="5" t="str">
        <f>IF('by region'!$C$2="Any","Any",'Fixture list'!W636)&amp;M636&amp;IF('by region'!$I$2="Any","Any",N636)&amp;G636</f>
        <v>AnyJumpAny44953</v>
      </c>
      <c r="E636" s="5" t="e">
        <f>IF(I636=#REF!,'Fixture list'!G636,"")</f>
        <v>#REF!</v>
      </c>
      <c r="F636" s="5" t="str">
        <f t="shared" si="75"/>
        <v>449531</v>
      </c>
      <c r="G636" s="13">
        <v>44953</v>
      </c>
      <c r="H636" s="14" t="s">
        <v>35</v>
      </c>
      <c r="I636" s="14" t="s">
        <v>45</v>
      </c>
      <c r="J636" s="14" t="s">
        <v>9</v>
      </c>
      <c r="K636" s="14" t="s">
        <v>16</v>
      </c>
      <c r="L636" s="14" t="s">
        <v>17</v>
      </c>
      <c r="M636" s="14" t="s">
        <v>12</v>
      </c>
      <c r="N636" s="14" t="s">
        <v>13</v>
      </c>
      <c r="O636" s="14" t="s">
        <v>14</v>
      </c>
      <c r="P636" s="14" t="s">
        <v>259</v>
      </c>
      <c r="Q636" s="12">
        <f t="shared" si="76"/>
        <v>1</v>
      </c>
      <c r="R636" s="12" cm="1">
        <f t="array" ref="R636">SUMPRODUCT(($G$2:$G$3117=G636)*(Q636&gt;$Q$2:$Q$3117))+1</f>
        <v>1</v>
      </c>
      <c r="S636" s="12">
        <f t="shared" si="77"/>
        <v>100943</v>
      </c>
      <c r="T636" cm="1">
        <f t="array" ref="T636">SUMPRODUCT(($G$2:$G$3117=G636)*(S636&gt;$S$2:$S$3117))+1</f>
        <v>1</v>
      </c>
      <c r="U636" t="str">
        <f t="shared" si="78"/>
        <v xml:space="preserve">Huntingdon </v>
      </c>
      <c r="V636">
        <v>1</v>
      </c>
      <c r="W636" t="s">
        <v>11</v>
      </c>
      <c r="X636">
        <f t="shared" si="79"/>
        <v>2023</v>
      </c>
    </row>
    <row r="637" spans="1:24" x14ac:dyDescent="0.25">
      <c r="A637" s="10" t="str">
        <f t="shared" si="72"/>
        <v/>
      </c>
      <c r="B637" s="10" t="str">
        <f t="shared" si="73"/>
        <v/>
      </c>
      <c r="C637" s="10" t="str">
        <f t="shared" si="74"/>
        <v>Afternoon44966</v>
      </c>
      <c r="D637" s="5" t="str">
        <f>IF('by region'!$C$2="Any","Any",'Fixture list'!W637)&amp;M637&amp;IF('by region'!$I$2="Any","Any",N637)&amp;G637</f>
        <v>AnyJumpAny44966</v>
      </c>
      <c r="E637" s="5" t="e">
        <f>IF(I637=#REF!,'Fixture list'!G637,"")</f>
        <v>#REF!</v>
      </c>
      <c r="F637" s="5" t="str">
        <f t="shared" si="75"/>
        <v>449662</v>
      </c>
      <c r="G637" s="13">
        <v>44966</v>
      </c>
      <c r="H637" s="14" t="s">
        <v>34</v>
      </c>
      <c r="I637" s="14" t="s">
        <v>45</v>
      </c>
      <c r="J637" s="14" t="s">
        <v>9</v>
      </c>
      <c r="K637" s="14" t="s">
        <v>16</v>
      </c>
      <c r="L637" s="14" t="s">
        <v>17</v>
      </c>
      <c r="M637" s="14" t="s">
        <v>12</v>
      </c>
      <c r="N637" s="14" t="s">
        <v>13</v>
      </c>
      <c r="O637" s="14" t="s">
        <v>14</v>
      </c>
      <c r="P637" s="14" t="s">
        <v>305</v>
      </c>
      <c r="Q637" s="12">
        <f t="shared" si="76"/>
        <v>1</v>
      </c>
      <c r="R637" s="12" cm="1">
        <f t="array" ref="R637">SUMPRODUCT(($G$2:$G$3117=G637)*(Q637&gt;$Q$2:$Q$3117))+1</f>
        <v>1</v>
      </c>
      <c r="S637" s="12">
        <f t="shared" si="77"/>
        <v>100944</v>
      </c>
      <c r="T637" cm="1">
        <f t="array" ref="T637">SUMPRODUCT(($G$2:$G$3117=G637)*(S637&gt;$S$2:$S$3117))+1</f>
        <v>2</v>
      </c>
      <c r="U637" t="str">
        <f t="shared" si="78"/>
        <v xml:space="preserve">Huntingdon </v>
      </c>
      <c r="V637">
        <v>0</v>
      </c>
      <c r="W637" t="s">
        <v>19</v>
      </c>
      <c r="X637">
        <f t="shared" si="79"/>
        <v>2023</v>
      </c>
    </row>
    <row r="638" spans="1:24" x14ac:dyDescent="0.25">
      <c r="A638" s="10" t="str">
        <f t="shared" si="72"/>
        <v/>
      </c>
      <c r="B638" s="10" t="str">
        <f t="shared" si="73"/>
        <v/>
      </c>
      <c r="C638" s="10" t="str">
        <f t="shared" si="74"/>
        <v>Afternoon44980</v>
      </c>
      <c r="D638" s="5" t="str">
        <f>IF('by region'!$C$2="Any","Any",'Fixture list'!W638)&amp;M638&amp;IF('by region'!$I$2="Any","Any",N638)&amp;G638</f>
        <v>AnyJumpAny44980</v>
      </c>
      <c r="E638" s="5" t="e">
        <f>IF(I638=#REF!,'Fixture list'!G638,"")</f>
        <v>#REF!</v>
      </c>
      <c r="F638" s="5" t="str">
        <f t="shared" si="75"/>
        <v>449801</v>
      </c>
      <c r="G638" s="13">
        <v>44980</v>
      </c>
      <c r="H638" s="14" t="s">
        <v>34</v>
      </c>
      <c r="I638" s="14" t="s">
        <v>45</v>
      </c>
      <c r="J638" s="14" t="s">
        <v>9</v>
      </c>
      <c r="K638" s="14" t="s">
        <v>16</v>
      </c>
      <c r="L638" s="14" t="s">
        <v>17</v>
      </c>
      <c r="M638" s="14" t="s">
        <v>12</v>
      </c>
      <c r="N638" s="14" t="s">
        <v>13</v>
      </c>
      <c r="O638" s="14" t="s">
        <v>14</v>
      </c>
      <c r="P638" s="14" t="s">
        <v>354</v>
      </c>
      <c r="Q638" s="12">
        <f t="shared" si="76"/>
        <v>1</v>
      </c>
      <c r="R638" s="12" cm="1">
        <f t="array" ref="R638">SUMPRODUCT(($G$2:$G$3117=G638)*(Q638&gt;$Q$2:$Q$3117))+1</f>
        <v>1</v>
      </c>
      <c r="S638" s="12">
        <f t="shared" si="77"/>
        <v>100945</v>
      </c>
      <c r="T638" cm="1">
        <f t="array" ref="T638">SUMPRODUCT(($G$2:$G$3117=G638)*(S638&gt;$S$2:$S$3117))+1</f>
        <v>1</v>
      </c>
      <c r="U638" t="str">
        <f t="shared" si="78"/>
        <v xml:space="preserve">Huntingdon </v>
      </c>
      <c r="V638">
        <v>0</v>
      </c>
      <c r="W638" t="s">
        <v>17</v>
      </c>
      <c r="X638">
        <f t="shared" si="79"/>
        <v>2023</v>
      </c>
    </row>
    <row r="639" spans="1:24" x14ac:dyDescent="0.25">
      <c r="A639" s="10" t="str">
        <f t="shared" si="72"/>
        <v/>
      </c>
      <c r="B639" s="10" t="str">
        <f t="shared" si="73"/>
        <v/>
      </c>
      <c r="C639" s="10" t="str">
        <f t="shared" si="74"/>
        <v>Afternoon44990</v>
      </c>
      <c r="D639" s="5" t="str">
        <f>IF('by region'!$C$2="Any","Any",'Fixture list'!W639)&amp;M639&amp;IF('by region'!$I$2="Any","Any",N639)&amp;G639</f>
        <v>AnyJumpAny44990</v>
      </c>
      <c r="E639" s="5" t="e">
        <f>IF(I639=#REF!,'Fixture list'!G639,"")</f>
        <v>#REF!</v>
      </c>
      <c r="F639" s="5" t="str">
        <f t="shared" si="75"/>
        <v>449901</v>
      </c>
      <c r="G639" s="13">
        <v>44990</v>
      </c>
      <c r="H639" s="14" t="s">
        <v>40</v>
      </c>
      <c r="I639" s="14" t="s">
        <v>45</v>
      </c>
      <c r="J639" s="14" t="s">
        <v>9</v>
      </c>
      <c r="K639" s="14" t="s">
        <v>16</v>
      </c>
      <c r="L639" s="14" t="s">
        <v>17</v>
      </c>
      <c r="M639" s="14" t="s">
        <v>12</v>
      </c>
      <c r="N639" s="14" t="s">
        <v>13</v>
      </c>
      <c r="O639" s="14" t="s">
        <v>14</v>
      </c>
      <c r="P639" s="14" t="s">
        <v>390</v>
      </c>
      <c r="Q639" s="12">
        <f t="shared" si="76"/>
        <v>1</v>
      </c>
      <c r="R639" s="12" cm="1">
        <f t="array" ref="R639">SUMPRODUCT(($G$2:$G$3117=G639)*(Q639&gt;$Q$2:$Q$3117))+1</f>
        <v>1</v>
      </c>
      <c r="S639" s="12">
        <f t="shared" si="77"/>
        <v>101282</v>
      </c>
      <c r="T639" cm="1">
        <f t="array" ref="T639">SUMPRODUCT(($G$2:$G$3117=G639)*(S639&gt;$S$2:$S$3117))+1</f>
        <v>1</v>
      </c>
      <c r="U639" t="str">
        <f t="shared" si="78"/>
        <v xml:space="preserve">Huntingdon </v>
      </c>
      <c r="V639">
        <v>0</v>
      </c>
      <c r="W639" t="s">
        <v>11</v>
      </c>
      <c r="X639">
        <f t="shared" si="79"/>
        <v>2023</v>
      </c>
    </row>
    <row r="640" spans="1:24" x14ac:dyDescent="0.25">
      <c r="A640" s="10" t="str">
        <f t="shared" si="72"/>
        <v/>
      </c>
      <c r="B640" s="10" t="str">
        <f t="shared" si="73"/>
        <v/>
      </c>
      <c r="C640" s="10" t="str">
        <f t="shared" si="74"/>
        <v>Afternoon45000</v>
      </c>
      <c r="D640" s="5" t="str">
        <f>IF('by region'!$C$2="Any","Any",'Fixture list'!W640)&amp;M640&amp;IF('by region'!$I$2="Any","Any",N640)&amp;G640</f>
        <v>AnyJumpAny45000</v>
      </c>
      <c r="E640" s="5" t="e">
        <f>IF(I640=#REF!,'Fixture list'!G640,"")</f>
        <v>#REF!</v>
      </c>
      <c r="F640" s="5" t="str">
        <f t="shared" si="75"/>
        <v>450002</v>
      </c>
      <c r="G640" s="13">
        <v>45000</v>
      </c>
      <c r="H640" s="14" t="s">
        <v>27</v>
      </c>
      <c r="I640" s="14" t="s">
        <v>45</v>
      </c>
      <c r="J640" s="14" t="s">
        <v>9</v>
      </c>
      <c r="K640" s="14" t="s">
        <v>16</v>
      </c>
      <c r="L640" s="14" t="s">
        <v>17</v>
      </c>
      <c r="M640" s="14" t="s">
        <v>12</v>
      </c>
      <c r="N640" s="14" t="s">
        <v>13</v>
      </c>
      <c r="O640" s="14" t="s">
        <v>14</v>
      </c>
      <c r="P640" s="14" t="s">
        <v>428</v>
      </c>
      <c r="Q640" s="12">
        <f t="shared" si="76"/>
        <v>1</v>
      </c>
      <c r="R640" s="12" cm="1">
        <f t="array" ref="R640">SUMPRODUCT(($G$2:$G$3117=G640)*(Q640&gt;$Q$2:$Q$3117))+1</f>
        <v>1</v>
      </c>
      <c r="S640" s="12">
        <f t="shared" si="77"/>
        <v>101283</v>
      </c>
      <c r="T640" cm="1">
        <f t="array" ref="T640">SUMPRODUCT(($G$2:$G$3117=G640)*(S640&gt;$S$2:$S$3117))+1</f>
        <v>2</v>
      </c>
      <c r="U640" t="str">
        <f t="shared" si="78"/>
        <v xml:space="preserve">Huntingdon </v>
      </c>
      <c r="V640">
        <v>0</v>
      </c>
      <c r="W640" t="s">
        <v>19</v>
      </c>
      <c r="X640">
        <f t="shared" si="79"/>
        <v>2023</v>
      </c>
    </row>
    <row r="641" spans="1:24" x14ac:dyDescent="0.25">
      <c r="A641" s="10" t="str">
        <f t="shared" si="72"/>
        <v/>
      </c>
      <c r="B641" s="10" t="str">
        <f t="shared" si="73"/>
        <v/>
      </c>
      <c r="C641" s="10" t="str">
        <f t="shared" si="74"/>
        <v>Afternoon45013</v>
      </c>
      <c r="D641" s="5" t="str">
        <f>IF('by region'!$C$2="Any","Any",'Fixture list'!W641)&amp;M641&amp;IF('by region'!$I$2="Any","Any",N641)&amp;G641</f>
        <v>AnyJumpAny45013</v>
      </c>
      <c r="E641" s="5" t="e">
        <f>IF(I641=#REF!,'Fixture list'!G641,"")</f>
        <v>#REF!</v>
      </c>
      <c r="F641" s="5" t="str">
        <f t="shared" si="75"/>
        <v>450131</v>
      </c>
      <c r="G641" s="13">
        <v>45013</v>
      </c>
      <c r="H641" s="14" t="s">
        <v>7</v>
      </c>
      <c r="I641" s="14" t="s">
        <v>45</v>
      </c>
      <c r="J641" s="14" t="s">
        <v>9</v>
      </c>
      <c r="K641" s="14" t="s">
        <v>30</v>
      </c>
      <c r="L641" s="14" t="s">
        <v>30</v>
      </c>
      <c r="M641" s="14" t="s">
        <v>12</v>
      </c>
      <c r="N641" s="14" t="s">
        <v>30</v>
      </c>
      <c r="O641" s="14" t="s">
        <v>21</v>
      </c>
      <c r="P641" s="14" t="s">
        <v>471</v>
      </c>
      <c r="Q641" s="12">
        <f t="shared" si="76"/>
        <v>1</v>
      </c>
      <c r="R641" s="12" cm="1">
        <f t="array" ref="R641">SUMPRODUCT(($G$2:$G$3117=G641)*(Q641&gt;$Q$2:$Q$3117))+1</f>
        <v>1</v>
      </c>
      <c r="S641" s="12">
        <f t="shared" si="77"/>
        <v>100785</v>
      </c>
      <c r="T641" cm="1">
        <f t="array" ref="T641">SUMPRODUCT(($G$2:$G$3117=G641)*(S641&gt;$S$2:$S$3117))+1</f>
        <v>1</v>
      </c>
      <c r="U641" t="str">
        <f t="shared" si="78"/>
        <v xml:space="preserve">Huntingdon </v>
      </c>
      <c r="V641">
        <v>0</v>
      </c>
      <c r="W641" t="s">
        <v>11</v>
      </c>
      <c r="X641">
        <f t="shared" si="79"/>
        <v>2023</v>
      </c>
    </row>
    <row r="642" spans="1:24" x14ac:dyDescent="0.25">
      <c r="A642" s="10" t="str">
        <f t="shared" ref="A642:A705" si="80">IF(YEAR(G642)=2024,P642,"")</f>
        <v/>
      </c>
      <c r="B642" s="10" t="str">
        <f t="shared" ref="B642:B705" si="81">IF(YEAR(G642)=2025,P642,"")</f>
        <v/>
      </c>
      <c r="C642" s="10" t="str">
        <f t="shared" ref="C642:C705" si="82">J642&amp;G642</f>
        <v>Afternoon45026</v>
      </c>
      <c r="D642" s="5" t="str">
        <f>IF('by region'!$C$2="Any","Any",'Fixture list'!W642)&amp;M642&amp;IF('by region'!$I$2="Any","Any",N642)&amp;G642</f>
        <v>AnyJumpAny45026</v>
      </c>
      <c r="E642" s="5" t="e">
        <f>IF(I642=#REF!,'Fixture list'!G642,"")</f>
        <v>#REF!</v>
      </c>
      <c r="F642" s="5" t="str">
        <f t="shared" ref="F642:F705" si="83">G642&amp;T642</f>
        <v>450263</v>
      </c>
      <c r="G642" s="13">
        <v>45026</v>
      </c>
      <c r="H642" s="14" t="s">
        <v>42</v>
      </c>
      <c r="I642" s="14" t="s">
        <v>45</v>
      </c>
      <c r="J642" s="14" t="s">
        <v>9</v>
      </c>
      <c r="K642" s="14" t="s">
        <v>16</v>
      </c>
      <c r="L642" s="14" t="s">
        <v>17</v>
      </c>
      <c r="M642" s="14" t="s">
        <v>12</v>
      </c>
      <c r="N642" s="14" t="s">
        <v>13</v>
      </c>
      <c r="O642" s="14" t="s">
        <v>14</v>
      </c>
      <c r="P642" s="14" t="s">
        <v>523</v>
      </c>
      <c r="Q642" s="12">
        <f t="shared" ref="Q642:Q705" si="84">IF(J642="Afternoon",1,IF(J642="Evening",2,IF(J642="Floodlit",3,4)))</f>
        <v>1</v>
      </c>
      <c r="R642" s="12" cm="1">
        <f t="array" ref="R642">SUMPRODUCT(($G$2:$G$3117=G642)*(Q642&gt;$Q$2:$Q$3117))+1</f>
        <v>1</v>
      </c>
      <c r="S642" s="12">
        <f t="shared" ref="S642:S705" si="85">(R642*100000)+P642</f>
        <v>100947</v>
      </c>
      <c r="T642" cm="1">
        <f t="array" ref="T642">SUMPRODUCT(($G$2:$G$3117=G642)*(S642&gt;$S$2:$S$3117))+1</f>
        <v>3</v>
      </c>
      <c r="U642" t="str">
        <f t="shared" ref="U642:U705" si="86">_xlfn.CONCAT(IF(M642="Flat",UPPER(I642),I642)," ",IF(J642="Evening","†",IF(J642="Floodlit","#","")))</f>
        <v xml:space="preserve">Huntingdon </v>
      </c>
      <c r="V642">
        <v>0</v>
      </c>
      <c r="W642" t="s">
        <v>17</v>
      </c>
      <c r="X642">
        <f t="shared" ref="X642:X705" si="87">YEAR(G642)</f>
        <v>2023</v>
      </c>
    </row>
    <row r="643" spans="1:24" x14ac:dyDescent="0.25">
      <c r="A643" s="10" t="str">
        <f t="shared" si="80"/>
        <v/>
      </c>
      <c r="B643" s="10" t="str">
        <f t="shared" si="81"/>
        <v/>
      </c>
      <c r="C643" s="10" t="str">
        <f t="shared" si="82"/>
        <v>Afternoon45032</v>
      </c>
      <c r="D643" s="5" t="str">
        <f>IF('by region'!$C$2="Any","Any",'Fixture list'!W643)&amp;M643&amp;IF('by region'!$I$2="Any","Any",N643)&amp;G643</f>
        <v>AnyJumpAny45032</v>
      </c>
      <c r="E643" s="5" t="e">
        <f>IF(I643=#REF!,'Fixture list'!G643,"")</f>
        <v>#REF!</v>
      </c>
      <c r="F643" s="5" t="str">
        <f t="shared" si="83"/>
        <v>450322</v>
      </c>
      <c r="G643" s="13">
        <v>45032</v>
      </c>
      <c r="H643" s="14" t="s">
        <v>40</v>
      </c>
      <c r="I643" s="14" t="s">
        <v>45</v>
      </c>
      <c r="J643" s="14" t="s">
        <v>9</v>
      </c>
      <c r="K643" s="14" t="s">
        <v>30</v>
      </c>
      <c r="L643" s="14" t="s">
        <v>30</v>
      </c>
      <c r="M643" s="14" t="s">
        <v>12</v>
      </c>
      <c r="N643" s="14" t="s">
        <v>30</v>
      </c>
      <c r="O643" s="14" t="s">
        <v>21</v>
      </c>
      <c r="P643" s="14" t="s">
        <v>545</v>
      </c>
      <c r="Q643" s="12">
        <f t="shared" si="84"/>
        <v>1</v>
      </c>
      <c r="R643" s="12" cm="1">
        <f t="array" ref="R643">SUMPRODUCT(($G$2:$G$3117=G643)*(Q643&gt;$Q$2:$Q$3117))+1</f>
        <v>1</v>
      </c>
      <c r="S643" s="12">
        <f t="shared" si="85"/>
        <v>111144</v>
      </c>
      <c r="T643" cm="1">
        <f t="array" ref="T643">SUMPRODUCT(($G$2:$G$3117=G643)*(S643&gt;$S$2:$S$3117))+1</f>
        <v>2</v>
      </c>
      <c r="U643" t="str">
        <f t="shared" si="86"/>
        <v xml:space="preserve">Huntingdon </v>
      </c>
      <c r="V643">
        <v>0</v>
      </c>
      <c r="W643" t="s">
        <v>19</v>
      </c>
      <c r="X643">
        <f t="shared" si="87"/>
        <v>2023</v>
      </c>
    </row>
    <row r="644" spans="1:24" x14ac:dyDescent="0.25">
      <c r="A644" s="10" t="str">
        <f t="shared" si="80"/>
        <v/>
      </c>
      <c r="B644" s="10" t="str">
        <f t="shared" si="81"/>
        <v/>
      </c>
      <c r="C644" s="10" t="str">
        <f t="shared" si="82"/>
        <v>Afternoon45057</v>
      </c>
      <c r="D644" s="5" t="str">
        <f>IF('by region'!$C$2="Any","Any",'Fixture list'!W644)&amp;M644&amp;IF('by region'!$I$2="Any","Any",N644)&amp;G644</f>
        <v>AnyJumpAny45057</v>
      </c>
      <c r="E644" s="5" t="e">
        <f>IF(I644=#REF!,'Fixture list'!G644,"")</f>
        <v>#REF!</v>
      </c>
      <c r="F644" s="5" t="str">
        <f t="shared" si="83"/>
        <v>450572</v>
      </c>
      <c r="G644" s="13">
        <v>45057</v>
      </c>
      <c r="H644" s="14" t="s">
        <v>34</v>
      </c>
      <c r="I644" s="14" t="s">
        <v>45</v>
      </c>
      <c r="J644" s="14" t="s">
        <v>9</v>
      </c>
      <c r="K644" s="14" t="s">
        <v>16</v>
      </c>
      <c r="L644" s="14" t="s">
        <v>17</v>
      </c>
      <c r="M644" s="14" t="s">
        <v>12</v>
      </c>
      <c r="N644" s="14" t="s">
        <v>13</v>
      </c>
      <c r="O644" s="14" t="s">
        <v>14</v>
      </c>
      <c r="P644" s="14" t="s">
        <v>656</v>
      </c>
      <c r="Q644" s="12">
        <f t="shared" si="84"/>
        <v>1</v>
      </c>
      <c r="R644" s="12" cm="1">
        <f t="array" ref="R644">SUMPRODUCT(($G$2:$G$3117=G644)*(Q644&gt;$Q$2:$Q$3117))+1</f>
        <v>1</v>
      </c>
      <c r="S644" s="12">
        <f t="shared" si="85"/>
        <v>101427</v>
      </c>
      <c r="T644" cm="1">
        <f t="array" ref="T644">SUMPRODUCT(($G$2:$G$3117=G644)*(S644&gt;$S$2:$S$3117))+1</f>
        <v>2</v>
      </c>
      <c r="U644" t="str">
        <f t="shared" si="86"/>
        <v xml:space="preserve">Huntingdon </v>
      </c>
      <c r="V644">
        <v>0</v>
      </c>
      <c r="W644" t="s">
        <v>11</v>
      </c>
      <c r="X644">
        <f t="shared" si="87"/>
        <v>2023</v>
      </c>
    </row>
    <row r="645" spans="1:24" x14ac:dyDescent="0.25">
      <c r="A645" s="10" t="str">
        <f t="shared" si="80"/>
        <v/>
      </c>
      <c r="B645" s="10" t="str">
        <f t="shared" si="81"/>
        <v/>
      </c>
      <c r="C645" s="10" t="str">
        <f t="shared" si="82"/>
        <v>Afternoon45069</v>
      </c>
      <c r="D645" s="5" t="str">
        <f>IF('by region'!$C$2="Any","Any",'Fixture list'!W645)&amp;M645&amp;IF('by region'!$I$2="Any","Any",N645)&amp;G645</f>
        <v>AnyJumpAny45069</v>
      </c>
      <c r="E645" s="5" t="e">
        <f>IF(I645=#REF!,'Fixture list'!G645,"")</f>
        <v>#REF!</v>
      </c>
      <c r="F645" s="5" t="str">
        <f t="shared" si="83"/>
        <v>450692</v>
      </c>
      <c r="G645" s="13">
        <v>45069</v>
      </c>
      <c r="H645" s="14" t="s">
        <v>7</v>
      </c>
      <c r="I645" s="14" t="s">
        <v>45</v>
      </c>
      <c r="J645" s="14" t="s">
        <v>9</v>
      </c>
      <c r="K645" s="14" t="s">
        <v>16</v>
      </c>
      <c r="L645" s="14" t="s">
        <v>17</v>
      </c>
      <c r="M645" s="14" t="s">
        <v>12</v>
      </c>
      <c r="N645" s="14" t="s">
        <v>13</v>
      </c>
      <c r="O645" s="14" t="s">
        <v>14</v>
      </c>
      <c r="P645" s="14" t="s">
        <v>714</v>
      </c>
      <c r="Q645" s="12">
        <f t="shared" si="84"/>
        <v>1</v>
      </c>
      <c r="R645" s="12" cm="1">
        <f t="array" ref="R645">SUMPRODUCT(($G$2:$G$3117=G645)*(Q645&gt;$Q$2:$Q$3117))+1</f>
        <v>1</v>
      </c>
      <c r="S645" s="12">
        <f t="shared" si="85"/>
        <v>100949</v>
      </c>
      <c r="T645" cm="1">
        <f t="array" ref="T645">SUMPRODUCT(($G$2:$G$3117=G645)*(S645&gt;$S$2:$S$3117))+1</f>
        <v>2</v>
      </c>
      <c r="U645" t="str">
        <f t="shared" si="86"/>
        <v xml:space="preserve">Huntingdon </v>
      </c>
      <c r="V645">
        <v>0</v>
      </c>
      <c r="W645" t="s">
        <v>17</v>
      </c>
      <c r="X645">
        <f t="shared" si="87"/>
        <v>2023</v>
      </c>
    </row>
    <row r="646" spans="1:24" x14ac:dyDescent="0.25">
      <c r="A646" s="10" t="str">
        <f t="shared" si="80"/>
        <v/>
      </c>
      <c r="B646" s="10" t="str">
        <f t="shared" si="81"/>
        <v/>
      </c>
      <c r="C646" s="10" t="str">
        <f t="shared" si="82"/>
        <v>Afternoon45075</v>
      </c>
      <c r="D646" s="5" t="str">
        <f>IF('by region'!$C$2="Any","Any",'Fixture list'!W646)&amp;M646&amp;IF('by region'!$I$2="Any","Any",N646)&amp;G646</f>
        <v>AnyJumpAny45075</v>
      </c>
      <c r="E646" s="5" t="e">
        <f>IF(I646=#REF!,'Fixture list'!G646,"")</f>
        <v>#REF!</v>
      </c>
      <c r="F646" s="5" t="str">
        <f t="shared" si="83"/>
        <v>450753</v>
      </c>
      <c r="G646" s="13">
        <v>45075</v>
      </c>
      <c r="H646" s="14" t="s">
        <v>42</v>
      </c>
      <c r="I646" s="14" t="s">
        <v>45</v>
      </c>
      <c r="J646" s="14" t="s">
        <v>9</v>
      </c>
      <c r="K646" s="14" t="s">
        <v>16</v>
      </c>
      <c r="L646" s="14" t="s">
        <v>17</v>
      </c>
      <c r="M646" s="14" t="s">
        <v>12</v>
      </c>
      <c r="N646" s="14" t="s">
        <v>13</v>
      </c>
      <c r="O646" s="14" t="s">
        <v>14</v>
      </c>
      <c r="P646" s="14" t="s">
        <v>744</v>
      </c>
      <c r="Q646" s="12">
        <f t="shared" si="84"/>
        <v>1</v>
      </c>
      <c r="R646" s="12" cm="1">
        <f t="array" ref="R646">SUMPRODUCT(($G$2:$G$3117=G646)*(Q646&gt;$Q$2:$Q$3117))+1</f>
        <v>1</v>
      </c>
      <c r="S646" s="12">
        <f t="shared" si="85"/>
        <v>100951</v>
      </c>
      <c r="T646" cm="1">
        <f t="array" ref="T646">SUMPRODUCT(($G$2:$G$3117=G646)*(S646&gt;$S$2:$S$3117))+1</f>
        <v>3</v>
      </c>
      <c r="U646" t="str">
        <f t="shared" si="86"/>
        <v xml:space="preserve">Huntingdon </v>
      </c>
      <c r="V646">
        <v>0</v>
      </c>
      <c r="W646" t="s">
        <v>19</v>
      </c>
      <c r="X646">
        <f t="shared" si="87"/>
        <v>2023</v>
      </c>
    </row>
    <row r="647" spans="1:24" x14ac:dyDescent="0.25">
      <c r="A647" s="10" t="str">
        <f t="shared" si="80"/>
        <v/>
      </c>
      <c r="B647" s="10" t="str">
        <f t="shared" si="81"/>
        <v/>
      </c>
      <c r="C647" s="10" t="str">
        <f t="shared" si="82"/>
        <v>Afternoon45209</v>
      </c>
      <c r="D647" s="5" t="str">
        <f>IF('by region'!$C$2="Any","Any",'Fixture list'!W647)&amp;M647&amp;IF('by region'!$I$2="Any","Any",N647)&amp;G647</f>
        <v>AnyJumpAny45209</v>
      </c>
      <c r="E647" s="5" t="e">
        <f>IF(I647=#REF!,'Fixture list'!G647,"")</f>
        <v>#REF!</v>
      </c>
      <c r="F647" s="5" t="str">
        <f t="shared" si="83"/>
        <v>452092</v>
      </c>
      <c r="G647" s="13">
        <v>45209</v>
      </c>
      <c r="H647" s="14" t="s">
        <v>7</v>
      </c>
      <c r="I647" s="14" t="s">
        <v>45</v>
      </c>
      <c r="J647" s="14" t="s">
        <v>9</v>
      </c>
      <c r="K647" s="14" t="s">
        <v>16</v>
      </c>
      <c r="L647" s="14" t="s">
        <v>30</v>
      </c>
      <c r="M647" s="14" t="s">
        <v>12</v>
      </c>
      <c r="N647" s="14" t="s">
        <v>13</v>
      </c>
      <c r="O647" s="14" t="s">
        <v>14</v>
      </c>
      <c r="P647" s="14" t="s">
        <v>1345</v>
      </c>
      <c r="Q647" s="12">
        <f t="shared" si="84"/>
        <v>1</v>
      </c>
      <c r="R647" s="12" cm="1">
        <f t="array" ref="R647">SUMPRODUCT(($G$2:$G$3117=G647)*(Q647&gt;$Q$2:$Q$3117))+1</f>
        <v>1</v>
      </c>
      <c r="S647" s="12">
        <f t="shared" si="85"/>
        <v>100954</v>
      </c>
      <c r="T647" cm="1">
        <f t="array" ref="T647">SUMPRODUCT(($G$2:$G$3117=G647)*(S647&gt;$S$2:$S$3117))+1</f>
        <v>2</v>
      </c>
      <c r="U647" t="str">
        <f t="shared" si="86"/>
        <v xml:space="preserve">Huntingdon </v>
      </c>
      <c r="V647">
        <v>0</v>
      </c>
      <c r="W647" t="s">
        <v>30</v>
      </c>
      <c r="X647">
        <f t="shared" si="87"/>
        <v>2023</v>
      </c>
    </row>
    <row r="648" spans="1:24" x14ac:dyDescent="0.25">
      <c r="A648" s="10" t="str">
        <f t="shared" si="80"/>
        <v/>
      </c>
      <c r="B648" s="10" t="str">
        <f t="shared" si="81"/>
        <v/>
      </c>
      <c r="C648" s="10" t="str">
        <f t="shared" si="82"/>
        <v>Afternoon45216</v>
      </c>
      <c r="D648" s="5" t="str">
        <f>IF('by region'!$C$2="Any","Any",'Fixture list'!W648)&amp;M648&amp;IF('by region'!$I$2="Any","Any",N648)&amp;G648</f>
        <v>AnyJumpAny45216</v>
      </c>
      <c r="E648" s="5" t="e">
        <f>IF(I648=#REF!,'Fixture list'!G648,"")</f>
        <v>#REF!</v>
      </c>
      <c r="F648" s="5" t="str">
        <f t="shared" si="83"/>
        <v>452161</v>
      </c>
      <c r="G648" s="13">
        <v>45216</v>
      </c>
      <c r="H648" s="14" t="s">
        <v>7</v>
      </c>
      <c r="I648" s="14" t="s">
        <v>45</v>
      </c>
      <c r="J648" s="14" t="s">
        <v>9</v>
      </c>
      <c r="K648" s="14" t="s">
        <v>16</v>
      </c>
      <c r="L648" s="14" t="s">
        <v>30</v>
      </c>
      <c r="M648" s="14" t="s">
        <v>12</v>
      </c>
      <c r="N648" s="14" t="s">
        <v>13</v>
      </c>
      <c r="O648" s="14" t="s">
        <v>14</v>
      </c>
      <c r="P648" s="14" t="s">
        <v>1372</v>
      </c>
      <c r="Q648" s="12">
        <f t="shared" si="84"/>
        <v>1</v>
      </c>
      <c r="R648" s="12" cm="1">
        <f t="array" ref="R648">SUMPRODUCT(($G$2:$G$3117=G648)*(Q648&gt;$Q$2:$Q$3117))+1</f>
        <v>1</v>
      </c>
      <c r="S648" s="12">
        <f t="shared" si="85"/>
        <v>100637</v>
      </c>
      <c r="T648" cm="1">
        <f t="array" ref="T648">SUMPRODUCT(($G$2:$G$3117=G648)*(S648&gt;$S$2:$S$3117))+1</f>
        <v>1</v>
      </c>
      <c r="U648" t="str">
        <f t="shared" si="86"/>
        <v xml:space="preserve">Huntingdon </v>
      </c>
      <c r="V648">
        <v>0</v>
      </c>
      <c r="W648" t="s">
        <v>30</v>
      </c>
      <c r="X648">
        <f t="shared" si="87"/>
        <v>2023</v>
      </c>
    </row>
    <row r="649" spans="1:24" x14ac:dyDescent="0.25">
      <c r="A649" s="10" t="str">
        <f t="shared" si="80"/>
        <v/>
      </c>
      <c r="B649" s="10" t="str">
        <f t="shared" si="81"/>
        <v/>
      </c>
      <c r="C649" s="10" t="str">
        <f t="shared" si="82"/>
        <v>Afternoon45229</v>
      </c>
      <c r="D649" s="5" t="str">
        <f>IF('by region'!$C$2="Any","Any",'Fixture list'!W649)&amp;M649&amp;IF('by region'!$I$2="Any","Any",N649)&amp;G649</f>
        <v>AnyJumpAny45229</v>
      </c>
      <c r="E649" s="5" t="e">
        <f>IF(I649=#REF!,'Fixture list'!G649,"")</f>
        <v>#REF!</v>
      </c>
      <c r="F649" s="5" t="str">
        <f t="shared" si="83"/>
        <v>452291</v>
      </c>
      <c r="G649" s="13">
        <v>45229</v>
      </c>
      <c r="H649" s="14" t="s">
        <v>42</v>
      </c>
      <c r="I649" s="14" t="s">
        <v>45</v>
      </c>
      <c r="J649" s="14" t="s">
        <v>9</v>
      </c>
      <c r="K649" s="14" t="s">
        <v>16</v>
      </c>
      <c r="L649" s="14" t="s">
        <v>30</v>
      </c>
      <c r="M649" s="14" t="s">
        <v>12</v>
      </c>
      <c r="N649" s="14" t="s">
        <v>13</v>
      </c>
      <c r="O649" s="14" t="s">
        <v>14</v>
      </c>
      <c r="P649" s="14" t="s">
        <v>1424</v>
      </c>
      <c r="Q649" s="12">
        <f t="shared" si="84"/>
        <v>1</v>
      </c>
      <c r="R649" s="12" cm="1">
        <f t="array" ref="R649">SUMPRODUCT(($G$2:$G$3117=G649)*(Q649&gt;$Q$2:$Q$3117))+1</f>
        <v>1</v>
      </c>
      <c r="S649" s="12">
        <f t="shared" si="85"/>
        <v>100572</v>
      </c>
      <c r="T649" cm="1">
        <f t="array" ref="T649">SUMPRODUCT(($G$2:$G$3117=G649)*(S649&gt;$S$2:$S$3117))+1</f>
        <v>1</v>
      </c>
      <c r="U649" t="str">
        <f t="shared" si="86"/>
        <v xml:space="preserve">Huntingdon </v>
      </c>
      <c r="V649">
        <v>0</v>
      </c>
      <c r="W649" t="s">
        <v>19</v>
      </c>
      <c r="X649">
        <f t="shared" si="87"/>
        <v>2023</v>
      </c>
    </row>
    <row r="650" spans="1:24" x14ac:dyDescent="0.25">
      <c r="A650" s="10" t="str">
        <f t="shared" si="80"/>
        <v/>
      </c>
      <c r="B650" s="10" t="str">
        <f t="shared" si="81"/>
        <v/>
      </c>
      <c r="C650" s="10" t="str">
        <f t="shared" si="82"/>
        <v>Afternoon45235</v>
      </c>
      <c r="D650" s="5" t="str">
        <f>IF('by region'!$C$2="Any","Any",'Fixture list'!W650)&amp;M650&amp;IF('by region'!$I$2="Any","Any",N650)&amp;G650</f>
        <v>AnyJumpAny45235</v>
      </c>
      <c r="E650" s="5" t="e">
        <f>IF(I650=#REF!,'Fixture list'!G650,"")</f>
        <v>#REF!</v>
      </c>
      <c r="F650" s="5" t="str">
        <f t="shared" si="83"/>
        <v>452352</v>
      </c>
      <c r="G650" s="13">
        <v>45235</v>
      </c>
      <c r="H650" s="14" t="s">
        <v>40</v>
      </c>
      <c r="I650" s="14" t="s">
        <v>45</v>
      </c>
      <c r="J650" s="14" t="s">
        <v>9</v>
      </c>
      <c r="K650" s="14" t="s">
        <v>16</v>
      </c>
      <c r="L650" s="14" t="s">
        <v>30</v>
      </c>
      <c r="M650" s="14" t="s">
        <v>12</v>
      </c>
      <c r="N650" s="14" t="s">
        <v>13</v>
      </c>
      <c r="O650" s="14" t="s">
        <v>14</v>
      </c>
      <c r="P650" s="14" t="s">
        <v>1447</v>
      </c>
      <c r="Q650" s="12">
        <f t="shared" si="84"/>
        <v>1</v>
      </c>
      <c r="R650" s="12" cm="1">
        <f t="array" ref="R650">SUMPRODUCT(($G$2:$G$3117=G650)*(Q650&gt;$Q$2:$Q$3117))+1</f>
        <v>1</v>
      </c>
      <c r="S650" s="12">
        <f t="shared" si="85"/>
        <v>100950</v>
      </c>
      <c r="T650" cm="1">
        <f t="array" ref="T650">SUMPRODUCT(($G$2:$G$3117=G650)*(S650&gt;$S$2:$S$3117))+1</f>
        <v>2</v>
      </c>
      <c r="U650" t="str">
        <f t="shared" si="86"/>
        <v xml:space="preserve">Huntingdon </v>
      </c>
      <c r="V650">
        <v>0</v>
      </c>
      <c r="W650" t="s">
        <v>19</v>
      </c>
      <c r="X650">
        <f t="shared" si="87"/>
        <v>2023</v>
      </c>
    </row>
    <row r="651" spans="1:24" x14ac:dyDescent="0.25">
      <c r="A651" s="10" t="str">
        <f t="shared" si="80"/>
        <v/>
      </c>
      <c r="B651" s="10" t="str">
        <f t="shared" si="81"/>
        <v/>
      </c>
      <c r="C651" s="10" t="str">
        <f t="shared" si="82"/>
        <v>Afternoon45244</v>
      </c>
      <c r="D651" s="5" t="str">
        <f>IF('by region'!$C$2="Any","Any",'Fixture list'!W651)&amp;M651&amp;IF('by region'!$I$2="Any","Any",N651)&amp;G651</f>
        <v>AnyJumpAny45244</v>
      </c>
      <c r="E651" s="5" t="e">
        <f>IF(I651=#REF!,'Fixture list'!G651,"")</f>
        <v>#REF!</v>
      </c>
      <c r="F651" s="5" t="str">
        <f t="shared" si="83"/>
        <v>452441</v>
      </c>
      <c r="G651" s="13">
        <v>45244</v>
      </c>
      <c r="H651" s="14" t="s">
        <v>7</v>
      </c>
      <c r="I651" s="14" t="s">
        <v>45</v>
      </c>
      <c r="J651" s="14" t="s">
        <v>9</v>
      </c>
      <c r="K651" s="14" t="s">
        <v>16</v>
      </c>
      <c r="L651" s="14" t="s">
        <v>19</v>
      </c>
      <c r="M651" s="14" t="s">
        <v>12</v>
      </c>
      <c r="N651" s="14" t="s">
        <v>13</v>
      </c>
      <c r="O651" s="14" t="s">
        <v>14</v>
      </c>
      <c r="P651" s="14" t="s">
        <v>1480</v>
      </c>
      <c r="Q651" s="12">
        <f t="shared" si="84"/>
        <v>1</v>
      </c>
      <c r="R651" s="12" cm="1">
        <f t="array" ref="R651">SUMPRODUCT(($G$2:$G$3117=G651)*(Q651&gt;$Q$2:$Q$3117))+1</f>
        <v>1</v>
      </c>
      <c r="S651" s="12">
        <f t="shared" si="85"/>
        <v>100953</v>
      </c>
      <c r="T651" cm="1">
        <f t="array" ref="T651">SUMPRODUCT(($G$2:$G$3117=G651)*(S651&gt;$S$2:$S$3117))+1</f>
        <v>1</v>
      </c>
      <c r="U651" t="str">
        <f t="shared" si="86"/>
        <v xml:space="preserve">Huntingdon </v>
      </c>
      <c r="V651">
        <v>0</v>
      </c>
      <c r="W651" t="s">
        <v>19</v>
      </c>
      <c r="X651">
        <f t="shared" si="87"/>
        <v>2023</v>
      </c>
    </row>
    <row r="652" spans="1:24" x14ac:dyDescent="0.25">
      <c r="A652" s="10" t="str">
        <f t="shared" si="80"/>
        <v/>
      </c>
      <c r="B652" s="10" t="str">
        <f t="shared" si="81"/>
        <v/>
      </c>
      <c r="C652" s="10" t="str">
        <f t="shared" si="82"/>
        <v>Afternoon45255</v>
      </c>
      <c r="D652" s="5" t="str">
        <f>IF('by region'!$C$2="Any","Any",'Fixture list'!W652)&amp;M652&amp;IF('by region'!$I$2="Any","Any",N652)&amp;G652</f>
        <v>AnyJumpAny45255</v>
      </c>
      <c r="E652" s="5" t="e">
        <f>IF(I652=#REF!,'Fixture list'!G652,"")</f>
        <v>#REF!</v>
      </c>
      <c r="F652" s="5" t="str">
        <f t="shared" si="83"/>
        <v>452553</v>
      </c>
      <c r="G652" s="13">
        <v>45255</v>
      </c>
      <c r="H652" s="14" t="s">
        <v>37</v>
      </c>
      <c r="I652" s="14" t="s">
        <v>45</v>
      </c>
      <c r="J652" s="14" t="s">
        <v>9</v>
      </c>
      <c r="K652" s="14" t="s">
        <v>16</v>
      </c>
      <c r="L652" s="14" t="s">
        <v>19</v>
      </c>
      <c r="M652" s="14" t="s">
        <v>12</v>
      </c>
      <c r="N652" s="14" t="s">
        <v>13</v>
      </c>
      <c r="O652" s="14" t="s">
        <v>14</v>
      </c>
      <c r="P652" s="14" t="s">
        <v>1525</v>
      </c>
      <c r="Q652" s="12">
        <f t="shared" si="84"/>
        <v>1</v>
      </c>
      <c r="R652" s="12" cm="1">
        <f t="array" ref="R652">SUMPRODUCT(($G$2:$G$3117=G652)*(Q652&gt;$Q$2:$Q$3117))+1</f>
        <v>1</v>
      </c>
      <c r="S652" s="12">
        <f t="shared" si="85"/>
        <v>100955</v>
      </c>
      <c r="T652" cm="1">
        <f t="array" ref="T652">SUMPRODUCT(($G$2:$G$3117=G652)*(S652&gt;$S$2:$S$3117))+1</f>
        <v>3</v>
      </c>
      <c r="U652" t="str">
        <f t="shared" si="86"/>
        <v xml:space="preserve">Huntingdon </v>
      </c>
      <c r="V652">
        <v>0</v>
      </c>
      <c r="W652" t="s">
        <v>11</v>
      </c>
      <c r="X652">
        <f t="shared" si="87"/>
        <v>2023</v>
      </c>
    </row>
    <row r="653" spans="1:24" x14ac:dyDescent="0.25">
      <c r="A653" s="10" t="str">
        <f t="shared" si="80"/>
        <v/>
      </c>
      <c r="B653" s="10" t="str">
        <f t="shared" si="81"/>
        <v/>
      </c>
      <c r="C653" s="10" t="str">
        <f t="shared" si="82"/>
        <v>Afternoon45270</v>
      </c>
      <c r="D653" s="5" t="str">
        <f>IF('by region'!$C$2="Any","Any",'Fixture list'!W653)&amp;M653&amp;IF('by region'!$I$2="Any","Any",N653)&amp;G653</f>
        <v>AnyJumpAny45270</v>
      </c>
      <c r="E653" s="5" t="e">
        <f>IF(I653=#REF!,'Fixture list'!G653,"")</f>
        <v>#REF!</v>
      </c>
      <c r="F653" s="5" t="str">
        <f t="shared" si="83"/>
        <v>452701</v>
      </c>
      <c r="G653" s="13">
        <v>45270</v>
      </c>
      <c r="H653" s="14" t="s">
        <v>40</v>
      </c>
      <c r="I653" s="14" t="s">
        <v>45</v>
      </c>
      <c r="J653" s="14" t="s">
        <v>9</v>
      </c>
      <c r="K653" s="14" t="s">
        <v>16</v>
      </c>
      <c r="L653" s="14" t="s">
        <v>11</v>
      </c>
      <c r="M653" s="14" t="s">
        <v>12</v>
      </c>
      <c r="N653" s="14" t="s">
        <v>13</v>
      </c>
      <c r="O653" s="14" t="s">
        <v>14</v>
      </c>
      <c r="P653" s="14" t="s">
        <v>1571</v>
      </c>
      <c r="Q653" s="12">
        <f t="shared" si="84"/>
        <v>1</v>
      </c>
      <c r="R653" s="12" cm="1">
        <f t="array" ref="R653">SUMPRODUCT(($G$2:$G$3117=G653)*(Q653&gt;$Q$2:$Q$3117))+1</f>
        <v>1</v>
      </c>
      <c r="S653" s="12">
        <f t="shared" si="85"/>
        <v>100956</v>
      </c>
      <c r="T653" cm="1">
        <f t="array" ref="T653">SUMPRODUCT(($G$2:$G$3117=G653)*(S653&gt;$S$2:$S$3117))+1</f>
        <v>1</v>
      </c>
      <c r="U653" t="str">
        <f t="shared" si="86"/>
        <v xml:space="preserve">Huntingdon </v>
      </c>
      <c r="V653">
        <v>0</v>
      </c>
      <c r="W653" t="s">
        <v>11</v>
      </c>
      <c r="X653">
        <f t="shared" si="87"/>
        <v>2023</v>
      </c>
    </row>
    <row r="654" spans="1:24" x14ac:dyDescent="0.25">
      <c r="A654" s="10" t="str">
        <f t="shared" si="80"/>
        <v/>
      </c>
      <c r="B654" s="10" t="str">
        <f t="shared" si="81"/>
        <v/>
      </c>
      <c r="C654" s="10" t="str">
        <f t="shared" si="82"/>
        <v>Afternoon44941</v>
      </c>
      <c r="D654" s="5" t="str">
        <f>IF('by region'!$C$2="Any","Any",'Fixture list'!W654)&amp;M654&amp;IF('by region'!$I$2="Any","Any",N654)&amp;G654</f>
        <v>AnyJumpAny44941</v>
      </c>
      <c r="E654" s="5" t="e">
        <f>IF(I654=#REF!,'Fixture list'!G654,"")</f>
        <v>#REF!</v>
      </c>
      <c r="F654" s="5" t="str">
        <f t="shared" si="83"/>
        <v>449411</v>
      </c>
      <c r="G654" s="13">
        <v>44941</v>
      </c>
      <c r="H654" s="14" t="s">
        <v>40</v>
      </c>
      <c r="I654" s="14" t="s">
        <v>50</v>
      </c>
      <c r="J654" s="14" t="s">
        <v>9</v>
      </c>
      <c r="K654" s="14" t="s">
        <v>10</v>
      </c>
      <c r="L654" s="14" t="s">
        <v>11</v>
      </c>
      <c r="M654" s="14" t="s">
        <v>12</v>
      </c>
      <c r="N654" s="14" t="s">
        <v>13</v>
      </c>
      <c r="O654" s="14" t="s">
        <v>14</v>
      </c>
      <c r="P654" s="14" t="s">
        <v>216</v>
      </c>
      <c r="Q654" s="12">
        <f t="shared" si="84"/>
        <v>1</v>
      </c>
      <c r="R654" s="12" cm="1">
        <f t="array" ref="R654">SUMPRODUCT(($G$2:$G$3117=G654)*(Q654&gt;$Q$2:$Q$3117))+1</f>
        <v>1</v>
      </c>
      <c r="S654" s="12">
        <f t="shared" si="85"/>
        <v>100960</v>
      </c>
      <c r="T654" cm="1">
        <f t="array" ref="T654">SUMPRODUCT(($G$2:$G$3117=G654)*(S654&gt;$S$2:$S$3117))+1</f>
        <v>1</v>
      </c>
      <c r="U654" t="str">
        <f t="shared" si="86"/>
        <v xml:space="preserve">Kelso </v>
      </c>
      <c r="V654">
        <v>0</v>
      </c>
      <c r="W654" t="s">
        <v>19</v>
      </c>
      <c r="X654">
        <f t="shared" si="87"/>
        <v>2023</v>
      </c>
    </row>
    <row r="655" spans="1:24" x14ac:dyDescent="0.25">
      <c r="A655" s="10" t="str">
        <f t="shared" si="80"/>
        <v/>
      </c>
      <c r="B655" s="10" t="str">
        <f t="shared" si="81"/>
        <v/>
      </c>
      <c r="C655" s="10" t="str">
        <f t="shared" si="82"/>
        <v>Afternoon44974</v>
      </c>
      <c r="D655" s="5" t="str">
        <f>IF('by region'!$C$2="Any","Any",'Fixture list'!W655)&amp;M655&amp;IF('by region'!$I$2="Any","Any",N655)&amp;G655</f>
        <v>AnyJumpAny44974</v>
      </c>
      <c r="E655" s="5" t="e">
        <f>IF(I655=#REF!,'Fixture list'!G655,"")</f>
        <v>#REF!</v>
      </c>
      <c r="F655" s="5" t="str">
        <f t="shared" si="83"/>
        <v>449742</v>
      </c>
      <c r="G655" s="13">
        <v>44974</v>
      </c>
      <c r="H655" s="14" t="s">
        <v>35</v>
      </c>
      <c r="I655" s="14" t="s">
        <v>50</v>
      </c>
      <c r="J655" s="14" t="s">
        <v>9</v>
      </c>
      <c r="K655" s="14" t="s">
        <v>10</v>
      </c>
      <c r="L655" s="14" t="s">
        <v>11</v>
      </c>
      <c r="M655" s="14" t="s">
        <v>12</v>
      </c>
      <c r="N655" s="14" t="s">
        <v>13</v>
      </c>
      <c r="O655" s="14" t="s">
        <v>14</v>
      </c>
      <c r="P655" s="14" t="s">
        <v>334</v>
      </c>
      <c r="Q655" s="12">
        <f t="shared" si="84"/>
        <v>1</v>
      </c>
      <c r="R655" s="12" cm="1">
        <f t="array" ref="R655">SUMPRODUCT(($G$2:$G$3117=G655)*(Q655&gt;$Q$2:$Q$3117))+1</f>
        <v>1</v>
      </c>
      <c r="S655" s="12">
        <f t="shared" si="85"/>
        <v>100959</v>
      </c>
      <c r="T655" cm="1">
        <f t="array" ref="T655">SUMPRODUCT(($G$2:$G$3117=G655)*(S655&gt;$S$2:$S$3117))+1</f>
        <v>2</v>
      </c>
      <c r="U655" t="str">
        <f t="shared" si="86"/>
        <v xml:space="preserve">Kelso </v>
      </c>
      <c r="V655">
        <v>0</v>
      </c>
      <c r="W655" t="s">
        <v>17</v>
      </c>
      <c r="X655">
        <f t="shared" si="87"/>
        <v>2023</v>
      </c>
    </row>
    <row r="656" spans="1:24" x14ac:dyDescent="0.25">
      <c r="A656" s="10" t="str">
        <f t="shared" si="80"/>
        <v/>
      </c>
      <c r="B656" s="10" t="str">
        <f t="shared" si="81"/>
        <v/>
      </c>
      <c r="C656" s="10" t="str">
        <f t="shared" si="82"/>
        <v>Afternoon44989</v>
      </c>
      <c r="D656" s="5" t="str">
        <f>IF('by region'!$C$2="Any","Any",'Fixture list'!W656)&amp;M656&amp;IF('by region'!$I$2="Any","Any",N656)&amp;G656</f>
        <v>AnyJumpAny44989</v>
      </c>
      <c r="E656" s="5" t="e">
        <f>IF(I656=#REF!,'Fixture list'!G656,"")</f>
        <v>#REF!</v>
      </c>
      <c r="F656" s="5" t="str">
        <f t="shared" si="83"/>
        <v>449893</v>
      </c>
      <c r="G656" s="13">
        <v>44989</v>
      </c>
      <c r="H656" s="14" t="s">
        <v>37</v>
      </c>
      <c r="I656" s="14" t="s">
        <v>50</v>
      </c>
      <c r="J656" s="14" t="s">
        <v>9</v>
      </c>
      <c r="K656" s="14" t="s">
        <v>10</v>
      </c>
      <c r="L656" s="14" t="s">
        <v>11</v>
      </c>
      <c r="M656" s="14" t="s">
        <v>12</v>
      </c>
      <c r="N656" s="14" t="s">
        <v>13</v>
      </c>
      <c r="O656" s="14" t="s">
        <v>14</v>
      </c>
      <c r="P656" s="14" t="s">
        <v>388</v>
      </c>
      <c r="Q656" s="12">
        <f t="shared" si="84"/>
        <v>1</v>
      </c>
      <c r="R656" s="12" cm="1">
        <f t="array" ref="R656">SUMPRODUCT(($G$2:$G$3117=G656)*(Q656&gt;$Q$2:$Q$3117))+1</f>
        <v>1</v>
      </c>
      <c r="S656" s="12">
        <f t="shared" si="85"/>
        <v>100961</v>
      </c>
      <c r="T656" cm="1">
        <f t="array" ref="T656">SUMPRODUCT(($G$2:$G$3117=G656)*(S656&gt;$S$2:$S$3117))+1</f>
        <v>3</v>
      </c>
      <c r="U656" t="str">
        <f t="shared" si="86"/>
        <v xml:space="preserve">Kelso </v>
      </c>
      <c r="V656">
        <v>0</v>
      </c>
      <c r="W656" t="s">
        <v>11</v>
      </c>
      <c r="X656">
        <f t="shared" si="87"/>
        <v>2023</v>
      </c>
    </row>
    <row r="657" spans="1:24" x14ac:dyDescent="0.25">
      <c r="A657" s="10" t="str">
        <f t="shared" si="80"/>
        <v/>
      </c>
      <c r="B657" s="10" t="str">
        <f t="shared" si="81"/>
        <v/>
      </c>
      <c r="C657" s="10" t="str">
        <f t="shared" si="82"/>
        <v>Afternoon45010</v>
      </c>
      <c r="D657" s="5" t="str">
        <f>IF('by region'!$C$2="Any","Any",'Fixture list'!W657)&amp;M657&amp;IF('by region'!$I$2="Any","Any",N657)&amp;G657</f>
        <v>AnyJumpAny45010</v>
      </c>
      <c r="E657" s="5" t="e">
        <f>IF(I657=#REF!,'Fixture list'!G657,"")</f>
        <v>#REF!</v>
      </c>
      <c r="F657" s="5" t="str">
        <f t="shared" si="83"/>
        <v>450102</v>
      </c>
      <c r="G657" s="13">
        <v>45010</v>
      </c>
      <c r="H657" s="14" t="s">
        <v>37</v>
      </c>
      <c r="I657" s="14" t="s">
        <v>50</v>
      </c>
      <c r="J657" s="14" t="s">
        <v>9</v>
      </c>
      <c r="K657" s="14" t="s">
        <v>10</v>
      </c>
      <c r="L657" s="14" t="s">
        <v>11</v>
      </c>
      <c r="M657" s="14" t="s">
        <v>12</v>
      </c>
      <c r="N657" s="14" t="s">
        <v>13</v>
      </c>
      <c r="O657" s="14" t="s">
        <v>14</v>
      </c>
      <c r="P657" s="14" t="s">
        <v>464</v>
      </c>
      <c r="Q657" s="12">
        <f t="shared" si="84"/>
        <v>1</v>
      </c>
      <c r="R657" s="12" cm="1">
        <f t="array" ref="R657">SUMPRODUCT(($G$2:$G$3117=G657)*(Q657&gt;$Q$2:$Q$3117))+1</f>
        <v>1</v>
      </c>
      <c r="S657" s="12">
        <f t="shared" si="85"/>
        <v>100963</v>
      </c>
      <c r="T657" cm="1">
        <f t="array" ref="T657">SUMPRODUCT(($G$2:$G$3117=G657)*(S657&gt;$S$2:$S$3117))+1</f>
        <v>2</v>
      </c>
      <c r="U657" t="str">
        <f t="shared" si="86"/>
        <v xml:space="preserve">Kelso </v>
      </c>
      <c r="V657">
        <v>0</v>
      </c>
      <c r="W657" t="s">
        <v>19</v>
      </c>
      <c r="X657">
        <f t="shared" si="87"/>
        <v>2023</v>
      </c>
    </row>
    <row r="658" spans="1:24" x14ac:dyDescent="0.25">
      <c r="A658" s="10" t="str">
        <f t="shared" si="80"/>
        <v/>
      </c>
      <c r="B658" s="10" t="str">
        <f t="shared" si="81"/>
        <v/>
      </c>
      <c r="C658" s="10" t="str">
        <f t="shared" si="82"/>
        <v>Afternoon45033</v>
      </c>
      <c r="D658" s="5" t="str">
        <f>IF('by region'!$C$2="Any","Any",'Fixture list'!W658)&amp;M658&amp;IF('by region'!$I$2="Any","Any",N658)&amp;G658</f>
        <v>AnyJumpAny45033</v>
      </c>
      <c r="E658" s="5" t="e">
        <f>IF(I658=#REF!,'Fixture list'!G658,"")</f>
        <v>#REF!</v>
      </c>
      <c r="F658" s="5" t="str">
        <f t="shared" si="83"/>
        <v>450333</v>
      </c>
      <c r="G658" s="13">
        <v>45033</v>
      </c>
      <c r="H658" s="14" t="s">
        <v>42</v>
      </c>
      <c r="I658" s="14" t="s">
        <v>50</v>
      </c>
      <c r="J658" s="14" t="s">
        <v>9</v>
      </c>
      <c r="K658" s="14" t="s">
        <v>10</v>
      </c>
      <c r="L658" s="14" t="s">
        <v>11</v>
      </c>
      <c r="M658" s="14" t="s">
        <v>12</v>
      </c>
      <c r="N658" s="14" t="s">
        <v>13</v>
      </c>
      <c r="O658" s="14" t="s">
        <v>14</v>
      </c>
      <c r="P658" s="14" t="s">
        <v>550</v>
      </c>
      <c r="Q658" s="12">
        <f t="shared" si="84"/>
        <v>1</v>
      </c>
      <c r="R658" s="12" cm="1">
        <f t="array" ref="R658">SUMPRODUCT(($G$2:$G$3117=G658)*(Q658&gt;$Q$2:$Q$3117))+1</f>
        <v>1</v>
      </c>
      <c r="S658" s="12">
        <f t="shared" si="85"/>
        <v>110368</v>
      </c>
      <c r="T658" cm="1">
        <f t="array" ref="T658">SUMPRODUCT(($G$2:$G$3117=G658)*(S658&gt;$S$2:$S$3117))+1</f>
        <v>3</v>
      </c>
      <c r="U658" t="str">
        <f t="shared" si="86"/>
        <v xml:space="preserve">Kelso </v>
      </c>
      <c r="V658">
        <v>0</v>
      </c>
      <c r="W658" t="s">
        <v>17</v>
      </c>
      <c r="X658">
        <f t="shared" si="87"/>
        <v>2023</v>
      </c>
    </row>
    <row r="659" spans="1:24" x14ac:dyDescent="0.25">
      <c r="A659" s="10" t="str">
        <f t="shared" si="80"/>
        <v/>
      </c>
      <c r="B659" s="10" t="str">
        <f t="shared" si="81"/>
        <v/>
      </c>
      <c r="C659" s="10" t="str">
        <f t="shared" si="82"/>
        <v>Afternoon45056</v>
      </c>
      <c r="D659" s="5" t="str">
        <f>IF('by region'!$C$2="Any","Any",'Fixture list'!W659)&amp;M659&amp;IF('by region'!$I$2="Any","Any",N659)&amp;G659</f>
        <v>AnyJumpAny45056</v>
      </c>
      <c r="E659" s="5" t="e">
        <f>IF(I659=#REF!,'Fixture list'!G659,"")</f>
        <v>#REF!</v>
      </c>
      <c r="F659" s="5" t="str">
        <f t="shared" si="83"/>
        <v>450562</v>
      </c>
      <c r="G659" s="13">
        <v>45056</v>
      </c>
      <c r="H659" s="14" t="s">
        <v>27</v>
      </c>
      <c r="I659" s="14" t="s">
        <v>50</v>
      </c>
      <c r="J659" s="14" t="s">
        <v>9</v>
      </c>
      <c r="K659" s="14" t="s">
        <v>10</v>
      </c>
      <c r="L659" s="14" t="s">
        <v>11</v>
      </c>
      <c r="M659" s="14" t="s">
        <v>12</v>
      </c>
      <c r="N659" s="14" t="s">
        <v>13</v>
      </c>
      <c r="O659" s="14" t="s">
        <v>14</v>
      </c>
      <c r="P659" s="14" t="s">
        <v>650</v>
      </c>
      <c r="Q659" s="12">
        <f t="shared" si="84"/>
        <v>1</v>
      </c>
      <c r="R659" s="12" cm="1">
        <f t="array" ref="R659">SUMPRODUCT(($G$2:$G$3117=G659)*(Q659&gt;$Q$2:$Q$3117))+1</f>
        <v>1</v>
      </c>
      <c r="S659" s="12">
        <f t="shared" si="85"/>
        <v>100964</v>
      </c>
      <c r="T659" cm="1">
        <f t="array" ref="T659">SUMPRODUCT(($G$2:$G$3117=G659)*(S659&gt;$S$2:$S$3117))+1</f>
        <v>2</v>
      </c>
      <c r="U659" t="str">
        <f t="shared" si="86"/>
        <v xml:space="preserve">Kelso </v>
      </c>
      <c r="V659">
        <v>0</v>
      </c>
      <c r="W659" t="s">
        <v>17</v>
      </c>
      <c r="X659">
        <f t="shared" si="87"/>
        <v>2023</v>
      </c>
    </row>
    <row r="660" spans="1:24" x14ac:dyDescent="0.25">
      <c r="A660" s="10" t="str">
        <f t="shared" si="80"/>
        <v/>
      </c>
      <c r="B660" s="10" t="str">
        <f t="shared" si="81"/>
        <v/>
      </c>
      <c r="C660" s="10" t="str">
        <f t="shared" si="82"/>
        <v>Afternoon45074</v>
      </c>
      <c r="D660" s="5" t="str">
        <f>IF('by region'!$C$2="Any","Any",'Fixture list'!W660)&amp;M660&amp;IF('by region'!$I$2="Any","Any",N660)&amp;G660</f>
        <v>AnyJumpAny45074</v>
      </c>
      <c r="E660" s="5" t="e">
        <f>IF(I660=#REF!,'Fixture list'!G660,"")</f>
        <v>#REF!</v>
      </c>
      <c r="F660" s="5" t="str">
        <f t="shared" si="83"/>
        <v>450742</v>
      </c>
      <c r="G660" s="13">
        <v>45074</v>
      </c>
      <c r="H660" s="14" t="s">
        <v>40</v>
      </c>
      <c r="I660" s="14" t="s">
        <v>50</v>
      </c>
      <c r="J660" s="14" t="s">
        <v>9</v>
      </c>
      <c r="K660" s="14" t="s">
        <v>10</v>
      </c>
      <c r="L660" s="14" t="s">
        <v>11</v>
      </c>
      <c r="M660" s="14" t="s">
        <v>12</v>
      </c>
      <c r="N660" s="14" t="s">
        <v>13</v>
      </c>
      <c r="O660" s="14" t="s">
        <v>14</v>
      </c>
      <c r="P660" s="14" t="s">
        <v>738</v>
      </c>
      <c r="Q660" s="12">
        <f t="shared" si="84"/>
        <v>1</v>
      </c>
      <c r="R660" s="12" cm="1">
        <f t="array" ref="R660">SUMPRODUCT(($G$2:$G$3117=G660)*(Q660&gt;$Q$2:$Q$3117))+1</f>
        <v>1</v>
      </c>
      <c r="S660" s="12">
        <f t="shared" si="85"/>
        <v>100962</v>
      </c>
      <c r="T660" cm="1">
        <f t="array" ref="T660">SUMPRODUCT(($G$2:$G$3117=G660)*(S660&gt;$S$2:$S$3117))+1</f>
        <v>2</v>
      </c>
      <c r="U660" t="str">
        <f t="shared" si="86"/>
        <v xml:space="preserve">Kelso </v>
      </c>
      <c r="V660">
        <v>0</v>
      </c>
      <c r="W660" t="s">
        <v>17</v>
      </c>
      <c r="X660">
        <f t="shared" si="87"/>
        <v>2023</v>
      </c>
    </row>
    <row r="661" spans="1:24" x14ac:dyDescent="0.25">
      <c r="A661" s="10" t="str">
        <f t="shared" si="80"/>
        <v/>
      </c>
      <c r="B661" s="10" t="str">
        <f t="shared" si="81"/>
        <v/>
      </c>
      <c r="C661" s="10" t="str">
        <f t="shared" si="82"/>
        <v>Evening45181</v>
      </c>
      <c r="D661" s="5" t="str">
        <f>IF('by region'!$C$2="Any","Any",'Fixture list'!W661)&amp;M661&amp;IF('by region'!$I$2="Any","Any",N661)&amp;G661</f>
        <v>AnyJumpAny45181</v>
      </c>
      <c r="E661" s="5" t="e">
        <f>IF(I661=#REF!,'Fixture list'!G661,"")</f>
        <v>#REF!</v>
      </c>
      <c r="F661" s="5" t="str">
        <f t="shared" si="83"/>
        <v>451814</v>
      </c>
      <c r="G661" s="13">
        <v>45181</v>
      </c>
      <c r="H661" s="14" t="s">
        <v>7</v>
      </c>
      <c r="I661" s="14" t="s">
        <v>50</v>
      </c>
      <c r="J661" s="14" t="s">
        <v>80</v>
      </c>
      <c r="K661" s="14" t="s">
        <v>30</v>
      </c>
      <c r="L661" s="14" t="s">
        <v>17</v>
      </c>
      <c r="M661" s="14" t="s">
        <v>12</v>
      </c>
      <c r="N661" s="14" t="s">
        <v>30</v>
      </c>
      <c r="O661" s="14" t="s">
        <v>21</v>
      </c>
      <c r="P661" s="14" t="s">
        <v>1234</v>
      </c>
      <c r="Q661" s="12">
        <f t="shared" si="84"/>
        <v>2</v>
      </c>
      <c r="R661" s="12" cm="1">
        <f t="array" ref="R661">SUMPRODUCT(($G$2:$G$3117=G661)*(Q661&gt;$Q$2:$Q$3117))+1</f>
        <v>4</v>
      </c>
      <c r="S661" s="12">
        <f t="shared" si="85"/>
        <v>414278</v>
      </c>
      <c r="T661" cm="1">
        <f t="array" ref="T661">SUMPRODUCT(($G$2:$G$3117=G661)*(S661&gt;$S$2:$S$3117))+1</f>
        <v>4</v>
      </c>
      <c r="U661" t="str">
        <f t="shared" si="86"/>
        <v>Kelso †</v>
      </c>
      <c r="V661">
        <v>0</v>
      </c>
      <c r="W661" t="s">
        <v>11</v>
      </c>
      <c r="X661">
        <f t="shared" si="87"/>
        <v>2023</v>
      </c>
    </row>
    <row r="662" spans="1:24" x14ac:dyDescent="0.25">
      <c r="A662" s="10" t="str">
        <f t="shared" si="80"/>
        <v/>
      </c>
      <c r="B662" s="10" t="str">
        <f t="shared" si="81"/>
        <v/>
      </c>
      <c r="C662" s="10" t="str">
        <f t="shared" si="82"/>
        <v>Evening45189</v>
      </c>
      <c r="D662" s="5" t="str">
        <f>IF('by region'!$C$2="Any","Any",'Fixture list'!W662)&amp;M662&amp;IF('by region'!$I$2="Any","Any",N662)&amp;G662</f>
        <v>AnyJumpAny45189</v>
      </c>
      <c r="E662" s="5" t="e">
        <f>IF(I662=#REF!,'Fixture list'!G662,"")</f>
        <v>#REF!</v>
      </c>
      <c r="F662" s="5" t="str">
        <f t="shared" si="83"/>
        <v>451894</v>
      </c>
      <c r="G662" s="13">
        <v>45189</v>
      </c>
      <c r="H662" s="14" t="s">
        <v>27</v>
      </c>
      <c r="I662" s="14" t="s">
        <v>50</v>
      </c>
      <c r="J662" s="14" t="s">
        <v>80</v>
      </c>
      <c r="K662" s="14" t="s">
        <v>10</v>
      </c>
      <c r="L662" s="14" t="s">
        <v>30</v>
      </c>
      <c r="M662" s="14" t="s">
        <v>12</v>
      </c>
      <c r="N662" s="14" t="s">
        <v>13</v>
      </c>
      <c r="O662" s="14" t="s">
        <v>14</v>
      </c>
      <c r="P662" s="14" t="s">
        <v>1266</v>
      </c>
      <c r="Q662" s="12">
        <f t="shared" si="84"/>
        <v>2</v>
      </c>
      <c r="R662" s="12" cm="1">
        <f t="array" ref="R662">SUMPRODUCT(($G$2:$G$3117=G662)*(Q662&gt;$Q$2:$Q$3117))+1</f>
        <v>4</v>
      </c>
      <c r="S662" s="12">
        <f t="shared" si="85"/>
        <v>400970</v>
      </c>
      <c r="T662" cm="1">
        <f t="array" ref="T662">SUMPRODUCT(($G$2:$G$3117=G662)*(S662&gt;$S$2:$S$3117))+1</f>
        <v>4</v>
      </c>
      <c r="U662" t="str">
        <f t="shared" si="86"/>
        <v>Kelso †</v>
      </c>
      <c r="V662">
        <v>0</v>
      </c>
      <c r="W662" t="s">
        <v>19</v>
      </c>
      <c r="X662">
        <f t="shared" si="87"/>
        <v>2023</v>
      </c>
    </row>
    <row r="663" spans="1:24" x14ac:dyDescent="0.25">
      <c r="A663" s="10" t="str">
        <f t="shared" si="80"/>
        <v/>
      </c>
      <c r="B663" s="10" t="str">
        <f t="shared" si="81"/>
        <v/>
      </c>
      <c r="C663" s="10" t="str">
        <f t="shared" si="82"/>
        <v>Afternoon45207</v>
      </c>
      <c r="D663" s="5" t="str">
        <f>IF('by region'!$C$2="Any","Any",'Fixture list'!W663)&amp;M663&amp;IF('by region'!$I$2="Any","Any",N663)&amp;G663</f>
        <v>AnyJumpAny45207</v>
      </c>
      <c r="E663" s="5" t="e">
        <f>IF(I663=#REF!,'Fixture list'!G663,"")</f>
        <v>#REF!</v>
      </c>
      <c r="F663" s="5" t="str">
        <f t="shared" si="83"/>
        <v>452071</v>
      </c>
      <c r="G663" s="13">
        <v>45207</v>
      </c>
      <c r="H663" s="14" t="s">
        <v>40</v>
      </c>
      <c r="I663" s="14" t="s">
        <v>50</v>
      </c>
      <c r="J663" s="14" t="s">
        <v>9</v>
      </c>
      <c r="K663" s="14" t="s">
        <v>10</v>
      </c>
      <c r="L663" s="14" t="s">
        <v>17</v>
      </c>
      <c r="M663" s="14" t="s">
        <v>12</v>
      </c>
      <c r="N663" s="14" t="s">
        <v>13</v>
      </c>
      <c r="O663" s="14" t="s">
        <v>14</v>
      </c>
      <c r="P663" s="14" t="s">
        <v>1336</v>
      </c>
      <c r="Q663" s="12">
        <f t="shared" si="84"/>
        <v>1</v>
      </c>
      <c r="R663" s="12" cm="1">
        <f t="array" ref="R663">SUMPRODUCT(($G$2:$G$3117=G663)*(Q663&gt;$Q$2:$Q$3117))+1</f>
        <v>1</v>
      </c>
      <c r="S663" s="12">
        <f t="shared" si="85"/>
        <v>100965</v>
      </c>
      <c r="T663" cm="1">
        <f t="array" ref="T663">SUMPRODUCT(($G$2:$G$3117=G663)*(S663&gt;$S$2:$S$3117))+1</f>
        <v>1</v>
      </c>
      <c r="U663" t="str">
        <f t="shared" si="86"/>
        <v xml:space="preserve">Kelso </v>
      </c>
      <c r="V663">
        <v>0</v>
      </c>
      <c r="W663" t="s">
        <v>19</v>
      </c>
      <c r="X663">
        <f t="shared" si="87"/>
        <v>2023</v>
      </c>
    </row>
    <row r="664" spans="1:24" x14ac:dyDescent="0.25">
      <c r="A664" s="10" t="str">
        <f t="shared" si="80"/>
        <v/>
      </c>
      <c r="B664" s="10" t="str">
        <f t="shared" si="81"/>
        <v/>
      </c>
      <c r="C664" s="10" t="str">
        <f t="shared" si="82"/>
        <v>Afternoon45227</v>
      </c>
      <c r="D664" s="5" t="str">
        <f>IF('by region'!$C$2="Any","Any",'Fixture list'!W664)&amp;M664&amp;IF('by region'!$I$2="Any","Any",N664)&amp;G664</f>
        <v>AnyJumpAny45227</v>
      </c>
      <c r="E664" s="5" t="e">
        <f>IF(I664=#REF!,'Fixture list'!G664,"")</f>
        <v>#REF!</v>
      </c>
      <c r="F664" s="5" t="str">
        <f t="shared" si="83"/>
        <v>452273</v>
      </c>
      <c r="G664" s="13">
        <v>45227</v>
      </c>
      <c r="H664" s="14" t="s">
        <v>37</v>
      </c>
      <c r="I664" s="14" t="s">
        <v>50</v>
      </c>
      <c r="J664" s="14" t="s">
        <v>9</v>
      </c>
      <c r="K664" s="14" t="s">
        <v>10</v>
      </c>
      <c r="L664" s="14" t="s">
        <v>11</v>
      </c>
      <c r="M664" s="14" t="s">
        <v>12</v>
      </c>
      <c r="N664" s="14" t="s">
        <v>13</v>
      </c>
      <c r="O664" s="14" t="s">
        <v>14</v>
      </c>
      <c r="P664" s="14" t="s">
        <v>1418</v>
      </c>
      <c r="Q664" s="12">
        <f t="shared" si="84"/>
        <v>1</v>
      </c>
      <c r="R664" s="12" cm="1">
        <f t="array" ref="R664">SUMPRODUCT(($G$2:$G$3117=G664)*(Q664&gt;$Q$2:$Q$3117))+1</f>
        <v>1</v>
      </c>
      <c r="S664" s="12">
        <f t="shared" si="85"/>
        <v>100966</v>
      </c>
      <c r="T664" cm="1">
        <f t="array" ref="T664">SUMPRODUCT(($G$2:$G$3117=G664)*(S664&gt;$S$2:$S$3117))+1</f>
        <v>3</v>
      </c>
      <c r="U664" t="str">
        <f t="shared" si="86"/>
        <v xml:space="preserve">Kelso </v>
      </c>
      <c r="V664">
        <v>0</v>
      </c>
      <c r="W664" t="s">
        <v>19</v>
      </c>
      <c r="X664">
        <f t="shared" si="87"/>
        <v>2023</v>
      </c>
    </row>
    <row r="665" spans="1:24" x14ac:dyDescent="0.25">
      <c r="A665" s="10" t="str">
        <f t="shared" si="80"/>
        <v/>
      </c>
      <c r="B665" s="10" t="str">
        <f t="shared" si="81"/>
        <v/>
      </c>
      <c r="C665" s="10" t="str">
        <f t="shared" si="82"/>
        <v>Afternoon45241</v>
      </c>
      <c r="D665" s="5" t="str">
        <f>IF('by region'!$C$2="Any","Any",'Fixture list'!W665)&amp;M665&amp;IF('by region'!$I$2="Any","Any",N665)&amp;G665</f>
        <v>AnyJumpAny45241</v>
      </c>
      <c r="E665" s="5" t="e">
        <f>IF(I665=#REF!,'Fixture list'!G665,"")</f>
        <v>#REF!</v>
      </c>
      <c r="F665" s="5" t="str">
        <f t="shared" si="83"/>
        <v>452413</v>
      </c>
      <c r="G665" s="13">
        <v>45241</v>
      </c>
      <c r="H665" s="14" t="s">
        <v>37</v>
      </c>
      <c r="I665" s="14" t="s">
        <v>50</v>
      </c>
      <c r="J665" s="14" t="s">
        <v>9</v>
      </c>
      <c r="K665" s="14" t="s">
        <v>10</v>
      </c>
      <c r="L665" s="14" t="s">
        <v>19</v>
      </c>
      <c r="M665" s="14" t="s">
        <v>12</v>
      </c>
      <c r="N665" s="14" t="s">
        <v>13</v>
      </c>
      <c r="O665" s="14" t="s">
        <v>14</v>
      </c>
      <c r="P665" s="14" t="s">
        <v>1471</v>
      </c>
      <c r="Q665" s="12">
        <f t="shared" si="84"/>
        <v>1</v>
      </c>
      <c r="R665" s="12" cm="1">
        <f t="array" ref="R665">SUMPRODUCT(($G$2:$G$3117=G665)*(Q665&gt;$Q$2:$Q$3117))+1</f>
        <v>1</v>
      </c>
      <c r="S665" s="12">
        <f t="shared" si="85"/>
        <v>100967</v>
      </c>
      <c r="T665" cm="1">
        <f t="array" ref="T665">SUMPRODUCT(($G$2:$G$3117=G665)*(S665&gt;$S$2:$S$3117))+1</f>
        <v>3</v>
      </c>
      <c r="U665" t="str">
        <f t="shared" si="86"/>
        <v xml:space="preserve">Kelso </v>
      </c>
      <c r="V665">
        <v>0</v>
      </c>
      <c r="W665" t="s">
        <v>19</v>
      </c>
      <c r="X665">
        <f t="shared" si="87"/>
        <v>2023</v>
      </c>
    </row>
    <row r="666" spans="1:24" x14ac:dyDescent="0.25">
      <c r="A666" s="10" t="str">
        <f t="shared" si="80"/>
        <v/>
      </c>
      <c r="B666" s="10" t="str">
        <f t="shared" si="81"/>
        <v/>
      </c>
      <c r="C666" s="10" t="str">
        <f t="shared" si="82"/>
        <v>Afternoon45259</v>
      </c>
      <c r="D666" s="5" t="str">
        <f>IF('by region'!$C$2="Any","Any",'Fixture list'!W666)&amp;M666&amp;IF('by region'!$I$2="Any","Any",N666)&amp;G666</f>
        <v>AnyJumpAny45259</v>
      </c>
      <c r="E666" s="5" t="e">
        <f>IF(I666=#REF!,'Fixture list'!G666,"")</f>
        <v>#REF!</v>
      </c>
      <c r="F666" s="5" t="str">
        <f t="shared" si="83"/>
        <v>452593</v>
      </c>
      <c r="G666" s="13">
        <v>45259</v>
      </c>
      <c r="H666" s="14" t="s">
        <v>27</v>
      </c>
      <c r="I666" s="14" t="s">
        <v>50</v>
      </c>
      <c r="J666" s="14" t="s">
        <v>9</v>
      </c>
      <c r="K666" s="14" t="s">
        <v>30</v>
      </c>
      <c r="L666" s="14" t="s">
        <v>17</v>
      </c>
      <c r="M666" s="14" t="s">
        <v>12</v>
      </c>
      <c r="N666" s="14" t="s">
        <v>30</v>
      </c>
      <c r="O666" s="14" t="s">
        <v>21</v>
      </c>
      <c r="P666" s="14" t="s">
        <v>1532</v>
      </c>
      <c r="Q666" s="12">
        <f t="shared" si="84"/>
        <v>1</v>
      </c>
      <c r="R666" s="12" cm="1">
        <f t="array" ref="R666">SUMPRODUCT(($G$2:$G$3117=G666)*(Q666&gt;$Q$2:$Q$3117))+1</f>
        <v>1</v>
      </c>
      <c r="S666" s="12">
        <f t="shared" si="85"/>
        <v>111536</v>
      </c>
      <c r="T666" cm="1">
        <f t="array" ref="T666">SUMPRODUCT(($G$2:$G$3117=G666)*(S666&gt;$S$2:$S$3117))+1</f>
        <v>3</v>
      </c>
      <c r="U666" t="str">
        <f t="shared" si="86"/>
        <v xml:space="preserve">Kelso </v>
      </c>
      <c r="V666">
        <v>0</v>
      </c>
      <c r="W666" t="s">
        <v>11</v>
      </c>
      <c r="X666">
        <f t="shared" si="87"/>
        <v>2023</v>
      </c>
    </row>
    <row r="667" spans="1:24" x14ac:dyDescent="0.25">
      <c r="A667" s="10" t="str">
        <f t="shared" si="80"/>
        <v/>
      </c>
      <c r="B667" s="10" t="str">
        <f t="shared" si="81"/>
        <v/>
      </c>
      <c r="C667" s="10" t="str">
        <f t="shared" si="82"/>
        <v>Afternoon45270</v>
      </c>
      <c r="D667" s="5" t="str">
        <f>IF('by region'!$C$2="Any","Any",'Fixture list'!W667)&amp;M667&amp;IF('by region'!$I$2="Any","Any",N667)&amp;G667</f>
        <v>AnyJumpAny45270</v>
      </c>
      <c r="E667" s="5" t="e">
        <f>IF(I667=#REF!,'Fixture list'!G667,"")</f>
        <v>#REF!</v>
      </c>
      <c r="F667" s="5" t="str">
        <f t="shared" si="83"/>
        <v>452702</v>
      </c>
      <c r="G667" s="13">
        <v>45270</v>
      </c>
      <c r="H667" s="14" t="s">
        <v>40</v>
      </c>
      <c r="I667" s="14" t="s">
        <v>50</v>
      </c>
      <c r="J667" s="14" t="s">
        <v>9</v>
      </c>
      <c r="K667" s="14" t="s">
        <v>10</v>
      </c>
      <c r="L667" s="14" t="s">
        <v>30</v>
      </c>
      <c r="M667" s="14" t="s">
        <v>12</v>
      </c>
      <c r="N667" s="14" t="s">
        <v>13</v>
      </c>
      <c r="O667" s="14" t="s">
        <v>14</v>
      </c>
      <c r="P667" s="14" t="s">
        <v>1572</v>
      </c>
      <c r="Q667" s="12">
        <f t="shared" si="84"/>
        <v>1</v>
      </c>
      <c r="R667" s="12" cm="1">
        <f t="array" ref="R667">SUMPRODUCT(($G$2:$G$3117=G667)*(Q667&gt;$Q$2:$Q$3117))+1</f>
        <v>1</v>
      </c>
      <c r="S667" s="12">
        <f t="shared" si="85"/>
        <v>100969</v>
      </c>
      <c r="T667" cm="1">
        <f t="array" ref="T667">SUMPRODUCT(($G$2:$G$3117=G667)*(S667&gt;$S$2:$S$3117))+1</f>
        <v>2</v>
      </c>
      <c r="U667" t="str">
        <f t="shared" si="86"/>
        <v xml:space="preserve">Kelso </v>
      </c>
      <c r="V667">
        <v>0</v>
      </c>
      <c r="W667" t="s">
        <v>19</v>
      </c>
      <c r="X667">
        <f t="shared" si="87"/>
        <v>2023</v>
      </c>
    </row>
    <row r="668" spans="1:24" x14ac:dyDescent="0.25">
      <c r="A668" s="10" t="str">
        <f t="shared" si="80"/>
        <v/>
      </c>
      <c r="B668" s="10" t="str">
        <f t="shared" si="81"/>
        <v/>
      </c>
      <c r="C668" s="10" t="str">
        <f t="shared" si="82"/>
        <v>Afternoon45289</v>
      </c>
      <c r="D668" s="5" t="str">
        <f>IF('by region'!$C$2="Any","Any",'Fixture list'!W668)&amp;M668&amp;IF('by region'!$I$2="Any","Any",N668)&amp;G668</f>
        <v>AnyJumpAny45289</v>
      </c>
      <c r="E668" s="5" t="e">
        <f>IF(I668=#REF!,'Fixture list'!G668,"")</f>
        <v>#REF!</v>
      </c>
      <c r="F668" s="5" t="str">
        <f t="shared" si="83"/>
        <v>452892</v>
      </c>
      <c r="G668" s="13">
        <v>45289</v>
      </c>
      <c r="H668" s="14" t="s">
        <v>35</v>
      </c>
      <c r="I668" s="14" t="s">
        <v>50</v>
      </c>
      <c r="J668" s="14" t="s">
        <v>9</v>
      </c>
      <c r="K668" s="14" t="s">
        <v>10</v>
      </c>
      <c r="L668" s="14" t="s">
        <v>17</v>
      </c>
      <c r="M668" s="14" t="s">
        <v>12</v>
      </c>
      <c r="N668" s="14" t="s">
        <v>13</v>
      </c>
      <c r="O668" s="14" t="s">
        <v>14</v>
      </c>
      <c r="P668" s="14" t="s">
        <v>1638</v>
      </c>
      <c r="Q668" s="12">
        <f t="shared" si="84"/>
        <v>1</v>
      </c>
      <c r="R668" s="12" cm="1">
        <f t="array" ref="R668">SUMPRODUCT(($G$2:$G$3117=G668)*(Q668&gt;$Q$2:$Q$3117))+1</f>
        <v>1</v>
      </c>
      <c r="S668" s="12">
        <f t="shared" si="85"/>
        <v>100968</v>
      </c>
      <c r="T668" cm="1">
        <f t="array" ref="T668">SUMPRODUCT(($G$2:$G$3117=G668)*(S668&gt;$S$2:$S$3117))+1</f>
        <v>2</v>
      </c>
      <c r="U668" t="str">
        <f t="shared" si="86"/>
        <v xml:space="preserve">Kelso </v>
      </c>
      <c r="V668">
        <v>0</v>
      </c>
      <c r="W668" t="s">
        <v>11</v>
      </c>
      <c r="X668">
        <f t="shared" si="87"/>
        <v>2023</v>
      </c>
    </row>
    <row r="669" spans="1:24" x14ac:dyDescent="0.25">
      <c r="A669" s="10" t="str">
        <f t="shared" si="80"/>
        <v/>
      </c>
      <c r="B669" s="10" t="str">
        <f t="shared" si="81"/>
        <v/>
      </c>
      <c r="C669" s="10" t="str">
        <f t="shared" si="82"/>
        <v>Afternoon44932</v>
      </c>
      <c r="D669" s="5" t="str">
        <f>IF('by region'!$C$2="Any","Any",'Fixture list'!W669)&amp;M669&amp;IF('by region'!$I$2="Any","Any",N669)&amp;G669</f>
        <v>AnyFlatAny44932</v>
      </c>
      <c r="E669" s="5" t="e">
        <f>IF(I669=#REF!,'Fixture list'!G669,"")</f>
        <v>#REF!</v>
      </c>
      <c r="F669" s="5" t="str">
        <f t="shared" si="83"/>
        <v>449322</v>
      </c>
      <c r="G669" s="13">
        <v>44932</v>
      </c>
      <c r="H669" s="14" t="s">
        <v>35</v>
      </c>
      <c r="I669" s="14" t="s">
        <v>47</v>
      </c>
      <c r="J669" s="14" t="s">
        <v>9</v>
      </c>
      <c r="K669" s="14" t="s">
        <v>30</v>
      </c>
      <c r="L669" s="14" t="s">
        <v>30</v>
      </c>
      <c r="M669" s="14" t="s">
        <v>25</v>
      </c>
      <c r="N669" s="14" t="s">
        <v>30</v>
      </c>
      <c r="O669" s="14" t="s">
        <v>21</v>
      </c>
      <c r="P669" s="14" t="s">
        <v>182</v>
      </c>
      <c r="Q669" s="12">
        <f t="shared" si="84"/>
        <v>1</v>
      </c>
      <c r="R669" s="12" cm="1">
        <f t="array" ref="R669">SUMPRODUCT(($G$2:$G$3117=G669)*(Q669&gt;$Q$2:$Q$3117))+1</f>
        <v>1</v>
      </c>
      <c r="S669" s="12">
        <f t="shared" si="85"/>
        <v>111605</v>
      </c>
      <c r="T669" cm="1">
        <f t="array" ref="T669">SUMPRODUCT(($G$2:$G$3117=G669)*(S669&gt;$S$2:$S$3117))+1</f>
        <v>2</v>
      </c>
      <c r="U669" t="str">
        <f t="shared" si="86"/>
        <v xml:space="preserve">KEMPTON PARK </v>
      </c>
      <c r="V669">
        <v>0</v>
      </c>
      <c r="W669" t="s">
        <v>17</v>
      </c>
      <c r="X669">
        <f t="shared" si="87"/>
        <v>2023</v>
      </c>
    </row>
    <row r="670" spans="1:24" x14ac:dyDescent="0.25">
      <c r="A670" s="10" t="str">
        <f t="shared" si="80"/>
        <v/>
      </c>
      <c r="B670" s="10" t="str">
        <f t="shared" si="81"/>
        <v/>
      </c>
      <c r="C670" s="10" t="str">
        <f t="shared" si="82"/>
        <v>Afternoon44940</v>
      </c>
      <c r="D670" s="5" t="str">
        <f>IF('by region'!$C$2="Any","Any",'Fixture list'!W670)&amp;M670&amp;IF('by region'!$I$2="Any","Any",N670)&amp;G670</f>
        <v>AnyJumpAny44940</v>
      </c>
      <c r="E670" s="5" t="e">
        <f>IF(I670=#REF!,'Fixture list'!G670,"")</f>
        <v>#REF!</v>
      </c>
      <c r="F670" s="5" t="str">
        <f t="shared" si="83"/>
        <v>449402</v>
      </c>
      <c r="G670" s="13">
        <v>44940</v>
      </c>
      <c r="H670" s="14" t="s">
        <v>37</v>
      </c>
      <c r="I670" s="14" t="s">
        <v>47</v>
      </c>
      <c r="J670" s="14" t="s">
        <v>9</v>
      </c>
      <c r="K670" s="14" t="s">
        <v>16</v>
      </c>
      <c r="L670" s="14" t="s">
        <v>19</v>
      </c>
      <c r="M670" s="14" t="s">
        <v>12</v>
      </c>
      <c r="N670" s="14" t="s">
        <v>13</v>
      </c>
      <c r="O670" s="14" t="s">
        <v>14</v>
      </c>
      <c r="P670" s="14" t="s">
        <v>212</v>
      </c>
      <c r="Q670" s="12">
        <f t="shared" si="84"/>
        <v>1</v>
      </c>
      <c r="R670" s="12" cm="1">
        <f t="array" ref="R670">SUMPRODUCT(($G$2:$G$3117=G670)*(Q670&gt;$Q$2:$Q$3117))+1</f>
        <v>1</v>
      </c>
      <c r="S670" s="12">
        <f t="shared" si="85"/>
        <v>100973</v>
      </c>
      <c r="T670" cm="1">
        <f t="array" ref="T670">SUMPRODUCT(($G$2:$G$3117=G670)*(S670&gt;$S$2:$S$3117))+1</f>
        <v>2</v>
      </c>
      <c r="U670" t="str">
        <f t="shared" si="86"/>
        <v xml:space="preserve">Kempton Park </v>
      </c>
      <c r="V670">
        <v>0</v>
      </c>
      <c r="W670" t="s">
        <v>19</v>
      </c>
      <c r="X670">
        <f t="shared" si="87"/>
        <v>2023</v>
      </c>
    </row>
    <row r="671" spans="1:24" x14ac:dyDescent="0.25">
      <c r="A671" s="10" t="str">
        <f t="shared" si="80"/>
        <v/>
      </c>
      <c r="B671" s="10" t="str">
        <f t="shared" si="81"/>
        <v/>
      </c>
      <c r="C671" s="10" t="str">
        <f t="shared" si="82"/>
        <v>Afternoon44943</v>
      </c>
      <c r="D671" s="5" t="str">
        <f>IF('by region'!$C$2="Any","Any",'Fixture list'!W671)&amp;M671&amp;IF('by region'!$I$2="Any","Any",N671)&amp;G671</f>
        <v>AnyFlatAny44943</v>
      </c>
      <c r="E671" s="5" t="e">
        <f>IF(I671=#REF!,'Fixture list'!G671,"")</f>
        <v>#REF!</v>
      </c>
      <c r="F671" s="5" t="str">
        <f t="shared" si="83"/>
        <v>449432</v>
      </c>
      <c r="G671" s="13">
        <v>44943</v>
      </c>
      <c r="H671" s="14" t="s">
        <v>7</v>
      </c>
      <c r="I671" s="14" t="s">
        <v>47</v>
      </c>
      <c r="J671" s="14" t="s">
        <v>9</v>
      </c>
      <c r="K671" s="14" t="s">
        <v>30</v>
      </c>
      <c r="L671" s="14" t="s">
        <v>30</v>
      </c>
      <c r="M671" s="14" t="s">
        <v>25</v>
      </c>
      <c r="N671" s="14" t="s">
        <v>30</v>
      </c>
      <c r="O671" s="14" t="s">
        <v>21</v>
      </c>
      <c r="P671" s="14" t="s">
        <v>221</v>
      </c>
      <c r="Q671" s="12">
        <f t="shared" si="84"/>
        <v>1</v>
      </c>
      <c r="R671" s="12" cm="1">
        <f t="array" ref="R671">SUMPRODUCT(($G$2:$G$3117=G671)*(Q671&gt;$Q$2:$Q$3117))+1</f>
        <v>1</v>
      </c>
      <c r="S671" s="12">
        <f t="shared" si="85"/>
        <v>113736</v>
      </c>
      <c r="T671" cm="1">
        <f t="array" ref="T671">SUMPRODUCT(($G$2:$G$3117=G671)*(S671&gt;$S$2:$S$3117))+1</f>
        <v>2</v>
      </c>
      <c r="U671" t="str">
        <f t="shared" si="86"/>
        <v xml:space="preserve">KEMPTON PARK </v>
      </c>
      <c r="V671">
        <v>0</v>
      </c>
      <c r="W671" t="s">
        <v>17</v>
      </c>
      <c r="X671">
        <f t="shared" si="87"/>
        <v>2023</v>
      </c>
    </row>
    <row r="672" spans="1:24" x14ac:dyDescent="0.25">
      <c r="A672" s="10" t="str">
        <f t="shared" si="80"/>
        <v/>
      </c>
      <c r="B672" s="10" t="str">
        <f t="shared" si="81"/>
        <v/>
      </c>
      <c r="C672" s="10" t="str">
        <f t="shared" si="82"/>
        <v>Afternoon44949</v>
      </c>
      <c r="D672" s="5" t="str">
        <f>IF('by region'!$C$2="Any","Any",'Fixture list'!W672)&amp;M672&amp;IF('by region'!$I$2="Any","Any",N672)&amp;G672</f>
        <v>AnyFlatAny44949</v>
      </c>
      <c r="E672" s="5" t="e">
        <f>IF(I672=#REF!,'Fixture list'!G672,"")</f>
        <v>#REF!</v>
      </c>
      <c r="F672" s="5" t="str">
        <f t="shared" si="83"/>
        <v>449491</v>
      </c>
      <c r="G672" s="13">
        <v>44949</v>
      </c>
      <c r="H672" s="14" t="s">
        <v>42</v>
      </c>
      <c r="I672" s="14" t="s">
        <v>47</v>
      </c>
      <c r="J672" s="14" t="s">
        <v>9</v>
      </c>
      <c r="K672" s="14" t="s">
        <v>16</v>
      </c>
      <c r="L672" s="14" t="s">
        <v>19</v>
      </c>
      <c r="M672" s="14" t="s">
        <v>25</v>
      </c>
      <c r="N672" s="14" t="s">
        <v>26</v>
      </c>
      <c r="O672" s="14" t="s">
        <v>14</v>
      </c>
      <c r="P672" s="14" t="s">
        <v>242</v>
      </c>
      <c r="Q672" s="12">
        <f t="shared" si="84"/>
        <v>1</v>
      </c>
      <c r="R672" s="12" cm="1">
        <f t="array" ref="R672">SUMPRODUCT(($G$2:$G$3117=G672)*(Q672&gt;$Q$2:$Q$3117))+1</f>
        <v>1</v>
      </c>
      <c r="S672" s="12">
        <f t="shared" si="85"/>
        <v>100778</v>
      </c>
      <c r="T672" cm="1">
        <f t="array" ref="T672">SUMPRODUCT(($G$2:$G$3117=G672)*(S672&gt;$S$2:$S$3117))+1</f>
        <v>1</v>
      </c>
      <c r="U672" t="str">
        <f t="shared" si="86"/>
        <v xml:space="preserve">KEMPTON PARK </v>
      </c>
      <c r="V672">
        <v>0</v>
      </c>
      <c r="W672" t="s">
        <v>11</v>
      </c>
      <c r="X672">
        <f t="shared" si="87"/>
        <v>2023</v>
      </c>
    </row>
    <row r="673" spans="1:24" x14ac:dyDescent="0.25">
      <c r="A673" s="10" t="str">
        <f t="shared" si="80"/>
        <v/>
      </c>
      <c r="B673" s="10" t="str">
        <f t="shared" si="81"/>
        <v/>
      </c>
      <c r="C673" s="10" t="str">
        <f t="shared" si="82"/>
        <v>Afternoon44967</v>
      </c>
      <c r="D673" s="5" t="str">
        <f>IF('by region'!$C$2="Any","Any",'Fixture list'!W673)&amp;M673&amp;IF('by region'!$I$2="Any","Any",N673)&amp;G673</f>
        <v>AnyJumpAny44967</v>
      </c>
      <c r="E673" s="5" t="e">
        <f>IF(I673=#REF!,'Fixture list'!G673,"")</f>
        <v>#REF!</v>
      </c>
      <c r="F673" s="5" t="str">
        <f t="shared" si="83"/>
        <v>449672</v>
      </c>
      <c r="G673" s="13">
        <v>44967</v>
      </c>
      <c r="H673" s="14" t="s">
        <v>35</v>
      </c>
      <c r="I673" s="14" t="s">
        <v>47</v>
      </c>
      <c r="J673" s="14" t="s">
        <v>9</v>
      </c>
      <c r="K673" s="14" t="s">
        <v>16</v>
      </c>
      <c r="L673" s="14" t="s">
        <v>19</v>
      </c>
      <c r="M673" s="14" t="s">
        <v>12</v>
      </c>
      <c r="N673" s="14" t="s">
        <v>13</v>
      </c>
      <c r="O673" s="14" t="s">
        <v>14</v>
      </c>
      <c r="P673" s="14" t="s">
        <v>309</v>
      </c>
      <c r="Q673" s="12">
        <f t="shared" si="84"/>
        <v>1</v>
      </c>
      <c r="R673" s="12" cm="1">
        <f t="array" ref="R673">SUMPRODUCT(($G$2:$G$3117=G673)*(Q673&gt;$Q$2:$Q$3117))+1</f>
        <v>1</v>
      </c>
      <c r="S673" s="12">
        <f t="shared" si="85"/>
        <v>100972</v>
      </c>
      <c r="T673" cm="1">
        <f t="array" ref="T673">SUMPRODUCT(($G$2:$G$3117=G673)*(S673&gt;$S$2:$S$3117))+1</f>
        <v>2</v>
      </c>
      <c r="U673" t="str">
        <f t="shared" si="86"/>
        <v xml:space="preserve">Kempton Park </v>
      </c>
      <c r="V673">
        <v>0</v>
      </c>
      <c r="W673" t="s">
        <v>11</v>
      </c>
      <c r="X673">
        <f t="shared" si="87"/>
        <v>2023</v>
      </c>
    </row>
    <row r="674" spans="1:24" x14ac:dyDescent="0.25">
      <c r="A674" s="10" t="str">
        <f t="shared" si="80"/>
        <v/>
      </c>
      <c r="B674" s="10" t="str">
        <f t="shared" si="81"/>
        <v/>
      </c>
      <c r="C674" s="10" t="str">
        <f t="shared" si="82"/>
        <v>Afternoon44982</v>
      </c>
      <c r="D674" s="5" t="str">
        <f>IF('by region'!$C$2="Any","Any",'Fixture list'!W674)&amp;M674&amp;IF('by region'!$I$2="Any","Any",N674)&amp;G674</f>
        <v>AnyJumpAny44982</v>
      </c>
      <c r="E674" s="5" t="e">
        <f>IF(I674=#REF!,'Fixture list'!G674,"")</f>
        <v>#REF!</v>
      </c>
      <c r="F674" s="5" t="str">
        <f t="shared" si="83"/>
        <v>449822</v>
      </c>
      <c r="G674" s="13">
        <v>44982</v>
      </c>
      <c r="H674" s="14" t="s">
        <v>37</v>
      </c>
      <c r="I674" s="14" t="s">
        <v>47</v>
      </c>
      <c r="J674" s="14" t="s">
        <v>9</v>
      </c>
      <c r="K674" s="14" t="s">
        <v>16</v>
      </c>
      <c r="L674" s="14" t="s">
        <v>19</v>
      </c>
      <c r="M674" s="14" t="s">
        <v>12</v>
      </c>
      <c r="N674" s="14" t="s">
        <v>13</v>
      </c>
      <c r="O674" s="14" t="s">
        <v>14</v>
      </c>
      <c r="P674" s="14" t="s">
        <v>363</v>
      </c>
      <c r="Q674" s="12">
        <f t="shared" si="84"/>
        <v>1</v>
      </c>
      <c r="R674" s="12" cm="1">
        <f t="array" ref="R674">SUMPRODUCT(($G$2:$G$3117=G674)*(Q674&gt;$Q$2:$Q$3117))+1</f>
        <v>1</v>
      </c>
      <c r="S674" s="12">
        <f t="shared" si="85"/>
        <v>100975</v>
      </c>
      <c r="T674" cm="1">
        <f t="array" ref="T674">SUMPRODUCT(($G$2:$G$3117=G674)*(S674&gt;$S$2:$S$3117))+1</f>
        <v>2</v>
      </c>
      <c r="U674" t="str">
        <f t="shared" si="86"/>
        <v xml:space="preserve">Kempton Park </v>
      </c>
      <c r="V674">
        <v>0</v>
      </c>
      <c r="W674" t="s">
        <v>19</v>
      </c>
      <c r="X674">
        <f t="shared" si="87"/>
        <v>2023</v>
      </c>
    </row>
    <row r="675" spans="1:24" x14ac:dyDescent="0.25">
      <c r="A675" s="10" t="str">
        <f t="shared" si="80"/>
        <v/>
      </c>
      <c r="B675" s="10" t="str">
        <f t="shared" si="81"/>
        <v/>
      </c>
      <c r="C675" s="10" t="str">
        <f t="shared" si="82"/>
        <v>Afternoon45003</v>
      </c>
      <c r="D675" s="5" t="str">
        <f>IF('by region'!$C$2="Any","Any",'Fixture list'!W675)&amp;M675&amp;IF('by region'!$I$2="Any","Any",N675)&amp;G675</f>
        <v>AnyJumpAny45003</v>
      </c>
      <c r="E675" s="5" t="e">
        <f>IF(I675=#REF!,'Fixture list'!G675,"")</f>
        <v>#REF!</v>
      </c>
      <c r="F675" s="5" t="str">
        <f t="shared" si="83"/>
        <v>450031</v>
      </c>
      <c r="G675" s="13">
        <v>45003</v>
      </c>
      <c r="H675" s="14" t="s">
        <v>37</v>
      </c>
      <c r="I675" s="14" t="s">
        <v>47</v>
      </c>
      <c r="J675" s="14" t="s">
        <v>9</v>
      </c>
      <c r="K675" s="14" t="s">
        <v>16</v>
      </c>
      <c r="L675" s="14" t="s">
        <v>19</v>
      </c>
      <c r="M675" s="14" t="s">
        <v>12</v>
      </c>
      <c r="N675" s="14" t="s">
        <v>13</v>
      </c>
      <c r="O675" s="14" t="s">
        <v>14</v>
      </c>
      <c r="P675" s="14" t="s">
        <v>440</v>
      </c>
      <c r="Q675" s="12">
        <f t="shared" si="84"/>
        <v>1</v>
      </c>
      <c r="R675" s="12" cm="1">
        <f t="array" ref="R675">SUMPRODUCT(($G$2:$G$3117=G675)*(Q675&gt;$Q$2:$Q$3117))+1</f>
        <v>1</v>
      </c>
      <c r="S675" s="12">
        <f t="shared" si="85"/>
        <v>100646</v>
      </c>
      <c r="T675" cm="1">
        <f t="array" ref="T675">SUMPRODUCT(($G$2:$G$3117=G675)*(S675&gt;$S$2:$S$3117))+1</f>
        <v>1</v>
      </c>
      <c r="U675" t="str">
        <f t="shared" si="86"/>
        <v xml:space="preserve">Kempton Park </v>
      </c>
      <c r="V675">
        <v>0</v>
      </c>
      <c r="W675" t="s">
        <v>11</v>
      </c>
      <c r="X675">
        <f t="shared" si="87"/>
        <v>2023</v>
      </c>
    </row>
    <row r="676" spans="1:24" x14ac:dyDescent="0.25">
      <c r="A676" s="10" t="str">
        <f t="shared" si="80"/>
        <v/>
      </c>
      <c r="B676" s="10" t="str">
        <f t="shared" si="81"/>
        <v/>
      </c>
      <c r="C676" s="10" t="str">
        <f t="shared" si="82"/>
        <v>Afternoon45017</v>
      </c>
      <c r="D676" s="5" t="str">
        <f>IF('by region'!$C$2="Any","Any",'Fixture list'!W676)&amp;M676&amp;IF('by region'!$I$2="Any","Any",N676)&amp;G676</f>
        <v>AnyFlatAny45017</v>
      </c>
      <c r="E676" s="5" t="e">
        <f>IF(I676=#REF!,'Fixture list'!G676,"")</f>
        <v>#REF!</v>
      </c>
      <c r="F676" s="5" t="str">
        <f t="shared" si="83"/>
        <v>450172</v>
      </c>
      <c r="G676" s="13">
        <v>45017</v>
      </c>
      <c r="H676" s="14" t="s">
        <v>37</v>
      </c>
      <c r="I676" s="14" t="s">
        <v>47</v>
      </c>
      <c r="J676" s="14" t="s">
        <v>9</v>
      </c>
      <c r="K676" s="14" t="s">
        <v>16</v>
      </c>
      <c r="L676" s="14" t="s">
        <v>19</v>
      </c>
      <c r="M676" s="14" t="s">
        <v>25</v>
      </c>
      <c r="N676" s="14" t="s">
        <v>26</v>
      </c>
      <c r="O676" s="14" t="s">
        <v>14</v>
      </c>
      <c r="P676" s="14" t="s">
        <v>488</v>
      </c>
      <c r="Q676" s="12">
        <f t="shared" si="84"/>
        <v>1</v>
      </c>
      <c r="R676" s="12" cm="1">
        <f t="array" ref="R676">SUMPRODUCT(($G$2:$G$3117=G676)*(Q676&gt;$Q$2:$Q$3117))+1</f>
        <v>1</v>
      </c>
      <c r="S676" s="12">
        <f t="shared" si="85"/>
        <v>100977</v>
      </c>
      <c r="T676" cm="1">
        <f t="array" ref="T676">SUMPRODUCT(($G$2:$G$3117=G676)*(S676&gt;$S$2:$S$3117))+1</f>
        <v>2</v>
      </c>
      <c r="U676" t="str">
        <f t="shared" si="86"/>
        <v xml:space="preserve">KEMPTON PARK </v>
      </c>
      <c r="V676">
        <v>0</v>
      </c>
      <c r="W676" t="s">
        <v>19</v>
      </c>
      <c r="X676">
        <f t="shared" si="87"/>
        <v>2023</v>
      </c>
    </row>
    <row r="677" spans="1:24" x14ac:dyDescent="0.25">
      <c r="A677" s="10" t="str">
        <f t="shared" si="80"/>
        <v/>
      </c>
      <c r="B677" s="10" t="str">
        <f t="shared" si="81"/>
        <v/>
      </c>
      <c r="C677" s="10" t="str">
        <f t="shared" si="82"/>
        <v>Afternoon45024</v>
      </c>
      <c r="D677" s="5" t="str">
        <f>IF('by region'!$C$2="Any","Any",'Fixture list'!W677)&amp;M677&amp;IF('by region'!$I$2="Any","Any",N677)&amp;G677</f>
        <v>AnyFlatAny45024</v>
      </c>
      <c r="E677" s="5" t="e">
        <f>IF(I677=#REF!,'Fixture list'!G677,"")</f>
        <v>#REF!</v>
      </c>
      <c r="F677" s="5" t="str">
        <f t="shared" si="83"/>
        <v>450243</v>
      </c>
      <c r="G677" s="13">
        <v>45024</v>
      </c>
      <c r="H677" s="14" t="s">
        <v>37</v>
      </c>
      <c r="I677" s="14" t="s">
        <v>47</v>
      </c>
      <c r="J677" s="14" t="s">
        <v>9</v>
      </c>
      <c r="K677" s="14" t="s">
        <v>16</v>
      </c>
      <c r="L677" s="14" t="s">
        <v>19</v>
      </c>
      <c r="M677" s="14" t="s">
        <v>25</v>
      </c>
      <c r="N677" s="14" t="s">
        <v>26</v>
      </c>
      <c r="O677" s="14" t="s">
        <v>14</v>
      </c>
      <c r="P677" s="14" t="s">
        <v>510</v>
      </c>
      <c r="Q677" s="12">
        <f t="shared" si="84"/>
        <v>1</v>
      </c>
      <c r="R677" s="12" cm="1">
        <f t="array" ref="R677">SUMPRODUCT(($G$2:$G$3117=G677)*(Q677&gt;$Q$2:$Q$3117))+1</f>
        <v>1</v>
      </c>
      <c r="S677" s="12">
        <f t="shared" si="85"/>
        <v>101285</v>
      </c>
      <c r="T677" cm="1">
        <f t="array" ref="T677">SUMPRODUCT(($G$2:$G$3117=G677)*(S677&gt;$S$2:$S$3117))+1</f>
        <v>3</v>
      </c>
      <c r="U677" t="str">
        <f t="shared" si="86"/>
        <v xml:space="preserve">KEMPTON PARK </v>
      </c>
      <c r="V677">
        <v>0</v>
      </c>
      <c r="W677" t="s">
        <v>17</v>
      </c>
      <c r="X677">
        <f t="shared" si="87"/>
        <v>2023</v>
      </c>
    </row>
    <row r="678" spans="1:24" x14ac:dyDescent="0.25">
      <c r="A678" s="10" t="str">
        <f t="shared" si="80"/>
        <v/>
      </c>
      <c r="B678" s="10" t="str">
        <f t="shared" si="81"/>
        <v/>
      </c>
      <c r="C678" s="10" t="str">
        <f t="shared" si="82"/>
        <v>Evening45040</v>
      </c>
      <c r="D678" s="5" t="str">
        <f>IF('by region'!$C$2="Any","Any",'Fixture list'!W678)&amp;M678&amp;IF('by region'!$I$2="Any","Any",N678)&amp;G678</f>
        <v>AnyJumpAny45040</v>
      </c>
      <c r="E678" s="5" t="e">
        <f>IF(I678=#REF!,'Fixture list'!G678,"")</f>
        <v>#REF!</v>
      </c>
      <c r="F678" s="5" t="str">
        <f t="shared" si="83"/>
        <v>450404</v>
      </c>
      <c r="G678" s="13">
        <v>45040</v>
      </c>
      <c r="H678" s="14" t="s">
        <v>42</v>
      </c>
      <c r="I678" s="14" t="s">
        <v>47</v>
      </c>
      <c r="J678" s="14" t="s">
        <v>80</v>
      </c>
      <c r="K678" s="14" t="s">
        <v>16</v>
      </c>
      <c r="L678" s="14" t="s">
        <v>19</v>
      </c>
      <c r="M678" s="14" t="s">
        <v>12</v>
      </c>
      <c r="N678" s="14" t="s">
        <v>13</v>
      </c>
      <c r="O678" s="14" t="s">
        <v>14</v>
      </c>
      <c r="P678" s="14" t="s">
        <v>579</v>
      </c>
      <c r="Q678" s="12">
        <f t="shared" si="84"/>
        <v>2</v>
      </c>
      <c r="R678" s="12" cm="1">
        <f t="array" ref="R678">SUMPRODUCT(($G$2:$G$3117=G678)*(Q678&gt;$Q$2:$Q$3117))+1</f>
        <v>4</v>
      </c>
      <c r="S678" s="12">
        <f t="shared" si="85"/>
        <v>400974</v>
      </c>
      <c r="T678" cm="1">
        <f t="array" ref="T678">SUMPRODUCT(($G$2:$G$3117=G678)*(S678&gt;$S$2:$S$3117))+1</f>
        <v>4</v>
      </c>
      <c r="U678" t="str">
        <f t="shared" si="86"/>
        <v>Kempton Park †</v>
      </c>
      <c r="V678">
        <v>0</v>
      </c>
      <c r="W678" t="s">
        <v>19</v>
      </c>
      <c r="X678">
        <f t="shared" si="87"/>
        <v>2023</v>
      </c>
    </row>
    <row r="679" spans="1:24" x14ac:dyDescent="0.25">
      <c r="A679" s="10" t="str">
        <f t="shared" si="80"/>
        <v/>
      </c>
      <c r="B679" s="10" t="str">
        <f t="shared" si="81"/>
        <v/>
      </c>
      <c r="C679" s="10" t="str">
        <f t="shared" si="82"/>
        <v>Afternoon45047</v>
      </c>
      <c r="D679" s="5" t="str">
        <f>IF('by region'!$C$2="Any","Any",'Fixture list'!W679)&amp;M679&amp;IF('by region'!$I$2="Any","Any",N679)&amp;G679</f>
        <v>AnyJumpAny45047</v>
      </c>
      <c r="E679" s="5" t="e">
        <f>IF(I679=#REF!,'Fixture list'!G679,"")</f>
        <v>#REF!</v>
      </c>
      <c r="F679" s="5" t="str">
        <f t="shared" si="83"/>
        <v>450473</v>
      </c>
      <c r="G679" s="13">
        <v>45047</v>
      </c>
      <c r="H679" s="14" t="s">
        <v>42</v>
      </c>
      <c r="I679" s="14" t="s">
        <v>47</v>
      </c>
      <c r="J679" s="14" t="s">
        <v>9</v>
      </c>
      <c r="K679" s="14" t="s">
        <v>16</v>
      </c>
      <c r="L679" s="14" t="s">
        <v>19</v>
      </c>
      <c r="M679" s="14" t="s">
        <v>12</v>
      </c>
      <c r="N679" s="14" t="s">
        <v>13</v>
      </c>
      <c r="O679" s="14" t="s">
        <v>14</v>
      </c>
      <c r="P679" s="14" t="s">
        <v>609</v>
      </c>
      <c r="Q679" s="12">
        <f t="shared" si="84"/>
        <v>1</v>
      </c>
      <c r="R679" s="12" cm="1">
        <f t="array" ref="R679">SUMPRODUCT(($G$2:$G$3117=G679)*(Q679&gt;$Q$2:$Q$3117))+1</f>
        <v>1</v>
      </c>
      <c r="S679" s="12">
        <f t="shared" si="85"/>
        <v>101411</v>
      </c>
      <c r="T679" cm="1">
        <f t="array" ref="T679">SUMPRODUCT(($G$2:$G$3117=G679)*(S679&gt;$S$2:$S$3117))+1</f>
        <v>3</v>
      </c>
      <c r="U679" t="str">
        <f t="shared" si="86"/>
        <v xml:space="preserve">Kempton Park </v>
      </c>
      <c r="V679">
        <v>0</v>
      </c>
      <c r="W679" t="s">
        <v>17</v>
      </c>
      <c r="X679">
        <f t="shared" si="87"/>
        <v>2023</v>
      </c>
    </row>
    <row r="680" spans="1:24" x14ac:dyDescent="0.25">
      <c r="A680" s="10" t="str">
        <f t="shared" si="80"/>
        <v/>
      </c>
      <c r="B680" s="10" t="str">
        <f t="shared" si="81"/>
        <v/>
      </c>
      <c r="C680" s="10" t="str">
        <f t="shared" si="82"/>
        <v>Evening45049</v>
      </c>
      <c r="D680" s="5" t="str">
        <f>IF('by region'!$C$2="Any","Any",'Fixture list'!W680)&amp;M680&amp;IF('by region'!$I$2="Any","Any",N680)&amp;G680</f>
        <v>AnyFlatAny45049</v>
      </c>
      <c r="E680" s="5" t="e">
        <f>IF(I680=#REF!,'Fixture list'!G680,"")</f>
        <v>#REF!</v>
      </c>
      <c r="F680" s="5" t="str">
        <f t="shared" si="83"/>
        <v>450495</v>
      </c>
      <c r="G680" s="13">
        <v>45049</v>
      </c>
      <c r="H680" s="14" t="s">
        <v>27</v>
      </c>
      <c r="I680" s="14" t="s">
        <v>47</v>
      </c>
      <c r="J680" s="14" t="s">
        <v>80</v>
      </c>
      <c r="K680" s="14" t="s">
        <v>30</v>
      </c>
      <c r="L680" s="14" t="s">
        <v>30</v>
      </c>
      <c r="M680" s="14" t="s">
        <v>25</v>
      </c>
      <c r="N680" s="14" t="s">
        <v>30</v>
      </c>
      <c r="O680" s="14" t="s">
        <v>21</v>
      </c>
      <c r="P680" s="14" t="s">
        <v>615</v>
      </c>
      <c r="Q680" s="12">
        <f t="shared" si="84"/>
        <v>2</v>
      </c>
      <c r="R680" s="12" cm="1">
        <f t="array" ref="R680">SUMPRODUCT(($G$2:$G$3117=G680)*(Q680&gt;$Q$2:$Q$3117))+1</f>
        <v>4</v>
      </c>
      <c r="S680" s="12">
        <f t="shared" si="85"/>
        <v>416062</v>
      </c>
      <c r="T680" cm="1">
        <f t="array" ref="T680">SUMPRODUCT(($G$2:$G$3117=G680)*(S680&gt;$S$2:$S$3117))+1</f>
        <v>5</v>
      </c>
      <c r="U680" t="str">
        <f t="shared" si="86"/>
        <v>KEMPTON PARK †</v>
      </c>
      <c r="V680">
        <v>0</v>
      </c>
      <c r="W680" t="s">
        <v>19</v>
      </c>
      <c r="X680">
        <f t="shared" si="87"/>
        <v>2023</v>
      </c>
    </row>
    <row r="681" spans="1:24" x14ac:dyDescent="0.25">
      <c r="A681" s="10" t="str">
        <f t="shared" si="80"/>
        <v/>
      </c>
      <c r="B681" s="10" t="str">
        <f t="shared" si="81"/>
        <v/>
      </c>
      <c r="C681" s="10" t="str">
        <f t="shared" si="82"/>
        <v>Evening45056</v>
      </c>
      <c r="D681" s="5" t="str">
        <f>IF('by region'!$C$2="Any","Any",'Fixture list'!W681)&amp;M681&amp;IF('by region'!$I$2="Any","Any",N681)&amp;G681</f>
        <v>AnyFlatAny45056</v>
      </c>
      <c r="E681" s="5" t="e">
        <f>IF(I681=#REF!,'Fixture list'!G681,"")</f>
        <v>#REF!</v>
      </c>
      <c r="F681" s="5" t="str">
        <f t="shared" si="83"/>
        <v>450565</v>
      </c>
      <c r="G681" s="13">
        <v>45056</v>
      </c>
      <c r="H681" s="14" t="s">
        <v>27</v>
      </c>
      <c r="I681" s="14" t="s">
        <v>47</v>
      </c>
      <c r="J681" s="14" t="s">
        <v>80</v>
      </c>
      <c r="K681" s="14" t="s">
        <v>16</v>
      </c>
      <c r="L681" s="14" t="s">
        <v>19</v>
      </c>
      <c r="M681" s="14" t="s">
        <v>25</v>
      </c>
      <c r="N681" s="14" t="s">
        <v>26</v>
      </c>
      <c r="O681" s="14" t="s">
        <v>14</v>
      </c>
      <c r="P681" s="14" t="s">
        <v>648</v>
      </c>
      <c r="Q681" s="12">
        <f t="shared" si="84"/>
        <v>2</v>
      </c>
      <c r="R681" s="12" cm="1">
        <f t="array" ref="R681">SUMPRODUCT(($G$2:$G$3117=G681)*(Q681&gt;$Q$2:$Q$3117))+1</f>
        <v>4</v>
      </c>
      <c r="S681" s="12">
        <f t="shared" si="85"/>
        <v>401418</v>
      </c>
      <c r="T681" cm="1">
        <f t="array" ref="T681">SUMPRODUCT(($G$2:$G$3117=G681)*(S681&gt;$S$2:$S$3117))+1</f>
        <v>5</v>
      </c>
      <c r="U681" t="str">
        <f t="shared" si="86"/>
        <v>KEMPTON PARK †</v>
      </c>
      <c r="V681">
        <v>0</v>
      </c>
      <c r="W681" t="s">
        <v>11</v>
      </c>
      <c r="X681">
        <f t="shared" si="87"/>
        <v>2023</v>
      </c>
    </row>
    <row r="682" spans="1:24" x14ac:dyDescent="0.25">
      <c r="A682" s="10" t="str">
        <f t="shared" si="80"/>
        <v/>
      </c>
      <c r="B682" s="10" t="str">
        <f t="shared" si="81"/>
        <v/>
      </c>
      <c r="C682" s="10" t="str">
        <f t="shared" si="82"/>
        <v>Evening45070</v>
      </c>
      <c r="D682" s="5" t="str">
        <f>IF('by region'!$C$2="Any","Any",'Fixture list'!W682)&amp;M682&amp;IF('by region'!$I$2="Any","Any",N682)&amp;G682</f>
        <v>AnyFlatAny45070</v>
      </c>
      <c r="E682" s="5" t="e">
        <f>IF(I682=#REF!,'Fixture list'!G682,"")</f>
        <v>#REF!</v>
      </c>
      <c r="F682" s="5" t="str">
        <f t="shared" si="83"/>
        <v>450704</v>
      </c>
      <c r="G682" s="13">
        <v>45070</v>
      </c>
      <c r="H682" s="14" t="s">
        <v>27</v>
      </c>
      <c r="I682" s="14" t="s">
        <v>47</v>
      </c>
      <c r="J682" s="14" t="s">
        <v>80</v>
      </c>
      <c r="K682" s="14" t="s">
        <v>16</v>
      </c>
      <c r="L682" s="14" t="s">
        <v>19</v>
      </c>
      <c r="M682" s="14" t="s">
        <v>25</v>
      </c>
      <c r="N682" s="14" t="s">
        <v>26</v>
      </c>
      <c r="O682" s="14" t="s">
        <v>14</v>
      </c>
      <c r="P682" s="14" t="s">
        <v>716</v>
      </c>
      <c r="Q682" s="12">
        <f t="shared" si="84"/>
        <v>2</v>
      </c>
      <c r="R682" s="12" cm="1">
        <f t="array" ref="R682">SUMPRODUCT(($G$2:$G$3117=G682)*(Q682&gt;$Q$2:$Q$3117))+1</f>
        <v>4</v>
      </c>
      <c r="S682" s="12">
        <f t="shared" si="85"/>
        <v>400981</v>
      </c>
      <c r="T682" cm="1">
        <f t="array" ref="T682">SUMPRODUCT(($G$2:$G$3117=G682)*(S682&gt;$S$2:$S$3117))+1</f>
        <v>4</v>
      </c>
      <c r="U682" t="str">
        <f t="shared" si="86"/>
        <v>KEMPTON PARK †</v>
      </c>
      <c r="V682">
        <v>0</v>
      </c>
      <c r="W682" t="s">
        <v>19</v>
      </c>
      <c r="X682">
        <f t="shared" si="87"/>
        <v>2023</v>
      </c>
    </row>
    <row r="683" spans="1:24" x14ac:dyDescent="0.25">
      <c r="A683" s="10" t="str">
        <f t="shared" si="80"/>
        <v/>
      </c>
      <c r="B683" s="10" t="str">
        <f t="shared" si="81"/>
        <v/>
      </c>
      <c r="C683" s="10" t="str">
        <f t="shared" si="82"/>
        <v>Evening45084</v>
      </c>
      <c r="D683" s="5" t="str">
        <f>IF('by region'!$C$2="Any","Any",'Fixture list'!W683)&amp;M683&amp;IF('by region'!$I$2="Any","Any",N683)&amp;G683</f>
        <v>AnyFlatAny45084</v>
      </c>
      <c r="E683" s="5" t="e">
        <f>IF(I683=#REF!,'Fixture list'!G683,"")</f>
        <v>#REF!</v>
      </c>
      <c r="F683" s="5" t="str">
        <f t="shared" si="83"/>
        <v>450845</v>
      </c>
      <c r="G683" s="13">
        <v>45084</v>
      </c>
      <c r="H683" s="14" t="s">
        <v>27</v>
      </c>
      <c r="I683" s="14" t="s">
        <v>47</v>
      </c>
      <c r="J683" s="14" t="s">
        <v>80</v>
      </c>
      <c r="K683" s="14" t="s">
        <v>16</v>
      </c>
      <c r="L683" s="14" t="s">
        <v>19</v>
      </c>
      <c r="M683" s="14" t="s">
        <v>25</v>
      </c>
      <c r="N683" s="14" t="s">
        <v>26</v>
      </c>
      <c r="O683" s="14" t="s">
        <v>14</v>
      </c>
      <c r="P683" s="14" t="s">
        <v>784</v>
      </c>
      <c r="Q683" s="12">
        <f t="shared" si="84"/>
        <v>2</v>
      </c>
      <c r="R683" s="12" cm="1">
        <f t="array" ref="R683">SUMPRODUCT(($G$2:$G$3117=G683)*(Q683&gt;$Q$2:$Q$3117))+1</f>
        <v>4</v>
      </c>
      <c r="S683" s="12">
        <f t="shared" si="85"/>
        <v>412768</v>
      </c>
      <c r="T683" cm="1">
        <f t="array" ref="T683">SUMPRODUCT(($G$2:$G$3117=G683)*(S683&gt;$S$2:$S$3117))+1</f>
        <v>5</v>
      </c>
      <c r="U683" t="str">
        <f t="shared" si="86"/>
        <v>KEMPTON PARK †</v>
      </c>
      <c r="V683">
        <v>0</v>
      </c>
      <c r="W683" t="s">
        <v>17</v>
      </c>
      <c r="X683">
        <f t="shared" si="87"/>
        <v>2023</v>
      </c>
    </row>
    <row r="684" spans="1:24" x14ac:dyDescent="0.25">
      <c r="A684" s="10" t="str">
        <f t="shared" si="80"/>
        <v/>
      </c>
      <c r="B684" s="10" t="str">
        <f t="shared" si="81"/>
        <v/>
      </c>
      <c r="C684" s="10" t="str">
        <f t="shared" si="82"/>
        <v>Evening45091</v>
      </c>
      <c r="D684" s="5" t="str">
        <f>IF('by region'!$C$2="Any","Any",'Fixture list'!W684)&amp;M684&amp;IF('by region'!$I$2="Any","Any",N684)&amp;G684</f>
        <v>AnyFlatAny45091</v>
      </c>
      <c r="E684" s="5" t="e">
        <f>IF(I684=#REF!,'Fixture list'!G684,"")</f>
        <v>#REF!</v>
      </c>
      <c r="F684" s="5" t="str">
        <f t="shared" si="83"/>
        <v>450915</v>
      </c>
      <c r="G684" s="13">
        <v>45091</v>
      </c>
      <c r="H684" s="14" t="s">
        <v>27</v>
      </c>
      <c r="I684" s="14" t="s">
        <v>47</v>
      </c>
      <c r="J684" s="14" t="s">
        <v>80</v>
      </c>
      <c r="K684" s="14" t="s">
        <v>16</v>
      </c>
      <c r="L684" s="14" t="s">
        <v>19</v>
      </c>
      <c r="M684" s="14" t="s">
        <v>25</v>
      </c>
      <c r="N684" s="14" t="s">
        <v>26</v>
      </c>
      <c r="O684" s="14" t="s">
        <v>14</v>
      </c>
      <c r="P684" s="14" t="s">
        <v>817</v>
      </c>
      <c r="Q684" s="12">
        <f t="shared" si="84"/>
        <v>2</v>
      </c>
      <c r="R684" s="12" cm="1">
        <f t="array" ref="R684">SUMPRODUCT(($G$2:$G$3117=G684)*(Q684&gt;$Q$2:$Q$3117))+1</f>
        <v>4</v>
      </c>
      <c r="S684" s="12">
        <f t="shared" si="85"/>
        <v>400980</v>
      </c>
      <c r="T684" cm="1">
        <f t="array" ref="T684">SUMPRODUCT(($G$2:$G$3117=G684)*(S684&gt;$S$2:$S$3117))+1</f>
        <v>5</v>
      </c>
      <c r="U684" t="str">
        <f t="shared" si="86"/>
        <v>KEMPTON PARK †</v>
      </c>
      <c r="V684">
        <v>0</v>
      </c>
      <c r="W684" t="s">
        <v>11</v>
      </c>
      <c r="X684">
        <f t="shared" si="87"/>
        <v>2023</v>
      </c>
    </row>
    <row r="685" spans="1:24" x14ac:dyDescent="0.25">
      <c r="A685" s="10" t="str">
        <f t="shared" si="80"/>
        <v/>
      </c>
      <c r="B685" s="10" t="str">
        <f t="shared" si="81"/>
        <v/>
      </c>
      <c r="C685" s="10" t="str">
        <f t="shared" si="82"/>
        <v>Evening45105</v>
      </c>
      <c r="D685" s="5" t="str">
        <f>IF('by region'!$C$2="Any","Any",'Fixture list'!W685)&amp;M685&amp;IF('by region'!$I$2="Any","Any",N685)&amp;G685</f>
        <v>AnyFlatAny45105</v>
      </c>
      <c r="E685" s="5" t="e">
        <f>IF(I685=#REF!,'Fixture list'!G685,"")</f>
        <v>#REF!</v>
      </c>
      <c r="F685" s="5" t="str">
        <f t="shared" si="83"/>
        <v>451055</v>
      </c>
      <c r="G685" s="13">
        <v>45105</v>
      </c>
      <c r="H685" s="14" t="s">
        <v>27</v>
      </c>
      <c r="I685" s="14" t="s">
        <v>47</v>
      </c>
      <c r="J685" s="14" t="s">
        <v>80</v>
      </c>
      <c r="K685" s="14" t="s">
        <v>16</v>
      </c>
      <c r="L685" s="14" t="s">
        <v>19</v>
      </c>
      <c r="M685" s="14" t="s">
        <v>25</v>
      </c>
      <c r="N685" s="14" t="s">
        <v>26</v>
      </c>
      <c r="O685" s="14" t="s">
        <v>14</v>
      </c>
      <c r="P685" s="14" t="s">
        <v>886</v>
      </c>
      <c r="Q685" s="12">
        <f t="shared" si="84"/>
        <v>2</v>
      </c>
      <c r="R685" s="12" cm="1">
        <f t="array" ref="R685">SUMPRODUCT(($G$2:$G$3117=G685)*(Q685&gt;$Q$2:$Q$3117))+1</f>
        <v>4</v>
      </c>
      <c r="S685" s="12">
        <f t="shared" si="85"/>
        <v>400983</v>
      </c>
      <c r="T685" cm="1">
        <f t="array" ref="T685">SUMPRODUCT(($G$2:$G$3117=G685)*(S685&gt;$S$2:$S$3117))+1</f>
        <v>5</v>
      </c>
      <c r="U685" t="str">
        <f t="shared" si="86"/>
        <v>KEMPTON PARK †</v>
      </c>
      <c r="V685">
        <v>0</v>
      </c>
      <c r="W685" t="s">
        <v>19</v>
      </c>
      <c r="X685">
        <f t="shared" si="87"/>
        <v>2023</v>
      </c>
    </row>
    <row r="686" spans="1:24" x14ac:dyDescent="0.25">
      <c r="A686" s="10" t="str">
        <f t="shared" si="80"/>
        <v/>
      </c>
      <c r="B686" s="10" t="str">
        <f t="shared" si="81"/>
        <v/>
      </c>
      <c r="C686" s="10" t="str">
        <f t="shared" si="82"/>
        <v>Evening45112</v>
      </c>
      <c r="D686" s="5" t="str">
        <f>IF('by region'!$C$2="Any","Any",'Fixture list'!W686)&amp;M686&amp;IF('by region'!$I$2="Any","Any",N686)&amp;G686</f>
        <v>AnyFlatAny45112</v>
      </c>
      <c r="E686" s="5" t="e">
        <f>IF(I686=#REF!,'Fixture list'!G686,"")</f>
        <v>#REF!</v>
      </c>
      <c r="F686" s="5" t="str">
        <f t="shared" si="83"/>
        <v>451125</v>
      </c>
      <c r="G686" s="13">
        <v>45112</v>
      </c>
      <c r="H686" s="14" t="s">
        <v>27</v>
      </c>
      <c r="I686" s="14" t="s">
        <v>47</v>
      </c>
      <c r="J686" s="14" t="s">
        <v>80</v>
      </c>
      <c r="K686" s="14" t="s">
        <v>16</v>
      </c>
      <c r="L686" s="14" t="s">
        <v>19</v>
      </c>
      <c r="M686" s="14" t="s">
        <v>25</v>
      </c>
      <c r="N686" s="14" t="s">
        <v>26</v>
      </c>
      <c r="O686" s="14" t="s">
        <v>14</v>
      </c>
      <c r="P686" s="14" t="s">
        <v>918</v>
      </c>
      <c r="Q686" s="12">
        <f t="shared" si="84"/>
        <v>2</v>
      </c>
      <c r="R686" s="12" cm="1">
        <f t="array" ref="R686">SUMPRODUCT(($G$2:$G$3117=G686)*(Q686&gt;$Q$2:$Q$3117))+1</f>
        <v>4</v>
      </c>
      <c r="S686" s="12">
        <f t="shared" si="85"/>
        <v>401290</v>
      </c>
      <c r="T686" cm="1">
        <f t="array" ref="T686">SUMPRODUCT(($G$2:$G$3117=G686)*(S686&gt;$S$2:$S$3117))+1</f>
        <v>5</v>
      </c>
      <c r="U686" t="str">
        <f t="shared" si="86"/>
        <v>KEMPTON PARK †</v>
      </c>
      <c r="V686">
        <v>0</v>
      </c>
      <c r="W686" t="s">
        <v>19</v>
      </c>
      <c r="X686">
        <f t="shared" si="87"/>
        <v>2023</v>
      </c>
    </row>
    <row r="687" spans="1:24" x14ac:dyDescent="0.25">
      <c r="A687" s="10" t="str">
        <f t="shared" si="80"/>
        <v/>
      </c>
      <c r="B687" s="10" t="str">
        <f t="shared" si="81"/>
        <v/>
      </c>
      <c r="C687" s="10" t="str">
        <f t="shared" si="82"/>
        <v>Evening45119</v>
      </c>
      <c r="D687" s="5" t="str">
        <f>IF('by region'!$C$2="Any","Any",'Fixture list'!W687)&amp;M687&amp;IF('by region'!$I$2="Any","Any",N687)&amp;G687</f>
        <v>AnyFlatAny45119</v>
      </c>
      <c r="E687" s="5" t="e">
        <f>IF(I687=#REF!,'Fixture list'!G687,"")</f>
        <v>#REF!</v>
      </c>
      <c r="F687" s="5" t="str">
        <f t="shared" si="83"/>
        <v>451194</v>
      </c>
      <c r="G687" s="13">
        <v>45119</v>
      </c>
      <c r="H687" s="14" t="s">
        <v>27</v>
      </c>
      <c r="I687" s="14" t="s">
        <v>47</v>
      </c>
      <c r="J687" s="14" t="s">
        <v>80</v>
      </c>
      <c r="K687" s="14" t="s">
        <v>16</v>
      </c>
      <c r="L687" s="14" t="s">
        <v>19</v>
      </c>
      <c r="M687" s="14" t="s">
        <v>25</v>
      </c>
      <c r="N687" s="14" t="s">
        <v>26</v>
      </c>
      <c r="O687" s="14" t="s">
        <v>14</v>
      </c>
      <c r="P687" s="14" t="s">
        <v>951</v>
      </c>
      <c r="Q687" s="12">
        <f t="shared" si="84"/>
        <v>2</v>
      </c>
      <c r="R687" s="12" cm="1">
        <f t="array" ref="R687">SUMPRODUCT(($G$2:$G$3117=G687)*(Q687&gt;$Q$2:$Q$3117))+1</f>
        <v>4</v>
      </c>
      <c r="S687" s="12">
        <f t="shared" si="85"/>
        <v>400986</v>
      </c>
      <c r="T687" cm="1">
        <f t="array" ref="T687">SUMPRODUCT(($G$2:$G$3117=G687)*(S687&gt;$S$2:$S$3117))+1</f>
        <v>4</v>
      </c>
      <c r="U687" t="str">
        <f t="shared" si="86"/>
        <v>KEMPTON PARK †</v>
      </c>
      <c r="V687">
        <v>0</v>
      </c>
      <c r="W687" t="s">
        <v>11</v>
      </c>
      <c r="X687">
        <f t="shared" si="87"/>
        <v>2023</v>
      </c>
    </row>
    <row r="688" spans="1:24" x14ac:dyDescent="0.25">
      <c r="A688" s="10" t="str">
        <f t="shared" si="80"/>
        <v/>
      </c>
      <c r="B688" s="10" t="str">
        <f t="shared" si="81"/>
        <v/>
      </c>
      <c r="C688" s="10" t="str">
        <f t="shared" si="82"/>
        <v>Evening45147</v>
      </c>
      <c r="D688" s="5" t="str">
        <f>IF('by region'!$C$2="Any","Any",'Fixture list'!W688)&amp;M688&amp;IF('by region'!$I$2="Any","Any",N688)&amp;G688</f>
        <v>AnyFlatAny45147</v>
      </c>
      <c r="E688" s="5" t="e">
        <f>IF(I688=#REF!,'Fixture list'!G688,"")</f>
        <v>#REF!</v>
      </c>
      <c r="F688" s="5" t="str">
        <f t="shared" si="83"/>
        <v>451474</v>
      </c>
      <c r="G688" s="13">
        <v>45147</v>
      </c>
      <c r="H688" s="14" t="s">
        <v>27</v>
      </c>
      <c r="I688" s="14" t="s">
        <v>47</v>
      </c>
      <c r="J688" s="14" t="s">
        <v>80</v>
      </c>
      <c r="K688" s="14" t="s">
        <v>16</v>
      </c>
      <c r="L688" s="14" t="s">
        <v>19</v>
      </c>
      <c r="M688" s="14" t="s">
        <v>25</v>
      </c>
      <c r="N688" s="14" t="s">
        <v>26</v>
      </c>
      <c r="O688" s="14" t="s">
        <v>14</v>
      </c>
      <c r="P688" s="14" t="s">
        <v>1081</v>
      </c>
      <c r="Q688" s="12">
        <f t="shared" si="84"/>
        <v>2</v>
      </c>
      <c r="R688" s="12" cm="1">
        <f t="array" ref="R688">SUMPRODUCT(($G$2:$G$3117=G688)*(Q688&gt;$Q$2:$Q$3117))+1</f>
        <v>4</v>
      </c>
      <c r="S688" s="12">
        <f t="shared" si="85"/>
        <v>400985</v>
      </c>
      <c r="T688" cm="1">
        <f t="array" ref="T688">SUMPRODUCT(($G$2:$G$3117=G688)*(S688&gt;$S$2:$S$3117))+1</f>
        <v>4</v>
      </c>
      <c r="U688" t="str">
        <f t="shared" si="86"/>
        <v>KEMPTON PARK †</v>
      </c>
      <c r="V688">
        <v>0</v>
      </c>
      <c r="W688" t="s">
        <v>11</v>
      </c>
      <c r="X688">
        <f t="shared" si="87"/>
        <v>2023</v>
      </c>
    </row>
    <row r="689" spans="1:24" x14ac:dyDescent="0.25">
      <c r="A689" s="10" t="str">
        <f t="shared" si="80"/>
        <v/>
      </c>
      <c r="B689" s="10" t="str">
        <f t="shared" si="81"/>
        <v/>
      </c>
      <c r="C689" s="10" t="str">
        <f t="shared" si="82"/>
        <v>Afternoon45152</v>
      </c>
      <c r="D689" s="5" t="str">
        <f>IF('by region'!$C$2="Any","Any",'Fixture list'!W689)&amp;M689&amp;IF('by region'!$I$2="Any","Any",N689)&amp;G689</f>
        <v>AnyFlatAny45152</v>
      </c>
      <c r="E689" s="5" t="e">
        <f>IF(I689=#REF!,'Fixture list'!G689,"")</f>
        <v>#REF!</v>
      </c>
      <c r="F689" s="5" t="str">
        <f t="shared" si="83"/>
        <v>451522</v>
      </c>
      <c r="G689" s="13">
        <v>45152</v>
      </c>
      <c r="H689" s="14" t="s">
        <v>42</v>
      </c>
      <c r="I689" s="14" t="s">
        <v>47</v>
      </c>
      <c r="J689" s="14" t="s">
        <v>9</v>
      </c>
      <c r="K689" s="14" t="s">
        <v>16</v>
      </c>
      <c r="L689" s="14" t="s">
        <v>19</v>
      </c>
      <c r="M689" s="14" t="s">
        <v>25</v>
      </c>
      <c r="N689" s="14" t="s">
        <v>26</v>
      </c>
      <c r="O689" s="14" t="s">
        <v>14</v>
      </c>
      <c r="P689" s="14" t="s">
        <v>1102</v>
      </c>
      <c r="Q689" s="12">
        <f t="shared" si="84"/>
        <v>1</v>
      </c>
      <c r="R689" s="12" cm="1">
        <f t="array" ref="R689">SUMPRODUCT(($G$2:$G$3117=G689)*(Q689&gt;$Q$2:$Q$3117))+1</f>
        <v>1</v>
      </c>
      <c r="S689" s="12">
        <f t="shared" si="85"/>
        <v>100978</v>
      </c>
      <c r="T689" cm="1">
        <f t="array" ref="T689">SUMPRODUCT(($G$2:$G$3117=G689)*(S689&gt;$S$2:$S$3117))+1</f>
        <v>2</v>
      </c>
      <c r="U689" t="str">
        <f t="shared" si="86"/>
        <v xml:space="preserve">KEMPTON PARK </v>
      </c>
      <c r="V689">
        <v>0</v>
      </c>
      <c r="W689" t="s">
        <v>17</v>
      </c>
      <c r="X689">
        <f t="shared" si="87"/>
        <v>2023</v>
      </c>
    </row>
    <row r="690" spans="1:24" x14ac:dyDescent="0.25">
      <c r="A690" s="10" t="str">
        <f t="shared" si="80"/>
        <v/>
      </c>
      <c r="B690" s="10" t="str">
        <f t="shared" si="81"/>
        <v/>
      </c>
      <c r="C690" s="10" t="str">
        <f t="shared" si="82"/>
        <v>Evening45154</v>
      </c>
      <c r="D690" s="5" t="str">
        <f>IF('by region'!$C$2="Any","Any",'Fixture list'!W690)&amp;M690&amp;IF('by region'!$I$2="Any","Any",N690)&amp;G690</f>
        <v>AnyFlatAny45154</v>
      </c>
      <c r="E690" s="5" t="e">
        <f>IF(I690=#REF!,'Fixture list'!G690,"")</f>
        <v>#REF!</v>
      </c>
      <c r="F690" s="5" t="str">
        <f t="shared" si="83"/>
        <v>451544</v>
      </c>
      <c r="G690" s="13">
        <v>45154</v>
      </c>
      <c r="H690" s="14" t="s">
        <v>27</v>
      </c>
      <c r="I690" s="14" t="s">
        <v>47</v>
      </c>
      <c r="J690" s="14" t="s">
        <v>80</v>
      </c>
      <c r="K690" s="14" t="s">
        <v>16</v>
      </c>
      <c r="L690" s="14" t="s">
        <v>19</v>
      </c>
      <c r="M690" s="14" t="s">
        <v>25</v>
      </c>
      <c r="N690" s="14" t="s">
        <v>26</v>
      </c>
      <c r="O690" s="14" t="s">
        <v>14</v>
      </c>
      <c r="P690" s="14" t="s">
        <v>1112</v>
      </c>
      <c r="Q690" s="12">
        <f t="shared" si="84"/>
        <v>2</v>
      </c>
      <c r="R690" s="12" cm="1">
        <f t="array" ref="R690">SUMPRODUCT(($G$2:$G$3117=G690)*(Q690&gt;$Q$2:$Q$3117))+1</f>
        <v>4</v>
      </c>
      <c r="S690" s="12">
        <f t="shared" si="85"/>
        <v>400984</v>
      </c>
      <c r="T690" cm="1">
        <f t="array" ref="T690">SUMPRODUCT(($G$2:$G$3117=G690)*(S690&gt;$S$2:$S$3117))+1</f>
        <v>4</v>
      </c>
      <c r="U690" t="str">
        <f t="shared" si="86"/>
        <v>KEMPTON PARK †</v>
      </c>
      <c r="V690">
        <v>0</v>
      </c>
      <c r="W690" t="s">
        <v>19</v>
      </c>
      <c r="X690">
        <f t="shared" si="87"/>
        <v>2023</v>
      </c>
    </row>
    <row r="691" spans="1:24" x14ac:dyDescent="0.25">
      <c r="A691" s="10" t="str">
        <f t="shared" si="80"/>
        <v/>
      </c>
      <c r="B691" s="10" t="str">
        <f t="shared" si="81"/>
        <v/>
      </c>
      <c r="C691" s="10" t="str">
        <f t="shared" si="82"/>
        <v>Evening45161</v>
      </c>
      <c r="D691" s="5" t="str">
        <f>IF('by region'!$C$2="Any","Any",'Fixture list'!W691)&amp;M691&amp;IF('by region'!$I$2="Any","Any",N691)&amp;G691</f>
        <v>AnyFlatAny45161</v>
      </c>
      <c r="E691" s="5" t="e">
        <f>IF(I691=#REF!,'Fixture list'!G691,"")</f>
        <v>#REF!</v>
      </c>
      <c r="F691" s="5" t="str">
        <f t="shared" si="83"/>
        <v>451615</v>
      </c>
      <c r="G691" s="13">
        <v>45161</v>
      </c>
      <c r="H691" s="14" t="s">
        <v>27</v>
      </c>
      <c r="I691" s="14" t="s">
        <v>47</v>
      </c>
      <c r="J691" s="14" t="s">
        <v>80</v>
      </c>
      <c r="K691" s="14" t="s">
        <v>16</v>
      </c>
      <c r="L691" s="14" t="s">
        <v>11</v>
      </c>
      <c r="M691" s="14" t="s">
        <v>25</v>
      </c>
      <c r="N691" s="14" t="s">
        <v>26</v>
      </c>
      <c r="O691" s="14" t="s">
        <v>14</v>
      </c>
      <c r="P691" s="14" t="s">
        <v>1144</v>
      </c>
      <c r="Q691" s="12">
        <f t="shared" si="84"/>
        <v>2</v>
      </c>
      <c r="R691" s="12" cm="1">
        <f t="array" ref="R691">SUMPRODUCT(($G$2:$G$3117=G691)*(Q691&gt;$Q$2:$Q$3117))+1</f>
        <v>4</v>
      </c>
      <c r="S691" s="12">
        <f t="shared" si="85"/>
        <v>413099</v>
      </c>
      <c r="T691" cm="1">
        <f t="array" ref="T691">SUMPRODUCT(($G$2:$G$3117=G691)*(S691&gt;$S$2:$S$3117))+1</f>
        <v>5</v>
      </c>
      <c r="U691" t="str">
        <f t="shared" si="86"/>
        <v>KEMPTON PARK †</v>
      </c>
      <c r="V691">
        <v>0</v>
      </c>
      <c r="W691" t="s">
        <v>19</v>
      </c>
      <c r="X691">
        <f t="shared" si="87"/>
        <v>2023</v>
      </c>
    </row>
    <row r="692" spans="1:24" x14ac:dyDescent="0.25">
      <c r="A692" s="10" t="str">
        <f t="shared" si="80"/>
        <v/>
      </c>
      <c r="B692" s="10" t="str">
        <f t="shared" si="81"/>
        <v/>
      </c>
      <c r="C692" s="10" t="str">
        <f t="shared" si="82"/>
        <v>Evening45168</v>
      </c>
      <c r="D692" s="5" t="str">
        <f>IF('by region'!$C$2="Any","Any",'Fixture list'!W692)&amp;M692&amp;IF('by region'!$I$2="Any","Any",N692)&amp;G692</f>
        <v>AnyFlatAny45168</v>
      </c>
      <c r="E692" s="5" t="e">
        <f>IF(I692=#REF!,'Fixture list'!G692,"")</f>
        <v>#REF!</v>
      </c>
      <c r="F692" s="5" t="str">
        <f t="shared" si="83"/>
        <v>451684</v>
      </c>
      <c r="G692" s="13">
        <v>45168</v>
      </c>
      <c r="H692" s="14" t="s">
        <v>27</v>
      </c>
      <c r="I692" s="14" t="s">
        <v>47</v>
      </c>
      <c r="J692" s="14" t="s">
        <v>80</v>
      </c>
      <c r="K692" s="14" t="s">
        <v>16</v>
      </c>
      <c r="L692" s="14" t="s">
        <v>19</v>
      </c>
      <c r="M692" s="14" t="s">
        <v>25</v>
      </c>
      <c r="N692" s="14" t="s">
        <v>26</v>
      </c>
      <c r="O692" s="14" t="s">
        <v>14</v>
      </c>
      <c r="P692" s="14" t="s">
        <v>1175</v>
      </c>
      <c r="Q692" s="12">
        <f t="shared" si="84"/>
        <v>2</v>
      </c>
      <c r="R692" s="12" cm="1">
        <f t="array" ref="R692">SUMPRODUCT(($G$2:$G$3117=G692)*(Q692&gt;$Q$2:$Q$3117))+1</f>
        <v>4</v>
      </c>
      <c r="S692" s="12">
        <f t="shared" si="85"/>
        <v>401307</v>
      </c>
      <c r="T692" cm="1">
        <f t="array" ref="T692">SUMPRODUCT(($G$2:$G$3117=G692)*(S692&gt;$S$2:$S$3117))+1</f>
        <v>4</v>
      </c>
      <c r="U692" t="str">
        <f t="shared" si="86"/>
        <v>KEMPTON PARK †</v>
      </c>
      <c r="V692">
        <v>0</v>
      </c>
      <c r="W692" t="s">
        <v>19</v>
      </c>
      <c r="X692">
        <f t="shared" si="87"/>
        <v>2023</v>
      </c>
    </row>
    <row r="693" spans="1:24" x14ac:dyDescent="0.25">
      <c r="A693" s="10" t="str">
        <f t="shared" si="80"/>
        <v/>
      </c>
      <c r="B693" s="10" t="str">
        <f t="shared" si="81"/>
        <v/>
      </c>
      <c r="C693" s="10" t="str">
        <f t="shared" si="82"/>
        <v>Evening45175</v>
      </c>
      <c r="D693" s="5" t="str">
        <f>IF('by region'!$C$2="Any","Any",'Fixture list'!W693)&amp;M693&amp;IF('by region'!$I$2="Any","Any",N693)&amp;G693</f>
        <v>AnyFlatAny45175</v>
      </c>
      <c r="E693" s="5" t="e">
        <f>IF(I693=#REF!,'Fixture list'!G693,"")</f>
        <v>#REF!</v>
      </c>
      <c r="F693" s="5" t="str">
        <f t="shared" si="83"/>
        <v>451754</v>
      </c>
      <c r="G693" s="13">
        <v>45175</v>
      </c>
      <c r="H693" s="14" t="s">
        <v>27</v>
      </c>
      <c r="I693" s="14" t="s">
        <v>47</v>
      </c>
      <c r="J693" s="14" t="s">
        <v>80</v>
      </c>
      <c r="K693" s="14" t="s">
        <v>16</v>
      </c>
      <c r="L693" s="14" t="s">
        <v>19</v>
      </c>
      <c r="M693" s="14" t="s">
        <v>25</v>
      </c>
      <c r="N693" s="14" t="s">
        <v>26</v>
      </c>
      <c r="O693" s="14" t="s">
        <v>14</v>
      </c>
      <c r="P693" s="14" t="s">
        <v>1207</v>
      </c>
      <c r="Q693" s="12">
        <f t="shared" si="84"/>
        <v>2</v>
      </c>
      <c r="R693" s="12" cm="1">
        <f t="array" ref="R693">SUMPRODUCT(($G$2:$G$3117=G693)*(Q693&gt;$Q$2:$Q$3117))+1</f>
        <v>4</v>
      </c>
      <c r="S693" s="12">
        <f t="shared" si="85"/>
        <v>401689</v>
      </c>
      <c r="T693" cm="1">
        <f t="array" ref="T693">SUMPRODUCT(($G$2:$G$3117=G693)*(S693&gt;$S$2:$S$3117))+1</f>
        <v>4</v>
      </c>
      <c r="U693" t="str">
        <f t="shared" si="86"/>
        <v>KEMPTON PARK †</v>
      </c>
      <c r="V693">
        <v>0</v>
      </c>
      <c r="W693" t="s">
        <v>19</v>
      </c>
      <c r="X693">
        <f t="shared" si="87"/>
        <v>2023</v>
      </c>
    </row>
    <row r="694" spans="1:24" x14ac:dyDescent="0.25">
      <c r="A694" s="10" t="str">
        <f t="shared" si="80"/>
        <v/>
      </c>
      <c r="B694" s="10" t="str">
        <f t="shared" si="81"/>
        <v/>
      </c>
      <c r="C694" s="10" t="str">
        <f t="shared" si="82"/>
        <v>Evening45177</v>
      </c>
      <c r="D694" s="5" t="str">
        <f>IF('by region'!$C$2="Any","Any",'Fixture list'!W694)&amp;M694&amp;IF('by region'!$I$2="Any","Any",N694)&amp;G694</f>
        <v>AnyFlatAny45177</v>
      </c>
      <c r="E694" s="5" t="e">
        <f>IF(I694=#REF!,'Fixture list'!G694,"")</f>
        <v>#REF!</v>
      </c>
      <c r="F694" s="5" t="str">
        <f t="shared" si="83"/>
        <v>451774</v>
      </c>
      <c r="G694" s="13">
        <v>45177</v>
      </c>
      <c r="H694" s="14" t="s">
        <v>35</v>
      </c>
      <c r="I694" s="14" t="s">
        <v>47</v>
      </c>
      <c r="J694" s="14" t="s">
        <v>80</v>
      </c>
      <c r="K694" s="14" t="s">
        <v>16</v>
      </c>
      <c r="L694" s="14" t="s">
        <v>11</v>
      </c>
      <c r="M694" s="14" t="s">
        <v>25</v>
      </c>
      <c r="N694" s="14" t="s">
        <v>26</v>
      </c>
      <c r="O694" s="14" t="s">
        <v>14</v>
      </c>
      <c r="P694" s="14" t="s">
        <v>1218</v>
      </c>
      <c r="Q694" s="12">
        <f t="shared" si="84"/>
        <v>2</v>
      </c>
      <c r="R694" s="12" cm="1">
        <f t="array" ref="R694">SUMPRODUCT(($G$2:$G$3117=G694)*(Q694&gt;$Q$2:$Q$3117))+1</f>
        <v>4</v>
      </c>
      <c r="S694" s="12">
        <f t="shared" si="85"/>
        <v>400989</v>
      </c>
      <c r="T694" cm="1">
        <f t="array" ref="T694">SUMPRODUCT(($G$2:$G$3117=G694)*(S694&gt;$S$2:$S$3117))+1</f>
        <v>4</v>
      </c>
      <c r="U694" t="str">
        <f t="shared" si="86"/>
        <v>KEMPTON PARK †</v>
      </c>
      <c r="V694">
        <v>0</v>
      </c>
      <c r="W694" t="s">
        <v>11</v>
      </c>
      <c r="X694">
        <f t="shared" si="87"/>
        <v>2023</v>
      </c>
    </row>
    <row r="695" spans="1:24" x14ac:dyDescent="0.25">
      <c r="A695" s="10" t="str">
        <f t="shared" si="80"/>
        <v/>
      </c>
      <c r="B695" s="10" t="str">
        <f t="shared" si="81"/>
        <v/>
      </c>
      <c r="C695" s="10" t="str">
        <f t="shared" si="82"/>
        <v>Afternoon45178</v>
      </c>
      <c r="D695" s="5" t="str">
        <f>IF('by region'!$C$2="Any","Any",'Fixture list'!W695)&amp;M695&amp;IF('by region'!$I$2="Any","Any",N695)&amp;G695</f>
        <v>AnyFlatAny45178</v>
      </c>
      <c r="E695" s="5" t="e">
        <f>IF(I695=#REF!,'Fixture list'!G695,"")</f>
        <v>#REF!</v>
      </c>
      <c r="F695" s="5" t="str">
        <f t="shared" si="83"/>
        <v>451782</v>
      </c>
      <c r="G695" s="13">
        <v>45178</v>
      </c>
      <c r="H695" s="14" t="s">
        <v>37</v>
      </c>
      <c r="I695" s="14" t="s">
        <v>47</v>
      </c>
      <c r="J695" s="14" t="s">
        <v>9</v>
      </c>
      <c r="K695" s="14" t="s">
        <v>16</v>
      </c>
      <c r="L695" s="14" t="s">
        <v>11</v>
      </c>
      <c r="M695" s="14" t="s">
        <v>25</v>
      </c>
      <c r="N695" s="14" t="s">
        <v>26</v>
      </c>
      <c r="O695" s="14" t="s">
        <v>14</v>
      </c>
      <c r="P695" s="14" t="s">
        <v>1222</v>
      </c>
      <c r="Q695" s="12">
        <f t="shared" si="84"/>
        <v>1</v>
      </c>
      <c r="R695" s="12" cm="1">
        <f t="array" ref="R695">SUMPRODUCT(($G$2:$G$3117=G695)*(Q695&gt;$Q$2:$Q$3117))+1</f>
        <v>1</v>
      </c>
      <c r="S695" s="12">
        <f t="shared" si="85"/>
        <v>100988</v>
      </c>
      <c r="T695" cm="1">
        <f t="array" ref="T695">SUMPRODUCT(($G$2:$G$3117=G695)*(S695&gt;$S$2:$S$3117))+1</f>
        <v>2</v>
      </c>
      <c r="U695" t="str">
        <f t="shared" si="86"/>
        <v xml:space="preserve">KEMPTON PARK </v>
      </c>
      <c r="V695">
        <v>0</v>
      </c>
      <c r="W695" t="s">
        <v>19</v>
      </c>
      <c r="X695">
        <f t="shared" si="87"/>
        <v>2023</v>
      </c>
    </row>
    <row r="696" spans="1:24" x14ac:dyDescent="0.25">
      <c r="A696" s="10" t="str">
        <f t="shared" si="80"/>
        <v/>
      </c>
      <c r="B696" s="10" t="str">
        <f t="shared" si="81"/>
        <v/>
      </c>
      <c r="C696" s="10" t="str">
        <f t="shared" si="82"/>
        <v>Afternoon45221</v>
      </c>
      <c r="D696" s="5" t="str">
        <f>IF('by region'!$C$2="Any","Any",'Fixture list'!W696)&amp;M696&amp;IF('by region'!$I$2="Any","Any",N696)&amp;G696</f>
        <v>AnyJumpAny45221</v>
      </c>
      <c r="E696" s="5" t="e">
        <f>IF(I696=#REF!,'Fixture list'!G696,"")</f>
        <v>#REF!</v>
      </c>
      <c r="F696" s="5" t="str">
        <f t="shared" si="83"/>
        <v>452212</v>
      </c>
      <c r="G696" s="13">
        <v>45221</v>
      </c>
      <c r="H696" s="14" t="s">
        <v>40</v>
      </c>
      <c r="I696" s="14" t="s">
        <v>47</v>
      </c>
      <c r="J696" s="14" t="s">
        <v>9</v>
      </c>
      <c r="K696" s="14" t="s">
        <v>16</v>
      </c>
      <c r="L696" s="14" t="s">
        <v>11</v>
      </c>
      <c r="M696" s="14" t="s">
        <v>12</v>
      </c>
      <c r="N696" s="14" t="s">
        <v>13</v>
      </c>
      <c r="O696" s="14" t="s">
        <v>14</v>
      </c>
      <c r="P696" s="14" t="s">
        <v>1392</v>
      </c>
      <c r="Q696" s="12">
        <f t="shared" si="84"/>
        <v>1</v>
      </c>
      <c r="R696" s="12" cm="1">
        <f t="array" ref="R696">SUMPRODUCT(($G$2:$G$3117=G696)*(Q696&gt;$Q$2:$Q$3117))+1</f>
        <v>1</v>
      </c>
      <c r="S696" s="12">
        <f t="shared" si="85"/>
        <v>100990</v>
      </c>
      <c r="T696" cm="1">
        <f t="array" ref="T696">SUMPRODUCT(($G$2:$G$3117=G696)*(S696&gt;$S$2:$S$3117))+1</f>
        <v>2</v>
      </c>
      <c r="U696" t="str">
        <f t="shared" si="86"/>
        <v xml:space="preserve">Kempton Park </v>
      </c>
      <c r="V696">
        <v>0</v>
      </c>
      <c r="W696" t="s">
        <v>11</v>
      </c>
      <c r="X696">
        <f t="shared" si="87"/>
        <v>2023</v>
      </c>
    </row>
    <row r="697" spans="1:24" x14ac:dyDescent="0.25">
      <c r="A697" s="10" t="str">
        <f t="shared" si="80"/>
        <v/>
      </c>
      <c r="B697" s="10" t="str">
        <f t="shared" si="81"/>
        <v/>
      </c>
      <c r="C697" s="10" t="str">
        <f t="shared" si="82"/>
        <v>Afternoon45236</v>
      </c>
      <c r="D697" s="5" t="str">
        <f>IF('by region'!$C$2="Any","Any",'Fixture list'!W697)&amp;M697&amp;IF('by region'!$I$2="Any","Any",N697)&amp;G697</f>
        <v>AnyFlatAny45236</v>
      </c>
      <c r="E697" s="5" t="e">
        <f>IF(I697=#REF!,'Fixture list'!G697,"")</f>
        <v>#REF!</v>
      </c>
      <c r="F697" s="5" t="str">
        <f t="shared" si="83"/>
        <v>452361</v>
      </c>
      <c r="G697" s="13">
        <v>45236</v>
      </c>
      <c r="H697" s="14" t="s">
        <v>42</v>
      </c>
      <c r="I697" s="14" t="s">
        <v>47</v>
      </c>
      <c r="J697" s="14" t="s">
        <v>9</v>
      </c>
      <c r="K697" s="14" t="s">
        <v>16</v>
      </c>
      <c r="L697" s="14" t="s">
        <v>17</v>
      </c>
      <c r="M697" s="14" t="s">
        <v>25</v>
      </c>
      <c r="N697" s="14" t="s">
        <v>26</v>
      </c>
      <c r="O697" s="14" t="s">
        <v>14</v>
      </c>
      <c r="P697" s="14" t="s">
        <v>1449</v>
      </c>
      <c r="Q697" s="12">
        <f t="shared" si="84"/>
        <v>1</v>
      </c>
      <c r="R697" s="12" cm="1">
        <f t="array" ref="R697">SUMPRODUCT(($G$2:$G$3117=G697)*(Q697&gt;$Q$2:$Q$3117))+1</f>
        <v>1</v>
      </c>
      <c r="S697" s="12">
        <f t="shared" si="85"/>
        <v>100979</v>
      </c>
      <c r="T697" cm="1">
        <f t="array" ref="T697">SUMPRODUCT(($G$2:$G$3117=G697)*(S697&gt;$S$2:$S$3117))+1</f>
        <v>1</v>
      </c>
      <c r="U697" t="str">
        <f t="shared" si="86"/>
        <v xml:space="preserve">KEMPTON PARK </v>
      </c>
      <c r="V697">
        <v>0</v>
      </c>
      <c r="W697" t="s">
        <v>19</v>
      </c>
      <c r="X697">
        <f t="shared" si="87"/>
        <v>2023</v>
      </c>
    </row>
    <row r="698" spans="1:24" x14ac:dyDescent="0.25">
      <c r="A698" s="10" t="str">
        <f t="shared" si="80"/>
        <v/>
      </c>
      <c r="B698" s="10" t="str">
        <f t="shared" si="81"/>
        <v/>
      </c>
      <c r="C698" s="10" t="str">
        <f t="shared" si="82"/>
        <v>Afternoon45243</v>
      </c>
      <c r="D698" s="5" t="str">
        <f>IF('by region'!$C$2="Any","Any",'Fixture list'!W698)&amp;M698&amp;IF('by region'!$I$2="Any","Any",N698)&amp;G698</f>
        <v>AnyJumpAny45243</v>
      </c>
      <c r="E698" s="5" t="e">
        <f>IF(I698=#REF!,'Fixture list'!G698,"")</f>
        <v>#REF!</v>
      </c>
      <c r="F698" s="5" t="str">
        <f t="shared" si="83"/>
        <v>452432</v>
      </c>
      <c r="G698" s="13">
        <v>45243</v>
      </c>
      <c r="H698" s="14" t="s">
        <v>42</v>
      </c>
      <c r="I698" s="14" t="s">
        <v>47</v>
      </c>
      <c r="J698" s="14" t="s">
        <v>9</v>
      </c>
      <c r="K698" s="14" t="s">
        <v>16</v>
      </c>
      <c r="L698" s="14" t="s">
        <v>30</v>
      </c>
      <c r="M698" s="14" t="s">
        <v>12</v>
      </c>
      <c r="N698" s="14" t="s">
        <v>13</v>
      </c>
      <c r="O698" s="14" t="s">
        <v>14</v>
      </c>
      <c r="P698" s="14" t="s">
        <v>1477</v>
      </c>
      <c r="Q698" s="12">
        <f t="shared" si="84"/>
        <v>1</v>
      </c>
      <c r="R698" s="12" cm="1">
        <f t="array" ref="R698">SUMPRODUCT(($G$2:$G$3117=G698)*(Q698&gt;$Q$2:$Q$3117))+1</f>
        <v>1</v>
      </c>
      <c r="S698" s="12">
        <f t="shared" si="85"/>
        <v>100991</v>
      </c>
      <c r="T698" cm="1">
        <f t="array" ref="T698">SUMPRODUCT(($G$2:$G$3117=G698)*(S698&gt;$S$2:$S$3117))+1</f>
        <v>2</v>
      </c>
      <c r="U698" t="str">
        <f t="shared" si="86"/>
        <v xml:space="preserve">Kempton Park </v>
      </c>
      <c r="V698">
        <v>0</v>
      </c>
      <c r="W698" t="s">
        <v>17</v>
      </c>
      <c r="X698">
        <f t="shared" si="87"/>
        <v>2023</v>
      </c>
    </row>
    <row r="699" spans="1:24" x14ac:dyDescent="0.25">
      <c r="A699" s="10" t="str">
        <f t="shared" si="80"/>
        <v/>
      </c>
      <c r="B699" s="10" t="str">
        <f t="shared" si="81"/>
        <v/>
      </c>
      <c r="C699" s="10" t="str">
        <f t="shared" si="82"/>
        <v>Afternoon45245</v>
      </c>
      <c r="D699" s="5" t="str">
        <f>IF('by region'!$C$2="Any","Any",'Fixture list'!W699)&amp;M699&amp;IF('by region'!$I$2="Any","Any",N699)&amp;G699</f>
        <v>AnyFlatAny45245</v>
      </c>
      <c r="E699" s="5" t="e">
        <f>IF(I699=#REF!,'Fixture list'!G699,"")</f>
        <v>#REF!</v>
      </c>
      <c r="F699" s="5" t="str">
        <f t="shared" si="83"/>
        <v>452453</v>
      </c>
      <c r="G699" s="13">
        <v>45245</v>
      </c>
      <c r="H699" s="14" t="s">
        <v>27</v>
      </c>
      <c r="I699" s="14" t="s">
        <v>47</v>
      </c>
      <c r="J699" s="14" t="s">
        <v>9</v>
      </c>
      <c r="K699" s="14" t="s">
        <v>30</v>
      </c>
      <c r="L699" s="14" t="s">
        <v>11</v>
      </c>
      <c r="M699" s="14" t="s">
        <v>25</v>
      </c>
      <c r="N699" s="14" t="s">
        <v>30</v>
      </c>
      <c r="O699" s="14" t="s">
        <v>21</v>
      </c>
      <c r="P699" s="14" t="s">
        <v>1483</v>
      </c>
      <c r="Q699" s="12">
        <f t="shared" si="84"/>
        <v>1</v>
      </c>
      <c r="R699" s="12" cm="1">
        <f t="array" ref="R699">SUMPRODUCT(($G$2:$G$3117=G699)*(Q699&gt;$Q$2:$Q$3117))+1</f>
        <v>1</v>
      </c>
      <c r="S699" s="12">
        <f t="shared" si="85"/>
        <v>112392</v>
      </c>
      <c r="T699" cm="1">
        <f t="array" ref="T699">SUMPRODUCT(($G$2:$G$3117=G699)*(S699&gt;$S$2:$S$3117))+1</f>
        <v>3</v>
      </c>
      <c r="U699" t="str">
        <f t="shared" si="86"/>
        <v xml:space="preserve">KEMPTON PARK </v>
      </c>
      <c r="V699">
        <v>0</v>
      </c>
      <c r="W699" t="s">
        <v>17</v>
      </c>
      <c r="X699">
        <f t="shared" si="87"/>
        <v>2023</v>
      </c>
    </row>
    <row r="700" spans="1:24" x14ac:dyDescent="0.25">
      <c r="A700" s="10" t="str">
        <f t="shared" si="80"/>
        <v/>
      </c>
      <c r="B700" s="10" t="str">
        <f t="shared" si="81"/>
        <v/>
      </c>
      <c r="C700" s="10" t="str">
        <f t="shared" si="82"/>
        <v>Afternoon45257</v>
      </c>
      <c r="D700" s="5" t="str">
        <f>IF('by region'!$C$2="Any","Any",'Fixture list'!W700)&amp;M700&amp;IF('by region'!$I$2="Any","Any",N700)&amp;G700</f>
        <v>AnyJumpAny45257</v>
      </c>
      <c r="E700" s="5" t="e">
        <f>IF(I700=#REF!,'Fixture list'!G700,"")</f>
        <v>#REF!</v>
      </c>
      <c r="F700" s="5" t="str">
        <f t="shared" si="83"/>
        <v>452571</v>
      </c>
      <c r="G700" s="13">
        <v>45257</v>
      </c>
      <c r="H700" s="14" t="s">
        <v>42</v>
      </c>
      <c r="I700" s="14" t="s">
        <v>47</v>
      </c>
      <c r="J700" s="14" t="s">
        <v>9</v>
      </c>
      <c r="K700" s="14" t="s">
        <v>16</v>
      </c>
      <c r="L700" s="14" t="s">
        <v>17</v>
      </c>
      <c r="M700" s="14" t="s">
        <v>12</v>
      </c>
      <c r="N700" s="14" t="s">
        <v>13</v>
      </c>
      <c r="O700" s="14" t="s">
        <v>14</v>
      </c>
      <c r="P700" s="14" t="s">
        <v>1528</v>
      </c>
      <c r="Q700" s="12">
        <f t="shared" si="84"/>
        <v>1</v>
      </c>
      <c r="R700" s="12" cm="1">
        <f t="array" ref="R700">SUMPRODUCT(($G$2:$G$3117=G700)*(Q700&gt;$Q$2:$Q$3117))+1</f>
        <v>1</v>
      </c>
      <c r="S700" s="12">
        <f t="shared" si="85"/>
        <v>100992</v>
      </c>
      <c r="T700" cm="1">
        <f t="array" ref="T700">SUMPRODUCT(($G$2:$G$3117=G700)*(S700&gt;$S$2:$S$3117))+1</f>
        <v>1</v>
      </c>
      <c r="U700" t="str">
        <f t="shared" si="86"/>
        <v xml:space="preserve">Kempton Park </v>
      </c>
      <c r="V700">
        <v>0</v>
      </c>
      <c r="W700" t="s">
        <v>11</v>
      </c>
      <c r="X700">
        <f t="shared" si="87"/>
        <v>2023</v>
      </c>
    </row>
    <row r="701" spans="1:24" x14ac:dyDescent="0.25">
      <c r="A701" s="10" t="str">
        <f t="shared" si="80"/>
        <v/>
      </c>
      <c r="B701" s="10" t="str">
        <f t="shared" si="81"/>
        <v/>
      </c>
      <c r="C701" s="10" t="str">
        <f t="shared" si="82"/>
        <v>Afternoon45286</v>
      </c>
      <c r="D701" s="5" t="str">
        <f>IF('by region'!$C$2="Any","Any",'Fixture list'!W701)&amp;M701&amp;IF('by region'!$I$2="Any","Any",N701)&amp;G701</f>
        <v>AnyJumpAny45286</v>
      </c>
      <c r="E701" s="5" t="e">
        <f>IF(I701=#REF!,'Fixture list'!G701,"")</f>
        <v>#REF!</v>
      </c>
      <c r="F701" s="5" t="str">
        <f t="shared" si="83"/>
        <v>452863</v>
      </c>
      <c r="G701" s="13">
        <v>45286</v>
      </c>
      <c r="H701" s="14" t="s">
        <v>7</v>
      </c>
      <c r="I701" s="14" t="s">
        <v>47</v>
      </c>
      <c r="J701" s="14" t="s">
        <v>9</v>
      </c>
      <c r="K701" s="14" t="s">
        <v>16</v>
      </c>
      <c r="L701" s="14" t="s">
        <v>17</v>
      </c>
      <c r="M701" s="14" t="s">
        <v>12</v>
      </c>
      <c r="N701" s="14" t="s">
        <v>13</v>
      </c>
      <c r="O701" s="14" t="s">
        <v>14</v>
      </c>
      <c r="P701" s="14" t="s">
        <v>1624</v>
      </c>
      <c r="Q701" s="12">
        <f t="shared" si="84"/>
        <v>1</v>
      </c>
      <c r="R701" s="12" cm="1">
        <f t="array" ref="R701">SUMPRODUCT(($G$2:$G$3117=G701)*(Q701&gt;$Q$2:$Q$3117))+1</f>
        <v>1</v>
      </c>
      <c r="S701" s="12">
        <f t="shared" si="85"/>
        <v>100994</v>
      </c>
      <c r="T701" cm="1">
        <f t="array" ref="T701">SUMPRODUCT(($G$2:$G$3117=G701)*(S701&gt;$S$2:$S$3117))+1</f>
        <v>3</v>
      </c>
      <c r="U701" t="str">
        <f t="shared" si="86"/>
        <v xml:space="preserve">Kempton Park </v>
      </c>
      <c r="V701">
        <v>0</v>
      </c>
      <c r="W701" t="s">
        <v>19</v>
      </c>
      <c r="X701">
        <f t="shared" si="87"/>
        <v>2023</v>
      </c>
    </row>
    <row r="702" spans="1:24" x14ac:dyDescent="0.25">
      <c r="A702" s="10" t="str">
        <f t="shared" si="80"/>
        <v/>
      </c>
      <c r="B702" s="10" t="str">
        <f t="shared" si="81"/>
        <v/>
      </c>
      <c r="C702" s="10" t="str">
        <f t="shared" si="82"/>
        <v>Afternoon45287</v>
      </c>
      <c r="D702" s="5" t="str">
        <f>IF('by region'!$C$2="Any","Any",'Fixture list'!W702)&amp;M702&amp;IF('by region'!$I$2="Any","Any",N702)&amp;G702</f>
        <v>AnyJumpAny45287</v>
      </c>
      <c r="E702" s="5" t="e">
        <f>IF(I702=#REF!,'Fixture list'!G702,"")</f>
        <v>#REF!</v>
      </c>
      <c r="F702" s="5" t="str">
        <f t="shared" si="83"/>
        <v>452872</v>
      </c>
      <c r="G702" s="13">
        <v>45287</v>
      </c>
      <c r="H702" s="14" t="s">
        <v>27</v>
      </c>
      <c r="I702" s="14" t="s">
        <v>47</v>
      </c>
      <c r="J702" s="14" t="s">
        <v>9</v>
      </c>
      <c r="K702" s="14" t="s">
        <v>16</v>
      </c>
      <c r="L702" s="14" t="s">
        <v>11</v>
      </c>
      <c r="M702" s="14" t="s">
        <v>12</v>
      </c>
      <c r="N702" s="14" t="s">
        <v>13</v>
      </c>
      <c r="O702" s="14" t="s">
        <v>14</v>
      </c>
      <c r="P702" s="14" t="s">
        <v>1631</v>
      </c>
      <c r="Q702" s="12">
        <f t="shared" si="84"/>
        <v>1</v>
      </c>
      <c r="R702" s="12" cm="1">
        <f t="array" ref="R702">SUMPRODUCT(($G$2:$G$3117=G702)*(Q702&gt;$Q$2:$Q$3117))+1</f>
        <v>1</v>
      </c>
      <c r="S702" s="12">
        <f t="shared" si="85"/>
        <v>100993</v>
      </c>
      <c r="T702" cm="1">
        <f t="array" ref="T702">SUMPRODUCT(($G$2:$G$3117=G702)*(S702&gt;$S$2:$S$3117))+1</f>
        <v>2</v>
      </c>
      <c r="U702" t="str">
        <f t="shared" si="86"/>
        <v xml:space="preserve">Kempton Park </v>
      </c>
      <c r="V702">
        <v>0</v>
      </c>
      <c r="W702" t="s">
        <v>11</v>
      </c>
      <c r="X702">
        <f t="shared" si="87"/>
        <v>2023</v>
      </c>
    </row>
    <row r="703" spans="1:24" x14ac:dyDescent="0.25">
      <c r="A703" s="10" t="str">
        <f t="shared" si="80"/>
        <v/>
      </c>
      <c r="B703" s="10" t="str">
        <f t="shared" si="81"/>
        <v/>
      </c>
      <c r="C703" s="10" t="str">
        <f t="shared" si="82"/>
        <v>Afternoon44937</v>
      </c>
      <c r="D703" s="5" t="str">
        <f>IF('by region'!$C$2="Any","Any",'Fixture list'!W703)&amp;M703&amp;IF('by region'!$I$2="Any","Any",N703)&amp;G703</f>
        <v>AnyJumpAny44937</v>
      </c>
      <c r="E703" s="5" t="e">
        <f>IF(I703=#REF!,'Fixture list'!G703,"")</f>
        <v>#REF!</v>
      </c>
      <c r="F703" s="5" t="str">
        <f t="shared" si="83"/>
        <v>449371</v>
      </c>
      <c r="G703" s="13">
        <v>44937</v>
      </c>
      <c r="H703" s="14" t="s">
        <v>27</v>
      </c>
      <c r="I703" s="14" t="s">
        <v>44</v>
      </c>
      <c r="J703" s="14" t="s">
        <v>9</v>
      </c>
      <c r="K703" s="14" t="s">
        <v>10</v>
      </c>
      <c r="L703" s="14" t="s">
        <v>17</v>
      </c>
      <c r="M703" s="14" t="s">
        <v>12</v>
      </c>
      <c r="N703" s="14" t="s">
        <v>13</v>
      </c>
      <c r="O703" s="14" t="s">
        <v>14</v>
      </c>
      <c r="P703" s="14" t="s">
        <v>201</v>
      </c>
      <c r="Q703" s="12">
        <f t="shared" si="84"/>
        <v>1</v>
      </c>
      <c r="R703" s="12" cm="1">
        <f t="array" ref="R703">SUMPRODUCT(($G$2:$G$3117=G703)*(Q703&gt;$Q$2:$Q$3117))+1</f>
        <v>1</v>
      </c>
      <c r="S703" s="12">
        <f t="shared" si="85"/>
        <v>100996</v>
      </c>
      <c r="T703" cm="1">
        <f t="array" ref="T703">SUMPRODUCT(($G$2:$G$3117=G703)*(S703&gt;$S$2:$S$3117))+1</f>
        <v>1</v>
      </c>
      <c r="U703" t="str">
        <f t="shared" si="86"/>
        <v xml:space="preserve">Leicester </v>
      </c>
      <c r="V703">
        <v>0</v>
      </c>
      <c r="W703" t="s">
        <v>11</v>
      </c>
      <c r="X703">
        <f t="shared" si="87"/>
        <v>2023</v>
      </c>
    </row>
    <row r="704" spans="1:24" x14ac:dyDescent="0.25">
      <c r="A704" s="10" t="str">
        <f t="shared" si="80"/>
        <v/>
      </c>
      <c r="B704" s="10" t="str">
        <f t="shared" si="81"/>
        <v/>
      </c>
      <c r="C704" s="10" t="str">
        <f t="shared" si="82"/>
        <v>Afternoon44950</v>
      </c>
      <c r="D704" s="5" t="str">
        <f>IF('by region'!$C$2="Any","Any",'Fixture list'!W704)&amp;M704&amp;IF('by region'!$I$2="Any","Any",N704)&amp;G704</f>
        <v>AnyJumpAny44950</v>
      </c>
      <c r="E704" s="5" t="e">
        <f>IF(I704=#REF!,'Fixture list'!G704,"")</f>
        <v>#REF!</v>
      </c>
      <c r="F704" s="5" t="str">
        <f t="shared" si="83"/>
        <v>449501</v>
      </c>
      <c r="G704" s="13">
        <v>44950</v>
      </c>
      <c r="H704" s="14" t="s">
        <v>7</v>
      </c>
      <c r="I704" s="14" t="s">
        <v>44</v>
      </c>
      <c r="J704" s="14" t="s">
        <v>9</v>
      </c>
      <c r="K704" s="14" t="s">
        <v>10</v>
      </c>
      <c r="L704" s="14" t="s">
        <v>17</v>
      </c>
      <c r="M704" s="14" t="s">
        <v>12</v>
      </c>
      <c r="N704" s="14" t="s">
        <v>13</v>
      </c>
      <c r="O704" s="14" t="s">
        <v>14</v>
      </c>
      <c r="P704" s="14" t="s">
        <v>247</v>
      </c>
      <c r="Q704" s="12">
        <f t="shared" si="84"/>
        <v>1</v>
      </c>
      <c r="R704" s="12" cm="1">
        <f t="array" ref="R704">SUMPRODUCT(($G$2:$G$3117=G704)*(Q704&gt;$Q$2:$Q$3117))+1</f>
        <v>1</v>
      </c>
      <c r="S704" s="12">
        <f t="shared" si="85"/>
        <v>100997</v>
      </c>
      <c r="T704" cm="1">
        <f t="array" ref="T704">SUMPRODUCT(($G$2:$G$3117=G704)*(S704&gt;$S$2:$S$3117))+1</f>
        <v>1</v>
      </c>
      <c r="U704" t="str">
        <f t="shared" si="86"/>
        <v xml:space="preserve">Leicester </v>
      </c>
      <c r="V704">
        <v>0</v>
      </c>
      <c r="W704" t="s">
        <v>19</v>
      </c>
      <c r="X704">
        <f t="shared" si="87"/>
        <v>2023</v>
      </c>
    </row>
    <row r="705" spans="1:24" x14ac:dyDescent="0.25">
      <c r="A705" s="10" t="str">
        <f t="shared" si="80"/>
        <v/>
      </c>
      <c r="B705" s="10" t="str">
        <f t="shared" si="81"/>
        <v/>
      </c>
      <c r="C705" s="10" t="str">
        <f t="shared" si="82"/>
        <v>Afternoon44958</v>
      </c>
      <c r="D705" s="5" t="str">
        <f>IF('by region'!$C$2="Any","Any",'Fixture list'!W705)&amp;M705&amp;IF('by region'!$I$2="Any","Any",N705)&amp;G705</f>
        <v>AnyJumpAny44958</v>
      </c>
      <c r="E705" s="5" t="e">
        <f>IF(I705=#REF!,'Fixture list'!G705,"")</f>
        <v>#REF!</v>
      </c>
      <c r="F705" s="5" t="str">
        <f t="shared" si="83"/>
        <v>449582</v>
      </c>
      <c r="G705" s="13">
        <v>44958</v>
      </c>
      <c r="H705" s="14" t="s">
        <v>27</v>
      </c>
      <c r="I705" s="14" t="s">
        <v>44</v>
      </c>
      <c r="J705" s="14" t="s">
        <v>9</v>
      </c>
      <c r="K705" s="14" t="s">
        <v>10</v>
      </c>
      <c r="L705" s="14" t="s">
        <v>17</v>
      </c>
      <c r="M705" s="14" t="s">
        <v>12</v>
      </c>
      <c r="N705" s="14" t="s">
        <v>13</v>
      </c>
      <c r="O705" s="14" t="s">
        <v>14</v>
      </c>
      <c r="P705" s="14" t="s">
        <v>276</v>
      </c>
      <c r="Q705" s="12">
        <f t="shared" si="84"/>
        <v>1</v>
      </c>
      <c r="R705" s="12" cm="1">
        <f t="array" ref="R705">SUMPRODUCT(($G$2:$G$3117=G705)*(Q705&gt;$Q$2:$Q$3117))+1</f>
        <v>1</v>
      </c>
      <c r="S705" s="12">
        <f t="shared" si="85"/>
        <v>100998</v>
      </c>
      <c r="T705" cm="1">
        <f t="array" ref="T705">SUMPRODUCT(($G$2:$G$3117=G705)*(S705&gt;$S$2:$S$3117))+1</f>
        <v>2</v>
      </c>
      <c r="U705" t="str">
        <f t="shared" si="86"/>
        <v xml:space="preserve">Leicester </v>
      </c>
      <c r="V705">
        <v>0</v>
      </c>
      <c r="W705" t="s">
        <v>17</v>
      </c>
      <c r="X705">
        <f t="shared" si="87"/>
        <v>2023</v>
      </c>
    </row>
    <row r="706" spans="1:24" x14ac:dyDescent="0.25">
      <c r="A706" s="10" t="str">
        <f t="shared" ref="A706:A769" si="88">IF(YEAR(G706)=2024,P706,"")</f>
        <v/>
      </c>
      <c r="B706" s="10" t="str">
        <f t="shared" ref="B706:B769" si="89">IF(YEAR(G706)=2025,P706,"")</f>
        <v/>
      </c>
      <c r="C706" s="10" t="str">
        <f t="shared" ref="C706:C769" si="90">J706&amp;G706</f>
        <v>Afternoon44973</v>
      </c>
      <c r="D706" s="5" t="str">
        <f>IF('by region'!$C$2="Any","Any",'Fixture list'!W706)&amp;M706&amp;IF('by region'!$I$2="Any","Any",N706)&amp;G706</f>
        <v>AnyJumpAny44973</v>
      </c>
      <c r="E706" s="5" t="e">
        <f>IF(I706=#REF!,'Fixture list'!G706,"")</f>
        <v>#REF!</v>
      </c>
      <c r="F706" s="5" t="str">
        <f t="shared" ref="F706:F769" si="91">G706&amp;T706</f>
        <v>449731</v>
      </c>
      <c r="G706" s="13">
        <v>44973</v>
      </c>
      <c r="H706" s="14" t="s">
        <v>34</v>
      </c>
      <c r="I706" s="14" t="s">
        <v>44</v>
      </c>
      <c r="J706" s="14" t="s">
        <v>9</v>
      </c>
      <c r="K706" s="14" t="s">
        <v>10</v>
      </c>
      <c r="L706" s="14" t="s">
        <v>17</v>
      </c>
      <c r="M706" s="14" t="s">
        <v>12</v>
      </c>
      <c r="N706" s="14" t="s">
        <v>13</v>
      </c>
      <c r="O706" s="14" t="s">
        <v>14</v>
      </c>
      <c r="P706" s="14" t="s">
        <v>329</v>
      </c>
      <c r="Q706" s="12">
        <f t="shared" ref="Q706:Q769" si="92">IF(J706="Afternoon",1,IF(J706="Evening",2,IF(J706="Floodlit",3,4)))</f>
        <v>1</v>
      </c>
      <c r="R706" s="12" cm="1">
        <f t="array" ref="R706">SUMPRODUCT(($G$2:$G$3117=G706)*(Q706&gt;$Q$2:$Q$3117))+1</f>
        <v>1</v>
      </c>
      <c r="S706" s="12">
        <f t="shared" ref="S706:S769" si="93">(R706*100000)+P706</f>
        <v>100999</v>
      </c>
      <c r="T706" cm="1">
        <f t="array" ref="T706">SUMPRODUCT(($G$2:$G$3117=G706)*(S706&gt;$S$2:$S$3117))+1</f>
        <v>1</v>
      </c>
      <c r="U706" t="str">
        <f t="shared" ref="U706:U769" si="94">_xlfn.CONCAT(IF(M706="Flat",UPPER(I706),I706)," ",IF(J706="Evening","†",IF(J706="Floodlit","#","")))</f>
        <v xml:space="preserve">Leicester </v>
      </c>
      <c r="V706">
        <v>0</v>
      </c>
      <c r="W706" t="s">
        <v>11</v>
      </c>
      <c r="X706">
        <f t="shared" ref="X706:X769" si="95">YEAR(G706)</f>
        <v>2023</v>
      </c>
    </row>
    <row r="707" spans="1:24" x14ac:dyDescent="0.25">
      <c r="A707" s="10" t="str">
        <f t="shared" si="88"/>
        <v/>
      </c>
      <c r="B707" s="10" t="str">
        <f t="shared" si="89"/>
        <v/>
      </c>
      <c r="C707" s="10" t="str">
        <f t="shared" si="90"/>
        <v>Afternoon44985</v>
      </c>
      <c r="D707" s="5" t="str">
        <f>IF('by region'!$C$2="Any","Any",'Fixture list'!W707)&amp;M707&amp;IF('by region'!$I$2="Any","Any",N707)&amp;G707</f>
        <v>AnyJumpAny44985</v>
      </c>
      <c r="E707" s="5" t="e">
        <f>IF(I707=#REF!,'Fixture list'!G707,"")</f>
        <v>#REF!</v>
      </c>
      <c r="F707" s="5" t="str">
        <f t="shared" si="91"/>
        <v>449852</v>
      </c>
      <c r="G707" s="13">
        <v>44985</v>
      </c>
      <c r="H707" s="14" t="s">
        <v>7</v>
      </c>
      <c r="I707" s="14" t="s">
        <v>44</v>
      </c>
      <c r="J707" s="14" t="s">
        <v>9</v>
      </c>
      <c r="K707" s="14" t="s">
        <v>10</v>
      </c>
      <c r="L707" s="14" t="s">
        <v>17</v>
      </c>
      <c r="M707" s="14" t="s">
        <v>12</v>
      </c>
      <c r="N707" s="14" t="s">
        <v>13</v>
      </c>
      <c r="O707" s="14" t="s">
        <v>14</v>
      </c>
      <c r="P707" s="14" t="s">
        <v>372</v>
      </c>
      <c r="Q707" s="12">
        <f t="shared" si="92"/>
        <v>1</v>
      </c>
      <c r="R707" s="12" cm="1">
        <f t="array" ref="R707">SUMPRODUCT(($G$2:$G$3117=G707)*(Q707&gt;$Q$2:$Q$3117))+1</f>
        <v>1</v>
      </c>
      <c r="S707" s="12">
        <f t="shared" si="93"/>
        <v>101000</v>
      </c>
      <c r="T707" cm="1">
        <f t="array" ref="T707">SUMPRODUCT(($G$2:$G$3117=G707)*(S707&gt;$S$2:$S$3117))+1</f>
        <v>2</v>
      </c>
      <c r="U707" t="str">
        <f t="shared" si="94"/>
        <v xml:space="preserve">Leicester </v>
      </c>
      <c r="V707">
        <v>0</v>
      </c>
      <c r="W707" t="s">
        <v>11</v>
      </c>
      <c r="X707">
        <f t="shared" si="95"/>
        <v>2023</v>
      </c>
    </row>
    <row r="708" spans="1:24" x14ac:dyDescent="0.25">
      <c r="A708" s="10" t="str">
        <f t="shared" si="88"/>
        <v/>
      </c>
      <c r="B708" s="10" t="str">
        <f t="shared" si="89"/>
        <v/>
      </c>
      <c r="C708" s="10" t="str">
        <f t="shared" si="90"/>
        <v>Afternoon44995</v>
      </c>
      <c r="D708" s="5" t="str">
        <f>IF('by region'!$C$2="Any","Any",'Fixture list'!W708)&amp;M708&amp;IF('by region'!$I$2="Any","Any",N708)&amp;G708</f>
        <v>AnyJumpAny44995</v>
      </c>
      <c r="E708" s="5" t="e">
        <f>IF(I708=#REF!,'Fixture list'!G708,"")</f>
        <v>#REF!</v>
      </c>
      <c r="F708" s="5" t="str">
        <f t="shared" si="91"/>
        <v>449953</v>
      </c>
      <c r="G708" s="13">
        <v>44995</v>
      </c>
      <c r="H708" s="14" t="s">
        <v>35</v>
      </c>
      <c r="I708" s="14" t="s">
        <v>44</v>
      </c>
      <c r="J708" s="14" t="s">
        <v>9</v>
      </c>
      <c r="K708" s="14" t="s">
        <v>10</v>
      </c>
      <c r="L708" s="14" t="s">
        <v>17</v>
      </c>
      <c r="M708" s="14" t="s">
        <v>12</v>
      </c>
      <c r="N708" s="14" t="s">
        <v>13</v>
      </c>
      <c r="O708" s="14" t="s">
        <v>14</v>
      </c>
      <c r="P708" s="14" t="s">
        <v>409</v>
      </c>
      <c r="Q708" s="12">
        <f t="shared" si="92"/>
        <v>1</v>
      </c>
      <c r="R708" s="12" cm="1">
        <f t="array" ref="R708">SUMPRODUCT(($G$2:$G$3117=G708)*(Q708&gt;$Q$2:$Q$3117))+1</f>
        <v>1</v>
      </c>
      <c r="S708" s="12">
        <f t="shared" si="93"/>
        <v>101001</v>
      </c>
      <c r="T708" cm="1">
        <f t="array" ref="T708">SUMPRODUCT(($G$2:$G$3117=G708)*(S708&gt;$S$2:$S$3117))+1</f>
        <v>3</v>
      </c>
      <c r="U708" t="str">
        <f t="shared" si="94"/>
        <v xml:space="preserve">Leicester </v>
      </c>
      <c r="V708">
        <v>0</v>
      </c>
      <c r="W708" t="s">
        <v>11</v>
      </c>
      <c r="X708">
        <f t="shared" si="95"/>
        <v>2023</v>
      </c>
    </row>
    <row r="709" spans="1:24" x14ac:dyDescent="0.25">
      <c r="A709" s="10" t="str">
        <f t="shared" si="88"/>
        <v/>
      </c>
      <c r="B709" s="10" t="str">
        <f t="shared" si="89"/>
        <v/>
      </c>
      <c r="C709" s="10" t="str">
        <f t="shared" si="90"/>
        <v>Afternoon45030</v>
      </c>
      <c r="D709" s="5" t="str">
        <f>IF('by region'!$C$2="Any","Any",'Fixture list'!W709)&amp;M709&amp;IF('by region'!$I$2="Any","Any",N709)&amp;G709</f>
        <v>AnyFlatAny45030</v>
      </c>
      <c r="E709" s="5" t="e">
        <f>IF(I709=#REF!,'Fixture list'!G709,"")</f>
        <v>#REF!</v>
      </c>
      <c r="F709" s="5" t="str">
        <f t="shared" si="91"/>
        <v>450301</v>
      </c>
      <c r="G709" s="13">
        <v>45030</v>
      </c>
      <c r="H709" s="14" t="s">
        <v>35</v>
      </c>
      <c r="I709" s="14" t="s">
        <v>44</v>
      </c>
      <c r="J709" s="14" t="s">
        <v>9</v>
      </c>
      <c r="K709" s="14" t="s">
        <v>10</v>
      </c>
      <c r="L709" s="14" t="s">
        <v>17</v>
      </c>
      <c r="M709" s="14" t="s">
        <v>25</v>
      </c>
      <c r="N709" s="14" t="s">
        <v>13</v>
      </c>
      <c r="O709" s="14" t="s">
        <v>14</v>
      </c>
      <c r="P709" s="14" t="s">
        <v>537</v>
      </c>
      <c r="Q709" s="12">
        <f t="shared" si="92"/>
        <v>1</v>
      </c>
      <c r="R709" s="12" cm="1">
        <f t="array" ref="R709">SUMPRODUCT(($G$2:$G$3117=G709)*(Q709&gt;$Q$2:$Q$3117))+1</f>
        <v>1</v>
      </c>
      <c r="S709" s="12">
        <f t="shared" si="93"/>
        <v>101003</v>
      </c>
      <c r="T709" cm="1">
        <f t="array" ref="T709">SUMPRODUCT(($G$2:$G$3117=G709)*(S709&gt;$S$2:$S$3117))+1</f>
        <v>1</v>
      </c>
      <c r="U709" t="str">
        <f t="shared" si="94"/>
        <v xml:space="preserve">LEICESTER </v>
      </c>
      <c r="V709">
        <v>0</v>
      </c>
      <c r="W709" t="s">
        <v>17</v>
      </c>
      <c r="X709">
        <f t="shared" si="95"/>
        <v>2023</v>
      </c>
    </row>
    <row r="710" spans="1:24" x14ac:dyDescent="0.25">
      <c r="A710" s="10" t="str">
        <f t="shared" si="88"/>
        <v/>
      </c>
      <c r="B710" s="10" t="str">
        <f t="shared" si="89"/>
        <v/>
      </c>
      <c r="C710" s="10" t="str">
        <f t="shared" si="90"/>
        <v>Afternoon45045</v>
      </c>
      <c r="D710" s="5" t="str">
        <f>IF('by region'!$C$2="Any","Any",'Fixture list'!W710)&amp;M710&amp;IF('by region'!$I$2="Any","Any",N710)&amp;G710</f>
        <v>AnyFlatAny45045</v>
      </c>
      <c r="E710" s="5" t="e">
        <f>IF(I710=#REF!,'Fixture list'!G710,"")</f>
        <v>#REF!</v>
      </c>
      <c r="F710" s="5" t="str">
        <f t="shared" si="91"/>
        <v>450452</v>
      </c>
      <c r="G710" s="13">
        <v>45045</v>
      </c>
      <c r="H710" s="14" t="s">
        <v>37</v>
      </c>
      <c r="I710" s="14" t="s">
        <v>44</v>
      </c>
      <c r="J710" s="14" t="s">
        <v>9</v>
      </c>
      <c r="K710" s="14" t="s">
        <v>10</v>
      </c>
      <c r="L710" s="14" t="s">
        <v>17</v>
      </c>
      <c r="M710" s="14" t="s">
        <v>25</v>
      </c>
      <c r="N710" s="14" t="s">
        <v>13</v>
      </c>
      <c r="O710" s="14" t="s">
        <v>14</v>
      </c>
      <c r="P710" s="14" t="s">
        <v>600</v>
      </c>
      <c r="Q710" s="12">
        <f t="shared" si="92"/>
        <v>1</v>
      </c>
      <c r="R710" s="12" cm="1">
        <f t="array" ref="R710">SUMPRODUCT(($G$2:$G$3117=G710)*(Q710&gt;$Q$2:$Q$3117))+1</f>
        <v>1</v>
      </c>
      <c r="S710" s="12">
        <f t="shared" si="93"/>
        <v>101004</v>
      </c>
      <c r="T710" cm="1">
        <f t="array" ref="T710">SUMPRODUCT(($G$2:$G$3117=G710)*(S710&gt;$S$2:$S$3117))+1</f>
        <v>2</v>
      </c>
      <c r="U710" t="str">
        <f t="shared" si="94"/>
        <v xml:space="preserve">LEICESTER </v>
      </c>
      <c r="V710">
        <v>0</v>
      </c>
      <c r="W710" t="s">
        <v>19</v>
      </c>
      <c r="X710">
        <f t="shared" si="95"/>
        <v>2023</v>
      </c>
    </row>
    <row r="711" spans="1:24" x14ac:dyDescent="0.25">
      <c r="A711" s="10" t="str">
        <f t="shared" si="88"/>
        <v/>
      </c>
      <c r="B711" s="10" t="str">
        <f t="shared" si="89"/>
        <v/>
      </c>
      <c r="C711" s="10" t="str">
        <f t="shared" si="90"/>
        <v>Evening45059</v>
      </c>
      <c r="D711" s="5" t="str">
        <f>IF('by region'!$C$2="Any","Any",'Fixture list'!W711)&amp;M711&amp;IF('by region'!$I$2="Any","Any",N711)&amp;G711</f>
        <v>AnyFlatAny45059</v>
      </c>
      <c r="E711" s="5" t="e">
        <f>IF(I711=#REF!,'Fixture list'!G711,"")</f>
        <v>#REF!</v>
      </c>
      <c r="F711" s="5" t="str">
        <f t="shared" si="91"/>
        <v>450596</v>
      </c>
      <c r="G711" s="13">
        <v>45059</v>
      </c>
      <c r="H711" s="14" t="s">
        <v>37</v>
      </c>
      <c r="I711" s="14" t="s">
        <v>44</v>
      </c>
      <c r="J711" s="14" t="s">
        <v>80</v>
      </c>
      <c r="K711" s="14" t="s">
        <v>10</v>
      </c>
      <c r="L711" s="14" t="s">
        <v>17</v>
      </c>
      <c r="M711" s="14" t="s">
        <v>25</v>
      </c>
      <c r="N711" s="14" t="s">
        <v>13</v>
      </c>
      <c r="O711" s="14" t="s">
        <v>14</v>
      </c>
      <c r="P711" s="14" t="s">
        <v>667</v>
      </c>
      <c r="Q711" s="12">
        <f t="shared" si="92"/>
        <v>2</v>
      </c>
      <c r="R711" s="12" cm="1">
        <f t="array" ref="R711">SUMPRODUCT(($G$2:$G$3117=G711)*(Q711&gt;$Q$2:$Q$3117))+1</f>
        <v>6</v>
      </c>
      <c r="S711" s="12">
        <f t="shared" si="93"/>
        <v>601002</v>
      </c>
      <c r="T711" cm="1">
        <f t="array" ref="T711">SUMPRODUCT(($G$2:$G$3117=G711)*(S711&gt;$S$2:$S$3117))+1</f>
        <v>6</v>
      </c>
      <c r="U711" t="str">
        <f t="shared" si="94"/>
        <v>LEICESTER †</v>
      </c>
      <c r="V711">
        <v>0</v>
      </c>
      <c r="W711" t="s">
        <v>17</v>
      </c>
      <c r="X711">
        <f t="shared" si="95"/>
        <v>2023</v>
      </c>
    </row>
    <row r="712" spans="1:24" x14ac:dyDescent="0.25">
      <c r="A712" s="10" t="str">
        <f t="shared" si="88"/>
        <v/>
      </c>
      <c r="B712" s="10" t="str">
        <f t="shared" si="89"/>
        <v/>
      </c>
      <c r="C712" s="10" t="str">
        <f t="shared" si="90"/>
        <v>Afternoon45075</v>
      </c>
      <c r="D712" s="5" t="str">
        <f>IF('by region'!$C$2="Any","Any",'Fixture list'!W712)&amp;M712&amp;IF('by region'!$I$2="Any","Any",N712)&amp;G712</f>
        <v>AnyFlatAny45075</v>
      </c>
      <c r="E712" s="5" t="e">
        <f>IF(I712=#REF!,'Fixture list'!G712,"")</f>
        <v>#REF!</v>
      </c>
      <c r="F712" s="5" t="str">
        <f t="shared" si="91"/>
        <v>450754</v>
      </c>
      <c r="G712" s="13">
        <v>45075</v>
      </c>
      <c r="H712" s="14" t="s">
        <v>42</v>
      </c>
      <c r="I712" s="14" t="s">
        <v>44</v>
      </c>
      <c r="J712" s="14" t="s">
        <v>9</v>
      </c>
      <c r="K712" s="14" t="s">
        <v>10</v>
      </c>
      <c r="L712" s="14" t="s">
        <v>17</v>
      </c>
      <c r="M712" s="14" t="s">
        <v>25</v>
      </c>
      <c r="N712" s="14" t="s">
        <v>13</v>
      </c>
      <c r="O712" s="14" t="s">
        <v>14</v>
      </c>
      <c r="P712" s="14" t="s">
        <v>740</v>
      </c>
      <c r="Q712" s="12">
        <f t="shared" si="92"/>
        <v>1</v>
      </c>
      <c r="R712" s="12" cm="1">
        <f t="array" ref="R712">SUMPRODUCT(($G$2:$G$3117=G712)*(Q712&gt;$Q$2:$Q$3117))+1</f>
        <v>1</v>
      </c>
      <c r="S712" s="12">
        <f t="shared" si="93"/>
        <v>101006</v>
      </c>
      <c r="T712" cm="1">
        <f t="array" ref="T712">SUMPRODUCT(($G$2:$G$3117=G712)*(S712&gt;$S$2:$S$3117))+1</f>
        <v>4</v>
      </c>
      <c r="U712" t="str">
        <f t="shared" si="94"/>
        <v xml:space="preserve">LEICESTER </v>
      </c>
      <c r="V712">
        <v>0</v>
      </c>
      <c r="W712" t="s">
        <v>19</v>
      </c>
      <c r="X712">
        <f t="shared" si="95"/>
        <v>2023</v>
      </c>
    </row>
    <row r="713" spans="1:24" x14ac:dyDescent="0.25">
      <c r="A713" s="10" t="str">
        <f t="shared" si="88"/>
        <v/>
      </c>
      <c r="B713" s="10" t="str">
        <f t="shared" si="89"/>
        <v/>
      </c>
      <c r="C713" s="10" t="str">
        <f t="shared" si="90"/>
        <v>Afternoon45076</v>
      </c>
      <c r="D713" s="5" t="str">
        <f>IF('by region'!$C$2="Any","Any",'Fixture list'!W713)&amp;M713&amp;IF('by region'!$I$2="Any","Any",N713)&amp;G713</f>
        <v>AnyFlatAny45076</v>
      </c>
      <c r="E713" s="5" t="e">
        <f>IF(I713=#REF!,'Fixture list'!G713,"")</f>
        <v>#REF!</v>
      </c>
      <c r="F713" s="5" t="str">
        <f t="shared" si="91"/>
        <v>450762</v>
      </c>
      <c r="G713" s="13">
        <v>45076</v>
      </c>
      <c r="H713" s="14" t="s">
        <v>7</v>
      </c>
      <c r="I713" s="14" t="s">
        <v>44</v>
      </c>
      <c r="J713" s="14" t="s">
        <v>9</v>
      </c>
      <c r="K713" s="14" t="s">
        <v>10</v>
      </c>
      <c r="L713" s="14" t="s">
        <v>17</v>
      </c>
      <c r="M713" s="14" t="s">
        <v>25</v>
      </c>
      <c r="N713" s="14" t="s">
        <v>13</v>
      </c>
      <c r="O713" s="14" t="s">
        <v>14</v>
      </c>
      <c r="P713" s="14" t="s">
        <v>747</v>
      </c>
      <c r="Q713" s="12">
        <f t="shared" si="92"/>
        <v>1</v>
      </c>
      <c r="R713" s="12" cm="1">
        <f t="array" ref="R713">SUMPRODUCT(($G$2:$G$3117=G713)*(Q713&gt;$Q$2:$Q$3117))+1</f>
        <v>1</v>
      </c>
      <c r="S713" s="12">
        <f t="shared" si="93"/>
        <v>101007</v>
      </c>
      <c r="T713" cm="1">
        <f t="array" ref="T713">SUMPRODUCT(($G$2:$G$3117=G713)*(S713&gt;$S$2:$S$3117))+1</f>
        <v>2</v>
      </c>
      <c r="U713" t="str">
        <f t="shared" si="94"/>
        <v xml:space="preserve">LEICESTER </v>
      </c>
      <c r="V713">
        <v>0</v>
      </c>
      <c r="W713" t="s">
        <v>17</v>
      </c>
      <c r="X713">
        <f t="shared" si="95"/>
        <v>2023</v>
      </c>
    </row>
    <row r="714" spans="1:24" x14ac:dyDescent="0.25">
      <c r="A714" s="10" t="str">
        <f t="shared" si="88"/>
        <v/>
      </c>
      <c r="B714" s="10" t="str">
        <f t="shared" si="89"/>
        <v/>
      </c>
      <c r="C714" s="10" t="str">
        <f t="shared" si="90"/>
        <v>Afternoon45083</v>
      </c>
      <c r="D714" s="5" t="str">
        <f>IF('by region'!$C$2="Any","Any",'Fixture list'!W714)&amp;M714&amp;IF('by region'!$I$2="Any","Any",N714)&amp;G714</f>
        <v>AnyFlatAny45083</v>
      </c>
      <c r="E714" s="5" t="e">
        <f>IF(I714=#REF!,'Fixture list'!G714,"")</f>
        <v>#REF!</v>
      </c>
      <c r="F714" s="5" t="str">
        <f t="shared" si="91"/>
        <v>450832</v>
      </c>
      <c r="G714" s="13">
        <v>45083</v>
      </c>
      <c r="H714" s="14" t="s">
        <v>7</v>
      </c>
      <c r="I714" s="14" t="s">
        <v>44</v>
      </c>
      <c r="J714" s="14" t="s">
        <v>9</v>
      </c>
      <c r="K714" s="14" t="s">
        <v>10</v>
      </c>
      <c r="L714" s="14" t="s">
        <v>17</v>
      </c>
      <c r="M714" s="14" t="s">
        <v>25</v>
      </c>
      <c r="N714" s="14" t="s">
        <v>13</v>
      </c>
      <c r="O714" s="14" t="s">
        <v>14</v>
      </c>
      <c r="P714" s="14" t="s">
        <v>779</v>
      </c>
      <c r="Q714" s="12">
        <f t="shared" si="92"/>
        <v>1</v>
      </c>
      <c r="R714" s="12" cm="1">
        <f t="array" ref="R714">SUMPRODUCT(($G$2:$G$3117=G714)*(Q714&gt;$Q$2:$Q$3117))+1</f>
        <v>1</v>
      </c>
      <c r="S714" s="12">
        <f t="shared" si="93"/>
        <v>101005</v>
      </c>
      <c r="T714" cm="1">
        <f t="array" ref="T714">SUMPRODUCT(($G$2:$G$3117=G714)*(S714&gt;$S$2:$S$3117))+1</f>
        <v>2</v>
      </c>
      <c r="U714" t="str">
        <f t="shared" si="94"/>
        <v xml:space="preserve">LEICESTER </v>
      </c>
      <c r="V714">
        <v>0</v>
      </c>
      <c r="W714" t="s">
        <v>11</v>
      </c>
      <c r="X714">
        <f t="shared" si="95"/>
        <v>2023</v>
      </c>
    </row>
    <row r="715" spans="1:24" x14ac:dyDescent="0.25">
      <c r="A715" s="10" t="str">
        <f t="shared" si="88"/>
        <v/>
      </c>
      <c r="B715" s="10" t="str">
        <f t="shared" si="89"/>
        <v/>
      </c>
      <c r="C715" s="10" t="str">
        <f t="shared" si="90"/>
        <v>Evening45094</v>
      </c>
      <c r="D715" s="5" t="str">
        <f>IF('by region'!$C$2="Any","Any",'Fixture list'!W715)&amp;M715&amp;IF('by region'!$I$2="Any","Any",N715)&amp;G715</f>
        <v>AnyFlatAny45094</v>
      </c>
      <c r="E715" s="5" t="e">
        <f>IF(I715=#REF!,'Fixture list'!G715,"")</f>
        <v>#REF!</v>
      </c>
      <c r="F715" s="5" t="str">
        <f t="shared" si="91"/>
        <v>450945</v>
      </c>
      <c r="G715" s="13">
        <v>45094</v>
      </c>
      <c r="H715" s="14" t="s">
        <v>37</v>
      </c>
      <c r="I715" s="14" t="s">
        <v>44</v>
      </c>
      <c r="J715" s="14" t="s">
        <v>80</v>
      </c>
      <c r="K715" s="14" t="s">
        <v>10</v>
      </c>
      <c r="L715" s="14" t="s">
        <v>17</v>
      </c>
      <c r="M715" s="14" t="s">
        <v>25</v>
      </c>
      <c r="N715" s="14" t="s">
        <v>13</v>
      </c>
      <c r="O715" s="14" t="s">
        <v>14</v>
      </c>
      <c r="P715" s="14" t="s">
        <v>832</v>
      </c>
      <c r="Q715" s="12">
        <f t="shared" si="92"/>
        <v>2</v>
      </c>
      <c r="R715" s="12" cm="1">
        <f t="array" ref="R715">SUMPRODUCT(($G$2:$G$3117=G715)*(Q715&gt;$Q$2:$Q$3117))+1</f>
        <v>6</v>
      </c>
      <c r="S715" s="12">
        <f t="shared" si="93"/>
        <v>601008</v>
      </c>
      <c r="T715" cm="1">
        <f t="array" ref="T715">SUMPRODUCT(($G$2:$G$3117=G715)*(S715&gt;$S$2:$S$3117))+1</f>
        <v>5</v>
      </c>
      <c r="U715" t="str">
        <f t="shared" si="94"/>
        <v>LEICESTER †</v>
      </c>
      <c r="V715">
        <v>0</v>
      </c>
      <c r="W715" t="s">
        <v>19</v>
      </c>
      <c r="X715">
        <f t="shared" si="95"/>
        <v>2023</v>
      </c>
    </row>
    <row r="716" spans="1:24" x14ac:dyDescent="0.25">
      <c r="A716" s="10" t="str">
        <f t="shared" si="88"/>
        <v/>
      </c>
      <c r="B716" s="10" t="str">
        <f t="shared" si="89"/>
        <v/>
      </c>
      <c r="C716" s="10" t="str">
        <f t="shared" si="90"/>
        <v>Evening45106</v>
      </c>
      <c r="D716" s="5" t="str">
        <f>IF('by region'!$C$2="Any","Any",'Fixture list'!W716)&amp;M716&amp;IF('by region'!$I$2="Any","Any",N716)&amp;G716</f>
        <v>AnyFlatAny45106</v>
      </c>
      <c r="E716" s="5" t="e">
        <f>IF(I716=#REF!,'Fixture list'!G716,"")</f>
        <v>#REF!</v>
      </c>
      <c r="F716" s="5" t="str">
        <f t="shared" si="91"/>
        <v>451065</v>
      </c>
      <c r="G716" s="13">
        <v>45106</v>
      </c>
      <c r="H716" s="14" t="s">
        <v>34</v>
      </c>
      <c r="I716" s="14" t="s">
        <v>44</v>
      </c>
      <c r="J716" s="14" t="s">
        <v>80</v>
      </c>
      <c r="K716" s="14" t="s">
        <v>10</v>
      </c>
      <c r="L716" s="14" t="s">
        <v>17</v>
      </c>
      <c r="M716" s="14" t="s">
        <v>25</v>
      </c>
      <c r="N716" s="14" t="s">
        <v>13</v>
      </c>
      <c r="O716" s="14" t="s">
        <v>14</v>
      </c>
      <c r="P716" s="14" t="s">
        <v>890</v>
      </c>
      <c r="Q716" s="12">
        <f t="shared" si="92"/>
        <v>2</v>
      </c>
      <c r="R716" s="12" cm="1">
        <f t="array" ref="R716">SUMPRODUCT(($G$2:$G$3117=G716)*(Q716&gt;$Q$2:$Q$3117))+1</f>
        <v>4</v>
      </c>
      <c r="S716" s="12">
        <f t="shared" si="93"/>
        <v>401018</v>
      </c>
      <c r="T716" cm="1">
        <f t="array" ref="T716">SUMPRODUCT(($G$2:$G$3117=G716)*(S716&gt;$S$2:$S$3117))+1</f>
        <v>5</v>
      </c>
      <c r="U716" t="str">
        <f t="shared" si="94"/>
        <v>LEICESTER †</v>
      </c>
      <c r="V716">
        <v>0</v>
      </c>
      <c r="W716" t="s">
        <v>19</v>
      </c>
      <c r="X716">
        <f t="shared" si="95"/>
        <v>2023</v>
      </c>
    </row>
    <row r="717" spans="1:24" x14ac:dyDescent="0.25">
      <c r="A717" s="10" t="str">
        <f t="shared" si="88"/>
        <v/>
      </c>
      <c r="B717" s="10" t="str">
        <f t="shared" si="89"/>
        <v/>
      </c>
      <c r="C717" s="10" t="str">
        <f t="shared" si="90"/>
        <v>Afternoon45115</v>
      </c>
      <c r="D717" s="5" t="str">
        <f>IF('by region'!$C$2="Any","Any",'Fixture list'!W717)&amp;M717&amp;IF('by region'!$I$2="Any","Any",N717)&amp;G717</f>
        <v>AnyFlatAny45115</v>
      </c>
      <c r="E717" s="5" t="e">
        <f>IF(I717=#REF!,'Fixture list'!G717,"")</f>
        <v>#REF!</v>
      </c>
      <c r="F717" s="5" t="str">
        <f t="shared" si="91"/>
        <v>451153</v>
      </c>
      <c r="G717" s="13">
        <v>45115</v>
      </c>
      <c r="H717" s="14" t="s">
        <v>37</v>
      </c>
      <c r="I717" s="14" t="s">
        <v>44</v>
      </c>
      <c r="J717" s="14" t="s">
        <v>9</v>
      </c>
      <c r="K717" s="14" t="s">
        <v>10</v>
      </c>
      <c r="L717" s="14" t="s">
        <v>17</v>
      </c>
      <c r="M717" s="14" t="s">
        <v>25</v>
      </c>
      <c r="N717" s="14" t="s">
        <v>13</v>
      </c>
      <c r="O717" s="14" t="s">
        <v>14</v>
      </c>
      <c r="P717" s="14" t="s">
        <v>935</v>
      </c>
      <c r="Q717" s="12">
        <f t="shared" si="92"/>
        <v>1</v>
      </c>
      <c r="R717" s="12" cm="1">
        <f t="array" ref="R717">SUMPRODUCT(($G$2:$G$3117=G717)*(Q717&gt;$Q$2:$Q$3117))+1</f>
        <v>1</v>
      </c>
      <c r="S717" s="12">
        <f t="shared" si="93"/>
        <v>101011</v>
      </c>
      <c r="T717" cm="1">
        <f t="array" ref="T717">SUMPRODUCT(($G$2:$G$3117=G717)*(S717&gt;$S$2:$S$3117))+1</f>
        <v>3</v>
      </c>
      <c r="U717" t="str">
        <f t="shared" si="94"/>
        <v xml:space="preserve">LEICESTER </v>
      </c>
      <c r="V717">
        <v>0</v>
      </c>
      <c r="W717" t="s">
        <v>19</v>
      </c>
      <c r="X717">
        <f t="shared" si="95"/>
        <v>2023</v>
      </c>
    </row>
    <row r="718" spans="1:24" x14ac:dyDescent="0.25">
      <c r="A718" s="10" t="str">
        <f t="shared" si="88"/>
        <v/>
      </c>
      <c r="B718" s="10" t="str">
        <f t="shared" si="89"/>
        <v/>
      </c>
      <c r="C718" s="10" t="str">
        <f t="shared" si="90"/>
        <v>Afternoon45127</v>
      </c>
      <c r="D718" s="5" t="str">
        <f>IF('by region'!$C$2="Any","Any",'Fixture list'!W718)&amp;M718&amp;IF('by region'!$I$2="Any","Any",N718)&amp;G718</f>
        <v>AnyFlatAny45127</v>
      </c>
      <c r="E718" s="5" t="e">
        <f>IF(I718=#REF!,'Fixture list'!G718,"")</f>
        <v>#REF!</v>
      </c>
      <c r="F718" s="5" t="str">
        <f t="shared" si="91"/>
        <v>451273</v>
      </c>
      <c r="G718" s="13">
        <v>45127</v>
      </c>
      <c r="H718" s="14" t="s">
        <v>34</v>
      </c>
      <c r="I718" s="14" t="s">
        <v>44</v>
      </c>
      <c r="J718" s="14" t="s">
        <v>9</v>
      </c>
      <c r="K718" s="14" t="s">
        <v>10</v>
      </c>
      <c r="L718" s="14" t="s">
        <v>17</v>
      </c>
      <c r="M718" s="14" t="s">
        <v>25</v>
      </c>
      <c r="N718" s="14" t="s">
        <v>13</v>
      </c>
      <c r="O718" s="14" t="s">
        <v>14</v>
      </c>
      <c r="P718" s="14" t="s">
        <v>988</v>
      </c>
      <c r="Q718" s="12">
        <f t="shared" si="92"/>
        <v>1</v>
      </c>
      <c r="R718" s="12" cm="1">
        <f t="array" ref="R718">SUMPRODUCT(($G$2:$G$3117=G718)*(Q718&gt;$Q$2:$Q$3117))+1</f>
        <v>1</v>
      </c>
      <c r="S718" s="12">
        <f t="shared" si="93"/>
        <v>101009</v>
      </c>
      <c r="T718" cm="1">
        <f t="array" ref="T718">SUMPRODUCT(($G$2:$G$3117=G718)*(S718&gt;$S$2:$S$3117))+1</f>
        <v>3</v>
      </c>
      <c r="U718" t="str">
        <f t="shared" si="94"/>
        <v xml:space="preserve">LEICESTER </v>
      </c>
      <c r="V718">
        <v>0</v>
      </c>
      <c r="W718" t="s">
        <v>19</v>
      </c>
      <c r="X718">
        <f t="shared" si="95"/>
        <v>2023</v>
      </c>
    </row>
    <row r="719" spans="1:24" x14ac:dyDescent="0.25">
      <c r="A719" s="10" t="str">
        <f t="shared" si="88"/>
        <v/>
      </c>
      <c r="B719" s="10" t="str">
        <f t="shared" si="89"/>
        <v/>
      </c>
      <c r="C719" s="10" t="str">
        <f t="shared" si="90"/>
        <v>Evening45133</v>
      </c>
      <c r="D719" s="5" t="str">
        <f>IF('by region'!$C$2="Any","Any",'Fixture list'!W719)&amp;M719&amp;IF('by region'!$I$2="Any","Any",N719)&amp;G719</f>
        <v>AnyFlatAny45133</v>
      </c>
      <c r="E719" s="5" t="e">
        <f>IF(I719=#REF!,'Fixture list'!G719,"")</f>
        <v>#REF!</v>
      </c>
      <c r="F719" s="5" t="str">
        <f t="shared" si="91"/>
        <v>451334</v>
      </c>
      <c r="G719" s="13">
        <v>45133</v>
      </c>
      <c r="H719" s="14" t="s">
        <v>27</v>
      </c>
      <c r="I719" s="14" t="s">
        <v>44</v>
      </c>
      <c r="J719" s="14" t="s">
        <v>80</v>
      </c>
      <c r="K719" s="14" t="s">
        <v>10</v>
      </c>
      <c r="L719" s="14" t="s">
        <v>17</v>
      </c>
      <c r="M719" s="14" t="s">
        <v>25</v>
      </c>
      <c r="N719" s="14" t="s">
        <v>13</v>
      </c>
      <c r="O719" s="14" t="s">
        <v>14</v>
      </c>
      <c r="P719" s="14" t="s">
        <v>1016</v>
      </c>
      <c r="Q719" s="12">
        <f t="shared" si="92"/>
        <v>2</v>
      </c>
      <c r="R719" s="12" cm="1">
        <f t="array" ref="R719">SUMPRODUCT(($G$2:$G$3117=G719)*(Q719&gt;$Q$2:$Q$3117))+1</f>
        <v>4</v>
      </c>
      <c r="S719" s="12">
        <f t="shared" si="93"/>
        <v>401010</v>
      </c>
      <c r="T719" cm="1">
        <f t="array" ref="T719">SUMPRODUCT(($G$2:$G$3117=G719)*(S719&gt;$S$2:$S$3117))+1</f>
        <v>4</v>
      </c>
      <c r="U719" t="str">
        <f t="shared" si="94"/>
        <v>LEICESTER †</v>
      </c>
      <c r="V719">
        <v>0</v>
      </c>
      <c r="W719" t="s">
        <v>11</v>
      </c>
      <c r="X719">
        <f t="shared" si="95"/>
        <v>2023</v>
      </c>
    </row>
    <row r="720" spans="1:24" x14ac:dyDescent="0.25">
      <c r="A720" s="10" t="str">
        <f t="shared" si="88"/>
        <v/>
      </c>
      <c r="B720" s="10" t="str">
        <f t="shared" si="89"/>
        <v/>
      </c>
      <c r="C720" s="10" t="str">
        <f t="shared" si="90"/>
        <v>Evening45140</v>
      </c>
      <c r="D720" s="5" t="str">
        <f>IF('by region'!$C$2="Any","Any",'Fixture list'!W720)&amp;M720&amp;IF('by region'!$I$2="Any","Any",N720)&amp;G720</f>
        <v>AnyFlatAny45140</v>
      </c>
      <c r="E720" s="5" t="e">
        <f>IF(I720=#REF!,'Fixture list'!G720,"")</f>
        <v>#REF!</v>
      </c>
      <c r="F720" s="5" t="str">
        <f t="shared" si="91"/>
        <v>451405</v>
      </c>
      <c r="G720" s="13">
        <v>45140</v>
      </c>
      <c r="H720" s="14" t="s">
        <v>27</v>
      </c>
      <c r="I720" s="14" t="s">
        <v>44</v>
      </c>
      <c r="J720" s="14" t="s">
        <v>80</v>
      </c>
      <c r="K720" s="14" t="s">
        <v>10</v>
      </c>
      <c r="L720" s="14" t="s">
        <v>17</v>
      </c>
      <c r="M720" s="14" t="s">
        <v>25</v>
      </c>
      <c r="N720" s="14" t="s">
        <v>13</v>
      </c>
      <c r="O720" s="14" t="s">
        <v>14</v>
      </c>
      <c r="P720" s="14" t="s">
        <v>1048</v>
      </c>
      <c r="Q720" s="12">
        <f t="shared" si="92"/>
        <v>2</v>
      </c>
      <c r="R720" s="12" cm="1">
        <f t="array" ref="R720">SUMPRODUCT(($G$2:$G$3117=G720)*(Q720&gt;$Q$2:$Q$3117))+1</f>
        <v>4</v>
      </c>
      <c r="S720" s="12">
        <f t="shared" si="93"/>
        <v>401012</v>
      </c>
      <c r="T720" cm="1">
        <f t="array" ref="T720">SUMPRODUCT(($G$2:$G$3117=G720)*(S720&gt;$S$2:$S$3117))+1</f>
        <v>5</v>
      </c>
      <c r="U720" t="str">
        <f t="shared" si="94"/>
        <v>LEICESTER †</v>
      </c>
      <c r="V720">
        <v>0</v>
      </c>
      <c r="W720" t="s">
        <v>19</v>
      </c>
      <c r="X720">
        <f t="shared" si="95"/>
        <v>2023</v>
      </c>
    </row>
    <row r="721" spans="1:24" x14ac:dyDescent="0.25">
      <c r="A721" s="10" t="str">
        <f t="shared" si="88"/>
        <v/>
      </c>
      <c r="B721" s="10" t="str">
        <f t="shared" si="89"/>
        <v/>
      </c>
      <c r="C721" s="10" t="str">
        <f t="shared" si="90"/>
        <v>Afternoon45151</v>
      </c>
      <c r="D721" s="5" t="str">
        <f>IF('by region'!$C$2="Any","Any",'Fixture list'!W721)&amp;M721&amp;IF('by region'!$I$2="Any","Any",N721)&amp;G721</f>
        <v>AnyFlatAny45151</v>
      </c>
      <c r="E721" s="5" t="e">
        <f>IF(I721=#REF!,'Fixture list'!G721,"")</f>
        <v>#REF!</v>
      </c>
      <c r="F721" s="5" t="str">
        <f t="shared" si="91"/>
        <v>451512</v>
      </c>
      <c r="G721" s="13">
        <v>45151</v>
      </c>
      <c r="H721" s="14" t="s">
        <v>40</v>
      </c>
      <c r="I721" s="14" t="s">
        <v>44</v>
      </c>
      <c r="J721" s="14" t="s">
        <v>9</v>
      </c>
      <c r="K721" s="14" t="s">
        <v>10</v>
      </c>
      <c r="L721" s="14" t="s">
        <v>17</v>
      </c>
      <c r="M721" s="14" t="s">
        <v>25</v>
      </c>
      <c r="N721" s="14" t="s">
        <v>13</v>
      </c>
      <c r="O721" s="14" t="s">
        <v>14</v>
      </c>
      <c r="P721" s="14" t="s">
        <v>1100</v>
      </c>
      <c r="Q721" s="12">
        <f t="shared" si="92"/>
        <v>1</v>
      </c>
      <c r="R721" s="12" cm="1">
        <f t="array" ref="R721">SUMPRODUCT(($G$2:$G$3117=G721)*(Q721&gt;$Q$2:$Q$3117))+1</f>
        <v>1</v>
      </c>
      <c r="S721" s="12">
        <f t="shared" si="93"/>
        <v>110387</v>
      </c>
      <c r="T721" cm="1">
        <f t="array" ref="T721">SUMPRODUCT(($G$2:$G$3117=G721)*(S721&gt;$S$2:$S$3117))+1</f>
        <v>2</v>
      </c>
      <c r="U721" t="str">
        <f t="shared" si="94"/>
        <v xml:space="preserve">LEICESTER </v>
      </c>
      <c r="V721">
        <v>0</v>
      </c>
      <c r="W721" t="s">
        <v>19</v>
      </c>
      <c r="X721">
        <f t="shared" si="95"/>
        <v>2023</v>
      </c>
    </row>
    <row r="722" spans="1:24" x14ac:dyDescent="0.25">
      <c r="A722" s="10" t="str">
        <f t="shared" si="88"/>
        <v/>
      </c>
      <c r="B722" s="10" t="str">
        <f t="shared" si="89"/>
        <v/>
      </c>
      <c r="C722" s="10" t="str">
        <f t="shared" si="90"/>
        <v>Evening45161</v>
      </c>
      <c r="D722" s="5" t="str">
        <f>IF('by region'!$C$2="Any","Any",'Fixture list'!W722)&amp;M722&amp;IF('by region'!$I$2="Any","Any",N722)&amp;G722</f>
        <v>AnyFlatAny45161</v>
      </c>
      <c r="E722" s="5" t="e">
        <f>IF(I722=#REF!,'Fixture list'!G722,"")</f>
        <v>#REF!</v>
      </c>
      <c r="F722" s="5" t="str">
        <f t="shared" si="91"/>
        <v>451614</v>
      </c>
      <c r="G722" s="13">
        <v>45161</v>
      </c>
      <c r="H722" s="14" t="s">
        <v>27</v>
      </c>
      <c r="I722" s="14" t="s">
        <v>44</v>
      </c>
      <c r="J722" s="14" t="s">
        <v>80</v>
      </c>
      <c r="K722" s="14" t="s">
        <v>30</v>
      </c>
      <c r="L722" s="14" t="s">
        <v>19</v>
      </c>
      <c r="M722" s="14" t="s">
        <v>25</v>
      </c>
      <c r="N722" s="14" t="s">
        <v>30</v>
      </c>
      <c r="O722" s="14" t="s">
        <v>21</v>
      </c>
      <c r="P722" s="14" t="s">
        <v>1141</v>
      </c>
      <c r="Q722" s="12">
        <f t="shared" si="92"/>
        <v>2</v>
      </c>
      <c r="R722" s="12" cm="1">
        <f t="array" ref="R722">SUMPRODUCT(($G$2:$G$3117=G722)*(Q722&gt;$Q$2:$Q$3117))+1</f>
        <v>4</v>
      </c>
      <c r="S722" s="12">
        <f t="shared" si="93"/>
        <v>401500</v>
      </c>
      <c r="T722" cm="1">
        <f t="array" ref="T722">SUMPRODUCT(($G$2:$G$3117=G722)*(S722&gt;$S$2:$S$3117))+1</f>
        <v>4</v>
      </c>
      <c r="U722" t="str">
        <f t="shared" si="94"/>
        <v>LEICESTER †</v>
      </c>
      <c r="V722">
        <v>0</v>
      </c>
      <c r="W722" t="s">
        <v>17</v>
      </c>
      <c r="X722">
        <f t="shared" si="95"/>
        <v>2023</v>
      </c>
    </row>
    <row r="723" spans="1:24" x14ac:dyDescent="0.25">
      <c r="A723" s="10" t="str">
        <f t="shared" si="88"/>
        <v/>
      </c>
      <c r="B723" s="10" t="str">
        <f t="shared" si="89"/>
        <v/>
      </c>
      <c r="C723" s="10" t="str">
        <f t="shared" si="90"/>
        <v>Afternoon45181</v>
      </c>
      <c r="D723" s="5" t="str">
        <f>IF('by region'!$C$2="Any","Any",'Fixture list'!W723)&amp;M723&amp;IF('by region'!$I$2="Any","Any",N723)&amp;G723</f>
        <v>AnyFlatAny45181</v>
      </c>
      <c r="E723" s="5" t="e">
        <f>IF(I723=#REF!,'Fixture list'!G723,"")</f>
        <v>#REF!</v>
      </c>
      <c r="F723" s="5" t="str">
        <f t="shared" si="91"/>
        <v>451812</v>
      </c>
      <c r="G723" s="13">
        <v>45181</v>
      </c>
      <c r="H723" s="14" t="s">
        <v>7</v>
      </c>
      <c r="I723" s="14" t="s">
        <v>44</v>
      </c>
      <c r="J723" s="14" t="s">
        <v>9</v>
      </c>
      <c r="K723" s="14" t="s">
        <v>10</v>
      </c>
      <c r="L723" s="14" t="s">
        <v>30</v>
      </c>
      <c r="M723" s="14" t="s">
        <v>25</v>
      </c>
      <c r="N723" s="14" t="s">
        <v>13</v>
      </c>
      <c r="O723" s="14" t="s">
        <v>14</v>
      </c>
      <c r="P723" s="14" t="s">
        <v>1233</v>
      </c>
      <c r="Q723" s="12">
        <f t="shared" si="92"/>
        <v>1</v>
      </c>
      <c r="R723" s="12" cm="1">
        <f t="array" ref="R723">SUMPRODUCT(($G$2:$G$3117=G723)*(Q723&gt;$Q$2:$Q$3117))+1</f>
        <v>1</v>
      </c>
      <c r="S723" s="12">
        <f t="shared" si="93"/>
        <v>101013</v>
      </c>
      <c r="T723" cm="1">
        <f t="array" ref="T723">SUMPRODUCT(($G$2:$G$3117=G723)*(S723&gt;$S$2:$S$3117))+1</f>
        <v>2</v>
      </c>
      <c r="U723" t="str">
        <f t="shared" si="94"/>
        <v xml:space="preserve">LEICESTER </v>
      </c>
      <c r="V723">
        <v>0</v>
      </c>
      <c r="W723" t="s">
        <v>11</v>
      </c>
      <c r="X723">
        <f t="shared" si="95"/>
        <v>2023</v>
      </c>
    </row>
    <row r="724" spans="1:24" x14ac:dyDescent="0.25">
      <c r="A724" s="10" t="str">
        <f t="shared" si="88"/>
        <v/>
      </c>
      <c r="B724" s="10" t="str">
        <f t="shared" si="89"/>
        <v/>
      </c>
      <c r="C724" s="10" t="str">
        <f t="shared" si="90"/>
        <v>Afternoon45194</v>
      </c>
      <c r="D724" s="5" t="str">
        <f>IF('by region'!$C$2="Any","Any",'Fixture list'!W724)&amp;M724&amp;IF('by region'!$I$2="Any","Any",N724)&amp;G724</f>
        <v>AnyFlatAny45194</v>
      </c>
      <c r="E724" s="5" t="e">
        <f>IF(I724=#REF!,'Fixture list'!G724,"")</f>
        <v>#REF!</v>
      </c>
      <c r="F724" s="5" t="str">
        <f t="shared" si="91"/>
        <v>451942</v>
      </c>
      <c r="G724" s="13">
        <v>45194</v>
      </c>
      <c r="H724" s="14" t="s">
        <v>42</v>
      </c>
      <c r="I724" s="14" t="s">
        <v>44</v>
      </c>
      <c r="J724" s="14" t="s">
        <v>9</v>
      </c>
      <c r="K724" s="14" t="s">
        <v>10</v>
      </c>
      <c r="L724" s="14" t="s">
        <v>17</v>
      </c>
      <c r="M724" s="14" t="s">
        <v>25</v>
      </c>
      <c r="N724" s="14" t="s">
        <v>13</v>
      </c>
      <c r="O724" s="14" t="s">
        <v>14</v>
      </c>
      <c r="P724" s="14" t="s">
        <v>1285</v>
      </c>
      <c r="Q724" s="12">
        <f t="shared" si="92"/>
        <v>1</v>
      </c>
      <c r="R724" s="12" cm="1">
        <f t="array" ref="R724">SUMPRODUCT(($G$2:$G$3117=G724)*(Q724&gt;$Q$2:$Q$3117))+1</f>
        <v>1</v>
      </c>
      <c r="S724" s="12">
        <f t="shared" si="93"/>
        <v>101014</v>
      </c>
      <c r="T724" cm="1">
        <f t="array" ref="T724">SUMPRODUCT(($G$2:$G$3117=G724)*(S724&gt;$S$2:$S$3117))+1</f>
        <v>2</v>
      </c>
      <c r="U724" t="str">
        <f t="shared" si="94"/>
        <v xml:space="preserve">LEICESTER </v>
      </c>
      <c r="V724">
        <v>0</v>
      </c>
      <c r="W724" t="s">
        <v>17</v>
      </c>
      <c r="X724">
        <f t="shared" si="95"/>
        <v>2023</v>
      </c>
    </row>
    <row r="725" spans="1:24" x14ac:dyDescent="0.25">
      <c r="A725" s="10" t="str">
        <f t="shared" si="88"/>
        <v/>
      </c>
      <c r="B725" s="10" t="str">
        <f t="shared" si="89"/>
        <v/>
      </c>
      <c r="C725" s="10" t="str">
        <f t="shared" si="90"/>
        <v>Afternoon45209</v>
      </c>
      <c r="D725" s="5" t="str">
        <f>IF('by region'!$C$2="Any","Any",'Fixture list'!W725)&amp;M725&amp;IF('by region'!$I$2="Any","Any",N725)&amp;G725</f>
        <v>AnyFlatAny45209</v>
      </c>
      <c r="E725" s="5" t="e">
        <f>IF(I725=#REF!,'Fixture list'!G725,"")</f>
        <v>#REF!</v>
      </c>
      <c r="F725" s="5" t="str">
        <f t="shared" si="91"/>
        <v>452093</v>
      </c>
      <c r="G725" s="13">
        <v>45209</v>
      </c>
      <c r="H725" s="14" t="s">
        <v>7</v>
      </c>
      <c r="I725" s="14" t="s">
        <v>44</v>
      </c>
      <c r="J725" s="14" t="s">
        <v>9</v>
      </c>
      <c r="K725" s="14" t="s">
        <v>10</v>
      </c>
      <c r="L725" s="14" t="s">
        <v>17</v>
      </c>
      <c r="M725" s="14" t="s">
        <v>25</v>
      </c>
      <c r="N725" s="14" t="s">
        <v>13</v>
      </c>
      <c r="O725" s="14" t="s">
        <v>14</v>
      </c>
      <c r="P725" s="14" t="s">
        <v>1344</v>
      </c>
      <c r="Q725" s="12">
        <f t="shared" si="92"/>
        <v>1</v>
      </c>
      <c r="R725" s="12" cm="1">
        <f t="array" ref="R725">SUMPRODUCT(($G$2:$G$3117=G725)*(Q725&gt;$Q$2:$Q$3117))+1</f>
        <v>1</v>
      </c>
      <c r="S725" s="12">
        <f t="shared" si="93"/>
        <v>101015</v>
      </c>
      <c r="T725" cm="1">
        <f t="array" ref="T725">SUMPRODUCT(($G$2:$G$3117=G725)*(S725&gt;$S$2:$S$3117))+1</f>
        <v>3</v>
      </c>
      <c r="U725" t="str">
        <f t="shared" si="94"/>
        <v xml:space="preserve">LEICESTER </v>
      </c>
      <c r="V725">
        <v>0</v>
      </c>
      <c r="W725" t="s">
        <v>11</v>
      </c>
      <c r="X725">
        <f t="shared" si="95"/>
        <v>2023</v>
      </c>
    </row>
    <row r="726" spans="1:24" x14ac:dyDescent="0.25">
      <c r="A726" s="10" t="str">
        <f t="shared" si="88"/>
        <v/>
      </c>
      <c r="B726" s="10" t="str">
        <f t="shared" si="89"/>
        <v/>
      </c>
      <c r="C726" s="10" t="str">
        <f t="shared" si="90"/>
        <v>Afternoon45216</v>
      </c>
      <c r="D726" s="5" t="str">
        <f>IF('by region'!$C$2="Any","Any",'Fixture list'!W726)&amp;M726&amp;IF('by region'!$I$2="Any","Any",N726)&amp;G726</f>
        <v>AnyFlatAny45216</v>
      </c>
      <c r="E726" s="5" t="e">
        <f>IF(I726=#REF!,'Fixture list'!G726,"")</f>
        <v>#REF!</v>
      </c>
      <c r="F726" s="5" t="str">
        <f t="shared" si="91"/>
        <v>452162</v>
      </c>
      <c r="G726" s="13">
        <v>45216</v>
      </c>
      <c r="H726" s="14" t="s">
        <v>7</v>
      </c>
      <c r="I726" s="14" t="s">
        <v>44</v>
      </c>
      <c r="J726" s="14" t="s">
        <v>9</v>
      </c>
      <c r="K726" s="14" t="s">
        <v>10</v>
      </c>
      <c r="L726" s="14" t="s">
        <v>17</v>
      </c>
      <c r="M726" s="14" t="s">
        <v>25</v>
      </c>
      <c r="N726" s="14" t="s">
        <v>13</v>
      </c>
      <c r="O726" s="14" t="s">
        <v>14</v>
      </c>
      <c r="P726" s="14" t="s">
        <v>1370</v>
      </c>
      <c r="Q726" s="12">
        <f t="shared" si="92"/>
        <v>1</v>
      </c>
      <c r="R726" s="12" cm="1">
        <f t="array" ref="R726">SUMPRODUCT(($G$2:$G$3117=G726)*(Q726&gt;$Q$2:$Q$3117))+1</f>
        <v>1</v>
      </c>
      <c r="S726" s="12">
        <f t="shared" si="93"/>
        <v>101016</v>
      </c>
      <c r="T726" cm="1">
        <f t="array" ref="T726">SUMPRODUCT(($G$2:$G$3117=G726)*(S726&gt;$S$2:$S$3117))+1</f>
        <v>2</v>
      </c>
      <c r="U726" t="str">
        <f t="shared" si="94"/>
        <v xml:space="preserve">LEICESTER </v>
      </c>
      <c r="V726">
        <v>0</v>
      </c>
      <c r="W726" t="s">
        <v>17</v>
      </c>
      <c r="X726">
        <f t="shared" si="95"/>
        <v>2023</v>
      </c>
    </row>
    <row r="727" spans="1:24" x14ac:dyDescent="0.25">
      <c r="A727" s="10" t="str">
        <f t="shared" si="88"/>
        <v/>
      </c>
      <c r="B727" s="10" t="str">
        <f t="shared" si="89"/>
        <v/>
      </c>
      <c r="C727" s="10" t="str">
        <f t="shared" si="90"/>
        <v>Afternoon45229</v>
      </c>
      <c r="D727" s="5" t="str">
        <f>IF('by region'!$C$2="Any","Any",'Fixture list'!W727)&amp;M727&amp;IF('by region'!$I$2="Any","Any",N727)&amp;G727</f>
        <v>AnyFlatAny45229</v>
      </c>
      <c r="E727" s="5" t="e">
        <f>IF(I727=#REF!,'Fixture list'!G727,"")</f>
        <v>#REF!</v>
      </c>
      <c r="F727" s="5" t="str">
        <f t="shared" si="91"/>
        <v>452292</v>
      </c>
      <c r="G727" s="13">
        <v>45229</v>
      </c>
      <c r="H727" s="14" t="s">
        <v>42</v>
      </c>
      <c r="I727" s="14" t="s">
        <v>44</v>
      </c>
      <c r="J727" s="14" t="s">
        <v>9</v>
      </c>
      <c r="K727" s="14" t="s">
        <v>10</v>
      </c>
      <c r="L727" s="14" t="s">
        <v>11</v>
      </c>
      <c r="M727" s="14" t="s">
        <v>25</v>
      </c>
      <c r="N727" s="14" t="s">
        <v>13</v>
      </c>
      <c r="O727" s="14" t="s">
        <v>14</v>
      </c>
      <c r="P727" s="14" t="s">
        <v>1422</v>
      </c>
      <c r="Q727" s="12">
        <f t="shared" si="92"/>
        <v>1</v>
      </c>
      <c r="R727" s="12" cm="1">
        <f t="array" ref="R727">SUMPRODUCT(($G$2:$G$3117=G727)*(Q727&gt;$Q$2:$Q$3117))+1</f>
        <v>1</v>
      </c>
      <c r="S727" s="12">
        <f t="shared" si="93"/>
        <v>101017</v>
      </c>
      <c r="T727" cm="1">
        <f t="array" ref="T727">SUMPRODUCT(($G$2:$G$3117=G727)*(S727&gt;$S$2:$S$3117))+1</f>
        <v>2</v>
      </c>
      <c r="U727" t="str">
        <f t="shared" si="94"/>
        <v xml:space="preserve">LEICESTER </v>
      </c>
      <c r="V727">
        <v>0</v>
      </c>
      <c r="W727" t="s">
        <v>17</v>
      </c>
      <c r="X727">
        <f t="shared" si="95"/>
        <v>2023</v>
      </c>
    </row>
    <row r="728" spans="1:24" x14ac:dyDescent="0.25">
      <c r="A728" s="10" t="str">
        <f t="shared" si="88"/>
        <v/>
      </c>
      <c r="B728" s="10" t="str">
        <f t="shared" si="89"/>
        <v/>
      </c>
      <c r="C728" s="10" t="str">
        <f t="shared" si="90"/>
        <v>Afternoon45250</v>
      </c>
      <c r="D728" s="5" t="str">
        <f>IF('by region'!$C$2="Any","Any",'Fixture list'!W728)&amp;M728&amp;IF('by region'!$I$2="Any","Any",N728)&amp;G728</f>
        <v>AnyJumpAny45250</v>
      </c>
      <c r="E728" s="5" t="e">
        <f>IF(I728=#REF!,'Fixture list'!G728,"")</f>
        <v>#REF!</v>
      </c>
      <c r="F728" s="5" t="str">
        <f t="shared" si="91"/>
        <v>452502</v>
      </c>
      <c r="G728" s="13">
        <v>45250</v>
      </c>
      <c r="H728" s="14" t="s">
        <v>42</v>
      </c>
      <c r="I728" s="14" t="s">
        <v>44</v>
      </c>
      <c r="J728" s="14" t="s">
        <v>9</v>
      </c>
      <c r="K728" s="14" t="s">
        <v>10</v>
      </c>
      <c r="L728" s="14" t="s">
        <v>19</v>
      </c>
      <c r="M728" s="14" t="s">
        <v>12</v>
      </c>
      <c r="N728" s="14" t="s">
        <v>13</v>
      </c>
      <c r="O728" s="14" t="s">
        <v>14</v>
      </c>
      <c r="P728" s="14" t="s">
        <v>1503</v>
      </c>
      <c r="Q728" s="12">
        <f t="shared" si="92"/>
        <v>1</v>
      </c>
      <c r="R728" s="12" cm="1">
        <f t="array" ref="R728">SUMPRODUCT(($G$2:$G$3117=G728)*(Q728&gt;$Q$2:$Q$3117))+1</f>
        <v>1</v>
      </c>
      <c r="S728" s="12">
        <f t="shared" si="93"/>
        <v>101019</v>
      </c>
      <c r="T728" cm="1">
        <f t="array" ref="T728">SUMPRODUCT(($G$2:$G$3117=G728)*(S728&gt;$S$2:$S$3117))+1</f>
        <v>2</v>
      </c>
      <c r="U728" t="str">
        <f t="shared" si="94"/>
        <v xml:space="preserve">Leicester </v>
      </c>
      <c r="V728">
        <v>0</v>
      </c>
      <c r="W728" t="s">
        <v>11</v>
      </c>
      <c r="X728">
        <f t="shared" si="95"/>
        <v>2023</v>
      </c>
    </row>
    <row r="729" spans="1:24" x14ac:dyDescent="0.25">
      <c r="A729" s="10" t="str">
        <f t="shared" si="88"/>
        <v/>
      </c>
      <c r="B729" s="10" t="str">
        <f t="shared" si="89"/>
        <v/>
      </c>
      <c r="C729" s="10" t="str">
        <f t="shared" si="90"/>
        <v>Afternoon45263</v>
      </c>
      <c r="D729" s="5" t="str">
        <f>IF('by region'!$C$2="Any","Any",'Fixture list'!W729)&amp;M729&amp;IF('by region'!$I$2="Any","Any",N729)&amp;G729</f>
        <v>AnyJumpAny45263</v>
      </c>
      <c r="E729" s="5" t="e">
        <f>IF(I729=#REF!,'Fixture list'!G729,"")</f>
        <v>#REF!</v>
      </c>
      <c r="F729" s="5" t="str">
        <f t="shared" si="91"/>
        <v>452632</v>
      </c>
      <c r="G729" s="13">
        <v>45263</v>
      </c>
      <c r="H729" s="14" t="s">
        <v>40</v>
      </c>
      <c r="I729" s="14" t="s">
        <v>44</v>
      </c>
      <c r="J729" s="14" t="s">
        <v>9</v>
      </c>
      <c r="K729" s="14" t="s">
        <v>10</v>
      </c>
      <c r="L729" s="14" t="s">
        <v>17</v>
      </c>
      <c r="M729" s="14" t="s">
        <v>12</v>
      </c>
      <c r="N729" s="14" t="s">
        <v>13</v>
      </c>
      <c r="O729" s="14" t="s">
        <v>14</v>
      </c>
      <c r="P729" s="14" t="s">
        <v>1547</v>
      </c>
      <c r="Q729" s="12">
        <f t="shared" si="92"/>
        <v>1</v>
      </c>
      <c r="R729" s="12" cm="1">
        <f t="array" ref="R729">SUMPRODUCT(($G$2:$G$3117=G729)*(Q729&gt;$Q$2:$Q$3117))+1</f>
        <v>1</v>
      </c>
      <c r="S729" s="12">
        <f t="shared" si="93"/>
        <v>100995</v>
      </c>
      <c r="T729" cm="1">
        <f t="array" ref="T729">SUMPRODUCT(($G$2:$G$3117=G729)*(S729&gt;$S$2:$S$3117))+1</f>
        <v>2</v>
      </c>
      <c r="U729" t="str">
        <f t="shared" si="94"/>
        <v xml:space="preserve">Leicester </v>
      </c>
      <c r="V729">
        <v>0</v>
      </c>
      <c r="W729" t="s">
        <v>17</v>
      </c>
      <c r="X729">
        <f t="shared" si="95"/>
        <v>2023</v>
      </c>
    </row>
    <row r="730" spans="1:24" x14ac:dyDescent="0.25">
      <c r="A730" s="10" t="str">
        <f t="shared" si="88"/>
        <v/>
      </c>
      <c r="B730" s="10" t="str">
        <f t="shared" si="89"/>
        <v/>
      </c>
      <c r="C730" s="10" t="str">
        <f t="shared" si="90"/>
        <v>Afternoon45267</v>
      </c>
      <c r="D730" s="5" t="str">
        <f>IF('by region'!$C$2="Any","Any",'Fixture list'!W730)&amp;M730&amp;IF('by region'!$I$2="Any","Any",N730)&amp;G730</f>
        <v>AnyJumpAny45267</v>
      </c>
      <c r="E730" s="5" t="e">
        <f>IF(I730=#REF!,'Fixture list'!G730,"")</f>
        <v>#REF!</v>
      </c>
      <c r="F730" s="5" t="str">
        <f t="shared" si="91"/>
        <v>452671</v>
      </c>
      <c r="G730" s="13">
        <v>45267</v>
      </c>
      <c r="H730" s="14" t="s">
        <v>34</v>
      </c>
      <c r="I730" s="14" t="s">
        <v>44</v>
      </c>
      <c r="J730" s="14" t="s">
        <v>9</v>
      </c>
      <c r="K730" s="14" t="s">
        <v>10</v>
      </c>
      <c r="L730" s="14" t="s">
        <v>17</v>
      </c>
      <c r="M730" s="14" t="s">
        <v>12</v>
      </c>
      <c r="N730" s="14" t="s">
        <v>13</v>
      </c>
      <c r="O730" s="14" t="s">
        <v>14</v>
      </c>
      <c r="P730" s="14" t="s">
        <v>1559</v>
      </c>
      <c r="Q730" s="12">
        <f t="shared" si="92"/>
        <v>1</v>
      </c>
      <c r="R730" s="12" cm="1">
        <f t="array" ref="R730">SUMPRODUCT(($G$2:$G$3117=G730)*(Q730&gt;$Q$2:$Q$3117))+1</f>
        <v>1</v>
      </c>
      <c r="S730" s="12">
        <f t="shared" si="93"/>
        <v>101020</v>
      </c>
      <c r="T730" cm="1">
        <f t="array" ref="T730">SUMPRODUCT(($G$2:$G$3117=G730)*(S730&gt;$S$2:$S$3117))+1</f>
        <v>1</v>
      </c>
      <c r="U730" t="str">
        <f t="shared" si="94"/>
        <v xml:space="preserve">Leicester </v>
      </c>
      <c r="V730">
        <v>0</v>
      </c>
      <c r="W730" t="s">
        <v>11</v>
      </c>
      <c r="X730">
        <f t="shared" si="95"/>
        <v>2023</v>
      </c>
    </row>
    <row r="731" spans="1:24" x14ac:dyDescent="0.25">
      <c r="A731" s="10" t="str">
        <f t="shared" si="88"/>
        <v/>
      </c>
      <c r="B731" s="10" t="str">
        <f t="shared" si="89"/>
        <v/>
      </c>
      <c r="C731" s="10" t="str">
        <f t="shared" si="90"/>
        <v>Afternoon45273</v>
      </c>
      <c r="D731" s="5" t="str">
        <f>IF('by region'!$C$2="Any","Any",'Fixture list'!W731)&amp;M731&amp;IF('by region'!$I$2="Any","Any",N731)&amp;G731</f>
        <v>AnyJumpAny45273</v>
      </c>
      <c r="E731" s="5" t="e">
        <f>IF(I731=#REF!,'Fixture list'!G731,"")</f>
        <v>#REF!</v>
      </c>
      <c r="F731" s="5" t="str">
        <f t="shared" si="91"/>
        <v>452732</v>
      </c>
      <c r="G731" s="13">
        <v>45273</v>
      </c>
      <c r="H731" s="14" t="s">
        <v>27</v>
      </c>
      <c r="I731" s="14" t="s">
        <v>44</v>
      </c>
      <c r="J731" s="14" t="s">
        <v>9</v>
      </c>
      <c r="K731" s="14" t="s">
        <v>10</v>
      </c>
      <c r="L731" s="14" t="s">
        <v>30</v>
      </c>
      <c r="M731" s="14" t="s">
        <v>12</v>
      </c>
      <c r="N731" s="14" t="s">
        <v>13</v>
      </c>
      <c r="O731" s="14" t="s">
        <v>14</v>
      </c>
      <c r="P731" s="14" t="s">
        <v>1582</v>
      </c>
      <c r="Q731" s="12">
        <f t="shared" si="92"/>
        <v>1</v>
      </c>
      <c r="R731" s="12" cm="1">
        <f t="array" ref="R731">SUMPRODUCT(($G$2:$G$3117=G731)*(Q731&gt;$Q$2:$Q$3117))+1</f>
        <v>1</v>
      </c>
      <c r="S731" s="12">
        <f t="shared" si="93"/>
        <v>101021</v>
      </c>
      <c r="T731" cm="1">
        <f t="array" ref="T731">SUMPRODUCT(($G$2:$G$3117=G731)*(S731&gt;$S$2:$S$3117))+1</f>
        <v>2</v>
      </c>
      <c r="U731" t="str">
        <f t="shared" si="94"/>
        <v xml:space="preserve">Leicester </v>
      </c>
      <c r="V731">
        <v>0</v>
      </c>
      <c r="W731" t="s">
        <v>11</v>
      </c>
      <c r="X731">
        <f t="shared" si="95"/>
        <v>2023</v>
      </c>
    </row>
    <row r="732" spans="1:24" x14ac:dyDescent="0.25">
      <c r="A732" s="10" t="str">
        <f t="shared" si="88"/>
        <v/>
      </c>
      <c r="B732" s="10" t="str">
        <f t="shared" si="89"/>
        <v/>
      </c>
      <c r="C732" s="10" t="str">
        <f t="shared" si="90"/>
        <v>Afternoon45288</v>
      </c>
      <c r="D732" s="5" t="str">
        <f>IF('by region'!$C$2="Any","Any",'Fixture list'!W732)&amp;M732&amp;IF('by region'!$I$2="Any","Any",N732)&amp;G732</f>
        <v>AnyJumpAny45288</v>
      </c>
      <c r="E732" s="5" t="e">
        <f>IF(I732=#REF!,'Fixture list'!G732,"")</f>
        <v>#REF!</v>
      </c>
      <c r="F732" s="5" t="str">
        <f t="shared" si="91"/>
        <v>452882</v>
      </c>
      <c r="G732" s="13">
        <v>45288</v>
      </c>
      <c r="H732" s="14" t="s">
        <v>34</v>
      </c>
      <c r="I732" s="14" t="s">
        <v>44</v>
      </c>
      <c r="J732" s="14" t="s">
        <v>9</v>
      </c>
      <c r="K732" s="14" t="s">
        <v>10</v>
      </c>
      <c r="L732" s="14" t="s">
        <v>17</v>
      </c>
      <c r="M732" s="14" t="s">
        <v>12</v>
      </c>
      <c r="N732" s="14" t="s">
        <v>13</v>
      </c>
      <c r="O732" s="14" t="s">
        <v>14</v>
      </c>
      <c r="P732" s="14" t="s">
        <v>1635</v>
      </c>
      <c r="Q732" s="12">
        <f t="shared" si="92"/>
        <v>1</v>
      </c>
      <c r="R732" s="12" cm="1">
        <f t="array" ref="R732">SUMPRODUCT(($G$2:$G$3117=G732)*(Q732&gt;$Q$2:$Q$3117))+1</f>
        <v>1</v>
      </c>
      <c r="S732" s="12">
        <f t="shared" si="93"/>
        <v>101022</v>
      </c>
      <c r="T732" cm="1">
        <f t="array" ref="T732">SUMPRODUCT(($G$2:$G$3117=G732)*(S732&gt;$S$2:$S$3117))+1</f>
        <v>2</v>
      </c>
      <c r="U732" t="str">
        <f t="shared" si="94"/>
        <v xml:space="preserve">Leicester </v>
      </c>
      <c r="V732">
        <v>0</v>
      </c>
      <c r="W732" t="s">
        <v>17</v>
      </c>
      <c r="X732">
        <f t="shared" si="95"/>
        <v>2023</v>
      </c>
    </row>
    <row r="733" spans="1:24" x14ac:dyDescent="0.25">
      <c r="A733" s="10" t="str">
        <f t="shared" si="88"/>
        <v/>
      </c>
      <c r="B733" s="10" t="str">
        <f t="shared" si="89"/>
        <v/>
      </c>
      <c r="C733" s="10" t="str">
        <f t="shared" si="90"/>
        <v>Afternoon44928</v>
      </c>
      <c r="D733" s="5" t="str">
        <f>IF('by region'!$C$2="Any","Any",'Fixture list'!W733)&amp;M733&amp;IF('by region'!$I$2="Any","Any",N733)&amp;G733</f>
        <v>AnyFlatAny44928</v>
      </c>
      <c r="E733" s="5" t="e">
        <f>IF(I733=#REF!,'Fixture list'!G733,"")</f>
        <v>#REF!</v>
      </c>
      <c r="F733" s="5" t="str">
        <f t="shared" si="91"/>
        <v>449283</v>
      </c>
      <c r="G733" s="13">
        <v>44928</v>
      </c>
      <c r="H733" s="14" t="s">
        <v>42</v>
      </c>
      <c r="I733" s="14" t="s">
        <v>36</v>
      </c>
      <c r="J733" s="14" t="s">
        <v>9</v>
      </c>
      <c r="K733" s="14" t="s">
        <v>30</v>
      </c>
      <c r="L733" s="14" t="s">
        <v>30</v>
      </c>
      <c r="M733" s="14" t="s">
        <v>25</v>
      </c>
      <c r="N733" s="14" t="s">
        <v>30</v>
      </c>
      <c r="O733" s="14" t="s">
        <v>21</v>
      </c>
      <c r="P733" s="14" t="s">
        <v>166</v>
      </c>
      <c r="Q733" s="12">
        <f t="shared" si="92"/>
        <v>1</v>
      </c>
      <c r="R733" s="12" cm="1">
        <f t="array" ref="R733">SUMPRODUCT(($G$2:$G$3117=G733)*(Q733&gt;$Q$2:$Q$3117))+1</f>
        <v>1</v>
      </c>
      <c r="S733" s="12">
        <f t="shared" si="93"/>
        <v>111673</v>
      </c>
      <c r="T733" cm="1">
        <f t="array" ref="T733">SUMPRODUCT(($G$2:$G$3117=G733)*(S733&gt;$S$2:$S$3117))+1</f>
        <v>3</v>
      </c>
      <c r="U733" t="str">
        <f t="shared" si="94"/>
        <v xml:space="preserve">LINGFIELD PARK </v>
      </c>
      <c r="V733">
        <v>0</v>
      </c>
      <c r="W733" t="s">
        <v>17</v>
      </c>
      <c r="X733">
        <f t="shared" si="95"/>
        <v>2023</v>
      </c>
    </row>
    <row r="734" spans="1:24" x14ac:dyDescent="0.25">
      <c r="A734" s="10" t="str">
        <f t="shared" si="88"/>
        <v/>
      </c>
      <c r="B734" s="10" t="str">
        <f t="shared" si="89"/>
        <v/>
      </c>
      <c r="C734" s="10" t="str">
        <f t="shared" si="90"/>
        <v>Afternoon44933</v>
      </c>
      <c r="D734" s="5" t="str">
        <f>IF('by region'!$C$2="Any","Any",'Fixture list'!W734)&amp;M734&amp;IF('by region'!$I$2="Any","Any",N734)&amp;G734</f>
        <v>AnyFlatAny44933</v>
      </c>
      <c r="E734" s="5" t="e">
        <f>IF(I734=#REF!,'Fixture list'!G734,"")</f>
        <v>#REF!</v>
      </c>
      <c r="F734" s="5" t="str">
        <f t="shared" si="91"/>
        <v>449332</v>
      </c>
      <c r="G734" s="13">
        <v>44933</v>
      </c>
      <c r="H734" s="14" t="s">
        <v>37</v>
      </c>
      <c r="I734" s="14" t="s">
        <v>36</v>
      </c>
      <c r="J734" s="14" t="s">
        <v>9</v>
      </c>
      <c r="K734" s="14" t="s">
        <v>24</v>
      </c>
      <c r="L734" s="14" t="s">
        <v>19</v>
      </c>
      <c r="M734" s="14" t="s">
        <v>25</v>
      </c>
      <c r="N734" s="14" t="s">
        <v>26</v>
      </c>
      <c r="O734" s="14" t="s">
        <v>14</v>
      </c>
      <c r="P734" s="14" t="s">
        <v>186</v>
      </c>
      <c r="Q734" s="12">
        <f t="shared" si="92"/>
        <v>1</v>
      </c>
      <c r="R734" s="12" cm="1">
        <f t="array" ref="R734">SUMPRODUCT(($G$2:$G$3117=G734)*(Q734&gt;$Q$2:$Q$3117))+1</f>
        <v>1</v>
      </c>
      <c r="S734" s="12">
        <f t="shared" si="93"/>
        <v>101034</v>
      </c>
      <c r="T734" cm="1">
        <f t="array" ref="T734">SUMPRODUCT(($G$2:$G$3117=G734)*(S734&gt;$S$2:$S$3117))+1</f>
        <v>2</v>
      </c>
      <c r="U734" t="str">
        <f t="shared" si="94"/>
        <v xml:space="preserve">LINGFIELD PARK </v>
      </c>
      <c r="V734">
        <v>0</v>
      </c>
      <c r="W734" t="s">
        <v>17</v>
      </c>
      <c r="X734">
        <f t="shared" si="95"/>
        <v>2023</v>
      </c>
    </row>
    <row r="735" spans="1:24" x14ac:dyDescent="0.25">
      <c r="A735" s="10" t="str">
        <f t="shared" si="88"/>
        <v/>
      </c>
      <c r="B735" s="10" t="str">
        <f t="shared" si="89"/>
        <v/>
      </c>
      <c r="C735" s="10" t="str">
        <f t="shared" si="90"/>
        <v>Afternoon44937</v>
      </c>
      <c r="D735" s="5" t="str">
        <f>IF('by region'!$C$2="Any","Any",'Fixture list'!W735)&amp;M735&amp;IF('by region'!$I$2="Any","Any",N735)&amp;G735</f>
        <v>AnyFlatAny44937</v>
      </c>
      <c r="E735" s="5" t="e">
        <f>IF(I735=#REF!,'Fixture list'!G735,"")</f>
        <v>#REF!</v>
      </c>
      <c r="F735" s="5" t="str">
        <f t="shared" si="91"/>
        <v>449372</v>
      </c>
      <c r="G735" s="13">
        <v>44937</v>
      </c>
      <c r="H735" s="14" t="s">
        <v>27</v>
      </c>
      <c r="I735" s="14" t="s">
        <v>36</v>
      </c>
      <c r="J735" s="14" t="s">
        <v>9</v>
      </c>
      <c r="K735" s="14" t="s">
        <v>24</v>
      </c>
      <c r="L735" s="14" t="s">
        <v>19</v>
      </c>
      <c r="M735" s="14" t="s">
        <v>25</v>
      </c>
      <c r="N735" s="14" t="s">
        <v>26</v>
      </c>
      <c r="O735" s="14" t="s">
        <v>14</v>
      </c>
      <c r="P735" s="14" t="s">
        <v>200</v>
      </c>
      <c r="Q735" s="12">
        <f t="shared" si="92"/>
        <v>1</v>
      </c>
      <c r="R735" s="12" cm="1">
        <f t="array" ref="R735">SUMPRODUCT(($G$2:$G$3117=G735)*(Q735&gt;$Q$2:$Q$3117))+1</f>
        <v>1</v>
      </c>
      <c r="S735" s="12">
        <f t="shared" si="93"/>
        <v>101533</v>
      </c>
      <c r="T735" cm="1">
        <f t="array" ref="T735">SUMPRODUCT(($G$2:$G$3117=G735)*(S735&gt;$S$2:$S$3117))+1</f>
        <v>2</v>
      </c>
      <c r="U735" t="str">
        <f t="shared" si="94"/>
        <v xml:space="preserve">LINGFIELD PARK </v>
      </c>
      <c r="V735">
        <v>0</v>
      </c>
      <c r="W735" t="s">
        <v>11</v>
      </c>
      <c r="X735">
        <f t="shared" si="95"/>
        <v>2023</v>
      </c>
    </row>
    <row r="736" spans="1:24" x14ac:dyDescent="0.25">
      <c r="A736" s="10" t="str">
        <f t="shared" si="88"/>
        <v/>
      </c>
      <c r="B736" s="10" t="str">
        <f t="shared" si="89"/>
        <v/>
      </c>
      <c r="C736" s="10" t="str">
        <f t="shared" si="90"/>
        <v>Afternoon44939</v>
      </c>
      <c r="D736" s="5" t="str">
        <f>IF('by region'!$C$2="Any","Any",'Fixture list'!W736)&amp;M736&amp;IF('by region'!$I$2="Any","Any",N736)&amp;G736</f>
        <v>AnyFlatAny44939</v>
      </c>
      <c r="E736" s="5" t="e">
        <f>IF(I736=#REF!,'Fixture list'!G736,"")</f>
        <v>#REF!</v>
      </c>
      <c r="F736" s="5" t="str">
        <f t="shared" si="91"/>
        <v>449391</v>
      </c>
      <c r="G736" s="13">
        <v>44939</v>
      </c>
      <c r="H736" s="14" t="s">
        <v>35</v>
      </c>
      <c r="I736" s="14" t="s">
        <v>36</v>
      </c>
      <c r="J736" s="14" t="s">
        <v>9</v>
      </c>
      <c r="K736" s="14" t="s">
        <v>24</v>
      </c>
      <c r="L736" s="14" t="s">
        <v>19</v>
      </c>
      <c r="M736" s="14" t="s">
        <v>25</v>
      </c>
      <c r="N736" s="14" t="s">
        <v>26</v>
      </c>
      <c r="O736" s="14" t="s">
        <v>14</v>
      </c>
      <c r="P736" s="14" t="s">
        <v>208</v>
      </c>
      <c r="Q736" s="12">
        <f t="shared" si="92"/>
        <v>1</v>
      </c>
      <c r="R736" s="12" cm="1">
        <f t="array" ref="R736">SUMPRODUCT(($G$2:$G$3117=G736)*(Q736&gt;$Q$2:$Q$3117))+1</f>
        <v>1</v>
      </c>
      <c r="S736" s="12">
        <f t="shared" si="93"/>
        <v>101102</v>
      </c>
      <c r="T736" cm="1">
        <f t="array" ref="T736">SUMPRODUCT(($G$2:$G$3117=G736)*(S736&gt;$S$2:$S$3117))+1</f>
        <v>1</v>
      </c>
      <c r="U736" t="str">
        <f t="shared" si="94"/>
        <v xml:space="preserve">LINGFIELD PARK </v>
      </c>
      <c r="V736">
        <v>0</v>
      </c>
      <c r="W736" t="s">
        <v>19</v>
      </c>
      <c r="X736">
        <f t="shared" si="95"/>
        <v>2023</v>
      </c>
    </row>
    <row r="737" spans="1:24" x14ac:dyDescent="0.25">
      <c r="A737" s="10" t="str">
        <f t="shared" si="88"/>
        <v/>
      </c>
      <c r="B737" s="10" t="str">
        <f t="shared" si="89"/>
        <v/>
      </c>
      <c r="C737" s="10" t="str">
        <f t="shared" si="90"/>
        <v>Afternoon44940</v>
      </c>
      <c r="D737" s="5" t="str">
        <f>IF('by region'!$C$2="Any","Any",'Fixture list'!W737)&amp;M737&amp;IF('by region'!$I$2="Any","Any",N737)&amp;G737</f>
        <v>AnyFlatAny44940</v>
      </c>
      <c r="E737" s="5" t="e">
        <f>IF(I737=#REF!,'Fixture list'!G737,"")</f>
        <v>#REF!</v>
      </c>
      <c r="F737" s="5" t="str">
        <f t="shared" si="91"/>
        <v>449403</v>
      </c>
      <c r="G737" s="13">
        <v>44940</v>
      </c>
      <c r="H737" s="14" t="s">
        <v>37</v>
      </c>
      <c r="I737" s="14" t="s">
        <v>36</v>
      </c>
      <c r="J737" s="14" t="s">
        <v>9</v>
      </c>
      <c r="K737" s="14" t="s">
        <v>24</v>
      </c>
      <c r="L737" s="14" t="s">
        <v>19</v>
      </c>
      <c r="M737" s="14" t="s">
        <v>25</v>
      </c>
      <c r="N737" s="14" t="s">
        <v>26</v>
      </c>
      <c r="O737" s="14" t="s">
        <v>14</v>
      </c>
      <c r="P737" s="14" t="s">
        <v>211</v>
      </c>
      <c r="Q737" s="12">
        <f t="shared" si="92"/>
        <v>1</v>
      </c>
      <c r="R737" s="12" cm="1">
        <f t="array" ref="R737">SUMPRODUCT(($G$2:$G$3117=G737)*(Q737&gt;$Q$2:$Q$3117))+1</f>
        <v>1</v>
      </c>
      <c r="S737" s="12">
        <f t="shared" si="93"/>
        <v>101031</v>
      </c>
      <c r="T737" cm="1">
        <f t="array" ref="T737">SUMPRODUCT(($G$2:$G$3117=G737)*(S737&gt;$S$2:$S$3117))+1</f>
        <v>3</v>
      </c>
      <c r="U737" t="str">
        <f t="shared" si="94"/>
        <v xml:space="preserve">LINGFIELD PARK </v>
      </c>
      <c r="V737">
        <v>0</v>
      </c>
      <c r="W737" t="s">
        <v>11</v>
      </c>
      <c r="X737">
        <f t="shared" si="95"/>
        <v>2023</v>
      </c>
    </row>
    <row r="738" spans="1:24" x14ac:dyDescent="0.25">
      <c r="A738" s="10" t="str">
        <f t="shared" si="88"/>
        <v/>
      </c>
      <c r="B738" s="10" t="str">
        <f t="shared" si="89"/>
        <v/>
      </c>
      <c r="C738" s="10" t="str">
        <f t="shared" si="90"/>
        <v>Afternoon44946</v>
      </c>
      <c r="D738" s="5" t="str">
        <f>IF('by region'!$C$2="Any","Any",'Fixture list'!W738)&amp;M738&amp;IF('by region'!$I$2="Any","Any",N738)&amp;G738</f>
        <v>AnyJumpAny44946</v>
      </c>
      <c r="E738" s="5" t="e">
        <f>IF(I738=#REF!,'Fixture list'!G738,"")</f>
        <v>#REF!</v>
      </c>
      <c r="F738" s="5" t="str">
        <f t="shared" si="91"/>
        <v>449463</v>
      </c>
      <c r="G738" s="13">
        <v>44946</v>
      </c>
      <c r="H738" s="14" t="s">
        <v>35</v>
      </c>
      <c r="I738" s="14" t="s">
        <v>36</v>
      </c>
      <c r="J738" s="14" t="s">
        <v>9</v>
      </c>
      <c r="K738" s="14" t="s">
        <v>24</v>
      </c>
      <c r="L738" s="14" t="s">
        <v>19</v>
      </c>
      <c r="M738" s="14" t="s">
        <v>12</v>
      </c>
      <c r="N738" s="14" t="s">
        <v>13</v>
      </c>
      <c r="O738" s="14" t="s">
        <v>14</v>
      </c>
      <c r="P738" s="14" t="s">
        <v>233</v>
      </c>
      <c r="Q738" s="12">
        <f t="shared" si="92"/>
        <v>1</v>
      </c>
      <c r="R738" s="12" cm="1">
        <f t="array" ref="R738">SUMPRODUCT(($G$2:$G$3117=G738)*(Q738&gt;$Q$2:$Q$3117))+1</f>
        <v>1</v>
      </c>
      <c r="S738" s="12">
        <f t="shared" si="93"/>
        <v>113393</v>
      </c>
      <c r="T738" cm="1">
        <f t="array" ref="T738">SUMPRODUCT(($G$2:$G$3117=G738)*(S738&gt;$S$2:$S$3117))+1</f>
        <v>3</v>
      </c>
      <c r="U738" t="str">
        <f t="shared" si="94"/>
        <v xml:space="preserve">Lingfield Park </v>
      </c>
      <c r="V738">
        <v>0</v>
      </c>
      <c r="W738" t="s">
        <v>17</v>
      </c>
      <c r="X738">
        <f t="shared" si="95"/>
        <v>2023</v>
      </c>
    </row>
    <row r="739" spans="1:24" x14ac:dyDescent="0.25">
      <c r="A739" s="10" t="str">
        <f t="shared" si="88"/>
        <v/>
      </c>
      <c r="B739" s="10" t="str">
        <f t="shared" si="89"/>
        <v/>
      </c>
      <c r="C739" s="10" t="str">
        <f t="shared" si="90"/>
        <v>Afternoon44947</v>
      </c>
      <c r="D739" s="5" t="str">
        <f>IF('by region'!$C$2="Any","Any",'Fixture list'!W739)&amp;M739&amp;IF('by region'!$I$2="Any","Any",N739)&amp;G739</f>
        <v>AnyFlatAny44947</v>
      </c>
      <c r="E739" s="5" t="e">
        <f>IF(I739=#REF!,'Fixture list'!G739,"")</f>
        <v>#REF!</v>
      </c>
      <c r="F739" s="5" t="str">
        <f t="shared" si="91"/>
        <v>449473</v>
      </c>
      <c r="G739" s="13">
        <v>44947</v>
      </c>
      <c r="H739" s="14" t="s">
        <v>37</v>
      </c>
      <c r="I739" s="14" t="s">
        <v>36</v>
      </c>
      <c r="J739" s="14" t="s">
        <v>9</v>
      </c>
      <c r="K739" s="14" t="s">
        <v>24</v>
      </c>
      <c r="L739" s="14" t="s">
        <v>19</v>
      </c>
      <c r="M739" s="14" t="s">
        <v>25</v>
      </c>
      <c r="N739" s="14" t="s">
        <v>26</v>
      </c>
      <c r="O739" s="14" t="s">
        <v>14</v>
      </c>
      <c r="P739" s="14" t="s">
        <v>236</v>
      </c>
      <c r="Q739" s="12">
        <f t="shared" si="92"/>
        <v>1</v>
      </c>
      <c r="R739" s="12" cm="1">
        <f t="array" ref="R739">SUMPRODUCT(($G$2:$G$3117=G739)*(Q739&gt;$Q$2:$Q$3117))+1</f>
        <v>1</v>
      </c>
      <c r="S739" s="12">
        <f t="shared" si="93"/>
        <v>101038</v>
      </c>
      <c r="T739" cm="1">
        <f t="array" ref="T739">SUMPRODUCT(($G$2:$G$3117=G739)*(S739&gt;$S$2:$S$3117))+1</f>
        <v>3</v>
      </c>
      <c r="U739" t="str">
        <f t="shared" si="94"/>
        <v xml:space="preserve">LINGFIELD PARK </v>
      </c>
      <c r="V739">
        <v>0</v>
      </c>
      <c r="W739" t="s">
        <v>19</v>
      </c>
      <c r="X739">
        <f t="shared" si="95"/>
        <v>2023</v>
      </c>
    </row>
    <row r="740" spans="1:24" x14ac:dyDescent="0.25">
      <c r="A740" s="10" t="str">
        <f t="shared" si="88"/>
        <v/>
      </c>
      <c r="B740" s="10" t="str">
        <f t="shared" si="89"/>
        <v/>
      </c>
      <c r="C740" s="10" t="str">
        <f t="shared" si="90"/>
        <v>Afternoon44948</v>
      </c>
      <c r="D740" s="5" t="str">
        <f>IF('by region'!$C$2="Any","Any",'Fixture list'!W740)&amp;M740&amp;IF('by region'!$I$2="Any","Any",N740)&amp;G740</f>
        <v>AnyJumpAny44948</v>
      </c>
      <c r="E740" s="5" t="e">
        <f>IF(I740=#REF!,'Fixture list'!G740,"")</f>
        <v>#REF!</v>
      </c>
      <c r="F740" s="5" t="str">
        <f t="shared" si="91"/>
        <v>449481</v>
      </c>
      <c r="G740" s="13">
        <v>44948</v>
      </c>
      <c r="H740" s="14" t="s">
        <v>40</v>
      </c>
      <c r="I740" s="14" t="s">
        <v>36</v>
      </c>
      <c r="J740" s="14" t="s">
        <v>9</v>
      </c>
      <c r="K740" s="14" t="s">
        <v>24</v>
      </c>
      <c r="L740" s="14" t="s">
        <v>19</v>
      </c>
      <c r="M740" s="14" t="s">
        <v>12</v>
      </c>
      <c r="N740" s="14" t="s">
        <v>13</v>
      </c>
      <c r="O740" s="14" t="s">
        <v>14</v>
      </c>
      <c r="P740" s="14" t="s">
        <v>240</v>
      </c>
      <c r="Q740" s="12">
        <f t="shared" si="92"/>
        <v>1</v>
      </c>
      <c r="R740" s="12" cm="1">
        <f t="array" ref="R740">SUMPRODUCT(($G$2:$G$3117=G740)*(Q740&gt;$Q$2:$Q$3117))+1</f>
        <v>1</v>
      </c>
      <c r="S740" s="12">
        <f t="shared" si="93"/>
        <v>100787</v>
      </c>
      <c r="T740" cm="1">
        <f t="array" ref="T740">SUMPRODUCT(($G$2:$G$3117=G740)*(S740&gt;$S$2:$S$3117))+1</f>
        <v>1</v>
      </c>
      <c r="U740" t="str">
        <f t="shared" si="94"/>
        <v xml:space="preserve">Lingfield Park </v>
      </c>
      <c r="V740">
        <v>0</v>
      </c>
      <c r="W740" t="s">
        <v>11</v>
      </c>
      <c r="X740">
        <f t="shared" si="95"/>
        <v>2023</v>
      </c>
    </row>
    <row r="741" spans="1:24" x14ac:dyDescent="0.25">
      <c r="A741" s="10" t="str">
        <f t="shared" si="88"/>
        <v/>
      </c>
      <c r="B741" s="10" t="str">
        <f t="shared" si="89"/>
        <v/>
      </c>
      <c r="C741" s="10" t="str">
        <f t="shared" si="90"/>
        <v>Afternoon44953</v>
      </c>
      <c r="D741" s="5" t="str">
        <f>IF('by region'!$C$2="Any","Any",'Fixture list'!W741)&amp;M741&amp;IF('by region'!$I$2="Any","Any",N741)&amp;G741</f>
        <v>AnyFlatAny44953</v>
      </c>
      <c r="E741" s="5" t="e">
        <f>IF(I741=#REF!,'Fixture list'!G741,"")</f>
        <v>#REF!</v>
      </c>
      <c r="F741" s="5" t="str">
        <f t="shared" si="91"/>
        <v>449533</v>
      </c>
      <c r="G741" s="13">
        <v>44953</v>
      </c>
      <c r="H741" s="14" t="s">
        <v>35</v>
      </c>
      <c r="I741" s="14" t="s">
        <v>36</v>
      </c>
      <c r="J741" s="14" t="s">
        <v>9</v>
      </c>
      <c r="K741" s="14" t="s">
        <v>24</v>
      </c>
      <c r="L741" s="14" t="s">
        <v>19</v>
      </c>
      <c r="M741" s="14" t="s">
        <v>25</v>
      </c>
      <c r="N741" s="14" t="s">
        <v>26</v>
      </c>
      <c r="O741" s="14" t="s">
        <v>14</v>
      </c>
      <c r="P741" s="14" t="s">
        <v>257</v>
      </c>
      <c r="Q741" s="12">
        <f t="shared" si="92"/>
        <v>1</v>
      </c>
      <c r="R741" s="12" cm="1">
        <f t="array" ref="R741">SUMPRODUCT(($G$2:$G$3117=G741)*(Q741&gt;$Q$2:$Q$3117))+1</f>
        <v>1</v>
      </c>
      <c r="S741" s="12">
        <f t="shared" si="93"/>
        <v>101104</v>
      </c>
      <c r="T741" cm="1">
        <f t="array" ref="T741">SUMPRODUCT(($G$2:$G$3117=G741)*(S741&gt;$S$2:$S$3117))+1</f>
        <v>3</v>
      </c>
      <c r="U741" t="str">
        <f t="shared" si="94"/>
        <v xml:space="preserve">LINGFIELD PARK </v>
      </c>
      <c r="V741">
        <v>1</v>
      </c>
      <c r="W741" t="s">
        <v>17</v>
      </c>
      <c r="X741">
        <f t="shared" si="95"/>
        <v>2023</v>
      </c>
    </row>
    <row r="742" spans="1:24" x14ac:dyDescent="0.25">
      <c r="A742" s="10" t="str">
        <f t="shared" si="88"/>
        <v/>
      </c>
      <c r="B742" s="10" t="str">
        <f t="shared" si="89"/>
        <v/>
      </c>
      <c r="C742" s="10" t="str">
        <f t="shared" si="90"/>
        <v>Afternoon44954</v>
      </c>
      <c r="D742" s="5" t="str">
        <f>IF('by region'!$C$2="Any","Any",'Fixture list'!W742)&amp;M742&amp;IF('by region'!$I$2="Any","Any",N742)&amp;G742</f>
        <v>AnyFlatAny44954</v>
      </c>
      <c r="E742" s="5" t="e">
        <f>IF(I742=#REF!,'Fixture list'!G742,"")</f>
        <v>#REF!</v>
      </c>
      <c r="F742" s="5" t="str">
        <f t="shared" si="91"/>
        <v>449544</v>
      </c>
      <c r="G742" s="13">
        <v>44954</v>
      </c>
      <c r="H742" s="14" t="s">
        <v>37</v>
      </c>
      <c r="I742" s="14" t="s">
        <v>36</v>
      </c>
      <c r="J742" s="14" t="s">
        <v>9</v>
      </c>
      <c r="K742" s="14" t="s">
        <v>24</v>
      </c>
      <c r="L742" s="14" t="s">
        <v>19</v>
      </c>
      <c r="M742" s="14" t="s">
        <v>25</v>
      </c>
      <c r="N742" s="14" t="s">
        <v>26</v>
      </c>
      <c r="O742" s="14" t="s">
        <v>14</v>
      </c>
      <c r="P742" s="14" t="s">
        <v>261</v>
      </c>
      <c r="Q742" s="12">
        <f t="shared" si="92"/>
        <v>1</v>
      </c>
      <c r="R742" s="12" cm="1">
        <f t="array" ref="R742">SUMPRODUCT(($G$2:$G$3117=G742)*(Q742&gt;$Q$2:$Q$3117))+1</f>
        <v>1</v>
      </c>
      <c r="S742" s="12">
        <f t="shared" si="93"/>
        <v>101042</v>
      </c>
      <c r="T742" cm="1">
        <f t="array" ref="T742">SUMPRODUCT(($G$2:$G$3117=G742)*(S742&gt;$S$2:$S$3117))+1</f>
        <v>4</v>
      </c>
      <c r="U742" t="str">
        <f t="shared" si="94"/>
        <v xml:space="preserve">LINGFIELD PARK </v>
      </c>
      <c r="V742">
        <v>0</v>
      </c>
      <c r="W742" t="s">
        <v>19</v>
      </c>
      <c r="X742">
        <f t="shared" si="95"/>
        <v>2023</v>
      </c>
    </row>
    <row r="743" spans="1:24" x14ac:dyDescent="0.25">
      <c r="A743" s="10" t="str">
        <f t="shared" si="88"/>
        <v/>
      </c>
      <c r="B743" s="10" t="str">
        <f t="shared" si="89"/>
        <v/>
      </c>
      <c r="C743" s="10" t="str">
        <f t="shared" si="90"/>
        <v>Afternoon44960</v>
      </c>
      <c r="D743" s="5" t="str">
        <f>IF('by region'!$C$2="Any","Any",'Fixture list'!W743)&amp;M743&amp;IF('by region'!$I$2="Any","Any",N743)&amp;G743</f>
        <v>AnyFlatAny44960</v>
      </c>
      <c r="E743" s="5" t="e">
        <f>IF(I743=#REF!,'Fixture list'!G743,"")</f>
        <v>#REF!</v>
      </c>
      <c r="F743" s="5" t="str">
        <f t="shared" si="91"/>
        <v>449603</v>
      </c>
      <c r="G743" s="13">
        <v>44960</v>
      </c>
      <c r="H743" s="14" t="s">
        <v>35</v>
      </c>
      <c r="I743" s="14" t="s">
        <v>36</v>
      </c>
      <c r="J743" s="14" t="s">
        <v>9</v>
      </c>
      <c r="K743" s="14" t="s">
        <v>24</v>
      </c>
      <c r="L743" s="14" t="s">
        <v>19</v>
      </c>
      <c r="M743" s="14" t="s">
        <v>25</v>
      </c>
      <c r="N743" s="14" t="s">
        <v>26</v>
      </c>
      <c r="O743" s="14" t="s">
        <v>14</v>
      </c>
      <c r="P743" s="14" t="s">
        <v>282</v>
      </c>
      <c r="Q743" s="12">
        <f t="shared" si="92"/>
        <v>1</v>
      </c>
      <c r="R743" s="12" cm="1">
        <f t="array" ref="R743">SUMPRODUCT(($G$2:$G$3117=G743)*(Q743&gt;$Q$2:$Q$3117))+1</f>
        <v>1</v>
      </c>
      <c r="S743" s="12">
        <f t="shared" si="93"/>
        <v>101105</v>
      </c>
      <c r="T743" cm="1">
        <f t="array" ref="T743">SUMPRODUCT(($G$2:$G$3117=G743)*(S743&gt;$S$2:$S$3117))+1</f>
        <v>3</v>
      </c>
      <c r="U743" t="str">
        <f t="shared" si="94"/>
        <v xml:space="preserve">LINGFIELD PARK </v>
      </c>
      <c r="V743">
        <v>0</v>
      </c>
      <c r="W743" t="s">
        <v>11</v>
      </c>
      <c r="X743">
        <f t="shared" si="95"/>
        <v>2023</v>
      </c>
    </row>
    <row r="744" spans="1:24" x14ac:dyDescent="0.25">
      <c r="A744" s="10" t="str">
        <f t="shared" si="88"/>
        <v/>
      </c>
      <c r="B744" s="10" t="str">
        <f t="shared" si="89"/>
        <v/>
      </c>
      <c r="C744" s="10" t="str">
        <f t="shared" si="90"/>
        <v>Afternoon44961</v>
      </c>
      <c r="D744" s="5" t="str">
        <f>IF('by region'!$C$2="Any","Any",'Fixture list'!W744)&amp;M744&amp;IF('by region'!$I$2="Any","Any",N744)&amp;G744</f>
        <v>AnyFlatAny44961</v>
      </c>
      <c r="E744" s="5" t="e">
        <f>IF(I744=#REF!,'Fixture list'!G744,"")</f>
        <v>#REF!</v>
      </c>
      <c r="F744" s="5" t="str">
        <f t="shared" si="91"/>
        <v>449612</v>
      </c>
      <c r="G744" s="13">
        <v>44961</v>
      </c>
      <c r="H744" s="14" t="s">
        <v>37</v>
      </c>
      <c r="I744" s="14" t="s">
        <v>36</v>
      </c>
      <c r="J744" s="14" t="s">
        <v>9</v>
      </c>
      <c r="K744" s="14" t="s">
        <v>24</v>
      </c>
      <c r="L744" s="14" t="s">
        <v>19</v>
      </c>
      <c r="M744" s="14" t="s">
        <v>25</v>
      </c>
      <c r="N744" s="14" t="s">
        <v>26</v>
      </c>
      <c r="O744" s="14" t="s">
        <v>14</v>
      </c>
      <c r="P744" s="14" t="s">
        <v>286</v>
      </c>
      <c r="Q744" s="12">
        <f t="shared" si="92"/>
        <v>1</v>
      </c>
      <c r="R744" s="12" cm="1">
        <f t="array" ref="R744">SUMPRODUCT(($G$2:$G$3117=G744)*(Q744&gt;$Q$2:$Q$3117))+1</f>
        <v>1</v>
      </c>
      <c r="S744" s="12">
        <f t="shared" si="93"/>
        <v>101045</v>
      </c>
      <c r="T744" cm="1">
        <f t="array" ref="T744">SUMPRODUCT(($G$2:$G$3117=G744)*(S744&gt;$S$2:$S$3117))+1</f>
        <v>2</v>
      </c>
      <c r="U744" t="str">
        <f t="shared" si="94"/>
        <v xml:space="preserve">LINGFIELD PARK </v>
      </c>
      <c r="V744">
        <v>0</v>
      </c>
      <c r="W744" t="s">
        <v>11</v>
      </c>
      <c r="X744">
        <f t="shared" si="95"/>
        <v>2023</v>
      </c>
    </row>
    <row r="745" spans="1:24" x14ac:dyDescent="0.25">
      <c r="A745" s="10" t="str">
        <f t="shared" si="88"/>
        <v/>
      </c>
      <c r="B745" s="10" t="str">
        <f t="shared" si="89"/>
        <v/>
      </c>
      <c r="C745" s="10" t="str">
        <f t="shared" si="90"/>
        <v>Afternoon44968</v>
      </c>
      <c r="D745" s="5" t="str">
        <f>IF('by region'!$C$2="Any","Any",'Fixture list'!W745)&amp;M745&amp;IF('by region'!$I$2="Any","Any",N745)&amp;G745</f>
        <v>AnyFlatAny44968</v>
      </c>
      <c r="E745" s="5" t="e">
        <f>IF(I745=#REF!,'Fixture list'!G745,"")</f>
        <v>#REF!</v>
      </c>
      <c r="F745" s="5" t="str">
        <f t="shared" si="91"/>
        <v>449681</v>
      </c>
      <c r="G745" s="13">
        <v>44968</v>
      </c>
      <c r="H745" s="14" t="s">
        <v>37</v>
      </c>
      <c r="I745" s="14" t="s">
        <v>36</v>
      </c>
      <c r="J745" s="14" t="s">
        <v>9</v>
      </c>
      <c r="K745" s="14" t="s">
        <v>24</v>
      </c>
      <c r="L745" s="14" t="s">
        <v>19</v>
      </c>
      <c r="M745" s="14" t="s">
        <v>25</v>
      </c>
      <c r="N745" s="14" t="s">
        <v>26</v>
      </c>
      <c r="O745" s="14" t="s">
        <v>14</v>
      </c>
      <c r="P745" s="14" t="s">
        <v>310</v>
      </c>
      <c r="Q745" s="12">
        <f t="shared" si="92"/>
        <v>1</v>
      </c>
      <c r="R745" s="12" cm="1">
        <f t="array" ref="R745">SUMPRODUCT(($G$2:$G$3117=G745)*(Q745&gt;$Q$2:$Q$3117))+1</f>
        <v>1</v>
      </c>
      <c r="S745" s="12">
        <f t="shared" si="93"/>
        <v>101048</v>
      </c>
      <c r="T745" cm="1">
        <f t="array" ref="T745">SUMPRODUCT(($G$2:$G$3117=G745)*(S745&gt;$S$2:$S$3117))+1</f>
        <v>1</v>
      </c>
      <c r="U745" t="str">
        <f t="shared" si="94"/>
        <v xml:space="preserve">LINGFIELD PARK </v>
      </c>
      <c r="V745">
        <v>0</v>
      </c>
      <c r="W745" t="s">
        <v>17</v>
      </c>
      <c r="X745">
        <f t="shared" si="95"/>
        <v>2023</v>
      </c>
    </row>
    <row r="746" spans="1:24" x14ac:dyDescent="0.25">
      <c r="A746" s="10" t="str">
        <f t="shared" si="88"/>
        <v/>
      </c>
      <c r="B746" s="10" t="str">
        <f t="shared" si="89"/>
        <v/>
      </c>
      <c r="C746" s="10" t="str">
        <f t="shared" si="90"/>
        <v>Afternoon44971</v>
      </c>
      <c r="D746" s="5" t="str">
        <f>IF('by region'!$C$2="Any","Any",'Fixture list'!W746)&amp;M746&amp;IF('by region'!$I$2="Any","Any",N746)&amp;G746</f>
        <v>AnyJumpAny44971</v>
      </c>
      <c r="E746" s="5" t="e">
        <f>IF(I746=#REF!,'Fixture list'!G746,"")</f>
        <v>#REF!</v>
      </c>
      <c r="F746" s="5" t="str">
        <f t="shared" si="91"/>
        <v>449712</v>
      </c>
      <c r="G746" s="13">
        <v>44971</v>
      </c>
      <c r="H746" s="14" t="s">
        <v>7</v>
      </c>
      <c r="I746" s="14" t="s">
        <v>36</v>
      </c>
      <c r="J746" s="14" t="s">
        <v>9</v>
      </c>
      <c r="K746" s="14" t="s">
        <v>24</v>
      </c>
      <c r="L746" s="14" t="s">
        <v>19</v>
      </c>
      <c r="M746" s="14" t="s">
        <v>12</v>
      </c>
      <c r="N746" s="14" t="s">
        <v>13</v>
      </c>
      <c r="O746" s="14" t="s">
        <v>14</v>
      </c>
      <c r="P746" s="14" t="s">
        <v>322</v>
      </c>
      <c r="Q746" s="12">
        <f t="shared" si="92"/>
        <v>1</v>
      </c>
      <c r="R746" s="12" cm="1">
        <f t="array" ref="R746">SUMPRODUCT(($G$2:$G$3117=G746)*(Q746&gt;$Q$2:$Q$3117))+1</f>
        <v>1</v>
      </c>
      <c r="S746" s="12">
        <f t="shared" si="93"/>
        <v>100907</v>
      </c>
      <c r="T746" cm="1">
        <f t="array" ref="T746">SUMPRODUCT(($G$2:$G$3117=G746)*(S746&gt;$S$2:$S$3117))+1</f>
        <v>2</v>
      </c>
      <c r="U746" t="str">
        <f t="shared" si="94"/>
        <v xml:space="preserve">Lingfield Park </v>
      </c>
      <c r="V746">
        <v>0</v>
      </c>
      <c r="W746" t="s">
        <v>19</v>
      </c>
      <c r="X746">
        <f t="shared" si="95"/>
        <v>2023</v>
      </c>
    </row>
    <row r="747" spans="1:24" x14ac:dyDescent="0.25">
      <c r="A747" s="10" t="str">
        <f t="shared" si="88"/>
        <v/>
      </c>
      <c r="B747" s="10" t="str">
        <f t="shared" si="89"/>
        <v/>
      </c>
      <c r="C747" s="10" t="str">
        <f t="shared" si="90"/>
        <v>Afternoon44974</v>
      </c>
      <c r="D747" s="5" t="str">
        <f>IF('by region'!$C$2="Any","Any",'Fixture list'!W747)&amp;M747&amp;IF('by region'!$I$2="Any","Any",N747)&amp;G747</f>
        <v>AnyFlatAny44974</v>
      </c>
      <c r="E747" s="5" t="e">
        <f>IF(I747=#REF!,'Fixture list'!G747,"")</f>
        <v>#REF!</v>
      </c>
      <c r="F747" s="5" t="str">
        <f t="shared" si="91"/>
        <v>449743</v>
      </c>
      <c r="G747" s="13">
        <v>44974</v>
      </c>
      <c r="H747" s="14" t="s">
        <v>35</v>
      </c>
      <c r="I747" s="14" t="s">
        <v>36</v>
      </c>
      <c r="J747" s="14" t="s">
        <v>9</v>
      </c>
      <c r="K747" s="14" t="s">
        <v>24</v>
      </c>
      <c r="L747" s="14" t="s">
        <v>19</v>
      </c>
      <c r="M747" s="14" t="s">
        <v>25</v>
      </c>
      <c r="N747" s="14" t="s">
        <v>26</v>
      </c>
      <c r="O747" s="14" t="s">
        <v>14</v>
      </c>
      <c r="P747" s="14" t="s">
        <v>332</v>
      </c>
      <c r="Q747" s="12">
        <f t="shared" si="92"/>
        <v>1</v>
      </c>
      <c r="R747" s="12" cm="1">
        <f t="array" ref="R747">SUMPRODUCT(($G$2:$G$3117=G747)*(Q747&gt;$Q$2:$Q$3117))+1</f>
        <v>1</v>
      </c>
      <c r="S747" s="12">
        <f t="shared" si="93"/>
        <v>101107</v>
      </c>
      <c r="T747" cm="1">
        <f t="array" ref="T747">SUMPRODUCT(($G$2:$G$3117=G747)*(S747&gt;$S$2:$S$3117))+1</f>
        <v>3</v>
      </c>
      <c r="U747" t="str">
        <f t="shared" si="94"/>
        <v xml:space="preserve">LINGFIELD PARK </v>
      </c>
      <c r="V747">
        <v>0</v>
      </c>
      <c r="W747" t="s">
        <v>19</v>
      </c>
      <c r="X747">
        <f t="shared" si="95"/>
        <v>2023</v>
      </c>
    </row>
    <row r="748" spans="1:24" x14ac:dyDescent="0.25">
      <c r="A748" s="10" t="str">
        <f t="shared" si="88"/>
        <v/>
      </c>
      <c r="B748" s="10" t="str">
        <f t="shared" si="89"/>
        <v/>
      </c>
      <c r="C748" s="10" t="str">
        <f t="shared" si="90"/>
        <v>Afternoon44975</v>
      </c>
      <c r="D748" s="5" t="str">
        <f>IF('by region'!$C$2="Any","Any",'Fixture list'!W748)&amp;M748&amp;IF('by region'!$I$2="Any","Any",N748)&amp;G748</f>
        <v>AnyFlatAny44975</v>
      </c>
      <c r="E748" s="5" t="e">
        <f>IF(I748=#REF!,'Fixture list'!G748,"")</f>
        <v>#REF!</v>
      </c>
      <c r="F748" s="5" t="str">
        <f t="shared" si="91"/>
        <v>449753</v>
      </c>
      <c r="G748" s="13">
        <v>44975</v>
      </c>
      <c r="H748" s="14" t="s">
        <v>37</v>
      </c>
      <c r="I748" s="14" t="s">
        <v>36</v>
      </c>
      <c r="J748" s="14" t="s">
        <v>9</v>
      </c>
      <c r="K748" s="14" t="s">
        <v>24</v>
      </c>
      <c r="L748" s="14" t="s">
        <v>19</v>
      </c>
      <c r="M748" s="14" t="s">
        <v>25</v>
      </c>
      <c r="N748" s="14" t="s">
        <v>26</v>
      </c>
      <c r="O748" s="14" t="s">
        <v>14</v>
      </c>
      <c r="P748" s="14" t="s">
        <v>336</v>
      </c>
      <c r="Q748" s="12">
        <f t="shared" si="92"/>
        <v>1</v>
      </c>
      <c r="R748" s="12" cm="1">
        <f t="array" ref="R748">SUMPRODUCT(($G$2:$G$3117=G748)*(Q748&gt;$Q$2:$Q$3117))+1</f>
        <v>1</v>
      </c>
      <c r="S748" s="12">
        <f t="shared" si="93"/>
        <v>101051</v>
      </c>
      <c r="T748" cm="1">
        <f t="array" ref="T748">SUMPRODUCT(($G$2:$G$3117=G748)*(S748&gt;$S$2:$S$3117))+1</f>
        <v>3</v>
      </c>
      <c r="U748" t="str">
        <f t="shared" si="94"/>
        <v xml:space="preserve">LINGFIELD PARK </v>
      </c>
      <c r="V748">
        <v>0</v>
      </c>
      <c r="W748" t="s">
        <v>19</v>
      </c>
      <c r="X748">
        <f t="shared" si="95"/>
        <v>2023</v>
      </c>
    </row>
    <row r="749" spans="1:24" x14ac:dyDescent="0.25">
      <c r="A749" s="10" t="str">
        <f t="shared" si="88"/>
        <v/>
      </c>
      <c r="B749" s="10" t="str">
        <f t="shared" si="89"/>
        <v/>
      </c>
      <c r="C749" s="10" t="str">
        <f t="shared" si="90"/>
        <v>Afternoon44977</v>
      </c>
      <c r="D749" s="5" t="str">
        <f>IF('by region'!$C$2="Any","Any",'Fixture list'!W749)&amp;M749&amp;IF('by region'!$I$2="Any","Any",N749)&amp;G749</f>
        <v>AnyJumpAny44977</v>
      </c>
      <c r="E749" s="5" t="e">
        <f>IF(I749=#REF!,'Fixture list'!G749,"")</f>
        <v>#REF!</v>
      </c>
      <c r="F749" s="5" t="str">
        <f t="shared" si="91"/>
        <v>449772</v>
      </c>
      <c r="G749" s="13">
        <v>44977</v>
      </c>
      <c r="H749" s="14" t="s">
        <v>42</v>
      </c>
      <c r="I749" s="14" t="s">
        <v>36</v>
      </c>
      <c r="J749" s="14" t="s">
        <v>9</v>
      </c>
      <c r="K749" s="14" t="s">
        <v>24</v>
      </c>
      <c r="L749" s="14" t="s">
        <v>19</v>
      </c>
      <c r="M749" s="14" t="s">
        <v>12</v>
      </c>
      <c r="N749" s="14" t="s">
        <v>13</v>
      </c>
      <c r="O749" s="14" t="s">
        <v>14</v>
      </c>
      <c r="P749" s="14" t="s">
        <v>344</v>
      </c>
      <c r="Q749" s="12">
        <f t="shared" si="92"/>
        <v>1</v>
      </c>
      <c r="R749" s="12" cm="1">
        <f t="array" ref="R749">SUMPRODUCT(($G$2:$G$3117=G749)*(Q749&gt;$Q$2:$Q$3117))+1</f>
        <v>1</v>
      </c>
      <c r="S749" s="12">
        <f t="shared" si="93"/>
        <v>101041</v>
      </c>
      <c r="T749" cm="1">
        <f t="array" ref="T749">SUMPRODUCT(($G$2:$G$3117=G749)*(S749&gt;$S$2:$S$3117))+1</f>
        <v>2</v>
      </c>
      <c r="U749" t="str">
        <f t="shared" si="94"/>
        <v xml:space="preserve">Lingfield Park </v>
      </c>
      <c r="V749">
        <v>0</v>
      </c>
      <c r="W749" t="s">
        <v>11</v>
      </c>
      <c r="X749">
        <f t="shared" si="95"/>
        <v>2023</v>
      </c>
    </row>
    <row r="750" spans="1:24" x14ac:dyDescent="0.25">
      <c r="A750" s="10" t="str">
        <f t="shared" si="88"/>
        <v/>
      </c>
      <c r="B750" s="10" t="str">
        <f t="shared" si="89"/>
        <v/>
      </c>
      <c r="C750" s="10" t="str">
        <f t="shared" si="90"/>
        <v>Afternoon44981</v>
      </c>
      <c r="D750" s="5" t="str">
        <f>IF('by region'!$C$2="Any","Any",'Fixture list'!W750)&amp;M750&amp;IF('by region'!$I$2="Any","Any",N750)&amp;G750</f>
        <v>AnyFlatAny44981</v>
      </c>
      <c r="E750" s="5" t="e">
        <f>IF(I750=#REF!,'Fixture list'!G750,"")</f>
        <v>#REF!</v>
      </c>
      <c r="F750" s="5" t="str">
        <f t="shared" si="91"/>
        <v>449813</v>
      </c>
      <c r="G750" s="13">
        <v>44981</v>
      </c>
      <c r="H750" s="14" t="s">
        <v>35</v>
      </c>
      <c r="I750" s="14" t="s">
        <v>36</v>
      </c>
      <c r="J750" s="14" t="s">
        <v>9</v>
      </c>
      <c r="K750" s="14" t="s">
        <v>24</v>
      </c>
      <c r="L750" s="14" t="s">
        <v>19</v>
      </c>
      <c r="M750" s="14" t="s">
        <v>25</v>
      </c>
      <c r="N750" s="14" t="s">
        <v>26</v>
      </c>
      <c r="O750" s="14" t="s">
        <v>14</v>
      </c>
      <c r="P750" s="14" t="s">
        <v>357</v>
      </c>
      <c r="Q750" s="12">
        <f t="shared" si="92"/>
        <v>1</v>
      </c>
      <c r="R750" s="12" cm="1">
        <f t="array" ref="R750">SUMPRODUCT(($G$2:$G$3117=G750)*(Q750&gt;$Q$2:$Q$3117))+1</f>
        <v>1</v>
      </c>
      <c r="S750" s="12">
        <f t="shared" si="93"/>
        <v>111846</v>
      </c>
      <c r="T750" cm="1">
        <f t="array" ref="T750">SUMPRODUCT(($G$2:$G$3117=G750)*(S750&gt;$S$2:$S$3117))+1</f>
        <v>3</v>
      </c>
      <c r="U750" t="str">
        <f t="shared" si="94"/>
        <v xml:space="preserve">LINGFIELD PARK </v>
      </c>
      <c r="V750">
        <v>0</v>
      </c>
      <c r="W750" t="s">
        <v>17</v>
      </c>
      <c r="X750">
        <f t="shared" si="95"/>
        <v>2023</v>
      </c>
    </row>
    <row r="751" spans="1:24" x14ac:dyDescent="0.25">
      <c r="A751" s="10" t="str">
        <f t="shared" si="88"/>
        <v/>
      </c>
      <c r="B751" s="10" t="str">
        <f t="shared" si="89"/>
        <v/>
      </c>
      <c r="C751" s="10" t="str">
        <f t="shared" si="90"/>
        <v>Afternoon44982</v>
      </c>
      <c r="D751" s="5" t="str">
        <f>IF('by region'!$C$2="Any","Any",'Fixture list'!W751)&amp;M751&amp;IF('by region'!$I$2="Any","Any",N751)&amp;G751</f>
        <v>AnyFlatAny44982</v>
      </c>
      <c r="E751" s="5" t="e">
        <f>IF(I751=#REF!,'Fixture list'!G751,"")</f>
        <v>#REF!</v>
      </c>
      <c r="F751" s="5" t="str">
        <f t="shared" si="91"/>
        <v>449823</v>
      </c>
      <c r="G751" s="13">
        <v>44982</v>
      </c>
      <c r="H751" s="14" t="s">
        <v>37</v>
      </c>
      <c r="I751" s="14" t="s">
        <v>36</v>
      </c>
      <c r="J751" s="14" t="s">
        <v>9</v>
      </c>
      <c r="K751" s="14" t="s">
        <v>24</v>
      </c>
      <c r="L751" s="14" t="s">
        <v>19</v>
      </c>
      <c r="M751" s="14" t="s">
        <v>25</v>
      </c>
      <c r="N751" s="14" t="s">
        <v>26</v>
      </c>
      <c r="O751" s="14" t="s">
        <v>14</v>
      </c>
      <c r="P751" s="14" t="s">
        <v>361</v>
      </c>
      <c r="Q751" s="12">
        <f t="shared" si="92"/>
        <v>1</v>
      </c>
      <c r="R751" s="12" cm="1">
        <f t="array" ref="R751">SUMPRODUCT(($G$2:$G$3117=G751)*(Q751&gt;$Q$2:$Q$3117))+1</f>
        <v>1</v>
      </c>
      <c r="S751" s="12">
        <f t="shared" si="93"/>
        <v>101097</v>
      </c>
      <c r="T751" cm="1">
        <f t="array" ref="T751">SUMPRODUCT(($G$2:$G$3117=G751)*(S751&gt;$S$2:$S$3117))+1</f>
        <v>3</v>
      </c>
      <c r="U751" t="str">
        <f t="shared" si="94"/>
        <v xml:space="preserve">LINGFIELD PARK </v>
      </c>
      <c r="V751">
        <v>0</v>
      </c>
      <c r="W751" t="s">
        <v>19</v>
      </c>
      <c r="X751">
        <f t="shared" si="95"/>
        <v>2023</v>
      </c>
    </row>
    <row r="752" spans="1:24" x14ac:dyDescent="0.25">
      <c r="A752" s="10" t="str">
        <f t="shared" si="88"/>
        <v/>
      </c>
      <c r="B752" s="10" t="str">
        <f t="shared" si="89"/>
        <v/>
      </c>
      <c r="C752" s="10" t="str">
        <f t="shared" si="90"/>
        <v>Afternoon44986</v>
      </c>
      <c r="D752" s="5" t="str">
        <f>IF('by region'!$C$2="Any","Any",'Fixture list'!W752)&amp;M752&amp;IF('by region'!$I$2="Any","Any",N752)&amp;G752</f>
        <v>AnyFlatAny44986</v>
      </c>
      <c r="E752" s="5" t="e">
        <f>IF(I752=#REF!,'Fixture list'!G752,"")</f>
        <v>#REF!</v>
      </c>
      <c r="F752" s="5" t="str">
        <f t="shared" si="91"/>
        <v>449862</v>
      </c>
      <c r="G752" s="13">
        <v>44986</v>
      </c>
      <c r="H752" s="14" t="s">
        <v>27</v>
      </c>
      <c r="I752" s="14" t="s">
        <v>36</v>
      </c>
      <c r="J752" s="14" t="s">
        <v>9</v>
      </c>
      <c r="K752" s="14" t="s">
        <v>24</v>
      </c>
      <c r="L752" s="14" t="s">
        <v>19</v>
      </c>
      <c r="M752" s="14" t="s">
        <v>25</v>
      </c>
      <c r="N752" s="14" t="s">
        <v>26</v>
      </c>
      <c r="O752" s="14" t="s">
        <v>14</v>
      </c>
      <c r="P752" s="14" t="s">
        <v>374</v>
      </c>
      <c r="Q752" s="12">
        <f t="shared" si="92"/>
        <v>1</v>
      </c>
      <c r="R752" s="12" cm="1">
        <f t="array" ref="R752">SUMPRODUCT(($G$2:$G$3117=G752)*(Q752&gt;$Q$2:$Q$3117))+1</f>
        <v>1</v>
      </c>
      <c r="S752" s="12">
        <f t="shared" si="93"/>
        <v>101027</v>
      </c>
      <c r="T752" cm="1">
        <f t="array" ref="T752">SUMPRODUCT(($G$2:$G$3117=G752)*(S752&gt;$S$2:$S$3117))+1</f>
        <v>2</v>
      </c>
      <c r="U752" t="str">
        <f t="shared" si="94"/>
        <v xml:space="preserve">LINGFIELD PARK </v>
      </c>
      <c r="V752">
        <v>0</v>
      </c>
      <c r="W752" t="s">
        <v>19</v>
      </c>
      <c r="X752">
        <f t="shared" si="95"/>
        <v>2023</v>
      </c>
    </row>
    <row r="753" spans="1:24" x14ac:dyDescent="0.25">
      <c r="A753" s="10" t="str">
        <f t="shared" si="88"/>
        <v/>
      </c>
      <c r="B753" s="10" t="str">
        <f t="shared" si="89"/>
        <v/>
      </c>
      <c r="C753" s="10" t="str">
        <f t="shared" si="90"/>
        <v>Afternoon44988</v>
      </c>
      <c r="D753" s="5" t="str">
        <f>IF('by region'!$C$2="Any","Any",'Fixture list'!W753)&amp;M753&amp;IF('by region'!$I$2="Any","Any",N753)&amp;G753</f>
        <v>AnyFlatAny44988</v>
      </c>
      <c r="E753" s="5" t="e">
        <f>IF(I753=#REF!,'Fixture list'!G753,"")</f>
        <v>#REF!</v>
      </c>
      <c r="F753" s="5" t="str">
        <f t="shared" si="91"/>
        <v>449883</v>
      </c>
      <c r="G753" s="13">
        <v>44988</v>
      </c>
      <c r="H753" s="14" t="s">
        <v>35</v>
      </c>
      <c r="I753" s="14" t="s">
        <v>36</v>
      </c>
      <c r="J753" s="14" t="s">
        <v>9</v>
      </c>
      <c r="K753" s="14" t="s">
        <v>24</v>
      </c>
      <c r="L753" s="14" t="s">
        <v>19</v>
      </c>
      <c r="M753" s="14" t="s">
        <v>25</v>
      </c>
      <c r="N753" s="14" t="s">
        <v>26</v>
      </c>
      <c r="O753" s="14" t="s">
        <v>14</v>
      </c>
      <c r="P753" s="14" t="s">
        <v>382</v>
      </c>
      <c r="Q753" s="12">
        <f t="shared" si="92"/>
        <v>1</v>
      </c>
      <c r="R753" s="12" cm="1">
        <f t="array" ref="R753">SUMPRODUCT(($G$2:$G$3117=G753)*(Q753&gt;$Q$2:$Q$3117))+1</f>
        <v>1</v>
      </c>
      <c r="S753" s="12">
        <f t="shared" si="93"/>
        <v>111848</v>
      </c>
      <c r="T753" cm="1">
        <f t="array" ref="T753">SUMPRODUCT(($G$2:$G$3117=G753)*(S753&gt;$S$2:$S$3117))+1</f>
        <v>3</v>
      </c>
      <c r="U753" t="str">
        <f t="shared" si="94"/>
        <v xml:space="preserve">LINGFIELD PARK </v>
      </c>
      <c r="V753">
        <v>0</v>
      </c>
      <c r="W753" t="s">
        <v>11</v>
      </c>
      <c r="X753">
        <f t="shared" si="95"/>
        <v>2023</v>
      </c>
    </row>
    <row r="754" spans="1:24" x14ac:dyDescent="0.25">
      <c r="A754" s="10" t="str">
        <f t="shared" si="88"/>
        <v/>
      </c>
      <c r="B754" s="10" t="str">
        <f t="shared" si="89"/>
        <v/>
      </c>
      <c r="C754" s="10" t="str">
        <f t="shared" si="90"/>
        <v>Afternoon44989</v>
      </c>
      <c r="D754" s="5" t="str">
        <f>IF('by region'!$C$2="Any","Any",'Fixture list'!W754)&amp;M754&amp;IF('by region'!$I$2="Any","Any",N754)&amp;G754</f>
        <v>AnyFlatAny44989</v>
      </c>
      <c r="E754" s="5" t="e">
        <f>IF(I754=#REF!,'Fixture list'!G754,"")</f>
        <v>#REF!</v>
      </c>
      <c r="F754" s="5" t="str">
        <f t="shared" si="91"/>
        <v>449892</v>
      </c>
      <c r="G754" s="13">
        <v>44989</v>
      </c>
      <c r="H754" s="14" t="s">
        <v>37</v>
      </c>
      <c r="I754" s="14" t="s">
        <v>36</v>
      </c>
      <c r="J754" s="14" t="s">
        <v>9</v>
      </c>
      <c r="K754" s="14" t="s">
        <v>24</v>
      </c>
      <c r="L754" s="14" t="s">
        <v>19</v>
      </c>
      <c r="M754" s="14" t="s">
        <v>25</v>
      </c>
      <c r="N754" s="14" t="s">
        <v>26</v>
      </c>
      <c r="O754" s="14" t="s">
        <v>14</v>
      </c>
      <c r="P754" s="14" t="s">
        <v>386</v>
      </c>
      <c r="Q754" s="12">
        <f t="shared" si="92"/>
        <v>1</v>
      </c>
      <c r="R754" s="12" cm="1">
        <f t="array" ref="R754">SUMPRODUCT(($G$2:$G$3117=G754)*(Q754&gt;$Q$2:$Q$3117))+1</f>
        <v>1</v>
      </c>
      <c r="S754" s="12">
        <f t="shared" si="93"/>
        <v>100799</v>
      </c>
      <c r="T754" cm="1">
        <f t="array" ref="T754">SUMPRODUCT(($G$2:$G$3117=G754)*(S754&gt;$S$2:$S$3117))+1</f>
        <v>2</v>
      </c>
      <c r="U754" t="str">
        <f t="shared" si="94"/>
        <v xml:space="preserve">LINGFIELD PARK </v>
      </c>
      <c r="V754">
        <v>0</v>
      </c>
      <c r="W754" t="s">
        <v>11</v>
      </c>
      <c r="X754">
        <f t="shared" si="95"/>
        <v>2023</v>
      </c>
    </row>
    <row r="755" spans="1:24" x14ac:dyDescent="0.25">
      <c r="A755" s="10" t="str">
        <f t="shared" si="88"/>
        <v/>
      </c>
      <c r="B755" s="10" t="str">
        <f t="shared" si="89"/>
        <v/>
      </c>
      <c r="C755" s="10" t="str">
        <f t="shared" si="90"/>
        <v>Afternoon44993</v>
      </c>
      <c r="D755" s="5" t="str">
        <f>IF('by region'!$C$2="Any","Any",'Fixture list'!W755)&amp;M755&amp;IF('by region'!$I$2="Any","Any",N755)&amp;G755</f>
        <v>AnyFlatAny44993</v>
      </c>
      <c r="E755" s="5" t="e">
        <f>IF(I755=#REF!,'Fixture list'!G755,"")</f>
        <v>#REF!</v>
      </c>
      <c r="F755" s="5" t="str">
        <f t="shared" si="91"/>
        <v>449933</v>
      </c>
      <c r="G755" s="13">
        <v>44993</v>
      </c>
      <c r="H755" s="14" t="s">
        <v>27</v>
      </c>
      <c r="I755" s="14" t="s">
        <v>36</v>
      </c>
      <c r="J755" s="14" t="s">
        <v>9</v>
      </c>
      <c r="K755" s="14" t="s">
        <v>24</v>
      </c>
      <c r="L755" s="14" t="s">
        <v>19</v>
      </c>
      <c r="M755" s="14" t="s">
        <v>25</v>
      </c>
      <c r="N755" s="14" t="s">
        <v>26</v>
      </c>
      <c r="O755" s="14" t="s">
        <v>14</v>
      </c>
      <c r="P755" s="14" t="s">
        <v>399</v>
      </c>
      <c r="Q755" s="12">
        <f t="shared" si="92"/>
        <v>1</v>
      </c>
      <c r="R755" s="12" cm="1">
        <f t="array" ref="R755">SUMPRODUCT(($G$2:$G$3117=G755)*(Q755&gt;$Q$2:$Q$3117))+1</f>
        <v>1</v>
      </c>
      <c r="S755" s="12">
        <f t="shared" si="93"/>
        <v>111893</v>
      </c>
      <c r="T755" cm="1">
        <f t="array" ref="T755">SUMPRODUCT(($G$2:$G$3117=G755)*(S755&gt;$S$2:$S$3117))+1</f>
        <v>3</v>
      </c>
      <c r="U755" t="str">
        <f t="shared" si="94"/>
        <v xml:space="preserve">LINGFIELD PARK </v>
      </c>
      <c r="V755">
        <v>0</v>
      </c>
      <c r="W755" t="s">
        <v>17</v>
      </c>
      <c r="X755">
        <f t="shared" si="95"/>
        <v>2023</v>
      </c>
    </row>
    <row r="756" spans="1:24" x14ac:dyDescent="0.25">
      <c r="A756" s="10" t="str">
        <f t="shared" si="88"/>
        <v/>
      </c>
      <c r="B756" s="10" t="str">
        <f t="shared" si="89"/>
        <v/>
      </c>
      <c r="C756" s="10" t="str">
        <f t="shared" si="90"/>
        <v>Afternoon45010</v>
      </c>
      <c r="D756" s="5" t="str">
        <f>IF('by region'!$C$2="Any","Any",'Fixture list'!W756)&amp;M756&amp;IF('by region'!$I$2="Any","Any",N756)&amp;G756</f>
        <v>AnyFlatAny45010</v>
      </c>
      <c r="E756" s="5" t="e">
        <f>IF(I756=#REF!,'Fixture list'!G756,"")</f>
        <v>#REF!</v>
      </c>
      <c r="F756" s="5" t="str">
        <f t="shared" si="91"/>
        <v>450104</v>
      </c>
      <c r="G756" s="13">
        <v>45010</v>
      </c>
      <c r="H756" s="14" t="s">
        <v>37</v>
      </c>
      <c r="I756" s="14" t="s">
        <v>36</v>
      </c>
      <c r="J756" s="14" t="s">
        <v>9</v>
      </c>
      <c r="K756" s="14" t="s">
        <v>24</v>
      </c>
      <c r="L756" s="14" t="s">
        <v>19</v>
      </c>
      <c r="M756" s="14" t="s">
        <v>25</v>
      </c>
      <c r="N756" s="14" t="s">
        <v>26</v>
      </c>
      <c r="O756" s="14" t="s">
        <v>14</v>
      </c>
      <c r="P756" s="14" t="s">
        <v>462</v>
      </c>
      <c r="Q756" s="12">
        <f t="shared" si="92"/>
        <v>1</v>
      </c>
      <c r="R756" s="12" cm="1">
        <f t="array" ref="R756">SUMPRODUCT(($G$2:$G$3117=G756)*(Q756&gt;$Q$2:$Q$3117))+1</f>
        <v>1</v>
      </c>
      <c r="S756" s="12">
        <f t="shared" si="93"/>
        <v>101563</v>
      </c>
      <c r="T756" cm="1">
        <f t="array" ref="T756">SUMPRODUCT(($G$2:$G$3117=G756)*(S756&gt;$S$2:$S$3117))+1</f>
        <v>4</v>
      </c>
      <c r="U756" t="str">
        <f t="shared" si="94"/>
        <v xml:space="preserve">LINGFIELD PARK </v>
      </c>
      <c r="V756">
        <v>0</v>
      </c>
      <c r="W756" t="s">
        <v>19</v>
      </c>
      <c r="X756">
        <f t="shared" si="95"/>
        <v>2023</v>
      </c>
    </row>
    <row r="757" spans="1:24" x14ac:dyDescent="0.25">
      <c r="A757" s="10" t="str">
        <f t="shared" si="88"/>
        <v/>
      </c>
      <c r="B757" s="10" t="str">
        <f t="shared" si="89"/>
        <v/>
      </c>
      <c r="C757" s="10" t="str">
        <f t="shared" si="90"/>
        <v>Afternoon45012</v>
      </c>
      <c r="D757" s="5" t="str">
        <f>IF('by region'!$C$2="Any","Any",'Fixture list'!W757)&amp;M757&amp;IF('by region'!$I$2="Any","Any",N757)&amp;G757</f>
        <v>AnyFlatAny45012</v>
      </c>
      <c r="E757" s="5" t="e">
        <f>IF(I757=#REF!,'Fixture list'!G757,"")</f>
        <v>#REF!</v>
      </c>
      <c r="F757" s="5" t="str">
        <f t="shared" si="91"/>
        <v>450122</v>
      </c>
      <c r="G757" s="13">
        <v>45012</v>
      </c>
      <c r="H757" s="14" t="s">
        <v>42</v>
      </c>
      <c r="I757" s="14" t="s">
        <v>36</v>
      </c>
      <c r="J757" s="14" t="s">
        <v>9</v>
      </c>
      <c r="K757" s="14" t="s">
        <v>24</v>
      </c>
      <c r="L757" s="14" t="s">
        <v>19</v>
      </c>
      <c r="M757" s="14" t="s">
        <v>25</v>
      </c>
      <c r="N757" s="14" t="s">
        <v>26</v>
      </c>
      <c r="O757" s="14" t="s">
        <v>14</v>
      </c>
      <c r="P757" s="14" t="s">
        <v>468</v>
      </c>
      <c r="Q757" s="12">
        <f t="shared" si="92"/>
        <v>1</v>
      </c>
      <c r="R757" s="12" cm="1">
        <f t="array" ref="R757">SUMPRODUCT(($G$2:$G$3117=G757)*(Q757&gt;$Q$2:$Q$3117))+1</f>
        <v>1</v>
      </c>
      <c r="S757" s="12">
        <f t="shared" si="93"/>
        <v>110393</v>
      </c>
      <c r="T757" cm="1">
        <f t="array" ref="T757">SUMPRODUCT(($G$2:$G$3117=G757)*(S757&gt;$S$2:$S$3117))+1</f>
        <v>2</v>
      </c>
      <c r="U757" t="str">
        <f t="shared" si="94"/>
        <v xml:space="preserve">LINGFIELD PARK </v>
      </c>
      <c r="V757">
        <v>0</v>
      </c>
      <c r="W757" t="s">
        <v>11</v>
      </c>
      <c r="X757">
        <f t="shared" si="95"/>
        <v>2023</v>
      </c>
    </row>
    <row r="758" spans="1:24" x14ac:dyDescent="0.25">
      <c r="A758" s="10" t="str">
        <f t="shared" si="88"/>
        <v/>
      </c>
      <c r="B758" s="10" t="str">
        <f t="shared" si="89"/>
        <v/>
      </c>
      <c r="C758" s="10" t="str">
        <f t="shared" si="90"/>
        <v>Afternoon45014</v>
      </c>
      <c r="D758" s="5" t="str">
        <f>IF('by region'!$C$2="Any","Any",'Fixture list'!W758)&amp;M758&amp;IF('by region'!$I$2="Any","Any",N758)&amp;G758</f>
        <v>AnyFlatAny45014</v>
      </c>
      <c r="E758" s="5" t="e">
        <f>IF(I758=#REF!,'Fixture list'!G758,"")</f>
        <v>#REF!</v>
      </c>
      <c r="F758" s="5" t="str">
        <f t="shared" si="91"/>
        <v>450142</v>
      </c>
      <c r="G758" s="13">
        <v>45014</v>
      </c>
      <c r="H758" s="14" t="s">
        <v>27</v>
      </c>
      <c r="I758" s="14" t="s">
        <v>36</v>
      </c>
      <c r="J758" s="14" t="s">
        <v>9</v>
      </c>
      <c r="K758" s="14" t="s">
        <v>24</v>
      </c>
      <c r="L758" s="14" t="s">
        <v>19</v>
      </c>
      <c r="M758" s="14" t="s">
        <v>25</v>
      </c>
      <c r="N758" s="14" t="s">
        <v>26</v>
      </c>
      <c r="O758" s="14" t="s">
        <v>14</v>
      </c>
      <c r="P758" s="14" t="s">
        <v>475</v>
      </c>
      <c r="Q758" s="12">
        <f t="shared" si="92"/>
        <v>1</v>
      </c>
      <c r="R758" s="12" cm="1">
        <f t="array" ref="R758">SUMPRODUCT(($G$2:$G$3117=G758)*(Q758&gt;$Q$2:$Q$3117))+1</f>
        <v>1</v>
      </c>
      <c r="S758" s="12">
        <f t="shared" si="93"/>
        <v>101057</v>
      </c>
      <c r="T758" cm="1">
        <f t="array" ref="T758">SUMPRODUCT(($G$2:$G$3117=G758)*(S758&gt;$S$2:$S$3117))+1</f>
        <v>2</v>
      </c>
      <c r="U758" t="str">
        <f t="shared" si="94"/>
        <v xml:space="preserve">LINGFIELD PARK </v>
      </c>
      <c r="V758">
        <v>0</v>
      </c>
      <c r="W758" t="s">
        <v>19</v>
      </c>
      <c r="X758">
        <f t="shared" si="95"/>
        <v>2023</v>
      </c>
    </row>
    <row r="759" spans="1:24" x14ac:dyDescent="0.25">
      <c r="A759" s="10" t="str">
        <f t="shared" si="88"/>
        <v/>
      </c>
      <c r="B759" s="10" t="str">
        <f t="shared" si="89"/>
        <v/>
      </c>
      <c r="C759" s="10" t="str">
        <f t="shared" si="90"/>
        <v>Afternoon45016</v>
      </c>
      <c r="D759" s="5" t="str">
        <f>IF('by region'!$C$2="Any","Any",'Fixture list'!W759)&amp;M759&amp;IF('by region'!$I$2="Any","Any",N759)&amp;G759</f>
        <v>AnyFlatAny45016</v>
      </c>
      <c r="E759" s="5" t="e">
        <f>IF(I759=#REF!,'Fixture list'!G759,"")</f>
        <v>#REF!</v>
      </c>
      <c r="F759" s="5" t="str">
        <f t="shared" si="91"/>
        <v>450162</v>
      </c>
      <c r="G759" s="13">
        <v>45016</v>
      </c>
      <c r="H759" s="14" t="s">
        <v>35</v>
      </c>
      <c r="I759" s="14" t="s">
        <v>36</v>
      </c>
      <c r="J759" s="14" t="s">
        <v>9</v>
      </c>
      <c r="K759" s="14" t="s">
        <v>24</v>
      </c>
      <c r="L759" s="14" t="s">
        <v>19</v>
      </c>
      <c r="M759" s="14" t="s">
        <v>25</v>
      </c>
      <c r="N759" s="14" t="s">
        <v>26</v>
      </c>
      <c r="O759" s="14" t="s">
        <v>14</v>
      </c>
      <c r="P759" s="14" t="s">
        <v>484</v>
      </c>
      <c r="Q759" s="12">
        <f t="shared" si="92"/>
        <v>1</v>
      </c>
      <c r="R759" s="12" cm="1">
        <f t="array" ref="R759">SUMPRODUCT(($G$2:$G$3117=G759)*(Q759&gt;$Q$2:$Q$3117))+1</f>
        <v>1</v>
      </c>
      <c r="S759" s="12">
        <f t="shared" si="93"/>
        <v>101776</v>
      </c>
      <c r="T759" cm="1">
        <f t="array" ref="T759">SUMPRODUCT(($G$2:$G$3117=G759)*(S759&gt;$S$2:$S$3117))+1</f>
        <v>2</v>
      </c>
      <c r="U759" t="str">
        <f t="shared" si="94"/>
        <v xml:space="preserve">LINGFIELD PARK </v>
      </c>
      <c r="V759">
        <v>0</v>
      </c>
      <c r="W759" t="s">
        <v>11</v>
      </c>
      <c r="X759">
        <f t="shared" si="95"/>
        <v>2023</v>
      </c>
    </row>
    <row r="760" spans="1:24" x14ac:dyDescent="0.25">
      <c r="A760" s="10" t="str">
        <f t="shared" si="88"/>
        <v/>
      </c>
      <c r="B760" s="10" t="str">
        <f t="shared" si="89"/>
        <v/>
      </c>
      <c r="C760" s="10" t="str">
        <f t="shared" si="90"/>
        <v>Afternoon45023</v>
      </c>
      <c r="D760" s="5" t="str">
        <f>IF('by region'!$C$2="Any","Any",'Fixture list'!W760)&amp;M760&amp;IF('by region'!$I$2="Any","Any",N760)&amp;G760</f>
        <v>AnyFlatAny45023</v>
      </c>
      <c r="E760" s="5" t="e">
        <f>IF(I760=#REF!,'Fixture list'!G760,"")</f>
        <v>#REF!</v>
      </c>
      <c r="F760" s="5" t="str">
        <f t="shared" si="91"/>
        <v>450231</v>
      </c>
      <c r="G760" s="13">
        <v>45023</v>
      </c>
      <c r="H760" s="14" t="s">
        <v>35</v>
      </c>
      <c r="I760" s="14" t="s">
        <v>36</v>
      </c>
      <c r="J760" s="14" t="s">
        <v>9</v>
      </c>
      <c r="K760" s="14" t="s">
        <v>24</v>
      </c>
      <c r="L760" s="14" t="s">
        <v>19</v>
      </c>
      <c r="M760" s="14" t="s">
        <v>25</v>
      </c>
      <c r="N760" s="14" t="s">
        <v>26</v>
      </c>
      <c r="O760" s="14" t="s">
        <v>21</v>
      </c>
      <c r="P760" s="14" t="s">
        <v>507</v>
      </c>
      <c r="Q760" s="12">
        <f t="shared" si="92"/>
        <v>1</v>
      </c>
      <c r="R760" s="12" cm="1">
        <f t="array" ref="R760">SUMPRODUCT(($G$2:$G$3117=G760)*(Q760&gt;$Q$2:$Q$3117))+1</f>
        <v>1</v>
      </c>
      <c r="S760" s="12">
        <f t="shared" si="93"/>
        <v>114871</v>
      </c>
      <c r="T760" cm="1">
        <f t="array" ref="T760">SUMPRODUCT(($G$2:$G$3117=G760)*(S760&gt;$S$2:$S$3117))+1</f>
        <v>1</v>
      </c>
      <c r="U760" t="str">
        <f t="shared" si="94"/>
        <v xml:space="preserve">LINGFIELD PARK </v>
      </c>
      <c r="V760">
        <v>0</v>
      </c>
      <c r="W760" t="s">
        <v>17</v>
      </c>
      <c r="X760">
        <f t="shared" si="95"/>
        <v>2023</v>
      </c>
    </row>
    <row r="761" spans="1:24" x14ac:dyDescent="0.25">
      <c r="A761" s="10" t="str">
        <f t="shared" si="88"/>
        <v/>
      </c>
      <c r="B761" s="10" t="str">
        <f t="shared" si="89"/>
        <v/>
      </c>
      <c r="C761" s="10" t="str">
        <f t="shared" si="90"/>
        <v>Afternoon45034</v>
      </c>
      <c r="D761" s="5" t="str">
        <f>IF('by region'!$C$2="Any","Any",'Fixture list'!W761)&amp;M761&amp;IF('by region'!$I$2="Any","Any",N761)&amp;G761</f>
        <v>AnyFlatAny45034</v>
      </c>
      <c r="E761" s="5" t="e">
        <f>IF(I761=#REF!,'Fixture list'!G761,"")</f>
        <v>#REF!</v>
      </c>
      <c r="F761" s="5" t="str">
        <f t="shared" si="91"/>
        <v>450343</v>
      </c>
      <c r="G761" s="13">
        <v>45034</v>
      </c>
      <c r="H761" s="14" t="s">
        <v>7</v>
      </c>
      <c r="I761" s="14" t="s">
        <v>36</v>
      </c>
      <c r="J761" s="14" t="s">
        <v>9</v>
      </c>
      <c r="K761" s="14" t="s">
        <v>24</v>
      </c>
      <c r="L761" s="14" t="s">
        <v>19</v>
      </c>
      <c r="M761" s="14" t="s">
        <v>25</v>
      </c>
      <c r="N761" s="14" t="s">
        <v>26</v>
      </c>
      <c r="O761" s="14" t="s">
        <v>14</v>
      </c>
      <c r="P761" s="14" t="s">
        <v>552</v>
      </c>
      <c r="Q761" s="12">
        <f t="shared" si="92"/>
        <v>1</v>
      </c>
      <c r="R761" s="12" cm="1">
        <f t="array" ref="R761">SUMPRODUCT(($G$2:$G$3117=G761)*(Q761&gt;$Q$2:$Q$3117))+1</f>
        <v>1</v>
      </c>
      <c r="S761" s="12">
        <f t="shared" si="93"/>
        <v>101551</v>
      </c>
      <c r="T761" cm="1">
        <f t="array" ref="T761">SUMPRODUCT(($G$2:$G$3117=G761)*(S761&gt;$S$2:$S$3117))+1</f>
        <v>3</v>
      </c>
      <c r="U761" t="str">
        <f t="shared" si="94"/>
        <v xml:space="preserve">LINGFIELD PARK </v>
      </c>
      <c r="V761">
        <v>0</v>
      </c>
      <c r="W761" t="s">
        <v>11</v>
      </c>
      <c r="X761">
        <f t="shared" si="95"/>
        <v>2023</v>
      </c>
    </row>
    <row r="762" spans="1:24" x14ac:dyDescent="0.25">
      <c r="A762" s="10" t="str">
        <f t="shared" si="88"/>
        <v/>
      </c>
      <c r="B762" s="10" t="str">
        <f t="shared" si="89"/>
        <v/>
      </c>
      <c r="C762" s="10" t="str">
        <f t="shared" si="90"/>
        <v>Evening45042</v>
      </c>
      <c r="D762" s="5" t="str">
        <f>IF('by region'!$C$2="Any","Any",'Fixture list'!W762)&amp;M762&amp;IF('by region'!$I$2="Any","Any",N762)&amp;G762</f>
        <v>AnyFlatAny45042</v>
      </c>
      <c r="E762" s="5" t="e">
        <f>IF(I762=#REF!,'Fixture list'!G762,"")</f>
        <v>#REF!</v>
      </c>
      <c r="F762" s="5" t="str">
        <f t="shared" si="91"/>
        <v>450424</v>
      </c>
      <c r="G762" s="13">
        <v>45042</v>
      </c>
      <c r="H762" s="14" t="s">
        <v>27</v>
      </c>
      <c r="I762" s="14" t="s">
        <v>36</v>
      </c>
      <c r="J762" s="14" t="s">
        <v>80</v>
      </c>
      <c r="K762" s="14" t="s">
        <v>24</v>
      </c>
      <c r="L762" s="14" t="s">
        <v>19</v>
      </c>
      <c r="M762" s="14" t="s">
        <v>25</v>
      </c>
      <c r="N762" s="14" t="s">
        <v>26</v>
      </c>
      <c r="O762" s="14" t="s">
        <v>14</v>
      </c>
      <c r="P762" s="14" t="s">
        <v>585</v>
      </c>
      <c r="Q762" s="12">
        <f t="shared" si="92"/>
        <v>2</v>
      </c>
      <c r="R762" s="12" cm="1">
        <f t="array" ref="R762">SUMPRODUCT(($G$2:$G$3117=G762)*(Q762&gt;$Q$2:$Q$3117))+1</f>
        <v>4</v>
      </c>
      <c r="S762" s="12">
        <f t="shared" si="93"/>
        <v>411477</v>
      </c>
      <c r="T762" cm="1">
        <f t="array" ref="T762">SUMPRODUCT(($G$2:$G$3117=G762)*(S762&gt;$S$2:$S$3117))+1</f>
        <v>4</v>
      </c>
      <c r="U762" t="str">
        <f t="shared" si="94"/>
        <v>LINGFIELD PARK †</v>
      </c>
      <c r="V762">
        <v>0</v>
      </c>
      <c r="W762" t="s">
        <v>11</v>
      </c>
      <c r="X762">
        <f t="shared" si="95"/>
        <v>2023</v>
      </c>
    </row>
    <row r="763" spans="1:24" x14ac:dyDescent="0.25">
      <c r="A763" s="10" t="str">
        <f t="shared" si="88"/>
        <v/>
      </c>
      <c r="B763" s="10" t="str">
        <f t="shared" si="89"/>
        <v/>
      </c>
      <c r="C763" s="10" t="str">
        <f t="shared" si="90"/>
        <v>Evening45050</v>
      </c>
      <c r="D763" s="5" t="str">
        <f>IF('by region'!$C$2="Any","Any",'Fixture list'!W763)&amp;M763&amp;IF('by region'!$I$2="Any","Any",N763)&amp;G763</f>
        <v>AnyFlatAny45050</v>
      </c>
      <c r="E763" s="5" t="e">
        <f>IF(I763=#REF!,'Fixture list'!G763,"")</f>
        <v>#REF!</v>
      </c>
      <c r="F763" s="5" t="str">
        <f t="shared" si="91"/>
        <v>450504</v>
      </c>
      <c r="G763" s="13">
        <v>45050</v>
      </c>
      <c r="H763" s="14" t="s">
        <v>34</v>
      </c>
      <c r="I763" s="14" t="s">
        <v>36</v>
      </c>
      <c r="J763" s="14" t="s">
        <v>80</v>
      </c>
      <c r="K763" s="14" t="s">
        <v>24</v>
      </c>
      <c r="L763" s="14" t="s">
        <v>19</v>
      </c>
      <c r="M763" s="14" t="s">
        <v>25</v>
      </c>
      <c r="N763" s="14" t="s">
        <v>26</v>
      </c>
      <c r="O763" s="14" t="s">
        <v>14</v>
      </c>
      <c r="P763" s="14" t="s">
        <v>623</v>
      </c>
      <c r="Q763" s="12">
        <f t="shared" si="92"/>
        <v>2</v>
      </c>
      <c r="R763" s="12" cm="1">
        <f t="array" ref="R763">SUMPRODUCT(($G$2:$G$3117=G763)*(Q763&gt;$Q$2:$Q$3117))+1</f>
        <v>4</v>
      </c>
      <c r="S763" s="12">
        <f t="shared" si="93"/>
        <v>401806</v>
      </c>
      <c r="T763" cm="1">
        <f t="array" ref="T763">SUMPRODUCT(($G$2:$G$3117=G763)*(S763&gt;$S$2:$S$3117))+1</f>
        <v>4</v>
      </c>
      <c r="U763" t="str">
        <f t="shared" si="94"/>
        <v>LINGFIELD PARK †</v>
      </c>
      <c r="V763">
        <v>0</v>
      </c>
      <c r="W763" t="s">
        <v>11</v>
      </c>
      <c r="X763">
        <f t="shared" si="95"/>
        <v>2023</v>
      </c>
    </row>
    <row r="764" spans="1:24" x14ac:dyDescent="0.25">
      <c r="A764" s="10" t="str">
        <f t="shared" si="88"/>
        <v/>
      </c>
      <c r="B764" s="10" t="str">
        <f t="shared" si="89"/>
        <v/>
      </c>
      <c r="C764" s="10" t="str">
        <f t="shared" si="90"/>
        <v>Afternoon45054</v>
      </c>
      <c r="D764" s="5" t="str">
        <f>IF('by region'!$C$2="Any","Any",'Fixture list'!W764)&amp;M764&amp;IF('by region'!$I$2="Any","Any",N764)&amp;G764</f>
        <v>AnyFlatAny45054</v>
      </c>
      <c r="E764" s="5" t="e">
        <f>IF(I764=#REF!,'Fixture list'!G764,"")</f>
        <v>#REF!</v>
      </c>
      <c r="F764" s="5" t="str">
        <f t="shared" si="91"/>
        <v>450542</v>
      </c>
      <c r="G764" s="13">
        <v>45054</v>
      </c>
      <c r="H764" s="14" t="s">
        <v>42</v>
      </c>
      <c r="I764" s="14" t="s">
        <v>36</v>
      </c>
      <c r="J764" s="14" t="s">
        <v>9</v>
      </c>
      <c r="K764" s="14" t="s">
        <v>24</v>
      </c>
      <c r="L764" s="14" t="s">
        <v>19</v>
      </c>
      <c r="M764" s="14" t="s">
        <v>25</v>
      </c>
      <c r="N764" s="14" t="s">
        <v>26</v>
      </c>
      <c r="O764" s="14" t="s">
        <v>14</v>
      </c>
      <c r="P764" s="14" t="s">
        <v>640</v>
      </c>
      <c r="Q764" s="12">
        <f t="shared" si="92"/>
        <v>1</v>
      </c>
      <c r="R764" s="12" cm="1">
        <f t="array" ref="R764">SUMPRODUCT(($G$2:$G$3117=G764)*(Q764&gt;$Q$2:$Q$3117))+1</f>
        <v>1</v>
      </c>
      <c r="S764" s="12">
        <f t="shared" si="93"/>
        <v>100794</v>
      </c>
      <c r="T764" cm="1">
        <f t="array" ref="T764">SUMPRODUCT(($G$2:$G$3117=G764)*(S764&gt;$S$2:$S$3117))+1</f>
        <v>2</v>
      </c>
      <c r="U764" t="str">
        <f t="shared" si="94"/>
        <v xml:space="preserve">LINGFIELD PARK </v>
      </c>
      <c r="V764">
        <v>0</v>
      </c>
      <c r="W764" t="s">
        <v>19</v>
      </c>
      <c r="X764">
        <f t="shared" si="95"/>
        <v>2023</v>
      </c>
    </row>
    <row r="765" spans="1:24" x14ac:dyDescent="0.25">
      <c r="A765" s="10" t="str">
        <f t="shared" si="88"/>
        <v/>
      </c>
      <c r="B765" s="10" t="str">
        <f t="shared" si="89"/>
        <v/>
      </c>
      <c r="C765" s="10" t="str">
        <f t="shared" si="90"/>
        <v>Afternoon45055</v>
      </c>
      <c r="D765" s="5" t="str">
        <f>IF('by region'!$C$2="Any","Any",'Fixture list'!W765)&amp;M765&amp;IF('by region'!$I$2="Any","Any",N765)&amp;G765</f>
        <v>AnyFlatAny45055</v>
      </c>
      <c r="E765" s="5" t="e">
        <f>IF(I765=#REF!,'Fixture list'!G765,"")</f>
        <v>#REF!</v>
      </c>
      <c r="F765" s="5" t="str">
        <f t="shared" si="91"/>
        <v>450552</v>
      </c>
      <c r="G765" s="13">
        <v>45055</v>
      </c>
      <c r="H765" s="14" t="s">
        <v>7</v>
      </c>
      <c r="I765" s="14" t="s">
        <v>36</v>
      </c>
      <c r="J765" s="14" t="s">
        <v>9</v>
      </c>
      <c r="K765" s="14" t="s">
        <v>24</v>
      </c>
      <c r="L765" s="14" t="s">
        <v>19</v>
      </c>
      <c r="M765" s="14" t="s">
        <v>25</v>
      </c>
      <c r="N765" s="14" t="s">
        <v>26</v>
      </c>
      <c r="O765" s="14" t="s">
        <v>14</v>
      </c>
      <c r="P765" s="14" t="s">
        <v>644</v>
      </c>
      <c r="Q765" s="12">
        <f t="shared" si="92"/>
        <v>1</v>
      </c>
      <c r="R765" s="12" cm="1">
        <f t="array" ref="R765">SUMPRODUCT(($G$2:$G$3117=G765)*(Q765&gt;$Q$2:$Q$3117))+1</f>
        <v>1</v>
      </c>
      <c r="S765" s="12">
        <f t="shared" si="93"/>
        <v>111478</v>
      </c>
      <c r="T765" cm="1">
        <f t="array" ref="T765">SUMPRODUCT(($G$2:$G$3117=G765)*(S765&gt;$S$2:$S$3117))+1</f>
        <v>2</v>
      </c>
      <c r="U765" t="str">
        <f t="shared" si="94"/>
        <v xml:space="preserve">LINGFIELD PARK </v>
      </c>
      <c r="V765">
        <v>0</v>
      </c>
      <c r="W765" t="s">
        <v>19</v>
      </c>
      <c r="X765">
        <f t="shared" si="95"/>
        <v>2023</v>
      </c>
    </row>
    <row r="766" spans="1:24" x14ac:dyDescent="0.25">
      <c r="A766" s="10" t="str">
        <f t="shared" si="88"/>
        <v/>
      </c>
      <c r="B766" s="10" t="str">
        <f t="shared" si="89"/>
        <v/>
      </c>
      <c r="C766" s="10" t="str">
        <f t="shared" si="90"/>
        <v>Afternoon45059</v>
      </c>
      <c r="D766" s="5" t="str">
        <f>IF('by region'!$C$2="Any","Any",'Fixture list'!W766)&amp;M766&amp;IF('by region'!$I$2="Any","Any",N766)&amp;G766</f>
        <v>AnyFlatAny45059</v>
      </c>
      <c r="E766" s="5" t="e">
        <f>IF(I766=#REF!,'Fixture list'!G766,"")</f>
        <v>#REF!</v>
      </c>
      <c r="F766" s="5" t="str">
        <f t="shared" si="91"/>
        <v>450594</v>
      </c>
      <c r="G766" s="13">
        <v>45059</v>
      </c>
      <c r="H766" s="14" t="s">
        <v>37</v>
      </c>
      <c r="I766" s="14" t="s">
        <v>36</v>
      </c>
      <c r="J766" s="14" t="s">
        <v>9</v>
      </c>
      <c r="K766" s="14" t="s">
        <v>24</v>
      </c>
      <c r="L766" s="14" t="s">
        <v>19</v>
      </c>
      <c r="M766" s="14" t="s">
        <v>25</v>
      </c>
      <c r="N766" s="14" t="s">
        <v>13</v>
      </c>
      <c r="O766" s="14" t="s">
        <v>14</v>
      </c>
      <c r="P766" s="14" t="s">
        <v>665</v>
      </c>
      <c r="Q766" s="12">
        <f t="shared" si="92"/>
        <v>1</v>
      </c>
      <c r="R766" s="12" cm="1">
        <f t="array" ref="R766">SUMPRODUCT(($G$2:$G$3117=G766)*(Q766&gt;$Q$2:$Q$3117))+1</f>
        <v>1</v>
      </c>
      <c r="S766" s="12">
        <f t="shared" si="93"/>
        <v>101062</v>
      </c>
      <c r="T766" cm="1">
        <f t="array" ref="T766">SUMPRODUCT(($G$2:$G$3117=G766)*(S766&gt;$S$2:$S$3117))+1</f>
        <v>4</v>
      </c>
      <c r="U766" t="str">
        <f t="shared" si="94"/>
        <v xml:space="preserve">LINGFIELD PARK </v>
      </c>
      <c r="V766">
        <v>0</v>
      </c>
      <c r="W766" t="s">
        <v>11</v>
      </c>
      <c r="X766">
        <f t="shared" si="95"/>
        <v>2023</v>
      </c>
    </row>
    <row r="767" spans="1:24" x14ac:dyDescent="0.25">
      <c r="A767" s="10" t="str">
        <f t="shared" si="88"/>
        <v/>
      </c>
      <c r="B767" s="10" t="str">
        <f t="shared" si="89"/>
        <v/>
      </c>
      <c r="C767" s="10" t="str">
        <f t="shared" si="90"/>
        <v>Evening45076</v>
      </c>
      <c r="D767" s="5" t="str">
        <f>IF('by region'!$C$2="Any","Any",'Fixture list'!W767)&amp;M767&amp;IF('by region'!$I$2="Any","Any",N767)&amp;G767</f>
        <v>AnyFlatAny45076</v>
      </c>
      <c r="E767" s="5" t="e">
        <f>IF(I767=#REF!,'Fixture list'!G767,"")</f>
        <v>#REF!</v>
      </c>
      <c r="F767" s="5" t="str">
        <f t="shared" si="91"/>
        <v>450764</v>
      </c>
      <c r="G767" s="13">
        <v>45076</v>
      </c>
      <c r="H767" s="14" t="s">
        <v>7</v>
      </c>
      <c r="I767" s="14" t="s">
        <v>36</v>
      </c>
      <c r="J767" s="14" t="s">
        <v>80</v>
      </c>
      <c r="K767" s="14" t="s">
        <v>24</v>
      </c>
      <c r="L767" s="14" t="s">
        <v>19</v>
      </c>
      <c r="M767" s="14" t="s">
        <v>25</v>
      </c>
      <c r="N767" s="14" t="s">
        <v>13</v>
      </c>
      <c r="O767" s="14" t="s">
        <v>14</v>
      </c>
      <c r="P767" s="14" t="s">
        <v>748</v>
      </c>
      <c r="Q767" s="12">
        <f t="shared" si="92"/>
        <v>2</v>
      </c>
      <c r="R767" s="12" cm="1">
        <f t="array" ref="R767">SUMPRODUCT(($G$2:$G$3117=G767)*(Q767&gt;$Q$2:$Q$3117))+1</f>
        <v>4</v>
      </c>
      <c r="S767" s="12">
        <f t="shared" si="93"/>
        <v>401061</v>
      </c>
      <c r="T767" cm="1">
        <f t="array" ref="T767">SUMPRODUCT(($G$2:$G$3117=G767)*(S767&gt;$S$2:$S$3117))+1</f>
        <v>4</v>
      </c>
      <c r="U767" t="str">
        <f t="shared" si="94"/>
        <v>LINGFIELD PARK †</v>
      </c>
      <c r="V767">
        <v>0</v>
      </c>
      <c r="W767" t="s">
        <v>11</v>
      </c>
      <c r="X767">
        <f t="shared" si="95"/>
        <v>2023</v>
      </c>
    </row>
    <row r="768" spans="1:24" x14ac:dyDescent="0.25">
      <c r="A768" s="10" t="str">
        <f t="shared" si="88"/>
        <v/>
      </c>
      <c r="B768" s="10" t="str">
        <f t="shared" si="89"/>
        <v/>
      </c>
      <c r="C768" s="10" t="str">
        <f t="shared" si="90"/>
        <v>Afternoon45078</v>
      </c>
      <c r="D768" s="5" t="str">
        <f>IF('by region'!$C$2="Any","Any",'Fixture list'!W768)&amp;M768&amp;IF('by region'!$I$2="Any","Any",N768)&amp;G768</f>
        <v>AnyFlatAny45078</v>
      </c>
      <c r="E768" s="5" t="e">
        <f>IF(I768=#REF!,'Fixture list'!G768,"")</f>
        <v>#REF!</v>
      </c>
      <c r="F768" s="5" t="str">
        <f t="shared" si="91"/>
        <v>450781</v>
      </c>
      <c r="G768" s="13">
        <v>45078</v>
      </c>
      <c r="H768" s="14" t="s">
        <v>34</v>
      </c>
      <c r="I768" s="14" t="s">
        <v>36</v>
      </c>
      <c r="J768" s="14" t="s">
        <v>9</v>
      </c>
      <c r="K768" s="14" t="s">
        <v>24</v>
      </c>
      <c r="L768" s="14" t="s">
        <v>19</v>
      </c>
      <c r="M768" s="14" t="s">
        <v>25</v>
      </c>
      <c r="N768" s="14" t="s">
        <v>13</v>
      </c>
      <c r="O768" s="14" t="s">
        <v>14</v>
      </c>
      <c r="P768" s="14" t="s">
        <v>756</v>
      </c>
      <c r="Q768" s="12">
        <f t="shared" si="92"/>
        <v>1</v>
      </c>
      <c r="R768" s="12" cm="1">
        <f t="array" ref="R768">SUMPRODUCT(($G$2:$G$3117=G768)*(Q768&gt;$Q$2:$Q$3117))+1</f>
        <v>1</v>
      </c>
      <c r="S768" s="12">
        <f t="shared" si="93"/>
        <v>100555</v>
      </c>
      <c r="T768" cm="1">
        <f t="array" ref="T768">SUMPRODUCT(($G$2:$G$3117=G768)*(S768&gt;$S$2:$S$3117))+1</f>
        <v>1</v>
      </c>
      <c r="U768" t="str">
        <f t="shared" si="94"/>
        <v xml:space="preserve">LINGFIELD PARK </v>
      </c>
      <c r="V768">
        <v>0</v>
      </c>
      <c r="W768" t="s">
        <v>11</v>
      </c>
      <c r="X768">
        <f t="shared" si="95"/>
        <v>2023</v>
      </c>
    </row>
    <row r="769" spans="1:24" x14ac:dyDescent="0.25">
      <c r="A769" s="10" t="str">
        <f t="shared" si="88"/>
        <v/>
      </c>
      <c r="B769" s="10" t="str">
        <f t="shared" si="89"/>
        <v/>
      </c>
      <c r="C769" s="10" t="str">
        <f t="shared" si="90"/>
        <v>Evening45080</v>
      </c>
      <c r="D769" s="5" t="str">
        <f>IF('by region'!$C$2="Any","Any",'Fixture list'!W769)&amp;M769&amp;IF('by region'!$I$2="Any","Any",N769)&amp;G769</f>
        <v>AnyFlatAny45080</v>
      </c>
      <c r="E769" s="5" t="e">
        <f>IF(I769=#REF!,'Fixture list'!G769,"")</f>
        <v>#REF!</v>
      </c>
      <c r="F769" s="5" t="str">
        <f t="shared" si="91"/>
        <v>450806</v>
      </c>
      <c r="G769" s="13">
        <v>45080</v>
      </c>
      <c r="H769" s="14" t="s">
        <v>37</v>
      </c>
      <c r="I769" s="14" t="s">
        <v>36</v>
      </c>
      <c r="J769" s="14" t="s">
        <v>80</v>
      </c>
      <c r="K769" s="14" t="s">
        <v>24</v>
      </c>
      <c r="L769" s="14" t="s">
        <v>19</v>
      </c>
      <c r="M769" s="14" t="s">
        <v>25</v>
      </c>
      <c r="N769" s="14" t="s">
        <v>13</v>
      </c>
      <c r="O769" s="14" t="s">
        <v>14</v>
      </c>
      <c r="P769" s="14" t="s">
        <v>768</v>
      </c>
      <c r="Q769" s="12">
        <f t="shared" si="92"/>
        <v>2</v>
      </c>
      <c r="R769" s="12" cm="1">
        <f t="array" ref="R769">SUMPRODUCT(($G$2:$G$3117=G769)*(Q769&gt;$Q$2:$Q$3117))+1</f>
        <v>6</v>
      </c>
      <c r="S769" s="12">
        <f t="shared" si="93"/>
        <v>601066</v>
      </c>
      <c r="T769" cm="1">
        <f t="array" ref="T769">SUMPRODUCT(($G$2:$G$3117=G769)*(S769&gt;$S$2:$S$3117))+1</f>
        <v>6</v>
      </c>
      <c r="U769" t="str">
        <f t="shared" si="94"/>
        <v>LINGFIELD PARK †</v>
      </c>
      <c r="V769">
        <v>0</v>
      </c>
      <c r="W769" t="s">
        <v>17</v>
      </c>
      <c r="X769">
        <f t="shared" si="95"/>
        <v>2023</v>
      </c>
    </row>
    <row r="770" spans="1:24" x14ac:dyDescent="0.25">
      <c r="A770" s="10" t="str">
        <f t="shared" ref="A770:A833" si="96">IF(YEAR(G770)=2024,P770,"")</f>
        <v/>
      </c>
      <c r="B770" s="10" t="str">
        <f t="shared" ref="B770:B833" si="97">IF(YEAR(G770)=2025,P770,"")</f>
        <v/>
      </c>
      <c r="C770" s="10" t="str">
        <f t="shared" ref="C770:C833" si="98">J770&amp;G770</f>
        <v>Evening45083</v>
      </c>
      <c r="D770" s="5" t="str">
        <f>IF('by region'!$C$2="Any","Any",'Fixture list'!W770)&amp;M770&amp;IF('by region'!$I$2="Any","Any",N770)&amp;G770</f>
        <v>AnyFlatAny45083</v>
      </c>
      <c r="E770" s="5" t="e">
        <f>IF(I770=#REF!,'Fixture list'!G770,"")</f>
        <v>#REF!</v>
      </c>
      <c r="F770" s="5" t="str">
        <f t="shared" ref="F770:F833" si="99">G770&amp;T770</f>
        <v>450833</v>
      </c>
      <c r="G770" s="13">
        <v>45083</v>
      </c>
      <c r="H770" s="14" t="s">
        <v>7</v>
      </c>
      <c r="I770" s="14" t="s">
        <v>36</v>
      </c>
      <c r="J770" s="14" t="s">
        <v>80</v>
      </c>
      <c r="K770" s="14" t="s">
        <v>24</v>
      </c>
      <c r="L770" s="14" t="s">
        <v>19</v>
      </c>
      <c r="M770" s="14" t="s">
        <v>25</v>
      </c>
      <c r="N770" s="14" t="s">
        <v>26</v>
      </c>
      <c r="O770" s="14" t="s">
        <v>14</v>
      </c>
      <c r="P770" s="14" t="s">
        <v>780</v>
      </c>
      <c r="Q770" s="12">
        <f t="shared" ref="Q770:Q833" si="100">IF(J770="Afternoon",1,IF(J770="Evening",2,IF(J770="Floodlit",3,4)))</f>
        <v>2</v>
      </c>
      <c r="R770" s="12" cm="1">
        <f t="array" ref="R770">SUMPRODUCT(($G$2:$G$3117=G770)*(Q770&gt;$Q$2:$Q$3117))+1</f>
        <v>3</v>
      </c>
      <c r="S770" s="12">
        <f t="shared" ref="S770:S833" si="101">(R770*100000)+P770</f>
        <v>301023</v>
      </c>
      <c r="T770" cm="1">
        <f t="array" ref="T770">SUMPRODUCT(($G$2:$G$3117=G770)*(S770&gt;$S$2:$S$3117))+1</f>
        <v>3</v>
      </c>
      <c r="U770" t="str">
        <f t="shared" ref="U770:U833" si="102">_xlfn.CONCAT(IF(M770="Flat",UPPER(I770),I770)," ",IF(J770="Evening","†",IF(J770="Floodlit","#","")))</f>
        <v>LINGFIELD PARK †</v>
      </c>
      <c r="V770">
        <v>0</v>
      </c>
      <c r="W770" t="s">
        <v>17</v>
      </c>
      <c r="X770">
        <f t="shared" ref="X770:X833" si="103">YEAR(G770)</f>
        <v>2023</v>
      </c>
    </row>
    <row r="771" spans="1:24" x14ac:dyDescent="0.25">
      <c r="A771" s="10" t="str">
        <f t="shared" si="96"/>
        <v/>
      </c>
      <c r="B771" s="10" t="str">
        <f t="shared" si="97"/>
        <v/>
      </c>
      <c r="C771" s="10" t="str">
        <f t="shared" si="98"/>
        <v>Evening45087</v>
      </c>
      <c r="D771" s="5" t="str">
        <f>IF('by region'!$C$2="Any","Any",'Fixture list'!W771)&amp;M771&amp;IF('by region'!$I$2="Any","Any",N771)&amp;G771</f>
        <v>AnyFlatAny45087</v>
      </c>
      <c r="E771" s="5" t="e">
        <f>IF(I771=#REF!,'Fixture list'!G771,"")</f>
        <v>#REF!</v>
      </c>
      <c r="F771" s="5" t="str">
        <f t="shared" si="99"/>
        <v>450876</v>
      </c>
      <c r="G771" s="13">
        <v>45087</v>
      </c>
      <c r="H771" s="14" t="s">
        <v>37</v>
      </c>
      <c r="I771" s="14" t="s">
        <v>36</v>
      </c>
      <c r="J771" s="14" t="s">
        <v>80</v>
      </c>
      <c r="K771" s="14" t="s">
        <v>24</v>
      </c>
      <c r="L771" s="14" t="s">
        <v>19</v>
      </c>
      <c r="M771" s="14" t="s">
        <v>25</v>
      </c>
      <c r="N771" s="14" t="s">
        <v>13</v>
      </c>
      <c r="O771" s="14" t="s">
        <v>14</v>
      </c>
      <c r="P771" s="14" t="s">
        <v>803</v>
      </c>
      <c r="Q771" s="12">
        <f t="shared" si="100"/>
        <v>2</v>
      </c>
      <c r="R771" s="12" cm="1">
        <f t="array" ref="R771">SUMPRODUCT(($G$2:$G$3117=G771)*(Q771&gt;$Q$2:$Q$3117))+1</f>
        <v>5</v>
      </c>
      <c r="S771" s="12">
        <f t="shared" si="101"/>
        <v>501825</v>
      </c>
      <c r="T771" cm="1">
        <f t="array" ref="T771">SUMPRODUCT(($G$2:$G$3117=G771)*(S771&gt;$S$2:$S$3117))+1</f>
        <v>6</v>
      </c>
      <c r="U771" t="str">
        <f t="shared" si="102"/>
        <v>LINGFIELD PARK †</v>
      </c>
      <c r="V771">
        <v>0</v>
      </c>
      <c r="W771" t="s">
        <v>19</v>
      </c>
      <c r="X771">
        <f t="shared" si="103"/>
        <v>2023</v>
      </c>
    </row>
    <row r="772" spans="1:24" x14ac:dyDescent="0.25">
      <c r="A772" s="10" t="str">
        <f t="shared" si="96"/>
        <v/>
      </c>
      <c r="B772" s="10" t="str">
        <f t="shared" si="97"/>
        <v/>
      </c>
      <c r="C772" s="10" t="str">
        <f t="shared" si="98"/>
        <v>Afternoon45089</v>
      </c>
      <c r="D772" s="5" t="str">
        <f>IF('by region'!$C$2="Any","Any",'Fixture list'!W772)&amp;M772&amp;IF('by region'!$I$2="Any","Any",N772)&amp;G772</f>
        <v>AnyFlatAny45089</v>
      </c>
      <c r="E772" s="5" t="e">
        <f>IF(I772=#REF!,'Fixture list'!G772,"")</f>
        <v>#REF!</v>
      </c>
      <c r="F772" s="5" t="str">
        <f t="shared" si="99"/>
        <v>450891</v>
      </c>
      <c r="G772" s="13">
        <v>45089</v>
      </c>
      <c r="H772" s="14" t="s">
        <v>42</v>
      </c>
      <c r="I772" s="14" t="s">
        <v>36</v>
      </c>
      <c r="J772" s="14" t="s">
        <v>9</v>
      </c>
      <c r="K772" s="14" t="s">
        <v>24</v>
      </c>
      <c r="L772" s="14" t="s">
        <v>19</v>
      </c>
      <c r="M772" s="14" t="s">
        <v>25</v>
      </c>
      <c r="N772" s="14" t="s">
        <v>13</v>
      </c>
      <c r="O772" s="14" t="s">
        <v>14</v>
      </c>
      <c r="P772" s="14" t="s">
        <v>807</v>
      </c>
      <c r="Q772" s="12">
        <f t="shared" si="100"/>
        <v>1</v>
      </c>
      <c r="R772" s="12" cm="1">
        <f t="array" ref="R772">SUMPRODUCT(($G$2:$G$3117=G772)*(Q772&gt;$Q$2:$Q$3117))+1</f>
        <v>1</v>
      </c>
      <c r="S772" s="12">
        <f t="shared" si="101"/>
        <v>101065</v>
      </c>
      <c r="T772" cm="1">
        <f t="array" ref="T772">SUMPRODUCT(($G$2:$G$3117=G772)*(S772&gt;$S$2:$S$3117))+1</f>
        <v>1</v>
      </c>
      <c r="U772" t="str">
        <f t="shared" si="102"/>
        <v xml:space="preserve">LINGFIELD PARK </v>
      </c>
      <c r="V772">
        <v>0</v>
      </c>
      <c r="W772" t="s">
        <v>11</v>
      </c>
      <c r="X772">
        <f t="shared" si="103"/>
        <v>2023</v>
      </c>
    </row>
    <row r="773" spans="1:24" x14ac:dyDescent="0.25">
      <c r="A773" s="10" t="str">
        <f t="shared" si="96"/>
        <v/>
      </c>
      <c r="B773" s="10" t="str">
        <f t="shared" si="97"/>
        <v/>
      </c>
      <c r="C773" s="10" t="str">
        <f t="shared" si="98"/>
        <v>Afternoon45096</v>
      </c>
      <c r="D773" s="5" t="str">
        <f>IF('by region'!$C$2="Any","Any",'Fixture list'!W773)&amp;M773&amp;IF('by region'!$I$2="Any","Any",N773)&amp;G773</f>
        <v>AnyFlatAny45096</v>
      </c>
      <c r="E773" s="5" t="e">
        <f>IF(I773=#REF!,'Fixture list'!G773,"")</f>
        <v>#REF!</v>
      </c>
      <c r="F773" s="5" t="str">
        <f t="shared" si="99"/>
        <v>450962</v>
      </c>
      <c r="G773" s="13">
        <v>45096</v>
      </c>
      <c r="H773" s="14" t="s">
        <v>42</v>
      </c>
      <c r="I773" s="14" t="s">
        <v>36</v>
      </c>
      <c r="J773" s="14" t="s">
        <v>9</v>
      </c>
      <c r="K773" s="14" t="s">
        <v>24</v>
      </c>
      <c r="L773" s="14" t="s">
        <v>19</v>
      </c>
      <c r="M773" s="14" t="s">
        <v>25</v>
      </c>
      <c r="N773" s="14" t="s">
        <v>26</v>
      </c>
      <c r="O773" s="14" t="s">
        <v>14</v>
      </c>
      <c r="P773" s="14" t="s">
        <v>841</v>
      </c>
      <c r="Q773" s="12">
        <f t="shared" si="100"/>
        <v>1</v>
      </c>
      <c r="R773" s="12" cm="1">
        <f t="array" ref="R773">SUMPRODUCT(($G$2:$G$3117=G773)*(Q773&gt;$Q$2:$Q$3117))+1</f>
        <v>1</v>
      </c>
      <c r="S773" s="12">
        <f t="shared" si="101"/>
        <v>101092</v>
      </c>
      <c r="T773" cm="1">
        <f t="array" ref="T773">SUMPRODUCT(($G$2:$G$3117=G773)*(S773&gt;$S$2:$S$3117))+1</f>
        <v>2</v>
      </c>
      <c r="U773" t="str">
        <f t="shared" si="102"/>
        <v xml:space="preserve">LINGFIELD PARK </v>
      </c>
      <c r="V773">
        <v>0</v>
      </c>
      <c r="W773" t="s">
        <v>17</v>
      </c>
      <c r="X773">
        <f t="shared" si="103"/>
        <v>2023</v>
      </c>
    </row>
    <row r="774" spans="1:24" x14ac:dyDescent="0.25">
      <c r="A774" s="10" t="str">
        <f t="shared" si="96"/>
        <v/>
      </c>
      <c r="B774" s="10" t="str">
        <f t="shared" si="97"/>
        <v/>
      </c>
      <c r="C774" s="10" t="str">
        <f t="shared" si="98"/>
        <v>Evening45099</v>
      </c>
      <c r="D774" s="5" t="str">
        <f>IF('by region'!$C$2="Any","Any",'Fixture list'!W774)&amp;M774&amp;IF('by region'!$I$2="Any","Any",N774)&amp;G774</f>
        <v>AnyFlatAny45099</v>
      </c>
      <c r="E774" s="5" t="e">
        <f>IF(I774=#REF!,'Fixture list'!G774,"")</f>
        <v>#REF!</v>
      </c>
      <c r="F774" s="5" t="str">
        <f t="shared" si="99"/>
        <v>450994</v>
      </c>
      <c r="G774" s="13">
        <v>45099</v>
      </c>
      <c r="H774" s="14" t="s">
        <v>34</v>
      </c>
      <c r="I774" s="14" t="s">
        <v>36</v>
      </c>
      <c r="J774" s="14" t="s">
        <v>80</v>
      </c>
      <c r="K774" s="14" t="s">
        <v>24</v>
      </c>
      <c r="L774" s="14" t="s">
        <v>19</v>
      </c>
      <c r="M774" s="14" t="s">
        <v>25</v>
      </c>
      <c r="N774" s="14" t="s">
        <v>26</v>
      </c>
      <c r="O774" s="14" t="s">
        <v>14</v>
      </c>
      <c r="P774" s="14" t="s">
        <v>857</v>
      </c>
      <c r="Q774" s="12">
        <f t="shared" si="100"/>
        <v>2</v>
      </c>
      <c r="R774" s="12" cm="1">
        <f t="array" ref="R774">SUMPRODUCT(($G$2:$G$3117=G774)*(Q774&gt;$Q$2:$Q$3117))+1</f>
        <v>4</v>
      </c>
      <c r="S774" s="12">
        <f t="shared" si="101"/>
        <v>400789</v>
      </c>
      <c r="T774" cm="1">
        <f t="array" ref="T774">SUMPRODUCT(($G$2:$G$3117=G774)*(S774&gt;$S$2:$S$3117))+1</f>
        <v>4</v>
      </c>
      <c r="U774" t="str">
        <f t="shared" si="102"/>
        <v>LINGFIELD PARK †</v>
      </c>
      <c r="V774">
        <v>0</v>
      </c>
      <c r="W774" t="s">
        <v>11</v>
      </c>
      <c r="X774">
        <f t="shared" si="103"/>
        <v>2023</v>
      </c>
    </row>
    <row r="775" spans="1:24" x14ac:dyDescent="0.25">
      <c r="A775" s="10" t="str">
        <f t="shared" si="96"/>
        <v/>
      </c>
      <c r="B775" s="10" t="str">
        <f t="shared" si="97"/>
        <v/>
      </c>
      <c r="C775" s="10" t="str">
        <f t="shared" si="98"/>
        <v>Evening45101</v>
      </c>
      <c r="D775" s="5" t="str">
        <f>IF('by region'!$C$2="Any","Any",'Fixture list'!W775)&amp;M775&amp;IF('by region'!$I$2="Any","Any",N775)&amp;G775</f>
        <v>AnyFlatAny45101</v>
      </c>
      <c r="E775" s="5" t="e">
        <f>IF(I775=#REF!,'Fixture list'!G775,"")</f>
        <v>#REF!</v>
      </c>
      <c r="F775" s="5" t="str">
        <f t="shared" si="99"/>
        <v>451015</v>
      </c>
      <c r="G775" s="13">
        <v>45101</v>
      </c>
      <c r="H775" s="14" t="s">
        <v>37</v>
      </c>
      <c r="I775" s="14" t="s">
        <v>36</v>
      </c>
      <c r="J775" s="14" t="s">
        <v>80</v>
      </c>
      <c r="K775" s="14" t="s">
        <v>24</v>
      </c>
      <c r="L775" s="14" t="s">
        <v>19</v>
      </c>
      <c r="M775" s="14" t="s">
        <v>25</v>
      </c>
      <c r="N775" s="14" t="s">
        <v>13</v>
      </c>
      <c r="O775" s="14" t="s">
        <v>14</v>
      </c>
      <c r="P775" s="14" t="s">
        <v>869</v>
      </c>
      <c r="Q775" s="12">
        <f t="shared" si="100"/>
        <v>2</v>
      </c>
      <c r="R775" s="12" cm="1">
        <f t="array" ref="R775">SUMPRODUCT(($G$2:$G$3117=G775)*(Q775&gt;$Q$2:$Q$3117))+1</f>
        <v>6</v>
      </c>
      <c r="S775" s="12">
        <f t="shared" si="101"/>
        <v>601067</v>
      </c>
      <c r="T775" cm="1">
        <f t="array" ref="T775">SUMPRODUCT(($G$2:$G$3117=G775)*(S775&gt;$S$2:$S$3117))+1</f>
        <v>5</v>
      </c>
      <c r="U775" t="str">
        <f t="shared" si="102"/>
        <v>LINGFIELD PARK †</v>
      </c>
      <c r="V775">
        <v>0</v>
      </c>
      <c r="W775" t="s">
        <v>19</v>
      </c>
      <c r="X775">
        <f t="shared" si="103"/>
        <v>2023</v>
      </c>
    </row>
    <row r="776" spans="1:24" x14ac:dyDescent="0.25">
      <c r="A776" s="10" t="str">
        <f t="shared" si="96"/>
        <v/>
      </c>
      <c r="B776" s="10" t="str">
        <f t="shared" si="97"/>
        <v/>
      </c>
      <c r="C776" s="10" t="str">
        <f t="shared" si="98"/>
        <v>Evening45108</v>
      </c>
      <c r="D776" s="5" t="str">
        <f>IF('by region'!$C$2="Any","Any",'Fixture list'!W776)&amp;M776&amp;IF('by region'!$I$2="Any","Any",N776)&amp;G776</f>
        <v>AnyFlatAny45108</v>
      </c>
      <c r="E776" s="5" t="e">
        <f>IF(I776=#REF!,'Fixture list'!G776,"")</f>
        <v>#REF!</v>
      </c>
      <c r="F776" s="5" t="str">
        <f t="shared" si="99"/>
        <v>451086</v>
      </c>
      <c r="G776" s="13">
        <v>45108</v>
      </c>
      <c r="H776" s="14" t="s">
        <v>37</v>
      </c>
      <c r="I776" s="14" t="s">
        <v>36</v>
      </c>
      <c r="J776" s="14" t="s">
        <v>80</v>
      </c>
      <c r="K776" s="14" t="s">
        <v>24</v>
      </c>
      <c r="L776" s="14" t="s">
        <v>19</v>
      </c>
      <c r="M776" s="14" t="s">
        <v>25</v>
      </c>
      <c r="N776" s="14" t="s">
        <v>13</v>
      </c>
      <c r="O776" s="14" t="s">
        <v>14</v>
      </c>
      <c r="P776" s="14" t="s">
        <v>902</v>
      </c>
      <c r="Q776" s="12">
        <f t="shared" si="100"/>
        <v>2</v>
      </c>
      <c r="R776" s="12" cm="1">
        <f t="array" ref="R776">SUMPRODUCT(($G$2:$G$3117=G776)*(Q776&gt;$Q$2:$Q$3117))+1</f>
        <v>5</v>
      </c>
      <c r="S776" s="12">
        <f t="shared" si="101"/>
        <v>501068</v>
      </c>
      <c r="T776" cm="1">
        <f t="array" ref="T776">SUMPRODUCT(($G$2:$G$3117=G776)*(S776&gt;$S$2:$S$3117))+1</f>
        <v>6</v>
      </c>
      <c r="U776" t="str">
        <f t="shared" si="102"/>
        <v>LINGFIELD PARK †</v>
      </c>
      <c r="V776">
        <v>0</v>
      </c>
      <c r="W776" t="s">
        <v>11</v>
      </c>
      <c r="X776">
        <f t="shared" si="103"/>
        <v>2023</v>
      </c>
    </row>
    <row r="777" spans="1:24" x14ac:dyDescent="0.25">
      <c r="A777" s="10" t="str">
        <f t="shared" si="96"/>
        <v/>
      </c>
      <c r="B777" s="10" t="str">
        <f t="shared" si="97"/>
        <v/>
      </c>
      <c r="C777" s="10" t="str">
        <f t="shared" si="98"/>
        <v>Afternoon45119</v>
      </c>
      <c r="D777" s="5" t="str">
        <f>IF('by region'!$C$2="Any","Any",'Fixture list'!W777)&amp;M777&amp;IF('by region'!$I$2="Any","Any",N777)&amp;G777</f>
        <v>AnyFlatAny45119</v>
      </c>
      <c r="E777" s="5" t="e">
        <f>IF(I777=#REF!,'Fixture list'!G777,"")</f>
        <v>#REF!</v>
      </c>
      <c r="F777" s="5" t="str">
        <f t="shared" si="99"/>
        <v>451192</v>
      </c>
      <c r="G777" s="13">
        <v>45119</v>
      </c>
      <c r="H777" s="14" t="s">
        <v>27</v>
      </c>
      <c r="I777" s="14" t="s">
        <v>36</v>
      </c>
      <c r="J777" s="14" t="s">
        <v>9</v>
      </c>
      <c r="K777" s="14" t="s">
        <v>24</v>
      </c>
      <c r="L777" s="14" t="s">
        <v>19</v>
      </c>
      <c r="M777" s="14" t="s">
        <v>25</v>
      </c>
      <c r="N777" s="14" t="s">
        <v>13</v>
      </c>
      <c r="O777" s="14" t="s">
        <v>14</v>
      </c>
      <c r="P777" s="14" t="s">
        <v>952</v>
      </c>
      <c r="Q777" s="12">
        <f t="shared" si="100"/>
        <v>1</v>
      </c>
      <c r="R777" s="12" cm="1">
        <f t="array" ref="R777">SUMPRODUCT(($G$2:$G$3117=G777)*(Q777&gt;$Q$2:$Q$3117))+1</f>
        <v>1</v>
      </c>
      <c r="S777" s="12">
        <f t="shared" si="101"/>
        <v>100796</v>
      </c>
      <c r="T777" cm="1">
        <f t="array" ref="T777">SUMPRODUCT(($G$2:$G$3117=G777)*(S777&gt;$S$2:$S$3117))+1</f>
        <v>2</v>
      </c>
      <c r="U777" t="str">
        <f t="shared" si="102"/>
        <v xml:space="preserve">LINGFIELD PARK </v>
      </c>
      <c r="V777">
        <v>0</v>
      </c>
      <c r="W777" t="s">
        <v>17</v>
      </c>
      <c r="X777">
        <f t="shared" si="103"/>
        <v>2023</v>
      </c>
    </row>
    <row r="778" spans="1:24" x14ac:dyDescent="0.25">
      <c r="A778" s="10" t="str">
        <f t="shared" si="96"/>
        <v/>
      </c>
      <c r="B778" s="10" t="str">
        <f t="shared" si="97"/>
        <v/>
      </c>
      <c r="C778" s="10" t="str">
        <f t="shared" si="98"/>
        <v>Afternoon45125</v>
      </c>
      <c r="D778" s="5" t="str">
        <f>IF('by region'!$C$2="Any","Any",'Fixture list'!W778)&amp;M778&amp;IF('by region'!$I$2="Any","Any",N778)&amp;G778</f>
        <v>AnyFlatAny45125</v>
      </c>
      <c r="E778" s="5" t="e">
        <f>IF(I778=#REF!,'Fixture list'!G778,"")</f>
        <v>#REF!</v>
      </c>
      <c r="F778" s="5" t="str">
        <f t="shared" si="99"/>
        <v>451252</v>
      </c>
      <c r="G778" s="13">
        <v>45125</v>
      </c>
      <c r="H778" s="14" t="s">
        <v>7</v>
      </c>
      <c r="I778" s="14" t="s">
        <v>36</v>
      </c>
      <c r="J778" s="14" t="s">
        <v>9</v>
      </c>
      <c r="K778" s="14" t="s">
        <v>24</v>
      </c>
      <c r="L778" s="14" t="s">
        <v>19</v>
      </c>
      <c r="M778" s="14" t="s">
        <v>25</v>
      </c>
      <c r="N778" s="14" t="s">
        <v>13</v>
      </c>
      <c r="O778" s="14" t="s">
        <v>14</v>
      </c>
      <c r="P778" s="14" t="s">
        <v>976</v>
      </c>
      <c r="Q778" s="12">
        <f t="shared" si="100"/>
        <v>1</v>
      </c>
      <c r="R778" s="12" cm="1">
        <f t="array" ref="R778">SUMPRODUCT(($G$2:$G$3117=G778)*(Q778&gt;$Q$2:$Q$3117))+1</f>
        <v>1</v>
      </c>
      <c r="S778" s="12">
        <f t="shared" si="101"/>
        <v>112762</v>
      </c>
      <c r="T778" cm="1">
        <f t="array" ref="T778">SUMPRODUCT(($G$2:$G$3117=G778)*(S778&gt;$S$2:$S$3117))+1</f>
        <v>2</v>
      </c>
      <c r="U778" t="str">
        <f t="shared" si="102"/>
        <v xml:space="preserve">LINGFIELD PARK </v>
      </c>
      <c r="V778">
        <v>0</v>
      </c>
      <c r="W778" t="s">
        <v>19</v>
      </c>
      <c r="X778">
        <f t="shared" si="103"/>
        <v>2023</v>
      </c>
    </row>
    <row r="779" spans="1:24" x14ac:dyDescent="0.25">
      <c r="A779" s="10" t="str">
        <f t="shared" si="96"/>
        <v/>
      </c>
      <c r="B779" s="10" t="str">
        <f t="shared" si="97"/>
        <v/>
      </c>
      <c r="C779" s="10" t="str">
        <f t="shared" si="98"/>
        <v>Afternoon45133</v>
      </c>
      <c r="D779" s="5" t="str">
        <f>IF('by region'!$C$2="Any","Any",'Fixture list'!W779)&amp;M779&amp;IF('by region'!$I$2="Any","Any",N779)&amp;G779</f>
        <v>AnyFlatAny45133</v>
      </c>
      <c r="E779" s="5" t="e">
        <f>IF(I779=#REF!,'Fixture list'!G779,"")</f>
        <v>#REF!</v>
      </c>
      <c r="F779" s="5" t="str">
        <f t="shared" si="99"/>
        <v>451333</v>
      </c>
      <c r="G779" s="13">
        <v>45133</v>
      </c>
      <c r="H779" s="14" t="s">
        <v>27</v>
      </c>
      <c r="I779" s="14" t="s">
        <v>36</v>
      </c>
      <c r="J779" s="14" t="s">
        <v>9</v>
      </c>
      <c r="K779" s="14" t="s">
        <v>24</v>
      </c>
      <c r="L779" s="14" t="s">
        <v>19</v>
      </c>
      <c r="M779" s="14" t="s">
        <v>25</v>
      </c>
      <c r="N779" s="14" t="s">
        <v>13</v>
      </c>
      <c r="O779" s="14" t="s">
        <v>14</v>
      </c>
      <c r="P779" s="14" t="s">
        <v>1017</v>
      </c>
      <c r="Q779" s="12">
        <f t="shared" si="100"/>
        <v>1</v>
      </c>
      <c r="R779" s="12" cm="1">
        <f t="array" ref="R779">SUMPRODUCT(($G$2:$G$3117=G779)*(Q779&gt;$Q$2:$Q$3117))+1</f>
        <v>1</v>
      </c>
      <c r="S779" s="12">
        <f t="shared" si="101"/>
        <v>101075</v>
      </c>
      <c r="T779" cm="1">
        <f t="array" ref="T779">SUMPRODUCT(($G$2:$G$3117=G779)*(S779&gt;$S$2:$S$3117))+1</f>
        <v>3</v>
      </c>
      <c r="U779" t="str">
        <f t="shared" si="102"/>
        <v xml:space="preserve">LINGFIELD PARK </v>
      </c>
      <c r="V779">
        <v>0</v>
      </c>
      <c r="W779" t="s">
        <v>11</v>
      </c>
      <c r="X779">
        <f t="shared" si="103"/>
        <v>2023</v>
      </c>
    </row>
    <row r="780" spans="1:24" x14ac:dyDescent="0.25">
      <c r="A780" s="10" t="str">
        <f t="shared" si="96"/>
        <v/>
      </c>
      <c r="B780" s="10" t="str">
        <f t="shared" si="97"/>
        <v/>
      </c>
      <c r="C780" s="10" t="str">
        <f t="shared" si="98"/>
        <v>Evening45138</v>
      </c>
      <c r="D780" s="5" t="str">
        <f>IF('by region'!$C$2="Any","Any",'Fixture list'!W780)&amp;M780&amp;IF('by region'!$I$2="Any","Any",N780)&amp;G780</f>
        <v>AnyFlatAny45138</v>
      </c>
      <c r="E780" s="5" t="e">
        <f>IF(I780=#REF!,'Fixture list'!G780,"")</f>
        <v>#REF!</v>
      </c>
      <c r="F780" s="5" t="str">
        <f t="shared" si="99"/>
        <v>451383</v>
      </c>
      <c r="G780" s="13">
        <v>45138</v>
      </c>
      <c r="H780" s="14" t="s">
        <v>42</v>
      </c>
      <c r="I780" s="14" t="s">
        <v>36</v>
      </c>
      <c r="J780" s="14" t="s">
        <v>80</v>
      </c>
      <c r="K780" s="14" t="s">
        <v>24</v>
      </c>
      <c r="L780" s="14" t="s">
        <v>19</v>
      </c>
      <c r="M780" s="14" t="s">
        <v>25</v>
      </c>
      <c r="N780" s="14" t="s">
        <v>13</v>
      </c>
      <c r="O780" s="14" t="s">
        <v>14</v>
      </c>
      <c r="P780" s="14" t="s">
        <v>1040</v>
      </c>
      <c r="Q780" s="12">
        <f t="shared" si="100"/>
        <v>2</v>
      </c>
      <c r="R780" s="12" cm="1">
        <f t="array" ref="R780">SUMPRODUCT(($G$2:$G$3117=G780)*(Q780&gt;$Q$2:$Q$3117))+1</f>
        <v>3</v>
      </c>
      <c r="S780" s="12">
        <f t="shared" si="101"/>
        <v>301732</v>
      </c>
      <c r="T780" cm="1">
        <f t="array" ref="T780">SUMPRODUCT(($G$2:$G$3117=G780)*(S780&gt;$S$2:$S$3117))+1</f>
        <v>3</v>
      </c>
      <c r="U780" t="str">
        <f t="shared" si="102"/>
        <v>LINGFIELD PARK †</v>
      </c>
      <c r="V780">
        <v>0</v>
      </c>
      <c r="W780" t="s">
        <v>17</v>
      </c>
      <c r="X780">
        <f t="shared" si="103"/>
        <v>2023</v>
      </c>
    </row>
    <row r="781" spans="1:24" x14ac:dyDescent="0.25">
      <c r="A781" s="10" t="str">
        <f t="shared" si="96"/>
        <v/>
      </c>
      <c r="B781" s="10" t="str">
        <f t="shared" si="97"/>
        <v/>
      </c>
      <c r="C781" s="10" t="str">
        <f t="shared" si="98"/>
        <v>Evening45143</v>
      </c>
      <c r="D781" s="5" t="str">
        <f>IF('by region'!$C$2="Any","Any",'Fixture list'!W781)&amp;M781&amp;IF('by region'!$I$2="Any","Any",N781)&amp;G781</f>
        <v>AnyFlatAny45143</v>
      </c>
      <c r="E781" s="5" t="e">
        <f>IF(I781=#REF!,'Fixture list'!G781,"")</f>
        <v>#REF!</v>
      </c>
      <c r="F781" s="5" t="str">
        <f t="shared" si="99"/>
        <v>451436</v>
      </c>
      <c r="G781" s="13">
        <v>45143</v>
      </c>
      <c r="H781" s="14" t="s">
        <v>37</v>
      </c>
      <c r="I781" s="14" t="s">
        <v>36</v>
      </c>
      <c r="J781" s="14" t="s">
        <v>80</v>
      </c>
      <c r="K781" s="14" t="s">
        <v>24</v>
      </c>
      <c r="L781" s="14" t="s">
        <v>19</v>
      </c>
      <c r="M781" s="14" t="s">
        <v>25</v>
      </c>
      <c r="N781" s="14" t="s">
        <v>13</v>
      </c>
      <c r="O781" s="14" t="s">
        <v>14</v>
      </c>
      <c r="P781" s="14" t="s">
        <v>1066</v>
      </c>
      <c r="Q781" s="12">
        <f t="shared" si="100"/>
        <v>2</v>
      </c>
      <c r="R781" s="12" cm="1">
        <f t="array" ref="R781">SUMPRODUCT(($G$2:$G$3117=G781)*(Q781&gt;$Q$2:$Q$3117))+1</f>
        <v>5</v>
      </c>
      <c r="S781" s="12">
        <f t="shared" si="101"/>
        <v>501831</v>
      </c>
      <c r="T781" cm="1">
        <f t="array" ref="T781">SUMPRODUCT(($G$2:$G$3117=G781)*(S781&gt;$S$2:$S$3117))+1</f>
        <v>6</v>
      </c>
      <c r="U781" t="str">
        <f t="shared" si="102"/>
        <v>LINGFIELD PARK †</v>
      </c>
      <c r="V781">
        <v>0</v>
      </c>
      <c r="W781" t="s">
        <v>17</v>
      </c>
      <c r="X781">
        <f t="shared" si="103"/>
        <v>2023</v>
      </c>
    </row>
    <row r="782" spans="1:24" x14ac:dyDescent="0.25">
      <c r="A782" s="10" t="str">
        <f t="shared" si="96"/>
        <v/>
      </c>
      <c r="B782" s="10" t="str">
        <f t="shared" si="97"/>
        <v/>
      </c>
      <c r="C782" s="10" t="str">
        <f t="shared" si="98"/>
        <v>Evening45150</v>
      </c>
      <c r="D782" s="5" t="str">
        <f>IF('by region'!$C$2="Any","Any",'Fixture list'!W782)&amp;M782&amp;IF('by region'!$I$2="Any","Any",N782)&amp;G782</f>
        <v>AnyFlatAny45150</v>
      </c>
      <c r="E782" s="5" t="e">
        <f>IF(I782=#REF!,'Fixture list'!G782,"")</f>
        <v>#REF!</v>
      </c>
      <c r="F782" s="5" t="str">
        <f t="shared" si="99"/>
        <v>451506</v>
      </c>
      <c r="G782" s="13">
        <v>45150</v>
      </c>
      <c r="H782" s="14" t="s">
        <v>37</v>
      </c>
      <c r="I782" s="14" t="s">
        <v>36</v>
      </c>
      <c r="J782" s="14" t="s">
        <v>80</v>
      </c>
      <c r="K782" s="14" t="s">
        <v>24</v>
      </c>
      <c r="L782" s="14" t="s">
        <v>19</v>
      </c>
      <c r="M782" s="14" t="s">
        <v>25</v>
      </c>
      <c r="N782" s="14" t="s">
        <v>13</v>
      </c>
      <c r="O782" s="14" t="s">
        <v>14</v>
      </c>
      <c r="P782" s="14" t="s">
        <v>1097</v>
      </c>
      <c r="Q782" s="12">
        <f t="shared" si="100"/>
        <v>2</v>
      </c>
      <c r="R782" s="12" cm="1">
        <f t="array" ref="R782">SUMPRODUCT(($G$2:$G$3117=G782)*(Q782&gt;$Q$2:$Q$3117))+1</f>
        <v>5</v>
      </c>
      <c r="S782" s="12">
        <f t="shared" si="101"/>
        <v>501550</v>
      </c>
      <c r="T782" cm="1">
        <f t="array" ref="T782">SUMPRODUCT(($G$2:$G$3117=G782)*(S782&gt;$S$2:$S$3117))+1</f>
        <v>6</v>
      </c>
      <c r="U782" t="str">
        <f t="shared" si="102"/>
        <v>LINGFIELD PARK †</v>
      </c>
      <c r="V782">
        <v>0</v>
      </c>
      <c r="W782" t="s">
        <v>19</v>
      </c>
      <c r="X782">
        <f t="shared" si="103"/>
        <v>2023</v>
      </c>
    </row>
    <row r="783" spans="1:24" x14ac:dyDescent="0.25">
      <c r="A783" s="10" t="str">
        <f t="shared" si="96"/>
        <v/>
      </c>
      <c r="B783" s="10" t="str">
        <f t="shared" si="97"/>
        <v/>
      </c>
      <c r="C783" s="10" t="str">
        <f t="shared" si="98"/>
        <v>Afternoon45153</v>
      </c>
      <c r="D783" s="5" t="str">
        <f>IF('by region'!$C$2="Any","Any",'Fixture list'!W783)&amp;M783&amp;IF('by region'!$I$2="Any","Any",N783)&amp;G783</f>
        <v>AnyFlatAny45153</v>
      </c>
      <c r="E783" s="5" t="e">
        <f>IF(I783=#REF!,'Fixture list'!G783,"")</f>
        <v>#REF!</v>
      </c>
      <c r="F783" s="5" t="str">
        <f t="shared" si="99"/>
        <v>451532</v>
      </c>
      <c r="G783" s="13">
        <v>45153</v>
      </c>
      <c r="H783" s="14" t="s">
        <v>7</v>
      </c>
      <c r="I783" s="14" t="s">
        <v>36</v>
      </c>
      <c r="J783" s="14" t="s">
        <v>9</v>
      </c>
      <c r="K783" s="14" t="s">
        <v>24</v>
      </c>
      <c r="L783" s="14" t="s">
        <v>19</v>
      </c>
      <c r="M783" s="14" t="s">
        <v>25</v>
      </c>
      <c r="N783" s="14" t="s">
        <v>13</v>
      </c>
      <c r="O783" s="14" t="s">
        <v>14</v>
      </c>
      <c r="P783" s="14" t="s">
        <v>1108</v>
      </c>
      <c r="Q783" s="12">
        <f t="shared" si="100"/>
        <v>1</v>
      </c>
      <c r="R783" s="12" cm="1">
        <f t="array" ref="R783">SUMPRODUCT(($G$2:$G$3117=G783)*(Q783&gt;$Q$2:$Q$3117))+1</f>
        <v>1</v>
      </c>
      <c r="S783" s="12">
        <f t="shared" si="101"/>
        <v>101513</v>
      </c>
      <c r="T783" cm="1">
        <f t="array" ref="T783">SUMPRODUCT(($G$2:$G$3117=G783)*(S783&gt;$S$2:$S$3117))+1</f>
        <v>2</v>
      </c>
      <c r="U783" t="str">
        <f t="shared" si="102"/>
        <v xml:space="preserve">LINGFIELD PARK </v>
      </c>
      <c r="V783">
        <v>0</v>
      </c>
      <c r="W783" t="s">
        <v>11</v>
      </c>
      <c r="X783">
        <f t="shared" si="103"/>
        <v>2023</v>
      </c>
    </row>
    <row r="784" spans="1:24" x14ac:dyDescent="0.25">
      <c r="A784" s="10" t="str">
        <f t="shared" si="96"/>
        <v/>
      </c>
      <c r="B784" s="10" t="str">
        <f t="shared" si="97"/>
        <v/>
      </c>
      <c r="C784" s="10" t="str">
        <f t="shared" si="98"/>
        <v>Evening45155</v>
      </c>
      <c r="D784" s="5" t="str">
        <f>IF('by region'!$C$2="Any","Any",'Fixture list'!W784)&amp;M784&amp;IF('by region'!$I$2="Any","Any",N784)&amp;G784</f>
        <v>AnyFlatAny45155</v>
      </c>
      <c r="E784" s="5" t="e">
        <f>IF(I784=#REF!,'Fixture list'!G784,"")</f>
        <v>#REF!</v>
      </c>
      <c r="F784" s="5" t="str">
        <f t="shared" si="99"/>
        <v>451554</v>
      </c>
      <c r="G784" s="13">
        <v>45155</v>
      </c>
      <c r="H784" s="14" t="s">
        <v>34</v>
      </c>
      <c r="I784" s="14" t="s">
        <v>36</v>
      </c>
      <c r="J784" s="14" t="s">
        <v>80</v>
      </c>
      <c r="K784" s="14" t="s">
        <v>24</v>
      </c>
      <c r="L784" s="14" t="s">
        <v>19</v>
      </c>
      <c r="M784" s="14" t="s">
        <v>25</v>
      </c>
      <c r="N784" s="14" t="s">
        <v>13</v>
      </c>
      <c r="O784" s="14" t="s">
        <v>14</v>
      </c>
      <c r="P784" s="14" t="s">
        <v>1118</v>
      </c>
      <c r="Q784" s="12">
        <f t="shared" si="100"/>
        <v>2</v>
      </c>
      <c r="R784" s="12" cm="1">
        <f t="array" ref="R784">SUMPRODUCT(($G$2:$G$3117=G784)*(Q784&gt;$Q$2:$Q$3117))+1</f>
        <v>4</v>
      </c>
      <c r="S784" s="12">
        <f t="shared" si="101"/>
        <v>401078</v>
      </c>
      <c r="T784" cm="1">
        <f t="array" ref="T784">SUMPRODUCT(($G$2:$G$3117=G784)*(S784&gt;$S$2:$S$3117))+1</f>
        <v>4</v>
      </c>
      <c r="U784" t="str">
        <f t="shared" si="102"/>
        <v>LINGFIELD PARK †</v>
      </c>
      <c r="V784">
        <v>0</v>
      </c>
      <c r="W784" t="s">
        <v>19</v>
      </c>
      <c r="X784">
        <f t="shared" si="103"/>
        <v>2023</v>
      </c>
    </row>
    <row r="785" spans="1:24" x14ac:dyDescent="0.25">
      <c r="A785" s="10" t="str">
        <f t="shared" si="96"/>
        <v/>
      </c>
      <c r="B785" s="10" t="str">
        <f t="shared" si="97"/>
        <v/>
      </c>
      <c r="C785" s="10" t="str">
        <f t="shared" si="98"/>
        <v>Afternoon45159</v>
      </c>
      <c r="D785" s="5" t="str">
        <f>IF('by region'!$C$2="Any","Any",'Fixture list'!W785)&amp;M785&amp;IF('by region'!$I$2="Any","Any",N785)&amp;G785</f>
        <v>AnyFlatAny45159</v>
      </c>
      <c r="E785" s="5" t="e">
        <f>IF(I785=#REF!,'Fixture list'!G785,"")</f>
        <v>#REF!</v>
      </c>
      <c r="F785" s="5" t="str">
        <f t="shared" si="99"/>
        <v>451592</v>
      </c>
      <c r="G785" s="13">
        <v>45159</v>
      </c>
      <c r="H785" s="14" t="s">
        <v>42</v>
      </c>
      <c r="I785" s="14" t="s">
        <v>36</v>
      </c>
      <c r="J785" s="14" t="s">
        <v>9</v>
      </c>
      <c r="K785" s="14" t="s">
        <v>24</v>
      </c>
      <c r="L785" s="14" t="s">
        <v>19</v>
      </c>
      <c r="M785" s="14" t="s">
        <v>25</v>
      </c>
      <c r="N785" s="14" t="s">
        <v>26</v>
      </c>
      <c r="O785" s="14" t="s">
        <v>14</v>
      </c>
      <c r="P785" s="14" t="s">
        <v>1135</v>
      </c>
      <c r="Q785" s="12">
        <f t="shared" si="100"/>
        <v>1</v>
      </c>
      <c r="R785" s="12" cm="1">
        <f t="array" ref="R785">SUMPRODUCT(($G$2:$G$3117=G785)*(Q785&gt;$Q$2:$Q$3117))+1</f>
        <v>1</v>
      </c>
      <c r="S785" s="12">
        <f t="shared" si="101"/>
        <v>101803</v>
      </c>
      <c r="T785" cm="1">
        <f t="array" ref="T785">SUMPRODUCT(($G$2:$G$3117=G785)*(S785&gt;$S$2:$S$3117))+1</f>
        <v>2</v>
      </c>
      <c r="U785" t="str">
        <f t="shared" si="102"/>
        <v xml:space="preserve">LINGFIELD PARK </v>
      </c>
      <c r="V785">
        <v>0</v>
      </c>
      <c r="W785" t="s">
        <v>19</v>
      </c>
      <c r="X785">
        <f t="shared" si="103"/>
        <v>2023</v>
      </c>
    </row>
    <row r="786" spans="1:24" x14ac:dyDescent="0.25">
      <c r="A786" s="10" t="str">
        <f t="shared" si="96"/>
        <v/>
      </c>
      <c r="B786" s="10" t="str">
        <f t="shared" si="97"/>
        <v/>
      </c>
      <c r="C786" s="10" t="str">
        <f t="shared" si="98"/>
        <v>Afternoon45168</v>
      </c>
      <c r="D786" s="5" t="str">
        <f>IF('by region'!$C$2="Any","Any",'Fixture list'!W786)&amp;M786&amp;IF('by region'!$I$2="Any","Any",N786)&amp;G786</f>
        <v>AnyFlatAny45168</v>
      </c>
      <c r="E786" s="5" t="e">
        <f>IF(I786=#REF!,'Fixture list'!G786,"")</f>
        <v>#REF!</v>
      </c>
      <c r="F786" s="5" t="str">
        <f t="shared" si="99"/>
        <v>451683</v>
      </c>
      <c r="G786" s="13">
        <v>45168</v>
      </c>
      <c r="H786" s="14" t="s">
        <v>27</v>
      </c>
      <c r="I786" s="14" t="s">
        <v>36</v>
      </c>
      <c r="J786" s="14" t="s">
        <v>9</v>
      </c>
      <c r="K786" s="14" t="s">
        <v>24</v>
      </c>
      <c r="L786" s="14" t="s">
        <v>11</v>
      </c>
      <c r="M786" s="14" t="s">
        <v>25</v>
      </c>
      <c r="N786" s="14" t="s">
        <v>13</v>
      </c>
      <c r="O786" s="14" t="s">
        <v>14</v>
      </c>
      <c r="P786" s="14" t="s">
        <v>1176</v>
      </c>
      <c r="Q786" s="12">
        <f t="shared" si="100"/>
        <v>1</v>
      </c>
      <c r="R786" s="12" cm="1">
        <f t="array" ref="R786">SUMPRODUCT(($G$2:$G$3117=G786)*(Q786&gt;$Q$2:$Q$3117))+1</f>
        <v>1</v>
      </c>
      <c r="S786" s="12">
        <f t="shared" si="101"/>
        <v>101082</v>
      </c>
      <c r="T786" cm="1">
        <f t="array" ref="T786">SUMPRODUCT(($G$2:$G$3117=G786)*(S786&gt;$S$2:$S$3117))+1</f>
        <v>3</v>
      </c>
      <c r="U786" t="str">
        <f t="shared" si="102"/>
        <v xml:space="preserve">LINGFIELD PARK </v>
      </c>
      <c r="V786">
        <v>0</v>
      </c>
      <c r="W786" t="s">
        <v>17</v>
      </c>
      <c r="X786">
        <f t="shared" si="103"/>
        <v>2023</v>
      </c>
    </row>
    <row r="787" spans="1:24" x14ac:dyDescent="0.25">
      <c r="A787" s="10" t="str">
        <f t="shared" si="96"/>
        <v/>
      </c>
      <c r="B787" s="10" t="str">
        <f t="shared" si="97"/>
        <v/>
      </c>
      <c r="C787" s="10" t="str">
        <f t="shared" si="98"/>
        <v>Afternoon45175</v>
      </c>
      <c r="D787" s="5" t="str">
        <f>IF('by region'!$C$2="Any","Any",'Fixture list'!W787)&amp;M787&amp;IF('by region'!$I$2="Any","Any",N787)&amp;G787</f>
        <v>AnyFlatAny45175</v>
      </c>
      <c r="E787" s="5" t="e">
        <f>IF(I787=#REF!,'Fixture list'!G787,"")</f>
        <v>#REF!</v>
      </c>
      <c r="F787" s="5" t="str">
        <f t="shared" si="99"/>
        <v>451752</v>
      </c>
      <c r="G787" s="13">
        <v>45175</v>
      </c>
      <c r="H787" s="14" t="s">
        <v>27</v>
      </c>
      <c r="I787" s="14" t="s">
        <v>36</v>
      </c>
      <c r="J787" s="14" t="s">
        <v>9</v>
      </c>
      <c r="K787" s="14" t="s">
        <v>24</v>
      </c>
      <c r="L787" s="14" t="s">
        <v>17</v>
      </c>
      <c r="M787" s="14" t="s">
        <v>25</v>
      </c>
      <c r="N787" s="14" t="s">
        <v>13</v>
      </c>
      <c r="O787" s="14" t="s">
        <v>14</v>
      </c>
      <c r="P787" s="14" t="s">
        <v>1209</v>
      </c>
      <c r="Q787" s="12">
        <f t="shared" si="100"/>
        <v>1</v>
      </c>
      <c r="R787" s="12" cm="1">
        <f t="array" ref="R787">SUMPRODUCT(($G$2:$G$3117=G787)*(Q787&gt;$Q$2:$Q$3117))+1</f>
        <v>1</v>
      </c>
      <c r="S787" s="12">
        <f t="shared" si="101"/>
        <v>101073</v>
      </c>
      <c r="T787" cm="1">
        <f t="array" ref="T787">SUMPRODUCT(($G$2:$G$3117=G787)*(S787&gt;$S$2:$S$3117))+1</f>
        <v>2</v>
      </c>
      <c r="U787" t="str">
        <f t="shared" si="102"/>
        <v xml:space="preserve">LINGFIELD PARK </v>
      </c>
      <c r="V787">
        <v>0</v>
      </c>
      <c r="W787" t="s">
        <v>11</v>
      </c>
      <c r="X787">
        <f t="shared" si="103"/>
        <v>2023</v>
      </c>
    </row>
    <row r="788" spans="1:24" x14ac:dyDescent="0.25">
      <c r="A788" s="10" t="str">
        <f t="shared" si="96"/>
        <v/>
      </c>
      <c r="B788" s="10" t="str">
        <f t="shared" si="97"/>
        <v/>
      </c>
      <c r="C788" s="10" t="str">
        <f t="shared" si="98"/>
        <v>Afternoon45185</v>
      </c>
      <c r="D788" s="5" t="str">
        <f>IF('by region'!$C$2="Any","Any",'Fixture list'!W788)&amp;M788&amp;IF('by region'!$I$2="Any","Any",N788)&amp;G788</f>
        <v>AnyFlatAny45185</v>
      </c>
      <c r="E788" s="5" t="e">
        <f>IF(I788=#REF!,'Fixture list'!G788,"")</f>
        <v>#REF!</v>
      </c>
      <c r="F788" s="5" t="str">
        <f t="shared" si="99"/>
        <v>451854</v>
      </c>
      <c r="G788" s="13">
        <v>45185</v>
      </c>
      <c r="H788" s="14" t="s">
        <v>37</v>
      </c>
      <c r="I788" s="14" t="s">
        <v>36</v>
      </c>
      <c r="J788" s="14" t="s">
        <v>9</v>
      </c>
      <c r="K788" s="14" t="s">
        <v>24</v>
      </c>
      <c r="L788" s="14" t="s">
        <v>11</v>
      </c>
      <c r="M788" s="14" t="s">
        <v>25</v>
      </c>
      <c r="N788" s="14" t="s">
        <v>13</v>
      </c>
      <c r="O788" s="14" t="s">
        <v>14</v>
      </c>
      <c r="P788" s="14" t="s">
        <v>1251</v>
      </c>
      <c r="Q788" s="12">
        <f t="shared" si="100"/>
        <v>1</v>
      </c>
      <c r="R788" s="12" cm="1">
        <f t="array" ref="R788">SUMPRODUCT(($G$2:$G$3117=G788)*(Q788&gt;$Q$2:$Q$3117))+1</f>
        <v>1</v>
      </c>
      <c r="S788" s="12">
        <f t="shared" si="101"/>
        <v>100829</v>
      </c>
      <c r="T788" cm="1">
        <f t="array" ref="T788">SUMPRODUCT(($G$2:$G$3117=G788)*(S788&gt;$S$2:$S$3117))+1</f>
        <v>4</v>
      </c>
      <c r="U788" t="str">
        <f t="shared" si="102"/>
        <v xml:space="preserve">LINGFIELD PARK </v>
      </c>
      <c r="V788">
        <v>0</v>
      </c>
      <c r="W788" t="s">
        <v>11</v>
      </c>
      <c r="X788">
        <f t="shared" si="103"/>
        <v>2023</v>
      </c>
    </row>
    <row r="789" spans="1:24" x14ac:dyDescent="0.25">
      <c r="A789" s="10" t="str">
        <f t="shared" si="96"/>
        <v/>
      </c>
      <c r="B789" s="10" t="str">
        <f t="shared" si="97"/>
        <v/>
      </c>
      <c r="C789" s="10" t="str">
        <f t="shared" si="98"/>
        <v>Afternoon45195</v>
      </c>
      <c r="D789" s="5" t="str">
        <f>IF('by region'!$C$2="Any","Any",'Fixture list'!W789)&amp;M789&amp;IF('by region'!$I$2="Any","Any",N789)&amp;G789</f>
        <v>AnyFlatAny45195</v>
      </c>
      <c r="E789" s="5" t="e">
        <f>IF(I789=#REF!,'Fixture list'!G789,"")</f>
        <v>#REF!</v>
      </c>
      <c r="F789" s="5" t="str">
        <f t="shared" si="99"/>
        <v>451953</v>
      </c>
      <c r="G789" s="13">
        <v>45195</v>
      </c>
      <c r="H789" s="14" t="s">
        <v>7</v>
      </c>
      <c r="I789" s="14" t="s">
        <v>36</v>
      </c>
      <c r="J789" s="14" t="s">
        <v>9</v>
      </c>
      <c r="K789" s="14" t="s">
        <v>24</v>
      </c>
      <c r="L789" s="14" t="s">
        <v>17</v>
      </c>
      <c r="M789" s="14" t="s">
        <v>25</v>
      </c>
      <c r="N789" s="14" t="s">
        <v>26</v>
      </c>
      <c r="O789" s="14" t="s">
        <v>14</v>
      </c>
      <c r="P789" s="14" t="s">
        <v>1289</v>
      </c>
      <c r="Q789" s="12">
        <f t="shared" si="100"/>
        <v>1</v>
      </c>
      <c r="R789" s="12" cm="1">
        <f t="array" ref="R789">SUMPRODUCT(($G$2:$G$3117=G789)*(Q789&gt;$Q$2:$Q$3117))+1</f>
        <v>1</v>
      </c>
      <c r="S789" s="12">
        <f t="shared" si="101"/>
        <v>101822</v>
      </c>
      <c r="T789" cm="1">
        <f t="array" ref="T789">SUMPRODUCT(($G$2:$G$3117=G789)*(S789&gt;$S$2:$S$3117))+1</f>
        <v>3</v>
      </c>
      <c r="U789" t="str">
        <f t="shared" si="102"/>
        <v xml:space="preserve">LINGFIELD PARK </v>
      </c>
      <c r="V789">
        <v>0</v>
      </c>
      <c r="W789" t="s">
        <v>19</v>
      </c>
      <c r="X789">
        <f t="shared" si="103"/>
        <v>2023</v>
      </c>
    </row>
    <row r="790" spans="1:24" x14ac:dyDescent="0.25">
      <c r="A790" s="10" t="str">
        <f t="shared" si="96"/>
        <v/>
      </c>
      <c r="B790" s="10" t="str">
        <f t="shared" si="97"/>
        <v/>
      </c>
      <c r="C790" s="10" t="str">
        <f t="shared" si="98"/>
        <v>Afternoon45204</v>
      </c>
      <c r="D790" s="5" t="str">
        <f>IF('by region'!$C$2="Any","Any",'Fixture list'!W790)&amp;M790&amp;IF('by region'!$I$2="Any","Any",N790)&amp;G790</f>
        <v>AnyFlatAny45204</v>
      </c>
      <c r="E790" s="5" t="e">
        <f>IF(I790=#REF!,'Fixture list'!G790,"")</f>
        <v>#REF!</v>
      </c>
      <c r="F790" s="5" t="str">
        <f t="shared" si="99"/>
        <v>452043</v>
      </c>
      <c r="G790" s="13">
        <v>45204</v>
      </c>
      <c r="H790" s="14" t="s">
        <v>34</v>
      </c>
      <c r="I790" s="14" t="s">
        <v>36</v>
      </c>
      <c r="J790" s="14" t="s">
        <v>9</v>
      </c>
      <c r="K790" s="14" t="s">
        <v>24</v>
      </c>
      <c r="L790" s="14" t="s">
        <v>19</v>
      </c>
      <c r="M790" s="14" t="s">
        <v>25</v>
      </c>
      <c r="N790" s="14" t="s">
        <v>26</v>
      </c>
      <c r="O790" s="14" t="s">
        <v>14</v>
      </c>
      <c r="P790" s="14" t="s">
        <v>1324</v>
      </c>
      <c r="Q790" s="12">
        <f t="shared" si="100"/>
        <v>1</v>
      </c>
      <c r="R790" s="12" cm="1">
        <f t="array" ref="R790">SUMPRODUCT(($G$2:$G$3117=G790)*(Q790&gt;$Q$2:$Q$3117))+1</f>
        <v>1</v>
      </c>
      <c r="S790" s="12">
        <f t="shared" si="101"/>
        <v>101779</v>
      </c>
      <c r="T790" cm="1">
        <f t="array" ref="T790">SUMPRODUCT(($G$2:$G$3117=G790)*(S790&gt;$S$2:$S$3117))+1</f>
        <v>3</v>
      </c>
      <c r="U790" t="str">
        <f t="shared" si="102"/>
        <v xml:space="preserve">LINGFIELD PARK </v>
      </c>
      <c r="V790">
        <v>0</v>
      </c>
      <c r="W790" t="s">
        <v>19</v>
      </c>
      <c r="X790">
        <f t="shared" si="103"/>
        <v>2023</v>
      </c>
    </row>
    <row r="791" spans="1:24" x14ac:dyDescent="0.25">
      <c r="A791" s="10" t="str">
        <f t="shared" si="96"/>
        <v/>
      </c>
      <c r="B791" s="10" t="str">
        <f t="shared" si="97"/>
        <v/>
      </c>
      <c r="C791" s="10" t="str">
        <f t="shared" si="98"/>
        <v>Afternoon45231</v>
      </c>
      <c r="D791" s="5" t="str">
        <f>IF('by region'!$C$2="Any","Any",'Fixture list'!W791)&amp;M791&amp;IF('by region'!$I$2="Any","Any",N791)&amp;G791</f>
        <v>AnyJumpAny45231</v>
      </c>
      <c r="E791" s="5" t="e">
        <f>IF(I791=#REF!,'Fixture list'!G791,"")</f>
        <v>#REF!</v>
      </c>
      <c r="F791" s="5" t="str">
        <f t="shared" si="99"/>
        <v>452312</v>
      </c>
      <c r="G791" s="13">
        <v>45231</v>
      </c>
      <c r="H791" s="14" t="s">
        <v>27</v>
      </c>
      <c r="I791" s="14" t="s">
        <v>36</v>
      </c>
      <c r="J791" s="14" t="s">
        <v>9</v>
      </c>
      <c r="K791" s="14" t="s">
        <v>30</v>
      </c>
      <c r="L791" s="14" t="s">
        <v>17</v>
      </c>
      <c r="M791" s="14" t="s">
        <v>12</v>
      </c>
      <c r="N791" s="14" t="s">
        <v>30</v>
      </c>
      <c r="O791" s="14" t="s">
        <v>21</v>
      </c>
      <c r="P791" s="14" t="s">
        <v>1430</v>
      </c>
      <c r="Q791" s="12">
        <f t="shared" si="100"/>
        <v>1</v>
      </c>
      <c r="R791" s="12" cm="1">
        <f t="array" ref="R791">SUMPRODUCT(($G$2:$G$3117=G791)*(Q791&gt;$Q$2:$Q$3117))+1</f>
        <v>1</v>
      </c>
      <c r="S791" s="12">
        <f t="shared" si="101"/>
        <v>111598</v>
      </c>
      <c r="T791" cm="1">
        <f t="array" ref="T791">SUMPRODUCT(($G$2:$G$3117=G791)*(S791&gt;$S$2:$S$3117))+1</f>
        <v>2</v>
      </c>
      <c r="U791" t="str">
        <f t="shared" si="102"/>
        <v xml:space="preserve">Lingfield Park </v>
      </c>
      <c r="V791">
        <v>0</v>
      </c>
      <c r="W791" t="s">
        <v>17</v>
      </c>
      <c r="X791">
        <f t="shared" si="103"/>
        <v>2023</v>
      </c>
    </row>
    <row r="792" spans="1:24" x14ac:dyDescent="0.25">
      <c r="A792" s="10" t="str">
        <f t="shared" si="96"/>
        <v/>
      </c>
      <c r="B792" s="10" t="str">
        <f t="shared" si="97"/>
        <v/>
      </c>
      <c r="C792" s="10" t="str">
        <f t="shared" si="98"/>
        <v>Afternoon45232</v>
      </c>
      <c r="D792" s="5" t="str">
        <f>IF('by region'!$C$2="Any","Any",'Fixture list'!W792)&amp;M792&amp;IF('by region'!$I$2="Any","Any",N792)&amp;G792</f>
        <v>AnyFlatAny45232</v>
      </c>
      <c r="E792" s="5" t="e">
        <f>IF(I792=#REF!,'Fixture list'!G792,"")</f>
        <v>#REF!</v>
      </c>
      <c r="F792" s="5" t="str">
        <f t="shared" si="99"/>
        <v>452321</v>
      </c>
      <c r="G792" s="13">
        <v>45232</v>
      </c>
      <c r="H792" s="14" t="s">
        <v>34</v>
      </c>
      <c r="I792" s="14" t="s">
        <v>36</v>
      </c>
      <c r="J792" s="14" t="s">
        <v>9</v>
      </c>
      <c r="K792" s="14" t="s">
        <v>24</v>
      </c>
      <c r="L792" s="14" t="s">
        <v>17</v>
      </c>
      <c r="M792" s="14" t="s">
        <v>25</v>
      </c>
      <c r="N792" s="14" t="s">
        <v>26</v>
      </c>
      <c r="O792" s="14" t="s">
        <v>14</v>
      </c>
      <c r="P792" s="14" t="s">
        <v>1434</v>
      </c>
      <c r="Q792" s="12">
        <f t="shared" si="100"/>
        <v>1</v>
      </c>
      <c r="R792" s="12" cm="1">
        <f t="array" ref="R792">SUMPRODUCT(($G$2:$G$3117=G792)*(Q792&gt;$Q$2:$Q$3117))+1</f>
        <v>1</v>
      </c>
      <c r="S792" s="12">
        <f t="shared" si="101"/>
        <v>101081</v>
      </c>
      <c r="T792" cm="1">
        <f t="array" ref="T792">SUMPRODUCT(($G$2:$G$3117=G792)*(S792&gt;$S$2:$S$3117))+1</f>
        <v>1</v>
      </c>
      <c r="U792" t="str">
        <f t="shared" si="102"/>
        <v xml:space="preserve">LINGFIELD PARK </v>
      </c>
      <c r="V792">
        <v>0</v>
      </c>
      <c r="W792" t="s">
        <v>19</v>
      </c>
      <c r="X792">
        <f t="shared" si="103"/>
        <v>2023</v>
      </c>
    </row>
    <row r="793" spans="1:24" x14ac:dyDescent="0.25">
      <c r="A793" s="10" t="str">
        <f t="shared" si="96"/>
        <v/>
      </c>
      <c r="B793" s="10" t="str">
        <f t="shared" si="97"/>
        <v/>
      </c>
      <c r="C793" s="10" t="str">
        <f t="shared" si="98"/>
        <v>Afternoon45244</v>
      </c>
      <c r="D793" s="5" t="str">
        <f>IF('by region'!$C$2="Any","Any",'Fixture list'!W793)&amp;M793&amp;IF('by region'!$I$2="Any","Any",N793)&amp;G793</f>
        <v>AnyJumpAny45244</v>
      </c>
      <c r="E793" s="5" t="e">
        <f>IF(I793=#REF!,'Fixture list'!G793,"")</f>
        <v>#REF!</v>
      </c>
      <c r="F793" s="5" t="str">
        <f t="shared" si="99"/>
        <v>452442</v>
      </c>
      <c r="G793" s="13">
        <v>45244</v>
      </c>
      <c r="H793" s="14" t="s">
        <v>7</v>
      </c>
      <c r="I793" s="14" t="s">
        <v>36</v>
      </c>
      <c r="J793" s="14" t="s">
        <v>9</v>
      </c>
      <c r="K793" s="14" t="s">
        <v>24</v>
      </c>
      <c r="L793" s="14" t="s">
        <v>30</v>
      </c>
      <c r="M793" s="14" t="s">
        <v>12</v>
      </c>
      <c r="N793" s="14" t="s">
        <v>13</v>
      </c>
      <c r="O793" s="14" t="s">
        <v>14</v>
      </c>
      <c r="P793" s="14" t="s">
        <v>1481</v>
      </c>
      <c r="Q793" s="12">
        <f t="shared" si="100"/>
        <v>1</v>
      </c>
      <c r="R793" s="12" cm="1">
        <f t="array" ref="R793">SUMPRODUCT(($G$2:$G$3117=G793)*(Q793&gt;$Q$2:$Q$3117))+1</f>
        <v>1</v>
      </c>
      <c r="S793" s="12">
        <f t="shared" si="101"/>
        <v>101083</v>
      </c>
      <c r="T793" cm="1">
        <f t="array" ref="T793">SUMPRODUCT(($G$2:$G$3117=G793)*(S793&gt;$S$2:$S$3117))+1</f>
        <v>2</v>
      </c>
      <c r="U793" t="str">
        <f t="shared" si="102"/>
        <v xml:space="preserve">Lingfield Park </v>
      </c>
      <c r="V793">
        <v>0</v>
      </c>
      <c r="W793" t="s">
        <v>19</v>
      </c>
      <c r="X793">
        <f t="shared" si="103"/>
        <v>2023</v>
      </c>
    </row>
    <row r="794" spans="1:24" x14ac:dyDescent="0.25">
      <c r="A794" s="10" t="str">
        <f t="shared" si="96"/>
        <v/>
      </c>
      <c r="B794" s="10" t="str">
        <f t="shared" si="97"/>
        <v/>
      </c>
      <c r="C794" s="10" t="str">
        <f t="shared" si="98"/>
        <v>Afternoon45248</v>
      </c>
      <c r="D794" s="5" t="str">
        <f>IF('by region'!$C$2="Any","Any",'Fixture list'!W794)&amp;M794&amp;IF('by region'!$I$2="Any","Any",N794)&amp;G794</f>
        <v>AnyFlatAny45248</v>
      </c>
      <c r="E794" s="5" t="e">
        <f>IF(I794=#REF!,'Fixture list'!G794,"")</f>
        <v>#REF!</v>
      </c>
      <c r="F794" s="5" t="str">
        <f t="shared" si="99"/>
        <v>452482</v>
      </c>
      <c r="G794" s="13">
        <v>45248</v>
      </c>
      <c r="H794" s="14" t="s">
        <v>37</v>
      </c>
      <c r="I794" s="14" t="s">
        <v>36</v>
      </c>
      <c r="J794" s="14" t="s">
        <v>9</v>
      </c>
      <c r="K794" s="14" t="s">
        <v>24</v>
      </c>
      <c r="L794" s="14" t="s">
        <v>17</v>
      </c>
      <c r="M794" s="14" t="s">
        <v>25</v>
      </c>
      <c r="N794" s="14" t="s">
        <v>26</v>
      </c>
      <c r="O794" s="14" t="s">
        <v>14</v>
      </c>
      <c r="P794" s="14" t="s">
        <v>1494</v>
      </c>
      <c r="Q794" s="12">
        <f t="shared" si="100"/>
        <v>1</v>
      </c>
      <c r="R794" s="12" cm="1">
        <f t="array" ref="R794">SUMPRODUCT(($G$2:$G$3117=G794)*(Q794&gt;$Q$2:$Q$3117))+1</f>
        <v>1</v>
      </c>
      <c r="S794" s="12">
        <f t="shared" si="101"/>
        <v>100713</v>
      </c>
      <c r="T794" cm="1">
        <f t="array" ref="T794">SUMPRODUCT(($G$2:$G$3117=G794)*(S794&gt;$S$2:$S$3117))+1</f>
        <v>2</v>
      </c>
      <c r="U794" t="str">
        <f t="shared" si="102"/>
        <v xml:space="preserve">LINGFIELD PARK </v>
      </c>
      <c r="V794">
        <v>0</v>
      </c>
      <c r="W794" t="s">
        <v>17</v>
      </c>
      <c r="X794">
        <f t="shared" si="103"/>
        <v>2023</v>
      </c>
    </row>
    <row r="795" spans="1:24" x14ac:dyDescent="0.25">
      <c r="A795" s="10" t="str">
        <f t="shared" si="96"/>
        <v/>
      </c>
      <c r="B795" s="10" t="str">
        <f t="shared" si="97"/>
        <v/>
      </c>
      <c r="C795" s="10" t="str">
        <f t="shared" si="98"/>
        <v>Afternoon45251</v>
      </c>
      <c r="D795" s="5" t="str">
        <f>IF('by region'!$C$2="Any","Any",'Fixture list'!W795)&amp;M795&amp;IF('by region'!$I$2="Any","Any",N795)&amp;G795</f>
        <v>AnyJumpAny45251</v>
      </c>
      <c r="E795" s="5" t="e">
        <f>IF(I795=#REF!,'Fixture list'!G795,"")</f>
        <v>#REF!</v>
      </c>
      <c r="F795" s="5" t="str">
        <f t="shared" si="99"/>
        <v>452513</v>
      </c>
      <c r="G795" s="13">
        <v>45251</v>
      </c>
      <c r="H795" s="14" t="s">
        <v>7</v>
      </c>
      <c r="I795" s="14" t="s">
        <v>36</v>
      </c>
      <c r="J795" s="14" t="s">
        <v>9</v>
      </c>
      <c r="K795" s="14" t="s">
        <v>24</v>
      </c>
      <c r="L795" s="14" t="s">
        <v>17</v>
      </c>
      <c r="M795" s="14" t="s">
        <v>12</v>
      </c>
      <c r="N795" s="14" t="s">
        <v>13</v>
      </c>
      <c r="O795" s="14" t="s">
        <v>14</v>
      </c>
      <c r="P795" s="14" t="s">
        <v>1508</v>
      </c>
      <c r="Q795" s="12">
        <f t="shared" si="100"/>
        <v>1</v>
      </c>
      <c r="R795" s="12" cm="1">
        <f t="array" ref="R795">SUMPRODUCT(($G$2:$G$3117=G795)*(Q795&gt;$Q$2:$Q$3117))+1</f>
        <v>1</v>
      </c>
      <c r="S795" s="12">
        <f t="shared" si="101"/>
        <v>101844</v>
      </c>
      <c r="T795" cm="1">
        <f t="array" ref="T795">SUMPRODUCT(($G$2:$G$3117=G795)*(S795&gt;$S$2:$S$3117))+1</f>
        <v>3</v>
      </c>
      <c r="U795" t="str">
        <f t="shared" si="102"/>
        <v xml:space="preserve">Lingfield Park </v>
      </c>
      <c r="V795">
        <v>0</v>
      </c>
      <c r="W795" t="s">
        <v>17</v>
      </c>
      <c r="X795">
        <f t="shared" si="103"/>
        <v>2023</v>
      </c>
    </row>
    <row r="796" spans="1:24" x14ac:dyDescent="0.25">
      <c r="A796" s="10" t="str">
        <f t="shared" si="96"/>
        <v/>
      </c>
      <c r="B796" s="10" t="str">
        <f t="shared" si="97"/>
        <v/>
      </c>
      <c r="C796" s="10" t="str">
        <f t="shared" si="98"/>
        <v>Afternoon45255</v>
      </c>
      <c r="D796" s="5" t="str">
        <f>IF('by region'!$C$2="Any","Any",'Fixture list'!W796)&amp;M796&amp;IF('by region'!$I$2="Any","Any",N796)&amp;G796</f>
        <v>AnyFlatAny45255</v>
      </c>
      <c r="E796" s="5" t="e">
        <f>IF(I796=#REF!,'Fixture list'!G796,"")</f>
        <v>#REF!</v>
      </c>
      <c r="F796" s="5" t="str">
        <f t="shared" si="99"/>
        <v>452554</v>
      </c>
      <c r="G796" s="13">
        <v>45255</v>
      </c>
      <c r="H796" s="14" t="s">
        <v>37</v>
      </c>
      <c r="I796" s="14" t="s">
        <v>36</v>
      </c>
      <c r="J796" s="14" t="s">
        <v>9</v>
      </c>
      <c r="K796" s="14" t="s">
        <v>24</v>
      </c>
      <c r="L796" s="14" t="s">
        <v>17</v>
      </c>
      <c r="M796" s="14" t="s">
        <v>25</v>
      </c>
      <c r="N796" s="14" t="s">
        <v>26</v>
      </c>
      <c r="O796" s="14" t="s">
        <v>14</v>
      </c>
      <c r="P796" s="14" t="s">
        <v>1521</v>
      </c>
      <c r="Q796" s="12">
        <f t="shared" si="100"/>
        <v>1</v>
      </c>
      <c r="R796" s="12" cm="1">
        <f t="array" ref="R796">SUMPRODUCT(($G$2:$G$3117=G796)*(Q796&gt;$Q$2:$Q$3117))+1</f>
        <v>1</v>
      </c>
      <c r="S796" s="12">
        <f t="shared" si="101"/>
        <v>101801</v>
      </c>
      <c r="T796" cm="1">
        <f t="array" ref="T796">SUMPRODUCT(($G$2:$G$3117=G796)*(S796&gt;$S$2:$S$3117))+1</f>
        <v>4</v>
      </c>
      <c r="U796" t="str">
        <f t="shared" si="102"/>
        <v xml:space="preserve">LINGFIELD PARK </v>
      </c>
      <c r="V796">
        <v>0</v>
      </c>
      <c r="W796" t="s">
        <v>11</v>
      </c>
      <c r="X796">
        <f t="shared" si="103"/>
        <v>2023</v>
      </c>
    </row>
    <row r="797" spans="1:24" x14ac:dyDescent="0.25">
      <c r="A797" s="10" t="str">
        <f t="shared" si="96"/>
        <v/>
      </c>
      <c r="B797" s="10" t="str">
        <f t="shared" si="97"/>
        <v/>
      </c>
      <c r="C797" s="10" t="str">
        <f t="shared" si="98"/>
        <v>Afternoon45260</v>
      </c>
      <c r="D797" s="5" t="str">
        <f>IF('by region'!$C$2="Any","Any",'Fixture list'!W797)&amp;M797&amp;IF('by region'!$I$2="Any","Any",N797)&amp;G797</f>
        <v>AnyJumpAny45260</v>
      </c>
      <c r="E797" s="5" t="e">
        <f>IF(I797=#REF!,'Fixture list'!G797,"")</f>
        <v>#REF!</v>
      </c>
      <c r="F797" s="5" t="str">
        <f t="shared" si="99"/>
        <v>452603</v>
      </c>
      <c r="G797" s="13">
        <v>45260</v>
      </c>
      <c r="H797" s="14" t="s">
        <v>34</v>
      </c>
      <c r="I797" s="14" t="s">
        <v>36</v>
      </c>
      <c r="J797" s="14" t="s">
        <v>9</v>
      </c>
      <c r="K797" s="14" t="s">
        <v>24</v>
      </c>
      <c r="L797" s="14" t="s">
        <v>19</v>
      </c>
      <c r="M797" s="14" t="s">
        <v>12</v>
      </c>
      <c r="N797" s="14" t="s">
        <v>13</v>
      </c>
      <c r="O797" s="14" t="s">
        <v>14</v>
      </c>
      <c r="P797" s="14" t="s">
        <v>1536</v>
      </c>
      <c r="Q797" s="12">
        <f t="shared" si="100"/>
        <v>1</v>
      </c>
      <c r="R797" s="12" cm="1">
        <f t="array" ref="R797">SUMPRODUCT(($G$2:$G$3117=G797)*(Q797&gt;$Q$2:$Q$3117))+1</f>
        <v>1</v>
      </c>
      <c r="S797" s="12">
        <f t="shared" si="101"/>
        <v>101622</v>
      </c>
      <c r="T797" cm="1">
        <f t="array" ref="T797">SUMPRODUCT(($G$2:$G$3117=G797)*(S797&gt;$S$2:$S$3117))+1</f>
        <v>3</v>
      </c>
      <c r="U797" t="str">
        <f t="shared" si="102"/>
        <v xml:space="preserve">Lingfield Park </v>
      </c>
      <c r="V797">
        <v>0</v>
      </c>
      <c r="W797" t="s">
        <v>19</v>
      </c>
      <c r="X797">
        <f t="shared" si="103"/>
        <v>2023</v>
      </c>
    </row>
    <row r="798" spans="1:24" x14ac:dyDescent="0.25">
      <c r="A798" s="10" t="str">
        <f t="shared" si="96"/>
        <v/>
      </c>
      <c r="B798" s="10" t="str">
        <f t="shared" si="97"/>
        <v/>
      </c>
      <c r="C798" s="10" t="str">
        <f t="shared" si="98"/>
        <v>Afternoon45265</v>
      </c>
      <c r="D798" s="5" t="str">
        <f>IF('by region'!$C$2="Any","Any",'Fixture list'!W798)&amp;M798&amp;IF('by region'!$I$2="Any","Any",N798)&amp;G798</f>
        <v>AnyFlatAny45265</v>
      </c>
      <c r="E798" s="5" t="e">
        <f>IF(I798=#REF!,'Fixture list'!G798,"")</f>
        <v>#REF!</v>
      </c>
      <c r="F798" s="5" t="str">
        <f t="shared" si="99"/>
        <v>452652</v>
      </c>
      <c r="G798" s="13">
        <v>45265</v>
      </c>
      <c r="H798" s="14" t="s">
        <v>7</v>
      </c>
      <c r="I798" s="14" t="s">
        <v>36</v>
      </c>
      <c r="J798" s="14" t="s">
        <v>9</v>
      </c>
      <c r="K798" s="14" t="s">
        <v>24</v>
      </c>
      <c r="L798" s="14" t="s">
        <v>17</v>
      </c>
      <c r="M798" s="14" t="s">
        <v>25</v>
      </c>
      <c r="N798" s="14" t="s">
        <v>26</v>
      </c>
      <c r="O798" s="14" t="s">
        <v>14</v>
      </c>
      <c r="P798" s="14" t="s">
        <v>1551</v>
      </c>
      <c r="Q798" s="12">
        <f t="shared" si="100"/>
        <v>1</v>
      </c>
      <c r="R798" s="12" cm="1">
        <f t="array" ref="R798">SUMPRODUCT(($G$2:$G$3117=G798)*(Q798&gt;$Q$2:$Q$3117))+1</f>
        <v>1</v>
      </c>
      <c r="S798" s="12">
        <f t="shared" si="101"/>
        <v>110051</v>
      </c>
      <c r="T798" cm="1">
        <f t="array" ref="T798">SUMPRODUCT(($G$2:$G$3117=G798)*(S798&gt;$S$2:$S$3117))+1</f>
        <v>2</v>
      </c>
      <c r="U798" t="str">
        <f t="shared" si="102"/>
        <v xml:space="preserve">LINGFIELD PARK </v>
      </c>
      <c r="V798">
        <v>0</v>
      </c>
      <c r="W798" t="s">
        <v>17</v>
      </c>
      <c r="X798">
        <f t="shared" si="103"/>
        <v>2023</v>
      </c>
    </row>
    <row r="799" spans="1:24" x14ac:dyDescent="0.25">
      <c r="A799" s="10" t="str">
        <f t="shared" si="96"/>
        <v/>
      </c>
      <c r="B799" s="10" t="str">
        <f t="shared" si="97"/>
        <v/>
      </c>
      <c r="C799" s="10" t="str">
        <f t="shared" si="98"/>
        <v>Afternoon45266</v>
      </c>
      <c r="D799" s="5" t="str">
        <f>IF('by region'!$C$2="Any","Any",'Fixture list'!W799)&amp;M799&amp;IF('by region'!$I$2="Any","Any",N799)&amp;G799</f>
        <v>AnyFlatAny45266</v>
      </c>
      <c r="E799" s="5" t="e">
        <f>IF(I799=#REF!,'Fixture list'!G799,"")</f>
        <v>#REF!</v>
      </c>
      <c r="F799" s="5" t="str">
        <f t="shared" si="99"/>
        <v>452663</v>
      </c>
      <c r="G799" s="13">
        <v>45266</v>
      </c>
      <c r="H799" s="14" t="s">
        <v>27</v>
      </c>
      <c r="I799" s="14" t="s">
        <v>36</v>
      </c>
      <c r="J799" s="14" t="s">
        <v>9</v>
      </c>
      <c r="K799" s="14" t="s">
        <v>24</v>
      </c>
      <c r="L799" s="14" t="s">
        <v>11</v>
      </c>
      <c r="M799" s="14" t="s">
        <v>25</v>
      </c>
      <c r="N799" s="14" t="s">
        <v>26</v>
      </c>
      <c r="O799" s="14" t="s">
        <v>14</v>
      </c>
      <c r="P799" s="14" t="s">
        <v>1555</v>
      </c>
      <c r="Q799" s="12">
        <f t="shared" si="100"/>
        <v>1</v>
      </c>
      <c r="R799" s="12" cm="1">
        <f t="array" ref="R799">SUMPRODUCT(($G$2:$G$3117=G799)*(Q799&gt;$Q$2:$Q$3117))+1</f>
        <v>1</v>
      </c>
      <c r="S799" s="12">
        <f t="shared" si="101"/>
        <v>111103</v>
      </c>
      <c r="T799" cm="1">
        <f t="array" ref="T799">SUMPRODUCT(($G$2:$G$3117=G799)*(S799&gt;$S$2:$S$3117))+1</f>
        <v>3</v>
      </c>
      <c r="U799" t="str">
        <f t="shared" si="102"/>
        <v xml:space="preserve">LINGFIELD PARK </v>
      </c>
      <c r="V799">
        <v>0</v>
      </c>
      <c r="W799" t="s">
        <v>11</v>
      </c>
      <c r="X799">
        <f t="shared" si="103"/>
        <v>2023</v>
      </c>
    </row>
    <row r="800" spans="1:24" x14ac:dyDescent="0.25">
      <c r="A800" s="10" t="str">
        <f t="shared" si="96"/>
        <v/>
      </c>
      <c r="B800" s="10" t="str">
        <f t="shared" si="97"/>
        <v/>
      </c>
      <c r="C800" s="10" t="str">
        <f t="shared" si="98"/>
        <v>Afternoon45271</v>
      </c>
      <c r="D800" s="5" t="str">
        <f>IF('by region'!$C$2="Any","Any",'Fixture list'!W800)&amp;M800&amp;IF('by region'!$I$2="Any","Any",N800)&amp;G800</f>
        <v>AnyJumpAny45271</v>
      </c>
      <c r="E800" s="5" t="e">
        <f>IF(I800=#REF!,'Fixture list'!G800,"")</f>
        <v>#REF!</v>
      </c>
      <c r="F800" s="5" t="str">
        <f t="shared" si="99"/>
        <v>452711</v>
      </c>
      <c r="G800" s="13">
        <v>45271</v>
      </c>
      <c r="H800" s="14" t="s">
        <v>42</v>
      </c>
      <c r="I800" s="14" t="s">
        <v>36</v>
      </c>
      <c r="J800" s="14" t="s">
        <v>9</v>
      </c>
      <c r="K800" s="14" t="s">
        <v>24</v>
      </c>
      <c r="L800" s="14" t="s">
        <v>17</v>
      </c>
      <c r="M800" s="14" t="s">
        <v>12</v>
      </c>
      <c r="N800" s="14" t="s">
        <v>13</v>
      </c>
      <c r="O800" s="14" t="s">
        <v>14</v>
      </c>
      <c r="P800" s="14" t="s">
        <v>1575</v>
      </c>
      <c r="Q800" s="12">
        <f t="shared" si="100"/>
        <v>1</v>
      </c>
      <c r="R800" s="12" cm="1">
        <f t="array" ref="R800">SUMPRODUCT(($G$2:$G$3117=G800)*(Q800&gt;$Q$2:$Q$3117))+1</f>
        <v>1</v>
      </c>
      <c r="S800" s="12">
        <f t="shared" si="101"/>
        <v>101035</v>
      </c>
      <c r="T800" cm="1">
        <f t="array" ref="T800">SUMPRODUCT(($G$2:$G$3117=G800)*(S800&gt;$S$2:$S$3117))+1</f>
        <v>1</v>
      </c>
      <c r="U800" t="str">
        <f t="shared" si="102"/>
        <v xml:space="preserve">Lingfield Park </v>
      </c>
      <c r="V800">
        <v>0</v>
      </c>
      <c r="W800" t="s">
        <v>17</v>
      </c>
      <c r="X800">
        <f t="shared" si="103"/>
        <v>2023</v>
      </c>
    </row>
    <row r="801" spans="1:24" x14ac:dyDescent="0.25">
      <c r="A801" s="10" t="str">
        <f t="shared" si="96"/>
        <v/>
      </c>
      <c r="B801" s="10" t="str">
        <f t="shared" si="97"/>
        <v/>
      </c>
      <c r="C801" s="10" t="str">
        <f t="shared" si="98"/>
        <v>Afternoon45273</v>
      </c>
      <c r="D801" s="5" t="str">
        <f>IF('by region'!$C$2="Any","Any",'Fixture list'!W801)&amp;M801&amp;IF('by region'!$I$2="Any","Any",N801)&amp;G801</f>
        <v>AnyFlatAny45273</v>
      </c>
      <c r="E801" s="5" t="e">
        <f>IF(I801=#REF!,'Fixture list'!G801,"")</f>
        <v>#REF!</v>
      </c>
      <c r="F801" s="5" t="str">
        <f t="shared" si="99"/>
        <v>452733</v>
      </c>
      <c r="G801" s="13">
        <v>45273</v>
      </c>
      <c r="H801" s="14" t="s">
        <v>27</v>
      </c>
      <c r="I801" s="14" t="s">
        <v>36</v>
      </c>
      <c r="J801" s="14" t="s">
        <v>9</v>
      </c>
      <c r="K801" s="14" t="s">
        <v>24</v>
      </c>
      <c r="L801" s="14" t="s">
        <v>11</v>
      </c>
      <c r="M801" s="14" t="s">
        <v>25</v>
      </c>
      <c r="N801" s="14" t="s">
        <v>26</v>
      </c>
      <c r="O801" s="14" t="s">
        <v>14</v>
      </c>
      <c r="P801" s="14" t="s">
        <v>1580</v>
      </c>
      <c r="Q801" s="12">
        <f t="shared" si="100"/>
        <v>1</v>
      </c>
      <c r="R801" s="12" cm="1">
        <f t="array" ref="R801">SUMPRODUCT(($G$2:$G$3117=G801)*(Q801&gt;$Q$2:$Q$3117))+1</f>
        <v>1</v>
      </c>
      <c r="S801" s="12">
        <f t="shared" si="101"/>
        <v>101077</v>
      </c>
      <c r="T801" cm="1">
        <f t="array" ref="T801">SUMPRODUCT(($G$2:$G$3117=G801)*(S801&gt;$S$2:$S$3117))+1</f>
        <v>3</v>
      </c>
      <c r="U801" t="str">
        <f t="shared" si="102"/>
        <v xml:space="preserve">LINGFIELD PARK </v>
      </c>
      <c r="V801">
        <v>0</v>
      </c>
      <c r="W801" t="s">
        <v>19</v>
      </c>
      <c r="X801">
        <f t="shared" si="103"/>
        <v>2023</v>
      </c>
    </row>
    <row r="802" spans="1:24" x14ac:dyDescent="0.25">
      <c r="A802" s="10" t="str">
        <f t="shared" si="96"/>
        <v/>
      </c>
      <c r="B802" s="10" t="str">
        <f t="shared" si="97"/>
        <v/>
      </c>
      <c r="C802" s="10" t="str">
        <f t="shared" si="98"/>
        <v>Afternoon45280</v>
      </c>
      <c r="D802" s="5" t="str">
        <f>IF('by region'!$C$2="Any","Any",'Fixture list'!W802)&amp;M802&amp;IF('by region'!$I$2="Any","Any",N802)&amp;G802</f>
        <v>AnyFlatAny45280</v>
      </c>
      <c r="E802" s="5" t="e">
        <f>IF(I802=#REF!,'Fixture list'!G802,"")</f>
        <v>#REF!</v>
      </c>
      <c r="F802" s="5" t="str">
        <f t="shared" si="99"/>
        <v>452803</v>
      </c>
      <c r="G802" s="13">
        <v>45280</v>
      </c>
      <c r="H802" s="14" t="s">
        <v>27</v>
      </c>
      <c r="I802" s="14" t="s">
        <v>36</v>
      </c>
      <c r="J802" s="14" t="s">
        <v>9</v>
      </c>
      <c r="K802" s="14" t="s">
        <v>24</v>
      </c>
      <c r="L802" s="14" t="s">
        <v>17</v>
      </c>
      <c r="M802" s="14" t="s">
        <v>25</v>
      </c>
      <c r="N802" s="14" t="s">
        <v>26</v>
      </c>
      <c r="O802" s="14" t="s">
        <v>14</v>
      </c>
      <c r="P802" s="14" t="s">
        <v>1606</v>
      </c>
      <c r="Q802" s="12">
        <f t="shared" si="100"/>
        <v>1</v>
      </c>
      <c r="R802" s="12" cm="1">
        <f t="array" ref="R802">SUMPRODUCT(($G$2:$G$3117=G802)*(Q802&gt;$Q$2:$Q$3117))+1</f>
        <v>1</v>
      </c>
      <c r="S802" s="12">
        <f t="shared" si="101"/>
        <v>111892</v>
      </c>
      <c r="T802" cm="1">
        <f t="array" ref="T802">SUMPRODUCT(($G$2:$G$3117=G802)*(S802&gt;$S$2:$S$3117))+1</f>
        <v>3</v>
      </c>
      <c r="U802" t="str">
        <f t="shared" si="102"/>
        <v xml:space="preserve">LINGFIELD PARK </v>
      </c>
      <c r="V802">
        <v>0</v>
      </c>
      <c r="W802" t="s">
        <v>11</v>
      </c>
      <c r="X802">
        <f t="shared" si="103"/>
        <v>2023</v>
      </c>
    </row>
    <row r="803" spans="1:24" x14ac:dyDescent="0.25">
      <c r="A803" s="10" t="str">
        <f t="shared" si="96"/>
        <v/>
      </c>
      <c r="B803" s="10" t="str">
        <f t="shared" si="97"/>
        <v/>
      </c>
      <c r="C803" s="10" t="str">
        <f t="shared" si="98"/>
        <v>Afternoon45283</v>
      </c>
      <c r="D803" s="5" t="str">
        <f>IF('by region'!$C$2="Any","Any",'Fixture list'!W803)&amp;M803&amp;IF('by region'!$I$2="Any","Any",N803)&amp;G803</f>
        <v>AnyFlatAny45283</v>
      </c>
      <c r="E803" s="5" t="e">
        <f>IF(I803=#REF!,'Fixture list'!G803,"")</f>
        <v>#REF!</v>
      </c>
      <c r="F803" s="5" t="str">
        <f t="shared" si="99"/>
        <v>452833</v>
      </c>
      <c r="G803" s="13">
        <v>45283</v>
      </c>
      <c r="H803" s="14" t="s">
        <v>37</v>
      </c>
      <c r="I803" s="14" t="s">
        <v>36</v>
      </c>
      <c r="J803" s="14" t="s">
        <v>9</v>
      </c>
      <c r="K803" s="14" t="s">
        <v>24</v>
      </c>
      <c r="L803" s="14" t="s">
        <v>19</v>
      </c>
      <c r="M803" s="14" t="s">
        <v>25</v>
      </c>
      <c r="N803" s="14" t="s">
        <v>26</v>
      </c>
      <c r="O803" s="14" t="s">
        <v>14</v>
      </c>
      <c r="P803" s="14" t="s">
        <v>1617</v>
      </c>
      <c r="Q803" s="12">
        <f t="shared" si="100"/>
        <v>1</v>
      </c>
      <c r="R803" s="12" cm="1">
        <f t="array" ref="R803">SUMPRODUCT(($G$2:$G$3117=G803)*(Q803&gt;$Q$2:$Q$3117))+1</f>
        <v>1</v>
      </c>
      <c r="S803" s="12">
        <f t="shared" si="101"/>
        <v>101094</v>
      </c>
      <c r="T803" cm="1">
        <f t="array" ref="T803">SUMPRODUCT(($G$2:$G$3117=G803)*(S803&gt;$S$2:$S$3117))+1</f>
        <v>3</v>
      </c>
      <c r="U803" t="str">
        <f t="shared" si="102"/>
        <v xml:space="preserve">LINGFIELD PARK </v>
      </c>
      <c r="V803">
        <v>0</v>
      </c>
      <c r="W803" t="s">
        <v>11</v>
      </c>
      <c r="X803">
        <f t="shared" si="103"/>
        <v>2023</v>
      </c>
    </row>
    <row r="804" spans="1:24" x14ac:dyDescent="0.25">
      <c r="A804" s="10" t="str">
        <f t="shared" si="96"/>
        <v/>
      </c>
      <c r="B804" s="10" t="str">
        <f t="shared" si="97"/>
        <v/>
      </c>
      <c r="C804" s="10" t="str">
        <f t="shared" si="98"/>
        <v>Afternoon45291</v>
      </c>
      <c r="D804" s="5" t="str">
        <f>IF('by region'!$C$2="Any","Any",'Fixture list'!W804)&amp;M804&amp;IF('by region'!$I$2="Any","Any",N804)&amp;G804</f>
        <v>AnyFlatAny45291</v>
      </c>
      <c r="E804" s="5" t="e">
        <f>IF(I804=#REF!,'Fixture list'!G804,"")</f>
        <v>#REF!</v>
      </c>
      <c r="F804" s="5" t="str">
        <f t="shared" si="99"/>
        <v>452913</v>
      </c>
      <c r="G804" s="13">
        <v>45291</v>
      </c>
      <c r="H804" s="14" t="s">
        <v>40</v>
      </c>
      <c r="I804" s="14" t="s">
        <v>36</v>
      </c>
      <c r="J804" s="14" t="s">
        <v>9</v>
      </c>
      <c r="K804" s="14" t="s">
        <v>24</v>
      </c>
      <c r="L804" s="14" t="s">
        <v>17</v>
      </c>
      <c r="M804" s="14" t="s">
        <v>25</v>
      </c>
      <c r="N804" s="14" t="s">
        <v>26</v>
      </c>
      <c r="O804" s="14" t="s">
        <v>14</v>
      </c>
      <c r="P804" s="14" t="s">
        <v>1643</v>
      </c>
      <c r="Q804" s="12">
        <f t="shared" si="100"/>
        <v>1</v>
      </c>
      <c r="R804" s="12" cm="1">
        <f t="array" ref="R804">SUMPRODUCT(($G$2:$G$3117=G804)*(Q804&gt;$Q$2:$Q$3117))+1</f>
        <v>1</v>
      </c>
      <c r="S804" s="12">
        <f t="shared" si="101"/>
        <v>111479</v>
      </c>
      <c r="T804" cm="1">
        <f t="array" ref="T804">SUMPRODUCT(($G$2:$G$3117=G804)*(S804&gt;$S$2:$S$3117))+1</f>
        <v>3</v>
      </c>
      <c r="U804" t="str">
        <f t="shared" si="102"/>
        <v xml:space="preserve">LINGFIELD PARK </v>
      </c>
      <c r="V804">
        <v>0</v>
      </c>
      <c r="W804" t="s">
        <v>17</v>
      </c>
      <c r="X804">
        <f t="shared" si="103"/>
        <v>2023</v>
      </c>
    </row>
    <row r="805" spans="1:24" x14ac:dyDescent="0.25">
      <c r="A805" s="10" t="str">
        <f t="shared" si="96"/>
        <v/>
      </c>
      <c r="B805" s="10" t="str">
        <f t="shared" si="97"/>
        <v/>
      </c>
      <c r="C805" s="10" t="str">
        <f t="shared" si="98"/>
        <v>Afternoon44932</v>
      </c>
      <c r="D805" s="5" t="str">
        <f>IF('by region'!$C$2="Any","Any",'Fixture list'!W805)&amp;M805&amp;IF('by region'!$I$2="Any","Any",N805)&amp;G805</f>
        <v>AnyJumpAny44932</v>
      </c>
      <c r="E805" s="5" t="e">
        <f>IF(I805=#REF!,'Fixture list'!G805,"")</f>
        <v>#REF!</v>
      </c>
      <c r="F805" s="5" t="str">
        <f t="shared" si="99"/>
        <v>449321</v>
      </c>
      <c r="G805" s="13">
        <v>44932</v>
      </c>
      <c r="H805" s="14" t="s">
        <v>35</v>
      </c>
      <c r="I805" s="14" t="s">
        <v>52</v>
      </c>
      <c r="J805" s="14" t="s">
        <v>9</v>
      </c>
      <c r="K805" s="14" t="s">
        <v>30</v>
      </c>
      <c r="L805" s="14" t="s">
        <v>30</v>
      </c>
      <c r="M805" s="14" t="s">
        <v>12</v>
      </c>
      <c r="N805" s="14" t="s">
        <v>30</v>
      </c>
      <c r="O805" s="14" t="s">
        <v>21</v>
      </c>
      <c r="P805" s="14" t="s">
        <v>181</v>
      </c>
      <c r="Q805" s="12">
        <f t="shared" si="100"/>
        <v>1</v>
      </c>
      <c r="R805" s="12" cm="1">
        <f t="array" ref="R805">SUMPRODUCT(($G$2:$G$3117=G805)*(Q805&gt;$Q$2:$Q$3117))+1</f>
        <v>1</v>
      </c>
      <c r="S805" s="12">
        <f t="shared" si="101"/>
        <v>101488</v>
      </c>
      <c r="T805" cm="1">
        <f t="array" ref="T805">SUMPRODUCT(($G$2:$G$3117=G805)*(S805&gt;$S$2:$S$3117))+1</f>
        <v>1</v>
      </c>
      <c r="U805" t="str">
        <f t="shared" si="102"/>
        <v xml:space="preserve">Ludlow </v>
      </c>
      <c r="V805">
        <v>0</v>
      </c>
      <c r="W805" t="s">
        <v>11</v>
      </c>
      <c r="X805">
        <f t="shared" si="103"/>
        <v>2023</v>
      </c>
    </row>
    <row r="806" spans="1:24" x14ac:dyDescent="0.25">
      <c r="A806" s="10" t="str">
        <f t="shared" si="96"/>
        <v/>
      </c>
      <c r="B806" s="10" t="str">
        <f t="shared" si="97"/>
        <v/>
      </c>
      <c r="C806" s="10" t="str">
        <f t="shared" si="98"/>
        <v>Afternoon44945</v>
      </c>
      <c r="D806" s="5" t="str">
        <f>IF('by region'!$C$2="Any","Any",'Fixture list'!W806)&amp;M806&amp;IF('by region'!$I$2="Any","Any",N806)&amp;G806</f>
        <v>AnyJumpAny44945</v>
      </c>
      <c r="E806" s="5" t="e">
        <f>IF(I806=#REF!,'Fixture list'!G806,"")</f>
        <v>#REF!</v>
      </c>
      <c r="F806" s="5" t="str">
        <f t="shared" si="99"/>
        <v>449451</v>
      </c>
      <c r="G806" s="13">
        <v>44945</v>
      </c>
      <c r="H806" s="14" t="s">
        <v>34</v>
      </c>
      <c r="I806" s="14" t="s">
        <v>52</v>
      </c>
      <c r="J806" s="14" t="s">
        <v>9</v>
      </c>
      <c r="K806" s="14" t="s">
        <v>10</v>
      </c>
      <c r="L806" s="14" t="s">
        <v>17</v>
      </c>
      <c r="M806" s="14" t="s">
        <v>12</v>
      </c>
      <c r="N806" s="14" t="s">
        <v>13</v>
      </c>
      <c r="O806" s="14" t="s">
        <v>14</v>
      </c>
      <c r="P806" s="14" t="s">
        <v>229</v>
      </c>
      <c r="Q806" s="12">
        <f t="shared" si="100"/>
        <v>1</v>
      </c>
      <c r="R806" s="12" cm="1">
        <f t="array" ref="R806">SUMPRODUCT(($G$2:$G$3117=G806)*(Q806&gt;$Q$2:$Q$3117))+1</f>
        <v>1</v>
      </c>
      <c r="S806" s="12">
        <f t="shared" si="101"/>
        <v>101120</v>
      </c>
      <c r="T806" cm="1">
        <f t="array" ref="T806">SUMPRODUCT(($G$2:$G$3117=G806)*(S806&gt;$S$2:$S$3117))+1</f>
        <v>1</v>
      </c>
      <c r="U806" t="str">
        <f t="shared" si="102"/>
        <v xml:space="preserve">Ludlow </v>
      </c>
      <c r="V806">
        <v>0</v>
      </c>
      <c r="W806" t="s">
        <v>19</v>
      </c>
      <c r="X806">
        <f t="shared" si="103"/>
        <v>2023</v>
      </c>
    </row>
    <row r="807" spans="1:24" x14ac:dyDescent="0.25">
      <c r="A807" s="10" t="str">
        <f t="shared" si="96"/>
        <v/>
      </c>
      <c r="B807" s="10" t="str">
        <f t="shared" si="97"/>
        <v/>
      </c>
      <c r="C807" s="10" t="str">
        <f t="shared" si="98"/>
        <v>Afternoon44965</v>
      </c>
      <c r="D807" s="5" t="str">
        <f>IF('by region'!$C$2="Any","Any",'Fixture list'!W807)&amp;M807&amp;IF('by region'!$I$2="Any","Any",N807)&amp;G807</f>
        <v>AnyJumpAny44965</v>
      </c>
      <c r="E807" s="5" t="e">
        <f>IF(I807=#REF!,'Fixture list'!G807,"")</f>
        <v>#REF!</v>
      </c>
      <c r="F807" s="5" t="str">
        <f t="shared" si="99"/>
        <v>449651</v>
      </c>
      <c r="G807" s="13">
        <v>44965</v>
      </c>
      <c r="H807" s="14" t="s">
        <v>27</v>
      </c>
      <c r="I807" s="14" t="s">
        <v>52</v>
      </c>
      <c r="J807" s="14" t="s">
        <v>9</v>
      </c>
      <c r="K807" s="14" t="s">
        <v>10</v>
      </c>
      <c r="L807" s="14" t="s">
        <v>17</v>
      </c>
      <c r="M807" s="14" t="s">
        <v>12</v>
      </c>
      <c r="N807" s="14" t="s">
        <v>13</v>
      </c>
      <c r="O807" s="14" t="s">
        <v>14</v>
      </c>
      <c r="P807" s="14" t="s">
        <v>300</v>
      </c>
      <c r="Q807" s="12">
        <f t="shared" si="100"/>
        <v>1</v>
      </c>
      <c r="R807" s="12" cm="1">
        <f t="array" ref="R807">SUMPRODUCT(($G$2:$G$3117=G807)*(Q807&gt;$Q$2:$Q$3117))+1</f>
        <v>1</v>
      </c>
      <c r="S807" s="12">
        <f t="shared" si="101"/>
        <v>101121</v>
      </c>
      <c r="T807" cm="1">
        <f t="array" ref="T807">SUMPRODUCT(($G$2:$G$3117=G807)*(S807&gt;$S$2:$S$3117))+1</f>
        <v>1</v>
      </c>
      <c r="U807" t="str">
        <f t="shared" si="102"/>
        <v xml:space="preserve">Ludlow </v>
      </c>
      <c r="V807">
        <v>0</v>
      </c>
      <c r="W807" t="s">
        <v>19</v>
      </c>
      <c r="X807">
        <f t="shared" si="103"/>
        <v>2023</v>
      </c>
    </row>
    <row r="808" spans="1:24" x14ac:dyDescent="0.25">
      <c r="A808" s="10" t="str">
        <f t="shared" si="96"/>
        <v/>
      </c>
      <c r="B808" s="10" t="str">
        <f t="shared" si="97"/>
        <v/>
      </c>
      <c r="C808" s="10" t="str">
        <f t="shared" si="98"/>
        <v>Afternoon44979</v>
      </c>
      <c r="D808" s="5" t="str">
        <f>IF('by region'!$C$2="Any","Any",'Fixture list'!W808)&amp;M808&amp;IF('by region'!$I$2="Any","Any",N808)&amp;G808</f>
        <v>AnyJumpAny44979</v>
      </c>
      <c r="E808" s="5" t="e">
        <f>IF(I808=#REF!,'Fixture list'!G808,"")</f>
        <v>#REF!</v>
      </c>
      <c r="F808" s="5" t="str">
        <f t="shared" si="99"/>
        <v>449793</v>
      </c>
      <c r="G808" s="13">
        <v>44979</v>
      </c>
      <c r="H808" s="14" t="s">
        <v>27</v>
      </c>
      <c r="I808" s="14" t="s">
        <v>52</v>
      </c>
      <c r="J808" s="14" t="s">
        <v>9</v>
      </c>
      <c r="K808" s="14" t="s">
        <v>10</v>
      </c>
      <c r="L808" s="14" t="s">
        <v>17</v>
      </c>
      <c r="M808" s="14" t="s">
        <v>12</v>
      </c>
      <c r="N808" s="14" t="s">
        <v>13</v>
      </c>
      <c r="O808" s="14" t="s">
        <v>14</v>
      </c>
      <c r="P808" s="14" t="s">
        <v>351</v>
      </c>
      <c r="Q808" s="12">
        <f t="shared" si="100"/>
        <v>1</v>
      </c>
      <c r="R808" s="12" cm="1">
        <f t="array" ref="R808">SUMPRODUCT(($G$2:$G$3117=G808)*(Q808&gt;$Q$2:$Q$3117))+1</f>
        <v>1</v>
      </c>
      <c r="S808" s="12">
        <f t="shared" si="101"/>
        <v>110396</v>
      </c>
      <c r="T808" cm="1">
        <f t="array" ref="T808">SUMPRODUCT(($G$2:$G$3117=G808)*(S808&gt;$S$2:$S$3117))+1</f>
        <v>3</v>
      </c>
      <c r="U808" t="str">
        <f t="shared" si="102"/>
        <v xml:space="preserve">Ludlow </v>
      </c>
      <c r="V808">
        <v>0</v>
      </c>
      <c r="W808" t="s">
        <v>17</v>
      </c>
      <c r="X808">
        <f t="shared" si="103"/>
        <v>2023</v>
      </c>
    </row>
    <row r="809" spans="1:24" x14ac:dyDescent="0.25">
      <c r="A809" s="10" t="str">
        <f t="shared" si="96"/>
        <v/>
      </c>
      <c r="B809" s="10" t="str">
        <f t="shared" si="97"/>
        <v/>
      </c>
      <c r="C809" s="10" t="str">
        <f t="shared" si="98"/>
        <v>Afternoon44987</v>
      </c>
      <c r="D809" s="5" t="str">
        <f>IF('by region'!$C$2="Any","Any",'Fixture list'!W809)&amp;M809&amp;IF('by region'!$I$2="Any","Any",N809)&amp;G809</f>
        <v>AnyJumpAny44987</v>
      </c>
      <c r="E809" s="5" t="e">
        <f>IF(I809=#REF!,'Fixture list'!G809,"")</f>
        <v>#REF!</v>
      </c>
      <c r="F809" s="5" t="str">
        <f t="shared" si="99"/>
        <v>449871</v>
      </c>
      <c r="G809" s="13">
        <v>44987</v>
      </c>
      <c r="H809" s="14" t="s">
        <v>34</v>
      </c>
      <c r="I809" s="14" t="s">
        <v>52</v>
      </c>
      <c r="J809" s="14" t="s">
        <v>9</v>
      </c>
      <c r="K809" s="14" t="s">
        <v>10</v>
      </c>
      <c r="L809" s="14" t="s">
        <v>17</v>
      </c>
      <c r="M809" s="14" t="s">
        <v>12</v>
      </c>
      <c r="N809" s="14" t="s">
        <v>13</v>
      </c>
      <c r="O809" s="14" t="s">
        <v>14</v>
      </c>
      <c r="P809" s="14" t="s">
        <v>379</v>
      </c>
      <c r="Q809" s="12">
        <f t="shared" si="100"/>
        <v>1</v>
      </c>
      <c r="R809" s="12" cm="1">
        <f t="array" ref="R809">SUMPRODUCT(($G$2:$G$3117=G809)*(Q809&gt;$Q$2:$Q$3117))+1</f>
        <v>1</v>
      </c>
      <c r="S809" s="12">
        <f t="shared" si="101"/>
        <v>101122</v>
      </c>
      <c r="T809" cm="1">
        <f t="array" ref="T809">SUMPRODUCT(($G$2:$G$3117=G809)*(S809&gt;$S$2:$S$3117))+1</f>
        <v>1</v>
      </c>
      <c r="U809" t="str">
        <f t="shared" si="102"/>
        <v xml:space="preserve">Ludlow </v>
      </c>
      <c r="V809">
        <v>0</v>
      </c>
      <c r="W809" t="s">
        <v>19</v>
      </c>
      <c r="X809">
        <f t="shared" si="103"/>
        <v>2023</v>
      </c>
    </row>
    <row r="810" spans="1:24" x14ac:dyDescent="0.25">
      <c r="A810" s="10" t="str">
        <f t="shared" si="96"/>
        <v/>
      </c>
      <c r="B810" s="10" t="str">
        <f t="shared" si="97"/>
        <v/>
      </c>
      <c r="C810" s="10" t="str">
        <f t="shared" si="98"/>
        <v>Afternoon45008</v>
      </c>
      <c r="D810" s="5" t="str">
        <f>IF('by region'!$C$2="Any","Any",'Fixture list'!W810)&amp;M810&amp;IF('by region'!$I$2="Any","Any",N810)&amp;G810</f>
        <v>AnyJumpAny45008</v>
      </c>
      <c r="E810" s="5" t="e">
        <f>IF(I810=#REF!,'Fixture list'!G810,"")</f>
        <v>#REF!</v>
      </c>
      <c r="F810" s="5" t="str">
        <f t="shared" si="99"/>
        <v>450082</v>
      </c>
      <c r="G810" s="13">
        <v>45008</v>
      </c>
      <c r="H810" s="14" t="s">
        <v>34</v>
      </c>
      <c r="I810" s="14" t="s">
        <v>52</v>
      </c>
      <c r="J810" s="14" t="s">
        <v>9</v>
      </c>
      <c r="K810" s="14" t="s">
        <v>10</v>
      </c>
      <c r="L810" s="14" t="s">
        <v>17</v>
      </c>
      <c r="M810" s="14" t="s">
        <v>12</v>
      </c>
      <c r="N810" s="14" t="s">
        <v>13</v>
      </c>
      <c r="O810" s="14" t="s">
        <v>14</v>
      </c>
      <c r="P810" s="14" t="s">
        <v>455</v>
      </c>
      <c r="Q810" s="12">
        <f t="shared" si="100"/>
        <v>1</v>
      </c>
      <c r="R810" s="12" cm="1">
        <f t="array" ref="R810">SUMPRODUCT(($G$2:$G$3117=G810)*(Q810&gt;$Q$2:$Q$3117))+1</f>
        <v>1</v>
      </c>
      <c r="S810" s="12">
        <f t="shared" si="101"/>
        <v>101123</v>
      </c>
      <c r="T810" cm="1">
        <f t="array" ref="T810">SUMPRODUCT(($G$2:$G$3117=G810)*(S810&gt;$S$2:$S$3117))+1</f>
        <v>2</v>
      </c>
      <c r="U810" t="str">
        <f t="shared" si="102"/>
        <v xml:space="preserve">Ludlow </v>
      </c>
      <c r="V810">
        <v>0</v>
      </c>
      <c r="W810" t="s">
        <v>11</v>
      </c>
      <c r="X810">
        <f t="shared" si="103"/>
        <v>2023</v>
      </c>
    </row>
    <row r="811" spans="1:24" x14ac:dyDescent="0.25">
      <c r="A811" s="10" t="str">
        <f t="shared" si="96"/>
        <v/>
      </c>
      <c r="B811" s="10" t="str">
        <f t="shared" si="97"/>
        <v/>
      </c>
      <c r="C811" s="10" t="str">
        <f t="shared" si="98"/>
        <v>Afternoon45019</v>
      </c>
      <c r="D811" s="5" t="str">
        <f>IF('by region'!$C$2="Any","Any",'Fixture list'!W811)&amp;M811&amp;IF('by region'!$I$2="Any","Any",N811)&amp;G811</f>
        <v>AnyJumpAny45019</v>
      </c>
      <c r="E811" s="5" t="e">
        <f>IF(I811=#REF!,'Fixture list'!G811,"")</f>
        <v>#REF!</v>
      </c>
      <c r="F811" s="5" t="str">
        <f t="shared" si="99"/>
        <v>450191</v>
      </c>
      <c r="G811" s="13">
        <v>45019</v>
      </c>
      <c r="H811" s="14" t="s">
        <v>42</v>
      </c>
      <c r="I811" s="14" t="s">
        <v>52</v>
      </c>
      <c r="J811" s="14" t="s">
        <v>9</v>
      </c>
      <c r="K811" s="14" t="s">
        <v>10</v>
      </c>
      <c r="L811" s="14" t="s">
        <v>17</v>
      </c>
      <c r="M811" s="14" t="s">
        <v>12</v>
      </c>
      <c r="N811" s="14" t="s">
        <v>13</v>
      </c>
      <c r="O811" s="14" t="s">
        <v>14</v>
      </c>
      <c r="P811" s="14" t="s">
        <v>495</v>
      </c>
      <c r="Q811" s="12">
        <f t="shared" si="100"/>
        <v>1</v>
      </c>
      <c r="R811" s="12" cm="1">
        <f t="array" ref="R811">SUMPRODUCT(($G$2:$G$3117=G811)*(Q811&gt;$Q$2:$Q$3117))+1</f>
        <v>1</v>
      </c>
      <c r="S811" s="12">
        <f t="shared" si="101"/>
        <v>101125</v>
      </c>
      <c r="T811" cm="1">
        <f t="array" ref="T811">SUMPRODUCT(($G$2:$G$3117=G811)*(S811&gt;$S$2:$S$3117))+1</f>
        <v>1</v>
      </c>
      <c r="U811" t="str">
        <f t="shared" si="102"/>
        <v xml:space="preserve">Ludlow </v>
      </c>
      <c r="V811">
        <v>0</v>
      </c>
      <c r="W811" t="s">
        <v>17</v>
      </c>
      <c r="X811">
        <f t="shared" si="103"/>
        <v>2023</v>
      </c>
    </row>
    <row r="812" spans="1:24" x14ac:dyDescent="0.25">
      <c r="A812" s="10" t="str">
        <f t="shared" si="96"/>
        <v/>
      </c>
      <c r="B812" s="10" t="str">
        <f t="shared" si="97"/>
        <v/>
      </c>
      <c r="C812" s="10" t="str">
        <f t="shared" si="98"/>
        <v>Afternoon45042</v>
      </c>
      <c r="D812" s="5" t="str">
        <f>IF('by region'!$C$2="Any","Any",'Fixture list'!W812)&amp;M812&amp;IF('by region'!$I$2="Any","Any",N812)&amp;G812</f>
        <v>AnyJumpAny45042</v>
      </c>
      <c r="E812" s="5" t="e">
        <f>IF(I812=#REF!,'Fixture list'!G812,"")</f>
        <v>#REF!</v>
      </c>
      <c r="F812" s="5" t="str">
        <f t="shared" si="99"/>
        <v>450422</v>
      </c>
      <c r="G812" s="13">
        <v>45042</v>
      </c>
      <c r="H812" s="14" t="s">
        <v>27</v>
      </c>
      <c r="I812" s="14" t="s">
        <v>52</v>
      </c>
      <c r="J812" s="14" t="s">
        <v>9</v>
      </c>
      <c r="K812" s="14" t="s">
        <v>10</v>
      </c>
      <c r="L812" s="14" t="s">
        <v>17</v>
      </c>
      <c r="M812" s="14" t="s">
        <v>12</v>
      </c>
      <c r="N812" s="14" t="s">
        <v>13</v>
      </c>
      <c r="O812" s="14" t="s">
        <v>14</v>
      </c>
      <c r="P812" s="14" t="s">
        <v>586</v>
      </c>
      <c r="Q812" s="12">
        <f t="shared" si="100"/>
        <v>1</v>
      </c>
      <c r="R812" s="12" cm="1">
        <f t="array" ref="R812">SUMPRODUCT(($G$2:$G$3117=G812)*(Q812&gt;$Q$2:$Q$3117))+1</f>
        <v>1</v>
      </c>
      <c r="S812" s="12">
        <f t="shared" si="101"/>
        <v>101126</v>
      </c>
      <c r="T812" cm="1">
        <f t="array" ref="T812">SUMPRODUCT(($G$2:$G$3117=G812)*(S812&gt;$S$2:$S$3117))+1</f>
        <v>2</v>
      </c>
      <c r="U812" t="str">
        <f t="shared" si="102"/>
        <v xml:space="preserve">Ludlow </v>
      </c>
      <c r="V812">
        <v>0</v>
      </c>
      <c r="W812" t="s">
        <v>11</v>
      </c>
      <c r="X812">
        <f t="shared" si="103"/>
        <v>2023</v>
      </c>
    </row>
    <row r="813" spans="1:24" x14ac:dyDescent="0.25">
      <c r="A813" s="10" t="str">
        <f t="shared" si="96"/>
        <v/>
      </c>
      <c r="B813" s="10" t="str">
        <f t="shared" si="97"/>
        <v/>
      </c>
      <c r="C813" s="10" t="str">
        <f t="shared" si="98"/>
        <v>Evening45055</v>
      </c>
      <c r="D813" s="5" t="str">
        <f>IF('by region'!$C$2="Any","Any",'Fixture list'!W813)&amp;M813&amp;IF('by region'!$I$2="Any","Any",N813)&amp;G813</f>
        <v>AnyJumpAny45055</v>
      </c>
      <c r="E813" s="5" t="e">
        <f>IF(I813=#REF!,'Fixture list'!G813,"")</f>
        <v>#REF!</v>
      </c>
      <c r="F813" s="5" t="str">
        <f t="shared" si="99"/>
        <v>450554</v>
      </c>
      <c r="G813" s="13">
        <v>45055</v>
      </c>
      <c r="H813" s="14" t="s">
        <v>7</v>
      </c>
      <c r="I813" s="14" t="s">
        <v>52</v>
      </c>
      <c r="J813" s="14" t="s">
        <v>80</v>
      </c>
      <c r="K813" s="14" t="s">
        <v>30</v>
      </c>
      <c r="L813" s="14" t="s">
        <v>30</v>
      </c>
      <c r="M813" s="14" t="s">
        <v>12</v>
      </c>
      <c r="N813" s="14" t="s">
        <v>30</v>
      </c>
      <c r="O813" s="14" t="s">
        <v>21</v>
      </c>
      <c r="P813" s="14" t="s">
        <v>643</v>
      </c>
      <c r="Q813" s="12">
        <f t="shared" si="100"/>
        <v>2</v>
      </c>
      <c r="R813" s="12" cm="1">
        <f t="array" ref="R813">SUMPRODUCT(($G$2:$G$3117=G813)*(Q813&gt;$Q$2:$Q$3117))+1</f>
        <v>4</v>
      </c>
      <c r="S813" s="12">
        <f t="shared" si="101"/>
        <v>499988</v>
      </c>
      <c r="T813" cm="1">
        <f t="array" ref="T813">SUMPRODUCT(($G$2:$G$3117=G813)*(S813&gt;$S$2:$S$3117))+1</f>
        <v>4</v>
      </c>
      <c r="U813" t="str">
        <f t="shared" si="102"/>
        <v>Ludlow †</v>
      </c>
      <c r="V813">
        <v>0</v>
      </c>
      <c r="W813" t="s">
        <v>30</v>
      </c>
      <c r="X813">
        <f t="shared" si="103"/>
        <v>2023</v>
      </c>
    </row>
    <row r="814" spans="1:24" x14ac:dyDescent="0.25">
      <c r="A814" s="10" t="str">
        <f t="shared" si="96"/>
        <v/>
      </c>
      <c r="B814" s="10" t="str">
        <f t="shared" si="97"/>
        <v/>
      </c>
      <c r="C814" s="10" t="str">
        <f t="shared" si="98"/>
        <v>Afternoon45060</v>
      </c>
      <c r="D814" s="5" t="str">
        <f>IF('by region'!$C$2="Any","Any",'Fixture list'!W814)&amp;M814&amp;IF('by region'!$I$2="Any","Any",N814)&amp;G814</f>
        <v>AnyJumpAny45060</v>
      </c>
      <c r="E814" s="5" t="e">
        <f>IF(I814=#REF!,'Fixture list'!G814,"")</f>
        <v>#REF!</v>
      </c>
      <c r="F814" s="5" t="str">
        <f t="shared" si="99"/>
        <v>450601</v>
      </c>
      <c r="G814" s="13">
        <v>45060</v>
      </c>
      <c r="H814" s="14" t="s">
        <v>40</v>
      </c>
      <c r="I814" s="14" t="s">
        <v>52</v>
      </c>
      <c r="J814" s="14" t="s">
        <v>9</v>
      </c>
      <c r="K814" s="14" t="s">
        <v>10</v>
      </c>
      <c r="L814" s="14" t="s">
        <v>17</v>
      </c>
      <c r="M814" s="14" t="s">
        <v>12</v>
      </c>
      <c r="N814" s="14" t="s">
        <v>13</v>
      </c>
      <c r="O814" s="14" t="s">
        <v>14</v>
      </c>
      <c r="P814" s="14" t="s">
        <v>670</v>
      </c>
      <c r="Q814" s="12">
        <f t="shared" si="100"/>
        <v>1</v>
      </c>
      <c r="R814" s="12" cm="1">
        <f t="array" ref="R814">SUMPRODUCT(($G$2:$G$3117=G814)*(Q814&gt;$Q$2:$Q$3117))+1</f>
        <v>1</v>
      </c>
      <c r="S814" s="12">
        <f t="shared" si="101"/>
        <v>101124</v>
      </c>
      <c r="T814" cm="1">
        <f t="array" ref="T814">SUMPRODUCT(($G$2:$G$3117=G814)*(S814&gt;$S$2:$S$3117))+1</f>
        <v>1</v>
      </c>
      <c r="U814" t="str">
        <f t="shared" si="102"/>
        <v xml:space="preserve">Ludlow </v>
      </c>
      <c r="V814">
        <v>0</v>
      </c>
      <c r="W814" t="s">
        <v>19</v>
      </c>
      <c r="X814">
        <f t="shared" si="103"/>
        <v>2023</v>
      </c>
    </row>
    <row r="815" spans="1:24" x14ac:dyDescent="0.25">
      <c r="A815" s="10" t="str">
        <f t="shared" si="96"/>
        <v/>
      </c>
      <c r="B815" s="10" t="str">
        <f t="shared" si="97"/>
        <v/>
      </c>
      <c r="C815" s="10" t="str">
        <f t="shared" si="98"/>
        <v>Afternoon45210</v>
      </c>
      <c r="D815" s="5" t="str">
        <f>IF('by region'!$C$2="Any","Any",'Fixture list'!W815)&amp;M815&amp;IF('by region'!$I$2="Any","Any",N815)&amp;G815</f>
        <v>AnyJumpAny45210</v>
      </c>
      <c r="E815" s="5" t="e">
        <f>IF(I815=#REF!,'Fixture list'!G815,"")</f>
        <v>#REF!</v>
      </c>
      <c r="F815" s="5" t="str">
        <f t="shared" si="99"/>
        <v>452101</v>
      </c>
      <c r="G815" s="13">
        <v>45210</v>
      </c>
      <c r="H815" s="14" t="s">
        <v>27</v>
      </c>
      <c r="I815" s="14" t="s">
        <v>52</v>
      </c>
      <c r="J815" s="14" t="s">
        <v>9</v>
      </c>
      <c r="K815" s="14" t="s">
        <v>10</v>
      </c>
      <c r="L815" s="14" t="s">
        <v>11</v>
      </c>
      <c r="M815" s="14" t="s">
        <v>12</v>
      </c>
      <c r="N815" s="14" t="s">
        <v>13</v>
      </c>
      <c r="O815" s="14" t="s">
        <v>14</v>
      </c>
      <c r="P815" s="14" t="s">
        <v>1348</v>
      </c>
      <c r="Q815" s="12">
        <f t="shared" si="100"/>
        <v>1</v>
      </c>
      <c r="R815" s="12" cm="1">
        <f t="array" ref="R815">SUMPRODUCT(($G$2:$G$3117=G815)*(Q815&gt;$Q$2:$Q$3117))+1</f>
        <v>1</v>
      </c>
      <c r="S815" s="12">
        <f t="shared" si="101"/>
        <v>101127</v>
      </c>
      <c r="T815" cm="1">
        <f t="array" ref="T815">SUMPRODUCT(($G$2:$G$3117=G815)*(S815&gt;$S$2:$S$3117))+1</f>
        <v>1</v>
      </c>
      <c r="U815" t="str">
        <f t="shared" si="102"/>
        <v xml:space="preserve">Ludlow </v>
      </c>
      <c r="V815">
        <v>0</v>
      </c>
      <c r="W815" t="s">
        <v>17</v>
      </c>
      <c r="X815">
        <f t="shared" si="103"/>
        <v>2023</v>
      </c>
    </row>
    <row r="816" spans="1:24" x14ac:dyDescent="0.25">
      <c r="A816" s="10" t="str">
        <f t="shared" si="96"/>
        <v/>
      </c>
      <c r="B816" s="10" t="str">
        <f t="shared" si="97"/>
        <v/>
      </c>
      <c r="C816" s="10" t="str">
        <f t="shared" si="98"/>
        <v>Afternoon45225</v>
      </c>
      <c r="D816" s="5" t="str">
        <f>IF('by region'!$C$2="Any","Any",'Fixture list'!W816)&amp;M816&amp;IF('by region'!$I$2="Any","Any",N816)&amp;G816</f>
        <v>AnyJumpAny45225</v>
      </c>
      <c r="E816" s="5" t="e">
        <f>IF(I816=#REF!,'Fixture list'!G816,"")</f>
        <v>#REF!</v>
      </c>
      <c r="F816" s="5" t="str">
        <f t="shared" si="99"/>
        <v>452252</v>
      </c>
      <c r="G816" s="13">
        <v>45225</v>
      </c>
      <c r="H816" s="14" t="s">
        <v>34</v>
      </c>
      <c r="I816" s="14" t="s">
        <v>52</v>
      </c>
      <c r="J816" s="14" t="s">
        <v>9</v>
      </c>
      <c r="K816" s="14" t="s">
        <v>10</v>
      </c>
      <c r="L816" s="14" t="s">
        <v>30</v>
      </c>
      <c r="M816" s="14" t="s">
        <v>12</v>
      </c>
      <c r="N816" s="14" t="s">
        <v>13</v>
      </c>
      <c r="O816" s="14" t="s">
        <v>14</v>
      </c>
      <c r="P816" s="14" t="s">
        <v>1409</v>
      </c>
      <c r="Q816" s="12">
        <f t="shared" si="100"/>
        <v>1</v>
      </c>
      <c r="R816" s="12" cm="1">
        <f t="array" ref="R816">SUMPRODUCT(($G$2:$G$3117=G816)*(Q816&gt;$Q$2:$Q$3117))+1</f>
        <v>1</v>
      </c>
      <c r="S816" s="12">
        <f t="shared" si="101"/>
        <v>101128</v>
      </c>
      <c r="T816" cm="1">
        <f t="array" ref="T816">SUMPRODUCT(($G$2:$G$3117=G816)*(S816&gt;$S$2:$S$3117))+1</f>
        <v>2</v>
      </c>
      <c r="U816" t="str">
        <f t="shared" si="102"/>
        <v xml:space="preserve">Ludlow </v>
      </c>
      <c r="V816">
        <v>0</v>
      </c>
      <c r="W816" t="s">
        <v>17</v>
      </c>
      <c r="X816">
        <f t="shared" si="103"/>
        <v>2023</v>
      </c>
    </row>
    <row r="817" spans="1:24" x14ac:dyDescent="0.25">
      <c r="A817" s="10" t="str">
        <f t="shared" si="96"/>
        <v/>
      </c>
      <c r="B817" s="10" t="str">
        <f t="shared" si="97"/>
        <v/>
      </c>
      <c r="C817" s="10" t="str">
        <f t="shared" si="98"/>
        <v>Afternoon45239</v>
      </c>
      <c r="D817" s="5" t="str">
        <f>IF('by region'!$C$2="Any","Any",'Fixture list'!W817)&amp;M817&amp;IF('by region'!$I$2="Any","Any",N817)&amp;G817</f>
        <v>AnyJumpAny45239</v>
      </c>
      <c r="E817" s="5" t="e">
        <f>IF(I817=#REF!,'Fixture list'!G817,"")</f>
        <v>#REF!</v>
      </c>
      <c r="F817" s="5" t="str">
        <f t="shared" si="99"/>
        <v>452391</v>
      </c>
      <c r="G817" s="13">
        <v>45239</v>
      </c>
      <c r="H817" s="14" t="s">
        <v>34</v>
      </c>
      <c r="I817" s="14" t="s">
        <v>52</v>
      </c>
      <c r="J817" s="14" t="s">
        <v>9</v>
      </c>
      <c r="K817" s="14" t="s">
        <v>10</v>
      </c>
      <c r="L817" s="14" t="s">
        <v>19</v>
      </c>
      <c r="M817" s="14" t="s">
        <v>12</v>
      </c>
      <c r="N817" s="14" t="s">
        <v>13</v>
      </c>
      <c r="O817" s="14" t="s">
        <v>14</v>
      </c>
      <c r="P817" s="14" t="s">
        <v>1461</v>
      </c>
      <c r="Q817" s="12">
        <f t="shared" si="100"/>
        <v>1</v>
      </c>
      <c r="R817" s="12" cm="1">
        <f t="array" ref="R817">SUMPRODUCT(($G$2:$G$3117=G817)*(Q817&gt;$Q$2:$Q$3117))+1</f>
        <v>1</v>
      </c>
      <c r="S817" s="12">
        <f t="shared" si="101"/>
        <v>101129</v>
      </c>
      <c r="T817" cm="1">
        <f t="array" ref="T817">SUMPRODUCT(($G$2:$G$3117=G817)*(S817&gt;$S$2:$S$3117))+1</f>
        <v>1</v>
      </c>
      <c r="U817" t="str">
        <f t="shared" si="102"/>
        <v xml:space="preserve">Ludlow </v>
      </c>
      <c r="V817">
        <v>0</v>
      </c>
      <c r="W817" t="s">
        <v>17</v>
      </c>
      <c r="X817">
        <f t="shared" si="103"/>
        <v>2023</v>
      </c>
    </row>
    <row r="818" spans="1:24" x14ac:dyDescent="0.25">
      <c r="A818" s="10" t="str">
        <f t="shared" si="96"/>
        <v/>
      </c>
      <c r="B818" s="10" t="str">
        <f t="shared" si="97"/>
        <v/>
      </c>
      <c r="C818" s="10" t="str">
        <f t="shared" si="98"/>
        <v>Afternoon45257</v>
      </c>
      <c r="D818" s="5" t="str">
        <f>IF('by region'!$C$2="Any","Any",'Fixture list'!W818)&amp;M818&amp;IF('by region'!$I$2="Any","Any",N818)&amp;G818</f>
        <v>AnyJumpAny45257</v>
      </c>
      <c r="E818" s="5" t="e">
        <f>IF(I818=#REF!,'Fixture list'!G818,"")</f>
        <v>#REF!</v>
      </c>
      <c r="F818" s="5" t="str">
        <f t="shared" si="99"/>
        <v>452572</v>
      </c>
      <c r="G818" s="13">
        <v>45257</v>
      </c>
      <c r="H818" s="14" t="s">
        <v>42</v>
      </c>
      <c r="I818" s="14" t="s">
        <v>52</v>
      </c>
      <c r="J818" s="14" t="s">
        <v>9</v>
      </c>
      <c r="K818" s="14" t="s">
        <v>10</v>
      </c>
      <c r="L818" s="14" t="s">
        <v>30</v>
      </c>
      <c r="M818" s="14" t="s">
        <v>12</v>
      </c>
      <c r="N818" s="14" t="s">
        <v>13</v>
      </c>
      <c r="O818" s="14" t="s">
        <v>14</v>
      </c>
      <c r="P818" s="14" t="s">
        <v>1529</v>
      </c>
      <c r="Q818" s="12">
        <f t="shared" si="100"/>
        <v>1</v>
      </c>
      <c r="R818" s="12" cm="1">
        <f t="array" ref="R818">SUMPRODUCT(($G$2:$G$3117=G818)*(Q818&gt;$Q$2:$Q$3117))+1</f>
        <v>1</v>
      </c>
      <c r="S818" s="12">
        <f t="shared" si="101"/>
        <v>110128</v>
      </c>
      <c r="T818" cm="1">
        <f t="array" ref="T818">SUMPRODUCT(($G$2:$G$3117=G818)*(S818&gt;$S$2:$S$3117))+1</f>
        <v>2</v>
      </c>
      <c r="U818" t="str">
        <f t="shared" si="102"/>
        <v xml:space="preserve">Ludlow </v>
      </c>
      <c r="V818">
        <v>0</v>
      </c>
      <c r="W818" t="s">
        <v>19</v>
      </c>
      <c r="X818">
        <f t="shared" si="103"/>
        <v>2023</v>
      </c>
    </row>
    <row r="819" spans="1:24" x14ac:dyDescent="0.25">
      <c r="A819" s="10" t="str">
        <f t="shared" si="96"/>
        <v/>
      </c>
      <c r="B819" s="10" t="str">
        <f t="shared" si="97"/>
        <v/>
      </c>
      <c r="C819" s="10" t="str">
        <f t="shared" si="98"/>
        <v>Afternoon45266</v>
      </c>
      <c r="D819" s="5" t="str">
        <f>IF('by region'!$C$2="Any","Any",'Fixture list'!W819)&amp;M819&amp;IF('by region'!$I$2="Any","Any",N819)&amp;G819</f>
        <v>AnyJumpAny45266</v>
      </c>
      <c r="E819" s="5" t="e">
        <f>IF(I819=#REF!,'Fixture list'!G819,"")</f>
        <v>#REF!</v>
      </c>
      <c r="F819" s="5" t="str">
        <f t="shared" si="99"/>
        <v>452662</v>
      </c>
      <c r="G819" s="13">
        <v>45266</v>
      </c>
      <c r="H819" s="14" t="s">
        <v>27</v>
      </c>
      <c r="I819" s="14" t="s">
        <v>52</v>
      </c>
      <c r="J819" s="14" t="s">
        <v>9</v>
      </c>
      <c r="K819" s="14" t="s">
        <v>10</v>
      </c>
      <c r="L819" s="14" t="s">
        <v>30</v>
      </c>
      <c r="M819" s="14" t="s">
        <v>12</v>
      </c>
      <c r="N819" s="14" t="s">
        <v>13</v>
      </c>
      <c r="O819" s="14" t="s">
        <v>14</v>
      </c>
      <c r="P819" s="14" t="s">
        <v>1557</v>
      </c>
      <c r="Q819" s="12">
        <f t="shared" si="100"/>
        <v>1</v>
      </c>
      <c r="R819" s="12" cm="1">
        <f t="array" ref="R819">SUMPRODUCT(($G$2:$G$3117=G819)*(Q819&gt;$Q$2:$Q$3117))+1</f>
        <v>1</v>
      </c>
      <c r="S819" s="12">
        <f t="shared" si="101"/>
        <v>101130</v>
      </c>
      <c r="T819" cm="1">
        <f t="array" ref="T819">SUMPRODUCT(($G$2:$G$3117=G819)*(S819&gt;$S$2:$S$3117))+1</f>
        <v>2</v>
      </c>
      <c r="U819" t="str">
        <f t="shared" si="102"/>
        <v xml:space="preserve">Ludlow </v>
      </c>
      <c r="V819">
        <v>0</v>
      </c>
      <c r="W819" t="s">
        <v>19</v>
      </c>
      <c r="X819">
        <f t="shared" si="103"/>
        <v>2023</v>
      </c>
    </row>
    <row r="820" spans="1:24" x14ac:dyDescent="0.25">
      <c r="A820" s="10" t="str">
        <f t="shared" si="96"/>
        <v/>
      </c>
      <c r="B820" s="10" t="str">
        <f t="shared" si="97"/>
        <v/>
      </c>
      <c r="C820" s="10" t="str">
        <f t="shared" si="98"/>
        <v>Afternoon45280</v>
      </c>
      <c r="D820" s="5" t="str">
        <f>IF('by region'!$C$2="Any","Any",'Fixture list'!W820)&amp;M820&amp;IF('by region'!$I$2="Any","Any",N820)&amp;G820</f>
        <v>AnyJumpAny45280</v>
      </c>
      <c r="E820" s="5" t="e">
        <f>IF(I820=#REF!,'Fixture list'!G820,"")</f>
        <v>#REF!</v>
      </c>
      <c r="F820" s="5" t="str">
        <f t="shared" si="99"/>
        <v>452801</v>
      </c>
      <c r="G820" s="13">
        <v>45280</v>
      </c>
      <c r="H820" s="14" t="s">
        <v>27</v>
      </c>
      <c r="I820" s="14" t="s">
        <v>52</v>
      </c>
      <c r="J820" s="14" t="s">
        <v>9</v>
      </c>
      <c r="K820" s="14" t="s">
        <v>10</v>
      </c>
      <c r="L820" s="14" t="s">
        <v>19</v>
      </c>
      <c r="M820" s="14" t="s">
        <v>12</v>
      </c>
      <c r="N820" s="14" t="s">
        <v>13</v>
      </c>
      <c r="O820" s="14" t="s">
        <v>14</v>
      </c>
      <c r="P820" s="14" t="s">
        <v>1607</v>
      </c>
      <c r="Q820" s="12">
        <f t="shared" si="100"/>
        <v>1</v>
      </c>
      <c r="R820" s="12" cm="1">
        <f t="array" ref="R820">SUMPRODUCT(($G$2:$G$3117=G820)*(Q820&gt;$Q$2:$Q$3117))+1</f>
        <v>1</v>
      </c>
      <c r="S820" s="12">
        <f t="shared" si="101"/>
        <v>101131</v>
      </c>
      <c r="T820" cm="1">
        <f t="array" ref="T820">SUMPRODUCT(($G$2:$G$3117=G820)*(S820&gt;$S$2:$S$3117))+1</f>
        <v>1</v>
      </c>
      <c r="U820" t="str">
        <f t="shared" si="102"/>
        <v xml:space="preserve">Ludlow </v>
      </c>
      <c r="V820">
        <v>0</v>
      </c>
      <c r="W820" t="s">
        <v>11</v>
      </c>
      <c r="X820">
        <f t="shared" si="103"/>
        <v>2023</v>
      </c>
    </row>
    <row r="821" spans="1:24" x14ac:dyDescent="0.25">
      <c r="A821" s="10" t="str">
        <f t="shared" si="96"/>
        <v/>
      </c>
      <c r="B821" s="10" t="str">
        <f t="shared" si="97"/>
        <v/>
      </c>
      <c r="C821" s="10" t="str">
        <f t="shared" si="98"/>
        <v>Afternoon44946</v>
      </c>
      <c r="D821" s="5" t="str">
        <f>IF('by region'!$C$2="Any","Any",'Fixture list'!W821)&amp;M821&amp;IF('by region'!$I$2="Any","Any",N821)&amp;G821</f>
        <v>AnyJumpAny44946</v>
      </c>
      <c r="E821" s="5" t="e">
        <f>IF(I821=#REF!,'Fixture list'!G821,"")</f>
        <v>#REF!</v>
      </c>
      <c r="F821" s="5" t="str">
        <f t="shared" si="99"/>
        <v>449462</v>
      </c>
      <c r="G821" s="13">
        <v>44946</v>
      </c>
      <c r="H821" s="14" t="s">
        <v>35</v>
      </c>
      <c r="I821" s="14" t="s">
        <v>53</v>
      </c>
      <c r="J821" s="14" t="s">
        <v>9</v>
      </c>
      <c r="K821" s="14" t="s">
        <v>16</v>
      </c>
      <c r="L821" s="14" t="s">
        <v>17</v>
      </c>
      <c r="M821" s="14" t="s">
        <v>12</v>
      </c>
      <c r="N821" s="14" t="s">
        <v>13</v>
      </c>
      <c r="O821" s="14" t="s">
        <v>14</v>
      </c>
      <c r="P821" s="14" t="s">
        <v>234</v>
      </c>
      <c r="Q821" s="12">
        <f t="shared" si="100"/>
        <v>1</v>
      </c>
      <c r="R821" s="12" cm="1">
        <f t="array" ref="R821">SUMPRODUCT(($G$2:$G$3117=G821)*(Q821&gt;$Q$2:$Q$3117))+1</f>
        <v>1</v>
      </c>
      <c r="S821" s="12">
        <f t="shared" si="101"/>
        <v>112739</v>
      </c>
      <c r="T821" cm="1">
        <f t="array" ref="T821">SUMPRODUCT(($G$2:$G$3117=G821)*(S821&gt;$S$2:$S$3117))+1</f>
        <v>2</v>
      </c>
      <c r="U821" t="str">
        <f t="shared" si="102"/>
        <v xml:space="preserve">Market Rasen </v>
      </c>
      <c r="V821">
        <v>0</v>
      </c>
      <c r="W821" t="s">
        <v>17</v>
      </c>
      <c r="X821">
        <f t="shared" si="103"/>
        <v>2023</v>
      </c>
    </row>
    <row r="822" spans="1:24" x14ac:dyDescent="0.25">
      <c r="A822" s="10" t="str">
        <f t="shared" si="96"/>
        <v/>
      </c>
      <c r="B822" s="10" t="str">
        <f t="shared" si="97"/>
        <v/>
      </c>
      <c r="C822" s="10" t="str">
        <f t="shared" si="98"/>
        <v>Afternoon44964</v>
      </c>
      <c r="D822" s="5" t="str">
        <f>IF('by region'!$C$2="Any","Any",'Fixture list'!W822)&amp;M822&amp;IF('by region'!$I$2="Any","Any",N822)&amp;G822</f>
        <v>AnyJumpAny44964</v>
      </c>
      <c r="E822" s="5" t="e">
        <f>IF(I822=#REF!,'Fixture list'!G822,"")</f>
        <v>#REF!</v>
      </c>
      <c r="F822" s="5" t="str">
        <f t="shared" si="99"/>
        <v>449641</v>
      </c>
      <c r="G822" s="13">
        <v>44964</v>
      </c>
      <c r="H822" s="14" t="s">
        <v>7</v>
      </c>
      <c r="I822" s="14" t="s">
        <v>53</v>
      </c>
      <c r="J822" s="14" t="s">
        <v>9</v>
      </c>
      <c r="K822" s="14" t="s">
        <v>16</v>
      </c>
      <c r="L822" s="14" t="s">
        <v>17</v>
      </c>
      <c r="M822" s="14" t="s">
        <v>12</v>
      </c>
      <c r="N822" s="14" t="s">
        <v>13</v>
      </c>
      <c r="O822" s="14" t="s">
        <v>14</v>
      </c>
      <c r="P822" s="14" t="s">
        <v>296</v>
      </c>
      <c r="Q822" s="12">
        <f t="shared" si="100"/>
        <v>1</v>
      </c>
      <c r="R822" s="12" cm="1">
        <f t="array" ref="R822">SUMPRODUCT(($G$2:$G$3117=G822)*(Q822&gt;$Q$2:$Q$3117))+1</f>
        <v>1</v>
      </c>
      <c r="S822" s="12">
        <f t="shared" si="101"/>
        <v>101281</v>
      </c>
      <c r="T822" cm="1">
        <f t="array" ref="T822">SUMPRODUCT(($G$2:$G$3117=G822)*(S822&gt;$S$2:$S$3117))+1</f>
        <v>1</v>
      </c>
      <c r="U822" t="str">
        <f t="shared" si="102"/>
        <v xml:space="preserve">Market Rasen </v>
      </c>
      <c r="V822">
        <v>0</v>
      </c>
      <c r="W822" t="s">
        <v>17</v>
      </c>
      <c r="X822">
        <f t="shared" si="103"/>
        <v>2023</v>
      </c>
    </row>
    <row r="823" spans="1:24" x14ac:dyDescent="0.25">
      <c r="A823" s="10" t="str">
        <f t="shared" si="96"/>
        <v/>
      </c>
      <c r="B823" s="10" t="str">
        <f t="shared" si="97"/>
        <v/>
      </c>
      <c r="C823" s="10" t="str">
        <f t="shared" si="98"/>
        <v>Afternoon44978</v>
      </c>
      <c r="D823" s="5" t="str">
        <f>IF('by region'!$C$2="Any","Any",'Fixture list'!W823)&amp;M823&amp;IF('by region'!$I$2="Any","Any",N823)&amp;G823</f>
        <v>AnyJumpAny44978</v>
      </c>
      <c r="E823" s="5" t="e">
        <f>IF(I823=#REF!,'Fixture list'!G823,"")</f>
        <v>#REF!</v>
      </c>
      <c r="F823" s="5" t="str">
        <f t="shared" si="99"/>
        <v>449781</v>
      </c>
      <c r="G823" s="13">
        <v>44978</v>
      </c>
      <c r="H823" s="14" t="s">
        <v>7</v>
      </c>
      <c r="I823" s="14" t="s">
        <v>53</v>
      </c>
      <c r="J823" s="14" t="s">
        <v>9</v>
      </c>
      <c r="K823" s="14" t="s">
        <v>16</v>
      </c>
      <c r="L823" s="14" t="s">
        <v>17</v>
      </c>
      <c r="M823" s="14" t="s">
        <v>12</v>
      </c>
      <c r="N823" s="14" t="s">
        <v>13</v>
      </c>
      <c r="O823" s="14" t="s">
        <v>14</v>
      </c>
      <c r="P823" s="14" t="s">
        <v>346</v>
      </c>
      <c r="Q823" s="12">
        <f t="shared" si="100"/>
        <v>1</v>
      </c>
      <c r="R823" s="12" cm="1">
        <f t="array" ref="R823">SUMPRODUCT(($G$2:$G$3117=G823)*(Q823&gt;$Q$2:$Q$3117))+1</f>
        <v>1</v>
      </c>
      <c r="S823" s="12">
        <f t="shared" si="101"/>
        <v>101278</v>
      </c>
      <c r="T823" cm="1">
        <f t="array" ref="T823">SUMPRODUCT(($G$2:$G$3117=G823)*(S823&gt;$S$2:$S$3117))+1</f>
        <v>1</v>
      </c>
      <c r="U823" t="str">
        <f t="shared" si="102"/>
        <v xml:space="preserve">Market Rasen </v>
      </c>
      <c r="V823">
        <v>0</v>
      </c>
      <c r="W823" t="s">
        <v>11</v>
      </c>
      <c r="X823">
        <f t="shared" si="103"/>
        <v>2023</v>
      </c>
    </row>
    <row r="824" spans="1:24" x14ac:dyDescent="0.25">
      <c r="A824" s="10" t="str">
        <f t="shared" si="96"/>
        <v/>
      </c>
      <c r="B824" s="10" t="str">
        <f t="shared" si="97"/>
        <v/>
      </c>
      <c r="C824" s="10" t="str">
        <f t="shared" si="98"/>
        <v>Afternoon44997</v>
      </c>
      <c r="D824" s="5" t="str">
        <f>IF('by region'!$C$2="Any","Any",'Fixture list'!W824)&amp;M824&amp;IF('by region'!$I$2="Any","Any",N824)&amp;G824</f>
        <v>AnyJumpAny44997</v>
      </c>
      <c r="E824" s="5" t="e">
        <f>IF(I824=#REF!,'Fixture list'!G824,"")</f>
        <v>#REF!</v>
      </c>
      <c r="F824" s="5" t="str">
        <f t="shared" si="99"/>
        <v>449971</v>
      </c>
      <c r="G824" s="13">
        <v>44997</v>
      </c>
      <c r="H824" s="14" t="s">
        <v>40</v>
      </c>
      <c r="I824" s="14" t="s">
        <v>53</v>
      </c>
      <c r="J824" s="14" t="s">
        <v>9</v>
      </c>
      <c r="K824" s="14" t="s">
        <v>16</v>
      </c>
      <c r="L824" s="14" t="s">
        <v>17</v>
      </c>
      <c r="M824" s="14" t="s">
        <v>12</v>
      </c>
      <c r="N824" s="14" t="s">
        <v>13</v>
      </c>
      <c r="O824" s="14" t="s">
        <v>14</v>
      </c>
      <c r="P824" s="14" t="s">
        <v>416</v>
      </c>
      <c r="Q824" s="12">
        <f t="shared" si="100"/>
        <v>1</v>
      </c>
      <c r="R824" s="12" cm="1">
        <f t="array" ref="R824">SUMPRODUCT(($G$2:$G$3117=G824)*(Q824&gt;$Q$2:$Q$3117))+1</f>
        <v>1</v>
      </c>
      <c r="S824" s="12">
        <f t="shared" si="101"/>
        <v>101146</v>
      </c>
      <c r="T824" cm="1">
        <f t="array" ref="T824">SUMPRODUCT(($G$2:$G$3117=G824)*(S824&gt;$S$2:$S$3117))+1</f>
        <v>1</v>
      </c>
      <c r="U824" t="str">
        <f t="shared" si="102"/>
        <v xml:space="preserve">Market Rasen </v>
      </c>
      <c r="V824">
        <v>0</v>
      </c>
      <c r="W824" t="s">
        <v>11</v>
      </c>
      <c r="X824">
        <f t="shared" si="103"/>
        <v>2023</v>
      </c>
    </row>
    <row r="825" spans="1:24" x14ac:dyDescent="0.25">
      <c r="A825" s="10" t="str">
        <f t="shared" si="96"/>
        <v/>
      </c>
      <c r="B825" s="10" t="str">
        <f t="shared" si="97"/>
        <v/>
      </c>
      <c r="C825" s="10" t="str">
        <f t="shared" si="98"/>
        <v>Afternoon45006</v>
      </c>
      <c r="D825" s="5" t="str">
        <f>IF('by region'!$C$2="Any","Any",'Fixture list'!W825)&amp;M825&amp;IF('by region'!$I$2="Any","Any",N825)&amp;G825</f>
        <v>AnyJumpAny45006</v>
      </c>
      <c r="E825" s="5" t="e">
        <f>IF(I825=#REF!,'Fixture list'!G825,"")</f>
        <v>#REF!</v>
      </c>
      <c r="F825" s="5" t="str">
        <f t="shared" si="99"/>
        <v>450061</v>
      </c>
      <c r="G825" s="13">
        <v>45006</v>
      </c>
      <c r="H825" s="14" t="s">
        <v>7</v>
      </c>
      <c r="I825" s="14" t="s">
        <v>53</v>
      </c>
      <c r="J825" s="14" t="s">
        <v>9</v>
      </c>
      <c r="K825" s="14" t="s">
        <v>30</v>
      </c>
      <c r="L825" s="14" t="s">
        <v>30</v>
      </c>
      <c r="M825" s="14" t="s">
        <v>12</v>
      </c>
      <c r="N825" s="14" t="s">
        <v>30</v>
      </c>
      <c r="O825" s="14" t="s">
        <v>21</v>
      </c>
      <c r="P825" s="14" t="s">
        <v>448</v>
      </c>
      <c r="Q825" s="12">
        <f t="shared" si="100"/>
        <v>1</v>
      </c>
      <c r="R825" s="12" cm="1">
        <f t="array" ref="R825">SUMPRODUCT(($G$2:$G$3117=G825)*(Q825&gt;$Q$2:$Q$3117))+1</f>
        <v>1</v>
      </c>
      <c r="S825" s="12">
        <f t="shared" si="101"/>
        <v>110052</v>
      </c>
      <c r="T825" cm="1">
        <f t="array" ref="T825">SUMPRODUCT(($G$2:$G$3117=G825)*(S825&gt;$S$2:$S$3117))+1</f>
        <v>1</v>
      </c>
      <c r="U825" t="str">
        <f t="shared" si="102"/>
        <v xml:space="preserve">Market Rasen </v>
      </c>
      <c r="V825">
        <v>0</v>
      </c>
      <c r="W825" t="s">
        <v>19</v>
      </c>
      <c r="X825">
        <f t="shared" si="103"/>
        <v>2023</v>
      </c>
    </row>
    <row r="826" spans="1:24" x14ac:dyDescent="0.25">
      <c r="A826" s="10" t="str">
        <f t="shared" si="96"/>
        <v/>
      </c>
      <c r="B826" s="10" t="str">
        <f t="shared" si="97"/>
        <v/>
      </c>
      <c r="C826" s="10" t="str">
        <f t="shared" si="98"/>
        <v>Afternoon45014</v>
      </c>
      <c r="D826" s="5" t="str">
        <f>IF('by region'!$C$2="Any","Any",'Fixture list'!W826)&amp;M826&amp;IF('by region'!$I$2="Any","Any",N826)&amp;G826</f>
        <v>AnyJumpAny45014</v>
      </c>
      <c r="E826" s="5" t="e">
        <f>IF(I826=#REF!,'Fixture list'!G826,"")</f>
        <v>#REF!</v>
      </c>
      <c r="F826" s="5" t="str">
        <f t="shared" si="99"/>
        <v>450143</v>
      </c>
      <c r="G826" s="13">
        <v>45014</v>
      </c>
      <c r="H826" s="14" t="s">
        <v>27</v>
      </c>
      <c r="I826" s="14" t="s">
        <v>53</v>
      </c>
      <c r="J826" s="14" t="s">
        <v>9</v>
      </c>
      <c r="K826" s="14" t="s">
        <v>16</v>
      </c>
      <c r="L826" s="14" t="s">
        <v>17</v>
      </c>
      <c r="M826" s="14" t="s">
        <v>12</v>
      </c>
      <c r="N826" s="14" t="s">
        <v>13</v>
      </c>
      <c r="O826" s="14" t="s">
        <v>14</v>
      </c>
      <c r="P826" s="14" t="s">
        <v>477</v>
      </c>
      <c r="Q826" s="12">
        <f t="shared" si="100"/>
        <v>1</v>
      </c>
      <c r="R826" s="12" cm="1">
        <f t="array" ref="R826">SUMPRODUCT(($G$2:$G$3117=G826)*(Q826&gt;$Q$2:$Q$3117))+1</f>
        <v>1</v>
      </c>
      <c r="S826" s="12">
        <f t="shared" si="101"/>
        <v>101135</v>
      </c>
      <c r="T826" cm="1">
        <f t="array" ref="T826">SUMPRODUCT(($G$2:$G$3117=G826)*(S826&gt;$S$2:$S$3117))+1</f>
        <v>3</v>
      </c>
      <c r="U826" t="str">
        <f t="shared" si="102"/>
        <v xml:space="preserve">Market Rasen </v>
      </c>
      <c r="V826">
        <v>0</v>
      </c>
      <c r="W826" t="s">
        <v>17</v>
      </c>
      <c r="X826">
        <f t="shared" si="103"/>
        <v>2023</v>
      </c>
    </row>
    <row r="827" spans="1:24" x14ac:dyDescent="0.25">
      <c r="A827" s="10" t="str">
        <f t="shared" si="96"/>
        <v/>
      </c>
      <c r="B827" s="10" t="str">
        <f t="shared" si="97"/>
        <v/>
      </c>
      <c r="C827" s="10" t="str">
        <f t="shared" si="98"/>
        <v>Afternoon45025</v>
      </c>
      <c r="D827" s="5" t="str">
        <f>IF('by region'!$C$2="Any","Any",'Fixture list'!W827)&amp;M827&amp;IF('by region'!$I$2="Any","Any",N827)&amp;G827</f>
        <v>AnyJumpAny45025</v>
      </c>
      <c r="E827" s="5" t="e">
        <f>IF(I827=#REF!,'Fixture list'!G827,"")</f>
        <v>#REF!</v>
      </c>
      <c r="F827" s="5" t="str">
        <f t="shared" si="99"/>
        <v>450251</v>
      </c>
      <c r="G827" s="13">
        <v>45025</v>
      </c>
      <c r="H827" s="14" t="s">
        <v>40</v>
      </c>
      <c r="I827" s="14" t="s">
        <v>53</v>
      </c>
      <c r="J827" s="14" t="s">
        <v>9</v>
      </c>
      <c r="K827" s="14" t="s">
        <v>16</v>
      </c>
      <c r="L827" s="14" t="s">
        <v>17</v>
      </c>
      <c r="M827" s="14" t="s">
        <v>12</v>
      </c>
      <c r="N827" s="14" t="s">
        <v>13</v>
      </c>
      <c r="O827" s="14" t="s">
        <v>14</v>
      </c>
      <c r="P827" s="14" t="s">
        <v>517</v>
      </c>
      <c r="Q827" s="12">
        <f t="shared" si="100"/>
        <v>1</v>
      </c>
      <c r="R827" s="12" cm="1">
        <f t="array" ref="R827">SUMPRODUCT(($G$2:$G$3117=G827)*(Q827&gt;$Q$2:$Q$3117))+1</f>
        <v>1</v>
      </c>
      <c r="S827" s="12">
        <f t="shared" si="101"/>
        <v>101137</v>
      </c>
      <c r="T827" cm="1">
        <f t="array" ref="T827">SUMPRODUCT(($G$2:$G$3117=G827)*(S827&gt;$S$2:$S$3117))+1</f>
        <v>1</v>
      </c>
      <c r="U827" t="str">
        <f t="shared" si="102"/>
        <v xml:space="preserve">Market Rasen </v>
      </c>
      <c r="V827">
        <v>0</v>
      </c>
      <c r="W827" t="s">
        <v>17</v>
      </c>
      <c r="X827">
        <f t="shared" si="103"/>
        <v>2023</v>
      </c>
    </row>
    <row r="828" spans="1:24" x14ac:dyDescent="0.25">
      <c r="A828" s="10" t="str">
        <f t="shared" si="96"/>
        <v/>
      </c>
      <c r="B828" s="10" t="str">
        <f t="shared" si="97"/>
        <v/>
      </c>
      <c r="C828" s="10" t="str">
        <f t="shared" si="98"/>
        <v>Afternoon45058</v>
      </c>
      <c r="D828" s="5" t="str">
        <f>IF('by region'!$C$2="Any","Any",'Fixture list'!W828)&amp;M828&amp;IF('by region'!$I$2="Any","Any",N828)&amp;G828</f>
        <v>AnyJumpAny45058</v>
      </c>
      <c r="E828" s="5" t="e">
        <f>IF(I828=#REF!,'Fixture list'!G828,"")</f>
        <v>#REF!</v>
      </c>
      <c r="F828" s="5" t="str">
        <f t="shared" si="99"/>
        <v>450583</v>
      </c>
      <c r="G828" s="13">
        <v>45058</v>
      </c>
      <c r="H828" s="14" t="s">
        <v>35</v>
      </c>
      <c r="I828" s="14" t="s">
        <v>53</v>
      </c>
      <c r="J828" s="14" t="s">
        <v>9</v>
      </c>
      <c r="K828" s="14" t="s">
        <v>16</v>
      </c>
      <c r="L828" s="14" t="s">
        <v>17</v>
      </c>
      <c r="M828" s="14" t="s">
        <v>12</v>
      </c>
      <c r="N828" s="14" t="s">
        <v>13</v>
      </c>
      <c r="O828" s="14" t="s">
        <v>14</v>
      </c>
      <c r="P828" s="14" t="s">
        <v>662</v>
      </c>
      <c r="Q828" s="12">
        <f t="shared" si="100"/>
        <v>1</v>
      </c>
      <c r="R828" s="12" cm="1">
        <f t="array" ref="R828">SUMPRODUCT(($G$2:$G$3117=G828)*(Q828&gt;$Q$2:$Q$3117))+1</f>
        <v>1</v>
      </c>
      <c r="S828" s="12">
        <f t="shared" si="101"/>
        <v>100948</v>
      </c>
      <c r="T828" cm="1">
        <f t="array" ref="T828">SUMPRODUCT(($G$2:$G$3117=G828)*(S828&gt;$S$2:$S$3117))+1</f>
        <v>3</v>
      </c>
      <c r="U828" t="str">
        <f t="shared" si="102"/>
        <v xml:space="preserve">Market Rasen </v>
      </c>
      <c r="V828">
        <v>0</v>
      </c>
      <c r="W828" t="s">
        <v>11</v>
      </c>
      <c r="X828">
        <f t="shared" si="103"/>
        <v>2023</v>
      </c>
    </row>
    <row r="829" spans="1:24" x14ac:dyDescent="0.25">
      <c r="A829" s="10" t="str">
        <f t="shared" si="96"/>
        <v/>
      </c>
      <c r="B829" s="10" t="str">
        <f t="shared" si="97"/>
        <v/>
      </c>
      <c r="C829" s="10" t="str">
        <f t="shared" si="98"/>
        <v>Evening45068</v>
      </c>
      <c r="D829" s="5" t="str">
        <f>IF('by region'!$C$2="Any","Any",'Fixture list'!W829)&amp;M829&amp;IF('by region'!$I$2="Any","Any",N829)&amp;G829</f>
        <v>AnyJumpAny45068</v>
      </c>
      <c r="E829" s="5" t="e">
        <f>IF(I829=#REF!,'Fixture list'!G829,"")</f>
        <v>#REF!</v>
      </c>
      <c r="F829" s="5" t="str">
        <f t="shared" si="99"/>
        <v>450685</v>
      </c>
      <c r="G829" s="13">
        <v>45068</v>
      </c>
      <c r="H829" s="14" t="s">
        <v>42</v>
      </c>
      <c r="I829" s="14" t="s">
        <v>53</v>
      </c>
      <c r="J829" s="14" t="s">
        <v>80</v>
      </c>
      <c r="K829" s="14" t="s">
        <v>30</v>
      </c>
      <c r="L829" s="14" t="s">
        <v>30</v>
      </c>
      <c r="M829" s="14" t="s">
        <v>12</v>
      </c>
      <c r="N829" s="14" t="s">
        <v>30</v>
      </c>
      <c r="O829" s="14" t="s">
        <v>21</v>
      </c>
      <c r="P829" s="14" t="s">
        <v>705</v>
      </c>
      <c r="Q829" s="12">
        <f t="shared" si="100"/>
        <v>2</v>
      </c>
      <c r="R829" s="12" cm="1">
        <f t="array" ref="R829">SUMPRODUCT(($G$2:$G$3117=G829)*(Q829&gt;$Q$2:$Q$3117))+1</f>
        <v>4</v>
      </c>
      <c r="S829" s="12">
        <f t="shared" si="101"/>
        <v>413184</v>
      </c>
      <c r="T829" cm="1">
        <f t="array" ref="T829">SUMPRODUCT(($G$2:$G$3117=G829)*(S829&gt;$S$2:$S$3117))+1</f>
        <v>5</v>
      </c>
      <c r="U829" t="str">
        <f t="shared" si="102"/>
        <v>Market Rasen †</v>
      </c>
      <c r="V829">
        <v>0</v>
      </c>
      <c r="W829" t="s">
        <v>11</v>
      </c>
      <c r="X829">
        <f t="shared" si="103"/>
        <v>2023</v>
      </c>
    </row>
    <row r="830" spans="1:24" x14ac:dyDescent="0.25">
      <c r="A830" s="10" t="str">
        <f t="shared" si="96"/>
        <v/>
      </c>
      <c r="B830" s="10" t="str">
        <f t="shared" si="97"/>
        <v/>
      </c>
      <c r="C830" s="10" t="str">
        <f t="shared" si="98"/>
        <v>Evening45078</v>
      </c>
      <c r="D830" s="5" t="str">
        <f>IF('by region'!$C$2="Any","Any",'Fixture list'!W830)&amp;M830&amp;IF('by region'!$I$2="Any","Any",N830)&amp;G830</f>
        <v>AnyJumpAny45078</v>
      </c>
      <c r="E830" s="5" t="e">
        <f>IF(I830=#REF!,'Fixture list'!G830,"")</f>
        <v>#REF!</v>
      </c>
      <c r="F830" s="5" t="str">
        <f t="shared" si="99"/>
        <v>450785</v>
      </c>
      <c r="G830" s="13">
        <v>45078</v>
      </c>
      <c r="H830" s="14" t="s">
        <v>34</v>
      </c>
      <c r="I830" s="14" t="s">
        <v>53</v>
      </c>
      <c r="J830" s="14" t="s">
        <v>80</v>
      </c>
      <c r="K830" s="14" t="s">
        <v>16</v>
      </c>
      <c r="L830" s="14" t="s">
        <v>17</v>
      </c>
      <c r="M830" s="14" t="s">
        <v>12</v>
      </c>
      <c r="N830" s="14" t="s">
        <v>13</v>
      </c>
      <c r="O830" s="14" t="s">
        <v>14</v>
      </c>
      <c r="P830" s="14" t="s">
        <v>759</v>
      </c>
      <c r="Q830" s="12">
        <f t="shared" si="100"/>
        <v>2</v>
      </c>
      <c r="R830" s="12" cm="1">
        <f t="array" ref="R830">SUMPRODUCT(($G$2:$G$3117=G830)*(Q830&gt;$Q$2:$Q$3117))+1</f>
        <v>4</v>
      </c>
      <c r="S830" s="12">
        <f t="shared" si="101"/>
        <v>401136</v>
      </c>
      <c r="T830" cm="1">
        <f t="array" ref="T830">SUMPRODUCT(($G$2:$G$3117=G830)*(S830&gt;$S$2:$S$3117))+1</f>
        <v>5</v>
      </c>
      <c r="U830" t="str">
        <f t="shared" si="102"/>
        <v>Market Rasen †</v>
      </c>
      <c r="V830">
        <v>0</v>
      </c>
      <c r="W830" t="s">
        <v>11</v>
      </c>
      <c r="X830">
        <f t="shared" si="103"/>
        <v>2023</v>
      </c>
    </row>
    <row r="831" spans="1:24" x14ac:dyDescent="0.25">
      <c r="A831" s="10" t="str">
        <f t="shared" si="96"/>
        <v/>
      </c>
      <c r="B831" s="10" t="str">
        <f t="shared" si="97"/>
        <v/>
      </c>
      <c r="C831" s="10" t="str">
        <f t="shared" si="98"/>
        <v>Afternoon45086</v>
      </c>
      <c r="D831" s="5" t="str">
        <f>IF('by region'!$C$2="Any","Any",'Fixture list'!W831)&amp;M831&amp;IF('by region'!$I$2="Any","Any",N831)&amp;G831</f>
        <v>AnyJumpAny45086</v>
      </c>
      <c r="E831" s="5" t="e">
        <f>IF(I831=#REF!,'Fixture list'!G831,"")</f>
        <v>#REF!</v>
      </c>
      <c r="F831" s="5" t="str">
        <f t="shared" si="99"/>
        <v>450863</v>
      </c>
      <c r="G831" s="13">
        <v>45086</v>
      </c>
      <c r="H831" s="14" t="s">
        <v>35</v>
      </c>
      <c r="I831" s="14" t="s">
        <v>53</v>
      </c>
      <c r="J831" s="14" t="s">
        <v>9</v>
      </c>
      <c r="K831" s="14" t="s">
        <v>16</v>
      </c>
      <c r="L831" s="14" t="s">
        <v>17</v>
      </c>
      <c r="M831" s="14" t="s">
        <v>12</v>
      </c>
      <c r="N831" s="14" t="s">
        <v>13</v>
      </c>
      <c r="O831" s="14" t="s">
        <v>14</v>
      </c>
      <c r="P831" s="14" t="s">
        <v>798</v>
      </c>
      <c r="Q831" s="12">
        <f t="shared" si="100"/>
        <v>1</v>
      </c>
      <c r="R831" s="12" cm="1">
        <f t="array" ref="R831">SUMPRODUCT(($G$2:$G$3117=G831)*(Q831&gt;$Q$2:$Q$3117))+1</f>
        <v>1</v>
      </c>
      <c r="S831" s="12">
        <f t="shared" si="101"/>
        <v>111099</v>
      </c>
      <c r="T831" cm="1">
        <f t="array" ref="T831">SUMPRODUCT(($G$2:$G$3117=G831)*(S831&gt;$S$2:$S$3117))+1</f>
        <v>3</v>
      </c>
      <c r="U831" t="str">
        <f t="shared" si="102"/>
        <v xml:space="preserve">Market Rasen </v>
      </c>
      <c r="V831">
        <v>0</v>
      </c>
      <c r="W831" t="s">
        <v>17</v>
      </c>
      <c r="X831">
        <f t="shared" si="103"/>
        <v>2023</v>
      </c>
    </row>
    <row r="832" spans="1:24" x14ac:dyDescent="0.25">
      <c r="A832" s="10" t="str">
        <f t="shared" si="96"/>
        <v/>
      </c>
      <c r="B832" s="10" t="str">
        <f t="shared" si="97"/>
        <v/>
      </c>
      <c r="C832" s="10" t="str">
        <f t="shared" si="98"/>
        <v>Afternoon45100</v>
      </c>
      <c r="D832" s="5" t="str">
        <f>IF('by region'!$C$2="Any","Any",'Fixture list'!W832)&amp;M832&amp;IF('by region'!$I$2="Any","Any",N832)&amp;G832</f>
        <v>AnyJumpAny45100</v>
      </c>
      <c r="E832" s="5" t="e">
        <f>IF(I832=#REF!,'Fixture list'!G832,"")</f>
        <v>#REF!</v>
      </c>
      <c r="F832" s="5" t="str">
        <f t="shared" si="99"/>
        <v>451002</v>
      </c>
      <c r="G832" s="13">
        <v>45100</v>
      </c>
      <c r="H832" s="14" t="s">
        <v>35</v>
      </c>
      <c r="I832" s="14" t="s">
        <v>53</v>
      </c>
      <c r="J832" s="14" t="s">
        <v>9</v>
      </c>
      <c r="K832" s="14" t="s">
        <v>16</v>
      </c>
      <c r="L832" s="14" t="s">
        <v>17</v>
      </c>
      <c r="M832" s="14" t="s">
        <v>12</v>
      </c>
      <c r="N832" s="14" t="s">
        <v>13</v>
      </c>
      <c r="O832" s="14" t="s">
        <v>14</v>
      </c>
      <c r="P832" s="14" t="s">
        <v>865</v>
      </c>
      <c r="Q832" s="12">
        <f t="shared" si="100"/>
        <v>1</v>
      </c>
      <c r="R832" s="12" cm="1">
        <f t="array" ref="R832">SUMPRODUCT(($G$2:$G$3117=G832)*(Q832&gt;$Q$2:$Q$3117))+1</f>
        <v>1</v>
      </c>
      <c r="S832" s="12">
        <f t="shared" si="101"/>
        <v>101151</v>
      </c>
      <c r="T832" cm="1">
        <f t="array" ref="T832">SUMPRODUCT(($G$2:$G$3117=G832)*(S832&gt;$S$2:$S$3117))+1</f>
        <v>2</v>
      </c>
      <c r="U832" t="str">
        <f t="shared" si="102"/>
        <v xml:space="preserve">Market Rasen </v>
      </c>
      <c r="V832">
        <v>0</v>
      </c>
      <c r="W832" t="s">
        <v>19</v>
      </c>
      <c r="X832">
        <f t="shared" si="103"/>
        <v>2023</v>
      </c>
    </row>
    <row r="833" spans="1:24" x14ac:dyDescent="0.25">
      <c r="A833" s="10" t="str">
        <f t="shared" si="96"/>
        <v/>
      </c>
      <c r="B833" s="10" t="str">
        <f t="shared" si="97"/>
        <v/>
      </c>
      <c r="C833" s="10" t="str">
        <f t="shared" si="98"/>
        <v>Afternoon45116</v>
      </c>
      <c r="D833" s="5" t="str">
        <f>IF('by region'!$C$2="Any","Any",'Fixture list'!W833)&amp;M833&amp;IF('by region'!$I$2="Any","Any",N833)&amp;G833</f>
        <v>AnyJumpAny45116</v>
      </c>
      <c r="E833" s="5" t="e">
        <f>IF(I833=#REF!,'Fixture list'!G833,"")</f>
        <v>#REF!</v>
      </c>
      <c r="F833" s="5" t="str">
        <f t="shared" si="99"/>
        <v>451162</v>
      </c>
      <c r="G833" s="13">
        <v>45116</v>
      </c>
      <c r="H833" s="14" t="s">
        <v>40</v>
      </c>
      <c r="I833" s="14" t="s">
        <v>53</v>
      </c>
      <c r="J833" s="14" t="s">
        <v>9</v>
      </c>
      <c r="K833" s="14" t="s">
        <v>16</v>
      </c>
      <c r="L833" s="14" t="s">
        <v>17</v>
      </c>
      <c r="M833" s="14" t="s">
        <v>12</v>
      </c>
      <c r="N833" s="14" t="s">
        <v>13</v>
      </c>
      <c r="O833" s="14" t="s">
        <v>14</v>
      </c>
      <c r="P833" s="14" t="s">
        <v>940</v>
      </c>
      <c r="Q833" s="12">
        <f t="shared" si="100"/>
        <v>1</v>
      </c>
      <c r="R833" s="12" cm="1">
        <f t="array" ref="R833">SUMPRODUCT(($G$2:$G$3117=G833)*(Q833&gt;$Q$2:$Q$3117))+1</f>
        <v>1</v>
      </c>
      <c r="S833" s="12">
        <f t="shared" si="101"/>
        <v>101140</v>
      </c>
      <c r="T833" cm="1">
        <f t="array" ref="T833">SUMPRODUCT(($G$2:$G$3117=G833)*(S833&gt;$S$2:$S$3117))+1</f>
        <v>2</v>
      </c>
      <c r="U833" t="str">
        <f t="shared" si="102"/>
        <v xml:space="preserve">Market Rasen </v>
      </c>
      <c r="V833">
        <v>0</v>
      </c>
      <c r="W833" t="s">
        <v>17</v>
      </c>
      <c r="X833">
        <f t="shared" si="103"/>
        <v>2023</v>
      </c>
    </row>
    <row r="834" spans="1:24" x14ac:dyDescent="0.25">
      <c r="A834" s="10" t="str">
        <f t="shared" ref="A834:A897" si="104">IF(YEAR(G834)=2024,P834,"")</f>
        <v/>
      </c>
      <c r="B834" s="10" t="str">
        <f t="shared" ref="B834:B897" si="105">IF(YEAR(G834)=2025,P834,"")</f>
        <v/>
      </c>
      <c r="C834" s="10" t="str">
        <f t="shared" ref="C834:C897" si="106">J834&amp;G834</f>
        <v>Afternoon45129</v>
      </c>
      <c r="D834" s="5" t="str">
        <f>IF('by region'!$C$2="Any","Any",'Fixture list'!W834)&amp;M834&amp;IF('by region'!$I$2="Any","Any",N834)&amp;G834</f>
        <v>AnyJumpAny45129</v>
      </c>
      <c r="E834" s="5" t="e">
        <f>IF(I834=#REF!,'Fixture list'!G834,"")</f>
        <v>#REF!</v>
      </c>
      <c r="F834" s="5" t="str">
        <f t="shared" ref="F834:F897" si="107">G834&amp;T834</f>
        <v>451291</v>
      </c>
      <c r="G834" s="13">
        <v>45129</v>
      </c>
      <c r="H834" s="14" t="s">
        <v>37</v>
      </c>
      <c r="I834" s="14" t="s">
        <v>53</v>
      </c>
      <c r="J834" s="14" t="s">
        <v>9</v>
      </c>
      <c r="K834" s="14" t="s">
        <v>16</v>
      </c>
      <c r="L834" s="14" t="s">
        <v>17</v>
      </c>
      <c r="M834" s="14" t="s">
        <v>12</v>
      </c>
      <c r="N834" s="14" t="s">
        <v>13</v>
      </c>
      <c r="O834" s="14" t="s">
        <v>14</v>
      </c>
      <c r="P834" s="14" t="s">
        <v>1001</v>
      </c>
      <c r="Q834" s="12">
        <f t="shared" ref="Q834:Q897" si="108">IF(J834="Afternoon",1,IF(J834="Evening",2,IF(J834="Floodlit",3,4)))</f>
        <v>1</v>
      </c>
      <c r="R834" s="12" cm="1">
        <f t="array" ref="R834">SUMPRODUCT(($G$2:$G$3117=G834)*(Q834&gt;$Q$2:$Q$3117))+1</f>
        <v>1</v>
      </c>
      <c r="S834" s="12">
        <f t="shared" ref="S834:S897" si="109">(R834*100000)+P834</f>
        <v>101143</v>
      </c>
      <c r="T834" cm="1">
        <f t="array" ref="T834">SUMPRODUCT(($G$2:$G$3117=G834)*(S834&gt;$S$2:$S$3117))+1</f>
        <v>1</v>
      </c>
      <c r="U834" t="str">
        <f t="shared" ref="U834:U897" si="110">_xlfn.CONCAT(IF(M834="Flat",UPPER(I834),I834)," ",IF(J834="Evening","†",IF(J834="Floodlit","#","")))</f>
        <v xml:space="preserve">Market Rasen </v>
      </c>
      <c r="V834">
        <v>0</v>
      </c>
      <c r="W834" t="s">
        <v>11</v>
      </c>
      <c r="X834">
        <f t="shared" ref="X834:X897" si="111">YEAR(G834)</f>
        <v>2023</v>
      </c>
    </row>
    <row r="835" spans="1:24" x14ac:dyDescent="0.25">
      <c r="A835" s="10" t="str">
        <f t="shared" si="104"/>
        <v/>
      </c>
      <c r="B835" s="10" t="str">
        <f t="shared" si="105"/>
        <v/>
      </c>
      <c r="C835" s="10" t="str">
        <f t="shared" si="106"/>
        <v>Afternoon45144</v>
      </c>
      <c r="D835" s="5" t="str">
        <f>IF('by region'!$C$2="Any","Any",'Fixture list'!W835)&amp;M835&amp;IF('by region'!$I$2="Any","Any",N835)&amp;G835</f>
        <v>AnyJumpAny45144</v>
      </c>
      <c r="E835" s="5" t="e">
        <f>IF(I835=#REF!,'Fixture list'!G835,"")</f>
        <v>#REF!</v>
      </c>
      <c r="F835" s="5" t="str">
        <f t="shared" si="107"/>
        <v>451442</v>
      </c>
      <c r="G835" s="13">
        <v>45144</v>
      </c>
      <c r="H835" s="14" t="s">
        <v>40</v>
      </c>
      <c r="I835" s="14" t="s">
        <v>53</v>
      </c>
      <c r="J835" s="14" t="s">
        <v>9</v>
      </c>
      <c r="K835" s="14" t="s">
        <v>16</v>
      </c>
      <c r="L835" s="14" t="s">
        <v>17</v>
      </c>
      <c r="M835" s="14" t="s">
        <v>12</v>
      </c>
      <c r="N835" s="14" t="s">
        <v>13</v>
      </c>
      <c r="O835" s="14" t="s">
        <v>14</v>
      </c>
      <c r="P835" s="14" t="s">
        <v>1070</v>
      </c>
      <c r="Q835" s="12">
        <f t="shared" si="108"/>
        <v>1</v>
      </c>
      <c r="R835" s="12" cm="1">
        <f t="array" ref="R835">SUMPRODUCT(($G$2:$G$3117=G835)*(Q835&gt;$Q$2:$Q$3117))+1</f>
        <v>1</v>
      </c>
      <c r="S835" s="12">
        <f t="shared" si="109"/>
        <v>101132</v>
      </c>
      <c r="T835" cm="1">
        <f t="array" ref="T835">SUMPRODUCT(($G$2:$G$3117=G835)*(S835&gt;$S$2:$S$3117))+1</f>
        <v>2</v>
      </c>
      <c r="U835" t="str">
        <f t="shared" si="110"/>
        <v xml:space="preserve">Market Rasen </v>
      </c>
      <c r="V835">
        <v>0</v>
      </c>
      <c r="W835" t="s">
        <v>19</v>
      </c>
      <c r="X835">
        <f t="shared" si="111"/>
        <v>2023</v>
      </c>
    </row>
    <row r="836" spans="1:24" x14ac:dyDescent="0.25">
      <c r="A836" s="10" t="str">
        <f t="shared" si="104"/>
        <v/>
      </c>
      <c r="B836" s="10" t="str">
        <f t="shared" si="105"/>
        <v/>
      </c>
      <c r="C836" s="10" t="str">
        <f t="shared" si="106"/>
        <v>Evening45157</v>
      </c>
      <c r="D836" s="5" t="str">
        <f>IF('by region'!$C$2="Any","Any",'Fixture list'!W836)&amp;M836&amp;IF('by region'!$I$2="Any","Any",N836)&amp;G836</f>
        <v>AnyJumpAny45157</v>
      </c>
      <c r="E836" s="5" t="e">
        <f>IF(I836=#REF!,'Fixture list'!G836,"")</f>
        <v>#REF!</v>
      </c>
      <c r="F836" s="5" t="str">
        <f t="shared" si="107"/>
        <v>451576</v>
      </c>
      <c r="G836" s="13">
        <v>45157</v>
      </c>
      <c r="H836" s="14" t="s">
        <v>37</v>
      </c>
      <c r="I836" s="14" t="s">
        <v>53</v>
      </c>
      <c r="J836" s="14" t="s">
        <v>80</v>
      </c>
      <c r="K836" s="14" t="s">
        <v>16</v>
      </c>
      <c r="L836" s="14" t="s">
        <v>17</v>
      </c>
      <c r="M836" s="14" t="s">
        <v>12</v>
      </c>
      <c r="N836" s="14" t="s">
        <v>13</v>
      </c>
      <c r="O836" s="14" t="s">
        <v>14</v>
      </c>
      <c r="P836" s="14" t="s">
        <v>1130</v>
      </c>
      <c r="Q836" s="12">
        <f t="shared" si="108"/>
        <v>2</v>
      </c>
      <c r="R836" s="12" cm="1">
        <f t="array" ref="R836">SUMPRODUCT(($G$2:$G$3117=G836)*(Q836&gt;$Q$2:$Q$3117))+1</f>
        <v>6</v>
      </c>
      <c r="S836" s="12">
        <f t="shared" si="109"/>
        <v>601139</v>
      </c>
      <c r="T836" cm="1">
        <f t="array" ref="T836">SUMPRODUCT(($G$2:$G$3117=G836)*(S836&gt;$S$2:$S$3117))+1</f>
        <v>6</v>
      </c>
      <c r="U836" t="str">
        <f t="shared" si="110"/>
        <v>Market Rasen †</v>
      </c>
      <c r="V836">
        <v>0</v>
      </c>
      <c r="W836" t="s">
        <v>11</v>
      </c>
      <c r="X836">
        <f t="shared" si="111"/>
        <v>2023</v>
      </c>
    </row>
    <row r="837" spans="1:24" x14ac:dyDescent="0.25">
      <c r="A837" s="10" t="str">
        <f t="shared" si="104"/>
        <v/>
      </c>
      <c r="B837" s="10" t="str">
        <f t="shared" si="105"/>
        <v/>
      </c>
      <c r="C837" s="10" t="str">
        <f t="shared" si="106"/>
        <v>Afternoon45199</v>
      </c>
      <c r="D837" s="5" t="str">
        <f>IF('by region'!$C$2="Any","Any",'Fixture list'!W837)&amp;M837&amp;IF('by region'!$I$2="Any","Any",N837)&amp;G837</f>
        <v>AnyJumpAny45199</v>
      </c>
      <c r="E837" s="5" t="e">
        <f>IF(I837=#REF!,'Fixture list'!G837,"")</f>
        <v>#REF!</v>
      </c>
      <c r="F837" s="5" t="str">
        <f t="shared" si="107"/>
        <v>451992</v>
      </c>
      <c r="G837" s="13">
        <v>45199</v>
      </c>
      <c r="H837" s="14" t="s">
        <v>37</v>
      </c>
      <c r="I837" s="14" t="s">
        <v>53</v>
      </c>
      <c r="J837" s="14" t="s">
        <v>9</v>
      </c>
      <c r="K837" s="14" t="s">
        <v>16</v>
      </c>
      <c r="L837" s="14" t="s">
        <v>19</v>
      </c>
      <c r="M837" s="14" t="s">
        <v>12</v>
      </c>
      <c r="N837" s="14" t="s">
        <v>13</v>
      </c>
      <c r="O837" s="14" t="s">
        <v>14</v>
      </c>
      <c r="P837" s="14" t="s">
        <v>1308</v>
      </c>
      <c r="Q837" s="12">
        <f t="shared" si="108"/>
        <v>1</v>
      </c>
      <c r="R837" s="12" cm="1">
        <f t="array" ref="R837">SUMPRODUCT(($G$2:$G$3117=G837)*(Q837&gt;$Q$2:$Q$3117))+1</f>
        <v>1</v>
      </c>
      <c r="S837" s="12">
        <f t="shared" si="109"/>
        <v>101142</v>
      </c>
      <c r="T837" cm="1">
        <f t="array" ref="T837">SUMPRODUCT(($G$2:$G$3117=G837)*(S837&gt;$S$2:$S$3117))+1</f>
        <v>2</v>
      </c>
      <c r="U837" t="str">
        <f t="shared" si="110"/>
        <v xml:space="preserve">Market Rasen </v>
      </c>
      <c r="V837">
        <v>0</v>
      </c>
      <c r="W837" t="s">
        <v>17</v>
      </c>
      <c r="X837">
        <f t="shared" si="111"/>
        <v>2023</v>
      </c>
    </row>
    <row r="838" spans="1:24" x14ac:dyDescent="0.25">
      <c r="A838" s="10" t="str">
        <f t="shared" si="104"/>
        <v/>
      </c>
      <c r="B838" s="10" t="str">
        <f t="shared" si="105"/>
        <v/>
      </c>
      <c r="C838" s="10" t="str">
        <f t="shared" si="106"/>
        <v>Afternoon45220</v>
      </c>
      <c r="D838" s="5" t="str">
        <f>IF('by region'!$C$2="Any","Any",'Fixture list'!W838)&amp;M838&amp;IF('by region'!$I$2="Any","Any",N838)&amp;G838</f>
        <v>AnyJumpAny45220</v>
      </c>
      <c r="E838" s="5" t="e">
        <f>IF(I838=#REF!,'Fixture list'!G838,"")</f>
        <v>#REF!</v>
      </c>
      <c r="F838" s="5" t="str">
        <f t="shared" si="107"/>
        <v>452203</v>
      </c>
      <c r="G838" s="13">
        <v>45220</v>
      </c>
      <c r="H838" s="14" t="s">
        <v>37</v>
      </c>
      <c r="I838" s="14" t="s">
        <v>53</v>
      </c>
      <c r="J838" s="14" t="s">
        <v>9</v>
      </c>
      <c r="K838" s="14" t="s">
        <v>16</v>
      </c>
      <c r="L838" s="14" t="s">
        <v>19</v>
      </c>
      <c r="M838" s="14" t="s">
        <v>12</v>
      </c>
      <c r="N838" s="14" t="s">
        <v>13</v>
      </c>
      <c r="O838" s="14" t="s">
        <v>14</v>
      </c>
      <c r="P838" s="14" t="s">
        <v>1389</v>
      </c>
      <c r="Q838" s="12">
        <f t="shared" si="108"/>
        <v>1</v>
      </c>
      <c r="R838" s="12" cm="1">
        <f t="array" ref="R838">SUMPRODUCT(($G$2:$G$3117=G838)*(Q838&gt;$Q$2:$Q$3117))+1</f>
        <v>1</v>
      </c>
      <c r="S838" s="12">
        <f t="shared" si="109"/>
        <v>101141</v>
      </c>
      <c r="T838" cm="1">
        <f t="array" ref="T838">SUMPRODUCT(($G$2:$G$3117=G838)*(S838&gt;$S$2:$S$3117))+1</f>
        <v>3</v>
      </c>
      <c r="U838" t="str">
        <f t="shared" si="110"/>
        <v xml:space="preserve">Market Rasen </v>
      </c>
      <c r="V838">
        <v>0</v>
      </c>
      <c r="W838" t="s">
        <v>11</v>
      </c>
      <c r="X838">
        <f t="shared" si="111"/>
        <v>2023</v>
      </c>
    </row>
    <row r="839" spans="1:24" x14ac:dyDescent="0.25">
      <c r="A839" s="10" t="str">
        <f t="shared" si="104"/>
        <v/>
      </c>
      <c r="B839" s="10" t="str">
        <f t="shared" si="105"/>
        <v/>
      </c>
      <c r="C839" s="10" t="str">
        <f t="shared" si="106"/>
        <v>Afternoon45246</v>
      </c>
      <c r="D839" s="5" t="str">
        <f>IF('by region'!$C$2="Any","Any",'Fixture list'!W839)&amp;M839&amp;IF('by region'!$I$2="Any","Any",N839)&amp;G839</f>
        <v>AnyJumpAny45246</v>
      </c>
      <c r="E839" s="5" t="e">
        <f>IF(I839=#REF!,'Fixture list'!G839,"")</f>
        <v>#REF!</v>
      </c>
      <c r="F839" s="5" t="str">
        <f t="shared" si="107"/>
        <v>452461</v>
      </c>
      <c r="G839" s="13">
        <v>45246</v>
      </c>
      <c r="H839" s="14" t="s">
        <v>34</v>
      </c>
      <c r="I839" s="14" t="s">
        <v>53</v>
      </c>
      <c r="J839" s="14" t="s">
        <v>9</v>
      </c>
      <c r="K839" s="14" t="s">
        <v>16</v>
      </c>
      <c r="L839" s="14" t="s">
        <v>11</v>
      </c>
      <c r="M839" s="14" t="s">
        <v>12</v>
      </c>
      <c r="N839" s="14" t="s">
        <v>13</v>
      </c>
      <c r="O839" s="14" t="s">
        <v>14</v>
      </c>
      <c r="P839" s="14" t="s">
        <v>1487</v>
      </c>
      <c r="Q839" s="12">
        <f t="shared" si="108"/>
        <v>1</v>
      </c>
      <c r="R839" s="12" cm="1">
        <f t="array" ref="R839">SUMPRODUCT(($G$2:$G$3117=G839)*(Q839&gt;$Q$2:$Q$3117))+1</f>
        <v>1</v>
      </c>
      <c r="S839" s="12">
        <f t="shared" si="109"/>
        <v>101134</v>
      </c>
      <c r="T839" cm="1">
        <f t="array" ref="T839">SUMPRODUCT(($G$2:$G$3117=G839)*(S839&gt;$S$2:$S$3117))+1</f>
        <v>1</v>
      </c>
      <c r="U839" t="str">
        <f t="shared" si="110"/>
        <v xml:space="preserve">Market Rasen </v>
      </c>
      <c r="V839">
        <v>0</v>
      </c>
      <c r="W839" t="s">
        <v>11</v>
      </c>
      <c r="X839">
        <f t="shared" si="111"/>
        <v>2023</v>
      </c>
    </row>
    <row r="840" spans="1:24" x14ac:dyDescent="0.25">
      <c r="A840" s="10" t="str">
        <f t="shared" si="104"/>
        <v/>
      </c>
      <c r="B840" s="10" t="str">
        <f t="shared" si="105"/>
        <v/>
      </c>
      <c r="C840" s="10" t="str">
        <f t="shared" si="106"/>
        <v>Afternoon45253</v>
      </c>
      <c r="D840" s="5" t="str">
        <f>IF('by region'!$C$2="Any","Any",'Fixture list'!W840)&amp;M840&amp;IF('by region'!$I$2="Any","Any",N840)&amp;G840</f>
        <v>AnyJumpAny45253</v>
      </c>
      <c r="E840" s="5" t="e">
        <f>IF(I840=#REF!,'Fixture list'!G840,"")</f>
        <v>#REF!</v>
      </c>
      <c r="F840" s="5" t="str">
        <f t="shared" si="107"/>
        <v>452532</v>
      </c>
      <c r="G840" s="13">
        <v>45253</v>
      </c>
      <c r="H840" s="14" t="s">
        <v>34</v>
      </c>
      <c r="I840" s="14" t="s">
        <v>53</v>
      </c>
      <c r="J840" s="14" t="s">
        <v>9</v>
      </c>
      <c r="K840" s="14" t="s">
        <v>16</v>
      </c>
      <c r="L840" s="14" t="s">
        <v>11</v>
      </c>
      <c r="M840" s="14" t="s">
        <v>12</v>
      </c>
      <c r="N840" s="14" t="s">
        <v>13</v>
      </c>
      <c r="O840" s="14" t="s">
        <v>14</v>
      </c>
      <c r="P840" s="14" t="s">
        <v>1514</v>
      </c>
      <c r="Q840" s="12">
        <f t="shared" si="108"/>
        <v>1</v>
      </c>
      <c r="R840" s="12" cm="1">
        <f t="array" ref="R840">SUMPRODUCT(($G$2:$G$3117=G840)*(Q840&gt;$Q$2:$Q$3117))+1</f>
        <v>1</v>
      </c>
      <c r="S840" s="12">
        <f t="shared" si="109"/>
        <v>101302</v>
      </c>
      <c r="T840" cm="1">
        <f t="array" ref="T840">SUMPRODUCT(($G$2:$G$3117=G840)*(S840&gt;$S$2:$S$3117))+1</f>
        <v>2</v>
      </c>
      <c r="U840" t="str">
        <f t="shared" si="110"/>
        <v xml:space="preserve">Market Rasen </v>
      </c>
      <c r="V840">
        <v>0</v>
      </c>
      <c r="W840" t="s">
        <v>11</v>
      </c>
      <c r="X840">
        <f t="shared" si="111"/>
        <v>2023</v>
      </c>
    </row>
    <row r="841" spans="1:24" x14ac:dyDescent="0.25">
      <c r="A841" s="10" t="str">
        <f t="shared" si="104"/>
        <v/>
      </c>
      <c r="B841" s="10" t="str">
        <f t="shared" si="105"/>
        <v/>
      </c>
      <c r="C841" s="10" t="str">
        <f t="shared" si="106"/>
        <v>Afternoon45267</v>
      </c>
      <c r="D841" s="5" t="str">
        <f>IF('by region'!$C$2="Any","Any",'Fixture list'!W841)&amp;M841&amp;IF('by region'!$I$2="Any","Any",N841)&amp;G841</f>
        <v>AnyJumpAny45267</v>
      </c>
      <c r="E841" s="5" t="e">
        <f>IF(I841=#REF!,'Fixture list'!G841,"")</f>
        <v>#REF!</v>
      </c>
      <c r="F841" s="5" t="str">
        <f t="shared" si="107"/>
        <v>452673</v>
      </c>
      <c r="G841" s="13">
        <v>45267</v>
      </c>
      <c r="H841" s="14" t="s">
        <v>34</v>
      </c>
      <c r="I841" s="14" t="s">
        <v>53</v>
      </c>
      <c r="J841" s="14" t="s">
        <v>9</v>
      </c>
      <c r="K841" s="14" t="s">
        <v>16</v>
      </c>
      <c r="L841" s="14" t="s">
        <v>19</v>
      </c>
      <c r="M841" s="14" t="s">
        <v>12</v>
      </c>
      <c r="N841" s="14" t="s">
        <v>13</v>
      </c>
      <c r="O841" s="14" t="s">
        <v>14</v>
      </c>
      <c r="P841" s="14" t="s">
        <v>1560</v>
      </c>
      <c r="Q841" s="12">
        <f t="shared" si="108"/>
        <v>1</v>
      </c>
      <c r="R841" s="12" cm="1">
        <f t="array" ref="R841">SUMPRODUCT(($G$2:$G$3117=G841)*(Q841&gt;$Q$2:$Q$3117))+1</f>
        <v>1</v>
      </c>
      <c r="S841" s="12">
        <f t="shared" si="109"/>
        <v>101305</v>
      </c>
      <c r="T841" cm="1">
        <f t="array" ref="T841">SUMPRODUCT(($G$2:$G$3117=G841)*(S841&gt;$S$2:$S$3117))+1</f>
        <v>3</v>
      </c>
      <c r="U841" t="str">
        <f t="shared" si="110"/>
        <v xml:space="preserve">Market Rasen </v>
      </c>
      <c r="V841">
        <v>0</v>
      </c>
      <c r="W841" t="s">
        <v>19</v>
      </c>
      <c r="X841">
        <f t="shared" si="111"/>
        <v>2023</v>
      </c>
    </row>
    <row r="842" spans="1:24" x14ac:dyDescent="0.25">
      <c r="A842" s="10" t="str">
        <f t="shared" si="104"/>
        <v/>
      </c>
      <c r="B842" s="10" t="str">
        <f t="shared" si="105"/>
        <v/>
      </c>
      <c r="C842" s="10" t="str">
        <f t="shared" si="106"/>
        <v>Afternoon45286</v>
      </c>
      <c r="D842" s="5" t="str">
        <f>IF('by region'!$C$2="Any","Any",'Fixture list'!W842)&amp;M842&amp;IF('by region'!$I$2="Any","Any",N842)&amp;G842</f>
        <v>AnyJumpAny45286</v>
      </c>
      <c r="E842" s="5" t="e">
        <f>IF(I842=#REF!,'Fixture list'!G842,"")</f>
        <v>#REF!</v>
      </c>
      <c r="F842" s="5" t="str">
        <f t="shared" si="107"/>
        <v>452864</v>
      </c>
      <c r="G842" s="13">
        <v>45286</v>
      </c>
      <c r="H842" s="14" t="s">
        <v>7</v>
      </c>
      <c r="I842" s="14" t="s">
        <v>53</v>
      </c>
      <c r="J842" s="14" t="s">
        <v>9</v>
      </c>
      <c r="K842" s="14" t="s">
        <v>16</v>
      </c>
      <c r="L842" s="14" t="s">
        <v>11</v>
      </c>
      <c r="M842" s="14" t="s">
        <v>12</v>
      </c>
      <c r="N842" s="14" t="s">
        <v>13</v>
      </c>
      <c r="O842" s="14" t="s">
        <v>14</v>
      </c>
      <c r="P842" s="14" t="s">
        <v>1625</v>
      </c>
      <c r="Q842" s="12">
        <f t="shared" si="108"/>
        <v>1</v>
      </c>
      <c r="R842" s="12" cm="1">
        <f t="array" ref="R842">SUMPRODUCT(($G$2:$G$3117=G842)*(Q842&gt;$Q$2:$Q$3117))+1</f>
        <v>1</v>
      </c>
      <c r="S842" s="12">
        <f t="shared" si="109"/>
        <v>101148</v>
      </c>
      <c r="T842" cm="1">
        <f t="array" ref="T842">SUMPRODUCT(($G$2:$G$3117=G842)*(S842&gt;$S$2:$S$3117))+1</f>
        <v>4</v>
      </c>
      <c r="U842" t="str">
        <f t="shared" si="110"/>
        <v xml:space="preserve">Market Rasen </v>
      </c>
      <c r="V842">
        <v>0</v>
      </c>
      <c r="W842" t="s">
        <v>19</v>
      </c>
      <c r="X842">
        <f t="shared" si="111"/>
        <v>2023</v>
      </c>
    </row>
    <row r="843" spans="1:24" x14ac:dyDescent="0.25">
      <c r="A843" s="10" t="str">
        <f t="shared" si="104"/>
        <v/>
      </c>
      <c r="B843" s="10" t="str">
        <f t="shared" si="105"/>
        <v/>
      </c>
      <c r="C843" s="10" t="str">
        <f t="shared" si="106"/>
        <v>Afternoon44927</v>
      </c>
      <c r="D843" s="5" t="str">
        <f>IF('by region'!$C$2="Any","Any",'Fixture list'!W843)&amp;M843&amp;IF('by region'!$I$2="Any","Any",N843)&amp;G843</f>
        <v>AnyJumpAny44927</v>
      </c>
      <c r="E843" s="5" t="e">
        <f>IF(I843=#REF!,'Fixture list'!G843,"")</f>
        <v>#REF!</v>
      </c>
      <c r="F843" s="5" t="str">
        <f t="shared" si="107"/>
        <v>449276</v>
      </c>
      <c r="G843" s="13">
        <v>44927</v>
      </c>
      <c r="H843" s="14" t="s">
        <v>40</v>
      </c>
      <c r="I843" s="14" t="s">
        <v>22</v>
      </c>
      <c r="J843" s="14" t="s">
        <v>9</v>
      </c>
      <c r="K843" s="14" t="s">
        <v>10</v>
      </c>
      <c r="L843" s="14" t="s">
        <v>11</v>
      </c>
      <c r="M843" s="14" t="s">
        <v>12</v>
      </c>
      <c r="N843" s="14" t="s">
        <v>13</v>
      </c>
      <c r="O843" s="14" t="s">
        <v>21</v>
      </c>
      <c r="P843" s="14" t="s">
        <v>165</v>
      </c>
      <c r="Q843" s="12">
        <f t="shared" si="108"/>
        <v>1</v>
      </c>
      <c r="R843" s="12" cm="1">
        <f t="array" ref="R843">SUMPRODUCT(($G$2:$G$3117=G843)*(Q843&gt;$Q$2:$Q$3117))+1</f>
        <v>1</v>
      </c>
      <c r="S843" s="12">
        <f t="shared" si="109"/>
        <v>988001</v>
      </c>
      <c r="T843" cm="1">
        <f t="array" ref="T843">SUMPRODUCT(($G$2:$G$3117=G843)*(S843&gt;$S$2:$S$3117))+1</f>
        <v>6</v>
      </c>
      <c r="U843" t="str">
        <f t="shared" si="110"/>
        <v xml:space="preserve">Musselburgh </v>
      </c>
      <c r="V843">
        <v>0</v>
      </c>
      <c r="W843" t="s">
        <v>11</v>
      </c>
      <c r="X843">
        <f t="shared" si="111"/>
        <v>2023</v>
      </c>
    </row>
    <row r="844" spans="1:24" x14ac:dyDescent="0.25">
      <c r="A844" s="10" t="str">
        <f t="shared" si="104"/>
        <v/>
      </c>
      <c r="B844" s="10" t="str">
        <f t="shared" si="105"/>
        <v/>
      </c>
      <c r="C844" s="10" t="str">
        <f t="shared" si="106"/>
        <v>Afternoon44929</v>
      </c>
      <c r="D844" s="5" t="str">
        <f>IF('by region'!$C$2="Any","Any",'Fixture list'!W844)&amp;M844&amp;IF('by region'!$I$2="Any","Any",N844)&amp;G844</f>
        <v>AnyNULLAny44929</v>
      </c>
      <c r="E844" s="5" t="e">
        <f>IF(I844=#REF!,'Fixture list'!G844,"")</f>
        <v>#REF!</v>
      </c>
      <c r="F844" s="5" t="str">
        <f t="shared" si="107"/>
        <v>449291</v>
      </c>
      <c r="G844" s="13">
        <v>44929</v>
      </c>
      <c r="H844" s="14" t="s">
        <v>7</v>
      </c>
      <c r="I844" s="14" t="s">
        <v>22</v>
      </c>
      <c r="J844" s="14" t="s">
        <v>9</v>
      </c>
      <c r="K844" s="14" t="s">
        <v>30</v>
      </c>
      <c r="L844" s="14" t="s">
        <v>30</v>
      </c>
      <c r="M844" s="14" t="s">
        <v>30</v>
      </c>
      <c r="N844" s="14" t="s">
        <v>30</v>
      </c>
      <c r="O844" s="14" t="s">
        <v>21</v>
      </c>
      <c r="P844" s="14" t="s">
        <v>170</v>
      </c>
      <c r="Q844" s="12">
        <f t="shared" si="108"/>
        <v>1</v>
      </c>
      <c r="R844" s="12" cm="1">
        <f t="array" ref="R844">SUMPRODUCT(($G$2:$G$3117=G844)*(Q844&gt;$Q$2:$Q$3117))+1</f>
        <v>1</v>
      </c>
      <c r="S844" s="12">
        <f t="shared" si="109"/>
        <v>114251</v>
      </c>
      <c r="T844" cm="1">
        <f t="array" ref="T844">SUMPRODUCT(($G$2:$G$3117=G844)*(S844&gt;$S$2:$S$3117))+1</f>
        <v>1</v>
      </c>
      <c r="U844" t="str">
        <f t="shared" si="110"/>
        <v xml:space="preserve">Musselburgh </v>
      </c>
      <c r="V844">
        <v>0</v>
      </c>
      <c r="W844" t="s">
        <v>17</v>
      </c>
      <c r="X844">
        <f t="shared" si="111"/>
        <v>2023</v>
      </c>
    </row>
    <row r="845" spans="1:24" x14ac:dyDescent="0.25">
      <c r="A845" s="10" t="str">
        <f t="shared" si="104"/>
        <v/>
      </c>
      <c r="B845" s="10" t="str">
        <f t="shared" si="105"/>
        <v/>
      </c>
      <c r="C845" s="10" t="str">
        <f t="shared" si="106"/>
        <v>Afternoon44961</v>
      </c>
      <c r="D845" s="5" t="str">
        <f>IF('by region'!$C$2="Any","Any",'Fixture list'!W845)&amp;M845&amp;IF('by region'!$I$2="Any","Any",N845)&amp;G845</f>
        <v>AnyJumpAny44961</v>
      </c>
      <c r="E845" s="5" t="e">
        <f>IF(I845=#REF!,'Fixture list'!G845,"")</f>
        <v>#REF!</v>
      </c>
      <c r="F845" s="5" t="str">
        <f t="shared" si="107"/>
        <v>449611</v>
      </c>
      <c r="G845" s="13">
        <v>44961</v>
      </c>
      <c r="H845" s="14" t="s">
        <v>37</v>
      </c>
      <c r="I845" s="14" t="s">
        <v>22</v>
      </c>
      <c r="J845" s="14" t="s">
        <v>9</v>
      </c>
      <c r="K845" s="14" t="s">
        <v>10</v>
      </c>
      <c r="L845" s="14" t="s">
        <v>11</v>
      </c>
      <c r="M845" s="14" t="s">
        <v>12</v>
      </c>
      <c r="N845" s="14" t="s">
        <v>13</v>
      </c>
      <c r="O845" s="14" t="s">
        <v>14</v>
      </c>
      <c r="P845" s="14" t="s">
        <v>287</v>
      </c>
      <c r="Q845" s="12">
        <f t="shared" si="108"/>
        <v>1</v>
      </c>
      <c r="R845" s="12" cm="1">
        <f t="array" ref="R845">SUMPRODUCT(($G$2:$G$3117=G845)*(Q845&gt;$Q$2:$Q$3117))+1</f>
        <v>1</v>
      </c>
      <c r="S845" s="12">
        <f t="shared" si="109"/>
        <v>100746</v>
      </c>
      <c r="T845" cm="1">
        <f t="array" ref="T845">SUMPRODUCT(($G$2:$G$3117=G845)*(S845&gt;$S$2:$S$3117))+1</f>
        <v>1</v>
      </c>
      <c r="U845" t="str">
        <f t="shared" si="110"/>
        <v xml:space="preserve">Musselburgh </v>
      </c>
      <c r="V845">
        <v>0</v>
      </c>
      <c r="W845" t="s">
        <v>17</v>
      </c>
      <c r="X845">
        <f t="shared" si="111"/>
        <v>2023</v>
      </c>
    </row>
    <row r="846" spans="1:24" x14ac:dyDescent="0.25">
      <c r="A846" s="10" t="str">
        <f t="shared" si="104"/>
        <v/>
      </c>
      <c r="B846" s="10" t="str">
        <f t="shared" si="105"/>
        <v/>
      </c>
      <c r="C846" s="10" t="str">
        <f t="shared" si="106"/>
        <v>Afternoon44962</v>
      </c>
      <c r="D846" s="5" t="str">
        <f>IF('by region'!$C$2="Any","Any",'Fixture list'!W846)&amp;M846&amp;IF('by region'!$I$2="Any","Any",N846)&amp;G846</f>
        <v>AnyJumpAny44962</v>
      </c>
      <c r="E846" s="5" t="e">
        <f>IF(I846=#REF!,'Fixture list'!G846,"")</f>
        <v>#REF!</v>
      </c>
      <c r="F846" s="5" t="str">
        <f t="shared" si="107"/>
        <v>449621</v>
      </c>
      <c r="G846" s="13">
        <v>44962</v>
      </c>
      <c r="H846" s="14" t="s">
        <v>40</v>
      </c>
      <c r="I846" s="14" t="s">
        <v>22</v>
      </c>
      <c r="J846" s="14" t="s">
        <v>9</v>
      </c>
      <c r="K846" s="14" t="s">
        <v>10</v>
      </c>
      <c r="L846" s="14" t="s">
        <v>11</v>
      </c>
      <c r="M846" s="14" t="s">
        <v>12</v>
      </c>
      <c r="N846" s="14" t="s">
        <v>13</v>
      </c>
      <c r="O846" s="14" t="s">
        <v>14</v>
      </c>
      <c r="P846" s="14" t="s">
        <v>291</v>
      </c>
      <c r="Q846" s="12">
        <f t="shared" si="108"/>
        <v>1</v>
      </c>
      <c r="R846" s="12" cm="1">
        <f t="array" ref="R846">SUMPRODUCT(($G$2:$G$3117=G846)*(Q846&gt;$Q$2:$Q$3117))+1</f>
        <v>1</v>
      </c>
      <c r="S846" s="12">
        <f t="shared" si="109"/>
        <v>100740</v>
      </c>
      <c r="T846" cm="1">
        <f t="array" ref="T846">SUMPRODUCT(($G$2:$G$3117=G846)*(S846&gt;$S$2:$S$3117))+1</f>
        <v>1</v>
      </c>
      <c r="U846" t="str">
        <f t="shared" si="110"/>
        <v xml:space="preserve">Musselburgh </v>
      </c>
      <c r="V846">
        <v>0</v>
      </c>
      <c r="W846" t="s">
        <v>19</v>
      </c>
      <c r="X846">
        <f t="shared" si="111"/>
        <v>2023</v>
      </c>
    </row>
    <row r="847" spans="1:24" x14ac:dyDescent="0.25">
      <c r="A847" s="10" t="str">
        <f t="shared" si="104"/>
        <v/>
      </c>
      <c r="B847" s="10" t="str">
        <f t="shared" si="105"/>
        <v/>
      </c>
      <c r="C847" s="10" t="str">
        <f t="shared" si="106"/>
        <v>Afternoon44976</v>
      </c>
      <c r="D847" s="5" t="str">
        <f>IF('by region'!$C$2="Any","Any",'Fixture list'!W847)&amp;M847&amp;IF('by region'!$I$2="Any","Any",N847)&amp;G847</f>
        <v>AnyJumpAny44976</v>
      </c>
      <c r="E847" s="5" t="e">
        <f>IF(I847=#REF!,'Fixture list'!G847,"")</f>
        <v>#REF!</v>
      </c>
      <c r="F847" s="5" t="str">
        <f t="shared" si="107"/>
        <v>449761</v>
      </c>
      <c r="G847" s="13">
        <v>44976</v>
      </c>
      <c r="H847" s="14" t="s">
        <v>40</v>
      </c>
      <c r="I847" s="14" t="s">
        <v>22</v>
      </c>
      <c r="J847" s="14" t="s">
        <v>9</v>
      </c>
      <c r="K847" s="14" t="s">
        <v>10</v>
      </c>
      <c r="L847" s="14" t="s">
        <v>11</v>
      </c>
      <c r="M847" s="14" t="s">
        <v>12</v>
      </c>
      <c r="N847" s="14" t="s">
        <v>13</v>
      </c>
      <c r="O847" s="14" t="s">
        <v>14</v>
      </c>
      <c r="P847" s="14" t="s">
        <v>341</v>
      </c>
      <c r="Q847" s="12">
        <f t="shared" si="108"/>
        <v>1</v>
      </c>
      <c r="R847" s="12" cm="1">
        <f t="array" ref="R847">SUMPRODUCT(($G$2:$G$3117=G847)*(Q847&gt;$Q$2:$Q$3117))+1</f>
        <v>1</v>
      </c>
      <c r="S847" s="12">
        <f t="shared" si="109"/>
        <v>100741</v>
      </c>
      <c r="T847" cm="1">
        <f t="array" ref="T847">SUMPRODUCT(($G$2:$G$3117=G847)*(S847&gt;$S$2:$S$3117))+1</f>
        <v>1</v>
      </c>
      <c r="U847" t="str">
        <f t="shared" si="110"/>
        <v xml:space="preserve">Musselburgh </v>
      </c>
      <c r="V847">
        <v>0</v>
      </c>
      <c r="W847" t="s">
        <v>11</v>
      </c>
      <c r="X847">
        <f t="shared" si="111"/>
        <v>2023</v>
      </c>
    </row>
    <row r="848" spans="1:24" x14ac:dyDescent="0.25">
      <c r="A848" s="10" t="str">
        <f t="shared" si="104"/>
        <v/>
      </c>
      <c r="B848" s="10" t="str">
        <f t="shared" si="105"/>
        <v/>
      </c>
      <c r="C848" s="10" t="str">
        <f t="shared" si="106"/>
        <v>Afternoon44986</v>
      </c>
      <c r="D848" s="5" t="str">
        <f>IF('by region'!$C$2="Any","Any",'Fixture list'!W848)&amp;M848&amp;IF('by region'!$I$2="Any","Any",N848)&amp;G848</f>
        <v>AnyJumpAny44986</v>
      </c>
      <c r="E848" s="5" t="e">
        <f>IF(I848=#REF!,'Fixture list'!G848,"")</f>
        <v>#REF!</v>
      </c>
      <c r="F848" s="5" t="str">
        <f t="shared" si="107"/>
        <v>449861</v>
      </c>
      <c r="G848" s="13">
        <v>44986</v>
      </c>
      <c r="H848" s="14" t="s">
        <v>27</v>
      </c>
      <c r="I848" s="14" t="s">
        <v>22</v>
      </c>
      <c r="J848" s="14" t="s">
        <v>9</v>
      </c>
      <c r="K848" s="14" t="s">
        <v>10</v>
      </c>
      <c r="L848" s="14" t="s">
        <v>11</v>
      </c>
      <c r="M848" s="14" t="s">
        <v>12</v>
      </c>
      <c r="N848" s="14" t="s">
        <v>13</v>
      </c>
      <c r="O848" s="14" t="s">
        <v>14</v>
      </c>
      <c r="P848" s="14" t="s">
        <v>375</v>
      </c>
      <c r="Q848" s="12">
        <f t="shared" si="108"/>
        <v>1</v>
      </c>
      <c r="R848" s="12" cm="1">
        <f t="array" ref="R848">SUMPRODUCT(($G$2:$G$3117=G848)*(Q848&gt;$Q$2:$Q$3117))+1</f>
        <v>1</v>
      </c>
      <c r="S848" s="12">
        <f t="shared" si="109"/>
        <v>100759</v>
      </c>
      <c r="T848" cm="1">
        <f t="array" ref="T848">SUMPRODUCT(($G$2:$G$3117=G848)*(S848&gt;$S$2:$S$3117))+1</f>
        <v>1</v>
      </c>
      <c r="U848" t="str">
        <f t="shared" si="110"/>
        <v xml:space="preserve">Musselburgh </v>
      </c>
      <c r="V848">
        <v>0</v>
      </c>
      <c r="W848" t="s">
        <v>17</v>
      </c>
      <c r="X848">
        <f t="shared" si="111"/>
        <v>2023</v>
      </c>
    </row>
    <row r="849" spans="1:24" x14ac:dyDescent="0.25">
      <c r="A849" s="10" t="str">
        <f t="shared" si="104"/>
        <v/>
      </c>
      <c r="B849" s="10" t="str">
        <f t="shared" si="105"/>
        <v/>
      </c>
      <c r="C849" s="10" t="str">
        <f t="shared" si="106"/>
        <v>Afternoon45009</v>
      </c>
      <c r="D849" s="5" t="str">
        <f>IF('by region'!$C$2="Any","Any",'Fixture list'!W849)&amp;M849&amp;IF('by region'!$I$2="Any","Any",N849)&amp;G849</f>
        <v>AnyJumpAny45009</v>
      </c>
      <c r="E849" s="5" t="e">
        <f>IF(I849=#REF!,'Fixture list'!G849,"")</f>
        <v>#REF!</v>
      </c>
      <c r="F849" s="5" t="str">
        <f t="shared" si="107"/>
        <v>450091</v>
      </c>
      <c r="G849" s="13">
        <v>45009</v>
      </c>
      <c r="H849" s="14" t="s">
        <v>35</v>
      </c>
      <c r="I849" s="14" t="s">
        <v>22</v>
      </c>
      <c r="J849" s="14" t="s">
        <v>9</v>
      </c>
      <c r="K849" s="14" t="s">
        <v>10</v>
      </c>
      <c r="L849" s="14" t="s">
        <v>11</v>
      </c>
      <c r="M849" s="14" t="s">
        <v>12</v>
      </c>
      <c r="N849" s="14" t="s">
        <v>13</v>
      </c>
      <c r="O849" s="14" t="s">
        <v>14</v>
      </c>
      <c r="P849" s="14" t="s">
        <v>459</v>
      </c>
      <c r="Q849" s="12">
        <f t="shared" si="108"/>
        <v>1</v>
      </c>
      <c r="R849" s="12" cm="1">
        <f t="array" ref="R849">SUMPRODUCT(($G$2:$G$3117=G849)*(Q849&gt;$Q$2:$Q$3117))+1</f>
        <v>1</v>
      </c>
      <c r="S849" s="12">
        <f t="shared" si="109"/>
        <v>100743</v>
      </c>
      <c r="T849" cm="1">
        <f t="array" ref="T849">SUMPRODUCT(($G$2:$G$3117=G849)*(S849&gt;$S$2:$S$3117))+1</f>
        <v>1</v>
      </c>
      <c r="U849" t="str">
        <f t="shared" si="110"/>
        <v xml:space="preserve">Musselburgh </v>
      </c>
      <c r="V849">
        <v>0</v>
      </c>
      <c r="W849" t="s">
        <v>19</v>
      </c>
      <c r="X849">
        <f t="shared" si="111"/>
        <v>2023</v>
      </c>
    </row>
    <row r="850" spans="1:24" x14ac:dyDescent="0.25">
      <c r="A850" s="10" t="str">
        <f t="shared" si="104"/>
        <v/>
      </c>
      <c r="B850" s="10" t="str">
        <f t="shared" si="105"/>
        <v/>
      </c>
      <c r="C850" s="10" t="str">
        <f t="shared" si="106"/>
        <v>Afternoon45046</v>
      </c>
      <c r="D850" s="5" t="str">
        <f>IF('by region'!$C$2="Any","Any",'Fixture list'!W850)&amp;M850&amp;IF('by region'!$I$2="Any","Any",N850)&amp;G850</f>
        <v>AnyFlatAny45046</v>
      </c>
      <c r="E850" s="5" t="e">
        <f>IF(I850=#REF!,'Fixture list'!G850,"")</f>
        <v>#REF!</v>
      </c>
      <c r="F850" s="5" t="str">
        <f t="shared" si="107"/>
        <v>450461</v>
      </c>
      <c r="G850" s="13">
        <v>45046</v>
      </c>
      <c r="H850" s="14" t="s">
        <v>40</v>
      </c>
      <c r="I850" s="14" t="s">
        <v>22</v>
      </c>
      <c r="J850" s="14" t="s">
        <v>9</v>
      </c>
      <c r="K850" s="14" t="s">
        <v>10</v>
      </c>
      <c r="L850" s="14" t="s">
        <v>11</v>
      </c>
      <c r="M850" s="14" t="s">
        <v>25</v>
      </c>
      <c r="N850" s="14" t="s">
        <v>13</v>
      </c>
      <c r="O850" s="14" t="s">
        <v>14</v>
      </c>
      <c r="P850" s="14" t="s">
        <v>605</v>
      </c>
      <c r="Q850" s="12">
        <f t="shared" si="108"/>
        <v>1</v>
      </c>
      <c r="R850" s="12" cm="1">
        <f t="array" ref="R850">SUMPRODUCT(($G$2:$G$3117=G850)*(Q850&gt;$Q$2:$Q$3117))+1</f>
        <v>1</v>
      </c>
      <c r="S850" s="12">
        <f t="shared" si="109"/>
        <v>100691</v>
      </c>
      <c r="T850" cm="1">
        <f t="array" ref="T850">SUMPRODUCT(($G$2:$G$3117=G850)*(S850&gt;$S$2:$S$3117))+1</f>
        <v>1</v>
      </c>
      <c r="U850" t="str">
        <f t="shared" si="110"/>
        <v xml:space="preserve">MUSSELBURGH </v>
      </c>
      <c r="V850">
        <v>0</v>
      </c>
      <c r="W850" t="s">
        <v>19</v>
      </c>
      <c r="X850">
        <f t="shared" si="111"/>
        <v>2023</v>
      </c>
    </row>
    <row r="851" spans="1:24" x14ac:dyDescent="0.25">
      <c r="A851" s="10" t="str">
        <f t="shared" si="104"/>
        <v/>
      </c>
      <c r="B851" s="10" t="str">
        <f t="shared" si="105"/>
        <v/>
      </c>
      <c r="C851" s="10" t="str">
        <f t="shared" si="106"/>
        <v>Afternoon45051</v>
      </c>
      <c r="D851" s="5" t="str">
        <f>IF('by region'!$C$2="Any","Any",'Fixture list'!W851)&amp;M851&amp;IF('by region'!$I$2="Any","Any",N851)&amp;G851</f>
        <v>AnyFlatAny45051</v>
      </c>
      <c r="E851" s="5" t="e">
        <f>IF(I851=#REF!,'Fixture list'!G851,"")</f>
        <v>#REF!</v>
      </c>
      <c r="F851" s="5" t="str">
        <f t="shared" si="107"/>
        <v>450511</v>
      </c>
      <c r="G851" s="13">
        <v>45051</v>
      </c>
      <c r="H851" s="14" t="s">
        <v>35</v>
      </c>
      <c r="I851" s="14" t="s">
        <v>22</v>
      </c>
      <c r="J851" s="14" t="s">
        <v>9</v>
      </c>
      <c r="K851" s="14" t="s">
        <v>10</v>
      </c>
      <c r="L851" s="14" t="s">
        <v>11</v>
      </c>
      <c r="M851" s="14" t="s">
        <v>25</v>
      </c>
      <c r="N851" s="14" t="s">
        <v>13</v>
      </c>
      <c r="O851" s="14" t="s">
        <v>14</v>
      </c>
      <c r="P851" s="14" t="s">
        <v>628</v>
      </c>
      <c r="Q851" s="12">
        <f t="shared" si="108"/>
        <v>1</v>
      </c>
      <c r="R851" s="12" cm="1">
        <f t="array" ref="R851">SUMPRODUCT(($G$2:$G$3117=G851)*(Q851&gt;$Q$2:$Q$3117))+1</f>
        <v>1</v>
      </c>
      <c r="S851" s="12">
        <f t="shared" si="109"/>
        <v>100462</v>
      </c>
      <c r="T851" cm="1">
        <f t="array" ref="T851">SUMPRODUCT(($G$2:$G$3117=G851)*(S851&gt;$S$2:$S$3117))+1</f>
        <v>1</v>
      </c>
      <c r="U851" t="str">
        <f t="shared" si="110"/>
        <v xml:space="preserve">MUSSELBURGH </v>
      </c>
      <c r="V851">
        <v>0</v>
      </c>
      <c r="W851" t="s">
        <v>11</v>
      </c>
      <c r="X851">
        <f t="shared" si="111"/>
        <v>2023</v>
      </c>
    </row>
    <row r="852" spans="1:24" x14ac:dyDescent="0.25">
      <c r="A852" s="10" t="str">
        <f t="shared" si="104"/>
        <v/>
      </c>
      <c r="B852" s="10" t="str">
        <f t="shared" si="105"/>
        <v/>
      </c>
      <c r="C852" s="10" t="str">
        <f t="shared" si="106"/>
        <v>Afternoon45061</v>
      </c>
      <c r="D852" s="5" t="str">
        <f>IF('by region'!$C$2="Any","Any",'Fixture list'!W852)&amp;M852&amp;IF('by region'!$I$2="Any","Any",N852)&amp;G852</f>
        <v>AnyFlatAny45061</v>
      </c>
      <c r="E852" s="5" t="e">
        <f>IF(I852=#REF!,'Fixture list'!G852,"")</f>
        <v>#REF!</v>
      </c>
      <c r="F852" s="5" t="str">
        <f t="shared" si="107"/>
        <v>450613</v>
      </c>
      <c r="G852" s="13">
        <v>45061</v>
      </c>
      <c r="H852" s="14" t="s">
        <v>42</v>
      </c>
      <c r="I852" s="14" t="s">
        <v>22</v>
      </c>
      <c r="J852" s="14" t="s">
        <v>9</v>
      </c>
      <c r="K852" s="14" t="s">
        <v>10</v>
      </c>
      <c r="L852" s="14" t="s">
        <v>11</v>
      </c>
      <c r="M852" s="14" t="s">
        <v>25</v>
      </c>
      <c r="N852" s="14" t="s">
        <v>13</v>
      </c>
      <c r="O852" s="14" t="s">
        <v>14</v>
      </c>
      <c r="P852" s="14" t="s">
        <v>672</v>
      </c>
      <c r="Q852" s="12">
        <f t="shared" si="108"/>
        <v>1</v>
      </c>
      <c r="R852" s="12" cm="1">
        <f t="array" ref="R852">SUMPRODUCT(($G$2:$G$3117=G852)*(Q852&gt;$Q$2:$Q$3117))+1</f>
        <v>1</v>
      </c>
      <c r="S852" s="12">
        <f t="shared" si="109"/>
        <v>112751</v>
      </c>
      <c r="T852" cm="1">
        <f t="array" ref="T852">SUMPRODUCT(($G$2:$G$3117=G852)*(S852&gt;$S$2:$S$3117))+1</f>
        <v>3</v>
      </c>
      <c r="U852" t="str">
        <f t="shared" si="110"/>
        <v xml:space="preserve">MUSSELBURGH </v>
      </c>
      <c r="V852">
        <v>0</v>
      </c>
      <c r="W852" t="s">
        <v>19</v>
      </c>
      <c r="X852">
        <f t="shared" si="111"/>
        <v>2023</v>
      </c>
    </row>
    <row r="853" spans="1:24" x14ac:dyDescent="0.25">
      <c r="A853" s="10" t="str">
        <f t="shared" si="104"/>
        <v/>
      </c>
      <c r="B853" s="10" t="str">
        <f t="shared" si="105"/>
        <v/>
      </c>
      <c r="C853" s="10" t="str">
        <f t="shared" si="106"/>
        <v>Afternoon45080</v>
      </c>
      <c r="D853" s="5" t="str">
        <f>IF('by region'!$C$2="Any","Any",'Fixture list'!W853)&amp;M853&amp;IF('by region'!$I$2="Any","Any",N853)&amp;G853</f>
        <v>AnyFlatAny45080</v>
      </c>
      <c r="E853" s="5" t="e">
        <f>IF(I853=#REF!,'Fixture list'!G853,"")</f>
        <v>#REF!</v>
      </c>
      <c r="F853" s="5" t="str">
        <f t="shared" si="107"/>
        <v>450805</v>
      </c>
      <c r="G853" s="13">
        <v>45080</v>
      </c>
      <c r="H853" s="14" t="s">
        <v>37</v>
      </c>
      <c r="I853" s="14" t="s">
        <v>22</v>
      </c>
      <c r="J853" s="14" t="s">
        <v>9</v>
      </c>
      <c r="K853" s="14" t="s">
        <v>10</v>
      </c>
      <c r="L853" s="14" t="s">
        <v>11</v>
      </c>
      <c r="M853" s="14" t="s">
        <v>25</v>
      </c>
      <c r="N853" s="14" t="s">
        <v>13</v>
      </c>
      <c r="O853" s="14" t="s">
        <v>14</v>
      </c>
      <c r="P853" s="14" t="s">
        <v>769</v>
      </c>
      <c r="Q853" s="12">
        <f t="shared" si="108"/>
        <v>1</v>
      </c>
      <c r="R853" s="12" cm="1">
        <f t="array" ref="R853">SUMPRODUCT(($G$2:$G$3117=G853)*(Q853&gt;$Q$2:$Q$3117))+1</f>
        <v>1</v>
      </c>
      <c r="S853" s="12">
        <f t="shared" si="109"/>
        <v>112730</v>
      </c>
      <c r="T853" cm="1">
        <f t="array" ref="T853">SUMPRODUCT(($G$2:$G$3117=G853)*(S853&gt;$S$2:$S$3117))+1</f>
        <v>5</v>
      </c>
      <c r="U853" t="str">
        <f t="shared" si="110"/>
        <v xml:space="preserve">MUSSELBURGH </v>
      </c>
      <c r="V853">
        <v>0</v>
      </c>
      <c r="W853" t="s">
        <v>19</v>
      </c>
      <c r="X853">
        <f t="shared" si="111"/>
        <v>2023</v>
      </c>
    </row>
    <row r="854" spans="1:24" x14ac:dyDescent="0.25">
      <c r="A854" s="10" t="str">
        <f t="shared" si="104"/>
        <v/>
      </c>
      <c r="B854" s="10" t="str">
        <f t="shared" si="105"/>
        <v/>
      </c>
      <c r="C854" s="10" t="str">
        <f t="shared" si="106"/>
        <v>Evening45100</v>
      </c>
      <c r="D854" s="5" t="str">
        <f>IF('by region'!$C$2="Any","Any",'Fixture list'!W854)&amp;M854&amp;IF('by region'!$I$2="Any","Any",N854)&amp;G854</f>
        <v>AnyFlatAny45100</v>
      </c>
      <c r="E854" s="5" t="e">
        <f>IF(I854=#REF!,'Fixture list'!G854,"")</f>
        <v>#REF!</v>
      </c>
      <c r="F854" s="5" t="str">
        <f t="shared" si="107"/>
        <v>451006</v>
      </c>
      <c r="G854" s="13">
        <v>45100</v>
      </c>
      <c r="H854" s="14" t="s">
        <v>35</v>
      </c>
      <c r="I854" s="14" t="s">
        <v>22</v>
      </c>
      <c r="J854" s="14" t="s">
        <v>80</v>
      </c>
      <c r="K854" s="14" t="s">
        <v>30</v>
      </c>
      <c r="L854" s="14" t="s">
        <v>30</v>
      </c>
      <c r="M854" s="14" t="s">
        <v>25</v>
      </c>
      <c r="N854" s="14" t="s">
        <v>30</v>
      </c>
      <c r="O854" s="14" t="s">
        <v>21</v>
      </c>
      <c r="P854" s="14" t="s">
        <v>860</v>
      </c>
      <c r="Q854" s="12">
        <f t="shared" si="108"/>
        <v>2</v>
      </c>
      <c r="R854" s="12" cm="1">
        <f t="array" ref="R854">SUMPRODUCT(($G$2:$G$3117=G854)*(Q854&gt;$Q$2:$Q$3117))+1</f>
        <v>4</v>
      </c>
      <c r="S854" s="12">
        <f t="shared" si="109"/>
        <v>401261</v>
      </c>
      <c r="T854" cm="1">
        <f t="array" ref="T854">SUMPRODUCT(($G$2:$G$3117=G854)*(S854&gt;$S$2:$S$3117))+1</f>
        <v>6</v>
      </c>
      <c r="U854" t="str">
        <f t="shared" si="110"/>
        <v>MUSSELBURGH †</v>
      </c>
      <c r="V854">
        <v>0</v>
      </c>
      <c r="W854" t="s">
        <v>17</v>
      </c>
      <c r="X854">
        <f t="shared" si="111"/>
        <v>2023</v>
      </c>
    </row>
    <row r="855" spans="1:24" x14ac:dyDescent="0.25">
      <c r="A855" s="10" t="str">
        <f t="shared" si="104"/>
        <v/>
      </c>
      <c r="B855" s="10" t="str">
        <f t="shared" si="105"/>
        <v/>
      </c>
      <c r="C855" s="10" t="str">
        <f t="shared" si="106"/>
        <v>Evening45110</v>
      </c>
      <c r="D855" s="5" t="str">
        <f>IF('by region'!$C$2="Any","Any",'Fixture list'!W855)&amp;M855&amp;IF('by region'!$I$2="Any","Any",N855)&amp;G855</f>
        <v>AnyFlatAny45110</v>
      </c>
      <c r="E855" s="5" t="e">
        <f>IF(I855=#REF!,'Fixture list'!G855,"")</f>
        <v>#REF!</v>
      </c>
      <c r="F855" s="5" t="str">
        <f t="shared" si="107"/>
        <v>451103</v>
      </c>
      <c r="G855" s="13">
        <v>45110</v>
      </c>
      <c r="H855" s="14" t="s">
        <v>42</v>
      </c>
      <c r="I855" s="14" t="s">
        <v>22</v>
      </c>
      <c r="J855" s="14" t="s">
        <v>80</v>
      </c>
      <c r="K855" s="14" t="s">
        <v>10</v>
      </c>
      <c r="L855" s="14" t="s">
        <v>11</v>
      </c>
      <c r="M855" s="14" t="s">
        <v>25</v>
      </c>
      <c r="N855" s="14" t="s">
        <v>13</v>
      </c>
      <c r="O855" s="14" t="s">
        <v>14</v>
      </c>
      <c r="P855" s="14" t="s">
        <v>909</v>
      </c>
      <c r="Q855" s="12">
        <f t="shared" si="108"/>
        <v>2</v>
      </c>
      <c r="R855" s="12" cm="1">
        <f t="array" ref="R855">SUMPRODUCT(($G$2:$G$3117=G855)*(Q855&gt;$Q$2:$Q$3117))+1</f>
        <v>3</v>
      </c>
      <c r="S855" s="12">
        <f t="shared" si="109"/>
        <v>300757</v>
      </c>
      <c r="T855" cm="1">
        <f t="array" ref="T855">SUMPRODUCT(($G$2:$G$3117=G855)*(S855&gt;$S$2:$S$3117))+1</f>
        <v>3</v>
      </c>
      <c r="U855" t="str">
        <f t="shared" si="110"/>
        <v>MUSSELBURGH †</v>
      </c>
      <c r="V855">
        <v>0</v>
      </c>
      <c r="W855" t="s">
        <v>17</v>
      </c>
      <c r="X855">
        <f t="shared" si="111"/>
        <v>2023</v>
      </c>
    </row>
    <row r="856" spans="1:24" x14ac:dyDescent="0.25">
      <c r="A856" s="10" t="str">
        <f t="shared" si="104"/>
        <v/>
      </c>
      <c r="B856" s="10" t="str">
        <f t="shared" si="105"/>
        <v/>
      </c>
      <c r="C856" s="10" t="str">
        <f t="shared" si="106"/>
        <v>Afternoon45112</v>
      </c>
      <c r="D856" s="5" t="str">
        <f>IF('by region'!$C$2="Any","Any",'Fixture list'!W856)&amp;M856&amp;IF('by region'!$I$2="Any","Any",N856)&amp;G856</f>
        <v>AnyFlatAny45112</v>
      </c>
      <c r="E856" s="5" t="e">
        <f>IF(I856=#REF!,'Fixture list'!G856,"")</f>
        <v>#REF!</v>
      </c>
      <c r="F856" s="5" t="str">
        <f t="shared" si="107"/>
        <v>451121</v>
      </c>
      <c r="G856" s="13">
        <v>45112</v>
      </c>
      <c r="H856" s="14" t="s">
        <v>27</v>
      </c>
      <c r="I856" s="14" t="s">
        <v>22</v>
      </c>
      <c r="J856" s="14" t="s">
        <v>9</v>
      </c>
      <c r="K856" s="14" t="s">
        <v>10</v>
      </c>
      <c r="L856" s="14" t="s">
        <v>11</v>
      </c>
      <c r="M856" s="14" t="s">
        <v>25</v>
      </c>
      <c r="N856" s="14" t="s">
        <v>13</v>
      </c>
      <c r="O856" s="14" t="s">
        <v>14</v>
      </c>
      <c r="P856" s="14" t="s">
        <v>919</v>
      </c>
      <c r="Q856" s="12">
        <f t="shared" si="108"/>
        <v>1</v>
      </c>
      <c r="R856" s="12" cm="1">
        <f t="array" ref="R856">SUMPRODUCT(($G$2:$G$3117=G856)*(Q856&gt;$Q$2:$Q$3117))+1</f>
        <v>1</v>
      </c>
      <c r="S856" s="12">
        <f t="shared" si="109"/>
        <v>100754</v>
      </c>
      <c r="T856" cm="1">
        <f t="array" ref="T856">SUMPRODUCT(($G$2:$G$3117=G856)*(S856&gt;$S$2:$S$3117))+1</f>
        <v>1</v>
      </c>
      <c r="U856" t="str">
        <f t="shared" si="110"/>
        <v xml:space="preserve">MUSSELBURGH </v>
      </c>
      <c r="V856">
        <v>0</v>
      </c>
      <c r="W856" t="s">
        <v>19</v>
      </c>
      <c r="X856">
        <f t="shared" si="111"/>
        <v>2023</v>
      </c>
    </row>
    <row r="857" spans="1:24" x14ac:dyDescent="0.25">
      <c r="A857" s="10" t="str">
        <f t="shared" si="104"/>
        <v/>
      </c>
      <c r="B857" s="10" t="str">
        <f t="shared" si="105"/>
        <v/>
      </c>
      <c r="C857" s="10" t="str">
        <f t="shared" si="106"/>
        <v>Afternoon45132</v>
      </c>
      <c r="D857" s="5" t="str">
        <f>IF('by region'!$C$2="Any","Any",'Fixture list'!W857)&amp;M857&amp;IF('by region'!$I$2="Any","Any",N857)&amp;G857</f>
        <v>AnyFlatAny45132</v>
      </c>
      <c r="E857" s="5" t="e">
        <f>IF(I857=#REF!,'Fixture list'!G857,"")</f>
        <v>#REF!</v>
      </c>
      <c r="F857" s="5" t="str">
        <f t="shared" si="107"/>
        <v>451321</v>
      </c>
      <c r="G857" s="13">
        <v>45132</v>
      </c>
      <c r="H857" s="14" t="s">
        <v>7</v>
      </c>
      <c r="I857" s="14" t="s">
        <v>22</v>
      </c>
      <c r="J857" s="14" t="s">
        <v>9</v>
      </c>
      <c r="K857" s="14" t="s">
        <v>10</v>
      </c>
      <c r="L857" s="14" t="s">
        <v>11</v>
      </c>
      <c r="M857" s="14" t="s">
        <v>25</v>
      </c>
      <c r="N857" s="14" t="s">
        <v>13</v>
      </c>
      <c r="O857" s="14" t="s">
        <v>14</v>
      </c>
      <c r="P857" s="14" t="s">
        <v>1011</v>
      </c>
      <c r="Q857" s="12">
        <f t="shared" si="108"/>
        <v>1</v>
      </c>
      <c r="R857" s="12" cm="1">
        <f t="array" ref="R857">SUMPRODUCT(($G$2:$G$3117=G857)*(Q857&gt;$Q$2:$Q$3117))+1</f>
        <v>1</v>
      </c>
      <c r="S857" s="12">
        <f t="shared" si="109"/>
        <v>100756</v>
      </c>
      <c r="T857" cm="1">
        <f t="array" ref="T857">SUMPRODUCT(($G$2:$G$3117=G857)*(S857&gt;$S$2:$S$3117))+1</f>
        <v>1</v>
      </c>
      <c r="U857" t="str">
        <f t="shared" si="110"/>
        <v xml:space="preserve">MUSSELBURGH </v>
      </c>
      <c r="V857">
        <v>0</v>
      </c>
      <c r="W857" t="s">
        <v>19</v>
      </c>
      <c r="X857">
        <f t="shared" si="111"/>
        <v>2023</v>
      </c>
    </row>
    <row r="858" spans="1:24" x14ac:dyDescent="0.25">
      <c r="A858" s="10" t="str">
        <f t="shared" si="104"/>
        <v/>
      </c>
      <c r="B858" s="10" t="str">
        <f t="shared" si="105"/>
        <v/>
      </c>
      <c r="C858" s="10" t="str">
        <f t="shared" si="106"/>
        <v>Evening45142</v>
      </c>
      <c r="D858" s="5" t="str">
        <f>IF('by region'!$C$2="Any","Any",'Fixture list'!W858)&amp;M858&amp;IF('by region'!$I$2="Any","Any",N858)&amp;G858</f>
        <v>AnyFlatAny45142</v>
      </c>
      <c r="E858" s="5" t="e">
        <f>IF(I858=#REF!,'Fixture list'!G858,"")</f>
        <v>#REF!</v>
      </c>
      <c r="F858" s="5" t="str">
        <f t="shared" si="107"/>
        <v>451424</v>
      </c>
      <c r="G858" s="13">
        <v>45142</v>
      </c>
      <c r="H858" s="14" t="s">
        <v>35</v>
      </c>
      <c r="I858" s="14" t="s">
        <v>22</v>
      </c>
      <c r="J858" s="14" t="s">
        <v>80</v>
      </c>
      <c r="K858" s="14" t="s">
        <v>10</v>
      </c>
      <c r="L858" s="14" t="s">
        <v>11</v>
      </c>
      <c r="M858" s="14" t="s">
        <v>25</v>
      </c>
      <c r="N858" s="14" t="s">
        <v>13</v>
      </c>
      <c r="O858" s="14" t="s">
        <v>14</v>
      </c>
      <c r="P858" s="14" t="s">
        <v>1059</v>
      </c>
      <c r="Q858" s="12">
        <f t="shared" si="108"/>
        <v>2</v>
      </c>
      <c r="R858" s="12" cm="1">
        <f t="array" ref="R858">SUMPRODUCT(($G$2:$G$3117=G858)*(Q858&gt;$Q$2:$Q$3117))+1</f>
        <v>4</v>
      </c>
      <c r="S858" s="12">
        <f t="shared" si="109"/>
        <v>400752</v>
      </c>
      <c r="T858" cm="1">
        <f t="array" ref="T858">SUMPRODUCT(($G$2:$G$3117=G858)*(S858&gt;$S$2:$S$3117))+1</f>
        <v>4</v>
      </c>
      <c r="U858" t="str">
        <f t="shared" si="110"/>
        <v>MUSSELBURGH †</v>
      </c>
      <c r="V858">
        <v>0</v>
      </c>
      <c r="W858" t="s">
        <v>17</v>
      </c>
      <c r="X858">
        <f t="shared" si="111"/>
        <v>2023</v>
      </c>
    </row>
    <row r="859" spans="1:24" x14ac:dyDescent="0.25">
      <c r="A859" s="10" t="str">
        <f t="shared" si="104"/>
        <v/>
      </c>
      <c r="B859" s="10" t="str">
        <f t="shared" si="105"/>
        <v/>
      </c>
      <c r="C859" s="10" t="str">
        <f t="shared" si="106"/>
        <v>Afternoon45149</v>
      </c>
      <c r="D859" s="5" t="str">
        <f>IF('by region'!$C$2="Any","Any",'Fixture list'!W859)&amp;M859&amp;IF('by region'!$I$2="Any","Any",N859)&amp;G859</f>
        <v>AnyFlatAny45149</v>
      </c>
      <c r="E859" s="5" t="e">
        <f>IF(I859=#REF!,'Fixture list'!G859,"")</f>
        <v>#REF!</v>
      </c>
      <c r="F859" s="5" t="str">
        <f t="shared" si="107"/>
        <v>451492</v>
      </c>
      <c r="G859" s="13">
        <v>45149</v>
      </c>
      <c r="H859" s="14" t="s">
        <v>35</v>
      </c>
      <c r="I859" s="14" t="s">
        <v>22</v>
      </c>
      <c r="J859" s="14" t="s">
        <v>9</v>
      </c>
      <c r="K859" s="14" t="s">
        <v>10</v>
      </c>
      <c r="L859" s="14" t="s">
        <v>11</v>
      </c>
      <c r="M859" s="14" t="s">
        <v>25</v>
      </c>
      <c r="N859" s="14" t="s">
        <v>13</v>
      </c>
      <c r="O859" s="14" t="s">
        <v>14</v>
      </c>
      <c r="P859" s="14" t="s">
        <v>1091</v>
      </c>
      <c r="Q859" s="12">
        <f t="shared" si="108"/>
        <v>1</v>
      </c>
      <c r="R859" s="12" cm="1">
        <f t="array" ref="R859">SUMPRODUCT(($G$2:$G$3117=G859)*(Q859&gt;$Q$2:$Q$3117))+1</f>
        <v>1</v>
      </c>
      <c r="S859" s="12">
        <f t="shared" si="109"/>
        <v>100749</v>
      </c>
      <c r="T859" cm="1">
        <f t="array" ref="T859">SUMPRODUCT(($G$2:$G$3117=G859)*(S859&gt;$S$2:$S$3117))+1</f>
        <v>2</v>
      </c>
      <c r="U859" t="str">
        <f t="shared" si="110"/>
        <v xml:space="preserve">MUSSELBURGH </v>
      </c>
      <c r="V859">
        <v>0</v>
      </c>
      <c r="W859" t="s">
        <v>11</v>
      </c>
      <c r="X859">
        <f t="shared" si="111"/>
        <v>2023</v>
      </c>
    </row>
    <row r="860" spans="1:24" x14ac:dyDescent="0.25">
      <c r="A860" s="10" t="str">
        <f t="shared" si="104"/>
        <v/>
      </c>
      <c r="B860" s="10" t="str">
        <f t="shared" si="105"/>
        <v/>
      </c>
      <c r="C860" s="10" t="str">
        <f t="shared" si="106"/>
        <v>Evening45167</v>
      </c>
      <c r="D860" s="5" t="str">
        <f>IF('by region'!$C$2="Any","Any",'Fixture list'!W860)&amp;M860&amp;IF('by region'!$I$2="Any","Any",N860)&amp;G860</f>
        <v>AnyFlatAny45167</v>
      </c>
      <c r="E860" s="5" t="e">
        <f>IF(I860=#REF!,'Fixture list'!G860,"")</f>
        <v>#REF!</v>
      </c>
      <c r="F860" s="5" t="str">
        <f t="shared" si="107"/>
        <v>451674</v>
      </c>
      <c r="G860" s="13">
        <v>45167</v>
      </c>
      <c r="H860" s="14" t="s">
        <v>7</v>
      </c>
      <c r="I860" s="14" t="s">
        <v>22</v>
      </c>
      <c r="J860" s="14" t="s">
        <v>80</v>
      </c>
      <c r="K860" s="14" t="s">
        <v>30</v>
      </c>
      <c r="L860" s="14" t="s">
        <v>30</v>
      </c>
      <c r="M860" s="14" t="s">
        <v>25</v>
      </c>
      <c r="N860" s="14" t="s">
        <v>30</v>
      </c>
      <c r="O860" s="14" t="s">
        <v>21</v>
      </c>
      <c r="P860" s="14" t="s">
        <v>1170</v>
      </c>
      <c r="Q860" s="12">
        <f t="shared" si="108"/>
        <v>2</v>
      </c>
      <c r="R860" s="12" cm="1">
        <f t="array" ref="R860">SUMPRODUCT(($G$2:$G$3117=G860)*(Q860&gt;$Q$2:$Q$3117))+1</f>
        <v>3</v>
      </c>
      <c r="S860" s="12">
        <f t="shared" si="109"/>
        <v>301558</v>
      </c>
      <c r="T860" cm="1">
        <f t="array" ref="T860">SUMPRODUCT(($G$2:$G$3117=G860)*(S860&gt;$S$2:$S$3117))+1</f>
        <v>4</v>
      </c>
      <c r="U860" t="str">
        <f t="shared" si="110"/>
        <v>MUSSELBURGH †</v>
      </c>
      <c r="V860">
        <v>0</v>
      </c>
      <c r="W860" t="s">
        <v>17</v>
      </c>
      <c r="X860">
        <f t="shared" si="111"/>
        <v>2023</v>
      </c>
    </row>
    <row r="861" spans="1:24" x14ac:dyDescent="0.25">
      <c r="A861" s="10" t="str">
        <f t="shared" si="104"/>
        <v/>
      </c>
      <c r="B861" s="10" t="str">
        <f t="shared" si="105"/>
        <v/>
      </c>
      <c r="C861" s="10" t="str">
        <f t="shared" si="106"/>
        <v>Afternoon45168</v>
      </c>
      <c r="D861" s="5" t="str">
        <f>IF('by region'!$C$2="Any","Any",'Fixture list'!W861)&amp;M861&amp;IF('by region'!$I$2="Any","Any",N861)&amp;G861</f>
        <v>AnyFlatAny45168</v>
      </c>
      <c r="E861" s="5" t="e">
        <f>IF(I861=#REF!,'Fixture list'!G861,"")</f>
        <v>#REF!</v>
      </c>
      <c r="F861" s="5" t="str">
        <f t="shared" si="107"/>
        <v>451682</v>
      </c>
      <c r="G861" s="13">
        <v>45168</v>
      </c>
      <c r="H861" s="14" t="s">
        <v>27</v>
      </c>
      <c r="I861" s="14" t="s">
        <v>22</v>
      </c>
      <c r="J861" s="14" t="s">
        <v>9</v>
      </c>
      <c r="K861" s="14" t="s">
        <v>10</v>
      </c>
      <c r="L861" s="14" t="s">
        <v>11</v>
      </c>
      <c r="M861" s="14" t="s">
        <v>25</v>
      </c>
      <c r="N861" s="14" t="s">
        <v>13</v>
      </c>
      <c r="O861" s="14" t="s">
        <v>14</v>
      </c>
      <c r="P861" s="14" t="s">
        <v>1177</v>
      </c>
      <c r="Q861" s="12">
        <f t="shared" si="108"/>
        <v>1</v>
      </c>
      <c r="R861" s="12" cm="1">
        <f t="array" ref="R861">SUMPRODUCT(($G$2:$G$3117=G861)*(Q861&gt;$Q$2:$Q$3117))+1</f>
        <v>1</v>
      </c>
      <c r="S861" s="12">
        <f t="shared" si="109"/>
        <v>100747</v>
      </c>
      <c r="T861" cm="1">
        <f t="array" ref="T861">SUMPRODUCT(($G$2:$G$3117=G861)*(S861&gt;$S$2:$S$3117))+1</f>
        <v>2</v>
      </c>
      <c r="U861" t="str">
        <f t="shared" si="110"/>
        <v xml:space="preserve">MUSSELBURGH </v>
      </c>
      <c r="V861">
        <v>0</v>
      </c>
      <c r="W861" t="s">
        <v>11</v>
      </c>
      <c r="X861">
        <f t="shared" si="111"/>
        <v>2023</v>
      </c>
    </row>
    <row r="862" spans="1:24" x14ac:dyDescent="0.25">
      <c r="A862" s="10" t="str">
        <f t="shared" si="104"/>
        <v/>
      </c>
      <c r="B862" s="10" t="str">
        <f t="shared" si="105"/>
        <v/>
      </c>
      <c r="C862" s="10" t="str">
        <f t="shared" si="106"/>
        <v>Evening45185</v>
      </c>
      <c r="D862" s="5" t="str">
        <f>IF('by region'!$C$2="Any","Any",'Fixture list'!W862)&amp;M862&amp;IF('by region'!$I$2="Any","Any",N862)&amp;G862</f>
        <v>AnyFlatAny45185</v>
      </c>
      <c r="E862" s="5" t="e">
        <f>IF(I862=#REF!,'Fixture list'!G862,"")</f>
        <v>#REF!</v>
      </c>
      <c r="F862" s="5" t="str">
        <f t="shared" si="107"/>
        <v>451855</v>
      </c>
      <c r="G862" s="13">
        <v>45185</v>
      </c>
      <c r="H862" s="14" t="s">
        <v>37</v>
      </c>
      <c r="I862" s="14" t="s">
        <v>22</v>
      </c>
      <c r="J862" s="14" t="s">
        <v>80</v>
      </c>
      <c r="K862" s="14" t="s">
        <v>10</v>
      </c>
      <c r="L862" s="14" t="s">
        <v>11</v>
      </c>
      <c r="M862" s="14" t="s">
        <v>25</v>
      </c>
      <c r="N862" s="14" t="s">
        <v>13</v>
      </c>
      <c r="O862" s="14" t="s">
        <v>14</v>
      </c>
      <c r="P862" s="14" t="s">
        <v>1252</v>
      </c>
      <c r="Q862" s="12">
        <f t="shared" si="108"/>
        <v>2</v>
      </c>
      <c r="R862" s="12" cm="1">
        <f t="array" ref="R862">SUMPRODUCT(($G$2:$G$3117=G862)*(Q862&gt;$Q$2:$Q$3117))+1</f>
        <v>5</v>
      </c>
      <c r="S862" s="12">
        <f t="shared" si="109"/>
        <v>500750</v>
      </c>
      <c r="T862" cm="1">
        <f t="array" ref="T862">SUMPRODUCT(($G$2:$G$3117=G862)*(S862&gt;$S$2:$S$3117))+1</f>
        <v>5</v>
      </c>
      <c r="U862" t="str">
        <f t="shared" si="110"/>
        <v>MUSSELBURGH †</v>
      </c>
      <c r="V862">
        <v>0</v>
      </c>
      <c r="W862" t="s">
        <v>19</v>
      </c>
      <c r="X862">
        <f t="shared" si="111"/>
        <v>2023</v>
      </c>
    </row>
    <row r="863" spans="1:24" x14ac:dyDescent="0.25">
      <c r="A863" s="10" t="str">
        <f t="shared" si="104"/>
        <v/>
      </c>
      <c r="B863" s="10" t="str">
        <f t="shared" si="105"/>
        <v/>
      </c>
      <c r="C863" s="10" t="str">
        <f t="shared" si="106"/>
        <v>Afternoon45186</v>
      </c>
      <c r="D863" s="5" t="str">
        <f>IF('by region'!$C$2="Any","Any",'Fixture list'!W863)&amp;M863&amp;IF('by region'!$I$2="Any","Any",N863)&amp;G863</f>
        <v>AnyFlatAny45186</v>
      </c>
      <c r="E863" s="5" t="e">
        <f>IF(I863=#REF!,'Fixture list'!G863,"")</f>
        <v>#REF!</v>
      </c>
      <c r="F863" s="5" t="str">
        <f t="shared" si="107"/>
        <v>451861</v>
      </c>
      <c r="G863" s="13">
        <v>45186</v>
      </c>
      <c r="H863" s="14" t="s">
        <v>40</v>
      </c>
      <c r="I863" s="14" t="s">
        <v>22</v>
      </c>
      <c r="J863" s="14" t="s">
        <v>9</v>
      </c>
      <c r="K863" s="14" t="s">
        <v>10</v>
      </c>
      <c r="L863" s="14" t="s">
        <v>30</v>
      </c>
      <c r="M863" s="14" t="s">
        <v>25</v>
      </c>
      <c r="N863" s="14" t="s">
        <v>13</v>
      </c>
      <c r="O863" s="14" t="s">
        <v>14</v>
      </c>
      <c r="P863" s="14" t="s">
        <v>1254</v>
      </c>
      <c r="Q863" s="12">
        <f t="shared" si="108"/>
        <v>1</v>
      </c>
      <c r="R863" s="12" cm="1">
        <f t="array" ref="R863">SUMPRODUCT(($G$2:$G$3117=G863)*(Q863&gt;$Q$2:$Q$3117))+1</f>
        <v>1</v>
      </c>
      <c r="S863" s="12">
        <f t="shared" si="109"/>
        <v>100745</v>
      </c>
      <c r="T863" cm="1">
        <f t="array" ref="T863">SUMPRODUCT(($G$2:$G$3117=G863)*(S863&gt;$S$2:$S$3117))+1</f>
        <v>1</v>
      </c>
      <c r="U863" t="str">
        <f t="shared" si="110"/>
        <v xml:space="preserve">MUSSELBURGH </v>
      </c>
      <c r="V863">
        <v>0</v>
      </c>
      <c r="W863" t="s">
        <v>19</v>
      </c>
      <c r="X863">
        <f t="shared" si="111"/>
        <v>2023</v>
      </c>
    </row>
    <row r="864" spans="1:24" x14ac:dyDescent="0.25">
      <c r="A864" s="10" t="str">
        <f t="shared" si="104"/>
        <v/>
      </c>
      <c r="B864" s="10" t="str">
        <f t="shared" si="105"/>
        <v/>
      </c>
      <c r="C864" s="10" t="str">
        <f t="shared" si="106"/>
        <v>Afternoon45215</v>
      </c>
      <c r="D864" s="5" t="str">
        <f>IF('by region'!$C$2="Any","Any",'Fixture list'!W864)&amp;M864&amp;IF('by region'!$I$2="Any","Any",N864)&amp;G864</f>
        <v>AnyFlatAny45215</v>
      </c>
      <c r="E864" s="5" t="e">
        <f>IF(I864=#REF!,'Fixture list'!G864,"")</f>
        <v>#REF!</v>
      </c>
      <c r="F864" s="5" t="str">
        <f t="shared" si="107"/>
        <v>452151</v>
      </c>
      <c r="G864" s="13">
        <v>45215</v>
      </c>
      <c r="H864" s="14" t="s">
        <v>42</v>
      </c>
      <c r="I864" s="14" t="s">
        <v>22</v>
      </c>
      <c r="J864" s="14" t="s">
        <v>9</v>
      </c>
      <c r="K864" s="14" t="s">
        <v>10</v>
      </c>
      <c r="L864" s="14" t="s">
        <v>19</v>
      </c>
      <c r="M864" s="14" t="s">
        <v>25</v>
      </c>
      <c r="N864" s="14" t="s">
        <v>13</v>
      </c>
      <c r="O864" s="14" t="s">
        <v>14</v>
      </c>
      <c r="P864" s="14" t="s">
        <v>1366</v>
      </c>
      <c r="Q864" s="12">
        <f t="shared" si="108"/>
        <v>1</v>
      </c>
      <c r="R864" s="12" cm="1">
        <f t="array" ref="R864">SUMPRODUCT(($G$2:$G$3117=G864)*(Q864&gt;$Q$2:$Q$3117))+1</f>
        <v>1</v>
      </c>
      <c r="S864" s="12">
        <f t="shared" si="109"/>
        <v>100763</v>
      </c>
      <c r="T864" cm="1">
        <f t="array" ref="T864">SUMPRODUCT(($G$2:$G$3117=G864)*(S864&gt;$S$2:$S$3117))+1</f>
        <v>1</v>
      </c>
      <c r="U864" t="str">
        <f t="shared" si="110"/>
        <v xml:space="preserve">MUSSELBURGH </v>
      </c>
      <c r="V864">
        <v>0</v>
      </c>
      <c r="W864" t="s">
        <v>11</v>
      </c>
      <c r="X864">
        <f t="shared" si="111"/>
        <v>2023</v>
      </c>
    </row>
    <row r="865" spans="1:24" x14ac:dyDescent="0.25">
      <c r="A865" s="10" t="str">
        <f t="shared" si="104"/>
        <v/>
      </c>
      <c r="B865" s="10" t="str">
        <f t="shared" si="105"/>
        <v/>
      </c>
      <c r="C865" s="10" t="str">
        <f t="shared" si="106"/>
        <v>Afternoon45238</v>
      </c>
      <c r="D865" s="5" t="str">
        <f>IF('by region'!$C$2="Any","Any",'Fixture list'!W865)&amp;M865&amp;IF('by region'!$I$2="Any","Any",N865)&amp;G865</f>
        <v>AnyJumpAny45238</v>
      </c>
      <c r="E865" s="5" t="e">
        <f>IF(I865=#REF!,'Fixture list'!G865,"")</f>
        <v>#REF!</v>
      </c>
      <c r="F865" s="5" t="str">
        <f t="shared" si="107"/>
        <v>452382</v>
      </c>
      <c r="G865" s="13">
        <v>45238</v>
      </c>
      <c r="H865" s="14" t="s">
        <v>27</v>
      </c>
      <c r="I865" s="14" t="s">
        <v>22</v>
      </c>
      <c r="J865" s="14" t="s">
        <v>9</v>
      </c>
      <c r="K865" s="14" t="s">
        <v>10</v>
      </c>
      <c r="L865" s="14" t="s">
        <v>17</v>
      </c>
      <c r="M865" s="14" t="s">
        <v>12</v>
      </c>
      <c r="N865" s="14" t="s">
        <v>13</v>
      </c>
      <c r="O865" s="14" t="s">
        <v>14</v>
      </c>
      <c r="P865" s="14" t="s">
        <v>1458</v>
      </c>
      <c r="Q865" s="12">
        <f t="shared" si="108"/>
        <v>1</v>
      </c>
      <c r="R865" s="12" cm="1">
        <f t="array" ref="R865">SUMPRODUCT(($G$2:$G$3117=G865)*(Q865&gt;$Q$2:$Q$3117))+1</f>
        <v>1</v>
      </c>
      <c r="S865" s="12">
        <f t="shared" si="109"/>
        <v>100760</v>
      </c>
      <c r="T865" cm="1">
        <f t="array" ref="T865">SUMPRODUCT(($G$2:$G$3117=G865)*(S865&gt;$S$2:$S$3117))+1</f>
        <v>2</v>
      </c>
      <c r="U865" t="str">
        <f t="shared" si="110"/>
        <v xml:space="preserve">Musselburgh </v>
      </c>
      <c r="V865">
        <v>0</v>
      </c>
      <c r="W865" t="s">
        <v>17</v>
      </c>
      <c r="X865">
        <f t="shared" si="111"/>
        <v>2023</v>
      </c>
    </row>
    <row r="866" spans="1:24" x14ac:dyDescent="0.25">
      <c r="A866" s="10" t="str">
        <f t="shared" si="104"/>
        <v/>
      </c>
      <c r="B866" s="10" t="str">
        <f t="shared" si="105"/>
        <v/>
      </c>
      <c r="C866" s="10" t="str">
        <f t="shared" si="106"/>
        <v>Afternoon45260</v>
      </c>
      <c r="D866" s="5" t="str">
        <f>IF('by region'!$C$2="Any","Any",'Fixture list'!W866)&amp;M866&amp;IF('by region'!$I$2="Any","Any",N866)&amp;G866</f>
        <v>AnyJumpAny45260</v>
      </c>
      <c r="E866" s="5" t="e">
        <f>IF(I866=#REF!,'Fixture list'!G866,"")</f>
        <v>#REF!</v>
      </c>
      <c r="F866" s="5" t="str">
        <f t="shared" si="107"/>
        <v>452601</v>
      </c>
      <c r="G866" s="13">
        <v>45260</v>
      </c>
      <c r="H866" s="14" t="s">
        <v>34</v>
      </c>
      <c r="I866" s="14" t="s">
        <v>22</v>
      </c>
      <c r="J866" s="14" t="s">
        <v>9</v>
      </c>
      <c r="K866" s="14" t="s">
        <v>10</v>
      </c>
      <c r="L866" s="14" t="s">
        <v>19</v>
      </c>
      <c r="M866" s="14" t="s">
        <v>12</v>
      </c>
      <c r="N866" s="14" t="s">
        <v>13</v>
      </c>
      <c r="O866" s="14" t="s">
        <v>14</v>
      </c>
      <c r="P866" s="14" t="s">
        <v>1535</v>
      </c>
      <c r="Q866" s="12">
        <f t="shared" si="108"/>
        <v>1</v>
      </c>
      <c r="R866" s="12" cm="1">
        <f t="array" ref="R866">SUMPRODUCT(($G$2:$G$3117=G866)*(Q866&gt;$Q$2:$Q$3117))+1</f>
        <v>1</v>
      </c>
      <c r="S866" s="12">
        <f t="shared" si="109"/>
        <v>100758</v>
      </c>
      <c r="T866" cm="1">
        <f t="array" ref="T866">SUMPRODUCT(($G$2:$G$3117=G866)*(S866&gt;$S$2:$S$3117))+1</f>
        <v>1</v>
      </c>
      <c r="U866" t="str">
        <f t="shared" si="110"/>
        <v xml:space="preserve">Musselburgh </v>
      </c>
      <c r="V866">
        <v>0</v>
      </c>
      <c r="W866" t="s">
        <v>19</v>
      </c>
      <c r="X866">
        <f t="shared" si="111"/>
        <v>2023</v>
      </c>
    </row>
    <row r="867" spans="1:24" x14ac:dyDescent="0.25">
      <c r="A867" s="10" t="str">
        <f t="shared" si="104"/>
        <v/>
      </c>
      <c r="B867" s="10" t="str">
        <f t="shared" si="105"/>
        <v/>
      </c>
      <c r="C867" s="10" t="str">
        <f t="shared" si="106"/>
        <v>Afternoon45261</v>
      </c>
      <c r="D867" s="5" t="str">
        <f>IF('by region'!$C$2="Any","Any",'Fixture list'!W867)&amp;M867&amp;IF('by region'!$I$2="Any","Any",N867)&amp;G867</f>
        <v>AnyJumpAny45261</v>
      </c>
      <c r="E867" s="5" t="e">
        <f>IF(I867=#REF!,'Fixture list'!G867,"")</f>
        <v>#REF!</v>
      </c>
      <c r="F867" s="5" t="str">
        <f t="shared" si="107"/>
        <v>452611</v>
      </c>
      <c r="G867" s="13">
        <v>45261</v>
      </c>
      <c r="H867" s="14" t="s">
        <v>35</v>
      </c>
      <c r="I867" s="14" t="s">
        <v>22</v>
      </c>
      <c r="J867" s="14" t="s">
        <v>9</v>
      </c>
      <c r="K867" s="14" t="s">
        <v>10</v>
      </c>
      <c r="L867" s="14" t="s">
        <v>17</v>
      </c>
      <c r="M867" s="14" t="s">
        <v>12</v>
      </c>
      <c r="N867" s="14" t="s">
        <v>13</v>
      </c>
      <c r="O867" s="14" t="s">
        <v>14</v>
      </c>
      <c r="P867" s="14" t="s">
        <v>1540</v>
      </c>
      <c r="Q867" s="12">
        <f t="shared" si="108"/>
        <v>1</v>
      </c>
      <c r="R867" s="12" cm="1">
        <f t="array" ref="R867">SUMPRODUCT(($G$2:$G$3117=G867)*(Q867&gt;$Q$2:$Q$3117))+1</f>
        <v>1</v>
      </c>
      <c r="S867" s="12">
        <f t="shared" si="109"/>
        <v>100744</v>
      </c>
      <c r="T867" cm="1">
        <f t="array" ref="T867">SUMPRODUCT(($G$2:$G$3117=G867)*(S867&gt;$S$2:$S$3117))+1</f>
        <v>1</v>
      </c>
      <c r="U867" t="str">
        <f t="shared" si="110"/>
        <v xml:space="preserve">Musselburgh </v>
      </c>
      <c r="V867">
        <v>0</v>
      </c>
      <c r="W867" t="s">
        <v>11</v>
      </c>
      <c r="X867">
        <f t="shared" si="111"/>
        <v>2023</v>
      </c>
    </row>
    <row r="868" spans="1:24" x14ac:dyDescent="0.25">
      <c r="A868" s="10" t="str">
        <f t="shared" si="104"/>
        <v/>
      </c>
      <c r="B868" s="10" t="str">
        <f t="shared" si="105"/>
        <v/>
      </c>
      <c r="C868" s="10" t="str">
        <f t="shared" si="106"/>
        <v>Afternoon45278</v>
      </c>
      <c r="D868" s="5" t="str">
        <f>IF('by region'!$C$2="Any","Any",'Fixture list'!W868)&amp;M868&amp;IF('by region'!$I$2="Any","Any",N868)&amp;G868</f>
        <v>AnyJumpAny45278</v>
      </c>
      <c r="E868" s="5" t="e">
        <f>IF(I868=#REF!,'Fixture list'!G868,"")</f>
        <v>#REF!</v>
      </c>
      <c r="F868" s="5" t="str">
        <f t="shared" si="107"/>
        <v>452781</v>
      </c>
      <c r="G868" s="13">
        <v>45278</v>
      </c>
      <c r="H868" s="14" t="s">
        <v>42</v>
      </c>
      <c r="I868" s="14" t="s">
        <v>22</v>
      </c>
      <c r="J868" s="14" t="s">
        <v>9</v>
      </c>
      <c r="K868" s="14" t="s">
        <v>10</v>
      </c>
      <c r="L868" s="14" t="s">
        <v>19</v>
      </c>
      <c r="M868" s="14" t="s">
        <v>12</v>
      </c>
      <c r="N868" s="14" t="s">
        <v>13</v>
      </c>
      <c r="O868" s="14" t="s">
        <v>14</v>
      </c>
      <c r="P868" s="14" t="s">
        <v>1599</v>
      </c>
      <c r="Q868" s="12">
        <f t="shared" si="108"/>
        <v>1</v>
      </c>
      <c r="R868" s="12" cm="1">
        <f t="array" ref="R868">SUMPRODUCT(($G$2:$G$3117=G868)*(Q868&gt;$Q$2:$Q$3117))+1</f>
        <v>1</v>
      </c>
      <c r="S868" s="12">
        <f t="shared" si="109"/>
        <v>100742</v>
      </c>
      <c r="T868" cm="1">
        <f t="array" ref="T868">SUMPRODUCT(($G$2:$G$3117=G868)*(S868&gt;$S$2:$S$3117))+1</f>
        <v>1</v>
      </c>
      <c r="U868" t="str">
        <f t="shared" si="110"/>
        <v xml:space="preserve">Musselburgh </v>
      </c>
      <c r="V868">
        <v>0</v>
      </c>
      <c r="W868" t="s">
        <v>11</v>
      </c>
      <c r="X868">
        <f t="shared" si="111"/>
        <v>2023</v>
      </c>
    </row>
    <row r="869" spans="1:24" x14ac:dyDescent="0.25">
      <c r="A869" s="10" t="str">
        <f t="shared" si="104"/>
        <v/>
      </c>
      <c r="B869" s="10" t="str">
        <f t="shared" si="105"/>
        <v/>
      </c>
      <c r="C869" s="10" t="str">
        <f t="shared" si="106"/>
        <v>Afternoon44944</v>
      </c>
      <c r="D869" s="5" t="str">
        <f>IF('by region'!$C$2="Any","Any",'Fixture list'!W869)&amp;M869&amp;IF('by region'!$I$2="Any","Any",N869)&amp;G869</f>
        <v>AnyJumpAny44944</v>
      </c>
      <c r="E869" s="5" t="e">
        <f>IF(I869=#REF!,'Fixture list'!G869,"")</f>
        <v>#REF!</v>
      </c>
      <c r="F869" s="5" t="str">
        <f t="shared" si="107"/>
        <v>449441</v>
      </c>
      <c r="G869" s="13">
        <v>44944</v>
      </c>
      <c r="H869" s="14" t="s">
        <v>27</v>
      </c>
      <c r="I869" s="14" t="s">
        <v>51</v>
      </c>
      <c r="J869" s="14" t="s">
        <v>9</v>
      </c>
      <c r="K869" s="14" t="s">
        <v>10</v>
      </c>
      <c r="L869" s="14" t="s">
        <v>19</v>
      </c>
      <c r="M869" s="14" t="s">
        <v>12</v>
      </c>
      <c r="N869" s="14" t="s">
        <v>13</v>
      </c>
      <c r="O869" s="14" t="s">
        <v>14</v>
      </c>
      <c r="P869" s="14" t="s">
        <v>225</v>
      </c>
      <c r="Q869" s="12">
        <f t="shared" si="108"/>
        <v>1</v>
      </c>
      <c r="R869" s="12" cm="1">
        <f t="array" ref="R869">SUMPRODUCT(($G$2:$G$3117=G869)*(Q869&gt;$Q$2:$Q$3117))+1</f>
        <v>1</v>
      </c>
      <c r="S869" s="12">
        <f t="shared" si="109"/>
        <v>101154</v>
      </c>
      <c r="T869" cm="1">
        <f t="array" ref="T869">SUMPRODUCT(($G$2:$G$3117=G869)*(S869&gt;$S$2:$S$3117))+1</f>
        <v>1</v>
      </c>
      <c r="U869" t="str">
        <f t="shared" si="110"/>
        <v xml:space="preserve">Newbury </v>
      </c>
      <c r="V869">
        <v>0</v>
      </c>
      <c r="W869" t="s">
        <v>17</v>
      </c>
      <c r="X869">
        <f t="shared" si="111"/>
        <v>2023</v>
      </c>
    </row>
    <row r="870" spans="1:24" x14ac:dyDescent="0.25">
      <c r="A870" s="10" t="str">
        <f t="shared" si="104"/>
        <v/>
      </c>
      <c r="B870" s="10" t="str">
        <f t="shared" si="105"/>
        <v/>
      </c>
      <c r="C870" s="10" t="str">
        <f t="shared" si="106"/>
        <v>Afternoon44968</v>
      </c>
      <c r="D870" s="5" t="str">
        <f>IF('by region'!$C$2="Any","Any",'Fixture list'!W870)&amp;M870&amp;IF('by region'!$I$2="Any","Any",N870)&amp;G870</f>
        <v>AnyJumpAny44968</v>
      </c>
      <c r="E870" s="5" t="e">
        <f>IF(I870=#REF!,'Fixture list'!G870,"")</f>
        <v>#REF!</v>
      </c>
      <c r="F870" s="5" t="str">
        <f t="shared" si="107"/>
        <v>449682</v>
      </c>
      <c r="G870" s="13">
        <v>44968</v>
      </c>
      <c r="H870" s="14" t="s">
        <v>37</v>
      </c>
      <c r="I870" s="14" t="s">
        <v>51</v>
      </c>
      <c r="J870" s="14" t="s">
        <v>9</v>
      </c>
      <c r="K870" s="14" t="s">
        <v>10</v>
      </c>
      <c r="L870" s="14" t="s">
        <v>19</v>
      </c>
      <c r="M870" s="14" t="s">
        <v>12</v>
      </c>
      <c r="N870" s="14" t="s">
        <v>13</v>
      </c>
      <c r="O870" s="14" t="s">
        <v>14</v>
      </c>
      <c r="P870" s="14" t="s">
        <v>312</v>
      </c>
      <c r="Q870" s="12">
        <f t="shared" si="108"/>
        <v>1</v>
      </c>
      <c r="R870" s="12" cm="1">
        <f t="array" ref="R870">SUMPRODUCT(($G$2:$G$3117=G870)*(Q870&gt;$Q$2:$Q$3117))+1</f>
        <v>1</v>
      </c>
      <c r="S870" s="12">
        <f t="shared" si="109"/>
        <v>101155</v>
      </c>
      <c r="T870" cm="1">
        <f t="array" ref="T870">SUMPRODUCT(($G$2:$G$3117=G870)*(S870&gt;$S$2:$S$3117))+1</f>
        <v>2</v>
      </c>
      <c r="U870" t="str">
        <f t="shared" si="110"/>
        <v xml:space="preserve">Newbury </v>
      </c>
      <c r="V870">
        <v>0</v>
      </c>
      <c r="W870" t="s">
        <v>11</v>
      </c>
      <c r="X870">
        <f t="shared" si="111"/>
        <v>2023</v>
      </c>
    </row>
    <row r="871" spans="1:24" x14ac:dyDescent="0.25">
      <c r="A871" s="10" t="str">
        <f t="shared" si="104"/>
        <v/>
      </c>
      <c r="B871" s="10" t="str">
        <f t="shared" si="105"/>
        <v/>
      </c>
      <c r="C871" s="10" t="str">
        <f t="shared" si="106"/>
        <v>Afternoon44976</v>
      </c>
      <c r="D871" s="5" t="str">
        <f>IF('by region'!$C$2="Any","Any",'Fixture list'!W871)&amp;M871&amp;IF('by region'!$I$2="Any","Any",N871)&amp;G871</f>
        <v>AnyJumpAny44976</v>
      </c>
      <c r="E871" s="5" t="e">
        <f>IF(I871=#REF!,'Fixture list'!G871,"")</f>
        <v>#REF!</v>
      </c>
      <c r="F871" s="5" t="str">
        <f t="shared" si="107"/>
        <v>449762</v>
      </c>
      <c r="G871" s="13">
        <v>44976</v>
      </c>
      <c r="H871" s="14" t="s">
        <v>40</v>
      </c>
      <c r="I871" s="14" t="s">
        <v>51</v>
      </c>
      <c r="J871" s="14" t="s">
        <v>9</v>
      </c>
      <c r="K871" s="14" t="s">
        <v>30</v>
      </c>
      <c r="L871" s="14" t="s">
        <v>30</v>
      </c>
      <c r="M871" s="14" t="s">
        <v>12</v>
      </c>
      <c r="N871" s="14" t="s">
        <v>30</v>
      </c>
      <c r="O871" s="14" t="s">
        <v>21</v>
      </c>
      <c r="P871" s="14" t="s">
        <v>340</v>
      </c>
      <c r="Q871" s="12">
        <f t="shared" si="108"/>
        <v>1</v>
      </c>
      <c r="R871" s="12" cm="1">
        <f t="array" ref="R871">SUMPRODUCT(($G$2:$G$3117=G871)*(Q871&gt;$Q$2:$Q$3117))+1</f>
        <v>1</v>
      </c>
      <c r="S871" s="12">
        <f t="shared" si="109"/>
        <v>112140</v>
      </c>
      <c r="T871" cm="1">
        <f t="array" ref="T871">SUMPRODUCT(($G$2:$G$3117=G871)*(S871&gt;$S$2:$S$3117))+1</f>
        <v>2</v>
      </c>
      <c r="U871" t="str">
        <f t="shared" si="110"/>
        <v xml:space="preserve">Newbury </v>
      </c>
      <c r="V871">
        <v>0</v>
      </c>
      <c r="W871" t="s">
        <v>19</v>
      </c>
      <c r="X871">
        <f t="shared" si="111"/>
        <v>2023</v>
      </c>
    </row>
    <row r="872" spans="1:24" x14ac:dyDescent="0.25">
      <c r="A872" s="10" t="str">
        <f t="shared" si="104"/>
        <v/>
      </c>
      <c r="B872" s="10" t="str">
        <f t="shared" si="105"/>
        <v/>
      </c>
      <c r="C872" s="10" t="str">
        <f t="shared" si="106"/>
        <v>Afternoon44988</v>
      </c>
      <c r="D872" s="5" t="str">
        <f>IF('by region'!$C$2="Any","Any",'Fixture list'!W872)&amp;M872&amp;IF('by region'!$I$2="Any","Any",N872)&amp;G872</f>
        <v>AnyJumpAny44988</v>
      </c>
      <c r="E872" s="5" t="e">
        <f>IF(I872=#REF!,'Fixture list'!G872,"")</f>
        <v>#REF!</v>
      </c>
      <c r="F872" s="5" t="str">
        <f t="shared" si="107"/>
        <v>449882</v>
      </c>
      <c r="G872" s="13">
        <v>44988</v>
      </c>
      <c r="H872" s="14" t="s">
        <v>35</v>
      </c>
      <c r="I872" s="14" t="s">
        <v>51</v>
      </c>
      <c r="J872" s="14" t="s">
        <v>9</v>
      </c>
      <c r="K872" s="14" t="s">
        <v>10</v>
      </c>
      <c r="L872" s="14" t="s">
        <v>19</v>
      </c>
      <c r="M872" s="14" t="s">
        <v>12</v>
      </c>
      <c r="N872" s="14" t="s">
        <v>13</v>
      </c>
      <c r="O872" s="14" t="s">
        <v>14</v>
      </c>
      <c r="P872" s="14" t="s">
        <v>384</v>
      </c>
      <c r="Q872" s="12">
        <f t="shared" si="108"/>
        <v>1</v>
      </c>
      <c r="R872" s="12" cm="1">
        <f t="array" ref="R872">SUMPRODUCT(($G$2:$G$3117=G872)*(Q872&gt;$Q$2:$Q$3117))+1</f>
        <v>1</v>
      </c>
      <c r="S872" s="12">
        <f t="shared" si="109"/>
        <v>101156</v>
      </c>
      <c r="T872" cm="1">
        <f t="array" ref="T872">SUMPRODUCT(($G$2:$G$3117=G872)*(S872&gt;$S$2:$S$3117))+1</f>
        <v>2</v>
      </c>
      <c r="U872" t="str">
        <f t="shared" si="110"/>
        <v xml:space="preserve">Newbury </v>
      </c>
      <c r="V872">
        <v>0</v>
      </c>
      <c r="W872" t="s">
        <v>19</v>
      </c>
      <c r="X872">
        <f t="shared" si="111"/>
        <v>2023</v>
      </c>
    </row>
    <row r="873" spans="1:24" x14ac:dyDescent="0.25">
      <c r="A873" s="10" t="str">
        <f t="shared" si="104"/>
        <v/>
      </c>
      <c r="B873" s="10" t="str">
        <f t="shared" si="105"/>
        <v/>
      </c>
      <c r="C873" s="10" t="str">
        <f t="shared" si="106"/>
        <v>Afternoon44989</v>
      </c>
      <c r="D873" s="5" t="str">
        <f>IF('by region'!$C$2="Any","Any",'Fixture list'!W873)&amp;M873&amp;IF('by region'!$I$2="Any","Any",N873)&amp;G873</f>
        <v>AnyJumpAny44989</v>
      </c>
      <c r="E873" s="5" t="e">
        <f>IF(I873=#REF!,'Fixture list'!G873,"")</f>
        <v>#REF!</v>
      </c>
      <c r="F873" s="5" t="str">
        <f t="shared" si="107"/>
        <v>449894</v>
      </c>
      <c r="G873" s="13">
        <v>44989</v>
      </c>
      <c r="H873" s="14" t="s">
        <v>37</v>
      </c>
      <c r="I873" s="14" t="s">
        <v>51</v>
      </c>
      <c r="J873" s="14" t="s">
        <v>9</v>
      </c>
      <c r="K873" s="14" t="s">
        <v>10</v>
      </c>
      <c r="L873" s="14" t="s">
        <v>19</v>
      </c>
      <c r="M873" s="14" t="s">
        <v>12</v>
      </c>
      <c r="N873" s="14" t="s">
        <v>13</v>
      </c>
      <c r="O873" s="14" t="s">
        <v>14</v>
      </c>
      <c r="P873" s="14" t="s">
        <v>389</v>
      </c>
      <c r="Q873" s="12">
        <f t="shared" si="108"/>
        <v>1</v>
      </c>
      <c r="R873" s="12" cm="1">
        <f t="array" ref="R873">SUMPRODUCT(($G$2:$G$3117=G873)*(Q873&gt;$Q$2:$Q$3117))+1</f>
        <v>1</v>
      </c>
      <c r="S873" s="12">
        <f t="shared" si="109"/>
        <v>101157</v>
      </c>
      <c r="T873" cm="1">
        <f t="array" ref="T873">SUMPRODUCT(($G$2:$G$3117=G873)*(S873&gt;$S$2:$S$3117))+1</f>
        <v>4</v>
      </c>
      <c r="U873" t="str">
        <f t="shared" si="110"/>
        <v xml:space="preserve">Newbury </v>
      </c>
      <c r="V873">
        <v>0</v>
      </c>
      <c r="W873" t="s">
        <v>19</v>
      </c>
      <c r="X873">
        <f t="shared" si="111"/>
        <v>2023</v>
      </c>
    </row>
    <row r="874" spans="1:24" x14ac:dyDescent="0.25">
      <c r="A874" s="10" t="str">
        <f t="shared" si="104"/>
        <v/>
      </c>
      <c r="B874" s="10" t="str">
        <f t="shared" si="105"/>
        <v/>
      </c>
      <c r="C874" s="10" t="str">
        <f t="shared" si="106"/>
        <v>Afternoon45009</v>
      </c>
      <c r="D874" s="5" t="str">
        <f>IF('by region'!$C$2="Any","Any",'Fixture list'!W874)&amp;M874&amp;IF('by region'!$I$2="Any","Any",N874)&amp;G874</f>
        <v>AnyJumpAny45009</v>
      </c>
      <c r="E874" s="5" t="e">
        <f>IF(I874=#REF!,'Fixture list'!G874,"")</f>
        <v>#REF!</v>
      </c>
      <c r="F874" s="5" t="str">
        <f t="shared" si="107"/>
        <v>450092</v>
      </c>
      <c r="G874" s="13">
        <v>45009</v>
      </c>
      <c r="H874" s="14" t="s">
        <v>35</v>
      </c>
      <c r="I874" s="14" t="s">
        <v>51</v>
      </c>
      <c r="J874" s="14" t="s">
        <v>9</v>
      </c>
      <c r="K874" s="14" t="s">
        <v>10</v>
      </c>
      <c r="L874" s="14" t="s">
        <v>19</v>
      </c>
      <c r="M874" s="14" t="s">
        <v>12</v>
      </c>
      <c r="N874" s="14" t="s">
        <v>13</v>
      </c>
      <c r="O874" s="14" t="s">
        <v>14</v>
      </c>
      <c r="P874" s="14" t="s">
        <v>460</v>
      </c>
      <c r="Q874" s="12">
        <f t="shared" si="108"/>
        <v>1</v>
      </c>
      <c r="R874" s="12" cm="1">
        <f t="array" ref="R874">SUMPRODUCT(($G$2:$G$3117=G874)*(Q874&gt;$Q$2:$Q$3117))+1</f>
        <v>1</v>
      </c>
      <c r="S874" s="12">
        <f t="shared" si="109"/>
        <v>101158</v>
      </c>
      <c r="T874" cm="1">
        <f t="array" ref="T874">SUMPRODUCT(($G$2:$G$3117=G874)*(S874&gt;$S$2:$S$3117))+1</f>
        <v>2</v>
      </c>
      <c r="U874" t="str">
        <f t="shared" si="110"/>
        <v xml:space="preserve">Newbury </v>
      </c>
      <c r="V874">
        <v>0</v>
      </c>
      <c r="W874" t="s">
        <v>11</v>
      </c>
      <c r="X874">
        <f t="shared" si="111"/>
        <v>2023</v>
      </c>
    </row>
    <row r="875" spans="1:24" x14ac:dyDescent="0.25">
      <c r="A875" s="10" t="str">
        <f t="shared" si="104"/>
        <v/>
      </c>
      <c r="B875" s="10" t="str">
        <f t="shared" si="105"/>
        <v/>
      </c>
      <c r="C875" s="10" t="str">
        <f t="shared" si="106"/>
        <v>Afternoon45010</v>
      </c>
      <c r="D875" s="5" t="str">
        <f>IF('by region'!$C$2="Any","Any",'Fixture list'!W875)&amp;M875&amp;IF('by region'!$I$2="Any","Any",N875)&amp;G875</f>
        <v>AnyJumpAny45010</v>
      </c>
      <c r="E875" s="5" t="e">
        <f>IF(I875=#REF!,'Fixture list'!G875,"")</f>
        <v>#REF!</v>
      </c>
      <c r="F875" s="5" t="str">
        <f t="shared" si="107"/>
        <v>450103</v>
      </c>
      <c r="G875" s="13">
        <v>45010</v>
      </c>
      <c r="H875" s="14" t="s">
        <v>37</v>
      </c>
      <c r="I875" s="14" t="s">
        <v>51</v>
      </c>
      <c r="J875" s="14" t="s">
        <v>9</v>
      </c>
      <c r="K875" s="14" t="s">
        <v>10</v>
      </c>
      <c r="L875" s="14" t="s">
        <v>19</v>
      </c>
      <c r="M875" s="14" t="s">
        <v>12</v>
      </c>
      <c r="N875" s="14" t="s">
        <v>13</v>
      </c>
      <c r="O875" s="14" t="s">
        <v>14</v>
      </c>
      <c r="P875" s="14" t="s">
        <v>465</v>
      </c>
      <c r="Q875" s="12">
        <f t="shared" si="108"/>
        <v>1</v>
      </c>
      <c r="R875" s="12" cm="1">
        <f t="array" ref="R875">SUMPRODUCT(($G$2:$G$3117=G875)*(Q875&gt;$Q$2:$Q$3117))+1</f>
        <v>1</v>
      </c>
      <c r="S875" s="12">
        <f t="shared" si="109"/>
        <v>101159</v>
      </c>
      <c r="T875" cm="1">
        <f t="array" ref="T875">SUMPRODUCT(($G$2:$G$3117=G875)*(S875&gt;$S$2:$S$3117))+1</f>
        <v>3</v>
      </c>
      <c r="U875" t="str">
        <f t="shared" si="110"/>
        <v xml:space="preserve">Newbury </v>
      </c>
      <c r="V875">
        <v>0</v>
      </c>
      <c r="W875" t="s">
        <v>19</v>
      </c>
      <c r="X875">
        <f t="shared" si="111"/>
        <v>2023</v>
      </c>
    </row>
    <row r="876" spans="1:24" x14ac:dyDescent="0.25">
      <c r="A876" s="10" t="str">
        <f t="shared" si="104"/>
        <v/>
      </c>
      <c r="B876" s="10" t="str">
        <f t="shared" si="105"/>
        <v/>
      </c>
      <c r="C876" s="10" t="str">
        <f t="shared" si="106"/>
        <v>Afternoon45037</v>
      </c>
      <c r="D876" s="5" t="str">
        <f>IF('by region'!$C$2="Any","Any",'Fixture list'!W876)&amp;M876&amp;IF('by region'!$I$2="Any","Any",N876)&amp;G876</f>
        <v>AnyFlatAny45037</v>
      </c>
      <c r="E876" s="5" t="e">
        <f>IF(I876=#REF!,'Fixture list'!G876,"")</f>
        <v>#REF!</v>
      </c>
      <c r="F876" s="5" t="str">
        <f t="shared" si="107"/>
        <v>450373</v>
      </c>
      <c r="G876" s="13">
        <v>45037</v>
      </c>
      <c r="H876" s="14" t="s">
        <v>35</v>
      </c>
      <c r="I876" s="14" t="s">
        <v>51</v>
      </c>
      <c r="J876" s="14" t="s">
        <v>9</v>
      </c>
      <c r="K876" s="14" t="s">
        <v>10</v>
      </c>
      <c r="L876" s="14" t="s">
        <v>19</v>
      </c>
      <c r="M876" s="14" t="s">
        <v>25</v>
      </c>
      <c r="N876" s="14" t="s">
        <v>13</v>
      </c>
      <c r="O876" s="14" t="s">
        <v>14</v>
      </c>
      <c r="P876" s="14" t="s">
        <v>564</v>
      </c>
      <c r="Q876" s="12">
        <f t="shared" si="108"/>
        <v>1</v>
      </c>
      <c r="R876" s="12" cm="1">
        <f t="array" ref="R876">SUMPRODUCT(($G$2:$G$3117=G876)*(Q876&gt;$Q$2:$Q$3117))+1</f>
        <v>1</v>
      </c>
      <c r="S876" s="12">
        <f t="shared" si="109"/>
        <v>101160</v>
      </c>
      <c r="T876" cm="1">
        <f t="array" ref="T876">SUMPRODUCT(($G$2:$G$3117=G876)*(S876&gt;$S$2:$S$3117))+1</f>
        <v>3</v>
      </c>
      <c r="U876" t="str">
        <f t="shared" si="110"/>
        <v xml:space="preserve">NEWBURY </v>
      </c>
      <c r="V876">
        <v>0</v>
      </c>
      <c r="W876" t="s">
        <v>30</v>
      </c>
      <c r="X876">
        <f t="shared" si="111"/>
        <v>2023</v>
      </c>
    </row>
    <row r="877" spans="1:24" x14ac:dyDescent="0.25">
      <c r="A877" s="10" t="str">
        <f t="shared" si="104"/>
        <v/>
      </c>
      <c r="B877" s="10" t="str">
        <f t="shared" si="105"/>
        <v/>
      </c>
      <c r="C877" s="10" t="str">
        <f t="shared" si="106"/>
        <v>Afternoon45038</v>
      </c>
      <c r="D877" s="5" t="str">
        <f>IF('by region'!$C$2="Any","Any",'Fixture list'!W877)&amp;M877&amp;IF('by region'!$I$2="Any","Any",N877)&amp;G877</f>
        <v>AnyFlatAny45038</v>
      </c>
      <c r="E877" s="5" t="e">
        <f>IF(I877=#REF!,'Fixture list'!G877,"")</f>
        <v>#REF!</v>
      </c>
      <c r="F877" s="5" t="str">
        <f t="shared" si="107"/>
        <v>450383</v>
      </c>
      <c r="G877" s="13">
        <v>45038</v>
      </c>
      <c r="H877" s="14" t="s">
        <v>37</v>
      </c>
      <c r="I877" s="14" t="s">
        <v>51</v>
      </c>
      <c r="J877" s="14" t="s">
        <v>9</v>
      </c>
      <c r="K877" s="14" t="s">
        <v>10</v>
      </c>
      <c r="L877" s="14" t="s">
        <v>19</v>
      </c>
      <c r="M877" s="14" t="s">
        <v>25</v>
      </c>
      <c r="N877" s="14" t="s">
        <v>13</v>
      </c>
      <c r="O877" s="14" t="s">
        <v>14</v>
      </c>
      <c r="P877" s="14" t="s">
        <v>569</v>
      </c>
      <c r="Q877" s="12">
        <f t="shared" si="108"/>
        <v>1</v>
      </c>
      <c r="R877" s="12" cm="1">
        <f t="array" ref="R877">SUMPRODUCT(($G$2:$G$3117=G877)*(Q877&gt;$Q$2:$Q$3117))+1</f>
        <v>1</v>
      </c>
      <c r="S877" s="12">
        <f t="shared" si="109"/>
        <v>101161</v>
      </c>
      <c r="T877" cm="1">
        <f t="array" ref="T877">SUMPRODUCT(($G$2:$G$3117=G877)*(S877&gt;$S$2:$S$3117))+1</f>
        <v>3</v>
      </c>
      <c r="U877" t="str">
        <f t="shared" si="110"/>
        <v xml:space="preserve">NEWBURY </v>
      </c>
      <c r="V877">
        <v>0</v>
      </c>
      <c r="W877" t="s">
        <v>17</v>
      </c>
      <c r="X877">
        <f t="shared" si="111"/>
        <v>2023</v>
      </c>
    </row>
    <row r="878" spans="1:24" x14ac:dyDescent="0.25">
      <c r="A878" s="10" t="str">
        <f t="shared" si="104"/>
        <v/>
      </c>
      <c r="B878" s="10" t="str">
        <f t="shared" si="105"/>
        <v/>
      </c>
      <c r="C878" s="10" t="str">
        <f t="shared" si="106"/>
        <v>Afternoon45065</v>
      </c>
      <c r="D878" s="5" t="str">
        <f>IF('by region'!$C$2="Any","Any",'Fixture list'!W878)&amp;M878&amp;IF('by region'!$I$2="Any","Any",N878)&amp;G878</f>
        <v>AnyFlatAny45065</v>
      </c>
      <c r="E878" s="5" t="e">
        <f>IF(I878=#REF!,'Fixture list'!G878,"")</f>
        <v>#REF!</v>
      </c>
      <c r="F878" s="5" t="str">
        <f t="shared" si="107"/>
        <v>450651</v>
      </c>
      <c r="G878" s="13">
        <v>45065</v>
      </c>
      <c r="H878" s="14" t="s">
        <v>35</v>
      </c>
      <c r="I878" s="14" t="s">
        <v>51</v>
      </c>
      <c r="J878" s="14" t="s">
        <v>9</v>
      </c>
      <c r="K878" s="14" t="s">
        <v>10</v>
      </c>
      <c r="L878" s="14" t="s">
        <v>19</v>
      </c>
      <c r="M878" s="14" t="s">
        <v>25</v>
      </c>
      <c r="N878" s="14" t="s">
        <v>13</v>
      </c>
      <c r="O878" s="14" t="s">
        <v>14</v>
      </c>
      <c r="P878" s="14" t="s">
        <v>693</v>
      </c>
      <c r="Q878" s="12">
        <f t="shared" si="108"/>
        <v>1</v>
      </c>
      <c r="R878" s="12" cm="1">
        <f t="array" ref="R878">SUMPRODUCT(($G$2:$G$3117=G878)*(Q878&gt;$Q$2:$Q$3117))+1</f>
        <v>1</v>
      </c>
      <c r="S878" s="12">
        <f t="shared" si="109"/>
        <v>101162</v>
      </c>
      <c r="T878" cm="1">
        <f t="array" ref="T878">SUMPRODUCT(($G$2:$G$3117=G878)*(S878&gt;$S$2:$S$3117))+1</f>
        <v>1</v>
      </c>
      <c r="U878" t="str">
        <f t="shared" si="110"/>
        <v xml:space="preserve">NEWBURY </v>
      </c>
      <c r="V878">
        <v>0</v>
      </c>
      <c r="W878" t="s">
        <v>17</v>
      </c>
      <c r="X878">
        <f t="shared" si="111"/>
        <v>2023</v>
      </c>
    </row>
    <row r="879" spans="1:24" x14ac:dyDescent="0.25">
      <c r="A879" s="10" t="str">
        <f t="shared" si="104"/>
        <v/>
      </c>
      <c r="B879" s="10" t="str">
        <f t="shared" si="105"/>
        <v/>
      </c>
      <c r="C879" s="10" t="str">
        <f t="shared" si="106"/>
        <v>Afternoon45066</v>
      </c>
      <c r="D879" s="5" t="str">
        <f>IF('by region'!$C$2="Any","Any",'Fixture list'!W879)&amp;M879&amp;IF('by region'!$I$2="Any","Any",N879)&amp;G879</f>
        <v>AnyFlatAny45066</v>
      </c>
      <c r="E879" s="5" t="e">
        <f>IF(I879=#REF!,'Fixture list'!G879,"")</f>
        <v>#REF!</v>
      </c>
      <c r="F879" s="5" t="str">
        <f t="shared" si="107"/>
        <v>450662</v>
      </c>
      <c r="G879" s="13">
        <v>45066</v>
      </c>
      <c r="H879" s="14" t="s">
        <v>37</v>
      </c>
      <c r="I879" s="14" t="s">
        <v>51</v>
      </c>
      <c r="J879" s="14" t="s">
        <v>9</v>
      </c>
      <c r="K879" s="14" t="s">
        <v>10</v>
      </c>
      <c r="L879" s="14" t="s">
        <v>19</v>
      </c>
      <c r="M879" s="14" t="s">
        <v>25</v>
      </c>
      <c r="N879" s="14" t="s">
        <v>13</v>
      </c>
      <c r="O879" s="14" t="s">
        <v>14</v>
      </c>
      <c r="P879" s="14" t="s">
        <v>698</v>
      </c>
      <c r="Q879" s="12">
        <f t="shared" si="108"/>
        <v>1</v>
      </c>
      <c r="R879" s="12" cm="1">
        <f t="array" ref="R879">SUMPRODUCT(($G$2:$G$3117=G879)*(Q879&gt;$Q$2:$Q$3117))+1</f>
        <v>1</v>
      </c>
      <c r="S879" s="12">
        <f t="shared" si="109"/>
        <v>101163</v>
      </c>
      <c r="T879" cm="1">
        <f t="array" ref="T879">SUMPRODUCT(($G$2:$G$3117=G879)*(S879&gt;$S$2:$S$3117))+1</f>
        <v>2</v>
      </c>
      <c r="U879" t="str">
        <f t="shared" si="110"/>
        <v xml:space="preserve">NEWBURY </v>
      </c>
      <c r="V879">
        <v>0</v>
      </c>
      <c r="W879" t="s">
        <v>19</v>
      </c>
      <c r="X879">
        <f t="shared" si="111"/>
        <v>2023</v>
      </c>
    </row>
    <row r="880" spans="1:24" x14ac:dyDescent="0.25">
      <c r="A880" s="10" t="str">
        <f t="shared" si="104"/>
        <v/>
      </c>
      <c r="B880" s="10" t="str">
        <f t="shared" si="105"/>
        <v/>
      </c>
      <c r="C880" s="10" t="str">
        <f t="shared" si="106"/>
        <v>Afternoon45084</v>
      </c>
      <c r="D880" s="5" t="str">
        <f>IF('by region'!$C$2="Any","Any",'Fixture list'!W880)&amp;M880&amp;IF('by region'!$I$2="Any","Any",N880)&amp;G880</f>
        <v>AnyFlatAny45084</v>
      </c>
      <c r="E880" s="5" t="e">
        <f>IF(I880=#REF!,'Fixture list'!G880,"")</f>
        <v>#REF!</v>
      </c>
      <c r="F880" s="5" t="str">
        <f t="shared" si="107"/>
        <v>450843</v>
      </c>
      <c r="G880" s="13">
        <v>45084</v>
      </c>
      <c r="H880" s="14" t="s">
        <v>27</v>
      </c>
      <c r="I880" s="14" t="s">
        <v>51</v>
      </c>
      <c r="J880" s="14" t="s">
        <v>9</v>
      </c>
      <c r="K880" s="14" t="s">
        <v>30</v>
      </c>
      <c r="L880" s="14" t="s">
        <v>30</v>
      </c>
      <c r="M880" s="14" t="s">
        <v>25</v>
      </c>
      <c r="N880" s="14" t="s">
        <v>30</v>
      </c>
      <c r="O880" s="14" t="s">
        <v>21</v>
      </c>
      <c r="P880" s="14" t="s">
        <v>783</v>
      </c>
      <c r="Q880" s="12">
        <f t="shared" si="108"/>
        <v>1</v>
      </c>
      <c r="R880" s="12" cm="1">
        <f t="array" ref="R880">SUMPRODUCT(($G$2:$G$3117=G880)*(Q880&gt;$Q$2:$Q$3117))+1</f>
        <v>1</v>
      </c>
      <c r="S880" s="12">
        <f t="shared" si="109"/>
        <v>111857</v>
      </c>
      <c r="T880" cm="1">
        <f t="array" ref="T880">SUMPRODUCT(($G$2:$G$3117=G880)*(S880&gt;$S$2:$S$3117))+1</f>
        <v>3</v>
      </c>
      <c r="U880" t="str">
        <f t="shared" si="110"/>
        <v xml:space="preserve">NEWBURY </v>
      </c>
      <c r="V880">
        <v>0</v>
      </c>
      <c r="W880" t="s">
        <v>17</v>
      </c>
      <c r="X880">
        <f t="shared" si="111"/>
        <v>2023</v>
      </c>
    </row>
    <row r="881" spans="1:24" x14ac:dyDescent="0.25">
      <c r="A881" s="10" t="str">
        <f t="shared" si="104"/>
        <v/>
      </c>
      <c r="B881" s="10" t="str">
        <f t="shared" si="105"/>
        <v/>
      </c>
      <c r="C881" s="10" t="str">
        <f t="shared" si="106"/>
        <v>Afternoon45092</v>
      </c>
      <c r="D881" s="5" t="str">
        <f>IF('by region'!$C$2="Any","Any",'Fixture list'!W881)&amp;M881&amp;IF('by region'!$I$2="Any","Any",N881)&amp;G881</f>
        <v>AnyFlatAny45092</v>
      </c>
      <c r="E881" s="5" t="e">
        <f>IF(I881=#REF!,'Fixture list'!G881,"")</f>
        <v>#REF!</v>
      </c>
      <c r="F881" s="5" t="str">
        <f t="shared" si="107"/>
        <v>450921</v>
      </c>
      <c r="G881" s="13">
        <v>45092</v>
      </c>
      <c r="H881" s="14" t="s">
        <v>34</v>
      </c>
      <c r="I881" s="14" t="s">
        <v>51</v>
      </c>
      <c r="J881" s="14" t="s">
        <v>9</v>
      </c>
      <c r="K881" s="14" t="s">
        <v>10</v>
      </c>
      <c r="L881" s="14" t="s">
        <v>19</v>
      </c>
      <c r="M881" s="14" t="s">
        <v>25</v>
      </c>
      <c r="N881" s="14" t="s">
        <v>13</v>
      </c>
      <c r="O881" s="14" t="s">
        <v>14</v>
      </c>
      <c r="P881" s="14" t="s">
        <v>821</v>
      </c>
      <c r="Q881" s="12">
        <f t="shared" si="108"/>
        <v>1</v>
      </c>
      <c r="R881" s="12" cm="1">
        <f t="array" ref="R881">SUMPRODUCT(($G$2:$G$3117=G881)*(Q881&gt;$Q$2:$Q$3117))+1</f>
        <v>1</v>
      </c>
      <c r="S881" s="12">
        <f t="shared" si="109"/>
        <v>101165</v>
      </c>
      <c r="T881" cm="1">
        <f t="array" ref="T881">SUMPRODUCT(($G$2:$G$3117=G881)*(S881&gt;$S$2:$S$3117))+1</f>
        <v>1</v>
      </c>
      <c r="U881" t="str">
        <f t="shared" si="110"/>
        <v xml:space="preserve">NEWBURY </v>
      </c>
      <c r="V881">
        <v>0</v>
      </c>
      <c r="W881" t="s">
        <v>11</v>
      </c>
      <c r="X881">
        <f t="shared" si="111"/>
        <v>2023</v>
      </c>
    </row>
    <row r="882" spans="1:24" x14ac:dyDescent="0.25">
      <c r="A882" s="10" t="str">
        <f t="shared" si="104"/>
        <v/>
      </c>
      <c r="B882" s="10" t="str">
        <f t="shared" si="105"/>
        <v/>
      </c>
      <c r="C882" s="10" t="str">
        <f t="shared" si="106"/>
        <v>Evening45104</v>
      </c>
      <c r="D882" s="5" t="str">
        <f>IF('by region'!$C$2="Any","Any",'Fixture list'!W882)&amp;M882&amp;IF('by region'!$I$2="Any","Any",N882)&amp;G882</f>
        <v>AnyFlatAny45104</v>
      </c>
      <c r="E882" s="5" t="e">
        <f>IF(I882=#REF!,'Fixture list'!G882,"")</f>
        <v>#REF!</v>
      </c>
      <c r="F882" s="5" t="str">
        <f t="shared" si="107"/>
        <v>451043</v>
      </c>
      <c r="G882" s="13">
        <v>45104</v>
      </c>
      <c r="H882" s="14" t="s">
        <v>7</v>
      </c>
      <c r="I882" s="14" t="s">
        <v>51</v>
      </c>
      <c r="J882" s="14" t="s">
        <v>80</v>
      </c>
      <c r="K882" s="14" t="s">
        <v>10</v>
      </c>
      <c r="L882" s="14" t="s">
        <v>19</v>
      </c>
      <c r="M882" s="14" t="s">
        <v>25</v>
      </c>
      <c r="N882" s="14" t="s">
        <v>13</v>
      </c>
      <c r="O882" s="14" t="s">
        <v>14</v>
      </c>
      <c r="P882" s="14" t="s">
        <v>882</v>
      </c>
      <c r="Q882" s="12">
        <f t="shared" si="108"/>
        <v>2</v>
      </c>
      <c r="R882" s="12" cm="1">
        <f t="array" ref="R882">SUMPRODUCT(($G$2:$G$3117=G882)*(Q882&gt;$Q$2:$Q$3117))+1</f>
        <v>3</v>
      </c>
      <c r="S882" s="12">
        <f t="shared" si="109"/>
        <v>301164</v>
      </c>
      <c r="T882" cm="1">
        <f t="array" ref="T882">SUMPRODUCT(($G$2:$G$3117=G882)*(S882&gt;$S$2:$S$3117))+1</f>
        <v>3</v>
      </c>
      <c r="U882" t="str">
        <f t="shared" si="110"/>
        <v>NEWBURY †</v>
      </c>
      <c r="V882">
        <v>0</v>
      </c>
      <c r="W882" t="s">
        <v>30</v>
      </c>
      <c r="X882">
        <f t="shared" si="111"/>
        <v>2023</v>
      </c>
    </row>
    <row r="883" spans="1:24" x14ac:dyDescent="0.25">
      <c r="A883" s="10" t="str">
        <f t="shared" si="104"/>
        <v/>
      </c>
      <c r="B883" s="10" t="str">
        <f t="shared" si="105"/>
        <v/>
      </c>
      <c r="C883" s="10" t="str">
        <f t="shared" si="106"/>
        <v>Evening45113</v>
      </c>
      <c r="D883" s="5" t="str">
        <f>IF('by region'!$C$2="Any","Any",'Fixture list'!W883)&amp;M883&amp;IF('by region'!$I$2="Any","Any",N883)&amp;G883</f>
        <v>AnyFlatAny45113</v>
      </c>
      <c r="E883" s="5" t="e">
        <f>IF(I883=#REF!,'Fixture list'!G883,"")</f>
        <v>#REF!</v>
      </c>
      <c r="F883" s="5" t="str">
        <f t="shared" si="107"/>
        <v>451135</v>
      </c>
      <c r="G883" s="13">
        <v>45113</v>
      </c>
      <c r="H883" s="14" t="s">
        <v>34</v>
      </c>
      <c r="I883" s="14" t="s">
        <v>51</v>
      </c>
      <c r="J883" s="14" t="s">
        <v>80</v>
      </c>
      <c r="K883" s="14" t="s">
        <v>10</v>
      </c>
      <c r="L883" s="14" t="s">
        <v>19</v>
      </c>
      <c r="M883" s="14" t="s">
        <v>25</v>
      </c>
      <c r="N883" s="14" t="s">
        <v>13</v>
      </c>
      <c r="O883" s="14" t="s">
        <v>14</v>
      </c>
      <c r="P883" s="14" t="s">
        <v>924</v>
      </c>
      <c r="Q883" s="12">
        <f t="shared" si="108"/>
        <v>2</v>
      </c>
      <c r="R883" s="12" cm="1">
        <f t="array" ref="R883">SUMPRODUCT(($G$2:$G$3117=G883)*(Q883&gt;$Q$2:$Q$3117))+1</f>
        <v>4</v>
      </c>
      <c r="S883" s="12">
        <f t="shared" si="109"/>
        <v>401182</v>
      </c>
      <c r="T883" cm="1">
        <f t="array" ref="T883">SUMPRODUCT(($G$2:$G$3117=G883)*(S883&gt;$S$2:$S$3117))+1</f>
        <v>5</v>
      </c>
      <c r="U883" t="str">
        <f t="shared" si="110"/>
        <v>NEWBURY †</v>
      </c>
      <c r="V883">
        <v>0</v>
      </c>
      <c r="W883" t="s">
        <v>19</v>
      </c>
      <c r="X883">
        <f t="shared" si="111"/>
        <v>2023</v>
      </c>
    </row>
    <row r="884" spans="1:24" x14ac:dyDescent="0.25">
      <c r="A884" s="10" t="str">
        <f t="shared" si="104"/>
        <v/>
      </c>
      <c r="B884" s="10" t="str">
        <f t="shared" si="105"/>
        <v/>
      </c>
      <c r="C884" s="10" t="str">
        <f t="shared" si="106"/>
        <v>Evening45120</v>
      </c>
      <c r="D884" s="5" t="str">
        <f>IF('by region'!$C$2="Any","Any",'Fixture list'!W884)&amp;M884&amp;IF('by region'!$I$2="Any","Any",N884)&amp;G884</f>
        <v>AnyFlatAny45120</v>
      </c>
      <c r="E884" s="5" t="e">
        <f>IF(I884=#REF!,'Fixture list'!G884,"")</f>
        <v>#REF!</v>
      </c>
      <c r="F884" s="5" t="str">
        <f t="shared" si="107"/>
        <v>451205</v>
      </c>
      <c r="G884" s="13">
        <v>45120</v>
      </c>
      <c r="H884" s="14" t="s">
        <v>34</v>
      </c>
      <c r="I884" s="14" t="s">
        <v>51</v>
      </c>
      <c r="J884" s="14" t="s">
        <v>80</v>
      </c>
      <c r="K884" s="14" t="s">
        <v>10</v>
      </c>
      <c r="L884" s="14" t="s">
        <v>19</v>
      </c>
      <c r="M884" s="14" t="s">
        <v>25</v>
      </c>
      <c r="N884" s="14" t="s">
        <v>13</v>
      </c>
      <c r="O884" s="14" t="s">
        <v>14</v>
      </c>
      <c r="P884" s="14" t="s">
        <v>957</v>
      </c>
      <c r="Q884" s="12">
        <f t="shared" si="108"/>
        <v>2</v>
      </c>
      <c r="R884" s="12" cm="1">
        <f t="array" ref="R884">SUMPRODUCT(($G$2:$G$3117=G884)*(Q884&gt;$Q$2:$Q$3117))+1</f>
        <v>4</v>
      </c>
      <c r="S884" s="12">
        <f t="shared" si="109"/>
        <v>410182</v>
      </c>
      <c r="T884" cm="1">
        <f t="array" ref="T884">SUMPRODUCT(($G$2:$G$3117=G884)*(S884&gt;$S$2:$S$3117))+1</f>
        <v>5</v>
      </c>
      <c r="U884" t="str">
        <f t="shared" si="110"/>
        <v>NEWBURY †</v>
      </c>
      <c r="V884">
        <v>0</v>
      </c>
      <c r="W884" t="s">
        <v>30</v>
      </c>
      <c r="X884">
        <f t="shared" si="111"/>
        <v>2023</v>
      </c>
    </row>
    <row r="885" spans="1:24" x14ac:dyDescent="0.25">
      <c r="A885" s="10" t="str">
        <f t="shared" si="104"/>
        <v/>
      </c>
      <c r="B885" s="10" t="str">
        <f t="shared" si="105"/>
        <v/>
      </c>
      <c r="C885" s="10" t="str">
        <f t="shared" si="106"/>
        <v>Afternoon45128</v>
      </c>
      <c r="D885" s="5" t="str">
        <f>IF('by region'!$C$2="Any","Any",'Fixture list'!W885)&amp;M885&amp;IF('by region'!$I$2="Any","Any",N885)&amp;G885</f>
        <v>AnyFlatAny45128</v>
      </c>
      <c r="E885" s="5" t="e">
        <f>IF(I885=#REF!,'Fixture list'!G885,"")</f>
        <v>#REF!</v>
      </c>
      <c r="F885" s="5" t="str">
        <f t="shared" si="107"/>
        <v>451282</v>
      </c>
      <c r="G885" s="13">
        <v>45128</v>
      </c>
      <c r="H885" s="14" t="s">
        <v>35</v>
      </c>
      <c r="I885" s="14" t="s">
        <v>51</v>
      </c>
      <c r="J885" s="14" t="s">
        <v>9</v>
      </c>
      <c r="K885" s="14" t="s">
        <v>10</v>
      </c>
      <c r="L885" s="14" t="s">
        <v>19</v>
      </c>
      <c r="M885" s="14" t="s">
        <v>25</v>
      </c>
      <c r="N885" s="14" t="s">
        <v>13</v>
      </c>
      <c r="O885" s="14" t="s">
        <v>14</v>
      </c>
      <c r="P885" s="14" t="s">
        <v>992</v>
      </c>
      <c r="Q885" s="12">
        <f t="shared" si="108"/>
        <v>1</v>
      </c>
      <c r="R885" s="12" cm="1">
        <f t="array" ref="R885">SUMPRODUCT(($G$2:$G$3117=G885)*(Q885&gt;$Q$2:$Q$3117))+1</f>
        <v>1</v>
      </c>
      <c r="S885" s="12">
        <f t="shared" si="109"/>
        <v>101167</v>
      </c>
      <c r="T885" cm="1">
        <f t="array" ref="T885">SUMPRODUCT(($G$2:$G$3117=G885)*(S885&gt;$S$2:$S$3117))+1</f>
        <v>2</v>
      </c>
      <c r="U885" t="str">
        <f t="shared" si="110"/>
        <v xml:space="preserve">NEWBURY </v>
      </c>
      <c r="V885">
        <v>0</v>
      </c>
      <c r="W885" t="s">
        <v>19</v>
      </c>
      <c r="X885">
        <f t="shared" si="111"/>
        <v>2023</v>
      </c>
    </row>
    <row r="886" spans="1:24" x14ac:dyDescent="0.25">
      <c r="A886" s="10" t="str">
        <f t="shared" si="104"/>
        <v/>
      </c>
      <c r="B886" s="10" t="str">
        <f t="shared" si="105"/>
        <v/>
      </c>
      <c r="C886" s="10" t="str">
        <f t="shared" si="106"/>
        <v>Afternoon45129</v>
      </c>
      <c r="D886" s="5" t="str">
        <f>IF('by region'!$C$2="Any","Any",'Fixture list'!W886)&amp;M886&amp;IF('by region'!$I$2="Any","Any",N886)&amp;G886</f>
        <v>AnyFlatAny45129</v>
      </c>
      <c r="E886" s="5" t="e">
        <f>IF(I886=#REF!,'Fixture list'!G886,"")</f>
        <v>#REF!</v>
      </c>
      <c r="F886" s="5" t="str">
        <f t="shared" si="107"/>
        <v>451292</v>
      </c>
      <c r="G886" s="13">
        <v>45129</v>
      </c>
      <c r="H886" s="14" t="s">
        <v>37</v>
      </c>
      <c r="I886" s="14" t="s">
        <v>51</v>
      </c>
      <c r="J886" s="14" t="s">
        <v>9</v>
      </c>
      <c r="K886" s="14" t="s">
        <v>10</v>
      </c>
      <c r="L886" s="14" t="s">
        <v>19</v>
      </c>
      <c r="M886" s="14" t="s">
        <v>25</v>
      </c>
      <c r="N886" s="14" t="s">
        <v>13</v>
      </c>
      <c r="O886" s="14" t="s">
        <v>14</v>
      </c>
      <c r="P886" s="14" t="s">
        <v>998</v>
      </c>
      <c r="Q886" s="12">
        <f t="shared" si="108"/>
        <v>1</v>
      </c>
      <c r="R886" s="12" cm="1">
        <f t="array" ref="R886">SUMPRODUCT(($G$2:$G$3117=G886)*(Q886&gt;$Q$2:$Q$3117))+1</f>
        <v>1</v>
      </c>
      <c r="S886" s="12">
        <f t="shared" si="109"/>
        <v>101168</v>
      </c>
      <c r="T886" cm="1">
        <f t="array" ref="T886">SUMPRODUCT(($G$2:$G$3117=G886)*(S886&gt;$S$2:$S$3117))+1</f>
        <v>2</v>
      </c>
      <c r="U886" t="str">
        <f t="shared" si="110"/>
        <v xml:space="preserve">NEWBURY </v>
      </c>
      <c r="V886">
        <v>0</v>
      </c>
      <c r="W886" t="s">
        <v>19</v>
      </c>
      <c r="X886">
        <f t="shared" si="111"/>
        <v>2023</v>
      </c>
    </row>
    <row r="887" spans="1:24" x14ac:dyDescent="0.25">
      <c r="A887" s="10" t="str">
        <f t="shared" si="104"/>
        <v/>
      </c>
      <c r="B887" s="10" t="str">
        <f t="shared" si="105"/>
        <v/>
      </c>
      <c r="C887" s="10" t="str">
        <f t="shared" si="106"/>
        <v>Evening45134</v>
      </c>
      <c r="D887" s="5" t="str">
        <f>IF('by region'!$C$2="Any","Any",'Fixture list'!W887)&amp;M887&amp;IF('by region'!$I$2="Any","Any",N887)&amp;G887</f>
        <v>AnyFlatAny45134</v>
      </c>
      <c r="E887" s="5" t="e">
        <f>IF(I887=#REF!,'Fixture list'!G887,"")</f>
        <v>#REF!</v>
      </c>
      <c r="F887" s="5" t="str">
        <f t="shared" si="107"/>
        <v>451345</v>
      </c>
      <c r="G887" s="13">
        <v>45134</v>
      </c>
      <c r="H887" s="14" t="s">
        <v>34</v>
      </c>
      <c r="I887" s="14" t="s">
        <v>51</v>
      </c>
      <c r="J887" s="14" t="s">
        <v>80</v>
      </c>
      <c r="K887" s="14" t="s">
        <v>10</v>
      </c>
      <c r="L887" s="14" t="s">
        <v>19</v>
      </c>
      <c r="M887" s="14" t="s">
        <v>25</v>
      </c>
      <c r="N887" s="14" t="s">
        <v>13</v>
      </c>
      <c r="O887" s="14" t="s">
        <v>14</v>
      </c>
      <c r="P887" s="14" t="s">
        <v>1020</v>
      </c>
      <c r="Q887" s="12">
        <f t="shared" si="108"/>
        <v>2</v>
      </c>
      <c r="R887" s="12" cm="1">
        <f t="array" ref="R887">SUMPRODUCT(($G$2:$G$3117=G887)*(Q887&gt;$Q$2:$Q$3117))+1</f>
        <v>4</v>
      </c>
      <c r="S887" s="12">
        <f t="shared" si="109"/>
        <v>401166</v>
      </c>
      <c r="T887" cm="1">
        <f t="array" ref="T887">SUMPRODUCT(($G$2:$G$3117=G887)*(S887&gt;$S$2:$S$3117))+1</f>
        <v>5</v>
      </c>
      <c r="U887" t="str">
        <f t="shared" si="110"/>
        <v>NEWBURY †</v>
      </c>
      <c r="V887">
        <v>0</v>
      </c>
      <c r="W887" t="s">
        <v>17</v>
      </c>
      <c r="X887">
        <f t="shared" si="111"/>
        <v>2023</v>
      </c>
    </row>
    <row r="888" spans="1:24" x14ac:dyDescent="0.25">
      <c r="A888" s="10" t="str">
        <f t="shared" si="104"/>
        <v/>
      </c>
      <c r="B888" s="10" t="str">
        <f t="shared" si="105"/>
        <v/>
      </c>
      <c r="C888" s="10" t="str">
        <f t="shared" si="106"/>
        <v>Afternoon45156</v>
      </c>
      <c r="D888" s="5" t="str">
        <f>IF('by region'!$C$2="Any","Any",'Fixture list'!W888)&amp;M888&amp;IF('by region'!$I$2="Any","Any",N888)&amp;G888</f>
        <v>AnyFlatAny45156</v>
      </c>
      <c r="E888" s="5" t="e">
        <f>IF(I888=#REF!,'Fixture list'!G888,"")</f>
        <v>#REF!</v>
      </c>
      <c r="F888" s="5" t="str">
        <f t="shared" si="107"/>
        <v>451561</v>
      </c>
      <c r="G888" s="13">
        <v>45156</v>
      </c>
      <c r="H888" s="14" t="s">
        <v>35</v>
      </c>
      <c r="I888" s="14" t="s">
        <v>51</v>
      </c>
      <c r="J888" s="14" t="s">
        <v>9</v>
      </c>
      <c r="K888" s="14" t="s">
        <v>10</v>
      </c>
      <c r="L888" s="14" t="s">
        <v>19</v>
      </c>
      <c r="M888" s="14" t="s">
        <v>25</v>
      </c>
      <c r="N888" s="14" t="s">
        <v>13</v>
      </c>
      <c r="O888" s="14" t="s">
        <v>14</v>
      </c>
      <c r="P888" s="14" t="s">
        <v>1120</v>
      </c>
      <c r="Q888" s="12">
        <f t="shared" si="108"/>
        <v>1</v>
      </c>
      <c r="R888" s="12" cm="1">
        <f t="array" ref="R888">SUMPRODUCT(($G$2:$G$3117=G888)*(Q888&gt;$Q$2:$Q$3117))+1</f>
        <v>1</v>
      </c>
      <c r="S888" s="12">
        <f t="shared" si="109"/>
        <v>101169</v>
      </c>
      <c r="T888" cm="1">
        <f t="array" ref="T888">SUMPRODUCT(($G$2:$G$3117=G888)*(S888&gt;$S$2:$S$3117))+1</f>
        <v>1</v>
      </c>
      <c r="U888" t="str">
        <f t="shared" si="110"/>
        <v xml:space="preserve">NEWBURY </v>
      </c>
      <c r="V888">
        <v>0</v>
      </c>
      <c r="W888" t="s">
        <v>17</v>
      </c>
      <c r="X888">
        <f t="shared" si="111"/>
        <v>2023</v>
      </c>
    </row>
    <row r="889" spans="1:24" x14ac:dyDescent="0.25">
      <c r="A889" s="10" t="str">
        <f t="shared" si="104"/>
        <v/>
      </c>
      <c r="B889" s="10" t="str">
        <f t="shared" si="105"/>
        <v/>
      </c>
      <c r="C889" s="10" t="str">
        <f t="shared" si="106"/>
        <v>Afternoon45157</v>
      </c>
      <c r="D889" s="5" t="str">
        <f>IF('by region'!$C$2="Any","Any",'Fixture list'!W889)&amp;M889&amp;IF('by region'!$I$2="Any","Any",N889)&amp;G889</f>
        <v>AnyFlatAny45157</v>
      </c>
      <c r="E889" s="5" t="e">
        <f>IF(I889=#REF!,'Fixture list'!G889,"")</f>
        <v>#REF!</v>
      </c>
      <c r="F889" s="5" t="str">
        <f t="shared" si="107"/>
        <v>451572</v>
      </c>
      <c r="G889" s="13">
        <v>45157</v>
      </c>
      <c r="H889" s="14" t="s">
        <v>37</v>
      </c>
      <c r="I889" s="14" t="s">
        <v>51</v>
      </c>
      <c r="J889" s="14" t="s">
        <v>9</v>
      </c>
      <c r="K889" s="14" t="s">
        <v>10</v>
      </c>
      <c r="L889" s="14" t="s">
        <v>19</v>
      </c>
      <c r="M889" s="14" t="s">
        <v>25</v>
      </c>
      <c r="N889" s="14" t="s">
        <v>13</v>
      </c>
      <c r="O889" s="14" t="s">
        <v>14</v>
      </c>
      <c r="P889" s="14" t="s">
        <v>1127</v>
      </c>
      <c r="Q889" s="12">
        <f t="shared" si="108"/>
        <v>1</v>
      </c>
      <c r="R889" s="12" cm="1">
        <f t="array" ref="R889">SUMPRODUCT(($G$2:$G$3117=G889)*(Q889&gt;$Q$2:$Q$3117))+1</f>
        <v>1</v>
      </c>
      <c r="S889" s="12">
        <f t="shared" si="109"/>
        <v>101170</v>
      </c>
      <c r="T889" cm="1">
        <f t="array" ref="T889">SUMPRODUCT(($G$2:$G$3117=G889)*(S889&gt;$S$2:$S$3117))+1</f>
        <v>2</v>
      </c>
      <c r="U889" t="str">
        <f t="shared" si="110"/>
        <v xml:space="preserve">NEWBURY </v>
      </c>
      <c r="V889">
        <v>0</v>
      </c>
      <c r="W889" t="s">
        <v>17</v>
      </c>
      <c r="X889">
        <f t="shared" si="111"/>
        <v>2023</v>
      </c>
    </row>
    <row r="890" spans="1:24" x14ac:dyDescent="0.25">
      <c r="A890" s="10" t="str">
        <f t="shared" si="104"/>
        <v/>
      </c>
      <c r="B890" s="10" t="str">
        <f t="shared" si="105"/>
        <v/>
      </c>
      <c r="C890" s="10" t="str">
        <f t="shared" si="106"/>
        <v>Afternoon45167</v>
      </c>
      <c r="D890" s="5" t="str">
        <f>IF('by region'!$C$2="Any","Any",'Fixture list'!W890)&amp;M890&amp;IF('by region'!$I$2="Any","Any",N890)&amp;G890</f>
        <v>AnyFlatAny45167</v>
      </c>
      <c r="E890" s="5" t="e">
        <f>IF(I890=#REF!,'Fixture list'!G890,"")</f>
        <v>#REF!</v>
      </c>
      <c r="F890" s="5" t="str">
        <f t="shared" si="107"/>
        <v>451672</v>
      </c>
      <c r="G890" s="13">
        <v>45167</v>
      </c>
      <c r="H890" s="14" t="s">
        <v>7</v>
      </c>
      <c r="I890" s="14" t="s">
        <v>51</v>
      </c>
      <c r="J890" s="14" t="s">
        <v>9</v>
      </c>
      <c r="K890" s="14" t="s">
        <v>30</v>
      </c>
      <c r="L890" s="14" t="s">
        <v>11</v>
      </c>
      <c r="M890" s="14" t="s">
        <v>25</v>
      </c>
      <c r="N890" s="14" t="s">
        <v>30</v>
      </c>
      <c r="O890" s="14" t="s">
        <v>21</v>
      </c>
      <c r="P890" s="14" t="s">
        <v>1171</v>
      </c>
      <c r="Q890" s="12">
        <f t="shared" si="108"/>
        <v>1</v>
      </c>
      <c r="R890" s="12" cm="1">
        <f t="array" ref="R890">SUMPRODUCT(($G$2:$G$3117=G890)*(Q890&gt;$Q$2:$Q$3117))+1</f>
        <v>1</v>
      </c>
      <c r="S890" s="12">
        <f t="shared" si="109"/>
        <v>112389</v>
      </c>
      <c r="T890" cm="1">
        <f t="array" ref="T890">SUMPRODUCT(($G$2:$G$3117=G890)*(S890&gt;$S$2:$S$3117))+1</f>
        <v>2</v>
      </c>
      <c r="U890" t="str">
        <f t="shared" si="110"/>
        <v xml:space="preserve">NEWBURY </v>
      </c>
      <c r="V890">
        <v>0</v>
      </c>
      <c r="W890" t="s">
        <v>19</v>
      </c>
      <c r="X890">
        <f t="shared" si="111"/>
        <v>2023</v>
      </c>
    </row>
    <row r="891" spans="1:24" x14ac:dyDescent="0.25">
      <c r="A891" s="10" t="str">
        <f t="shared" si="104"/>
        <v/>
      </c>
      <c r="B891" s="10" t="str">
        <f t="shared" si="105"/>
        <v/>
      </c>
      <c r="C891" s="10" t="str">
        <f t="shared" si="106"/>
        <v>Afternoon45191</v>
      </c>
      <c r="D891" s="5" t="str">
        <f>IF('by region'!$C$2="Any","Any",'Fixture list'!W891)&amp;M891&amp;IF('by region'!$I$2="Any","Any",N891)&amp;G891</f>
        <v>AnyFlatAny45191</v>
      </c>
      <c r="E891" s="5" t="e">
        <f>IF(I891=#REF!,'Fixture list'!G891,"")</f>
        <v>#REF!</v>
      </c>
      <c r="F891" s="5" t="str">
        <f t="shared" si="107"/>
        <v>451912</v>
      </c>
      <c r="G891" s="13">
        <v>45191</v>
      </c>
      <c r="H891" s="14" t="s">
        <v>35</v>
      </c>
      <c r="I891" s="14" t="s">
        <v>51</v>
      </c>
      <c r="J891" s="14" t="s">
        <v>9</v>
      </c>
      <c r="K891" s="14" t="s">
        <v>10</v>
      </c>
      <c r="L891" s="14" t="s">
        <v>19</v>
      </c>
      <c r="M891" s="14" t="s">
        <v>25</v>
      </c>
      <c r="N891" s="14" t="s">
        <v>13</v>
      </c>
      <c r="O891" s="14" t="s">
        <v>14</v>
      </c>
      <c r="P891" s="14" t="s">
        <v>1273</v>
      </c>
      <c r="Q891" s="12">
        <f t="shared" si="108"/>
        <v>1</v>
      </c>
      <c r="R891" s="12" cm="1">
        <f t="array" ref="R891">SUMPRODUCT(($G$2:$G$3117=G891)*(Q891&gt;$Q$2:$Q$3117))+1</f>
        <v>1</v>
      </c>
      <c r="S891" s="12">
        <f t="shared" si="109"/>
        <v>101171</v>
      </c>
      <c r="T891" cm="1">
        <f t="array" ref="T891">SUMPRODUCT(($G$2:$G$3117=G891)*(S891&gt;$S$2:$S$3117))+1</f>
        <v>2</v>
      </c>
      <c r="U891" t="str">
        <f t="shared" si="110"/>
        <v xml:space="preserve">NEWBURY </v>
      </c>
      <c r="V891">
        <v>0</v>
      </c>
      <c r="W891" t="s">
        <v>19</v>
      </c>
      <c r="X891">
        <f t="shared" si="111"/>
        <v>2023</v>
      </c>
    </row>
    <row r="892" spans="1:24" x14ac:dyDescent="0.25">
      <c r="A892" s="10" t="str">
        <f t="shared" si="104"/>
        <v/>
      </c>
      <c r="B892" s="10" t="str">
        <f t="shared" si="105"/>
        <v/>
      </c>
      <c r="C892" s="10" t="str">
        <f t="shared" si="106"/>
        <v>Afternoon45192</v>
      </c>
      <c r="D892" s="5" t="str">
        <f>IF('by region'!$C$2="Any","Any",'Fixture list'!W892)&amp;M892&amp;IF('by region'!$I$2="Any","Any",N892)&amp;G892</f>
        <v>AnyFlatAny45192</v>
      </c>
      <c r="E892" s="5" t="e">
        <f>IF(I892=#REF!,'Fixture list'!G892,"")</f>
        <v>#REF!</v>
      </c>
      <c r="F892" s="5" t="str">
        <f t="shared" si="107"/>
        <v>451923</v>
      </c>
      <c r="G892" s="13">
        <v>45192</v>
      </c>
      <c r="H892" s="14" t="s">
        <v>37</v>
      </c>
      <c r="I892" s="14" t="s">
        <v>51</v>
      </c>
      <c r="J892" s="14" t="s">
        <v>9</v>
      </c>
      <c r="K892" s="14" t="s">
        <v>10</v>
      </c>
      <c r="L892" s="14" t="s">
        <v>17</v>
      </c>
      <c r="M892" s="14" t="s">
        <v>25</v>
      </c>
      <c r="N892" s="14" t="s">
        <v>13</v>
      </c>
      <c r="O892" s="14" t="s">
        <v>14</v>
      </c>
      <c r="P892" s="14" t="s">
        <v>1277</v>
      </c>
      <c r="Q892" s="12">
        <f t="shared" si="108"/>
        <v>1</v>
      </c>
      <c r="R892" s="12" cm="1">
        <f t="array" ref="R892">SUMPRODUCT(($G$2:$G$3117=G892)*(Q892&gt;$Q$2:$Q$3117))+1</f>
        <v>1</v>
      </c>
      <c r="S892" s="12">
        <f t="shared" si="109"/>
        <v>101172</v>
      </c>
      <c r="T892" cm="1">
        <f t="array" ref="T892">SUMPRODUCT(($G$2:$G$3117=G892)*(S892&gt;$S$2:$S$3117))+1</f>
        <v>3</v>
      </c>
      <c r="U892" t="str">
        <f t="shared" si="110"/>
        <v xml:space="preserve">NEWBURY </v>
      </c>
      <c r="V892">
        <v>0</v>
      </c>
      <c r="W892" t="s">
        <v>11</v>
      </c>
      <c r="X892">
        <f t="shared" si="111"/>
        <v>2023</v>
      </c>
    </row>
    <row r="893" spans="1:24" x14ac:dyDescent="0.25">
      <c r="A893" s="10" t="str">
        <f t="shared" si="104"/>
        <v/>
      </c>
      <c r="B893" s="10" t="str">
        <f t="shared" si="105"/>
        <v/>
      </c>
      <c r="C893" s="10" t="str">
        <f t="shared" si="106"/>
        <v>Afternoon45226</v>
      </c>
      <c r="D893" s="5" t="str">
        <f>IF('by region'!$C$2="Any","Any",'Fixture list'!W893)&amp;M893&amp;IF('by region'!$I$2="Any","Any",N893)&amp;G893</f>
        <v>AnyFlatAny45226</v>
      </c>
      <c r="E893" s="5" t="e">
        <f>IF(I893=#REF!,'Fixture list'!G893,"")</f>
        <v>#REF!</v>
      </c>
      <c r="F893" s="5" t="str">
        <f t="shared" si="107"/>
        <v>452263</v>
      </c>
      <c r="G893" s="13">
        <v>45226</v>
      </c>
      <c r="H893" s="14" t="s">
        <v>35</v>
      </c>
      <c r="I893" s="14" t="s">
        <v>51</v>
      </c>
      <c r="J893" s="14" t="s">
        <v>9</v>
      </c>
      <c r="K893" s="14" t="s">
        <v>10</v>
      </c>
      <c r="L893" s="14" t="s">
        <v>17</v>
      </c>
      <c r="M893" s="14" t="s">
        <v>25</v>
      </c>
      <c r="N893" s="14" t="s">
        <v>13</v>
      </c>
      <c r="O893" s="14" t="s">
        <v>14</v>
      </c>
      <c r="P893" s="14" t="s">
        <v>1412</v>
      </c>
      <c r="Q893" s="12">
        <f t="shared" si="108"/>
        <v>1</v>
      </c>
      <c r="R893" s="12" cm="1">
        <f t="array" ref="R893">SUMPRODUCT(($G$2:$G$3117=G893)*(Q893&gt;$Q$2:$Q$3117))+1</f>
        <v>1</v>
      </c>
      <c r="S893" s="12">
        <f t="shared" si="109"/>
        <v>101173</v>
      </c>
      <c r="T893" cm="1">
        <f t="array" ref="T893">SUMPRODUCT(($G$2:$G$3117=G893)*(S893&gt;$S$2:$S$3117))+1</f>
        <v>3</v>
      </c>
      <c r="U893" t="str">
        <f t="shared" si="110"/>
        <v xml:space="preserve">NEWBURY </v>
      </c>
      <c r="V893">
        <v>0</v>
      </c>
      <c r="W893" t="s">
        <v>17</v>
      </c>
      <c r="X893">
        <f t="shared" si="111"/>
        <v>2023</v>
      </c>
    </row>
    <row r="894" spans="1:24" x14ac:dyDescent="0.25">
      <c r="A894" s="10" t="str">
        <f t="shared" si="104"/>
        <v/>
      </c>
      <c r="B894" s="10" t="str">
        <f t="shared" si="105"/>
        <v/>
      </c>
      <c r="C894" s="10" t="str">
        <f t="shared" si="106"/>
        <v>Afternoon45227</v>
      </c>
      <c r="D894" s="5" t="str">
        <f>IF('by region'!$C$2="Any","Any",'Fixture list'!W894)&amp;M894&amp;IF('by region'!$I$2="Any","Any",N894)&amp;G894</f>
        <v>AnyFlatAny45227</v>
      </c>
      <c r="E894" s="5" t="e">
        <f>IF(I894=#REF!,'Fixture list'!G894,"")</f>
        <v>#REF!</v>
      </c>
      <c r="F894" s="5" t="str">
        <f t="shared" si="107"/>
        <v>452274</v>
      </c>
      <c r="G894" s="13">
        <v>45227</v>
      </c>
      <c r="H894" s="14" t="s">
        <v>37</v>
      </c>
      <c r="I894" s="14" t="s">
        <v>51</v>
      </c>
      <c r="J894" s="14" t="s">
        <v>9</v>
      </c>
      <c r="K894" s="14" t="s">
        <v>10</v>
      </c>
      <c r="L894" s="14" t="s">
        <v>17</v>
      </c>
      <c r="M894" s="14" t="s">
        <v>25</v>
      </c>
      <c r="N894" s="14" t="s">
        <v>13</v>
      </c>
      <c r="O894" s="14" t="s">
        <v>14</v>
      </c>
      <c r="P894" s="14" t="s">
        <v>1416</v>
      </c>
      <c r="Q894" s="12">
        <f t="shared" si="108"/>
        <v>1</v>
      </c>
      <c r="R894" s="12" cm="1">
        <f t="array" ref="R894">SUMPRODUCT(($G$2:$G$3117=G894)*(Q894&gt;$Q$2:$Q$3117))+1</f>
        <v>1</v>
      </c>
      <c r="S894" s="12">
        <f t="shared" si="109"/>
        <v>101175</v>
      </c>
      <c r="T894" cm="1">
        <f t="array" ref="T894">SUMPRODUCT(($G$2:$G$3117=G894)*(S894&gt;$S$2:$S$3117))+1</f>
        <v>4</v>
      </c>
      <c r="U894" t="str">
        <f t="shared" si="110"/>
        <v xml:space="preserve">NEWBURY </v>
      </c>
      <c r="V894">
        <v>0</v>
      </c>
      <c r="W894" t="s">
        <v>17</v>
      </c>
      <c r="X894">
        <f t="shared" si="111"/>
        <v>2023</v>
      </c>
    </row>
    <row r="895" spans="1:24" x14ac:dyDescent="0.25">
      <c r="A895" s="10" t="str">
        <f t="shared" si="104"/>
        <v/>
      </c>
      <c r="B895" s="10" t="str">
        <f t="shared" si="105"/>
        <v/>
      </c>
      <c r="C895" s="10" t="str">
        <f t="shared" si="106"/>
        <v>Afternoon45239</v>
      </c>
      <c r="D895" s="5" t="str">
        <f>IF('by region'!$C$2="Any","Any",'Fixture list'!W895)&amp;M895&amp;IF('by region'!$I$2="Any","Any",N895)&amp;G895</f>
        <v>AnyJumpAny45239</v>
      </c>
      <c r="E895" s="5" t="e">
        <f>IF(I895=#REF!,'Fixture list'!G895,"")</f>
        <v>#REF!</v>
      </c>
      <c r="F895" s="5" t="str">
        <f t="shared" si="107"/>
        <v>452392</v>
      </c>
      <c r="G895" s="13">
        <v>45239</v>
      </c>
      <c r="H895" s="14" t="s">
        <v>34</v>
      </c>
      <c r="I895" s="14" t="s">
        <v>51</v>
      </c>
      <c r="J895" s="14" t="s">
        <v>9</v>
      </c>
      <c r="K895" s="14" t="s">
        <v>10</v>
      </c>
      <c r="L895" s="14" t="s">
        <v>11</v>
      </c>
      <c r="M895" s="14" t="s">
        <v>12</v>
      </c>
      <c r="N895" s="14" t="s">
        <v>13</v>
      </c>
      <c r="O895" s="14" t="s">
        <v>14</v>
      </c>
      <c r="P895" s="14" t="s">
        <v>1462</v>
      </c>
      <c r="Q895" s="12">
        <f t="shared" si="108"/>
        <v>1</v>
      </c>
      <c r="R895" s="12" cm="1">
        <f t="array" ref="R895">SUMPRODUCT(($G$2:$G$3117=G895)*(Q895&gt;$Q$2:$Q$3117))+1</f>
        <v>1</v>
      </c>
      <c r="S895" s="12">
        <f t="shared" si="109"/>
        <v>101177</v>
      </c>
      <c r="T895" cm="1">
        <f t="array" ref="T895">SUMPRODUCT(($G$2:$G$3117=G895)*(S895&gt;$S$2:$S$3117))+1</f>
        <v>2</v>
      </c>
      <c r="U895" t="str">
        <f t="shared" si="110"/>
        <v xml:space="preserve">Newbury </v>
      </c>
      <c r="V895">
        <v>1</v>
      </c>
      <c r="W895" t="s">
        <v>11</v>
      </c>
      <c r="X895">
        <f t="shared" si="111"/>
        <v>2023</v>
      </c>
    </row>
    <row r="896" spans="1:24" x14ac:dyDescent="0.25">
      <c r="A896" s="10" t="str">
        <f t="shared" si="104"/>
        <v/>
      </c>
      <c r="B896" s="10" t="str">
        <f t="shared" si="105"/>
        <v/>
      </c>
      <c r="C896" s="10" t="str">
        <f t="shared" si="106"/>
        <v>Afternoon45261</v>
      </c>
      <c r="D896" s="5" t="str">
        <f>IF('by region'!$C$2="Any","Any",'Fixture list'!W896)&amp;M896&amp;IF('by region'!$I$2="Any","Any",N896)&amp;G896</f>
        <v>AnyJumpAny45261</v>
      </c>
      <c r="E896" s="5" t="e">
        <f>IF(I896=#REF!,'Fixture list'!G896,"")</f>
        <v>#REF!</v>
      </c>
      <c r="F896" s="5" t="str">
        <f t="shared" si="107"/>
        <v>452613</v>
      </c>
      <c r="G896" s="13">
        <v>45261</v>
      </c>
      <c r="H896" s="14" t="s">
        <v>35</v>
      </c>
      <c r="I896" s="14" t="s">
        <v>51</v>
      </c>
      <c r="J896" s="14" t="s">
        <v>9</v>
      </c>
      <c r="K896" s="14" t="s">
        <v>10</v>
      </c>
      <c r="L896" s="14" t="s">
        <v>11</v>
      </c>
      <c r="M896" s="14" t="s">
        <v>12</v>
      </c>
      <c r="N896" s="14" t="s">
        <v>13</v>
      </c>
      <c r="O896" s="14" t="s">
        <v>14</v>
      </c>
      <c r="P896" s="14" t="s">
        <v>1539</v>
      </c>
      <c r="Q896" s="12">
        <f t="shared" si="108"/>
        <v>1</v>
      </c>
      <c r="R896" s="12" cm="1">
        <f t="array" ref="R896">SUMPRODUCT(($G$2:$G$3117=G896)*(Q896&gt;$Q$2:$Q$3117))+1</f>
        <v>1</v>
      </c>
      <c r="S896" s="12">
        <f t="shared" si="109"/>
        <v>101176</v>
      </c>
      <c r="T896" cm="1">
        <f t="array" ref="T896">SUMPRODUCT(($G$2:$G$3117=G896)*(S896&gt;$S$2:$S$3117))+1</f>
        <v>3</v>
      </c>
      <c r="U896" t="str">
        <f t="shared" si="110"/>
        <v xml:space="preserve">Newbury </v>
      </c>
      <c r="V896">
        <v>0</v>
      </c>
      <c r="W896" t="s">
        <v>19</v>
      </c>
      <c r="X896">
        <f t="shared" si="111"/>
        <v>2023</v>
      </c>
    </row>
    <row r="897" spans="1:24" x14ac:dyDescent="0.25">
      <c r="A897" s="10" t="str">
        <f t="shared" si="104"/>
        <v/>
      </c>
      <c r="B897" s="10" t="str">
        <f t="shared" si="105"/>
        <v/>
      </c>
      <c r="C897" s="10" t="str">
        <f t="shared" si="106"/>
        <v>Afternoon45262</v>
      </c>
      <c r="D897" s="5" t="str">
        <f>IF('by region'!$C$2="Any","Any",'Fixture list'!W897)&amp;M897&amp;IF('by region'!$I$2="Any","Any",N897)&amp;G897</f>
        <v>AnyJumpAny45262</v>
      </c>
      <c r="E897" s="5" t="e">
        <f>IF(I897=#REF!,'Fixture list'!G897,"")</f>
        <v>#REF!</v>
      </c>
      <c r="F897" s="5" t="str">
        <f t="shared" si="107"/>
        <v>452622</v>
      </c>
      <c r="G897" s="13">
        <v>45262</v>
      </c>
      <c r="H897" s="14" t="s">
        <v>37</v>
      </c>
      <c r="I897" s="14" t="s">
        <v>51</v>
      </c>
      <c r="J897" s="14" t="s">
        <v>9</v>
      </c>
      <c r="K897" s="14" t="s">
        <v>10</v>
      </c>
      <c r="L897" s="14" t="s">
        <v>11</v>
      </c>
      <c r="M897" s="14" t="s">
        <v>12</v>
      </c>
      <c r="N897" s="14" t="s">
        <v>13</v>
      </c>
      <c r="O897" s="14" t="s">
        <v>14</v>
      </c>
      <c r="P897" s="14" t="s">
        <v>1544</v>
      </c>
      <c r="Q897" s="12">
        <f t="shared" si="108"/>
        <v>1</v>
      </c>
      <c r="R897" s="12" cm="1">
        <f t="array" ref="R897">SUMPRODUCT(($G$2:$G$3117=G897)*(Q897&gt;$Q$2:$Q$3117))+1</f>
        <v>1</v>
      </c>
      <c r="S897" s="12">
        <f t="shared" si="109"/>
        <v>101178</v>
      </c>
      <c r="T897" cm="1">
        <f t="array" ref="T897">SUMPRODUCT(($G$2:$G$3117=G897)*(S897&gt;$S$2:$S$3117))+1</f>
        <v>2</v>
      </c>
      <c r="U897" t="str">
        <f t="shared" si="110"/>
        <v xml:space="preserve">Newbury </v>
      </c>
      <c r="V897">
        <v>0</v>
      </c>
      <c r="W897" t="s">
        <v>11</v>
      </c>
      <c r="X897">
        <f t="shared" si="111"/>
        <v>2023</v>
      </c>
    </row>
    <row r="898" spans="1:24" x14ac:dyDescent="0.25">
      <c r="A898" s="10" t="str">
        <f t="shared" ref="A898:A961" si="112">IF(YEAR(G898)=2024,P898,"")</f>
        <v/>
      </c>
      <c r="B898" s="10" t="str">
        <f t="shared" ref="B898:B961" si="113">IF(YEAR(G898)=2025,P898,"")</f>
        <v/>
      </c>
      <c r="C898" s="10" t="str">
        <f t="shared" ref="C898:C961" si="114">J898&amp;G898</f>
        <v>Afternoon45280</v>
      </c>
      <c r="D898" s="5" t="str">
        <f>IF('by region'!$C$2="Any","Any",'Fixture list'!W898)&amp;M898&amp;IF('by region'!$I$2="Any","Any",N898)&amp;G898</f>
        <v>AnyJumpAny45280</v>
      </c>
      <c r="E898" s="5" t="e">
        <f>IF(I898=#REF!,'Fixture list'!G898,"")</f>
        <v>#REF!</v>
      </c>
      <c r="F898" s="5" t="str">
        <f t="shared" ref="F898:F961" si="115">G898&amp;T898</f>
        <v>452802</v>
      </c>
      <c r="G898" s="13">
        <v>45280</v>
      </c>
      <c r="H898" s="14" t="s">
        <v>27</v>
      </c>
      <c r="I898" s="14" t="s">
        <v>51</v>
      </c>
      <c r="J898" s="14" t="s">
        <v>9</v>
      </c>
      <c r="K898" s="14" t="s">
        <v>10</v>
      </c>
      <c r="L898" s="14" t="s">
        <v>30</v>
      </c>
      <c r="M898" s="14" t="s">
        <v>12</v>
      </c>
      <c r="N898" s="14" t="s">
        <v>13</v>
      </c>
      <c r="O898" s="14" t="s">
        <v>14</v>
      </c>
      <c r="P898" s="14" t="s">
        <v>1608</v>
      </c>
      <c r="Q898" s="12">
        <f t="shared" ref="Q898:Q961" si="116">IF(J898="Afternoon",1,IF(J898="Evening",2,IF(J898="Floodlit",3,4)))</f>
        <v>1</v>
      </c>
      <c r="R898" s="12" cm="1">
        <f t="array" ref="R898">SUMPRODUCT(($G$2:$G$3117=G898)*(Q898&gt;$Q$2:$Q$3117))+1</f>
        <v>1</v>
      </c>
      <c r="S898" s="12">
        <f t="shared" ref="S898:S961" si="117">(R898*100000)+P898</f>
        <v>101174</v>
      </c>
      <c r="T898" cm="1">
        <f t="array" ref="T898">SUMPRODUCT(($G$2:$G$3117=G898)*(S898&gt;$S$2:$S$3117))+1</f>
        <v>2</v>
      </c>
      <c r="U898" t="str">
        <f t="shared" ref="U898:U961" si="118">_xlfn.CONCAT(IF(M898="Flat",UPPER(I898),I898)," ",IF(J898="Evening","†",IF(J898="Floodlit","#","")))</f>
        <v xml:space="preserve">Newbury </v>
      </c>
      <c r="V898">
        <v>0</v>
      </c>
      <c r="W898" t="s">
        <v>19</v>
      </c>
      <c r="X898">
        <f t="shared" ref="X898:X961" si="119">YEAR(G898)</f>
        <v>2023</v>
      </c>
    </row>
    <row r="899" spans="1:24" x14ac:dyDescent="0.25">
      <c r="A899" s="10" t="str">
        <f t="shared" si="112"/>
        <v/>
      </c>
      <c r="B899" s="10" t="str">
        <f t="shared" si="113"/>
        <v/>
      </c>
      <c r="C899" s="10" t="str">
        <f t="shared" si="114"/>
        <v>Afternoon45290</v>
      </c>
      <c r="D899" s="5" t="str">
        <f>IF('by region'!$C$2="Any","Any",'Fixture list'!W899)&amp;M899&amp;IF('by region'!$I$2="Any","Any",N899)&amp;G899</f>
        <v>AnyJumpAny45290</v>
      </c>
      <c r="E899" s="5" t="e">
        <f>IF(I899=#REF!,'Fixture list'!G899,"")</f>
        <v>#REF!</v>
      </c>
      <c r="F899" s="5" t="str">
        <f t="shared" si="115"/>
        <v>452903</v>
      </c>
      <c r="G899" s="13">
        <v>45290</v>
      </c>
      <c r="H899" s="14" t="s">
        <v>37</v>
      </c>
      <c r="I899" s="14" t="s">
        <v>51</v>
      </c>
      <c r="J899" s="14" t="s">
        <v>9</v>
      </c>
      <c r="K899" s="14" t="s">
        <v>10</v>
      </c>
      <c r="L899" s="14" t="s">
        <v>19</v>
      </c>
      <c r="M899" s="14" t="s">
        <v>12</v>
      </c>
      <c r="N899" s="14" t="s">
        <v>13</v>
      </c>
      <c r="O899" s="14" t="s">
        <v>14</v>
      </c>
      <c r="P899" s="14" t="s">
        <v>1641</v>
      </c>
      <c r="Q899" s="12">
        <f t="shared" si="116"/>
        <v>1</v>
      </c>
      <c r="R899" s="12" cm="1">
        <f t="array" ref="R899">SUMPRODUCT(($G$2:$G$3117=G899)*(Q899&gt;$Q$2:$Q$3117))+1</f>
        <v>1</v>
      </c>
      <c r="S899" s="12">
        <f t="shared" si="117"/>
        <v>110181</v>
      </c>
      <c r="T899" cm="1">
        <f t="array" ref="T899">SUMPRODUCT(($G$2:$G$3117=G899)*(S899&gt;$S$2:$S$3117))+1</f>
        <v>3</v>
      </c>
      <c r="U899" t="str">
        <f t="shared" si="118"/>
        <v xml:space="preserve">Newbury </v>
      </c>
      <c r="V899">
        <v>0</v>
      </c>
      <c r="W899" t="s">
        <v>17</v>
      </c>
      <c r="X899">
        <f t="shared" si="119"/>
        <v>2023</v>
      </c>
    </row>
    <row r="900" spans="1:24" x14ac:dyDescent="0.25">
      <c r="A900" s="10" t="str">
        <f t="shared" si="112"/>
        <v/>
      </c>
      <c r="B900" s="10" t="str">
        <f t="shared" si="113"/>
        <v/>
      </c>
      <c r="C900" s="10" t="str">
        <f t="shared" si="114"/>
        <v>Floodlit44928</v>
      </c>
      <c r="D900" s="5" t="str">
        <f>IF('by region'!$C$2="Any","Any",'Fixture list'!W900)&amp;M900&amp;IF('by region'!$I$2="Any","Any",N900)&amp;G900</f>
        <v>AnyFlatAny44928</v>
      </c>
      <c r="E900" s="5" t="e">
        <f>IF(I900=#REF!,'Fixture list'!G900,"")</f>
        <v>#REF!</v>
      </c>
      <c r="F900" s="5" t="str">
        <f t="shared" si="115"/>
        <v>449284</v>
      </c>
      <c r="G900" s="13">
        <v>44928</v>
      </c>
      <c r="H900" s="14" t="s">
        <v>42</v>
      </c>
      <c r="I900" s="14" t="s">
        <v>31</v>
      </c>
      <c r="J900" s="14" t="s">
        <v>32</v>
      </c>
      <c r="K900" s="14" t="s">
        <v>24</v>
      </c>
      <c r="L900" s="14" t="s">
        <v>11</v>
      </c>
      <c r="M900" s="14" t="s">
        <v>25</v>
      </c>
      <c r="N900" s="14" t="s">
        <v>26</v>
      </c>
      <c r="O900" s="14" t="s">
        <v>14</v>
      </c>
      <c r="P900" s="14" t="s">
        <v>167</v>
      </c>
      <c r="Q900" s="12">
        <f t="shared" si="116"/>
        <v>3</v>
      </c>
      <c r="R900" s="12" cm="1">
        <f t="array" ref="R900">SUMPRODUCT(($G$2:$G$3117=G900)*(Q900&gt;$Q$2:$Q$3117))+1</f>
        <v>4</v>
      </c>
      <c r="S900" s="12">
        <f t="shared" si="117"/>
        <v>401198</v>
      </c>
      <c r="T900" cm="1">
        <f t="array" ref="T900">SUMPRODUCT(($G$2:$G$3117=G900)*(S900&gt;$S$2:$S$3117))+1</f>
        <v>4</v>
      </c>
      <c r="U900" t="str">
        <f t="shared" si="118"/>
        <v>NEWCASTLE #</v>
      </c>
      <c r="V900">
        <v>1</v>
      </c>
      <c r="W900" t="s">
        <v>11</v>
      </c>
      <c r="X900">
        <f t="shared" si="119"/>
        <v>2023</v>
      </c>
    </row>
    <row r="901" spans="1:24" x14ac:dyDescent="0.25">
      <c r="A901" s="10" t="str">
        <f t="shared" si="112"/>
        <v/>
      </c>
      <c r="B901" s="10" t="str">
        <f t="shared" si="113"/>
        <v/>
      </c>
      <c r="C901" s="10" t="str">
        <f t="shared" si="114"/>
        <v>Afternoon44930</v>
      </c>
      <c r="D901" s="5" t="str">
        <f>IF('by region'!$C$2="Any","Any",'Fixture list'!W901)&amp;M901&amp;IF('by region'!$I$2="Any","Any",N901)&amp;G901</f>
        <v>AnyFlatAny44930</v>
      </c>
      <c r="E901" s="5" t="e">
        <f>IF(I901=#REF!,'Fixture list'!G901,"")</f>
        <v>#REF!</v>
      </c>
      <c r="F901" s="5" t="str">
        <f t="shared" si="115"/>
        <v>449302</v>
      </c>
      <c r="G901" s="13">
        <v>44930</v>
      </c>
      <c r="H901" s="14" t="s">
        <v>27</v>
      </c>
      <c r="I901" s="14" t="s">
        <v>31</v>
      </c>
      <c r="J901" s="14" t="s">
        <v>9</v>
      </c>
      <c r="K901" s="14" t="s">
        <v>30</v>
      </c>
      <c r="L901" s="14" t="s">
        <v>30</v>
      </c>
      <c r="M901" s="14" t="s">
        <v>25</v>
      </c>
      <c r="N901" s="14" t="s">
        <v>30</v>
      </c>
      <c r="O901" s="14" t="s">
        <v>21</v>
      </c>
      <c r="P901" s="14" t="s">
        <v>173</v>
      </c>
      <c r="Q901" s="12">
        <f t="shared" si="116"/>
        <v>1</v>
      </c>
      <c r="R901" s="12" cm="1">
        <f t="array" ref="R901">SUMPRODUCT(($G$2:$G$3117=G901)*(Q901&gt;$Q$2:$Q$3117))+1</f>
        <v>1</v>
      </c>
      <c r="S901" s="12">
        <f t="shared" si="117"/>
        <v>113746</v>
      </c>
      <c r="T901" cm="1">
        <f t="array" ref="T901">SUMPRODUCT(($G$2:$G$3117=G901)*(S901&gt;$S$2:$S$3117))+1</f>
        <v>2</v>
      </c>
      <c r="U901" t="str">
        <f t="shared" si="118"/>
        <v xml:space="preserve">NEWCASTLE </v>
      </c>
      <c r="V901">
        <v>0</v>
      </c>
      <c r="W901" t="s">
        <v>17</v>
      </c>
      <c r="X901">
        <f t="shared" si="119"/>
        <v>2023</v>
      </c>
    </row>
    <row r="902" spans="1:24" x14ac:dyDescent="0.25">
      <c r="A902" s="10" t="str">
        <f t="shared" si="112"/>
        <v/>
      </c>
      <c r="B902" s="10" t="str">
        <f t="shared" si="113"/>
        <v/>
      </c>
      <c r="C902" s="10" t="str">
        <f t="shared" si="114"/>
        <v>Afternoon44933</v>
      </c>
      <c r="D902" s="5" t="str">
        <f>IF('by region'!$C$2="Any","Any",'Fixture list'!W902)&amp;M902&amp;IF('by region'!$I$2="Any","Any",N902)&amp;G902</f>
        <v>AnyJumpAny44933</v>
      </c>
      <c r="E902" s="5" t="e">
        <f>IF(I902=#REF!,'Fixture list'!G902,"")</f>
        <v>#REF!</v>
      </c>
      <c r="F902" s="5" t="str">
        <f t="shared" si="115"/>
        <v>449334</v>
      </c>
      <c r="G902" s="13">
        <v>44933</v>
      </c>
      <c r="H902" s="14" t="s">
        <v>37</v>
      </c>
      <c r="I902" s="14" t="s">
        <v>31</v>
      </c>
      <c r="J902" s="14" t="s">
        <v>9</v>
      </c>
      <c r="K902" s="14" t="s">
        <v>24</v>
      </c>
      <c r="L902" s="14" t="s">
        <v>11</v>
      </c>
      <c r="M902" s="14" t="s">
        <v>12</v>
      </c>
      <c r="N902" s="14" t="s">
        <v>13</v>
      </c>
      <c r="O902" s="14" t="s">
        <v>14</v>
      </c>
      <c r="P902" s="14" t="s">
        <v>187</v>
      </c>
      <c r="Q902" s="12">
        <f t="shared" si="116"/>
        <v>1</v>
      </c>
      <c r="R902" s="12" cm="1">
        <f t="array" ref="R902">SUMPRODUCT(($G$2:$G$3117=G902)*(Q902&gt;$Q$2:$Q$3117))+1</f>
        <v>1</v>
      </c>
      <c r="S902" s="12">
        <f t="shared" si="117"/>
        <v>101440</v>
      </c>
      <c r="T902" cm="1">
        <f t="array" ref="T902">SUMPRODUCT(($G$2:$G$3117=G902)*(S902&gt;$S$2:$S$3117))+1</f>
        <v>4</v>
      </c>
      <c r="U902" t="str">
        <f t="shared" si="118"/>
        <v xml:space="preserve">Newcastle </v>
      </c>
      <c r="V902">
        <v>0</v>
      </c>
      <c r="W902" t="s">
        <v>17</v>
      </c>
      <c r="X902">
        <f t="shared" si="119"/>
        <v>2023</v>
      </c>
    </row>
    <row r="903" spans="1:24" x14ac:dyDescent="0.25">
      <c r="A903" s="10" t="str">
        <f t="shared" si="112"/>
        <v/>
      </c>
      <c r="B903" s="10" t="str">
        <f t="shared" si="113"/>
        <v/>
      </c>
      <c r="C903" s="10" t="str">
        <f t="shared" si="114"/>
        <v>Afternoon44938</v>
      </c>
      <c r="D903" s="5" t="str">
        <f>IF('by region'!$C$2="Any","Any",'Fixture list'!W903)&amp;M903&amp;IF('by region'!$I$2="Any","Any",N903)&amp;G903</f>
        <v>AnyFlatAny44938</v>
      </c>
      <c r="E903" s="5" t="e">
        <f>IF(I903=#REF!,'Fixture list'!G903,"")</f>
        <v>#REF!</v>
      </c>
      <c r="F903" s="5" t="str">
        <f t="shared" si="115"/>
        <v>449383</v>
      </c>
      <c r="G903" s="13">
        <v>44938</v>
      </c>
      <c r="H903" s="14" t="s">
        <v>34</v>
      </c>
      <c r="I903" s="14" t="s">
        <v>31</v>
      </c>
      <c r="J903" s="14" t="s">
        <v>9</v>
      </c>
      <c r="K903" s="14" t="s">
        <v>24</v>
      </c>
      <c r="L903" s="14" t="s">
        <v>11</v>
      </c>
      <c r="M903" s="14" t="s">
        <v>25</v>
      </c>
      <c r="N903" s="14" t="s">
        <v>26</v>
      </c>
      <c r="O903" s="14" t="s">
        <v>14</v>
      </c>
      <c r="P903" s="14" t="s">
        <v>204</v>
      </c>
      <c r="Q903" s="12">
        <f t="shared" si="116"/>
        <v>1</v>
      </c>
      <c r="R903" s="12" cm="1">
        <f t="array" ref="R903">SUMPRODUCT(($G$2:$G$3117=G903)*(Q903&gt;$Q$2:$Q$3117))+1</f>
        <v>1</v>
      </c>
      <c r="S903" s="12">
        <f t="shared" si="117"/>
        <v>101867</v>
      </c>
      <c r="T903" cm="1">
        <f t="array" ref="T903">SUMPRODUCT(($G$2:$G$3117=G903)*(S903&gt;$S$2:$S$3117))+1</f>
        <v>3</v>
      </c>
      <c r="U903" t="str">
        <f t="shared" si="118"/>
        <v xml:space="preserve">NEWCASTLE </v>
      </c>
      <c r="V903">
        <v>0</v>
      </c>
      <c r="W903" t="s">
        <v>11</v>
      </c>
      <c r="X903">
        <f t="shared" si="119"/>
        <v>2023</v>
      </c>
    </row>
    <row r="904" spans="1:24" x14ac:dyDescent="0.25">
      <c r="A904" s="10" t="str">
        <f t="shared" si="112"/>
        <v/>
      </c>
      <c r="B904" s="10" t="str">
        <f t="shared" si="113"/>
        <v/>
      </c>
      <c r="C904" s="10" t="str">
        <f t="shared" si="114"/>
        <v>Afternoon44945</v>
      </c>
      <c r="D904" s="5" t="str">
        <f>IF('by region'!$C$2="Any","Any",'Fixture list'!W904)&amp;M904&amp;IF('by region'!$I$2="Any","Any",N904)&amp;G904</f>
        <v>AnyJumpAny44945</v>
      </c>
      <c r="E904" s="5" t="e">
        <f>IF(I904=#REF!,'Fixture list'!G904,"")</f>
        <v>#REF!</v>
      </c>
      <c r="F904" s="5" t="str">
        <f t="shared" si="115"/>
        <v>449452</v>
      </c>
      <c r="G904" s="13">
        <v>44945</v>
      </c>
      <c r="H904" s="14" t="s">
        <v>34</v>
      </c>
      <c r="I904" s="14" t="s">
        <v>31</v>
      </c>
      <c r="J904" s="14" t="s">
        <v>9</v>
      </c>
      <c r="K904" s="14" t="s">
        <v>24</v>
      </c>
      <c r="L904" s="14" t="s">
        <v>11</v>
      </c>
      <c r="M904" s="14" t="s">
        <v>12</v>
      </c>
      <c r="N904" s="14" t="s">
        <v>13</v>
      </c>
      <c r="O904" s="14" t="s">
        <v>14</v>
      </c>
      <c r="P904" s="14" t="s">
        <v>228</v>
      </c>
      <c r="Q904" s="12">
        <f t="shared" si="116"/>
        <v>1</v>
      </c>
      <c r="R904" s="12" cm="1">
        <f t="array" ref="R904">SUMPRODUCT(($G$2:$G$3117=G904)*(Q904&gt;$Q$2:$Q$3117))+1</f>
        <v>1</v>
      </c>
      <c r="S904" s="12">
        <f t="shared" si="117"/>
        <v>101442</v>
      </c>
      <c r="T904" cm="1">
        <f t="array" ref="T904">SUMPRODUCT(($G$2:$G$3117=G904)*(S904&gt;$S$2:$S$3117))+1</f>
        <v>2</v>
      </c>
      <c r="U904" t="str">
        <f t="shared" si="118"/>
        <v xml:space="preserve">Newcastle </v>
      </c>
      <c r="V904">
        <v>0</v>
      </c>
      <c r="W904" t="s">
        <v>11</v>
      </c>
      <c r="X904">
        <f t="shared" si="119"/>
        <v>2023</v>
      </c>
    </row>
    <row r="905" spans="1:24" x14ac:dyDescent="0.25">
      <c r="A905" s="10" t="str">
        <f t="shared" si="112"/>
        <v/>
      </c>
      <c r="B905" s="10" t="str">
        <f t="shared" si="113"/>
        <v/>
      </c>
      <c r="C905" s="10" t="str">
        <f t="shared" si="114"/>
        <v>Afternoon44951</v>
      </c>
      <c r="D905" s="5" t="str">
        <f>IF('by region'!$C$2="Any","Any",'Fixture list'!W905)&amp;M905&amp;IF('by region'!$I$2="Any","Any",N905)&amp;G905</f>
        <v>AnyFlatAny44951</v>
      </c>
      <c r="E905" s="5" t="e">
        <f>IF(I905=#REF!,'Fixture list'!G905,"")</f>
        <v>#REF!</v>
      </c>
      <c r="F905" s="5" t="str">
        <f t="shared" si="115"/>
        <v>449512</v>
      </c>
      <c r="G905" s="13">
        <v>44951</v>
      </c>
      <c r="H905" s="14" t="s">
        <v>27</v>
      </c>
      <c r="I905" s="14" t="s">
        <v>31</v>
      </c>
      <c r="J905" s="14" t="s">
        <v>9</v>
      </c>
      <c r="K905" s="14" t="s">
        <v>24</v>
      </c>
      <c r="L905" s="14" t="s">
        <v>11</v>
      </c>
      <c r="M905" s="14" t="s">
        <v>25</v>
      </c>
      <c r="N905" s="14" t="s">
        <v>26</v>
      </c>
      <c r="O905" s="14" t="s">
        <v>14</v>
      </c>
      <c r="P905" s="14" t="s">
        <v>250</v>
      </c>
      <c r="Q905" s="12">
        <f t="shared" si="116"/>
        <v>1</v>
      </c>
      <c r="R905" s="12" cm="1">
        <f t="array" ref="R905">SUMPRODUCT(($G$2:$G$3117=G905)*(Q905&gt;$Q$2:$Q$3117))+1</f>
        <v>1</v>
      </c>
      <c r="S905" s="12">
        <f t="shared" si="117"/>
        <v>101773</v>
      </c>
      <c r="T905" cm="1">
        <f t="array" ref="T905">SUMPRODUCT(($G$2:$G$3117=G905)*(S905&gt;$S$2:$S$3117))+1</f>
        <v>2</v>
      </c>
      <c r="U905" t="str">
        <f t="shared" si="118"/>
        <v xml:space="preserve">NEWCASTLE </v>
      </c>
      <c r="V905">
        <v>0</v>
      </c>
      <c r="W905" t="s">
        <v>11</v>
      </c>
      <c r="X905">
        <f t="shared" si="119"/>
        <v>2023</v>
      </c>
    </row>
    <row r="906" spans="1:24" x14ac:dyDescent="0.25">
      <c r="A906" s="10" t="str">
        <f t="shared" si="112"/>
        <v/>
      </c>
      <c r="B906" s="10" t="str">
        <f t="shared" si="113"/>
        <v/>
      </c>
      <c r="C906" s="10" t="str">
        <f t="shared" si="114"/>
        <v>Afternoon44957</v>
      </c>
      <c r="D906" s="5" t="str">
        <f>IF('by region'!$C$2="Any","Any",'Fixture list'!W906)&amp;M906&amp;IF('by region'!$I$2="Any","Any",N906)&amp;G906</f>
        <v>AnyJumpAny44957</v>
      </c>
      <c r="E906" s="5" t="e">
        <f>IF(I906=#REF!,'Fixture list'!G906,"")</f>
        <v>#REF!</v>
      </c>
      <c r="F906" s="5" t="str">
        <f t="shared" si="115"/>
        <v>449572</v>
      </c>
      <c r="G906" s="13">
        <v>44957</v>
      </c>
      <c r="H906" s="14" t="s">
        <v>7</v>
      </c>
      <c r="I906" s="14" t="s">
        <v>31</v>
      </c>
      <c r="J906" s="14" t="s">
        <v>9</v>
      </c>
      <c r="K906" s="14" t="s">
        <v>24</v>
      </c>
      <c r="L906" s="14" t="s">
        <v>11</v>
      </c>
      <c r="M906" s="14" t="s">
        <v>12</v>
      </c>
      <c r="N906" s="14" t="s">
        <v>13</v>
      </c>
      <c r="O906" s="14" t="s">
        <v>14</v>
      </c>
      <c r="P906" s="14" t="s">
        <v>272</v>
      </c>
      <c r="Q906" s="12">
        <f t="shared" si="116"/>
        <v>1</v>
      </c>
      <c r="R906" s="12" cm="1">
        <f t="array" ref="R906">SUMPRODUCT(($G$2:$G$3117=G906)*(Q906&gt;$Q$2:$Q$3117))+1</f>
        <v>1</v>
      </c>
      <c r="S906" s="12">
        <f t="shared" si="117"/>
        <v>111903</v>
      </c>
      <c r="T906" cm="1">
        <f t="array" ref="T906">SUMPRODUCT(($G$2:$G$3117=G906)*(S906&gt;$S$2:$S$3117))+1</f>
        <v>2</v>
      </c>
      <c r="U906" t="str">
        <f t="shared" si="118"/>
        <v xml:space="preserve">Newcastle </v>
      </c>
      <c r="V906">
        <v>0</v>
      </c>
      <c r="W906" t="s">
        <v>19</v>
      </c>
      <c r="X906">
        <f t="shared" si="119"/>
        <v>2023</v>
      </c>
    </row>
    <row r="907" spans="1:24" x14ac:dyDescent="0.25">
      <c r="A907" s="10" t="str">
        <f t="shared" si="112"/>
        <v/>
      </c>
      <c r="B907" s="10" t="str">
        <f t="shared" si="113"/>
        <v/>
      </c>
      <c r="C907" s="10" t="str">
        <f t="shared" si="114"/>
        <v>Floodlit44971</v>
      </c>
      <c r="D907" s="5" t="str">
        <f>IF('by region'!$C$2="Any","Any",'Fixture list'!W907)&amp;M907&amp;IF('by region'!$I$2="Any","Any",N907)&amp;G907</f>
        <v>AnyFlatAny44971</v>
      </c>
      <c r="E907" s="5" t="e">
        <f>IF(I907=#REF!,'Fixture list'!G907,"")</f>
        <v>#REF!</v>
      </c>
      <c r="F907" s="5" t="str">
        <f t="shared" si="115"/>
        <v>449713</v>
      </c>
      <c r="G907" s="13">
        <v>44971</v>
      </c>
      <c r="H907" s="14" t="s">
        <v>7</v>
      </c>
      <c r="I907" s="14" t="s">
        <v>31</v>
      </c>
      <c r="J907" s="14" t="s">
        <v>32</v>
      </c>
      <c r="K907" s="14" t="s">
        <v>24</v>
      </c>
      <c r="L907" s="14" t="s">
        <v>11</v>
      </c>
      <c r="M907" s="14" t="s">
        <v>25</v>
      </c>
      <c r="N907" s="14" t="s">
        <v>26</v>
      </c>
      <c r="O907" s="14" t="s">
        <v>14</v>
      </c>
      <c r="P907" s="14" t="s">
        <v>320</v>
      </c>
      <c r="Q907" s="12">
        <f t="shared" si="116"/>
        <v>3</v>
      </c>
      <c r="R907" s="12" cm="1">
        <f t="array" ref="R907">SUMPRODUCT(($G$2:$G$3117=G907)*(Q907&gt;$Q$2:$Q$3117))+1</f>
        <v>3</v>
      </c>
      <c r="S907" s="12">
        <f t="shared" si="117"/>
        <v>301200</v>
      </c>
      <c r="T907" cm="1">
        <f t="array" ref="T907">SUMPRODUCT(($G$2:$G$3117=G907)*(S907&gt;$S$2:$S$3117))+1</f>
        <v>3</v>
      </c>
      <c r="U907" t="str">
        <f t="shared" si="118"/>
        <v>NEWCASTLE #</v>
      </c>
      <c r="V907">
        <v>0</v>
      </c>
      <c r="W907" t="s">
        <v>30</v>
      </c>
      <c r="X907">
        <f t="shared" si="119"/>
        <v>2023</v>
      </c>
    </row>
    <row r="908" spans="1:24" x14ac:dyDescent="0.25">
      <c r="A908" s="10" t="str">
        <f t="shared" si="112"/>
        <v/>
      </c>
      <c r="B908" s="10" t="str">
        <f t="shared" si="113"/>
        <v/>
      </c>
      <c r="C908" s="10" t="str">
        <f t="shared" si="114"/>
        <v>Afternoon44973</v>
      </c>
      <c r="D908" s="5" t="str">
        <f>IF('by region'!$C$2="Any","Any",'Fixture list'!W908)&amp;M908&amp;IF('by region'!$I$2="Any","Any",N908)&amp;G908</f>
        <v>AnyJumpAny44973</v>
      </c>
      <c r="E908" s="5" t="e">
        <f>IF(I908=#REF!,'Fixture list'!G908,"")</f>
        <v>#REF!</v>
      </c>
      <c r="F908" s="5" t="str">
        <f t="shared" si="115"/>
        <v>449733</v>
      </c>
      <c r="G908" s="13">
        <v>44973</v>
      </c>
      <c r="H908" s="14" t="s">
        <v>34</v>
      </c>
      <c r="I908" s="14" t="s">
        <v>31</v>
      </c>
      <c r="J908" s="14" t="s">
        <v>9</v>
      </c>
      <c r="K908" s="14" t="s">
        <v>30</v>
      </c>
      <c r="L908" s="14" t="s">
        <v>30</v>
      </c>
      <c r="M908" s="14" t="s">
        <v>12</v>
      </c>
      <c r="N908" s="14" t="s">
        <v>30</v>
      </c>
      <c r="O908" s="14" t="s">
        <v>21</v>
      </c>
      <c r="P908" s="14" t="s">
        <v>328</v>
      </c>
      <c r="Q908" s="12">
        <f t="shared" si="116"/>
        <v>1</v>
      </c>
      <c r="R908" s="12" cm="1">
        <f t="array" ref="R908">SUMPRODUCT(($G$2:$G$3117=G908)*(Q908&gt;$Q$2:$Q$3117))+1</f>
        <v>1</v>
      </c>
      <c r="S908" s="12">
        <f t="shared" si="117"/>
        <v>111843</v>
      </c>
      <c r="T908" cm="1">
        <f t="array" ref="T908">SUMPRODUCT(($G$2:$G$3117=G908)*(S908&gt;$S$2:$S$3117))+1</f>
        <v>3</v>
      </c>
      <c r="U908" t="str">
        <f t="shared" si="118"/>
        <v xml:space="preserve">Newcastle </v>
      </c>
      <c r="V908">
        <v>0</v>
      </c>
      <c r="W908" t="s">
        <v>11</v>
      </c>
      <c r="X908">
        <f t="shared" si="119"/>
        <v>2023</v>
      </c>
    </row>
    <row r="909" spans="1:24" x14ac:dyDescent="0.25">
      <c r="A909" s="10" t="str">
        <f t="shared" si="112"/>
        <v/>
      </c>
      <c r="B909" s="10" t="str">
        <f t="shared" si="113"/>
        <v/>
      </c>
      <c r="C909" s="10" t="str">
        <f t="shared" si="114"/>
        <v>Afternoon44979</v>
      </c>
      <c r="D909" s="5" t="str">
        <f>IF('by region'!$C$2="Any","Any",'Fixture list'!W909)&amp;M909&amp;IF('by region'!$I$2="Any","Any",N909)&amp;G909</f>
        <v>AnyFlatAny44979</v>
      </c>
      <c r="E909" s="5" t="e">
        <f>IF(I909=#REF!,'Fixture list'!G909,"")</f>
        <v>#REF!</v>
      </c>
      <c r="F909" s="5" t="str">
        <f t="shared" si="115"/>
        <v>449792</v>
      </c>
      <c r="G909" s="13">
        <v>44979</v>
      </c>
      <c r="H909" s="14" t="s">
        <v>27</v>
      </c>
      <c r="I909" s="14" t="s">
        <v>31</v>
      </c>
      <c r="J909" s="14" t="s">
        <v>9</v>
      </c>
      <c r="K909" s="14" t="s">
        <v>24</v>
      </c>
      <c r="L909" s="14" t="s">
        <v>11</v>
      </c>
      <c r="M909" s="14" t="s">
        <v>25</v>
      </c>
      <c r="N909" s="14" t="s">
        <v>26</v>
      </c>
      <c r="O909" s="14" t="s">
        <v>14</v>
      </c>
      <c r="P909" s="14" t="s">
        <v>349</v>
      </c>
      <c r="Q909" s="12">
        <f t="shared" si="116"/>
        <v>1</v>
      </c>
      <c r="R909" s="12" cm="1">
        <f t="array" ref="R909">SUMPRODUCT(($G$2:$G$3117=G909)*(Q909&gt;$Q$2:$Q$3117))+1</f>
        <v>1</v>
      </c>
      <c r="S909" s="12">
        <f t="shared" si="117"/>
        <v>101199</v>
      </c>
      <c r="T909" cm="1">
        <f t="array" ref="T909">SUMPRODUCT(($G$2:$G$3117=G909)*(S909&gt;$S$2:$S$3117))+1</f>
        <v>2</v>
      </c>
      <c r="U909" t="str">
        <f t="shared" si="118"/>
        <v xml:space="preserve">NEWCASTLE </v>
      </c>
      <c r="V909">
        <v>0</v>
      </c>
      <c r="W909" t="s">
        <v>19</v>
      </c>
      <c r="X909">
        <f t="shared" si="119"/>
        <v>2023</v>
      </c>
    </row>
    <row r="910" spans="1:24" x14ac:dyDescent="0.25">
      <c r="A910" s="10" t="str">
        <f t="shared" si="112"/>
        <v/>
      </c>
      <c r="B910" s="10" t="str">
        <f t="shared" si="113"/>
        <v/>
      </c>
      <c r="C910" s="10" t="str">
        <f t="shared" si="114"/>
        <v>Afternoon44982</v>
      </c>
      <c r="D910" s="5" t="str">
        <f>IF('by region'!$C$2="Any","Any",'Fixture list'!W910)&amp;M910&amp;IF('by region'!$I$2="Any","Any",N910)&amp;G910</f>
        <v>AnyJumpAny44982</v>
      </c>
      <c r="E910" s="5" t="e">
        <f>IF(I910=#REF!,'Fixture list'!G910,"")</f>
        <v>#REF!</v>
      </c>
      <c r="F910" s="5" t="str">
        <f t="shared" si="115"/>
        <v>449824</v>
      </c>
      <c r="G910" s="13">
        <v>44982</v>
      </c>
      <c r="H910" s="14" t="s">
        <v>37</v>
      </c>
      <c r="I910" s="14" t="s">
        <v>31</v>
      </c>
      <c r="J910" s="14" t="s">
        <v>9</v>
      </c>
      <c r="K910" s="14" t="s">
        <v>24</v>
      </c>
      <c r="L910" s="14" t="s">
        <v>11</v>
      </c>
      <c r="M910" s="14" t="s">
        <v>12</v>
      </c>
      <c r="N910" s="14" t="s">
        <v>13</v>
      </c>
      <c r="O910" s="14" t="s">
        <v>14</v>
      </c>
      <c r="P910" s="14" t="s">
        <v>364</v>
      </c>
      <c r="Q910" s="12">
        <f t="shared" si="116"/>
        <v>1</v>
      </c>
      <c r="R910" s="12" cm="1">
        <f t="array" ref="R910">SUMPRODUCT(($G$2:$G$3117=G910)*(Q910&gt;$Q$2:$Q$3117))+1</f>
        <v>1</v>
      </c>
      <c r="S910" s="12">
        <f t="shared" si="117"/>
        <v>101184</v>
      </c>
      <c r="T910" cm="1">
        <f t="array" ref="T910">SUMPRODUCT(($G$2:$G$3117=G910)*(S910&gt;$S$2:$S$3117))+1</f>
        <v>4</v>
      </c>
      <c r="U910" t="str">
        <f t="shared" si="118"/>
        <v xml:space="preserve">Newcastle </v>
      </c>
      <c r="V910">
        <v>0</v>
      </c>
      <c r="W910" t="s">
        <v>19</v>
      </c>
      <c r="X910">
        <f t="shared" si="119"/>
        <v>2023</v>
      </c>
    </row>
    <row r="911" spans="1:24" x14ac:dyDescent="0.25">
      <c r="A911" s="10" t="str">
        <f t="shared" si="112"/>
        <v/>
      </c>
      <c r="B911" s="10" t="str">
        <f t="shared" si="113"/>
        <v/>
      </c>
      <c r="C911" s="10" t="str">
        <f t="shared" si="114"/>
        <v>Afternoon44987</v>
      </c>
      <c r="D911" s="5" t="str">
        <f>IF('by region'!$C$2="Any","Any",'Fixture list'!W911)&amp;M911&amp;IF('by region'!$I$2="Any","Any",N911)&amp;G911</f>
        <v>AnyFlatAny44987</v>
      </c>
      <c r="E911" s="5" t="e">
        <f>IF(I911=#REF!,'Fixture list'!G911,"")</f>
        <v>#REF!</v>
      </c>
      <c r="F911" s="5" t="str">
        <f t="shared" si="115"/>
        <v>449873</v>
      </c>
      <c r="G911" s="13">
        <v>44987</v>
      </c>
      <c r="H911" s="14" t="s">
        <v>34</v>
      </c>
      <c r="I911" s="14" t="s">
        <v>31</v>
      </c>
      <c r="J911" s="14" t="s">
        <v>9</v>
      </c>
      <c r="K911" s="14" t="s">
        <v>24</v>
      </c>
      <c r="L911" s="14" t="s">
        <v>11</v>
      </c>
      <c r="M911" s="14" t="s">
        <v>25</v>
      </c>
      <c r="N911" s="14" t="s">
        <v>26</v>
      </c>
      <c r="O911" s="14" t="s">
        <v>14</v>
      </c>
      <c r="P911" s="14" t="s">
        <v>378</v>
      </c>
      <c r="Q911" s="12">
        <f t="shared" si="116"/>
        <v>1</v>
      </c>
      <c r="R911" s="12" cm="1">
        <f t="array" ref="R911">SUMPRODUCT(($G$2:$G$3117=G911)*(Q911&gt;$Q$2:$Q$3117))+1</f>
        <v>1</v>
      </c>
      <c r="S911" s="12">
        <f t="shared" si="117"/>
        <v>111879</v>
      </c>
      <c r="T911" cm="1">
        <f t="array" ref="T911">SUMPRODUCT(($G$2:$G$3117=G911)*(S911&gt;$S$2:$S$3117))+1</f>
        <v>3</v>
      </c>
      <c r="U911" t="str">
        <f t="shared" si="118"/>
        <v xml:space="preserve">NEWCASTLE </v>
      </c>
      <c r="V911">
        <v>0</v>
      </c>
      <c r="W911" t="s">
        <v>19</v>
      </c>
      <c r="X911">
        <f t="shared" si="119"/>
        <v>2023</v>
      </c>
    </row>
    <row r="912" spans="1:24" x14ac:dyDescent="0.25">
      <c r="A912" s="10" t="str">
        <f t="shared" si="112"/>
        <v/>
      </c>
      <c r="B912" s="10" t="str">
        <f t="shared" si="113"/>
        <v/>
      </c>
      <c r="C912" s="10" t="str">
        <f t="shared" si="114"/>
        <v>Afternoon44992</v>
      </c>
      <c r="D912" s="5" t="str">
        <f>IF('by region'!$C$2="Any","Any",'Fixture list'!W912)&amp;M912&amp;IF('by region'!$I$2="Any","Any",N912)&amp;G912</f>
        <v>AnyJumpAny44992</v>
      </c>
      <c r="E912" s="5" t="e">
        <f>IF(I912=#REF!,'Fixture list'!G912,"")</f>
        <v>#REF!</v>
      </c>
      <c r="F912" s="5" t="str">
        <f t="shared" si="115"/>
        <v>449921</v>
      </c>
      <c r="G912" s="13">
        <v>44992</v>
      </c>
      <c r="H912" s="14" t="s">
        <v>7</v>
      </c>
      <c r="I912" s="14" t="s">
        <v>31</v>
      </c>
      <c r="J912" s="14" t="s">
        <v>9</v>
      </c>
      <c r="K912" s="14" t="s">
        <v>24</v>
      </c>
      <c r="L912" s="14" t="s">
        <v>11</v>
      </c>
      <c r="M912" s="14" t="s">
        <v>12</v>
      </c>
      <c r="N912" s="14" t="s">
        <v>13</v>
      </c>
      <c r="O912" s="14" t="s">
        <v>14</v>
      </c>
      <c r="P912" s="14" t="s">
        <v>396</v>
      </c>
      <c r="Q912" s="12">
        <f t="shared" si="116"/>
        <v>1</v>
      </c>
      <c r="R912" s="12" cm="1">
        <f t="array" ref="R912">SUMPRODUCT(($G$2:$G$3117=G912)*(Q912&gt;$Q$2:$Q$3117))+1</f>
        <v>1</v>
      </c>
      <c r="S912" s="12">
        <f t="shared" si="117"/>
        <v>101186</v>
      </c>
      <c r="T912" cm="1">
        <f t="array" ref="T912">SUMPRODUCT(($G$2:$G$3117=G912)*(S912&gt;$S$2:$S$3117))+1</f>
        <v>1</v>
      </c>
      <c r="U912" t="str">
        <f t="shared" si="118"/>
        <v xml:space="preserve">Newcastle </v>
      </c>
      <c r="V912">
        <v>0</v>
      </c>
      <c r="W912" t="s">
        <v>19</v>
      </c>
      <c r="X912">
        <f t="shared" si="119"/>
        <v>2023</v>
      </c>
    </row>
    <row r="913" spans="1:24" x14ac:dyDescent="0.25">
      <c r="A913" s="10" t="str">
        <f t="shared" si="112"/>
        <v/>
      </c>
      <c r="B913" s="10" t="str">
        <f t="shared" si="113"/>
        <v/>
      </c>
      <c r="C913" s="10" t="str">
        <f t="shared" si="114"/>
        <v>Floodlit45000</v>
      </c>
      <c r="D913" s="5" t="str">
        <f>IF('by region'!$C$2="Any","Any",'Fixture list'!W913)&amp;M913&amp;IF('by region'!$I$2="Any","Any",N913)&amp;G913</f>
        <v>AnyFlatAny45000</v>
      </c>
      <c r="E913" s="5" t="e">
        <f>IF(I913=#REF!,'Fixture list'!G913,"")</f>
        <v>#REF!</v>
      </c>
      <c r="F913" s="5" t="str">
        <f t="shared" si="115"/>
        <v>450003</v>
      </c>
      <c r="G913" s="13">
        <v>45000</v>
      </c>
      <c r="H913" s="14" t="s">
        <v>27</v>
      </c>
      <c r="I913" s="14" t="s">
        <v>31</v>
      </c>
      <c r="J913" s="14" t="s">
        <v>32</v>
      </c>
      <c r="K913" s="14" t="s">
        <v>24</v>
      </c>
      <c r="L913" s="14" t="s">
        <v>11</v>
      </c>
      <c r="M913" s="14" t="s">
        <v>25</v>
      </c>
      <c r="N913" s="14" t="s">
        <v>26</v>
      </c>
      <c r="O913" s="14" t="s">
        <v>14</v>
      </c>
      <c r="P913" s="14" t="s">
        <v>426</v>
      </c>
      <c r="Q913" s="12">
        <f t="shared" si="116"/>
        <v>3</v>
      </c>
      <c r="R913" s="12" cm="1">
        <f t="array" ref="R913">SUMPRODUCT(($G$2:$G$3117=G913)*(Q913&gt;$Q$2:$Q$3117))+1</f>
        <v>3</v>
      </c>
      <c r="S913" s="12">
        <f t="shared" si="117"/>
        <v>301056</v>
      </c>
      <c r="T913" cm="1">
        <f t="array" ref="T913">SUMPRODUCT(($G$2:$G$3117=G913)*(S913&gt;$S$2:$S$3117))+1</f>
        <v>3</v>
      </c>
      <c r="U913" t="str">
        <f t="shared" si="118"/>
        <v>NEWCASTLE #</v>
      </c>
      <c r="V913">
        <v>0</v>
      </c>
      <c r="W913" t="s">
        <v>19</v>
      </c>
      <c r="X913">
        <f t="shared" si="119"/>
        <v>2023</v>
      </c>
    </row>
    <row r="914" spans="1:24" x14ac:dyDescent="0.25">
      <c r="A914" s="10" t="str">
        <f t="shared" si="112"/>
        <v/>
      </c>
      <c r="B914" s="10" t="str">
        <f t="shared" si="113"/>
        <v/>
      </c>
      <c r="C914" s="10" t="str">
        <f t="shared" si="114"/>
        <v>Afternoon45003</v>
      </c>
      <c r="D914" s="5" t="str">
        <f>IF('by region'!$C$2="Any","Any",'Fixture list'!W914)&amp;M914&amp;IF('by region'!$I$2="Any","Any",N914)&amp;G914</f>
        <v>AnyJumpAny45003</v>
      </c>
      <c r="E914" s="5" t="e">
        <f>IF(I914=#REF!,'Fixture list'!G914,"")</f>
        <v>#REF!</v>
      </c>
      <c r="F914" s="5" t="str">
        <f t="shared" si="115"/>
        <v>450032</v>
      </c>
      <c r="G914" s="13">
        <v>45003</v>
      </c>
      <c r="H914" s="14" t="s">
        <v>37</v>
      </c>
      <c r="I914" s="14" t="s">
        <v>31</v>
      </c>
      <c r="J914" s="14" t="s">
        <v>9</v>
      </c>
      <c r="K914" s="14" t="s">
        <v>24</v>
      </c>
      <c r="L914" s="14" t="s">
        <v>11</v>
      </c>
      <c r="M914" s="14" t="s">
        <v>12</v>
      </c>
      <c r="N914" s="14" t="s">
        <v>13</v>
      </c>
      <c r="O914" s="14" t="s">
        <v>14</v>
      </c>
      <c r="P914" s="14" t="s">
        <v>441</v>
      </c>
      <c r="Q914" s="12">
        <f t="shared" si="116"/>
        <v>1</v>
      </c>
      <c r="R914" s="12" cm="1">
        <f t="array" ref="R914">SUMPRODUCT(($G$2:$G$3117=G914)*(Q914&gt;$Q$2:$Q$3117))+1</f>
        <v>1</v>
      </c>
      <c r="S914" s="12">
        <f t="shared" si="117"/>
        <v>101185</v>
      </c>
      <c r="T914" cm="1">
        <f t="array" ref="T914">SUMPRODUCT(($G$2:$G$3117=G914)*(S914&gt;$S$2:$S$3117))+1</f>
        <v>2</v>
      </c>
      <c r="U914" t="str">
        <f t="shared" si="118"/>
        <v xml:space="preserve">Newcastle </v>
      </c>
      <c r="V914">
        <v>0</v>
      </c>
      <c r="W914" t="s">
        <v>11</v>
      </c>
      <c r="X914">
        <f t="shared" si="119"/>
        <v>2023</v>
      </c>
    </row>
    <row r="915" spans="1:24" x14ac:dyDescent="0.25">
      <c r="A915" s="10" t="str">
        <f t="shared" si="112"/>
        <v/>
      </c>
      <c r="B915" s="10" t="str">
        <f t="shared" si="113"/>
        <v/>
      </c>
      <c r="C915" s="10" t="str">
        <f t="shared" si="114"/>
        <v>Afternoon45016</v>
      </c>
      <c r="D915" s="5" t="str">
        <f>IF('by region'!$C$2="Any","Any",'Fixture list'!W915)&amp;M915&amp;IF('by region'!$I$2="Any","Any",N915)&amp;G915</f>
        <v>AnyNULLAny45016</v>
      </c>
      <c r="E915" s="5" t="e">
        <f>IF(I915=#REF!,'Fixture list'!G915,"")</f>
        <v>#REF!</v>
      </c>
      <c r="F915" s="5" t="str">
        <f t="shared" si="115"/>
        <v>450163</v>
      </c>
      <c r="G915" s="13">
        <v>45016</v>
      </c>
      <c r="H915" s="14" t="s">
        <v>35</v>
      </c>
      <c r="I915" s="14" t="s">
        <v>31</v>
      </c>
      <c r="J915" s="14" t="s">
        <v>9</v>
      </c>
      <c r="K915" s="14" t="s">
        <v>30</v>
      </c>
      <c r="L915" s="14" t="s">
        <v>12</v>
      </c>
      <c r="M915" s="14" t="s">
        <v>30</v>
      </c>
      <c r="N915" s="14" t="s">
        <v>30</v>
      </c>
      <c r="O915" s="14" t="s">
        <v>21</v>
      </c>
      <c r="P915" s="14" t="s">
        <v>482</v>
      </c>
      <c r="Q915" s="12">
        <f t="shared" si="116"/>
        <v>1</v>
      </c>
      <c r="R915" s="12" cm="1">
        <f t="array" ref="R915">SUMPRODUCT(($G$2:$G$3117=G915)*(Q915&gt;$Q$2:$Q$3117))+1</f>
        <v>1</v>
      </c>
      <c r="S915" s="12">
        <f t="shared" si="117"/>
        <v>111851</v>
      </c>
      <c r="T915" cm="1">
        <f t="array" ref="T915">SUMPRODUCT(($G$2:$G$3117=G915)*(S915&gt;$S$2:$S$3117))+1</f>
        <v>3</v>
      </c>
      <c r="U915" t="str">
        <f t="shared" si="118"/>
        <v xml:space="preserve">Newcastle </v>
      </c>
      <c r="V915">
        <v>0</v>
      </c>
      <c r="W915" t="s">
        <v>17</v>
      </c>
      <c r="X915">
        <f t="shared" si="119"/>
        <v>2023</v>
      </c>
    </row>
    <row r="916" spans="1:24" x14ac:dyDescent="0.25">
      <c r="A916" s="10" t="str">
        <f t="shared" si="112"/>
        <v/>
      </c>
      <c r="B916" s="10" t="str">
        <f t="shared" si="113"/>
        <v/>
      </c>
      <c r="C916" s="10" t="str">
        <f t="shared" si="114"/>
        <v>Floodlit45019</v>
      </c>
      <c r="D916" s="5" t="str">
        <f>IF('by region'!$C$2="Any","Any",'Fixture list'!W916)&amp;M916&amp;IF('by region'!$I$2="Any","Any",N916)&amp;G916</f>
        <v>AnyFlatAny45019</v>
      </c>
      <c r="E916" s="5" t="e">
        <f>IF(I916=#REF!,'Fixture list'!G916,"")</f>
        <v>#REF!</v>
      </c>
      <c r="F916" s="5" t="str">
        <f t="shared" si="115"/>
        <v>450193</v>
      </c>
      <c r="G916" s="13">
        <v>45019</v>
      </c>
      <c r="H916" s="14" t="s">
        <v>42</v>
      </c>
      <c r="I916" s="14" t="s">
        <v>31</v>
      </c>
      <c r="J916" s="14" t="s">
        <v>32</v>
      </c>
      <c r="K916" s="14" t="s">
        <v>24</v>
      </c>
      <c r="L916" s="14" t="s">
        <v>11</v>
      </c>
      <c r="M916" s="14" t="s">
        <v>25</v>
      </c>
      <c r="N916" s="14" t="s">
        <v>26</v>
      </c>
      <c r="O916" s="14" t="s">
        <v>14</v>
      </c>
      <c r="P916" s="14" t="s">
        <v>494</v>
      </c>
      <c r="Q916" s="12">
        <f t="shared" si="116"/>
        <v>3</v>
      </c>
      <c r="R916" s="12" cm="1">
        <f t="array" ref="R916">SUMPRODUCT(($G$2:$G$3117=G916)*(Q916&gt;$Q$2:$Q$3117))+1</f>
        <v>3</v>
      </c>
      <c r="S916" s="12">
        <f t="shared" si="117"/>
        <v>301088</v>
      </c>
      <c r="T916" cm="1">
        <f t="array" ref="T916">SUMPRODUCT(($G$2:$G$3117=G916)*(S916&gt;$S$2:$S$3117))+1</f>
        <v>3</v>
      </c>
      <c r="U916" t="str">
        <f t="shared" si="118"/>
        <v>NEWCASTLE #</v>
      </c>
      <c r="V916">
        <v>0</v>
      </c>
      <c r="W916" t="s">
        <v>19</v>
      </c>
      <c r="X916">
        <f t="shared" si="119"/>
        <v>2023</v>
      </c>
    </row>
    <row r="917" spans="1:24" x14ac:dyDescent="0.25">
      <c r="A917" s="10" t="str">
        <f t="shared" si="112"/>
        <v/>
      </c>
      <c r="B917" s="10" t="str">
        <f t="shared" si="113"/>
        <v/>
      </c>
      <c r="C917" s="10" t="str">
        <f t="shared" si="114"/>
        <v>Afternoon45023</v>
      </c>
      <c r="D917" s="5" t="str">
        <f>IF('by region'!$C$2="Any","Any",'Fixture list'!W917)&amp;M917&amp;IF('by region'!$I$2="Any","Any",N917)&amp;G917</f>
        <v>AnyFlatAny45023</v>
      </c>
      <c r="E917" s="5" t="e">
        <f>IF(I917=#REF!,'Fixture list'!G917,"")</f>
        <v>#REF!</v>
      </c>
      <c r="F917" s="5" t="str">
        <f t="shared" si="115"/>
        <v>450232</v>
      </c>
      <c r="G917" s="13">
        <v>45023</v>
      </c>
      <c r="H917" s="14" t="s">
        <v>35</v>
      </c>
      <c r="I917" s="14" t="s">
        <v>31</v>
      </c>
      <c r="J917" s="14" t="s">
        <v>9</v>
      </c>
      <c r="K917" s="14" t="s">
        <v>24</v>
      </c>
      <c r="L917" s="14" t="s">
        <v>11</v>
      </c>
      <c r="M917" s="14" t="s">
        <v>25</v>
      </c>
      <c r="N917" s="14" t="s">
        <v>26</v>
      </c>
      <c r="O917" s="14" t="s">
        <v>21</v>
      </c>
      <c r="P917" s="14" t="s">
        <v>508</v>
      </c>
      <c r="Q917" s="12">
        <f t="shared" si="116"/>
        <v>1</v>
      </c>
      <c r="R917" s="12" cm="1">
        <f t="array" ref="R917">SUMPRODUCT(($G$2:$G$3117=G917)*(Q917&gt;$Q$2:$Q$3117))+1</f>
        <v>1</v>
      </c>
      <c r="S917" s="12">
        <f t="shared" si="117"/>
        <v>114872</v>
      </c>
      <c r="T917" cm="1">
        <f t="array" ref="T917">SUMPRODUCT(($G$2:$G$3117=G917)*(S917&gt;$S$2:$S$3117))+1</f>
        <v>2</v>
      </c>
      <c r="U917" t="str">
        <f t="shared" si="118"/>
        <v xml:space="preserve">NEWCASTLE </v>
      </c>
      <c r="V917">
        <v>0</v>
      </c>
      <c r="W917" t="s">
        <v>11</v>
      </c>
      <c r="X917">
        <f t="shared" si="119"/>
        <v>2023</v>
      </c>
    </row>
    <row r="918" spans="1:24" x14ac:dyDescent="0.25">
      <c r="A918" s="10" t="str">
        <f t="shared" si="112"/>
        <v/>
      </c>
      <c r="B918" s="10" t="str">
        <f t="shared" si="113"/>
        <v/>
      </c>
      <c r="C918" s="10" t="str">
        <f t="shared" si="114"/>
        <v>Afternoon45029</v>
      </c>
      <c r="D918" s="5" t="str">
        <f>IF('by region'!$C$2="Any","Any",'Fixture list'!W918)&amp;M918&amp;IF('by region'!$I$2="Any","Any",N918)&amp;G918</f>
        <v>AnyFlatAny45029</v>
      </c>
      <c r="E918" s="5" t="e">
        <f>IF(I918=#REF!,'Fixture list'!G918,"")</f>
        <v>#REF!</v>
      </c>
      <c r="F918" s="5" t="str">
        <f t="shared" si="115"/>
        <v>450293</v>
      </c>
      <c r="G918" s="13">
        <v>45029</v>
      </c>
      <c r="H918" s="14" t="s">
        <v>34</v>
      </c>
      <c r="I918" s="14" t="s">
        <v>31</v>
      </c>
      <c r="J918" s="14" t="s">
        <v>9</v>
      </c>
      <c r="K918" s="14" t="s">
        <v>24</v>
      </c>
      <c r="L918" s="14" t="s">
        <v>11</v>
      </c>
      <c r="M918" s="14" t="s">
        <v>25</v>
      </c>
      <c r="N918" s="14" t="s">
        <v>26</v>
      </c>
      <c r="O918" s="14" t="s">
        <v>14</v>
      </c>
      <c r="P918" s="14" t="s">
        <v>533</v>
      </c>
      <c r="Q918" s="12">
        <f t="shared" si="116"/>
        <v>1</v>
      </c>
      <c r="R918" s="12" cm="1">
        <f t="array" ref="R918">SUMPRODUCT(($G$2:$G$3117=G918)*(Q918&gt;$Q$2:$Q$3117))+1</f>
        <v>1</v>
      </c>
      <c r="S918" s="12">
        <f t="shared" si="117"/>
        <v>101720</v>
      </c>
      <c r="T918" cm="1">
        <f t="array" ref="T918">SUMPRODUCT(($G$2:$G$3117=G918)*(S918&gt;$S$2:$S$3117))+1</f>
        <v>3</v>
      </c>
      <c r="U918" t="str">
        <f t="shared" si="118"/>
        <v xml:space="preserve">NEWCASTLE </v>
      </c>
      <c r="V918">
        <v>0</v>
      </c>
      <c r="W918" t="s">
        <v>11</v>
      </c>
      <c r="X918">
        <f t="shared" si="119"/>
        <v>2023</v>
      </c>
    </row>
    <row r="919" spans="1:24" x14ac:dyDescent="0.25">
      <c r="A919" s="10" t="str">
        <f t="shared" si="112"/>
        <v/>
      </c>
      <c r="B919" s="10" t="str">
        <f t="shared" si="113"/>
        <v/>
      </c>
      <c r="C919" s="10" t="str">
        <f t="shared" si="114"/>
        <v>Afternoon45031</v>
      </c>
      <c r="D919" s="5" t="str">
        <f>IF('by region'!$C$2="Any","Any",'Fixture list'!W919)&amp;M919&amp;IF('by region'!$I$2="Any","Any",N919)&amp;G919</f>
        <v>AnyJumpAny45031</v>
      </c>
      <c r="E919" s="5" t="e">
        <f>IF(I919=#REF!,'Fixture list'!G919,"")</f>
        <v>#REF!</v>
      </c>
      <c r="F919" s="5" t="str">
        <f t="shared" si="115"/>
        <v>450312</v>
      </c>
      <c r="G919" s="13">
        <v>45031</v>
      </c>
      <c r="H919" s="14" t="s">
        <v>37</v>
      </c>
      <c r="I919" s="14" t="s">
        <v>31</v>
      </c>
      <c r="J919" s="14" t="s">
        <v>9</v>
      </c>
      <c r="K919" s="14" t="s">
        <v>24</v>
      </c>
      <c r="L919" s="14" t="s">
        <v>11</v>
      </c>
      <c r="M919" s="14" t="s">
        <v>12</v>
      </c>
      <c r="N919" s="14" t="s">
        <v>13</v>
      </c>
      <c r="O919" s="14" t="s">
        <v>14</v>
      </c>
      <c r="P919" s="14" t="s">
        <v>544</v>
      </c>
      <c r="Q919" s="12">
        <f t="shared" si="116"/>
        <v>1</v>
      </c>
      <c r="R919" s="12" cm="1">
        <f t="array" ref="R919">SUMPRODUCT(($G$2:$G$3117=G919)*(Q919&gt;$Q$2:$Q$3117))+1</f>
        <v>1</v>
      </c>
      <c r="S919" s="12">
        <f t="shared" si="117"/>
        <v>100908</v>
      </c>
      <c r="T919" cm="1">
        <f t="array" ref="T919">SUMPRODUCT(($G$2:$G$3117=G919)*(S919&gt;$S$2:$S$3117))+1</f>
        <v>2</v>
      </c>
      <c r="U919" t="str">
        <f t="shared" si="118"/>
        <v xml:space="preserve">Newcastle </v>
      </c>
      <c r="V919">
        <v>0</v>
      </c>
      <c r="W919" t="s">
        <v>19</v>
      </c>
      <c r="X919">
        <f t="shared" si="119"/>
        <v>2023</v>
      </c>
    </row>
    <row r="920" spans="1:24" x14ac:dyDescent="0.25">
      <c r="A920" s="10" t="str">
        <f t="shared" si="112"/>
        <v/>
      </c>
      <c r="B920" s="10" t="str">
        <f t="shared" si="113"/>
        <v/>
      </c>
      <c r="C920" s="10" t="str">
        <f t="shared" si="114"/>
        <v>Evening45048</v>
      </c>
      <c r="D920" s="5" t="str">
        <f>IF('by region'!$C$2="Any","Any",'Fixture list'!W920)&amp;M920&amp;IF('by region'!$I$2="Any","Any",N920)&amp;G920</f>
        <v>AnyFlatAny45048</v>
      </c>
      <c r="E920" s="5" t="e">
        <f>IF(I920=#REF!,'Fixture list'!G920,"")</f>
        <v>#REF!</v>
      </c>
      <c r="F920" s="5" t="str">
        <f t="shared" si="115"/>
        <v>450484</v>
      </c>
      <c r="G920" s="13">
        <v>45048</v>
      </c>
      <c r="H920" s="14" t="s">
        <v>7</v>
      </c>
      <c r="I920" s="14" t="s">
        <v>31</v>
      </c>
      <c r="J920" s="14" t="s">
        <v>80</v>
      </c>
      <c r="K920" s="14" t="s">
        <v>30</v>
      </c>
      <c r="L920" s="14" t="s">
        <v>30</v>
      </c>
      <c r="M920" s="14" t="s">
        <v>25</v>
      </c>
      <c r="N920" s="14" t="s">
        <v>30</v>
      </c>
      <c r="O920" s="14" t="s">
        <v>21</v>
      </c>
      <c r="P920" s="14" t="s">
        <v>611</v>
      </c>
      <c r="Q920" s="12">
        <f t="shared" si="116"/>
        <v>2</v>
      </c>
      <c r="R920" s="12" cm="1">
        <f t="array" ref="R920">SUMPRODUCT(($G$2:$G$3117=G920)*(Q920&gt;$Q$2:$Q$3117))+1</f>
        <v>4</v>
      </c>
      <c r="S920" s="12">
        <f t="shared" si="117"/>
        <v>411602</v>
      </c>
      <c r="T920" cm="1">
        <f t="array" ref="T920">SUMPRODUCT(($G$2:$G$3117=G920)*(S920&gt;$S$2:$S$3117))+1</f>
        <v>4</v>
      </c>
      <c r="U920" t="str">
        <f t="shared" si="118"/>
        <v>NEWCASTLE †</v>
      </c>
      <c r="V920">
        <v>0</v>
      </c>
      <c r="W920" t="s">
        <v>17</v>
      </c>
      <c r="X920">
        <f t="shared" si="119"/>
        <v>2023</v>
      </c>
    </row>
    <row r="921" spans="1:24" x14ac:dyDescent="0.25">
      <c r="A921" s="10" t="str">
        <f t="shared" si="112"/>
        <v/>
      </c>
      <c r="B921" s="10" t="str">
        <f t="shared" si="113"/>
        <v/>
      </c>
      <c r="C921" s="10" t="str">
        <f t="shared" si="114"/>
        <v>Evening45051</v>
      </c>
      <c r="D921" s="5" t="str">
        <f>IF('by region'!$C$2="Any","Any",'Fixture list'!W921)&amp;M921&amp;IF('by region'!$I$2="Any","Any",N921)&amp;G921</f>
        <v>AnyFlatAny45051</v>
      </c>
      <c r="E921" s="5" t="e">
        <f>IF(I921=#REF!,'Fixture list'!G921,"")</f>
        <v>#REF!</v>
      </c>
      <c r="F921" s="5" t="str">
        <f t="shared" si="115"/>
        <v>450514</v>
      </c>
      <c r="G921" s="13">
        <v>45051</v>
      </c>
      <c r="H921" s="14" t="s">
        <v>35</v>
      </c>
      <c r="I921" s="14" t="s">
        <v>31</v>
      </c>
      <c r="J921" s="14" t="s">
        <v>80</v>
      </c>
      <c r="K921" s="14" t="s">
        <v>24</v>
      </c>
      <c r="L921" s="14" t="s">
        <v>11</v>
      </c>
      <c r="M921" s="14" t="s">
        <v>25</v>
      </c>
      <c r="N921" s="14" t="s">
        <v>26</v>
      </c>
      <c r="O921" s="14" t="s">
        <v>14</v>
      </c>
      <c r="P921" s="14" t="s">
        <v>625</v>
      </c>
      <c r="Q921" s="12">
        <f t="shared" si="116"/>
        <v>2</v>
      </c>
      <c r="R921" s="12" cm="1">
        <f t="array" ref="R921">SUMPRODUCT(($G$2:$G$3117=G921)*(Q921&gt;$Q$2:$Q$3117))+1</f>
        <v>4</v>
      </c>
      <c r="S921" s="12">
        <f t="shared" si="117"/>
        <v>400815</v>
      </c>
      <c r="T921" cm="1">
        <f t="array" ref="T921">SUMPRODUCT(($G$2:$G$3117=G921)*(S921&gt;$S$2:$S$3117))+1</f>
        <v>4</v>
      </c>
      <c r="U921" t="str">
        <f t="shared" si="118"/>
        <v>NEWCASTLE †</v>
      </c>
      <c r="V921">
        <v>0</v>
      </c>
      <c r="W921" t="s">
        <v>19</v>
      </c>
      <c r="X921">
        <f t="shared" si="119"/>
        <v>2023</v>
      </c>
    </row>
    <row r="922" spans="1:24" x14ac:dyDescent="0.25">
      <c r="A922" s="10" t="str">
        <f t="shared" si="112"/>
        <v/>
      </c>
      <c r="B922" s="10" t="str">
        <f t="shared" si="113"/>
        <v/>
      </c>
      <c r="C922" s="10" t="str">
        <f t="shared" si="114"/>
        <v>Evening45083</v>
      </c>
      <c r="D922" s="5" t="str">
        <f>IF('by region'!$C$2="Any","Any",'Fixture list'!W922)&amp;M922&amp;IF('by region'!$I$2="Any","Any",N922)&amp;G922</f>
        <v>AnyFlatAny45083</v>
      </c>
      <c r="E922" s="5" t="e">
        <f>IF(I922=#REF!,'Fixture list'!G922,"")</f>
        <v>#REF!</v>
      </c>
      <c r="F922" s="5" t="str">
        <f t="shared" si="115"/>
        <v>450834</v>
      </c>
      <c r="G922" s="13">
        <v>45083</v>
      </c>
      <c r="H922" s="14" t="s">
        <v>7</v>
      </c>
      <c r="I922" s="14" t="s">
        <v>31</v>
      </c>
      <c r="J922" s="14" t="s">
        <v>80</v>
      </c>
      <c r="K922" s="14" t="s">
        <v>24</v>
      </c>
      <c r="L922" s="14" t="s">
        <v>11</v>
      </c>
      <c r="M922" s="14" t="s">
        <v>25</v>
      </c>
      <c r="N922" s="14" t="s">
        <v>26</v>
      </c>
      <c r="O922" s="14" t="s">
        <v>14</v>
      </c>
      <c r="P922" s="14" t="s">
        <v>781</v>
      </c>
      <c r="Q922" s="12">
        <f t="shared" si="116"/>
        <v>2</v>
      </c>
      <c r="R922" s="12" cm="1">
        <f t="array" ref="R922">SUMPRODUCT(($G$2:$G$3117=G922)*(Q922&gt;$Q$2:$Q$3117))+1</f>
        <v>3</v>
      </c>
      <c r="S922" s="12">
        <f t="shared" si="117"/>
        <v>312750</v>
      </c>
      <c r="T922" cm="1">
        <f t="array" ref="T922">SUMPRODUCT(($G$2:$G$3117=G922)*(S922&gt;$S$2:$S$3117))+1</f>
        <v>4</v>
      </c>
      <c r="U922" t="str">
        <f t="shared" si="118"/>
        <v>NEWCASTLE †</v>
      </c>
      <c r="V922">
        <v>0</v>
      </c>
      <c r="W922" t="s">
        <v>11</v>
      </c>
      <c r="X922">
        <f t="shared" si="119"/>
        <v>2023</v>
      </c>
    </row>
    <row r="923" spans="1:24" x14ac:dyDescent="0.25">
      <c r="A923" s="10" t="str">
        <f t="shared" si="112"/>
        <v/>
      </c>
      <c r="B923" s="10" t="str">
        <f t="shared" si="113"/>
        <v/>
      </c>
      <c r="C923" s="10" t="str">
        <f t="shared" si="114"/>
        <v>Afternoon45106</v>
      </c>
      <c r="D923" s="5" t="str">
        <f>IF('by region'!$C$2="Any","Any",'Fixture list'!W923)&amp;M923&amp;IF('by region'!$I$2="Any","Any",N923)&amp;G923</f>
        <v>AnyFlatAny45106</v>
      </c>
      <c r="E923" s="5" t="e">
        <f>IF(I923=#REF!,'Fixture list'!G923,"")</f>
        <v>#REF!</v>
      </c>
      <c r="F923" s="5" t="str">
        <f t="shared" si="115"/>
        <v>451061</v>
      </c>
      <c r="G923" s="13">
        <v>45106</v>
      </c>
      <c r="H923" s="14" t="s">
        <v>34</v>
      </c>
      <c r="I923" s="14" t="s">
        <v>31</v>
      </c>
      <c r="J923" s="14" t="s">
        <v>9</v>
      </c>
      <c r="K923" s="14" t="s">
        <v>24</v>
      </c>
      <c r="L923" s="14" t="s">
        <v>11</v>
      </c>
      <c r="M923" s="14" t="s">
        <v>25</v>
      </c>
      <c r="N923" s="14" t="s">
        <v>26</v>
      </c>
      <c r="O923" s="14" t="s">
        <v>14</v>
      </c>
      <c r="P923" s="14" t="s">
        <v>891</v>
      </c>
      <c r="Q923" s="12">
        <f t="shared" si="116"/>
        <v>1</v>
      </c>
      <c r="R923" s="12" cm="1">
        <f t="array" ref="R923">SUMPRODUCT(($G$2:$G$3117=G923)*(Q923&gt;$Q$2:$Q$3117))+1</f>
        <v>1</v>
      </c>
      <c r="S923" s="12">
        <f t="shared" si="117"/>
        <v>101196</v>
      </c>
      <c r="T923" cm="1">
        <f t="array" ref="T923">SUMPRODUCT(($G$2:$G$3117=G923)*(S923&gt;$S$2:$S$3117))+1</f>
        <v>1</v>
      </c>
      <c r="U923" t="str">
        <f t="shared" si="118"/>
        <v xml:space="preserve">NEWCASTLE </v>
      </c>
      <c r="V923">
        <v>0</v>
      </c>
      <c r="W923" t="s">
        <v>11</v>
      </c>
      <c r="X923">
        <f t="shared" si="119"/>
        <v>2023</v>
      </c>
    </row>
    <row r="924" spans="1:24" x14ac:dyDescent="0.25">
      <c r="A924" s="10" t="str">
        <f t="shared" si="112"/>
        <v/>
      </c>
      <c r="B924" s="10" t="str">
        <f t="shared" si="113"/>
        <v/>
      </c>
      <c r="C924" s="10" t="str">
        <f t="shared" si="114"/>
        <v>Evening45107</v>
      </c>
      <c r="D924" s="5" t="str">
        <f>IF('by region'!$C$2="Any","Any",'Fixture list'!W924)&amp;M924&amp;IF('by region'!$I$2="Any","Any",N924)&amp;G924</f>
        <v>AnyFlatAny45107</v>
      </c>
      <c r="E924" s="5" t="e">
        <f>IF(I924=#REF!,'Fixture list'!G924,"")</f>
        <v>#REF!</v>
      </c>
      <c r="F924" s="5" t="str">
        <f t="shared" si="115"/>
        <v>451074</v>
      </c>
      <c r="G924" s="13">
        <v>45107</v>
      </c>
      <c r="H924" s="14" t="s">
        <v>35</v>
      </c>
      <c r="I924" s="14" t="s">
        <v>31</v>
      </c>
      <c r="J924" s="14" t="s">
        <v>80</v>
      </c>
      <c r="K924" s="14" t="s">
        <v>24</v>
      </c>
      <c r="L924" s="14" t="s">
        <v>11</v>
      </c>
      <c r="M924" s="14" t="s">
        <v>25</v>
      </c>
      <c r="N924" s="14" t="s">
        <v>26</v>
      </c>
      <c r="O924" s="14" t="s">
        <v>14</v>
      </c>
      <c r="P924" s="14" t="s">
        <v>896</v>
      </c>
      <c r="Q924" s="12">
        <f t="shared" si="116"/>
        <v>2</v>
      </c>
      <c r="R924" s="12" cm="1">
        <f t="array" ref="R924">SUMPRODUCT(($G$2:$G$3117=G924)*(Q924&gt;$Q$2:$Q$3117))+1</f>
        <v>4</v>
      </c>
      <c r="S924" s="12">
        <f t="shared" si="117"/>
        <v>401193</v>
      </c>
      <c r="T924" cm="1">
        <f t="array" ref="T924">SUMPRODUCT(($G$2:$G$3117=G924)*(S924&gt;$S$2:$S$3117))+1</f>
        <v>4</v>
      </c>
      <c r="U924" t="str">
        <f t="shared" si="118"/>
        <v>NEWCASTLE †</v>
      </c>
      <c r="V924">
        <v>0</v>
      </c>
      <c r="W924" t="s">
        <v>17</v>
      </c>
      <c r="X924">
        <f t="shared" si="119"/>
        <v>2023</v>
      </c>
    </row>
    <row r="925" spans="1:24" x14ac:dyDescent="0.25">
      <c r="A925" s="10" t="str">
        <f t="shared" si="112"/>
        <v/>
      </c>
      <c r="B925" s="10" t="str">
        <f t="shared" si="113"/>
        <v/>
      </c>
      <c r="C925" s="10" t="str">
        <f t="shared" si="114"/>
        <v>Afternoon45108</v>
      </c>
      <c r="D925" s="5" t="str">
        <f>IF('by region'!$C$2="Any","Any",'Fixture list'!W925)&amp;M925&amp;IF('by region'!$I$2="Any","Any",N925)&amp;G925</f>
        <v>AnyFlatAny45108</v>
      </c>
      <c r="E925" s="5" t="e">
        <f>IF(I925=#REF!,'Fixture list'!G925,"")</f>
        <v>#REF!</v>
      </c>
      <c r="F925" s="5" t="str">
        <f t="shared" si="115"/>
        <v>451083</v>
      </c>
      <c r="G925" s="13">
        <v>45108</v>
      </c>
      <c r="H925" s="14" t="s">
        <v>37</v>
      </c>
      <c r="I925" s="14" t="s">
        <v>31</v>
      </c>
      <c r="J925" s="14" t="s">
        <v>9</v>
      </c>
      <c r="K925" s="14" t="s">
        <v>24</v>
      </c>
      <c r="L925" s="14" t="s">
        <v>11</v>
      </c>
      <c r="M925" s="14" t="s">
        <v>25</v>
      </c>
      <c r="N925" s="14" t="s">
        <v>26</v>
      </c>
      <c r="O925" s="14" t="s">
        <v>14</v>
      </c>
      <c r="P925" s="14" t="s">
        <v>903</v>
      </c>
      <c r="Q925" s="12">
        <f t="shared" si="116"/>
        <v>1</v>
      </c>
      <c r="R925" s="12" cm="1">
        <f t="array" ref="R925">SUMPRODUCT(($G$2:$G$3117=G925)*(Q925&gt;$Q$2:$Q$3117))+1</f>
        <v>1</v>
      </c>
      <c r="S925" s="12">
        <f t="shared" si="117"/>
        <v>101194</v>
      </c>
      <c r="T925" cm="1">
        <f t="array" ref="T925">SUMPRODUCT(($G$2:$G$3117=G925)*(S925&gt;$S$2:$S$3117))+1</f>
        <v>3</v>
      </c>
      <c r="U925" t="str">
        <f t="shared" si="118"/>
        <v xml:space="preserve">NEWCASTLE </v>
      </c>
      <c r="V925">
        <v>0</v>
      </c>
      <c r="W925" t="s">
        <v>11</v>
      </c>
      <c r="X925">
        <f t="shared" si="119"/>
        <v>2023</v>
      </c>
    </row>
    <row r="926" spans="1:24" x14ac:dyDescent="0.25">
      <c r="A926" s="10" t="str">
        <f t="shared" si="112"/>
        <v/>
      </c>
      <c r="B926" s="10" t="str">
        <f t="shared" si="113"/>
        <v/>
      </c>
      <c r="C926" s="10" t="str">
        <f t="shared" si="114"/>
        <v>Afternoon45136</v>
      </c>
      <c r="D926" s="5" t="str">
        <f>IF('by region'!$C$2="Any","Any",'Fixture list'!W926)&amp;M926&amp;IF('by region'!$I$2="Any","Any",N926)&amp;G926</f>
        <v>AnyFlatAny45136</v>
      </c>
      <c r="E926" s="5" t="e">
        <f>IF(I926=#REF!,'Fixture list'!G926,"")</f>
        <v>#REF!</v>
      </c>
      <c r="F926" s="5" t="str">
        <f t="shared" si="115"/>
        <v>451362</v>
      </c>
      <c r="G926" s="13">
        <v>45136</v>
      </c>
      <c r="H926" s="14" t="s">
        <v>37</v>
      </c>
      <c r="I926" s="14" t="s">
        <v>31</v>
      </c>
      <c r="J926" s="14" t="s">
        <v>9</v>
      </c>
      <c r="K926" s="14" t="s">
        <v>24</v>
      </c>
      <c r="L926" s="14" t="s">
        <v>11</v>
      </c>
      <c r="M926" s="14" t="s">
        <v>25</v>
      </c>
      <c r="N926" s="14" t="s">
        <v>26</v>
      </c>
      <c r="O926" s="14" t="s">
        <v>14</v>
      </c>
      <c r="P926" s="14" t="s">
        <v>1032</v>
      </c>
      <c r="Q926" s="12">
        <f t="shared" si="116"/>
        <v>1</v>
      </c>
      <c r="R926" s="12" cm="1">
        <f t="array" ref="R926">SUMPRODUCT(($G$2:$G$3117=G926)*(Q926&gt;$Q$2:$Q$3117))+1</f>
        <v>1</v>
      </c>
      <c r="S926" s="12">
        <f t="shared" si="117"/>
        <v>101195</v>
      </c>
      <c r="T926" cm="1">
        <f t="array" ref="T926">SUMPRODUCT(($G$2:$G$3117=G926)*(S926&gt;$S$2:$S$3117))+1</f>
        <v>2</v>
      </c>
      <c r="U926" t="str">
        <f t="shared" si="118"/>
        <v xml:space="preserve">NEWCASTLE </v>
      </c>
      <c r="V926">
        <v>0</v>
      </c>
      <c r="W926" t="s">
        <v>19</v>
      </c>
      <c r="X926">
        <f t="shared" si="119"/>
        <v>2023</v>
      </c>
    </row>
    <row r="927" spans="1:24" x14ac:dyDescent="0.25">
      <c r="A927" s="10" t="str">
        <f t="shared" si="112"/>
        <v/>
      </c>
      <c r="B927" s="10" t="str">
        <f t="shared" si="113"/>
        <v/>
      </c>
      <c r="C927" s="10" t="str">
        <f t="shared" si="114"/>
        <v>Evening45141</v>
      </c>
      <c r="D927" s="5" t="str">
        <f>IF('by region'!$C$2="Any","Any",'Fixture list'!W927)&amp;M927&amp;IF('by region'!$I$2="Any","Any",N927)&amp;G927</f>
        <v>AnyFlatAny45141</v>
      </c>
      <c r="E927" s="5" t="e">
        <f>IF(I927=#REF!,'Fixture list'!G927,"")</f>
        <v>#REF!</v>
      </c>
      <c r="F927" s="5" t="str">
        <f t="shared" si="115"/>
        <v>451414</v>
      </c>
      <c r="G927" s="13">
        <v>45141</v>
      </c>
      <c r="H927" s="14" t="s">
        <v>34</v>
      </c>
      <c r="I927" s="14" t="s">
        <v>31</v>
      </c>
      <c r="J927" s="14" t="s">
        <v>80</v>
      </c>
      <c r="K927" s="14" t="s">
        <v>24</v>
      </c>
      <c r="L927" s="14" t="s">
        <v>11</v>
      </c>
      <c r="M927" s="14" t="s">
        <v>25</v>
      </c>
      <c r="N927" s="14" t="s">
        <v>26</v>
      </c>
      <c r="O927" s="14" t="s">
        <v>14</v>
      </c>
      <c r="P927" s="14" t="s">
        <v>1055</v>
      </c>
      <c r="Q927" s="12">
        <f t="shared" si="116"/>
        <v>2</v>
      </c>
      <c r="R927" s="12" cm="1">
        <f t="array" ref="R927">SUMPRODUCT(($G$2:$G$3117=G927)*(Q927&gt;$Q$2:$Q$3117))+1</f>
        <v>4</v>
      </c>
      <c r="S927" s="12">
        <f t="shared" si="117"/>
        <v>401215</v>
      </c>
      <c r="T927" cm="1">
        <f t="array" ref="T927">SUMPRODUCT(($G$2:$G$3117=G927)*(S927&gt;$S$2:$S$3117))+1</f>
        <v>4</v>
      </c>
      <c r="U927" t="str">
        <f t="shared" si="118"/>
        <v>NEWCASTLE †</v>
      </c>
      <c r="V927">
        <v>0</v>
      </c>
      <c r="W927" t="s">
        <v>11</v>
      </c>
      <c r="X927">
        <f t="shared" si="119"/>
        <v>2023</v>
      </c>
    </row>
    <row r="928" spans="1:24" x14ac:dyDescent="0.25">
      <c r="A928" s="10" t="str">
        <f t="shared" si="112"/>
        <v/>
      </c>
      <c r="B928" s="10" t="str">
        <f t="shared" si="113"/>
        <v/>
      </c>
      <c r="C928" s="10" t="str">
        <f t="shared" si="114"/>
        <v>Evening45153</v>
      </c>
      <c r="D928" s="5" t="str">
        <f>IF('by region'!$C$2="Any","Any",'Fixture list'!W928)&amp;M928&amp;IF('by region'!$I$2="Any","Any",N928)&amp;G928</f>
        <v>AnyFlatAny45153</v>
      </c>
      <c r="E928" s="5" t="e">
        <f>IF(I928=#REF!,'Fixture list'!G928,"")</f>
        <v>#REF!</v>
      </c>
      <c r="F928" s="5" t="str">
        <f t="shared" si="115"/>
        <v>451533</v>
      </c>
      <c r="G928" s="13">
        <v>45153</v>
      </c>
      <c r="H928" s="14" t="s">
        <v>7</v>
      </c>
      <c r="I928" s="14" t="s">
        <v>31</v>
      </c>
      <c r="J928" s="14" t="s">
        <v>80</v>
      </c>
      <c r="K928" s="14" t="s">
        <v>30</v>
      </c>
      <c r="L928" s="14" t="s">
        <v>30</v>
      </c>
      <c r="M928" s="14" t="s">
        <v>25</v>
      </c>
      <c r="N928" s="14" t="s">
        <v>30</v>
      </c>
      <c r="O928" s="14" t="s">
        <v>21</v>
      </c>
      <c r="P928" s="14" t="s">
        <v>1106</v>
      </c>
      <c r="Q928" s="12">
        <f t="shared" si="116"/>
        <v>2</v>
      </c>
      <c r="R928" s="12" cm="1">
        <f t="array" ref="R928">SUMPRODUCT(($G$2:$G$3117=G928)*(Q928&gt;$Q$2:$Q$3117))+1</f>
        <v>3</v>
      </c>
      <c r="S928" s="12">
        <f t="shared" si="117"/>
        <v>311584</v>
      </c>
      <c r="T928" cm="1">
        <f t="array" ref="T928">SUMPRODUCT(($G$2:$G$3117=G928)*(S928&gt;$S$2:$S$3117))+1</f>
        <v>3</v>
      </c>
      <c r="U928" t="str">
        <f t="shared" si="118"/>
        <v>NEWCASTLE †</v>
      </c>
      <c r="V928">
        <v>0</v>
      </c>
      <c r="W928" t="s">
        <v>11</v>
      </c>
      <c r="X928">
        <f t="shared" si="119"/>
        <v>2023</v>
      </c>
    </row>
    <row r="929" spans="1:24" x14ac:dyDescent="0.25">
      <c r="A929" s="10" t="str">
        <f t="shared" si="112"/>
        <v/>
      </c>
      <c r="B929" s="10" t="str">
        <f t="shared" si="113"/>
        <v/>
      </c>
      <c r="C929" s="10" t="str">
        <f t="shared" si="114"/>
        <v>Evening45170</v>
      </c>
      <c r="D929" s="5" t="str">
        <f>IF('by region'!$C$2="Any","Any",'Fixture list'!W929)&amp;M929&amp;IF('by region'!$I$2="Any","Any",N929)&amp;G929</f>
        <v>AnyFlatAny45170</v>
      </c>
      <c r="E929" s="5" t="e">
        <f>IF(I929=#REF!,'Fixture list'!G929,"")</f>
        <v>#REF!</v>
      </c>
      <c r="F929" s="5" t="str">
        <f t="shared" si="115"/>
        <v>451706</v>
      </c>
      <c r="G929" s="13">
        <v>45170</v>
      </c>
      <c r="H929" s="14" t="s">
        <v>35</v>
      </c>
      <c r="I929" s="14" t="s">
        <v>31</v>
      </c>
      <c r="J929" s="14" t="s">
        <v>80</v>
      </c>
      <c r="K929" s="14" t="s">
        <v>24</v>
      </c>
      <c r="L929" s="14" t="s">
        <v>19</v>
      </c>
      <c r="M929" s="14" t="s">
        <v>25</v>
      </c>
      <c r="N929" s="14" t="s">
        <v>26</v>
      </c>
      <c r="O929" s="14" t="s">
        <v>14</v>
      </c>
      <c r="P929" s="14" t="s">
        <v>1184</v>
      </c>
      <c r="Q929" s="12">
        <f t="shared" si="116"/>
        <v>2</v>
      </c>
      <c r="R929" s="12" cm="1">
        <f t="array" ref="R929">SUMPRODUCT(($G$2:$G$3117=G929)*(Q929&gt;$Q$2:$Q$3117))+1</f>
        <v>4</v>
      </c>
      <c r="S929" s="12">
        <f t="shared" si="117"/>
        <v>410401</v>
      </c>
      <c r="T929" cm="1">
        <f t="array" ref="T929">SUMPRODUCT(($G$2:$G$3117=G929)*(S929&gt;$S$2:$S$3117))+1</f>
        <v>6</v>
      </c>
      <c r="U929" t="str">
        <f t="shared" si="118"/>
        <v>NEWCASTLE †</v>
      </c>
      <c r="V929">
        <v>0</v>
      </c>
      <c r="W929" t="s">
        <v>19</v>
      </c>
      <c r="X929">
        <f t="shared" si="119"/>
        <v>2023</v>
      </c>
    </row>
    <row r="930" spans="1:24" x14ac:dyDescent="0.25">
      <c r="A930" s="10" t="str">
        <f t="shared" si="112"/>
        <v/>
      </c>
      <c r="B930" s="10" t="str">
        <f t="shared" si="113"/>
        <v/>
      </c>
      <c r="C930" s="10" t="str">
        <f t="shared" si="114"/>
        <v>Afternoon45177</v>
      </c>
      <c r="D930" s="5" t="str">
        <f>IF('by region'!$C$2="Any","Any",'Fixture list'!W930)&amp;M930&amp;IF('by region'!$I$2="Any","Any",N930)&amp;G930</f>
        <v>AnyFlatAny45177</v>
      </c>
      <c r="E930" s="5" t="e">
        <f>IF(I930=#REF!,'Fixture list'!G930,"")</f>
        <v>#REF!</v>
      </c>
      <c r="F930" s="5" t="str">
        <f t="shared" si="115"/>
        <v>451772</v>
      </c>
      <c r="G930" s="13">
        <v>45177</v>
      </c>
      <c r="H930" s="14" t="s">
        <v>35</v>
      </c>
      <c r="I930" s="14" t="s">
        <v>31</v>
      </c>
      <c r="J930" s="14" t="s">
        <v>9</v>
      </c>
      <c r="K930" s="14" t="s">
        <v>24</v>
      </c>
      <c r="L930" s="14" t="s">
        <v>19</v>
      </c>
      <c r="M930" s="14" t="s">
        <v>25</v>
      </c>
      <c r="N930" s="14" t="s">
        <v>26</v>
      </c>
      <c r="O930" s="14" t="s">
        <v>14</v>
      </c>
      <c r="P930" s="14" t="s">
        <v>1219</v>
      </c>
      <c r="Q930" s="12">
        <f t="shared" si="116"/>
        <v>1</v>
      </c>
      <c r="R930" s="12" cm="1">
        <f t="array" ref="R930">SUMPRODUCT(($G$2:$G$3117=G930)*(Q930&gt;$Q$2:$Q$3117))+1</f>
        <v>1</v>
      </c>
      <c r="S930" s="12">
        <f t="shared" si="117"/>
        <v>101216</v>
      </c>
      <c r="T930" cm="1">
        <f t="array" ref="T930">SUMPRODUCT(($G$2:$G$3117=G930)*(S930&gt;$S$2:$S$3117))+1</f>
        <v>2</v>
      </c>
      <c r="U930" t="str">
        <f t="shared" si="118"/>
        <v xml:space="preserve">NEWCASTLE </v>
      </c>
      <c r="V930">
        <v>0</v>
      </c>
      <c r="W930" t="s">
        <v>17</v>
      </c>
      <c r="X930">
        <f t="shared" si="119"/>
        <v>2023</v>
      </c>
    </row>
    <row r="931" spans="1:24" x14ac:dyDescent="0.25">
      <c r="A931" s="10" t="str">
        <f t="shared" si="112"/>
        <v/>
      </c>
      <c r="B931" s="10" t="str">
        <f t="shared" si="113"/>
        <v/>
      </c>
      <c r="C931" s="10" t="str">
        <f t="shared" si="114"/>
        <v>Afternoon45223</v>
      </c>
      <c r="D931" s="5" t="str">
        <f>IF('by region'!$C$2="Any","Any",'Fixture list'!W931)&amp;M931&amp;IF('by region'!$I$2="Any","Any",N931)&amp;G931</f>
        <v>AnyFlatAny45223</v>
      </c>
      <c r="E931" s="5" t="e">
        <f>IF(I931=#REF!,'Fixture list'!G931,"")</f>
        <v>#REF!</v>
      </c>
      <c r="F931" s="5" t="str">
        <f t="shared" si="115"/>
        <v>452232</v>
      </c>
      <c r="G931" s="13">
        <v>45223</v>
      </c>
      <c r="H931" s="14" t="s">
        <v>7</v>
      </c>
      <c r="I931" s="14" t="s">
        <v>31</v>
      </c>
      <c r="J931" s="14" t="s">
        <v>9</v>
      </c>
      <c r="K931" s="14" t="s">
        <v>24</v>
      </c>
      <c r="L931" s="14" t="s">
        <v>17</v>
      </c>
      <c r="M931" s="14" t="s">
        <v>25</v>
      </c>
      <c r="N931" s="14" t="s">
        <v>26</v>
      </c>
      <c r="O931" s="14" t="s">
        <v>14</v>
      </c>
      <c r="P931" s="14" t="s">
        <v>1399</v>
      </c>
      <c r="Q931" s="12">
        <f t="shared" si="116"/>
        <v>1</v>
      </c>
      <c r="R931" s="12" cm="1">
        <f t="array" ref="R931">SUMPRODUCT(($G$2:$G$3117=G931)*(Q931&gt;$Q$2:$Q$3117))+1</f>
        <v>1</v>
      </c>
      <c r="S931" s="12">
        <f t="shared" si="117"/>
        <v>100802</v>
      </c>
      <c r="T931" cm="1">
        <f t="array" ref="T931">SUMPRODUCT(($G$2:$G$3117=G931)*(S931&gt;$S$2:$S$3117))+1</f>
        <v>2</v>
      </c>
      <c r="U931" t="str">
        <f t="shared" si="118"/>
        <v xml:space="preserve">NEWCASTLE </v>
      </c>
      <c r="V931">
        <v>0</v>
      </c>
      <c r="W931" t="s">
        <v>11</v>
      </c>
      <c r="X931">
        <f t="shared" si="119"/>
        <v>2023</v>
      </c>
    </row>
    <row r="932" spans="1:24" x14ac:dyDescent="0.25">
      <c r="A932" s="10" t="str">
        <f t="shared" si="112"/>
        <v/>
      </c>
      <c r="B932" s="10" t="str">
        <f t="shared" si="113"/>
        <v/>
      </c>
      <c r="C932" s="10" t="str">
        <f t="shared" si="114"/>
        <v>Afternoon45247</v>
      </c>
      <c r="D932" s="5" t="str">
        <f>IF('by region'!$C$2="Any","Any",'Fixture list'!W932)&amp;M932&amp;IF('by region'!$I$2="Any","Any",N932)&amp;G932</f>
        <v>AnyFlatAny45247</v>
      </c>
      <c r="E932" s="5" t="e">
        <f>IF(I932=#REF!,'Fixture list'!G932,"")</f>
        <v>#REF!</v>
      </c>
      <c r="F932" s="5" t="str">
        <f t="shared" si="115"/>
        <v>452473</v>
      </c>
      <c r="G932" s="13">
        <v>45247</v>
      </c>
      <c r="H932" s="14" t="s">
        <v>35</v>
      </c>
      <c r="I932" s="14" t="s">
        <v>31</v>
      </c>
      <c r="J932" s="14" t="s">
        <v>9</v>
      </c>
      <c r="K932" s="14" t="s">
        <v>24</v>
      </c>
      <c r="L932" s="14" t="s">
        <v>17</v>
      </c>
      <c r="M932" s="14" t="s">
        <v>25</v>
      </c>
      <c r="N932" s="14" t="s">
        <v>26</v>
      </c>
      <c r="O932" s="14" t="s">
        <v>14</v>
      </c>
      <c r="P932" s="14" t="s">
        <v>1491</v>
      </c>
      <c r="Q932" s="12">
        <f t="shared" si="116"/>
        <v>1</v>
      </c>
      <c r="R932" s="12" cm="1">
        <f t="array" ref="R932">SUMPRODUCT(($G$2:$G$3117=G932)*(Q932&gt;$Q$2:$Q$3117))+1</f>
        <v>1</v>
      </c>
      <c r="S932" s="12">
        <f t="shared" si="117"/>
        <v>110050</v>
      </c>
      <c r="T932" cm="1">
        <f t="array" ref="T932">SUMPRODUCT(($G$2:$G$3117=G932)*(S932&gt;$S$2:$S$3117))+1</f>
        <v>3</v>
      </c>
      <c r="U932" t="str">
        <f t="shared" si="118"/>
        <v xml:space="preserve">NEWCASTLE </v>
      </c>
      <c r="V932">
        <v>0</v>
      </c>
      <c r="W932" t="s">
        <v>17</v>
      </c>
      <c r="X932">
        <f t="shared" si="119"/>
        <v>2023</v>
      </c>
    </row>
    <row r="933" spans="1:24" x14ac:dyDescent="0.25">
      <c r="A933" s="10" t="str">
        <f t="shared" si="112"/>
        <v/>
      </c>
      <c r="B933" s="10" t="str">
        <f t="shared" si="113"/>
        <v/>
      </c>
      <c r="C933" s="10" t="str">
        <f t="shared" si="114"/>
        <v>Afternoon45253</v>
      </c>
      <c r="D933" s="5" t="str">
        <f>IF('by region'!$C$2="Any","Any",'Fixture list'!W933)&amp;M933&amp;IF('by region'!$I$2="Any","Any",N933)&amp;G933</f>
        <v>AnyJumpAny45253</v>
      </c>
      <c r="E933" s="5" t="e">
        <f>IF(I933=#REF!,'Fixture list'!G933,"")</f>
        <v>#REF!</v>
      </c>
      <c r="F933" s="5" t="str">
        <f t="shared" si="115"/>
        <v>452531</v>
      </c>
      <c r="G933" s="13">
        <v>45253</v>
      </c>
      <c r="H933" s="14" t="s">
        <v>34</v>
      </c>
      <c r="I933" s="14" t="s">
        <v>31</v>
      </c>
      <c r="J933" s="14" t="s">
        <v>9</v>
      </c>
      <c r="K933" s="14" t="s">
        <v>24</v>
      </c>
      <c r="L933" s="14" t="s">
        <v>19</v>
      </c>
      <c r="M933" s="14" t="s">
        <v>12</v>
      </c>
      <c r="N933" s="14" t="s">
        <v>13</v>
      </c>
      <c r="O933" s="14" t="s">
        <v>14</v>
      </c>
      <c r="P933" s="14" t="s">
        <v>1515</v>
      </c>
      <c r="Q933" s="12">
        <f t="shared" si="116"/>
        <v>1</v>
      </c>
      <c r="R933" s="12" cm="1">
        <f t="array" ref="R933">SUMPRODUCT(($G$2:$G$3117=G933)*(Q933&gt;$Q$2:$Q$3117))+1</f>
        <v>1</v>
      </c>
      <c r="S933" s="12">
        <f t="shared" si="117"/>
        <v>101209</v>
      </c>
      <c r="T933" cm="1">
        <f t="array" ref="T933">SUMPRODUCT(($G$2:$G$3117=G933)*(S933&gt;$S$2:$S$3117))+1</f>
        <v>1</v>
      </c>
      <c r="U933" t="str">
        <f t="shared" si="118"/>
        <v xml:space="preserve">Newcastle </v>
      </c>
      <c r="V933">
        <v>0</v>
      </c>
      <c r="W933" t="s">
        <v>19</v>
      </c>
      <c r="X933">
        <f t="shared" si="119"/>
        <v>2023</v>
      </c>
    </row>
    <row r="934" spans="1:24" x14ac:dyDescent="0.25">
      <c r="A934" s="10" t="str">
        <f t="shared" si="112"/>
        <v/>
      </c>
      <c r="B934" s="10" t="str">
        <f t="shared" si="113"/>
        <v/>
      </c>
      <c r="C934" s="10" t="str">
        <f t="shared" si="114"/>
        <v>Afternoon45262</v>
      </c>
      <c r="D934" s="5" t="str">
        <f>IF('by region'!$C$2="Any","Any",'Fixture list'!W934)&amp;M934&amp;IF('by region'!$I$2="Any","Any",N934)&amp;G934</f>
        <v>AnyJumpAny45262</v>
      </c>
      <c r="E934" s="5" t="e">
        <f>IF(I934=#REF!,'Fixture list'!G934,"")</f>
        <v>#REF!</v>
      </c>
      <c r="F934" s="5" t="str">
        <f t="shared" si="115"/>
        <v>452623</v>
      </c>
      <c r="G934" s="13">
        <v>45262</v>
      </c>
      <c r="H934" s="14" t="s">
        <v>37</v>
      </c>
      <c r="I934" s="14" t="s">
        <v>31</v>
      </c>
      <c r="J934" s="14" t="s">
        <v>9</v>
      </c>
      <c r="K934" s="14" t="s">
        <v>24</v>
      </c>
      <c r="L934" s="14" t="s">
        <v>11</v>
      </c>
      <c r="M934" s="14" t="s">
        <v>12</v>
      </c>
      <c r="N934" s="14" t="s">
        <v>13</v>
      </c>
      <c r="O934" s="14" t="s">
        <v>14</v>
      </c>
      <c r="P934" s="14" t="s">
        <v>1545</v>
      </c>
      <c r="Q934" s="12">
        <f t="shared" si="116"/>
        <v>1</v>
      </c>
      <c r="R934" s="12" cm="1">
        <f t="array" ref="R934">SUMPRODUCT(($G$2:$G$3117=G934)*(Q934&gt;$Q$2:$Q$3117))+1</f>
        <v>1</v>
      </c>
      <c r="S934" s="12">
        <f t="shared" si="117"/>
        <v>101204</v>
      </c>
      <c r="T934" cm="1">
        <f t="array" ref="T934">SUMPRODUCT(($G$2:$G$3117=G934)*(S934&gt;$S$2:$S$3117))+1</f>
        <v>3</v>
      </c>
      <c r="U934" t="str">
        <f t="shared" si="118"/>
        <v xml:space="preserve">Newcastle </v>
      </c>
      <c r="V934">
        <v>0</v>
      </c>
      <c r="W934" t="s">
        <v>30</v>
      </c>
      <c r="X934">
        <f t="shared" si="119"/>
        <v>2023</v>
      </c>
    </row>
    <row r="935" spans="1:24" x14ac:dyDescent="0.25">
      <c r="A935" s="10" t="str">
        <f t="shared" si="112"/>
        <v/>
      </c>
      <c r="B935" s="10" t="str">
        <f t="shared" si="113"/>
        <v/>
      </c>
      <c r="C935" s="10" t="str">
        <f t="shared" si="114"/>
        <v>Afternoon45274</v>
      </c>
      <c r="D935" s="5" t="str">
        <f>IF('by region'!$C$2="Any","Any",'Fixture list'!W935)&amp;M935&amp;IF('by region'!$I$2="Any","Any",N935)&amp;G935</f>
        <v>AnyJumpAny45274</v>
      </c>
      <c r="E935" s="5" t="e">
        <f>IF(I935=#REF!,'Fixture list'!G935,"")</f>
        <v>#REF!</v>
      </c>
      <c r="F935" s="5" t="str">
        <f t="shared" si="115"/>
        <v>452741</v>
      </c>
      <c r="G935" s="13">
        <v>45274</v>
      </c>
      <c r="H935" s="14" t="s">
        <v>34</v>
      </c>
      <c r="I935" s="14" t="s">
        <v>31</v>
      </c>
      <c r="J935" s="14" t="s">
        <v>9</v>
      </c>
      <c r="K935" s="14" t="s">
        <v>24</v>
      </c>
      <c r="L935" s="14" t="s">
        <v>19</v>
      </c>
      <c r="M935" s="14" t="s">
        <v>12</v>
      </c>
      <c r="N935" s="14" t="s">
        <v>13</v>
      </c>
      <c r="O935" s="14" t="s">
        <v>14</v>
      </c>
      <c r="P935" s="14" t="s">
        <v>1584</v>
      </c>
      <c r="Q935" s="12">
        <f t="shared" si="116"/>
        <v>1</v>
      </c>
      <c r="R935" s="12" cm="1">
        <f t="array" ref="R935">SUMPRODUCT(($G$2:$G$3117=G935)*(Q935&gt;$Q$2:$Q$3117))+1</f>
        <v>1</v>
      </c>
      <c r="S935" s="12">
        <f t="shared" si="117"/>
        <v>100920</v>
      </c>
      <c r="T935" cm="1">
        <f t="array" ref="T935">SUMPRODUCT(($G$2:$G$3117=G935)*(S935&gt;$S$2:$S$3117))+1</f>
        <v>1</v>
      </c>
      <c r="U935" t="str">
        <f t="shared" si="118"/>
        <v xml:space="preserve">Newcastle </v>
      </c>
      <c r="V935">
        <v>0</v>
      </c>
      <c r="W935" t="s">
        <v>19</v>
      </c>
      <c r="X935">
        <f t="shared" si="119"/>
        <v>2023</v>
      </c>
    </row>
    <row r="936" spans="1:24" x14ac:dyDescent="0.25">
      <c r="A936" s="10" t="str">
        <f t="shared" si="112"/>
        <v/>
      </c>
      <c r="B936" s="10" t="str">
        <f t="shared" si="113"/>
        <v/>
      </c>
      <c r="C936" s="10" t="str">
        <f t="shared" si="114"/>
        <v>Afternoon45276</v>
      </c>
      <c r="D936" s="5" t="str">
        <f>IF('by region'!$C$2="Any","Any",'Fixture list'!W936)&amp;M936&amp;IF('by region'!$I$2="Any","Any",N936)&amp;G936</f>
        <v>AnyFlatAny45276</v>
      </c>
      <c r="E936" s="5" t="e">
        <f>IF(I936=#REF!,'Fixture list'!G936,"")</f>
        <v>#REF!</v>
      </c>
      <c r="F936" s="5" t="str">
        <f t="shared" si="115"/>
        <v>452764</v>
      </c>
      <c r="G936" s="13">
        <v>45276</v>
      </c>
      <c r="H936" s="14" t="s">
        <v>37</v>
      </c>
      <c r="I936" s="14" t="s">
        <v>31</v>
      </c>
      <c r="J936" s="14" t="s">
        <v>9</v>
      </c>
      <c r="K936" s="14" t="s">
        <v>24</v>
      </c>
      <c r="L936" s="14" t="s">
        <v>17</v>
      </c>
      <c r="M936" s="14" t="s">
        <v>25</v>
      </c>
      <c r="N936" s="14" t="s">
        <v>26</v>
      </c>
      <c r="O936" s="14" t="s">
        <v>14</v>
      </c>
      <c r="P936" s="14" t="s">
        <v>1591</v>
      </c>
      <c r="Q936" s="12">
        <f t="shared" si="116"/>
        <v>1</v>
      </c>
      <c r="R936" s="12" cm="1">
        <f t="array" ref="R936">SUMPRODUCT(($G$2:$G$3117=G936)*(Q936&gt;$Q$2:$Q$3117))+1</f>
        <v>1</v>
      </c>
      <c r="S936" s="12">
        <f t="shared" si="117"/>
        <v>101093</v>
      </c>
      <c r="T936" cm="1">
        <f t="array" ref="T936">SUMPRODUCT(($G$2:$G$3117=G936)*(S936&gt;$S$2:$S$3117))+1</f>
        <v>4</v>
      </c>
      <c r="U936" t="str">
        <f t="shared" si="118"/>
        <v xml:space="preserve">NEWCASTLE </v>
      </c>
      <c r="V936">
        <v>0</v>
      </c>
      <c r="W936" t="s">
        <v>19</v>
      </c>
      <c r="X936">
        <f t="shared" si="119"/>
        <v>2023</v>
      </c>
    </row>
    <row r="937" spans="1:24" x14ac:dyDescent="0.25">
      <c r="A937" s="10" t="str">
        <f t="shared" si="112"/>
        <v/>
      </c>
      <c r="B937" s="10" t="str">
        <f t="shared" si="113"/>
        <v/>
      </c>
      <c r="C937" s="10" t="str">
        <f t="shared" si="114"/>
        <v>Afternoon45283</v>
      </c>
      <c r="D937" s="5" t="str">
        <f>IF('by region'!$C$2="Any","Any",'Fixture list'!W937)&amp;M937&amp;IF('by region'!$I$2="Any","Any",N937)&amp;G937</f>
        <v>AnyJumpAny45283</v>
      </c>
      <c r="E937" s="5" t="e">
        <f>IF(I937=#REF!,'Fixture list'!G937,"")</f>
        <v>#REF!</v>
      </c>
      <c r="F937" s="5" t="str">
        <f t="shared" si="115"/>
        <v>452834</v>
      </c>
      <c r="G937" s="13">
        <v>45283</v>
      </c>
      <c r="H937" s="14" t="s">
        <v>37</v>
      </c>
      <c r="I937" s="14" t="s">
        <v>31</v>
      </c>
      <c r="J937" s="14" t="s">
        <v>9</v>
      </c>
      <c r="K937" s="14" t="s">
        <v>24</v>
      </c>
      <c r="L937" s="14" t="s">
        <v>17</v>
      </c>
      <c r="M937" s="14" t="s">
        <v>12</v>
      </c>
      <c r="N937" s="14" t="s">
        <v>13</v>
      </c>
      <c r="O937" s="14" t="s">
        <v>14</v>
      </c>
      <c r="P937" s="14" t="s">
        <v>1620</v>
      </c>
      <c r="Q937" s="12">
        <f t="shared" si="116"/>
        <v>1</v>
      </c>
      <c r="R937" s="12" cm="1">
        <f t="array" ref="R937">SUMPRODUCT(($G$2:$G$3117=G937)*(Q937&gt;$Q$2:$Q$3117))+1</f>
        <v>1</v>
      </c>
      <c r="S937" s="12">
        <f t="shared" si="117"/>
        <v>110129</v>
      </c>
      <c r="T937" cm="1">
        <f t="array" ref="T937">SUMPRODUCT(($G$2:$G$3117=G937)*(S937&gt;$S$2:$S$3117))+1</f>
        <v>4</v>
      </c>
      <c r="U937" t="str">
        <f t="shared" si="118"/>
        <v xml:space="preserve">Newcastle </v>
      </c>
      <c r="V937">
        <v>0</v>
      </c>
      <c r="W937" t="s">
        <v>17</v>
      </c>
      <c r="X937">
        <f t="shared" si="119"/>
        <v>2023</v>
      </c>
    </row>
    <row r="938" spans="1:24" x14ac:dyDescent="0.25">
      <c r="A938" s="10" t="str">
        <f t="shared" si="112"/>
        <v/>
      </c>
      <c r="B938" s="10" t="str">
        <f t="shared" si="113"/>
        <v/>
      </c>
      <c r="C938" s="10" t="str">
        <f t="shared" si="114"/>
        <v>Floodlit45288</v>
      </c>
      <c r="D938" s="5" t="str">
        <f>IF('by region'!$C$2="Any","Any",'Fixture list'!W938)&amp;M938&amp;IF('by region'!$I$2="Any","Any",N938)&amp;G938</f>
        <v>AnyFlatAny45288</v>
      </c>
      <c r="E938" s="5" t="e">
        <f>IF(I938=#REF!,'Fixture list'!G938,"")</f>
        <v>#REF!</v>
      </c>
      <c r="F938" s="5" t="str">
        <f t="shared" si="115"/>
        <v>452883</v>
      </c>
      <c r="G938" s="13">
        <v>45288</v>
      </c>
      <c r="H938" s="14" t="s">
        <v>34</v>
      </c>
      <c r="I938" s="14" t="s">
        <v>31</v>
      </c>
      <c r="J938" s="14" t="s">
        <v>32</v>
      </c>
      <c r="K938" s="14" t="s">
        <v>24</v>
      </c>
      <c r="L938" s="14" t="s">
        <v>11</v>
      </c>
      <c r="M938" s="14" t="s">
        <v>25</v>
      </c>
      <c r="N938" s="14" t="s">
        <v>26</v>
      </c>
      <c r="O938" s="14" t="s">
        <v>14</v>
      </c>
      <c r="P938" s="14" t="s">
        <v>1633</v>
      </c>
      <c r="Q938" s="12">
        <f t="shared" si="116"/>
        <v>3</v>
      </c>
      <c r="R938" s="12" cm="1">
        <f t="array" ref="R938">SUMPRODUCT(($G$2:$G$3117=G938)*(Q938&gt;$Q$2:$Q$3117))+1</f>
        <v>3</v>
      </c>
      <c r="S938" s="12">
        <f t="shared" si="117"/>
        <v>311656</v>
      </c>
      <c r="T938" cm="1">
        <f t="array" ref="T938">SUMPRODUCT(($G$2:$G$3117=G938)*(S938&gt;$S$2:$S$3117))+1</f>
        <v>3</v>
      </c>
      <c r="U938" t="str">
        <f t="shared" si="118"/>
        <v>NEWCASTLE #</v>
      </c>
      <c r="V938">
        <v>0</v>
      </c>
      <c r="W938" t="s">
        <v>30</v>
      </c>
      <c r="X938">
        <f t="shared" si="119"/>
        <v>2023</v>
      </c>
    </row>
    <row r="939" spans="1:24" x14ac:dyDescent="0.25">
      <c r="A939" s="10" t="str">
        <f t="shared" si="112"/>
        <v/>
      </c>
      <c r="B939" s="10" t="str">
        <f t="shared" si="113"/>
        <v/>
      </c>
      <c r="C939" s="10" t="str">
        <f t="shared" si="114"/>
        <v>Afternoon45034</v>
      </c>
      <c r="D939" s="5" t="str">
        <f>IF('by region'!$C$2="Any","Any",'Fixture list'!W939)&amp;M939&amp;IF('by region'!$I$2="Any","Any",N939)&amp;G939</f>
        <v>AnyFlatAny45034</v>
      </c>
      <c r="E939" s="5" t="e">
        <f>IF(I939=#REF!,'Fixture list'!G939,"")</f>
        <v>#REF!</v>
      </c>
      <c r="F939" s="5" t="str">
        <f t="shared" si="115"/>
        <v>450341</v>
      </c>
      <c r="G939" s="13">
        <v>45034</v>
      </c>
      <c r="H939" s="14" t="s">
        <v>7</v>
      </c>
      <c r="I939" s="14" t="s">
        <v>76</v>
      </c>
      <c r="J939" s="14" t="s">
        <v>9</v>
      </c>
      <c r="K939" s="14" t="s">
        <v>16</v>
      </c>
      <c r="L939" s="14" t="s">
        <v>17</v>
      </c>
      <c r="M939" s="14" t="s">
        <v>25</v>
      </c>
      <c r="N939" s="14" t="s">
        <v>13</v>
      </c>
      <c r="O939" s="14" t="s">
        <v>14</v>
      </c>
      <c r="P939" s="14" t="s">
        <v>553</v>
      </c>
      <c r="Q939" s="12">
        <f t="shared" si="116"/>
        <v>1</v>
      </c>
      <c r="R939" s="12" cm="1">
        <f t="array" ref="R939">SUMPRODUCT(($G$2:$G$3117=G939)*(Q939&gt;$Q$2:$Q$3117))+1</f>
        <v>1</v>
      </c>
      <c r="S939" s="12">
        <f t="shared" si="117"/>
        <v>101240</v>
      </c>
      <c r="T939" cm="1">
        <f t="array" ref="T939">SUMPRODUCT(($G$2:$G$3117=G939)*(S939&gt;$S$2:$S$3117))+1</f>
        <v>1</v>
      </c>
      <c r="U939" t="str">
        <f t="shared" si="118"/>
        <v xml:space="preserve">NEWMARKET </v>
      </c>
      <c r="V939">
        <v>0</v>
      </c>
      <c r="W939" t="s">
        <v>19</v>
      </c>
      <c r="X939">
        <f t="shared" si="119"/>
        <v>2023</v>
      </c>
    </row>
    <row r="940" spans="1:24" x14ac:dyDescent="0.25">
      <c r="A940" s="10" t="str">
        <f t="shared" si="112"/>
        <v/>
      </c>
      <c r="B940" s="10" t="str">
        <f t="shared" si="113"/>
        <v/>
      </c>
      <c r="C940" s="10" t="str">
        <f t="shared" si="114"/>
        <v>Afternoon45035</v>
      </c>
      <c r="D940" s="5" t="str">
        <f>IF('by region'!$C$2="Any","Any",'Fixture list'!W940)&amp;M940&amp;IF('by region'!$I$2="Any","Any",N940)&amp;G940</f>
        <v>AnyFlatAny45035</v>
      </c>
      <c r="E940" s="5" t="e">
        <f>IF(I940=#REF!,'Fixture list'!G940,"")</f>
        <v>#REF!</v>
      </c>
      <c r="F940" s="5" t="str">
        <f t="shared" si="115"/>
        <v>450352</v>
      </c>
      <c r="G940" s="13">
        <v>45035</v>
      </c>
      <c r="H940" s="14" t="s">
        <v>27</v>
      </c>
      <c r="I940" s="14" t="s">
        <v>76</v>
      </c>
      <c r="J940" s="14" t="s">
        <v>9</v>
      </c>
      <c r="K940" s="14" t="s">
        <v>16</v>
      </c>
      <c r="L940" s="14" t="s">
        <v>17</v>
      </c>
      <c r="M940" s="14" t="s">
        <v>25</v>
      </c>
      <c r="N940" s="14" t="s">
        <v>13</v>
      </c>
      <c r="O940" s="14" t="s">
        <v>14</v>
      </c>
      <c r="P940" s="14" t="s">
        <v>557</v>
      </c>
      <c r="Q940" s="12">
        <f t="shared" si="116"/>
        <v>1</v>
      </c>
      <c r="R940" s="12" cm="1">
        <f t="array" ref="R940">SUMPRODUCT(($G$2:$G$3117=G940)*(Q940&gt;$Q$2:$Q$3117))+1</f>
        <v>1</v>
      </c>
      <c r="S940" s="12">
        <f t="shared" si="117"/>
        <v>101219</v>
      </c>
      <c r="T940" cm="1">
        <f t="array" ref="T940">SUMPRODUCT(($G$2:$G$3117=G940)*(S940&gt;$S$2:$S$3117))+1</f>
        <v>2</v>
      </c>
      <c r="U940" t="str">
        <f t="shared" si="118"/>
        <v xml:space="preserve">NEWMARKET </v>
      </c>
      <c r="V940">
        <v>0</v>
      </c>
      <c r="W940" t="s">
        <v>19</v>
      </c>
      <c r="X940">
        <f t="shared" si="119"/>
        <v>2023</v>
      </c>
    </row>
    <row r="941" spans="1:24" x14ac:dyDescent="0.25">
      <c r="A941" s="10" t="str">
        <f t="shared" si="112"/>
        <v/>
      </c>
      <c r="B941" s="10" t="str">
        <f t="shared" si="113"/>
        <v/>
      </c>
      <c r="C941" s="10" t="str">
        <f t="shared" si="114"/>
        <v>Afternoon45036</v>
      </c>
      <c r="D941" s="5" t="str">
        <f>IF('by region'!$C$2="Any","Any",'Fixture list'!W941)&amp;M941&amp;IF('by region'!$I$2="Any","Any",N941)&amp;G941</f>
        <v>AnyFlatAny45036</v>
      </c>
      <c r="E941" s="5" t="e">
        <f>IF(I941=#REF!,'Fixture list'!G941,"")</f>
        <v>#REF!</v>
      </c>
      <c r="F941" s="5" t="str">
        <f t="shared" si="115"/>
        <v>450362</v>
      </c>
      <c r="G941" s="13">
        <v>45036</v>
      </c>
      <c r="H941" s="14" t="s">
        <v>34</v>
      </c>
      <c r="I941" s="14" t="s">
        <v>76</v>
      </c>
      <c r="J941" s="14" t="s">
        <v>9</v>
      </c>
      <c r="K941" s="14" t="s">
        <v>16</v>
      </c>
      <c r="L941" s="14" t="s">
        <v>17</v>
      </c>
      <c r="M941" s="14" t="s">
        <v>25</v>
      </c>
      <c r="N941" s="14" t="s">
        <v>13</v>
      </c>
      <c r="O941" s="14" t="s">
        <v>14</v>
      </c>
      <c r="P941" s="14" t="s">
        <v>560</v>
      </c>
      <c r="Q941" s="12">
        <f t="shared" si="116"/>
        <v>1</v>
      </c>
      <c r="R941" s="12" cm="1">
        <f t="array" ref="R941">SUMPRODUCT(($G$2:$G$3117=G941)*(Q941&gt;$Q$2:$Q$3117))+1</f>
        <v>1</v>
      </c>
      <c r="S941" s="12">
        <f t="shared" si="117"/>
        <v>101220</v>
      </c>
      <c r="T941" cm="1">
        <f t="array" ref="T941">SUMPRODUCT(($G$2:$G$3117=G941)*(S941&gt;$S$2:$S$3117))+1</f>
        <v>2</v>
      </c>
      <c r="U941" t="str">
        <f t="shared" si="118"/>
        <v xml:space="preserve">NEWMARKET </v>
      </c>
      <c r="V941">
        <v>0</v>
      </c>
      <c r="W941" t="s">
        <v>17</v>
      </c>
      <c r="X941">
        <f t="shared" si="119"/>
        <v>2023</v>
      </c>
    </row>
    <row r="942" spans="1:24" x14ac:dyDescent="0.25">
      <c r="A942" s="10" t="str">
        <f t="shared" si="112"/>
        <v/>
      </c>
      <c r="B942" s="10" t="str">
        <f t="shared" si="113"/>
        <v/>
      </c>
      <c r="C942" s="10" t="str">
        <f t="shared" si="114"/>
        <v>Afternoon45051</v>
      </c>
      <c r="D942" s="5" t="str">
        <f>IF('by region'!$C$2="Any","Any",'Fixture list'!W942)&amp;M942&amp;IF('by region'!$I$2="Any","Any",N942)&amp;G942</f>
        <v>AnyFlatAny45051</v>
      </c>
      <c r="E942" s="5" t="e">
        <f>IF(I942=#REF!,'Fixture list'!G942,"")</f>
        <v>#REF!</v>
      </c>
      <c r="F942" s="5" t="str">
        <f t="shared" si="115"/>
        <v>450513</v>
      </c>
      <c r="G942" s="13">
        <v>45051</v>
      </c>
      <c r="H942" s="14" t="s">
        <v>35</v>
      </c>
      <c r="I942" s="14" t="s">
        <v>76</v>
      </c>
      <c r="J942" s="14" t="s">
        <v>9</v>
      </c>
      <c r="K942" s="14" t="s">
        <v>16</v>
      </c>
      <c r="L942" s="14" t="s">
        <v>17</v>
      </c>
      <c r="M942" s="14" t="s">
        <v>25</v>
      </c>
      <c r="N942" s="14" t="s">
        <v>13</v>
      </c>
      <c r="O942" s="14" t="s">
        <v>14</v>
      </c>
      <c r="P942" s="14" t="s">
        <v>626</v>
      </c>
      <c r="Q942" s="12">
        <f t="shared" si="116"/>
        <v>1</v>
      </c>
      <c r="R942" s="12" cm="1">
        <f t="array" ref="R942">SUMPRODUCT(($G$2:$G$3117=G942)*(Q942&gt;$Q$2:$Q$3117))+1</f>
        <v>1</v>
      </c>
      <c r="S942" s="12">
        <f t="shared" si="117"/>
        <v>101251</v>
      </c>
      <c r="T942" cm="1">
        <f t="array" ref="T942">SUMPRODUCT(($G$2:$G$3117=G942)*(S942&gt;$S$2:$S$3117))+1</f>
        <v>3</v>
      </c>
      <c r="U942" t="str">
        <f t="shared" si="118"/>
        <v xml:space="preserve">NEWMARKET </v>
      </c>
      <c r="V942">
        <v>0</v>
      </c>
      <c r="W942" t="s">
        <v>11</v>
      </c>
      <c r="X942">
        <f t="shared" si="119"/>
        <v>2023</v>
      </c>
    </row>
    <row r="943" spans="1:24" x14ac:dyDescent="0.25">
      <c r="A943" s="10" t="str">
        <f t="shared" si="112"/>
        <v/>
      </c>
      <c r="B943" s="10" t="str">
        <f t="shared" si="113"/>
        <v/>
      </c>
      <c r="C943" s="10" t="str">
        <f t="shared" si="114"/>
        <v>Afternoon45052</v>
      </c>
      <c r="D943" s="5" t="str">
        <f>IF('by region'!$C$2="Any","Any",'Fixture list'!W943)&amp;M943&amp;IF('by region'!$I$2="Any","Any",N943)&amp;G943</f>
        <v>AnyFlatAny45052</v>
      </c>
      <c r="E943" s="5" t="e">
        <f>IF(I943=#REF!,'Fixture list'!G943,"")</f>
        <v>#REF!</v>
      </c>
      <c r="F943" s="5" t="str">
        <f t="shared" si="115"/>
        <v>450521</v>
      </c>
      <c r="G943" s="13">
        <v>45052</v>
      </c>
      <c r="H943" s="14" t="s">
        <v>37</v>
      </c>
      <c r="I943" s="14" t="s">
        <v>76</v>
      </c>
      <c r="J943" s="14" t="s">
        <v>9</v>
      </c>
      <c r="K943" s="14" t="s">
        <v>16</v>
      </c>
      <c r="L943" s="14" t="s">
        <v>17</v>
      </c>
      <c r="M943" s="14" t="s">
        <v>25</v>
      </c>
      <c r="N943" s="14" t="s">
        <v>13</v>
      </c>
      <c r="O943" s="14" t="s">
        <v>14</v>
      </c>
      <c r="P943" s="14" t="s">
        <v>632</v>
      </c>
      <c r="Q943" s="12">
        <f t="shared" si="116"/>
        <v>1</v>
      </c>
      <c r="R943" s="12" cm="1">
        <f t="array" ref="R943">SUMPRODUCT(($G$2:$G$3117=G943)*(Q943&gt;$Q$2:$Q$3117))+1</f>
        <v>1</v>
      </c>
      <c r="S943" s="12">
        <f t="shared" si="117"/>
        <v>101249</v>
      </c>
      <c r="T943" cm="1">
        <f t="array" ref="T943">SUMPRODUCT(($G$2:$G$3117=G943)*(S943&gt;$S$2:$S$3117))+1</f>
        <v>1</v>
      </c>
      <c r="U943" t="str">
        <f t="shared" si="118"/>
        <v xml:space="preserve">NEWMARKET </v>
      </c>
      <c r="V943">
        <v>0</v>
      </c>
      <c r="W943" t="s">
        <v>19</v>
      </c>
      <c r="X943">
        <f t="shared" si="119"/>
        <v>2023</v>
      </c>
    </row>
    <row r="944" spans="1:24" x14ac:dyDescent="0.25">
      <c r="A944" s="10" t="str">
        <f t="shared" si="112"/>
        <v/>
      </c>
      <c r="B944" s="10" t="str">
        <f t="shared" si="113"/>
        <v/>
      </c>
      <c r="C944" s="10" t="str">
        <f t="shared" si="114"/>
        <v>Afternoon45053</v>
      </c>
      <c r="D944" s="5" t="str">
        <f>IF('by region'!$C$2="Any","Any",'Fixture list'!W944)&amp;M944&amp;IF('by region'!$I$2="Any","Any",N944)&amp;G944</f>
        <v>AnyFlatAny45053</v>
      </c>
      <c r="E944" s="5" t="e">
        <f>IF(I944=#REF!,'Fixture list'!G944,"")</f>
        <v>#REF!</v>
      </c>
      <c r="F944" s="5" t="str">
        <f t="shared" si="115"/>
        <v>450532</v>
      </c>
      <c r="G944" s="13">
        <v>45053</v>
      </c>
      <c r="H944" s="14" t="s">
        <v>40</v>
      </c>
      <c r="I944" s="14" t="s">
        <v>76</v>
      </c>
      <c r="J944" s="14" t="s">
        <v>9</v>
      </c>
      <c r="K944" s="14" t="s">
        <v>16</v>
      </c>
      <c r="L944" s="14" t="s">
        <v>17</v>
      </c>
      <c r="M944" s="14" t="s">
        <v>25</v>
      </c>
      <c r="N944" s="14" t="s">
        <v>13</v>
      </c>
      <c r="O944" s="14" t="s">
        <v>14</v>
      </c>
      <c r="P944" s="14" t="s">
        <v>637</v>
      </c>
      <c r="Q944" s="12">
        <f t="shared" si="116"/>
        <v>1</v>
      </c>
      <c r="R944" s="12" cm="1">
        <f t="array" ref="R944">SUMPRODUCT(($G$2:$G$3117=G944)*(Q944&gt;$Q$2:$Q$3117))+1</f>
        <v>1</v>
      </c>
      <c r="S944" s="12">
        <f t="shared" si="117"/>
        <v>101250</v>
      </c>
      <c r="T944" cm="1">
        <f t="array" ref="T944">SUMPRODUCT(($G$2:$G$3117=G944)*(S944&gt;$S$2:$S$3117))+1</f>
        <v>2</v>
      </c>
      <c r="U944" t="str">
        <f t="shared" si="118"/>
        <v xml:space="preserve">NEWMARKET </v>
      </c>
      <c r="V944">
        <v>0</v>
      </c>
      <c r="W944" t="s">
        <v>19</v>
      </c>
      <c r="X944">
        <f t="shared" si="119"/>
        <v>2023</v>
      </c>
    </row>
    <row r="945" spans="1:24" x14ac:dyDescent="0.25">
      <c r="A945" s="10" t="str">
        <f t="shared" si="112"/>
        <v/>
      </c>
      <c r="B945" s="10" t="str">
        <f t="shared" si="113"/>
        <v/>
      </c>
      <c r="C945" s="10" t="str">
        <f t="shared" si="114"/>
        <v>Evening45064</v>
      </c>
      <c r="D945" s="5" t="str">
        <f>IF('by region'!$C$2="Any","Any",'Fixture list'!W945)&amp;M945&amp;IF('by region'!$I$2="Any","Any",N945)&amp;G945</f>
        <v>AnyFlatAny45064</v>
      </c>
      <c r="E945" s="5" t="e">
        <f>IF(I945=#REF!,'Fixture list'!G945,"")</f>
        <v>#REF!</v>
      </c>
      <c r="F945" s="5" t="str">
        <f t="shared" si="115"/>
        <v>450645</v>
      </c>
      <c r="G945" s="13">
        <v>45064</v>
      </c>
      <c r="H945" s="14" t="s">
        <v>34</v>
      </c>
      <c r="I945" s="14" t="s">
        <v>76</v>
      </c>
      <c r="J945" s="14" t="s">
        <v>80</v>
      </c>
      <c r="K945" s="14" t="s">
        <v>16</v>
      </c>
      <c r="L945" s="14" t="s">
        <v>17</v>
      </c>
      <c r="M945" s="14" t="s">
        <v>25</v>
      </c>
      <c r="N945" s="14" t="s">
        <v>13</v>
      </c>
      <c r="O945" s="14" t="s">
        <v>14</v>
      </c>
      <c r="P945" s="14" t="s">
        <v>687</v>
      </c>
      <c r="Q945" s="12">
        <f t="shared" si="116"/>
        <v>2</v>
      </c>
      <c r="R945" s="12" cm="1">
        <f t="array" ref="R945">SUMPRODUCT(($G$2:$G$3117=G945)*(Q945&gt;$Q$2:$Q$3117))+1</f>
        <v>4</v>
      </c>
      <c r="S945" s="12">
        <f t="shared" si="117"/>
        <v>412747</v>
      </c>
      <c r="T945" cm="1">
        <f t="array" ref="T945">SUMPRODUCT(($G$2:$G$3117=G945)*(S945&gt;$S$2:$S$3117))+1</f>
        <v>5</v>
      </c>
      <c r="U945" t="str">
        <f t="shared" si="118"/>
        <v>NEWMARKET †</v>
      </c>
      <c r="V945">
        <v>0</v>
      </c>
      <c r="W945" t="s">
        <v>19</v>
      </c>
      <c r="X945">
        <f t="shared" si="119"/>
        <v>2023</v>
      </c>
    </row>
    <row r="946" spans="1:24" x14ac:dyDescent="0.25">
      <c r="A946" s="10" t="str">
        <f t="shared" si="112"/>
        <v/>
      </c>
      <c r="B946" s="10" t="str">
        <f t="shared" si="113"/>
        <v/>
      </c>
      <c r="C946" s="10" t="str">
        <f t="shared" si="114"/>
        <v>Afternoon45065</v>
      </c>
      <c r="D946" s="5" t="str">
        <f>IF('by region'!$C$2="Any","Any",'Fixture list'!W946)&amp;M946&amp;IF('by region'!$I$2="Any","Any",N946)&amp;G946</f>
        <v>AnyFlatAny45065</v>
      </c>
      <c r="E946" s="5" t="e">
        <f>IF(I946=#REF!,'Fixture list'!G946,"")</f>
        <v>#REF!</v>
      </c>
      <c r="F946" s="5" t="str">
        <f t="shared" si="115"/>
        <v>450652</v>
      </c>
      <c r="G946" s="13">
        <v>45065</v>
      </c>
      <c r="H946" s="14" t="s">
        <v>35</v>
      </c>
      <c r="I946" s="14" t="s">
        <v>76</v>
      </c>
      <c r="J946" s="14" t="s">
        <v>9</v>
      </c>
      <c r="K946" s="14" t="s">
        <v>16</v>
      </c>
      <c r="L946" s="14" t="s">
        <v>17</v>
      </c>
      <c r="M946" s="14" t="s">
        <v>25</v>
      </c>
      <c r="N946" s="14" t="s">
        <v>13</v>
      </c>
      <c r="O946" s="14" t="s">
        <v>14</v>
      </c>
      <c r="P946" s="14" t="s">
        <v>694</v>
      </c>
      <c r="Q946" s="12">
        <f t="shared" si="116"/>
        <v>1</v>
      </c>
      <c r="R946" s="12" cm="1">
        <f t="array" ref="R946">SUMPRODUCT(($G$2:$G$3117=G946)*(Q946&gt;$Q$2:$Q$3117))+1</f>
        <v>1</v>
      </c>
      <c r="S946" s="12">
        <f t="shared" si="117"/>
        <v>101253</v>
      </c>
      <c r="T946" cm="1">
        <f t="array" ref="T946">SUMPRODUCT(($G$2:$G$3117=G946)*(S946&gt;$S$2:$S$3117))+1</f>
        <v>2</v>
      </c>
      <c r="U946" t="str">
        <f t="shared" si="118"/>
        <v xml:space="preserve">NEWMARKET </v>
      </c>
      <c r="V946">
        <v>0</v>
      </c>
      <c r="W946" t="s">
        <v>17</v>
      </c>
      <c r="X946">
        <f t="shared" si="119"/>
        <v>2023</v>
      </c>
    </row>
    <row r="947" spans="1:24" x14ac:dyDescent="0.25">
      <c r="A947" s="10" t="str">
        <f t="shared" si="112"/>
        <v/>
      </c>
      <c r="B947" s="10" t="str">
        <f t="shared" si="113"/>
        <v/>
      </c>
      <c r="C947" s="10" t="str">
        <f t="shared" si="114"/>
        <v>Afternoon45066</v>
      </c>
      <c r="D947" s="5" t="str">
        <f>IF('by region'!$C$2="Any","Any",'Fixture list'!W947)&amp;M947&amp;IF('by region'!$I$2="Any","Any",N947)&amp;G947</f>
        <v>AnyFlatAny45066</v>
      </c>
      <c r="E947" s="5" t="e">
        <f>IF(I947=#REF!,'Fixture list'!G947,"")</f>
        <v>#REF!</v>
      </c>
      <c r="F947" s="5" t="str">
        <f t="shared" si="115"/>
        <v>450663</v>
      </c>
      <c r="G947" s="13">
        <v>45066</v>
      </c>
      <c r="H947" s="14" t="s">
        <v>37</v>
      </c>
      <c r="I947" s="14" t="s">
        <v>76</v>
      </c>
      <c r="J947" s="14" t="s">
        <v>9</v>
      </c>
      <c r="K947" s="14" t="s">
        <v>16</v>
      </c>
      <c r="L947" s="14" t="s">
        <v>17</v>
      </c>
      <c r="M947" s="14" t="s">
        <v>25</v>
      </c>
      <c r="N947" s="14" t="s">
        <v>13</v>
      </c>
      <c r="O947" s="14" t="s">
        <v>14</v>
      </c>
      <c r="P947" s="14" t="s">
        <v>699</v>
      </c>
      <c r="Q947" s="12">
        <f t="shared" si="116"/>
        <v>1</v>
      </c>
      <c r="R947" s="12" cm="1">
        <f t="array" ref="R947">SUMPRODUCT(($G$2:$G$3117=G947)*(Q947&gt;$Q$2:$Q$3117))+1</f>
        <v>1</v>
      </c>
      <c r="S947" s="12">
        <f t="shared" si="117"/>
        <v>101218</v>
      </c>
      <c r="T947" cm="1">
        <f t="array" ref="T947">SUMPRODUCT(($G$2:$G$3117=G947)*(S947&gt;$S$2:$S$3117))+1</f>
        <v>3</v>
      </c>
      <c r="U947" t="str">
        <f t="shared" si="118"/>
        <v xml:space="preserve">NEWMARKET </v>
      </c>
      <c r="V947">
        <v>0</v>
      </c>
      <c r="W947" t="s">
        <v>11</v>
      </c>
      <c r="X947">
        <f t="shared" si="119"/>
        <v>2023</v>
      </c>
    </row>
    <row r="948" spans="1:24" x14ac:dyDescent="0.25">
      <c r="A948" s="10" t="str">
        <f t="shared" si="112"/>
        <v/>
      </c>
      <c r="B948" s="10" t="str">
        <f t="shared" si="113"/>
        <v/>
      </c>
      <c r="C948" s="10" t="str">
        <f t="shared" si="114"/>
        <v>Evening45100</v>
      </c>
      <c r="D948" s="5" t="str">
        <f>IF('by region'!$C$2="Any","Any",'Fixture list'!W948)&amp;M948&amp;IF('by region'!$I$2="Any","Any",N948)&amp;G948</f>
        <v>AnyFlatAny45100</v>
      </c>
      <c r="E948" s="5" t="e">
        <f>IF(I948=#REF!,'Fixture list'!G948,"")</f>
        <v>#REF!</v>
      </c>
      <c r="F948" s="5" t="str">
        <f t="shared" si="115"/>
        <v>451005</v>
      </c>
      <c r="G948" s="13">
        <v>45100</v>
      </c>
      <c r="H948" s="14" t="s">
        <v>35</v>
      </c>
      <c r="I948" s="14" t="s">
        <v>76</v>
      </c>
      <c r="J948" s="14" t="s">
        <v>80</v>
      </c>
      <c r="K948" s="14" t="s">
        <v>16</v>
      </c>
      <c r="L948" s="14" t="s">
        <v>17</v>
      </c>
      <c r="M948" s="14" t="s">
        <v>25</v>
      </c>
      <c r="N948" s="14" t="s">
        <v>13</v>
      </c>
      <c r="O948" s="14" t="s">
        <v>14</v>
      </c>
      <c r="P948" s="14" t="s">
        <v>863</v>
      </c>
      <c r="Q948" s="12">
        <f t="shared" si="116"/>
        <v>2</v>
      </c>
      <c r="R948" s="12" cm="1">
        <f t="array" ref="R948">SUMPRODUCT(($G$2:$G$3117=G948)*(Q948&gt;$Q$2:$Q$3117))+1</f>
        <v>4</v>
      </c>
      <c r="S948" s="12">
        <f t="shared" si="117"/>
        <v>401226</v>
      </c>
      <c r="T948" cm="1">
        <f t="array" ref="T948">SUMPRODUCT(($G$2:$G$3117=G948)*(S948&gt;$S$2:$S$3117))+1</f>
        <v>5</v>
      </c>
      <c r="U948" t="str">
        <f t="shared" si="118"/>
        <v>NEWMARKET †</v>
      </c>
      <c r="V948">
        <v>0</v>
      </c>
      <c r="W948" t="s">
        <v>19</v>
      </c>
      <c r="X948">
        <f t="shared" si="119"/>
        <v>2023</v>
      </c>
    </row>
    <row r="949" spans="1:24" x14ac:dyDescent="0.25">
      <c r="A949" s="10" t="str">
        <f t="shared" si="112"/>
        <v/>
      </c>
      <c r="B949" s="10" t="str">
        <f t="shared" si="113"/>
        <v/>
      </c>
      <c r="C949" s="10" t="str">
        <f t="shared" si="114"/>
        <v>Afternoon45101</v>
      </c>
      <c r="D949" s="5" t="str">
        <f>IF('by region'!$C$2="Any","Any",'Fixture list'!W949)&amp;M949&amp;IF('by region'!$I$2="Any","Any",N949)&amp;G949</f>
        <v>AnyFlatAny45101</v>
      </c>
      <c r="E949" s="5" t="e">
        <f>IF(I949=#REF!,'Fixture list'!G949,"")</f>
        <v>#REF!</v>
      </c>
      <c r="F949" s="5" t="str">
        <f t="shared" si="115"/>
        <v>451013</v>
      </c>
      <c r="G949" s="13">
        <v>45101</v>
      </c>
      <c r="H949" s="14" t="s">
        <v>37</v>
      </c>
      <c r="I949" s="14" t="s">
        <v>76</v>
      </c>
      <c r="J949" s="14" t="s">
        <v>9</v>
      </c>
      <c r="K949" s="14" t="s">
        <v>16</v>
      </c>
      <c r="L949" s="14" t="s">
        <v>17</v>
      </c>
      <c r="M949" s="14" t="s">
        <v>25</v>
      </c>
      <c r="N949" s="14" t="s">
        <v>13</v>
      </c>
      <c r="O949" s="14" t="s">
        <v>14</v>
      </c>
      <c r="P949" s="14" t="s">
        <v>870</v>
      </c>
      <c r="Q949" s="12">
        <f t="shared" si="116"/>
        <v>1</v>
      </c>
      <c r="R949" s="12" cm="1">
        <f t="array" ref="R949">SUMPRODUCT(($G$2:$G$3117=G949)*(Q949&gt;$Q$2:$Q$3117))+1</f>
        <v>1</v>
      </c>
      <c r="S949" s="12">
        <f t="shared" si="117"/>
        <v>101227</v>
      </c>
      <c r="T949" cm="1">
        <f t="array" ref="T949">SUMPRODUCT(($G$2:$G$3117=G949)*(S949&gt;$S$2:$S$3117))+1</f>
        <v>3</v>
      </c>
      <c r="U949" t="str">
        <f t="shared" si="118"/>
        <v xml:space="preserve">NEWMARKET </v>
      </c>
      <c r="V949">
        <v>1</v>
      </c>
      <c r="W949" t="s">
        <v>19</v>
      </c>
      <c r="X949">
        <f t="shared" si="119"/>
        <v>2023</v>
      </c>
    </row>
    <row r="950" spans="1:24" x14ac:dyDescent="0.25">
      <c r="A950" s="10" t="str">
        <f t="shared" si="112"/>
        <v/>
      </c>
      <c r="B950" s="10" t="str">
        <f t="shared" si="113"/>
        <v/>
      </c>
      <c r="C950" s="10" t="str">
        <f t="shared" si="114"/>
        <v>Afternoon45106</v>
      </c>
      <c r="D950" s="5" t="str">
        <f>IF('by region'!$C$2="Any","Any",'Fixture list'!W950)&amp;M950&amp;IF('by region'!$I$2="Any","Any",N950)&amp;G950</f>
        <v>AnyFlatAny45106</v>
      </c>
      <c r="E950" s="5" t="e">
        <f>IF(I950=#REF!,'Fixture list'!G950,"")</f>
        <v>#REF!</v>
      </c>
      <c r="F950" s="5" t="str">
        <f t="shared" si="115"/>
        <v>451062</v>
      </c>
      <c r="G950" s="13">
        <v>45106</v>
      </c>
      <c r="H950" s="14" t="s">
        <v>34</v>
      </c>
      <c r="I950" s="14" t="s">
        <v>76</v>
      </c>
      <c r="J950" s="14" t="s">
        <v>9</v>
      </c>
      <c r="K950" s="14" t="s">
        <v>16</v>
      </c>
      <c r="L950" s="14" t="s">
        <v>17</v>
      </c>
      <c r="M950" s="14" t="s">
        <v>25</v>
      </c>
      <c r="N950" s="14" t="s">
        <v>13</v>
      </c>
      <c r="O950" s="14" t="s">
        <v>14</v>
      </c>
      <c r="P950" s="14" t="s">
        <v>892</v>
      </c>
      <c r="Q950" s="12">
        <f t="shared" si="116"/>
        <v>1</v>
      </c>
      <c r="R950" s="12" cm="1">
        <f t="array" ref="R950">SUMPRODUCT(($G$2:$G$3117=G950)*(Q950&gt;$Q$2:$Q$3117))+1</f>
        <v>1</v>
      </c>
      <c r="S950" s="12">
        <f t="shared" si="117"/>
        <v>101437</v>
      </c>
      <c r="T950" cm="1">
        <f t="array" ref="T950">SUMPRODUCT(($G$2:$G$3117=G950)*(S950&gt;$S$2:$S$3117))+1</f>
        <v>2</v>
      </c>
      <c r="U950" t="str">
        <f t="shared" si="118"/>
        <v xml:space="preserve">NEWMARKET </v>
      </c>
      <c r="V950">
        <v>0</v>
      </c>
      <c r="W950" t="s">
        <v>19</v>
      </c>
      <c r="X950">
        <f t="shared" si="119"/>
        <v>2023</v>
      </c>
    </row>
    <row r="951" spans="1:24" x14ac:dyDescent="0.25">
      <c r="A951" s="10" t="str">
        <f t="shared" si="112"/>
        <v/>
      </c>
      <c r="B951" s="10" t="str">
        <f t="shared" si="113"/>
        <v/>
      </c>
      <c r="C951" s="10" t="str">
        <f t="shared" si="114"/>
        <v>Evening45107</v>
      </c>
      <c r="D951" s="5" t="str">
        <f>IF('by region'!$C$2="Any","Any",'Fixture list'!W951)&amp;M951&amp;IF('by region'!$I$2="Any","Any",N951)&amp;G951</f>
        <v>AnyFlatAny45107</v>
      </c>
      <c r="E951" s="5" t="e">
        <f>IF(I951=#REF!,'Fixture list'!G951,"")</f>
        <v>#REF!</v>
      </c>
      <c r="F951" s="5" t="str">
        <f t="shared" si="115"/>
        <v>451075</v>
      </c>
      <c r="G951" s="13">
        <v>45107</v>
      </c>
      <c r="H951" s="14" t="s">
        <v>35</v>
      </c>
      <c r="I951" s="14" t="s">
        <v>76</v>
      </c>
      <c r="J951" s="14" t="s">
        <v>80</v>
      </c>
      <c r="K951" s="14" t="s">
        <v>16</v>
      </c>
      <c r="L951" s="14" t="s">
        <v>17</v>
      </c>
      <c r="M951" s="14" t="s">
        <v>25</v>
      </c>
      <c r="N951" s="14" t="s">
        <v>13</v>
      </c>
      <c r="O951" s="14" t="s">
        <v>14</v>
      </c>
      <c r="P951" s="14" t="s">
        <v>897</v>
      </c>
      <c r="Q951" s="12">
        <f t="shared" si="116"/>
        <v>2</v>
      </c>
      <c r="R951" s="12" cm="1">
        <f t="array" ref="R951">SUMPRODUCT(($G$2:$G$3117=G951)*(Q951&gt;$Q$2:$Q$3117))+1</f>
        <v>4</v>
      </c>
      <c r="S951" s="12">
        <f t="shared" si="117"/>
        <v>401284</v>
      </c>
      <c r="T951" cm="1">
        <f t="array" ref="T951">SUMPRODUCT(($G$2:$G$3117=G951)*(S951&gt;$S$2:$S$3117))+1</f>
        <v>5</v>
      </c>
      <c r="U951" t="str">
        <f t="shared" si="118"/>
        <v>NEWMARKET †</v>
      </c>
      <c r="V951">
        <v>1</v>
      </c>
      <c r="W951" t="s">
        <v>19</v>
      </c>
      <c r="X951">
        <f t="shared" si="119"/>
        <v>2023</v>
      </c>
    </row>
    <row r="952" spans="1:24" x14ac:dyDescent="0.25">
      <c r="A952" s="10" t="str">
        <f t="shared" si="112"/>
        <v/>
      </c>
      <c r="B952" s="10" t="str">
        <f t="shared" si="113"/>
        <v/>
      </c>
      <c r="C952" s="10" t="str">
        <f t="shared" si="114"/>
        <v>Afternoon45108</v>
      </c>
      <c r="D952" s="5" t="str">
        <f>IF('by region'!$C$2="Any","Any",'Fixture list'!W952)&amp;M952&amp;IF('by region'!$I$2="Any","Any",N952)&amp;G952</f>
        <v>AnyFlatAny45108</v>
      </c>
      <c r="E952" s="5" t="e">
        <f>IF(I952=#REF!,'Fixture list'!G952,"")</f>
        <v>#REF!</v>
      </c>
      <c r="F952" s="5" t="str">
        <f t="shared" si="115"/>
        <v>451084</v>
      </c>
      <c r="G952" s="13">
        <v>45108</v>
      </c>
      <c r="H952" s="14" t="s">
        <v>37</v>
      </c>
      <c r="I952" s="14" t="s">
        <v>76</v>
      </c>
      <c r="J952" s="14" t="s">
        <v>9</v>
      </c>
      <c r="K952" s="14" t="s">
        <v>16</v>
      </c>
      <c r="L952" s="14" t="s">
        <v>17</v>
      </c>
      <c r="M952" s="14" t="s">
        <v>25</v>
      </c>
      <c r="N952" s="14" t="s">
        <v>13</v>
      </c>
      <c r="O952" s="14" t="s">
        <v>14</v>
      </c>
      <c r="P952" s="14" t="s">
        <v>904</v>
      </c>
      <c r="Q952" s="12">
        <f t="shared" si="116"/>
        <v>1</v>
      </c>
      <c r="R952" s="12" cm="1">
        <f t="array" ref="R952">SUMPRODUCT(($G$2:$G$3117=G952)*(Q952&gt;$Q$2:$Q$3117))+1</f>
        <v>1</v>
      </c>
      <c r="S952" s="12">
        <f t="shared" si="117"/>
        <v>101228</v>
      </c>
      <c r="T952" cm="1">
        <f t="array" ref="T952">SUMPRODUCT(($G$2:$G$3117=G952)*(S952&gt;$S$2:$S$3117))+1</f>
        <v>4</v>
      </c>
      <c r="U952" t="str">
        <f t="shared" si="118"/>
        <v xml:space="preserve">NEWMARKET </v>
      </c>
      <c r="V952">
        <v>0</v>
      </c>
      <c r="W952" t="s">
        <v>11</v>
      </c>
      <c r="X952">
        <f t="shared" si="119"/>
        <v>2023</v>
      </c>
    </row>
    <row r="953" spans="1:24" x14ac:dyDescent="0.25">
      <c r="A953" s="10" t="str">
        <f t="shared" si="112"/>
        <v/>
      </c>
      <c r="B953" s="10" t="str">
        <f t="shared" si="113"/>
        <v/>
      </c>
      <c r="C953" s="10" t="str">
        <f t="shared" si="114"/>
        <v>Afternoon45120</v>
      </c>
      <c r="D953" s="5" t="str">
        <f>IF('by region'!$C$2="Any","Any",'Fixture list'!W953)&amp;M953&amp;IF('by region'!$I$2="Any","Any",N953)&amp;G953</f>
        <v>AnyFlatAny45120</v>
      </c>
      <c r="E953" s="5" t="e">
        <f>IF(I953=#REF!,'Fixture list'!G953,"")</f>
        <v>#REF!</v>
      </c>
      <c r="F953" s="5" t="str">
        <f t="shared" si="115"/>
        <v>451202</v>
      </c>
      <c r="G953" s="13">
        <v>45120</v>
      </c>
      <c r="H953" s="14" t="s">
        <v>34</v>
      </c>
      <c r="I953" s="14" t="s">
        <v>76</v>
      </c>
      <c r="J953" s="14" t="s">
        <v>9</v>
      </c>
      <c r="K953" s="14" t="s">
        <v>16</v>
      </c>
      <c r="L953" s="14" t="s">
        <v>17</v>
      </c>
      <c r="M953" s="14" t="s">
        <v>25</v>
      </c>
      <c r="N953" s="14" t="s">
        <v>13</v>
      </c>
      <c r="O953" s="14" t="s">
        <v>14</v>
      </c>
      <c r="P953" s="14" t="s">
        <v>958</v>
      </c>
      <c r="Q953" s="12">
        <f t="shared" si="116"/>
        <v>1</v>
      </c>
      <c r="R953" s="12" cm="1">
        <f t="array" ref="R953">SUMPRODUCT(($G$2:$G$3117=G953)*(Q953&gt;$Q$2:$Q$3117))+1</f>
        <v>1</v>
      </c>
      <c r="S953" s="12">
        <f t="shared" si="117"/>
        <v>101229</v>
      </c>
      <c r="T953" cm="1">
        <f t="array" ref="T953">SUMPRODUCT(($G$2:$G$3117=G953)*(S953&gt;$S$2:$S$3117))+1</f>
        <v>2</v>
      </c>
      <c r="U953" t="str">
        <f t="shared" si="118"/>
        <v xml:space="preserve">NEWMARKET </v>
      </c>
      <c r="V953">
        <v>0</v>
      </c>
      <c r="W953" t="s">
        <v>19</v>
      </c>
      <c r="X953">
        <f t="shared" si="119"/>
        <v>2023</v>
      </c>
    </row>
    <row r="954" spans="1:24" x14ac:dyDescent="0.25">
      <c r="A954" s="10" t="str">
        <f t="shared" si="112"/>
        <v/>
      </c>
      <c r="B954" s="10" t="str">
        <f t="shared" si="113"/>
        <v/>
      </c>
      <c r="C954" s="10" t="str">
        <f t="shared" si="114"/>
        <v>Afternoon45121</v>
      </c>
      <c r="D954" s="5" t="str">
        <f>IF('by region'!$C$2="Any","Any",'Fixture list'!W954)&amp;M954&amp;IF('by region'!$I$2="Any","Any",N954)&amp;G954</f>
        <v>AnyFlatAny45121</v>
      </c>
      <c r="E954" s="5" t="e">
        <f>IF(I954=#REF!,'Fixture list'!G954,"")</f>
        <v>#REF!</v>
      </c>
      <c r="F954" s="5" t="str">
        <f t="shared" si="115"/>
        <v>451212</v>
      </c>
      <c r="G954" s="13">
        <v>45121</v>
      </c>
      <c r="H954" s="14" t="s">
        <v>35</v>
      </c>
      <c r="I954" s="14" t="s">
        <v>76</v>
      </c>
      <c r="J954" s="14" t="s">
        <v>9</v>
      </c>
      <c r="K954" s="14" t="s">
        <v>16</v>
      </c>
      <c r="L954" s="14" t="s">
        <v>17</v>
      </c>
      <c r="M954" s="14" t="s">
        <v>25</v>
      </c>
      <c r="N954" s="14" t="s">
        <v>13</v>
      </c>
      <c r="O954" s="14" t="s">
        <v>14</v>
      </c>
      <c r="P954" s="14" t="s">
        <v>962</v>
      </c>
      <c r="Q954" s="12">
        <f t="shared" si="116"/>
        <v>1</v>
      </c>
      <c r="R954" s="12" cm="1">
        <f t="array" ref="R954">SUMPRODUCT(($G$2:$G$3117=G954)*(Q954&gt;$Q$2:$Q$3117))+1</f>
        <v>1</v>
      </c>
      <c r="S954" s="12">
        <f t="shared" si="117"/>
        <v>101230</v>
      </c>
      <c r="T954" cm="1">
        <f t="array" ref="T954">SUMPRODUCT(($G$2:$G$3117=G954)*(S954&gt;$S$2:$S$3117))+1</f>
        <v>2</v>
      </c>
      <c r="U954" t="str">
        <f t="shared" si="118"/>
        <v xml:space="preserve">NEWMARKET </v>
      </c>
      <c r="V954">
        <v>0</v>
      </c>
      <c r="W954" t="s">
        <v>17</v>
      </c>
      <c r="X954">
        <f t="shared" si="119"/>
        <v>2023</v>
      </c>
    </row>
    <row r="955" spans="1:24" x14ac:dyDescent="0.25">
      <c r="A955" s="10" t="str">
        <f t="shared" si="112"/>
        <v/>
      </c>
      <c r="B955" s="10" t="str">
        <f t="shared" si="113"/>
        <v/>
      </c>
      <c r="C955" s="10" t="str">
        <f t="shared" si="114"/>
        <v>Afternoon45122</v>
      </c>
      <c r="D955" s="5" t="str">
        <f>IF('by region'!$C$2="Any","Any",'Fixture list'!W955)&amp;M955&amp;IF('by region'!$I$2="Any","Any",N955)&amp;G955</f>
        <v>AnyFlatAny45122</v>
      </c>
      <c r="E955" s="5" t="e">
        <f>IF(I955=#REF!,'Fixture list'!G955,"")</f>
        <v>#REF!</v>
      </c>
      <c r="F955" s="5" t="str">
        <f t="shared" si="115"/>
        <v>451223</v>
      </c>
      <c r="G955" s="13">
        <v>45122</v>
      </c>
      <c r="H955" s="14" t="s">
        <v>37</v>
      </c>
      <c r="I955" s="14" t="s">
        <v>76</v>
      </c>
      <c r="J955" s="14" t="s">
        <v>9</v>
      </c>
      <c r="K955" s="14" t="s">
        <v>16</v>
      </c>
      <c r="L955" s="14" t="s">
        <v>17</v>
      </c>
      <c r="M955" s="14" t="s">
        <v>25</v>
      </c>
      <c r="N955" s="14" t="s">
        <v>13</v>
      </c>
      <c r="O955" s="14" t="s">
        <v>14</v>
      </c>
      <c r="P955" s="14" t="s">
        <v>967</v>
      </c>
      <c r="Q955" s="12">
        <f t="shared" si="116"/>
        <v>1</v>
      </c>
      <c r="R955" s="12" cm="1">
        <f t="array" ref="R955">SUMPRODUCT(($G$2:$G$3117=G955)*(Q955&gt;$Q$2:$Q$3117))+1</f>
        <v>1</v>
      </c>
      <c r="S955" s="12">
        <f t="shared" si="117"/>
        <v>101231</v>
      </c>
      <c r="T955" cm="1">
        <f t="array" ref="T955">SUMPRODUCT(($G$2:$G$3117=G955)*(S955&gt;$S$2:$S$3117))+1</f>
        <v>3</v>
      </c>
      <c r="U955" t="str">
        <f t="shared" si="118"/>
        <v xml:space="preserve">NEWMARKET </v>
      </c>
      <c r="V955">
        <v>0</v>
      </c>
      <c r="W955" t="s">
        <v>17</v>
      </c>
      <c r="X955">
        <f t="shared" si="119"/>
        <v>2023</v>
      </c>
    </row>
    <row r="956" spans="1:24" x14ac:dyDescent="0.25">
      <c r="A956" s="10" t="str">
        <f t="shared" si="112"/>
        <v/>
      </c>
      <c r="B956" s="10" t="str">
        <f t="shared" si="113"/>
        <v/>
      </c>
      <c r="C956" s="10" t="str">
        <f t="shared" si="114"/>
        <v>Evening45128</v>
      </c>
      <c r="D956" s="5" t="str">
        <f>IF('by region'!$C$2="Any","Any",'Fixture list'!W956)&amp;M956&amp;IF('by region'!$I$2="Any","Any",N956)&amp;G956</f>
        <v>AnyFlatAny45128</v>
      </c>
      <c r="E956" s="5" t="e">
        <f>IF(I956=#REF!,'Fixture list'!G956,"")</f>
        <v>#REF!</v>
      </c>
      <c r="F956" s="5" t="str">
        <f t="shared" si="115"/>
        <v>451285</v>
      </c>
      <c r="G956" s="13">
        <v>45128</v>
      </c>
      <c r="H956" s="14" t="s">
        <v>35</v>
      </c>
      <c r="I956" s="14" t="s">
        <v>76</v>
      </c>
      <c r="J956" s="14" t="s">
        <v>80</v>
      </c>
      <c r="K956" s="14" t="s">
        <v>16</v>
      </c>
      <c r="L956" s="14" t="s">
        <v>17</v>
      </c>
      <c r="M956" s="14" t="s">
        <v>25</v>
      </c>
      <c r="N956" s="14" t="s">
        <v>13</v>
      </c>
      <c r="O956" s="14" t="s">
        <v>14</v>
      </c>
      <c r="P956" s="14" t="s">
        <v>993</v>
      </c>
      <c r="Q956" s="12">
        <f t="shared" si="116"/>
        <v>2</v>
      </c>
      <c r="R956" s="12" cm="1">
        <f t="array" ref="R956">SUMPRODUCT(($G$2:$G$3117=G956)*(Q956&gt;$Q$2:$Q$3117))+1</f>
        <v>4</v>
      </c>
      <c r="S956" s="12">
        <f t="shared" si="117"/>
        <v>401232</v>
      </c>
      <c r="T956" cm="1">
        <f t="array" ref="T956">SUMPRODUCT(($G$2:$G$3117=G956)*(S956&gt;$S$2:$S$3117))+1</f>
        <v>5</v>
      </c>
      <c r="U956" t="str">
        <f t="shared" si="118"/>
        <v>NEWMARKET †</v>
      </c>
      <c r="V956">
        <v>0</v>
      </c>
      <c r="W956" t="s">
        <v>17</v>
      </c>
      <c r="X956">
        <f t="shared" si="119"/>
        <v>2023</v>
      </c>
    </row>
    <row r="957" spans="1:24" x14ac:dyDescent="0.25">
      <c r="A957" s="10" t="str">
        <f t="shared" si="112"/>
        <v/>
      </c>
      <c r="B957" s="10" t="str">
        <f t="shared" si="113"/>
        <v/>
      </c>
      <c r="C957" s="10" t="str">
        <f t="shared" si="114"/>
        <v>Afternoon45129</v>
      </c>
      <c r="D957" s="5" t="str">
        <f>IF('by region'!$C$2="Any","Any",'Fixture list'!W957)&amp;M957&amp;IF('by region'!$I$2="Any","Any",N957)&amp;G957</f>
        <v>AnyFlatAny45129</v>
      </c>
      <c r="E957" s="5" t="e">
        <f>IF(I957=#REF!,'Fixture list'!G957,"")</f>
        <v>#REF!</v>
      </c>
      <c r="F957" s="5" t="str">
        <f t="shared" si="115"/>
        <v>451293</v>
      </c>
      <c r="G957" s="13">
        <v>45129</v>
      </c>
      <c r="H957" s="14" t="s">
        <v>37</v>
      </c>
      <c r="I957" s="14" t="s">
        <v>76</v>
      </c>
      <c r="J957" s="14" t="s">
        <v>9</v>
      </c>
      <c r="K957" s="14" t="s">
        <v>16</v>
      </c>
      <c r="L957" s="14" t="s">
        <v>17</v>
      </c>
      <c r="M957" s="14" t="s">
        <v>25</v>
      </c>
      <c r="N957" s="14" t="s">
        <v>13</v>
      </c>
      <c r="O957" s="14" t="s">
        <v>14</v>
      </c>
      <c r="P957" s="14" t="s">
        <v>999</v>
      </c>
      <c r="Q957" s="12">
        <f t="shared" si="116"/>
        <v>1</v>
      </c>
      <c r="R957" s="12" cm="1">
        <f t="array" ref="R957">SUMPRODUCT(($G$2:$G$3117=G957)*(Q957&gt;$Q$2:$Q$3117))+1</f>
        <v>1</v>
      </c>
      <c r="S957" s="12">
        <f t="shared" si="117"/>
        <v>101233</v>
      </c>
      <c r="T957" cm="1">
        <f t="array" ref="T957">SUMPRODUCT(($G$2:$G$3117=G957)*(S957&gt;$S$2:$S$3117))+1</f>
        <v>3</v>
      </c>
      <c r="U957" t="str">
        <f t="shared" si="118"/>
        <v xml:space="preserve">NEWMARKET </v>
      </c>
      <c r="V957">
        <v>0</v>
      </c>
      <c r="W957" t="s">
        <v>19</v>
      </c>
      <c r="X957">
        <f t="shared" si="119"/>
        <v>2023</v>
      </c>
    </row>
    <row r="958" spans="1:24" x14ac:dyDescent="0.25">
      <c r="A958" s="10" t="str">
        <f t="shared" si="112"/>
        <v/>
      </c>
      <c r="B958" s="10" t="str">
        <f t="shared" si="113"/>
        <v/>
      </c>
      <c r="C958" s="10" t="str">
        <f t="shared" si="114"/>
        <v>Evening45135</v>
      </c>
      <c r="D958" s="5" t="str">
        <f>IF('by region'!$C$2="Any","Any",'Fixture list'!W958)&amp;M958&amp;IF('by region'!$I$2="Any","Any",N958)&amp;G958</f>
        <v>AnyFlatAny45135</v>
      </c>
      <c r="E958" s="5" t="e">
        <f>IF(I958=#REF!,'Fixture list'!G958,"")</f>
        <v>#REF!</v>
      </c>
      <c r="F958" s="5" t="str">
        <f t="shared" si="115"/>
        <v>451355</v>
      </c>
      <c r="G958" s="13">
        <v>45135</v>
      </c>
      <c r="H958" s="14" t="s">
        <v>35</v>
      </c>
      <c r="I958" s="14" t="s">
        <v>76</v>
      </c>
      <c r="J958" s="14" t="s">
        <v>80</v>
      </c>
      <c r="K958" s="14" t="s">
        <v>16</v>
      </c>
      <c r="L958" s="14" t="s">
        <v>17</v>
      </c>
      <c r="M958" s="14" t="s">
        <v>25</v>
      </c>
      <c r="N958" s="14" t="s">
        <v>13</v>
      </c>
      <c r="O958" s="14" t="s">
        <v>14</v>
      </c>
      <c r="P958" s="14" t="s">
        <v>1026</v>
      </c>
      <c r="Q958" s="12">
        <f t="shared" si="116"/>
        <v>2</v>
      </c>
      <c r="R958" s="12" cm="1">
        <f t="array" ref="R958">SUMPRODUCT(($G$2:$G$3117=G958)*(Q958&gt;$Q$2:$Q$3117))+1</f>
        <v>4</v>
      </c>
      <c r="S958" s="12">
        <f t="shared" si="117"/>
        <v>410033</v>
      </c>
      <c r="T958" cm="1">
        <f t="array" ref="T958">SUMPRODUCT(($G$2:$G$3117=G958)*(S958&gt;$S$2:$S$3117))+1</f>
        <v>5</v>
      </c>
      <c r="U958" t="str">
        <f t="shared" si="118"/>
        <v>NEWMARKET †</v>
      </c>
      <c r="V958">
        <v>0</v>
      </c>
      <c r="W958" t="s">
        <v>11</v>
      </c>
      <c r="X958">
        <f t="shared" si="119"/>
        <v>2023</v>
      </c>
    </row>
    <row r="959" spans="1:24" x14ac:dyDescent="0.25">
      <c r="A959" s="10" t="str">
        <f t="shared" si="112"/>
        <v/>
      </c>
      <c r="B959" s="10" t="str">
        <f t="shared" si="113"/>
        <v/>
      </c>
      <c r="C959" s="10" t="str">
        <f t="shared" si="114"/>
        <v>Afternoon45136</v>
      </c>
      <c r="D959" s="5" t="str">
        <f>IF('by region'!$C$2="Any","Any",'Fixture list'!W959)&amp;M959&amp;IF('by region'!$I$2="Any","Any",N959)&amp;G959</f>
        <v>AnyFlatAny45136</v>
      </c>
      <c r="E959" s="5" t="e">
        <f>IF(I959=#REF!,'Fixture list'!G959,"")</f>
        <v>#REF!</v>
      </c>
      <c r="F959" s="5" t="str">
        <f t="shared" si="115"/>
        <v>451363</v>
      </c>
      <c r="G959" s="13">
        <v>45136</v>
      </c>
      <c r="H959" s="14" t="s">
        <v>37</v>
      </c>
      <c r="I959" s="14" t="s">
        <v>76</v>
      </c>
      <c r="J959" s="14" t="s">
        <v>9</v>
      </c>
      <c r="K959" s="14" t="s">
        <v>16</v>
      </c>
      <c r="L959" s="14" t="s">
        <v>17</v>
      </c>
      <c r="M959" s="14" t="s">
        <v>25</v>
      </c>
      <c r="N959" s="14" t="s">
        <v>13</v>
      </c>
      <c r="O959" s="14" t="s">
        <v>14</v>
      </c>
      <c r="P959" s="14" t="s">
        <v>1033</v>
      </c>
      <c r="Q959" s="12">
        <f t="shared" si="116"/>
        <v>1</v>
      </c>
      <c r="R959" s="12" cm="1">
        <f t="array" ref="R959">SUMPRODUCT(($G$2:$G$3117=G959)*(Q959&gt;$Q$2:$Q$3117))+1</f>
        <v>1</v>
      </c>
      <c r="S959" s="12">
        <f t="shared" si="117"/>
        <v>101224</v>
      </c>
      <c r="T959" cm="1">
        <f t="array" ref="T959">SUMPRODUCT(($G$2:$G$3117=G959)*(S959&gt;$S$2:$S$3117))+1</f>
        <v>3</v>
      </c>
      <c r="U959" t="str">
        <f t="shared" si="118"/>
        <v xml:space="preserve">NEWMARKET </v>
      </c>
      <c r="V959">
        <v>0</v>
      </c>
      <c r="W959" t="s">
        <v>17</v>
      </c>
      <c r="X959">
        <f t="shared" si="119"/>
        <v>2023</v>
      </c>
    </row>
    <row r="960" spans="1:24" x14ac:dyDescent="0.25">
      <c r="A960" s="10" t="str">
        <f t="shared" si="112"/>
        <v/>
      </c>
      <c r="B960" s="10" t="str">
        <f t="shared" si="113"/>
        <v/>
      </c>
      <c r="C960" s="10" t="str">
        <f t="shared" si="114"/>
        <v>Evening45142</v>
      </c>
      <c r="D960" s="5" t="str">
        <f>IF('by region'!$C$2="Any","Any",'Fixture list'!W960)&amp;M960&amp;IF('by region'!$I$2="Any","Any",N960)&amp;G960</f>
        <v>AnyFlatAny45142</v>
      </c>
      <c r="E960" s="5" t="e">
        <f>IF(I960=#REF!,'Fixture list'!G960,"")</f>
        <v>#REF!</v>
      </c>
      <c r="F960" s="5" t="str">
        <f t="shared" si="115"/>
        <v>451425</v>
      </c>
      <c r="G960" s="13">
        <v>45142</v>
      </c>
      <c r="H960" s="14" t="s">
        <v>35</v>
      </c>
      <c r="I960" s="14" t="s">
        <v>76</v>
      </c>
      <c r="J960" s="14" t="s">
        <v>80</v>
      </c>
      <c r="K960" s="14" t="s">
        <v>16</v>
      </c>
      <c r="L960" s="14" t="s">
        <v>17</v>
      </c>
      <c r="M960" s="14" t="s">
        <v>25</v>
      </c>
      <c r="N960" s="14" t="s">
        <v>13</v>
      </c>
      <c r="O960" s="14" t="s">
        <v>14</v>
      </c>
      <c r="P960" s="14" t="s">
        <v>1060</v>
      </c>
      <c r="Q960" s="12">
        <f t="shared" si="116"/>
        <v>2</v>
      </c>
      <c r="R960" s="12" cm="1">
        <f t="array" ref="R960">SUMPRODUCT(($G$2:$G$3117=G960)*(Q960&gt;$Q$2:$Q$3117))+1</f>
        <v>4</v>
      </c>
      <c r="S960" s="12">
        <f t="shared" si="117"/>
        <v>401234</v>
      </c>
      <c r="T960" cm="1">
        <f t="array" ref="T960">SUMPRODUCT(($G$2:$G$3117=G960)*(S960&gt;$S$2:$S$3117))+1</f>
        <v>5</v>
      </c>
      <c r="U960" t="str">
        <f t="shared" si="118"/>
        <v>NEWMARKET †</v>
      </c>
      <c r="V960">
        <v>0</v>
      </c>
      <c r="W960" t="s">
        <v>19</v>
      </c>
      <c r="X960">
        <f t="shared" si="119"/>
        <v>2023</v>
      </c>
    </row>
    <row r="961" spans="1:24" x14ac:dyDescent="0.25">
      <c r="A961" s="10" t="str">
        <f t="shared" si="112"/>
        <v/>
      </c>
      <c r="B961" s="10" t="str">
        <f t="shared" si="113"/>
        <v/>
      </c>
      <c r="C961" s="10" t="str">
        <f t="shared" si="114"/>
        <v>Afternoon45143</v>
      </c>
      <c r="D961" s="5" t="str">
        <f>IF('by region'!$C$2="Any","Any",'Fixture list'!W961)&amp;M961&amp;IF('by region'!$I$2="Any","Any",N961)&amp;G961</f>
        <v>AnyFlatAny45143</v>
      </c>
      <c r="E961" s="5" t="e">
        <f>IF(I961=#REF!,'Fixture list'!G961,"")</f>
        <v>#REF!</v>
      </c>
      <c r="F961" s="5" t="str">
        <f t="shared" si="115"/>
        <v>451433</v>
      </c>
      <c r="G961" s="13">
        <v>45143</v>
      </c>
      <c r="H961" s="14" t="s">
        <v>37</v>
      </c>
      <c r="I961" s="14" t="s">
        <v>76</v>
      </c>
      <c r="J961" s="14" t="s">
        <v>9</v>
      </c>
      <c r="K961" s="14" t="s">
        <v>16</v>
      </c>
      <c r="L961" s="14" t="s">
        <v>17</v>
      </c>
      <c r="M961" s="14" t="s">
        <v>25</v>
      </c>
      <c r="N961" s="14" t="s">
        <v>13</v>
      </c>
      <c r="O961" s="14" t="s">
        <v>14</v>
      </c>
      <c r="P961" s="14" t="s">
        <v>1067</v>
      </c>
      <c r="Q961" s="12">
        <f t="shared" si="116"/>
        <v>1</v>
      </c>
      <c r="R961" s="12" cm="1">
        <f t="array" ref="R961">SUMPRODUCT(($G$2:$G$3117=G961)*(Q961&gt;$Q$2:$Q$3117))+1</f>
        <v>1</v>
      </c>
      <c r="S961" s="12">
        <f t="shared" si="117"/>
        <v>101235</v>
      </c>
      <c r="T961" cm="1">
        <f t="array" ref="T961">SUMPRODUCT(($G$2:$G$3117=G961)*(S961&gt;$S$2:$S$3117))+1</f>
        <v>3</v>
      </c>
      <c r="U961" t="str">
        <f t="shared" si="118"/>
        <v xml:space="preserve">NEWMARKET </v>
      </c>
      <c r="V961">
        <v>0</v>
      </c>
      <c r="W961" t="s">
        <v>17</v>
      </c>
      <c r="X961">
        <f t="shared" si="119"/>
        <v>2023</v>
      </c>
    </row>
    <row r="962" spans="1:24" x14ac:dyDescent="0.25">
      <c r="A962" s="10" t="str">
        <f t="shared" ref="A962:A1025" si="120">IF(YEAR(G962)=2024,P962,"")</f>
        <v/>
      </c>
      <c r="B962" s="10" t="str">
        <f t="shared" ref="B962:B1025" si="121">IF(YEAR(G962)=2025,P962,"")</f>
        <v/>
      </c>
      <c r="C962" s="10" t="str">
        <f t="shared" ref="C962:C1025" si="122">J962&amp;G962</f>
        <v>Evening45149</v>
      </c>
      <c r="D962" s="5" t="str">
        <f>IF('by region'!$C$2="Any","Any",'Fixture list'!W962)&amp;M962&amp;IF('by region'!$I$2="Any","Any",N962)&amp;G962</f>
        <v>AnyFlatAny45149</v>
      </c>
      <c r="E962" s="5" t="e">
        <f>IF(I962=#REF!,'Fixture list'!G962,"")</f>
        <v>#REF!</v>
      </c>
      <c r="F962" s="5" t="str">
        <f t="shared" ref="F962:F1025" si="123">G962&amp;T962</f>
        <v>451495</v>
      </c>
      <c r="G962" s="13">
        <v>45149</v>
      </c>
      <c r="H962" s="14" t="s">
        <v>35</v>
      </c>
      <c r="I962" s="14" t="s">
        <v>76</v>
      </c>
      <c r="J962" s="14" t="s">
        <v>80</v>
      </c>
      <c r="K962" s="14" t="s">
        <v>16</v>
      </c>
      <c r="L962" s="14" t="s">
        <v>17</v>
      </c>
      <c r="M962" s="14" t="s">
        <v>25</v>
      </c>
      <c r="N962" s="14" t="s">
        <v>13</v>
      </c>
      <c r="O962" s="14" t="s">
        <v>14</v>
      </c>
      <c r="P962" s="14" t="s">
        <v>1092</v>
      </c>
      <c r="Q962" s="12">
        <f t="shared" ref="Q962:Q1025" si="124">IF(J962="Afternoon",1,IF(J962="Evening",2,IF(J962="Floodlit",3,4)))</f>
        <v>2</v>
      </c>
      <c r="R962" s="12" cm="1">
        <f t="array" ref="R962">SUMPRODUCT(($G$2:$G$3117=G962)*(Q962&gt;$Q$2:$Q$3117))+1</f>
        <v>4</v>
      </c>
      <c r="S962" s="12">
        <f t="shared" ref="S962:S1025" si="125">(R962*100000)+P962</f>
        <v>401236</v>
      </c>
      <c r="T962" cm="1">
        <f t="array" ref="T962">SUMPRODUCT(($G$2:$G$3117=G962)*(S962&gt;$S$2:$S$3117))+1</f>
        <v>5</v>
      </c>
      <c r="U962" t="str">
        <f t="shared" ref="U962:U1025" si="126">_xlfn.CONCAT(IF(M962="Flat",UPPER(I962),I962)," ",IF(J962="Evening","†",IF(J962="Floodlit","#","")))</f>
        <v>NEWMARKET †</v>
      </c>
      <c r="V962">
        <v>0</v>
      </c>
      <c r="W962" t="s">
        <v>11</v>
      </c>
      <c r="X962">
        <f t="shared" ref="X962:X1025" si="127">YEAR(G962)</f>
        <v>2023</v>
      </c>
    </row>
    <row r="963" spans="1:24" x14ac:dyDescent="0.25">
      <c r="A963" s="10" t="str">
        <f t="shared" si="120"/>
        <v/>
      </c>
      <c r="B963" s="10" t="str">
        <f t="shared" si="121"/>
        <v/>
      </c>
      <c r="C963" s="10" t="str">
        <f t="shared" si="122"/>
        <v>Afternoon45150</v>
      </c>
      <c r="D963" s="5" t="str">
        <f>IF('by region'!$C$2="Any","Any",'Fixture list'!W963)&amp;M963&amp;IF('by region'!$I$2="Any","Any",N963)&amp;G963</f>
        <v>AnyFlatAny45150</v>
      </c>
      <c r="E963" s="5" t="e">
        <f>IF(I963=#REF!,'Fixture list'!G963,"")</f>
        <v>#REF!</v>
      </c>
      <c r="F963" s="5" t="str">
        <f t="shared" si="123"/>
        <v>451503</v>
      </c>
      <c r="G963" s="13">
        <v>45150</v>
      </c>
      <c r="H963" s="14" t="s">
        <v>37</v>
      </c>
      <c r="I963" s="14" t="s">
        <v>76</v>
      </c>
      <c r="J963" s="14" t="s">
        <v>9</v>
      </c>
      <c r="K963" s="14" t="s">
        <v>16</v>
      </c>
      <c r="L963" s="14" t="s">
        <v>17</v>
      </c>
      <c r="M963" s="14" t="s">
        <v>25</v>
      </c>
      <c r="N963" s="14" t="s">
        <v>13</v>
      </c>
      <c r="O963" s="14" t="s">
        <v>14</v>
      </c>
      <c r="P963" s="14" t="s">
        <v>1098</v>
      </c>
      <c r="Q963" s="12">
        <f t="shared" si="124"/>
        <v>1</v>
      </c>
      <c r="R963" s="12" cm="1">
        <f t="array" ref="R963">SUMPRODUCT(($G$2:$G$3117=G963)*(Q963&gt;$Q$2:$Q$3117))+1</f>
        <v>1</v>
      </c>
      <c r="S963" s="12">
        <f t="shared" si="125"/>
        <v>101237</v>
      </c>
      <c r="T963" cm="1">
        <f t="array" ref="T963">SUMPRODUCT(($G$2:$G$3117=G963)*(S963&gt;$S$2:$S$3117))+1</f>
        <v>3</v>
      </c>
      <c r="U963" t="str">
        <f t="shared" si="126"/>
        <v xml:space="preserve">NEWMARKET </v>
      </c>
      <c r="V963">
        <v>0</v>
      </c>
      <c r="W963" t="s">
        <v>11</v>
      </c>
      <c r="X963">
        <f t="shared" si="127"/>
        <v>2023</v>
      </c>
    </row>
    <row r="964" spans="1:24" x14ac:dyDescent="0.25">
      <c r="A964" s="10" t="str">
        <f t="shared" si="120"/>
        <v/>
      </c>
      <c r="B964" s="10" t="str">
        <f t="shared" si="121"/>
        <v/>
      </c>
      <c r="C964" s="10" t="str">
        <f t="shared" si="122"/>
        <v>Evening45156</v>
      </c>
      <c r="D964" s="5" t="str">
        <f>IF('by region'!$C$2="Any","Any",'Fixture list'!W964)&amp;M964&amp;IF('by region'!$I$2="Any","Any",N964)&amp;G964</f>
        <v>AnyFlatAny45156</v>
      </c>
      <c r="E964" s="5" t="e">
        <f>IF(I964=#REF!,'Fixture list'!G964,"")</f>
        <v>#REF!</v>
      </c>
      <c r="F964" s="5" t="str">
        <f t="shared" si="123"/>
        <v>451564</v>
      </c>
      <c r="G964" s="13">
        <v>45156</v>
      </c>
      <c r="H964" s="14" t="s">
        <v>35</v>
      </c>
      <c r="I964" s="14" t="s">
        <v>76</v>
      </c>
      <c r="J964" s="14" t="s">
        <v>80</v>
      </c>
      <c r="K964" s="14" t="s">
        <v>16</v>
      </c>
      <c r="L964" s="14" t="s">
        <v>17</v>
      </c>
      <c r="M964" s="14" t="s">
        <v>25</v>
      </c>
      <c r="N964" s="14" t="s">
        <v>13</v>
      </c>
      <c r="O964" s="14" t="s">
        <v>14</v>
      </c>
      <c r="P964" s="14" t="s">
        <v>1121</v>
      </c>
      <c r="Q964" s="12">
        <f t="shared" si="124"/>
        <v>2</v>
      </c>
      <c r="R964" s="12" cm="1">
        <f t="array" ref="R964">SUMPRODUCT(($G$2:$G$3117=G964)*(Q964&gt;$Q$2:$Q$3117))+1</f>
        <v>4</v>
      </c>
      <c r="S964" s="12">
        <f t="shared" si="125"/>
        <v>400952</v>
      </c>
      <c r="T964" cm="1">
        <f t="array" ref="T964">SUMPRODUCT(($G$2:$G$3117=G964)*(S964&gt;$S$2:$S$3117))+1</f>
        <v>4</v>
      </c>
      <c r="U964" t="str">
        <f t="shared" si="126"/>
        <v>NEWMARKET †</v>
      </c>
      <c r="V964">
        <v>0</v>
      </c>
      <c r="W964" t="s">
        <v>17</v>
      </c>
      <c r="X964">
        <f t="shared" si="127"/>
        <v>2023</v>
      </c>
    </row>
    <row r="965" spans="1:24" x14ac:dyDescent="0.25">
      <c r="A965" s="10" t="str">
        <f t="shared" si="120"/>
        <v/>
      </c>
      <c r="B965" s="10" t="str">
        <f t="shared" si="121"/>
        <v/>
      </c>
      <c r="C965" s="10" t="str">
        <f t="shared" si="122"/>
        <v>Afternoon45157</v>
      </c>
      <c r="D965" s="5" t="str">
        <f>IF('by region'!$C$2="Any","Any",'Fixture list'!W965)&amp;M965&amp;IF('by region'!$I$2="Any","Any",N965)&amp;G965</f>
        <v>AnyFlatAny45157</v>
      </c>
      <c r="E965" s="5" t="e">
        <f>IF(I965=#REF!,'Fixture list'!G965,"")</f>
        <v>#REF!</v>
      </c>
      <c r="F965" s="5" t="str">
        <f t="shared" si="123"/>
        <v>451573</v>
      </c>
      <c r="G965" s="13">
        <v>45157</v>
      </c>
      <c r="H965" s="14" t="s">
        <v>37</v>
      </c>
      <c r="I965" s="14" t="s">
        <v>76</v>
      </c>
      <c r="J965" s="14" t="s">
        <v>9</v>
      </c>
      <c r="K965" s="14" t="s">
        <v>16</v>
      </c>
      <c r="L965" s="14" t="s">
        <v>17</v>
      </c>
      <c r="M965" s="14" t="s">
        <v>25</v>
      </c>
      <c r="N965" s="14" t="s">
        <v>13</v>
      </c>
      <c r="O965" s="14" t="s">
        <v>14</v>
      </c>
      <c r="P965" s="14" t="s">
        <v>1128</v>
      </c>
      <c r="Q965" s="12">
        <f t="shared" si="124"/>
        <v>1</v>
      </c>
      <c r="R965" s="12" cm="1">
        <f t="array" ref="R965">SUMPRODUCT(($G$2:$G$3117=G965)*(Q965&gt;$Q$2:$Q$3117))+1</f>
        <v>1</v>
      </c>
      <c r="S965" s="12">
        <f t="shared" si="125"/>
        <v>101304</v>
      </c>
      <c r="T965" cm="1">
        <f t="array" ref="T965">SUMPRODUCT(($G$2:$G$3117=G965)*(S965&gt;$S$2:$S$3117))+1</f>
        <v>3</v>
      </c>
      <c r="U965" t="str">
        <f t="shared" si="126"/>
        <v xml:space="preserve">NEWMARKET </v>
      </c>
      <c r="V965">
        <v>0</v>
      </c>
      <c r="W965" t="s">
        <v>17</v>
      </c>
      <c r="X965">
        <f t="shared" si="127"/>
        <v>2023</v>
      </c>
    </row>
    <row r="966" spans="1:24" x14ac:dyDescent="0.25">
      <c r="A966" s="10" t="str">
        <f t="shared" si="120"/>
        <v/>
      </c>
      <c r="B966" s="10" t="str">
        <f t="shared" si="121"/>
        <v/>
      </c>
      <c r="C966" s="10" t="str">
        <f t="shared" si="122"/>
        <v>Afternoon45163</v>
      </c>
      <c r="D966" s="5" t="str">
        <f>IF('by region'!$C$2="Any","Any",'Fixture list'!W966)&amp;M966&amp;IF('by region'!$I$2="Any","Any",N966)&amp;G966</f>
        <v>AnyFlatAny45163</v>
      </c>
      <c r="E966" s="5" t="e">
        <f>IF(I966=#REF!,'Fixture list'!G966,"")</f>
        <v>#REF!</v>
      </c>
      <c r="F966" s="5" t="str">
        <f t="shared" si="123"/>
        <v>451631</v>
      </c>
      <c r="G966" s="13">
        <v>45163</v>
      </c>
      <c r="H966" s="14" t="s">
        <v>35</v>
      </c>
      <c r="I966" s="14" t="s">
        <v>76</v>
      </c>
      <c r="J966" s="14" t="s">
        <v>9</v>
      </c>
      <c r="K966" s="14" t="s">
        <v>16</v>
      </c>
      <c r="L966" s="14" t="s">
        <v>19</v>
      </c>
      <c r="M966" s="14" t="s">
        <v>25</v>
      </c>
      <c r="N966" s="14" t="s">
        <v>13</v>
      </c>
      <c r="O966" s="14" t="s">
        <v>14</v>
      </c>
      <c r="P966" s="14" t="s">
        <v>1153</v>
      </c>
      <c r="Q966" s="12">
        <f t="shared" si="124"/>
        <v>1</v>
      </c>
      <c r="R966" s="12" cm="1">
        <f t="array" ref="R966">SUMPRODUCT(($G$2:$G$3117=G966)*(Q966&gt;$Q$2:$Q$3117))+1</f>
        <v>1</v>
      </c>
      <c r="S966" s="12">
        <f t="shared" si="125"/>
        <v>101238</v>
      </c>
      <c r="T966" cm="1">
        <f t="array" ref="T966">SUMPRODUCT(($G$2:$G$3117=G966)*(S966&gt;$S$2:$S$3117))+1</f>
        <v>1</v>
      </c>
      <c r="U966" t="str">
        <f t="shared" si="126"/>
        <v xml:space="preserve">NEWMARKET </v>
      </c>
      <c r="V966">
        <v>0</v>
      </c>
      <c r="W966" t="s">
        <v>19</v>
      </c>
      <c r="X966">
        <f t="shared" si="127"/>
        <v>2023</v>
      </c>
    </row>
    <row r="967" spans="1:24" x14ac:dyDescent="0.25">
      <c r="A967" s="10" t="str">
        <f t="shared" si="120"/>
        <v/>
      </c>
      <c r="B967" s="10" t="str">
        <f t="shared" si="121"/>
        <v/>
      </c>
      <c r="C967" s="10" t="str">
        <f t="shared" si="122"/>
        <v>Afternoon45164</v>
      </c>
      <c r="D967" s="5" t="str">
        <f>IF('by region'!$C$2="Any","Any",'Fixture list'!W967)&amp;M967&amp;IF('by region'!$I$2="Any","Any",N967)&amp;G967</f>
        <v>AnyFlatAny45164</v>
      </c>
      <c r="E967" s="5" t="e">
        <f>IF(I967=#REF!,'Fixture list'!G967,"")</f>
        <v>#REF!</v>
      </c>
      <c r="F967" s="5" t="str">
        <f t="shared" si="123"/>
        <v>451643</v>
      </c>
      <c r="G967" s="13">
        <v>45164</v>
      </c>
      <c r="H967" s="14" t="s">
        <v>37</v>
      </c>
      <c r="I967" s="14" t="s">
        <v>76</v>
      </c>
      <c r="J967" s="14" t="s">
        <v>9</v>
      </c>
      <c r="K967" s="14" t="s">
        <v>16</v>
      </c>
      <c r="L967" s="14" t="s">
        <v>11</v>
      </c>
      <c r="M967" s="14" t="s">
        <v>25</v>
      </c>
      <c r="N967" s="14" t="s">
        <v>13</v>
      </c>
      <c r="O967" s="14" t="s">
        <v>14</v>
      </c>
      <c r="P967" s="14" t="s">
        <v>1157</v>
      </c>
      <c r="Q967" s="12">
        <f t="shared" si="124"/>
        <v>1</v>
      </c>
      <c r="R967" s="12" cm="1">
        <f t="array" ref="R967">SUMPRODUCT(($G$2:$G$3117=G967)*(Q967&gt;$Q$2:$Q$3117))+1</f>
        <v>1</v>
      </c>
      <c r="S967" s="12">
        <f t="shared" si="125"/>
        <v>101239</v>
      </c>
      <c r="T967" cm="1">
        <f t="array" ref="T967">SUMPRODUCT(($G$2:$G$3117=G967)*(S967&gt;$S$2:$S$3117))+1</f>
        <v>3</v>
      </c>
      <c r="U967" t="str">
        <f t="shared" si="126"/>
        <v xml:space="preserve">NEWMARKET </v>
      </c>
      <c r="V967">
        <v>0</v>
      </c>
      <c r="W967" t="s">
        <v>11</v>
      </c>
      <c r="X967">
        <f t="shared" si="127"/>
        <v>2023</v>
      </c>
    </row>
    <row r="968" spans="1:24" x14ac:dyDescent="0.25">
      <c r="A968" s="10" t="str">
        <f t="shared" si="120"/>
        <v/>
      </c>
      <c r="B968" s="10" t="str">
        <f t="shared" si="121"/>
        <v/>
      </c>
      <c r="C968" s="10" t="str">
        <f t="shared" si="122"/>
        <v>Afternoon45192</v>
      </c>
      <c r="D968" s="5" t="str">
        <f>IF('by region'!$C$2="Any","Any",'Fixture list'!W968)&amp;M968&amp;IF('by region'!$I$2="Any","Any",N968)&amp;G968</f>
        <v>AnyFlatAny45192</v>
      </c>
      <c r="E968" s="5" t="e">
        <f>IF(I968=#REF!,'Fixture list'!G968,"")</f>
        <v>#REF!</v>
      </c>
      <c r="F968" s="5" t="str">
        <f t="shared" si="123"/>
        <v>451924</v>
      </c>
      <c r="G968" s="13">
        <v>45192</v>
      </c>
      <c r="H968" s="14" t="s">
        <v>37</v>
      </c>
      <c r="I968" s="14" t="s">
        <v>76</v>
      </c>
      <c r="J968" s="14" t="s">
        <v>9</v>
      </c>
      <c r="K968" s="14" t="s">
        <v>16</v>
      </c>
      <c r="L968" s="14" t="s">
        <v>17</v>
      </c>
      <c r="M968" s="14" t="s">
        <v>25</v>
      </c>
      <c r="N968" s="14" t="s">
        <v>13</v>
      </c>
      <c r="O968" s="14" t="s">
        <v>14</v>
      </c>
      <c r="P968" s="14" t="s">
        <v>1278</v>
      </c>
      <c r="Q968" s="12">
        <f t="shared" si="124"/>
        <v>1</v>
      </c>
      <c r="R968" s="12" cm="1">
        <f t="array" ref="R968">SUMPRODUCT(($G$2:$G$3117=G968)*(Q968&gt;$Q$2:$Q$3117))+1</f>
        <v>1</v>
      </c>
      <c r="S968" s="12">
        <f t="shared" si="125"/>
        <v>101306</v>
      </c>
      <c r="T968" cm="1">
        <f t="array" ref="T968">SUMPRODUCT(($G$2:$G$3117=G968)*(S968&gt;$S$2:$S$3117))+1</f>
        <v>4</v>
      </c>
      <c r="U968" t="str">
        <f t="shared" si="126"/>
        <v xml:space="preserve">NEWMARKET </v>
      </c>
      <c r="V968">
        <v>0</v>
      </c>
      <c r="W968" t="s">
        <v>19</v>
      </c>
      <c r="X968">
        <f t="shared" si="127"/>
        <v>2023</v>
      </c>
    </row>
    <row r="969" spans="1:24" x14ac:dyDescent="0.25">
      <c r="A969" s="10" t="str">
        <f t="shared" si="120"/>
        <v/>
      </c>
      <c r="B969" s="10" t="str">
        <f t="shared" si="121"/>
        <v/>
      </c>
      <c r="C969" s="10" t="str">
        <f t="shared" si="122"/>
        <v>Afternoon45197</v>
      </c>
      <c r="D969" s="5" t="str">
        <f>IF('by region'!$C$2="Any","Any",'Fixture list'!W969)&amp;M969&amp;IF('by region'!$I$2="Any","Any",N969)&amp;G969</f>
        <v>AnyFlatAny45197</v>
      </c>
      <c r="E969" s="5" t="e">
        <f>IF(I969=#REF!,'Fixture list'!G969,"")</f>
        <v>#REF!</v>
      </c>
      <c r="F969" s="5" t="str">
        <f t="shared" si="123"/>
        <v>451971</v>
      </c>
      <c r="G969" s="13">
        <v>45197</v>
      </c>
      <c r="H969" s="14" t="s">
        <v>34</v>
      </c>
      <c r="I969" s="14" t="s">
        <v>76</v>
      </c>
      <c r="J969" s="14" t="s">
        <v>9</v>
      </c>
      <c r="K969" s="14" t="s">
        <v>16</v>
      </c>
      <c r="L969" s="14" t="s">
        <v>11</v>
      </c>
      <c r="M969" s="14" t="s">
        <v>25</v>
      </c>
      <c r="N969" s="14" t="s">
        <v>13</v>
      </c>
      <c r="O969" s="14" t="s">
        <v>14</v>
      </c>
      <c r="P969" s="14" t="s">
        <v>1296</v>
      </c>
      <c r="Q969" s="12">
        <f t="shared" si="124"/>
        <v>1</v>
      </c>
      <c r="R969" s="12" cm="1">
        <f t="array" ref="R969">SUMPRODUCT(($G$2:$G$3117=G969)*(Q969&gt;$Q$2:$Q$3117))+1</f>
        <v>1</v>
      </c>
      <c r="S969" s="12">
        <f t="shared" si="125"/>
        <v>101241</v>
      </c>
      <c r="T969" cm="1">
        <f t="array" ref="T969">SUMPRODUCT(($G$2:$G$3117=G969)*(S969&gt;$S$2:$S$3117))+1</f>
        <v>1</v>
      </c>
      <c r="U969" t="str">
        <f t="shared" si="126"/>
        <v xml:space="preserve">NEWMARKET </v>
      </c>
      <c r="V969">
        <v>0</v>
      </c>
      <c r="W969" t="s">
        <v>30</v>
      </c>
      <c r="X969">
        <f t="shared" si="127"/>
        <v>2023</v>
      </c>
    </row>
    <row r="970" spans="1:24" x14ac:dyDescent="0.25">
      <c r="A970" s="10" t="str">
        <f t="shared" si="120"/>
        <v/>
      </c>
      <c r="B970" s="10" t="str">
        <f t="shared" si="121"/>
        <v/>
      </c>
      <c r="C970" s="10" t="str">
        <f t="shared" si="122"/>
        <v>Afternoon45198</v>
      </c>
      <c r="D970" s="5" t="str">
        <f>IF('by region'!$C$2="Any","Any",'Fixture list'!W970)&amp;M970&amp;IF('by region'!$I$2="Any","Any",N970)&amp;G970</f>
        <v>AnyFlatAny45198</v>
      </c>
      <c r="E970" s="5" t="e">
        <f>IF(I970=#REF!,'Fixture list'!G970,"")</f>
        <v>#REF!</v>
      </c>
      <c r="F970" s="5" t="str">
        <f t="shared" si="123"/>
        <v>451982</v>
      </c>
      <c r="G970" s="13">
        <v>45198</v>
      </c>
      <c r="H970" s="14" t="s">
        <v>35</v>
      </c>
      <c r="I970" s="14" t="s">
        <v>76</v>
      </c>
      <c r="J970" s="14" t="s">
        <v>9</v>
      </c>
      <c r="K970" s="14" t="s">
        <v>16</v>
      </c>
      <c r="L970" s="14" t="s">
        <v>17</v>
      </c>
      <c r="M970" s="14" t="s">
        <v>25</v>
      </c>
      <c r="N970" s="14" t="s">
        <v>13</v>
      </c>
      <c r="O970" s="14" t="s">
        <v>14</v>
      </c>
      <c r="P970" s="14" t="s">
        <v>1301</v>
      </c>
      <c r="Q970" s="12">
        <f t="shared" si="124"/>
        <v>1</v>
      </c>
      <c r="R970" s="12" cm="1">
        <f t="array" ref="R970">SUMPRODUCT(($G$2:$G$3117=G970)*(Q970&gt;$Q$2:$Q$3117))+1</f>
        <v>1</v>
      </c>
      <c r="S970" s="12">
        <f t="shared" si="125"/>
        <v>101242</v>
      </c>
      <c r="T970" cm="1">
        <f t="array" ref="T970">SUMPRODUCT(($G$2:$G$3117=G970)*(S970&gt;$S$2:$S$3117))+1</f>
        <v>2</v>
      </c>
      <c r="U970" t="str">
        <f t="shared" si="126"/>
        <v xml:space="preserve">NEWMARKET </v>
      </c>
      <c r="V970">
        <v>0</v>
      </c>
      <c r="W970" t="s">
        <v>30</v>
      </c>
      <c r="X970">
        <f t="shared" si="127"/>
        <v>2023</v>
      </c>
    </row>
    <row r="971" spans="1:24" x14ac:dyDescent="0.25">
      <c r="A971" s="10" t="str">
        <f t="shared" si="120"/>
        <v/>
      </c>
      <c r="B971" s="10" t="str">
        <f t="shared" si="121"/>
        <v/>
      </c>
      <c r="C971" s="10" t="str">
        <f t="shared" si="122"/>
        <v>Afternoon45199</v>
      </c>
      <c r="D971" s="5" t="str">
        <f>IF('by region'!$C$2="Any","Any",'Fixture list'!W971)&amp;M971&amp;IF('by region'!$I$2="Any","Any",N971)&amp;G971</f>
        <v>AnyFlatAny45199</v>
      </c>
      <c r="E971" s="5" t="e">
        <f>IF(I971=#REF!,'Fixture list'!G971,"")</f>
        <v>#REF!</v>
      </c>
      <c r="F971" s="5" t="str">
        <f t="shared" si="123"/>
        <v>451993</v>
      </c>
      <c r="G971" s="13">
        <v>45199</v>
      </c>
      <c r="H971" s="14" t="s">
        <v>37</v>
      </c>
      <c r="I971" s="14" t="s">
        <v>76</v>
      </c>
      <c r="J971" s="14" t="s">
        <v>9</v>
      </c>
      <c r="K971" s="14" t="s">
        <v>16</v>
      </c>
      <c r="L971" s="14" t="s">
        <v>11</v>
      </c>
      <c r="M971" s="14" t="s">
        <v>25</v>
      </c>
      <c r="N971" s="14" t="s">
        <v>13</v>
      </c>
      <c r="O971" s="14" t="s">
        <v>14</v>
      </c>
      <c r="P971" s="14" t="s">
        <v>1305</v>
      </c>
      <c r="Q971" s="12">
        <f t="shared" si="124"/>
        <v>1</v>
      </c>
      <c r="R971" s="12" cm="1">
        <f t="array" ref="R971">SUMPRODUCT(($G$2:$G$3117=G971)*(Q971&gt;$Q$2:$Q$3117))+1</f>
        <v>1</v>
      </c>
      <c r="S971" s="12">
        <f t="shared" si="125"/>
        <v>101243</v>
      </c>
      <c r="T971" cm="1">
        <f t="array" ref="T971">SUMPRODUCT(($G$2:$G$3117=G971)*(S971&gt;$S$2:$S$3117))+1</f>
        <v>3</v>
      </c>
      <c r="U971" t="str">
        <f t="shared" si="126"/>
        <v xml:space="preserve">NEWMARKET </v>
      </c>
      <c r="V971">
        <v>0</v>
      </c>
      <c r="W971" t="s">
        <v>19</v>
      </c>
      <c r="X971">
        <f t="shared" si="127"/>
        <v>2023</v>
      </c>
    </row>
    <row r="972" spans="1:24" x14ac:dyDescent="0.25">
      <c r="A972" s="10" t="str">
        <f t="shared" si="120"/>
        <v/>
      </c>
      <c r="B972" s="10" t="str">
        <f t="shared" si="121"/>
        <v/>
      </c>
      <c r="C972" s="10" t="str">
        <f t="shared" si="122"/>
        <v>Afternoon45206</v>
      </c>
      <c r="D972" s="5" t="str">
        <f>IF('by region'!$C$2="Any","Any",'Fixture list'!W972)&amp;M972&amp;IF('by region'!$I$2="Any","Any",N972)&amp;G972</f>
        <v>AnyFlatAny45206</v>
      </c>
      <c r="E972" s="5" t="e">
        <f>IF(I972=#REF!,'Fixture list'!G972,"")</f>
        <v>#REF!</v>
      </c>
      <c r="F972" s="5" t="str">
        <f t="shared" si="123"/>
        <v>452062</v>
      </c>
      <c r="G972" s="13">
        <v>45206</v>
      </c>
      <c r="H972" s="14" t="s">
        <v>37</v>
      </c>
      <c r="I972" s="14" t="s">
        <v>76</v>
      </c>
      <c r="J972" s="14" t="s">
        <v>9</v>
      </c>
      <c r="K972" s="14" t="s">
        <v>16</v>
      </c>
      <c r="L972" s="14" t="s">
        <v>11</v>
      </c>
      <c r="M972" s="14" t="s">
        <v>25</v>
      </c>
      <c r="N972" s="14" t="s">
        <v>13</v>
      </c>
      <c r="O972" s="14" t="s">
        <v>14</v>
      </c>
      <c r="P972" s="14" t="s">
        <v>1332</v>
      </c>
      <c r="Q972" s="12">
        <f t="shared" si="124"/>
        <v>1</v>
      </c>
      <c r="R972" s="12" cm="1">
        <f t="array" ref="R972">SUMPRODUCT(($G$2:$G$3117=G972)*(Q972&gt;$Q$2:$Q$3117))+1</f>
        <v>1</v>
      </c>
      <c r="S972" s="12">
        <f t="shared" si="125"/>
        <v>101245</v>
      </c>
      <c r="T972" cm="1">
        <f t="array" ref="T972">SUMPRODUCT(($G$2:$G$3117=G972)*(S972&gt;$S$2:$S$3117))+1</f>
        <v>2</v>
      </c>
      <c r="U972" t="str">
        <f t="shared" si="126"/>
        <v xml:space="preserve">NEWMARKET </v>
      </c>
      <c r="V972">
        <v>0</v>
      </c>
      <c r="W972" t="s">
        <v>11</v>
      </c>
      <c r="X972">
        <f t="shared" si="127"/>
        <v>2023</v>
      </c>
    </row>
    <row r="973" spans="1:24" x14ac:dyDescent="0.25">
      <c r="A973" s="10" t="str">
        <f t="shared" si="120"/>
        <v/>
      </c>
      <c r="B973" s="10" t="str">
        <f t="shared" si="121"/>
        <v/>
      </c>
      <c r="C973" s="10" t="str">
        <f t="shared" si="122"/>
        <v>Afternoon45212</v>
      </c>
      <c r="D973" s="5" t="str">
        <f>IF('by region'!$C$2="Any","Any",'Fixture list'!W973)&amp;M973&amp;IF('by region'!$I$2="Any","Any",N973)&amp;G973</f>
        <v>AnyFlatAny45212</v>
      </c>
      <c r="E973" s="5" t="e">
        <f>IF(I973=#REF!,'Fixture list'!G973,"")</f>
        <v>#REF!</v>
      </c>
      <c r="F973" s="5" t="str">
        <f t="shared" si="123"/>
        <v>452123</v>
      </c>
      <c r="G973" s="13">
        <v>45212</v>
      </c>
      <c r="H973" s="14" t="s">
        <v>35</v>
      </c>
      <c r="I973" s="14" t="s">
        <v>76</v>
      </c>
      <c r="J973" s="14" t="s">
        <v>9</v>
      </c>
      <c r="K973" s="14" t="s">
        <v>16</v>
      </c>
      <c r="L973" s="14" t="s">
        <v>11</v>
      </c>
      <c r="M973" s="14" t="s">
        <v>25</v>
      </c>
      <c r="N973" s="14" t="s">
        <v>13</v>
      </c>
      <c r="O973" s="14" t="s">
        <v>14</v>
      </c>
      <c r="P973" s="14" t="s">
        <v>1355</v>
      </c>
      <c r="Q973" s="12">
        <f t="shared" si="124"/>
        <v>1</v>
      </c>
      <c r="R973" s="12" cm="1">
        <f t="array" ref="R973">SUMPRODUCT(($G$2:$G$3117=G973)*(Q973&gt;$Q$2:$Q$3117))+1</f>
        <v>1</v>
      </c>
      <c r="S973" s="12">
        <f t="shared" si="125"/>
        <v>114859</v>
      </c>
      <c r="T973" cm="1">
        <f t="array" ref="T973">SUMPRODUCT(($G$2:$G$3117=G973)*(S973&gt;$S$2:$S$3117))+1</f>
        <v>3</v>
      </c>
      <c r="U973" t="str">
        <f t="shared" si="126"/>
        <v xml:space="preserve">NEWMARKET </v>
      </c>
      <c r="V973">
        <v>0</v>
      </c>
      <c r="W973" t="s">
        <v>19</v>
      </c>
      <c r="X973">
        <f t="shared" si="127"/>
        <v>2023</v>
      </c>
    </row>
    <row r="974" spans="1:24" x14ac:dyDescent="0.25">
      <c r="A974" s="10" t="str">
        <f t="shared" si="120"/>
        <v/>
      </c>
      <c r="B974" s="10" t="str">
        <f t="shared" si="121"/>
        <v/>
      </c>
      <c r="C974" s="10" t="str">
        <f t="shared" si="122"/>
        <v>Afternoon45213</v>
      </c>
      <c r="D974" s="5" t="str">
        <f>IF('by region'!$C$2="Any","Any",'Fixture list'!W974)&amp;M974&amp;IF('by region'!$I$2="Any","Any",N974)&amp;G974</f>
        <v>AnyFlatAny45213</v>
      </c>
      <c r="E974" s="5" t="e">
        <f>IF(I974=#REF!,'Fixture list'!G974,"")</f>
        <v>#REF!</v>
      </c>
      <c r="F974" s="5" t="str">
        <f t="shared" si="123"/>
        <v>452133</v>
      </c>
      <c r="G974" s="13">
        <v>45213</v>
      </c>
      <c r="H974" s="14" t="s">
        <v>37</v>
      </c>
      <c r="I974" s="14" t="s">
        <v>76</v>
      </c>
      <c r="J974" s="14" t="s">
        <v>9</v>
      </c>
      <c r="K974" s="14" t="s">
        <v>16</v>
      </c>
      <c r="L974" s="14" t="s">
        <v>11</v>
      </c>
      <c r="M974" s="14" t="s">
        <v>25</v>
      </c>
      <c r="N974" s="14" t="s">
        <v>13</v>
      </c>
      <c r="O974" s="14" t="s">
        <v>14</v>
      </c>
      <c r="P974" s="14" t="s">
        <v>1359</v>
      </c>
      <c r="Q974" s="12">
        <f t="shared" si="124"/>
        <v>1</v>
      </c>
      <c r="R974" s="12" cm="1">
        <f t="array" ref="R974">SUMPRODUCT(($G$2:$G$3117=G974)*(Q974&gt;$Q$2:$Q$3117))+1</f>
        <v>1</v>
      </c>
      <c r="S974" s="12">
        <f t="shared" si="125"/>
        <v>101246</v>
      </c>
      <c r="T974" cm="1">
        <f t="array" ref="T974">SUMPRODUCT(($G$2:$G$3117=G974)*(S974&gt;$S$2:$S$3117))+1</f>
        <v>3</v>
      </c>
      <c r="U974" t="str">
        <f t="shared" si="126"/>
        <v xml:space="preserve">NEWMARKET </v>
      </c>
      <c r="V974">
        <v>0</v>
      </c>
      <c r="W974" t="s">
        <v>19</v>
      </c>
      <c r="X974">
        <f t="shared" si="127"/>
        <v>2023</v>
      </c>
    </row>
    <row r="975" spans="1:24" x14ac:dyDescent="0.25">
      <c r="A975" s="10" t="str">
        <f t="shared" si="120"/>
        <v/>
      </c>
      <c r="B975" s="10" t="str">
        <f t="shared" si="121"/>
        <v/>
      </c>
      <c r="C975" s="10" t="str">
        <f t="shared" si="122"/>
        <v>Afternoon45224</v>
      </c>
      <c r="D975" s="5" t="str">
        <f>IF('by region'!$C$2="Any","Any",'Fixture list'!W975)&amp;M975&amp;IF('by region'!$I$2="Any","Any",N975)&amp;G975</f>
        <v>AnyFlatAny45224</v>
      </c>
      <c r="E975" s="5" t="e">
        <f>IF(I975=#REF!,'Fixture list'!G975,"")</f>
        <v>#REF!</v>
      </c>
      <c r="F975" s="5" t="str">
        <f t="shared" si="123"/>
        <v>452241</v>
      </c>
      <c r="G975" s="13">
        <v>45224</v>
      </c>
      <c r="H975" s="14" t="s">
        <v>27</v>
      </c>
      <c r="I975" s="14" t="s">
        <v>76</v>
      </c>
      <c r="J975" s="14" t="s">
        <v>9</v>
      </c>
      <c r="K975" s="14" t="s">
        <v>16</v>
      </c>
      <c r="L975" s="14" t="s">
        <v>19</v>
      </c>
      <c r="M975" s="14" t="s">
        <v>25</v>
      </c>
      <c r="N975" s="14" t="s">
        <v>13</v>
      </c>
      <c r="O975" s="14" t="s">
        <v>14</v>
      </c>
      <c r="P975" s="14" t="s">
        <v>1403</v>
      </c>
      <c r="Q975" s="12">
        <f t="shared" si="124"/>
        <v>1</v>
      </c>
      <c r="R975" s="12" cm="1">
        <f t="array" ref="R975">SUMPRODUCT(($G$2:$G$3117=G975)*(Q975&gt;$Q$2:$Q$3117))+1</f>
        <v>1</v>
      </c>
      <c r="S975" s="12">
        <f t="shared" si="125"/>
        <v>101244</v>
      </c>
      <c r="T975" cm="1">
        <f t="array" ref="T975">SUMPRODUCT(($G$2:$G$3117=G975)*(S975&gt;$S$2:$S$3117))+1</f>
        <v>1</v>
      </c>
      <c r="U975" t="str">
        <f t="shared" si="126"/>
        <v xml:space="preserve">NEWMARKET </v>
      </c>
      <c r="V975">
        <v>0</v>
      </c>
      <c r="W975" t="s">
        <v>11</v>
      </c>
      <c r="X975">
        <f t="shared" si="127"/>
        <v>2023</v>
      </c>
    </row>
    <row r="976" spans="1:24" x14ac:dyDescent="0.25">
      <c r="A976" s="10" t="str">
        <f t="shared" si="120"/>
        <v/>
      </c>
      <c r="B976" s="10" t="str">
        <f t="shared" si="121"/>
        <v/>
      </c>
      <c r="C976" s="10" t="str">
        <f t="shared" si="122"/>
        <v>Afternoon45233</v>
      </c>
      <c r="D976" s="5" t="str">
        <f>IF('by region'!$C$2="Any","Any",'Fixture list'!W976)&amp;M976&amp;IF('by region'!$I$2="Any","Any",N976)&amp;G976</f>
        <v>AnyFlatAny45233</v>
      </c>
      <c r="E976" s="5" t="e">
        <f>IF(I976=#REF!,'Fixture list'!G976,"")</f>
        <v>#REF!</v>
      </c>
      <c r="F976" s="5" t="str">
        <f t="shared" si="123"/>
        <v>452331</v>
      </c>
      <c r="G976" s="13">
        <v>45233</v>
      </c>
      <c r="H976" s="14" t="s">
        <v>35</v>
      </c>
      <c r="I976" s="14" t="s">
        <v>76</v>
      </c>
      <c r="J976" s="14" t="s">
        <v>9</v>
      </c>
      <c r="K976" s="14" t="s">
        <v>16</v>
      </c>
      <c r="L976" s="14" t="s">
        <v>17</v>
      </c>
      <c r="M976" s="14" t="s">
        <v>25</v>
      </c>
      <c r="N976" s="14" t="s">
        <v>13</v>
      </c>
      <c r="O976" s="14" t="s">
        <v>14</v>
      </c>
      <c r="P976" s="14" t="s">
        <v>1438</v>
      </c>
      <c r="Q976" s="12">
        <f t="shared" si="124"/>
        <v>1</v>
      </c>
      <c r="R976" s="12" cm="1">
        <f t="array" ref="R976">SUMPRODUCT(($G$2:$G$3117=G976)*(Q976&gt;$Q$2:$Q$3117))+1</f>
        <v>1</v>
      </c>
      <c r="S976" s="12">
        <f t="shared" si="125"/>
        <v>101247</v>
      </c>
      <c r="T976" cm="1">
        <f t="array" ref="T976">SUMPRODUCT(($G$2:$G$3117=G976)*(S976&gt;$S$2:$S$3117))+1</f>
        <v>1</v>
      </c>
      <c r="U976" t="str">
        <f t="shared" si="126"/>
        <v xml:space="preserve">NEWMARKET </v>
      </c>
      <c r="V976">
        <v>0</v>
      </c>
      <c r="W976" t="s">
        <v>19</v>
      </c>
      <c r="X976">
        <f t="shared" si="127"/>
        <v>2023</v>
      </c>
    </row>
    <row r="977" spans="1:24" x14ac:dyDescent="0.25">
      <c r="A977" s="10" t="str">
        <f t="shared" si="120"/>
        <v/>
      </c>
      <c r="B977" s="10" t="str">
        <f t="shared" si="121"/>
        <v/>
      </c>
      <c r="C977" s="10" t="str">
        <f t="shared" si="122"/>
        <v>Afternoon45234</v>
      </c>
      <c r="D977" s="5" t="str">
        <f>IF('by region'!$C$2="Any","Any",'Fixture list'!W977)&amp;M977&amp;IF('by region'!$I$2="Any","Any",N977)&amp;G977</f>
        <v>AnyFlatAny45234</v>
      </c>
      <c r="E977" s="5" t="e">
        <f>IF(I977=#REF!,'Fixture list'!G977,"")</f>
        <v>#REF!</v>
      </c>
      <c r="F977" s="5" t="str">
        <f t="shared" si="123"/>
        <v>452343</v>
      </c>
      <c r="G977" s="13">
        <v>45234</v>
      </c>
      <c r="H977" s="14" t="s">
        <v>37</v>
      </c>
      <c r="I977" s="14" t="s">
        <v>76</v>
      </c>
      <c r="J977" s="14" t="s">
        <v>9</v>
      </c>
      <c r="K977" s="14" t="s">
        <v>16</v>
      </c>
      <c r="L977" s="14" t="s">
        <v>19</v>
      </c>
      <c r="M977" s="14" t="s">
        <v>25</v>
      </c>
      <c r="N977" s="14" t="s">
        <v>13</v>
      </c>
      <c r="O977" s="14" t="s">
        <v>14</v>
      </c>
      <c r="P977" s="14" t="s">
        <v>1442</v>
      </c>
      <c r="Q977" s="12">
        <f t="shared" si="124"/>
        <v>1</v>
      </c>
      <c r="R977" s="12" cm="1">
        <f t="array" ref="R977">SUMPRODUCT(($G$2:$G$3117=G977)*(Q977&gt;$Q$2:$Q$3117))+1</f>
        <v>1</v>
      </c>
      <c r="S977" s="12">
        <f t="shared" si="125"/>
        <v>101248</v>
      </c>
      <c r="T977" cm="1">
        <f t="array" ref="T977">SUMPRODUCT(($G$2:$G$3117=G977)*(S977&gt;$S$2:$S$3117))+1</f>
        <v>3</v>
      </c>
      <c r="U977" t="str">
        <f t="shared" si="126"/>
        <v xml:space="preserve">NEWMARKET </v>
      </c>
      <c r="V977">
        <v>0</v>
      </c>
      <c r="W977" t="s">
        <v>17</v>
      </c>
      <c r="X977">
        <f t="shared" si="127"/>
        <v>2023</v>
      </c>
    </row>
    <row r="978" spans="1:24" x14ac:dyDescent="0.25">
      <c r="A978" s="10" t="str">
        <f t="shared" si="120"/>
        <v/>
      </c>
      <c r="B978" s="10" t="str">
        <f t="shared" si="121"/>
        <v/>
      </c>
      <c r="C978" s="10" t="str">
        <f t="shared" si="122"/>
        <v>Afternoon45024</v>
      </c>
      <c r="D978" s="5" t="str">
        <f>IF('by region'!$C$2="Any","Any",'Fixture list'!W978)&amp;M978&amp;IF('by region'!$I$2="Any","Any",N978)&amp;G978</f>
        <v>AnyJumpAny45024</v>
      </c>
      <c r="E978" s="5" t="e">
        <f>IF(I978=#REF!,'Fixture list'!G978,"")</f>
        <v>#REF!</v>
      </c>
      <c r="F978" s="5" t="str">
        <f t="shared" si="123"/>
        <v>450242</v>
      </c>
      <c r="G978" s="13">
        <v>45024</v>
      </c>
      <c r="H978" s="14" t="s">
        <v>37</v>
      </c>
      <c r="I978" s="14" t="s">
        <v>75</v>
      </c>
      <c r="J978" s="14" t="s">
        <v>9</v>
      </c>
      <c r="K978" s="14" t="s">
        <v>10</v>
      </c>
      <c r="L978" s="14" t="s">
        <v>19</v>
      </c>
      <c r="M978" s="14" t="s">
        <v>12</v>
      </c>
      <c r="N978" s="14" t="s">
        <v>13</v>
      </c>
      <c r="O978" s="14" t="s">
        <v>14</v>
      </c>
      <c r="P978" s="14" t="s">
        <v>514</v>
      </c>
      <c r="Q978" s="12">
        <f t="shared" si="124"/>
        <v>1</v>
      </c>
      <c r="R978" s="12" cm="1">
        <f t="array" ref="R978">SUMPRODUCT(($G$2:$G$3117=G978)*(Q978&gt;$Q$2:$Q$3117))+1</f>
        <v>1</v>
      </c>
      <c r="S978" s="12">
        <f t="shared" si="125"/>
        <v>101258</v>
      </c>
      <c r="T978" cm="1">
        <f t="array" ref="T978">SUMPRODUCT(($G$2:$G$3117=G978)*(S978&gt;$S$2:$S$3117))+1</f>
        <v>2</v>
      </c>
      <c r="U978" t="str">
        <f t="shared" si="126"/>
        <v xml:space="preserve">Newton Abbot </v>
      </c>
      <c r="V978">
        <v>0</v>
      </c>
      <c r="W978" t="s">
        <v>11</v>
      </c>
      <c r="X978">
        <f t="shared" si="127"/>
        <v>2023</v>
      </c>
    </row>
    <row r="979" spans="1:24" x14ac:dyDescent="0.25">
      <c r="A979" s="10" t="str">
        <f t="shared" si="120"/>
        <v/>
      </c>
      <c r="B979" s="10" t="str">
        <f t="shared" si="121"/>
        <v/>
      </c>
      <c r="C979" s="10" t="str">
        <f t="shared" si="122"/>
        <v>Afternoon45034</v>
      </c>
      <c r="D979" s="5" t="str">
        <f>IF('by region'!$C$2="Any","Any",'Fixture list'!W979)&amp;M979&amp;IF('by region'!$I$2="Any","Any",N979)&amp;G979</f>
        <v>AnyJumpAny45034</v>
      </c>
      <c r="E979" s="5" t="e">
        <f>IF(I979=#REF!,'Fixture list'!G979,"")</f>
        <v>#REF!</v>
      </c>
      <c r="F979" s="5" t="str">
        <f t="shared" si="123"/>
        <v>450342</v>
      </c>
      <c r="G979" s="13">
        <v>45034</v>
      </c>
      <c r="H979" s="14" t="s">
        <v>7</v>
      </c>
      <c r="I979" s="14" t="s">
        <v>75</v>
      </c>
      <c r="J979" s="14" t="s">
        <v>9</v>
      </c>
      <c r="K979" s="14" t="s">
        <v>10</v>
      </c>
      <c r="L979" s="14" t="s">
        <v>19</v>
      </c>
      <c r="M979" s="14" t="s">
        <v>12</v>
      </c>
      <c r="N979" s="14" t="s">
        <v>13</v>
      </c>
      <c r="O979" s="14" t="s">
        <v>14</v>
      </c>
      <c r="P979" s="14" t="s">
        <v>554</v>
      </c>
      <c r="Q979" s="12">
        <f t="shared" si="124"/>
        <v>1</v>
      </c>
      <c r="R979" s="12" cm="1">
        <f t="array" ref="R979">SUMPRODUCT(($G$2:$G$3117=G979)*(Q979&gt;$Q$2:$Q$3117))+1</f>
        <v>1</v>
      </c>
      <c r="S979" s="12">
        <f t="shared" si="125"/>
        <v>101269</v>
      </c>
      <c r="T979" cm="1">
        <f t="array" ref="T979">SUMPRODUCT(($G$2:$G$3117=G979)*(S979&gt;$S$2:$S$3117))+1</f>
        <v>2</v>
      </c>
      <c r="U979" t="str">
        <f t="shared" si="126"/>
        <v xml:space="preserve">Newton Abbot </v>
      </c>
      <c r="V979">
        <v>0</v>
      </c>
      <c r="W979" t="s">
        <v>19</v>
      </c>
      <c r="X979">
        <f t="shared" si="127"/>
        <v>2023</v>
      </c>
    </row>
    <row r="980" spans="1:24" x14ac:dyDescent="0.25">
      <c r="A980" s="10" t="str">
        <f t="shared" si="120"/>
        <v/>
      </c>
      <c r="B980" s="10" t="str">
        <f t="shared" si="121"/>
        <v/>
      </c>
      <c r="C980" s="10" t="str">
        <f t="shared" si="122"/>
        <v>Afternoon45056</v>
      </c>
      <c r="D980" s="5" t="str">
        <f>IF('by region'!$C$2="Any","Any",'Fixture list'!W980)&amp;M980&amp;IF('by region'!$I$2="Any","Any",N980)&amp;G980</f>
        <v>AnyJumpAny45056</v>
      </c>
      <c r="E980" s="5" t="e">
        <f>IF(I980=#REF!,'Fixture list'!G980,"")</f>
        <v>#REF!</v>
      </c>
      <c r="F980" s="5" t="str">
        <f t="shared" si="123"/>
        <v>450563</v>
      </c>
      <c r="G980" s="13">
        <v>45056</v>
      </c>
      <c r="H980" s="14" t="s">
        <v>27</v>
      </c>
      <c r="I980" s="14" t="s">
        <v>75</v>
      </c>
      <c r="J980" s="14" t="s">
        <v>9</v>
      </c>
      <c r="K980" s="14" t="s">
        <v>10</v>
      </c>
      <c r="L980" s="14" t="s">
        <v>19</v>
      </c>
      <c r="M980" s="14" t="s">
        <v>12</v>
      </c>
      <c r="N980" s="14" t="s">
        <v>13</v>
      </c>
      <c r="O980" s="14" t="s">
        <v>14</v>
      </c>
      <c r="P980" s="14" t="s">
        <v>651</v>
      </c>
      <c r="Q980" s="12">
        <f t="shared" si="124"/>
        <v>1</v>
      </c>
      <c r="R980" s="12" cm="1">
        <f t="array" ref="R980">SUMPRODUCT(($G$2:$G$3117=G980)*(Q980&gt;$Q$2:$Q$3117))+1</f>
        <v>1</v>
      </c>
      <c r="S980" s="12">
        <f t="shared" si="125"/>
        <v>101257</v>
      </c>
      <c r="T980" cm="1">
        <f t="array" ref="T980">SUMPRODUCT(($G$2:$G$3117=G980)*(S980&gt;$S$2:$S$3117))+1</f>
        <v>3</v>
      </c>
      <c r="U980" t="str">
        <f t="shared" si="126"/>
        <v xml:space="preserve">Newton Abbot </v>
      </c>
      <c r="V980">
        <v>0</v>
      </c>
      <c r="W980" t="s">
        <v>19</v>
      </c>
      <c r="X980">
        <f t="shared" si="127"/>
        <v>2023</v>
      </c>
    </row>
    <row r="981" spans="1:24" x14ac:dyDescent="0.25">
      <c r="A981" s="10" t="str">
        <f t="shared" si="120"/>
        <v/>
      </c>
      <c r="B981" s="10" t="str">
        <f t="shared" si="121"/>
        <v/>
      </c>
      <c r="C981" s="10" t="str">
        <f t="shared" si="122"/>
        <v>Afternoon45063</v>
      </c>
      <c r="D981" s="5" t="str">
        <f>IF('by region'!$C$2="Any","Any",'Fixture list'!W981)&amp;M981&amp;IF('by region'!$I$2="Any","Any",N981)&amp;G981</f>
        <v>AnyJumpAny45063</v>
      </c>
      <c r="E981" s="5" t="e">
        <f>IF(I981=#REF!,'Fixture list'!G981,"")</f>
        <v>#REF!</v>
      </c>
      <c r="F981" s="5" t="str">
        <f t="shared" si="123"/>
        <v>450631</v>
      </c>
      <c r="G981" s="13">
        <v>45063</v>
      </c>
      <c r="H981" s="14" t="s">
        <v>27</v>
      </c>
      <c r="I981" s="14" t="s">
        <v>75</v>
      </c>
      <c r="J981" s="14" t="s">
        <v>9</v>
      </c>
      <c r="K981" s="14" t="s">
        <v>10</v>
      </c>
      <c r="L981" s="14" t="s">
        <v>19</v>
      </c>
      <c r="M981" s="14" t="s">
        <v>12</v>
      </c>
      <c r="N981" s="14" t="s">
        <v>13</v>
      </c>
      <c r="O981" s="14" t="s">
        <v>14</v>
      </c>
      <c r="P981" s="14" t="s">
        <v>684</v>
      </c>
      <c r="Q981" s="12">
        <f t="shared" si="124"/>
        <v>1</v>
      </c>
      <c r="R981" s="12" cm="1">
        <f t="array" ref="R981">SUMPRODUCT(($G$2:$G$3117=G981)*(Q981&gt;$Q$2:$Q$3117))+1</f>
        <v>1</v>
      </c>
      <c r="S981" s="12">
        <f t="shared" si="125"/>
        <v>101271</v>
      </c>
      <c r="T981" cm="1">
        <f t="array" ref="T981">SUMPRODUCT(($G$2:$G$3117=G981)*(S981&gt;$S$2:$S$3117))+1</f>
        <v>1</v>
      </c>
      <c r="U981" t="str">
        <f t="shared" si="126"/>
        <v xml:space="preserve">Newton Abbot </v>
      </c>
      <c r="V981">
        <v>0</v>
      </c>
      <c r="W981" t="s">
        <v>11</v>
      </c>
      <c r="X981">
        <f t="shared" si="127"/>
        <v>2023</v>
      </c>
    </row>
    <row r="982" spans="1:24" x14ac:dyDescent="0.25">
      <c r="A982" s="10" t="str">
        <f t="shared" si="120"/>
        <v/>
      </c>
      <c r="B982" s="10" t="str">
        <f t="shared" si="121"/>
        <v/>
      </c>
      <c r="C982" s="10" t="str">
        <f t="shared" si="122"/>
        <v>Afternoon45077</v>
      </c>
      <c r="D982" s="5" t="str">
        <f>IF('by region'!$C$2="Any","Any",'Fixture list'!W982)&amp;M982&amp;IF('by region'!$I$2="Any","Any",N982)&amp;G982</f>
        <v>AnyJumpAny45077</v>
      </c>
      <c r="E982" s="5" t="e">
        <f>IF(I982=#REF!,'Fixture list'!G982,"")</f>
        <v>#REF!</v>
      </c>
      <c r="F982" s="5" t="str">
        <f t="shared" si="123"/>
        <v>450773</v>
      </c>
      <c r="G982" s="13">
        <v>45077</v>
      </c>
      <c r="H982" s="14" t="s">
        <v>27</v>
      </c>
      <c r="I982" s="14" t="s">
        <v>75</v>
      </c>
      <c r="J982" s="14" t="s">
        <v>9</v>
      </c>
      <c r="K982" s="14" t="s">
        <v>10</v>
      </c>
      <c r="L982" s="14" t="s">
        <v>19</v>
      </c>
      <c r="M982" s="14" t="s">
        <v>12</v>
      </c>
      <c r="N982" s="14" t="s">
        <v>13</v>
      </c>
      <c r="O982" s="14" t="s">
        <v>14</v>
      </c>
      <c r="P982" s="14" t="s">
        <v>752</v>
      </c>
      <c r="Q982" s="12">
        <f t="shared" si="124"/>
        <v>1</v>
      </c>
      <c r="R982" s="12" cm="1">
        <f t="array" ref="R982">SUMPRODUCT(($G$2:$G$3117=G982)*(Q982&gt;$Q$2:$Q$3117))+1</f>
        <v>1</v>
      </c>
      <c r="S982" s="12">
        <f t="shared" si="125"/>
        <v>110399</v>
      </c>
      <c r="T982" cm="1">
        <f t="array" ref="T982">SUMPRODUCT(($G$2:$G$3117=G982)*(S982&gt;$S$2:$S$3117))+1</f>
        <v>3</v>
      </c>
      <c r="U982" t="str">
        <f t="shared" si="126"/>
        <v xml:space="preserve">Newton Abbot </v>
      </c>
      <c r="V982">
        <v>0</v>
      </c>
      <c r="W982" t="s">
        <v>19</v>
      </c>
      <c r="X982">
        <f t="shared" si="127"/>
        <v>2023</v>
      </c>
    </row>
    <row r="983" spans="1:24" x14ac:dyDescent="0.25">
      <c r="A983" s="10" t="str">
        <f t="shared" si="120"/>
        <v/>
      </c>
      <c r="B983" s="10" t="str">
        <f t="shared" si="121"/>
        <v/>
      </c>
      <c r="C983" s="10" t="str">
        <f t="shared" si="122"/>
        <v>Afternoon45084</v>
      </c>
      <c r="D983" s="5" t="str">
        <f>IF('by region'!$C$2="Any","Any",'Fixture list'!W983)&amp;M983&amp;IF('by region'!$I$2="Any","Any",N983)&amp;G983</f>
        <v>AnyJumpAny45084</v>
      </c>
      <c r="E983" s="5" t="e">
        <f>IF(I983=#REF!,'Fixture list'!G983,"")</f>
        <v>#REF!</v>
      </c>
      <c r="F983" s="5" t="str">
        <f t="shared" si="123"/>
        <v>450844</v>
      </c>
      <c r="G983" s="13">
        <v>45084</v>
      </c>
      <c r="H983" s="14" t="s">
        <v>27</v>
      </c>
      <c r="I983" s="14" t="s">
        <v>75</v>
      </c>
      <c r="J983" s="14" t="s">
        <v>9</v>
      </c>
      <c r="K983" s="14" t="s">
        <v>10</v>
      </c>
      <c r="L983" s="14" t="s">
        <v>19</v>
      </c>
      <c r="M983" s="14" t="s">
        <v>12</v>
      </c>
      <c r="N983" s="14" t="s">
        <v>13</v>
      </c>
      <c r="O983" s="14" t="s">
        <v>14</v>
      </c>
      <c r="P983" s="14" t="s">
        <v>787</v>
      </c>
      <c r="Q983" s="12">
        <f t="shared" si="124"/>
        <v>1</v>
      </c>
      <c r="R983" s="12" cm="1">
        <f t="array" ref="R983">SUMPRODUCT(($G$2:$G$3117=G983)*(Q983&gt;$Q$2:$Q$3117))+1</f>
        <v>1</v>
      </c>
      <c r="S983" s="12">
        <f t="shared" si="125"/>
        <v>101272</v>
      </c>
      <c r="T983">
        <v>4</v>
      </c>
      <c r="U983" t="str">
        <f t="shared" si="126"/>
        <v xml:space="preserve">Newton Abbot </v>
      </c>
      <c r="V983">
        <v>0</v>
      </c>
      <c r="W983" t="s">
        <v>30</v>
      </c>
      <c r="X983">
        <f t="shared" si="127"/>
        <v>2023</v>
      </c>
    </row>
    <row r="984" spans="1:24" x14ac:dyDescent="0.25">
      <c r="A984" s="10" t="str">
        <f t="shared" si="120"/>
        <v/>
      </c>
      <c r="B984" s="10" t="str">
        <f t="shared" si="121"/>
        <v/>
      </c>
      <c r="C984" s="10" t="str">
        <f t="shared" si="122"/>
        <v>Afternoon45091</v>
      </c>
      <c r="D984" s="5" t="str">
        <f>IF('by region'!$C$2="Any","Any",'Fixture list'!W984)&amp;M984&amp;IF('by region'!$I$2="Any","Any",N984)&amp;G984</f>
        <v>AnyJumpAny45091</v>
      </c>
      <c r="E984" s="5" t="e">
        <f>IF(I984=#REF!,'Fixture list'!G984,"")</f>
        <v>#REF!</v>
      </c>
      <c r="F984" s="5" t="str">
        <f t="shared" si="123"/>
        <v>450913</v>
      </c>
      <c r="G984" s="13">
        <v>45091</v>
      </c>
      <c r="H984" s="14" t="s">
        <v>27</v>
      </c>
      <c r="I984" s="14" t="s">
        <v>75</v>
      </c>
      <c r="J984" s="14" t="s">
        <v>9</v>
      </c>
      <c r="K984" s="14" t="s">
        <v>10</v>
      </c>
      <c r="L984" s="14" t="s">
        <v>19</v>
      </c>
      <c r="M984" s="14" t="s">
        <v>12</v>
      </c>
      <c r="N984" s="14" t="s">
        <v>13</v>
      </c>
      <c r="O984" s="14" t="s">
        <v>14</v>
      </c>
      <c r="P984" s="14" t="s">
        <v>819</v>
      </c>
      <c r="Q984" s="12">
        <f t="shared" si="124"/>
        <v>1</v>
      </c>
      <c r="R984" s="12" cm="1">
        <f t="array" ref="R984">SUMPRODUCT(($G$2:$G$3117=G984)*(Q984&gt;$Q$2:$Q$3117))+1</f>
        <v>1</v>
      </c>
      <c r="S984" s="12">
        <f t="shared" si="125"/>
        <v>101829</v>
      </c>
      <c r="T984" cm="1">
        <f t="array" ref="T984">SUMPRODUCT(($G$2:$G$3117=G984)*(S984&gt;$S$2:$S$3117))+1</f>
        <v>3</v>
      </c>
      <c r="U984" t="str">
        <f t="shared" si="126"/>
        <v xml:space="preserve">Newton Abbot </v>
      </c>
      <c r="V984">
        <v>0</v>
      </c>
      <c r="W984" t="s">
        <v>11</v>
      </c>
      <c r="X984">
        <f t="shared" si="127"/>
        <v>2023</v>
      </c>
    </row>
    <row r="985" spans="1:24" x14ac:dyDescent="0.25">
      <c r="A985" s="10" t="str">
        <f t="shared" si="120"/>
        <v/>
      </c>
      <c r="B985" s="10" t="str">
        <f t="shared" si="121"/>
        <v/>
      </c>
      <c r="C985" s="10" t="str">
        <f t="shared" si="122"/>
        <v>Evening45104</v>
      </c>
      <c r="D985" s="5" t="str">
        <f>IF('by region'!$C$2="Any","Any",'Fixture list'!W985)&amp;M985&amp;IF('by region'!$I$2="Any","Any",N985)&amp;G985</f>
        <v>AnyJumpAny45104</v>
      </c>
      <c r="E985" s="5" t="e">
        <f>IF(I985=#REF!,'Fixture list'!G985,"")</f>
        <v>#REF!</v>
      </c>
      <c r="F985" s="5" t="str">
        <f t="shared" si="123"/>
        <v>451044</v>
      </c>
      <c r="G985" s="13">
        <v>45104</v>
      </c>
      <c r="H985" s="14" t="s">
        <v>7</v>
      </c>
      <c r="I985" s="14" t="s">
        <v>75</v>
      </c>
      <c r="J985" s="14" t="s">
        <v>80</v>
      </c>
      <c r="K985" s="14" t="s">
        <v>10</v>
      </c>
      <c r="L985" s="14" t="s">
        <v>19</v>
      </c>
      <c r="M985" s="14" t="s">
        <v>12</v>
      </c>
      <c r="N985" s="14" t="s">
        <v>13</v>
      </c>
      <c r="O985" s="14" t="s">
        <v>14</v>
      </c>
      <c r="P985" s="14" t="s">
        <v>883</v>
      </c>
      <c r="Q985" s="12">
        <f t="shared" si="124"/>
        <v>2</v>
      </c>
      <c r="R985" s="12" cm="1">
        <f t="array" ref="R985">SUMPRODUCT(($G$2:$G$3117=G985)*(Q985&gt;$Q$2:$Q$3117))+1</f>
        <v>3</v>
      </c>
      <c r="S985" s="12">
        <f t="shared" si="125"/>
        <v>301259</v>
      </c>
      <c r="T985" cm="1">
        <f t="array" ref="T985">SUMPRODUCT(($G$2:$G$3117=G985)*(S985&gt;$S$2:$S$3117))+1</f>
        <v>4</v>
      </c>
      <c r="U985" t="str">
        <f t="shared" si="126"/>
        <v>Newton Abbot †</v>
      </c>
      <c r="V985">
        <v>0</v>
      </c>
      <c r="W985" t="s">
        <v>17</v>
      </c>
      <c r="X985">
        <f t="shared" si="127"/>
        <v>2023</v>
      </c>
    </row>
    <row r="986" spans="1:24" x14ac:dyDescent="0.25">
      <c r="A986" s="10" t="str">
        <f t="shared" si="120"/>
        <v/>
      </c>
      <c r="B986" s="10" t="str">
        <f t="shared" si="121"/>
        <v/>
      </c>
      <c r="C986" s="10" t="str">
        <f t="shared" si="122"/>
        <v>Afternoon45114</v>
      </c>
      <c r="D986" s="5" t="str">
        <f>IF('by region'!$C$2="Any","Any",'Fixture list'!W986)&amp;M986&amp;IF('by region'!$I$2="Any","Any",N986)&amp;G986</f>
        <v>AnyJumpAny45114</v>
      </c>
      <c r="E986" s="5" t="e">
        <f>IF(I986=#REF!,'Fixture list'!G986,"")</f>
        <v>#REF!</v>
      </c>
      <c r="F986" s="5" t="str">
        <f t="shared" si="123"/>
        <v>451142</v>
      </c>
      <c r="G986" s="13">
        <v>45114</v>
      </c>
      <c r="H986" s="14" t="s">
        <v>35</v>
      </c>
      <c r="I986" s="14" t="s">
        <v>75</v>
      </c>
      <c r="J986" s="14" t="s">
        <v>9</v>
      </c>
      <c r="K986" s="14" t="s">
        <v>10</v>
      </c>
      <c r="L986" s="14" t="s">
        <v>19</v>
      </c>
      <c r="M986" s="14" t="s">
        <v>12</v>
      </c>
      <c r="N986" s="14" t="s">
        <v>13</v>
      </c>
      <c r="O986" s="14" t="s">
        <v>14</v>
      </c>
      <c r="P986" s="14" t="s">
        <v>931</v>
      </c>
      <c r="Q986" s="12">
        <f t="shared" si="124"/>
        <v>1</v>
      </c>
      <c r="R986" s="12" cm="1">
        <f t="array" ref="R986">SUMPRODUCT(($G$2:$G$3117=G986)*(Q986&gt;$Q$2:$Q$3117))+1</f>
        <v>1</v>
      </c>
      <c r="S986" s="12">
        <f t="shared" si="125"/>
        <v>101724</v>
      </c>
      <c r="T986" cm="1">
        <f t="array" ref="T986">SUMPRODUCT(($G$2:$G$3117=G986)*(S986&gt;$S$2:$S$3117))+1</f>
        <v>2</v>
      </c>
      <c r="U986" t="str">
        <f t="shared" si="126"/>
        <v xml:space="preserve">Newton Abbot </v>
      </c>
      <c r="V986">
        <v>0</v>
      </c>
      <c r="W986" t="s">
        <v>17</v>
      </c>
      <c r="X986">
        <f t="shared" si="127"/>
        <v>2023</v>
      </c>
    </row>
    <row r="987" spans="1:24" x14ac:dyDescent="0.25">
      <c r="A987" s="10" t="str">
        <f t="shared" si="120"/>
        <v/>
      </c>
      <c r="B987" s="10" t="str">
        <f t="shared" si="121"/>
        <v/>
      </c>
      <c r="C987" s="10" t="str">
        <f t="shared" si="122"/>
        <v>Afternoon45124</v>
      </c>
      <c r="D987" s="5" t="str">
        <f>IF('by region'!$C$2="Any","Any",'Fixture list'!W987)&amp;M987&amp;IF('by region'!$I$2="Any","Any",N987)&amp;G987</f>
        <v>AnyJumpAny45124</v>
      </c>
      <c r="E987" s="5" t="e">
        <f>IF(I987=#REF!,'Fixture list'!G987,"")</f>
        <v>#REF!</v>
      </c>
      <c r="F987" s="5" t="str">
        <f t="shared" si="123"/>
        <v>451242</v>
      </c>
      <c r="G987" s="13">
        <v>45124</v>
      </c>
      <c r="H987" s="14" t="s">
        <v>42</v>
      </c>
      <c r="I987" s="14" t="s">
        <v>75</v>
      </c>
      <c r="J987" s="14" t="s">
        <v>9</v>
      </c>
      <c r="K987" s="14" t="s">
        <v>10</v>
      </c>
      <c r="L987" s="14" t="s">
        <v>19</v>
      </c>
      <c r="M987" s="14" t="s">
        <v>12</v>
      </c>
      <c r="N987" s="14" t="s">
        <v>13</v>
      </c>
      <c r="O987" s="14" t="s">
        <v>14</v>
      </c>
      <c r="P987" s="14" t="s">
        <v>975</v>
      </c>
      <c r="Q987" s="12">
        <f t="shared" si="124"/>
        <v>1</v>
      </c>
      <c r="R987" s="12" cm="1">
        <f t="array" ref="R987">SUMPRODUCT(($G$2:$G$3117=G987)*(Q987&gt;$Q$2:$Q$3117))+1</f>
        <v>1</v>
      </c>
      <c r="S987" s="12">
        <f t="shared" si="125"/>
        <v>101265</v>
      </c>
      <c r="T987" cm="1">
        <f t="array" ref="T987">SUMPRODUCT(($G$2:$G$3117=G987)*(S987&gt;$S$2:$S$3117))+1</f>
        <v>2</v>
      </c>
      <c r="U987" t="str">
        <f t="shared" si="126"/>
        <v xml:space="preserve">Newton Abbot </v>
      </c>
      <c r="V987">
        <v>0</v>
      </c>
      <c r="W987" t="s">
        <v>11</v>
      </c>
      <c r="X987">
        <f t="shared" si="127"/>
        <v>2023</v>
      </c>
    </row>
    <row r="988" spans="1:24" x14ac:dyDescent="0.25">
      <c r="A988" s="10" t="str">
        <f t="shared" si="120"/>
        <v/>
      </c>
      <c r="B988" s="10" t="str">
        <f t="shared" si="121"/>
        <v/>
      </c>
      <c r="C988" s="10" t="str">
        <f t="shared" si="122"/>
        <v>Afternoon45130</v>
      </c>
      <c r="D988" s="5" t="str">
        <f>IF('by region'!$C$2="Any","Any",'Fixture list'!W988)&amp;M988&amp;IF('by region'!$I$2="Any","Any",N988)&amp;G988</f>
        <v>AnyJumpAny45130</v>
      </c>
      <c r="E988" s="5" t="e">
        <f>IF(I988=#REF!,'Fixture list'!G988,"")</f>
        <v>#REF!</v>
      </c>
      <c r="F988" s="5" t="str">
        <f t="shared" si="123"/>
        <v>451301</v>
      </c>
      <c r="G988" s="13">
        <v>45130</v>
      </c>
      <c r="H988" s="14" t="s">
        <v>40</v>
      </c>
      <c r="I988" s="14" t="s">
        <v>75</v>
      </c>
      <c r="J988" s="14" t="s">
        <v>9</v>
      </c>
      <c r="K988" s="14" t="s">
        <v>10</v>
      </c>
      <c r="L988" s="14" t="s">
        <v>19</v>
      </c>
      <c r="M988" s="14" t="s">
        <v>12</v>
      </c>
      <c r="N988" s="14" t="s">
        <v>13</v>
      </c>
      <c r="O988" s="14" t="s">
        <v>14</v>
      </c>
      <c r="P988" s="14" t="s">
        <v>1004</v>
      </c>
      <c r="Q988" s="12">
        <f t="shared" si="124"/>
        <v>1</v>
      </c>
      <c r="R988" s="12" cm="1">
        <f t="array" ref="R988">SUMPRODUCT(($G$2:$G$3117=G988)*(Q988&gt;$Q$2:$Q$3117))+1</f>
        <v>1</v>
      </c>
      <c r="S988" s="12">
        <f t="shared" si="125"/>
        <v>101256</v>
      </c>
      <c r="T988" cm="1">
        <f t="array" ref="T988">SUMPRODUCT(($G$2:$G$3117=G988)*(S988&gt;$S$2:$S$3117))+1</f>
        <v>1</v>
      </c>
      <c r="U988" t="str">
        <f t="shared" si="126"/>
        <v xml:space="preserve">Newton Abbot </v>
      </c>
      <c r="V988">
        <v>0</v>
      </c>
      <c r="W988" t="s">
        <v>11</v>
      </c>
      <c r="X988">
        <f t="shared" si="127"/>
        <v>2023</v>
      </c>
    </row>
    <row r="989" spans="1:24" x14ac:dyDescent="0.25">
      <c r="A989" s="10" t="str">
        <f t="shared" si="120"/>
        <v/>
      </c>
      <c r="B989" s="10" t="str">
        <f t="shared" si="121"/>
        <v/>
      </c>
      <c r="C989" s="10" t="str">
        <f t="shared" si="122"/>
        <v>Afternoon45138</v>
      </c>
      <c r="D989" s="5" t="str">
        <f>IF('by region'!$C$2="Any","Any",'Fixture list'!W989)&amp;M989&amp;IF('by region'!$I$2="Any","Any",N989)&amp;G989</f>
        <v>AnyJumpAny45138</v>
      </c>
      <c r="E989" s="5" t="e">
        <f>IF(I989=#REF!,'Fixture list'!G989,"")</f>
        <v>#REF!</v>
      </c>
      <c r="F989" s="5" t="str">
        <f t="shared" si="123"/>
        <v>451382</v>
      </c>
      <c r="G989" s="13">
        <v>45138</v>
      </c>
      <c r="H989" s="14" t="s">
        <v>42</v>
      </c>
      <c r="I989" s="14" t="s">
        <v>75</v>
      </c>
      <c r="J989" s="14" t="s">
        <v>9</v>
      </c>
      <c r="K989" s="14" t="s">
        <v>10</v>
      </c>
      <c r="L989" s="14" t="s">
        <v>19</v>
      </c>
      <c r="M989" s="14" t="s">
        <v>12</v>
      </c>
      <c r="N989" s="14" t="s">
        <v>13</v>
      </c>
      <c r="O989" s="14" t="s">
        <v>14</v>
      </c>
      <c r="P989" s="14" t="s">
        <v>1041</v>
      </c>
      <c r="Q989" s="12">
        <f t="shared" si="124"/>
        <v>1</v>
      </c>
      <c r="R989" s="12" cm="1">
        <f t="array" ref="R989">SUMPRODUCT(($G$2:$G$3117=G989)*(Q989&gt;$Q$2:$Q$3117))+1</f>
        <v>1</v>
      </c>
      <c r="S989" s="12">
        <f t="shared" si="125"/>
        <v>101273</v>
      </c>
      <c r="T989" cm="1">
        <f t="array" ref="T989">SUMPRODUCT(($G$2:$G$3117=G989)*(S989&gt;$S$2:$S$3117))+1</f>
        <v>2</v>
      </c>
      <c r="U989" t="str">
        <f t="shared" si="126"/>
        <v xml:space="preserve">Newton Abbot </v>
      </c>
      <c r="V989">
        <v>0</v>
      </c>
      <c r="W989" t="s">
        <v>11</v>
      </c>
      <c r="X989">
        <f t="shared" si="127"/>
        <v>2023</v>
      </c>
    </row>
    <row r="990" spans="1:24" x14ac:dyDescent="0.25">
      <c r="A990" s="10" t="str">
        <f t="shared" si="120"/>
        <v/>
      </c>
      <c r="B990" s="10" t="str">
        <f t="shared" si="121"/>
        <v/>
      </c>
      <c r="C990" s="10" t="str">
        <f t="shared" si="122"/>
        <v>Afternoon45160</v>
      </c>
      <c r="D990" s="5" t="str">
        <f>IF('by region'!$C$2="Any","Any",'Fixture list'!W990)&amp;M990&amp;IF('by region'!$I$2="Any","Any",N990)&amp;G990</f>
        <v>AnyJumpAny45160</v>
      </c>
      <c r="E990" s="5" t="e">
        <f>IF(I990=#REF!,'Fixture list'!G990,"")</f>
        <v>#REF!</v>
      </c>
      <c r="F990" s="5" t="str">
        <f t="shared" si="123"/>
        <v>451602</v>
      </c>
      <c r="G990" s="13">
        <v>45160</v>
      </c>
      <c r="H990" s="14" t="s">
        <v>7</v>
      </c>
      <c r="I990" s="14" t="s">
        <v>75</v>
      </c>
      <c r="J990" s="14" t="s">
        <v>9</v>
      </c>
      <c r="K990" s="14" t="s">
        <v>10</v>
      </c>
      <c r="L990" s="14" t="s">
        <v>19</v>
      </c>
      <c r="M990" s="14" t="s">
        <v>12</v>
      </c>
      <c r="N990" s="14" t="s">
        <v>13</v>
      </c>
      <c r="O990" s="14" t="s">
        <v>14</v>
      </c>
      <c r="P990" s="14" t="s">
        <v>1139</v>
      </c>
      <c r="Q990" s="12">
        <f t="shared" si="124"/>
        <v>1</v>
      </c>
      <c r="R990" s="12" cm="1">
        <f t="array" ref="R990">SUMPRODUCT(($G$2:$G$3117=G990)*(Q990&gt;$Q$2:$Q$3117))+1</f>
        <v>1</v>
      </c>
      <c r="S990" s="12">
        <f t="shared" si="125"/>
        <v>101835</v>
      </c>
      <c r="T990" cm="1">
        <f t="array" ref="T990">SUMPRODUCT(($G$2:$G$3117=G990)*(S990&gt;$S$2:$S$3117))+1</f>
        <v>2</v>
      </c>
      <c r="U990" t="str">
        <f t="shared" si="126"/>
        <v xml:space="preserve">Newton Abbot </v>
      </c>
      <c r="V990">
        <v>0</v>
      </c>
      <c r="W990" t="s">
        <v>17</v>
      </c>
      <c r="X990">
        <f t="shared" si="127"/>
        <v>2023</v>
      </c>
    </row>
    <row r="991" spans="1:24" x14ac:dyDescent="0.25">
      <c r="A991" s="10" t="str">
        <f t="shared" si="120"/>
        <v/>
      </c>
      <c r="B991" s="10" t="str">
        <f t="shared" si="121"/>
        <v/>
      </c>
      <c r="C991" s="10" t="str">
        <f t="shared" si="122"/>
        <v>Afternoon45171</v>
      </c>
      <c r="D991" s="5" t="str">
        <f>IF('by region'!$C$2="Any","Any",'Fixture list'!W991)&amp;M991&amp;IF('by region'!$I$2="Any","Any",N991)&amp;G991</f>
        <v>AnyJumpAny45171</v>
      </c>
      <c r="E991" s="5" t="e">
        <f>IF(I991=#REF!,'Fixture list'!G991,"")</f>
        <v>#REF!</v>
      </c>
      <c r="F991" s="5" t="str">
        <f t="shared" si="123"/>
        <v>451712</v>
      </c>
      <c r="G991" s="13">
        <v>45171</v>
      </c>
      <c r="H991" s="14" t="s">
        <v>37</v>
      </c>
      <c r="I991" s="14" t="s">
        <v>75</v>
      </c>
      <c r="J991" s="14" t="s">
        <v>9</v>
      </c>
      <c r="K991" s="14" t="s">
        <v>10</v>
      </c>
      <c r="L991" s="14" t="s">
        <v>19</v>
      </c>
      <c r="M991" s="14" t="s">
        <v>12</v>
      </c>
      <c r="N991" s="14" t="s">
        <v>13</v>
      </c>
      <c r="O991" s="14" t="s">
        <v>14</v>
      </c>
      <c r="P991" s="14" t="s">
        <v>1195</v>
      </c>
      <c r="Q991" s="12">
        <f t="shared" si="124"/>
        <v>1</v>
      </c>
      <c r="R991" s="12" cm="1">
        <f t="array" ref="R991">SUMPRODUCT(($G$2:$G$3117=G991)*(Q991&gt;$Q$2:$Q$3117))+1</f>
        <v>1</v>
      </c>
      <c r="S991" s="12">
        <f t="shared" si="125"/>
        <v>101262</v>
      </c>
      <c r="T991" cm="1">
        <f t="array" ref="T991">SUMPRODUCT(($G$2:$G$3117=G991)*(S991&gt;$S$2:$S$3117))+1</f>
        <v>2</v>
      </c>
      <c r="U991" t="str">
        <f t="shared" si="126"/>
        <v xml:space="preserve">Newton Abbot </v>
      </c>
      <c r="V991">
        <v>0</v>
      </c>
      <c r="W991" t="s">
        <v>11</v>
      </c>
      <c r="X991">
        <f t="shared" si="127"/>
        <v>2023</v>
      </c>
    </row>
    <row r="992" spans="1:24" x14ac:dyDescent="0.25">
      <c r="A992" s="10" t="str">
        <f t="shared" si="120"/>
        <v/>
      </c>
      <c r="B992" s="10" t="str">
        <f t="shared" si="121"/>
        <v/>
      </c>
      <c r="C992" s="10" t="str">
        <f t="shared" si="122"/>
        <v>Afternoon45180</v>
      </c>
      <c r="D992" s="5" t="str">
        <f>IF('by region'!$C$2="Any","Any",'Fixture list'!W992)&amp;M992&amp;IF('by region'!$I$2="Any","Any",N992)&amp;G992</f>
        <v>AnyJumpAny45180</v>
      </c>
      <c r="E992" s="5" t="e">
        <f>IF(I992=#REF!,'Fixture list'!G992,"")</f>
        <v>#REF!</v>
      </c>
      <c r="F992" s="5" t="str">
        <f t="shared" si="123"/>
        <v>451802</v>
      </c>
      <c r="G992" s="13">
        <v>45180</v>
      </c>
      <c r="H992" s="14" t="s">
        <v>42</v>
      </c>
      <c r="I992" s="14" t="s">
        <v>75</v>
      </c>
      <c r="J992" s="14" t="s">
        <v>9</v>
      </c>
      <c r="K992" s="14" t="s">
        <v>10</v>
      </c>
      <c r="L992" s="14" t="s">
        <v>11</v>
      </c>
      <c r="M992" s="14" t="s">
        <v>12</v>
      </c>
      <c r="N992" s="14" t="s">
        <v>13</v>
      </c>
      <c r="O992" s="14" t="s">
        <v>14</v>
      </c>
      <c r="P992" s="14" t="s">
        <v>1230</v>
      </c>
      <c r="Q992" s="12">
        <f t="shared" si="124"/>
        <v>1</v>
      </c>
      <c r="R992" s="12" cm="1">
        <f t="array" ref="R992">SUMPRODUCT(($G$2:$G$3117=G992)*(Q992&gt;$Q$2:$Q$3117))+1</f>
        <v>1</v>
      </c>
      <c r="S992" s="12">
        <f t="shared" si="125"/>
        <v>101260</v>
      </c>
      <c r="T992" cm="1">
        <f t="array" ref="T992">SUMPRODUCT(($G$2:$G$3117=G992)*(S992&gt;$S$2:$S$3117))+1</f>
        <v>2</v>
      </c>
      <c r="U992" t="str">
        <f t="shared" si="126"/>
        <v xml:space="preserve">Newton Abbot </v>
      </c>
      <c r="V992">
        <v>0</v>
      </c>
      <c r="W992" t="s">
        <v>19</v>
      </c>
      <c r="X992">
        <f t="shared" si="127"/>
        <v>2023</v>
      </c>
    </row>
    <row r="993" spans="1:24" x14ac:dyDescent="0.25">
      <c r="A993" s="10" t="str">
        <f t="shared" si="120"/>
        <v/>
      </c>
      <c r="B993" s="10" t="str">
        <f t="shared" si="121"/>
        <v/>
      </c>
      <c r="C993" s="10" t="str">
        <f t="shared" si="122"/>
        <v>Afternoon45191</v>
      </c>
      <c r="D993" s="5" t="str">
        <f>IF('by region'!$C$2="Any","Any",'Fixture list'!W993)&amp;M993&amp;IF('by region'!$I$2="Any","Any",N993)&amp;G993</f>
        <v>AnyJumpAny45191</v>
      </c>
      <c r="E993" s="5" t="e">
        <f>IF(I993=#REF!,'Fixture list'!G993,"")</f>
        <v>#REF!</v>
      </c>
      <c r="F993" s="5" t="str">
        <f t="shared" si="123"/>
        <v>451913</v>
      </c>
      <c r="G993" s="13">
        <v>45191</v>
      </c>
      <c r="H993" s="14" t="s">
        <v>35</v>
      </c>
      <c r="I993" s="14" t="s">
        <v>75</v>
      </c>
      <c r="J993" s="14" t="s">
        <v>9</v>
      </c>
      <c r="K993" s="14" t="s">
        <v>10</v>
      </c>
      <c r="L993" s="14" t="s">
        <v>11</v>
      </c>
      <c r="M993" s="14" t="s">
        <v>12</v>
      </c>
      <c r="N993" s="14" t="s">
        <v>13</v>
      </c>
      <c r="O993" s="14" t="s">
        <v>14</v>
      </c>
      <c r="P993" s="14" t="s">
        <v>1274</v>
      </c>
      <c r="Q993" s="12">
        <f t="shared" si="124"/>
        <v>1</v>
      </c>
      <c r="R993" s="12" cm="1">
        <f t="array" ref="R993">SUMPRODUCT(($G$2:$G$3117=G993)*(Q993&gt;$Q$2:$Q$3117))+1</f>
        <v>1</v>
      </c>
      <c r="S993" s="12">
        <f t="shared" si="125"/>
        <v>101267</v>
      </c>
      <c r="T993" cm="1">
        <f t="array" ref="T993">SUMPRODUCT(($G$2:$G$3117=G993)*(S993&gt;$S$2:$S$3117))+1</f>
        <v>3</v>
      </c>
      <c r="U993" t="str">
        <f t="shared" si="126"/>
        <v xml:space="preserve">Newton Abbot </v>
      </c>
      <c r="V993">
        <v>0</v>
      </c>
      <c r="W993" t="s">
        <v>11</v>
      </c>
      <c r="X993">
        <f t="shared" si="127"/>
        <v>2023</v>
      </c>
    </row>
    <row r="994" spans="1:24" x14ac:dyDescent="0.25">
      <c r="A994" s="10" t="str">
        <f t="shared" si="120"/>
        <v/>
      </c>
      <c r="B994" s="10" t="str">
        <f t="shared" si="121"/>
        <v/>
      </c>
      <c r="C994" s="10" t="str">
        <f t="shared" si="122"/>
        <v>Afternoon45201</v>
      </c>
      <c r="D994" s="5" t="str">
        <f>IF('by region'!$C$2="Any","Any",'Fixture list'!W994)&amp;M994&amp;IF('by region'!$I$2="Any","Any",N994)&amp;G994</f>
        <v>AnyJumpAny45201</v>
      </c>
      <c r="E994" s="5" t="e">
        <f>IF(I994=#REF!,'Fixture list'!G994,"")</f>
        <v>#REF!</v>
      </c>
      <c r="F994" s="5" t="str">
        <f t="shared" si="123"/>
        <v>452013</v>
      </c>
      <c r="G994" s="13">
        <v>45201</v>
      </c>
      <c r="H994" s="14" t="s">
        <v>42</v>
      </c>
      <c r="I994" s="14" t="s">
        <v>75</v>
      </c>
      <c r="J994" s="14" t="s">
        <v>9</v>
      </c>
      <c r="K994" s="14" t="s">
        <v>10</v>
      </c>
      <c r="L994" s="14" t="s">
        <v>30</v>
      </c>
      <c r="M994" s="14" t="s">
        <v>12</v>
      </c>
      <c r="N994" s="14" t="s">
        <v>13</v>
      </c>
      <c r="O994" s="14" t="s">
        <v>14</v>
      </c>
      <c r="P994" s="14" t="s">
        <v>1314</v>
      </c>
      <c r="Q994" s="12">
        <f t="shared" si="124"/>
        <v>1</v>
      </c>
      <c r="R994" s="12" cm="1">
        <f t="array" ref="R994">SUMPRODUCT(($G$2:$G$3117=G994)*(Q994&gt;$Q$2:$Q$3117))+1</f>
        <v>1</v>
      </c>
      <c r="S994" s="12">
        <f t="shared" si="125"/>
        <v>101266</v>
      </c>
      <c r="T994" cm="1">
        <f t="array" ref="T994">SUMPRODUCT(($G$2:$G$3117=G994)*(S994&gt;$S$2:$S$3117))+1</f>
        <v>3</v>
      </c>
      <c r="U994" t="str">
        <f t="shared" si="126"/>
        <v xml:space="preserve">Newton Abbot </v>
      </c>
      <c r="V994">
        <v>0</v>
      </c>
      <c r="W994" t="s">
        <v>11</v>
      </c>
      <c r="X994">
        <f t="shared" si="127"/>
        <v>2023</v>
      </c>
    </row>
    <row r="995" spans="1:24" x14ac:dyDescent="0.25">
      <c r="A995" s="10" t="str">
        <f t="shared" si="120"/>
        <v/>
      </c>
      <c r="B995" s="10" t="str">
        <f t="shared" si="121"/>
        <v/>
      </c>
      <c r="C995" s="10" t="str">
        <f t="shared" si="122"/>
        <v>Afternoon45220</v>
      </c>
      <c r="D995" s="5" t="str">
        <f>IF('by region'!$C$2="Any","Any",'Fixture list'!W995)&amp;M995&amp;IF('by region'!$I$2="Any","Any",N995)&amp;G995</f>
        <v>AnyJumpAny45220</v>
      </c>
      <c r="E995" s="5" t="e">
        <f>IF(I995=#REF!,'Fixture list'!G995,"")</f>
        <v>#REF!</v>
      </c>
      <c r="F995" s="5" t="str">
        <f t="shared" si="123"/>
        <v>452205</v>
      </c>
      <c r="G995" s="13">
        <v>45220</v>
      </c>
      <c r="H995" s="14" t="s">
        <v>37</v>
      </c>
      <c r="I995" s="14" t="s">
        <v>75</v>
      </c>
      <c r="J995" s="14" t="s">
        <v>9</v>
      </c>
      <c r="K995" s="14" t="s">
        <v>10</v>
      </c>
      <c r="L995" s="14" t="s">
        <v>17</v>
      </c>
      <c r="M995" s="14" t="s">
        <v>12</v>
      </c>
      <c r="N995" s="14" t="s">
        <v>13</v>
      </c>
      <c r="O995" s="14" t="s">
        <v>14</v>
      </c>
      <c r="P995" s="14" t="s">
        <v>1390</v>
      </c>
      <c r="Q995" s="12">
        <f t="shared" si="124"/>
        <v>1</v>
      </c>
      <c r="R995" s="12" cm="1">
        <f t="array" ref="R995">SUMPRODUCT(($G$2:$G$3117=G995)*(Q995&gt;$Q$2:$Q$3117))+1</f>
        <v>1</v>
      </c>
      <c r="S995" s="12">
        <f t="shared" si="125"/>
        <v>113870</v>
      </c>
      <c r="T995" cm="1">
        <f t="array" ref="T995">SUMPRODUCT(($G$2:$G$3117=G995)*(S995&gt;$S$2:$S$3117))+1</f>
        <v>5</v>
      </c>
      <c r="U995" t="str">
        <f t="shared" si="126"/>
        <v xml:space="preserve">Newton Abbot </v>
      </c>
      <c r="V995">
        <v>0</v>
      </c>
      <c r="W995" t="s">
        <v>19</v>
      </c>
      <c r="X995">
        <f t="shared" si="127"/>
        <v>2023</v>
      </c>
    </row>
    <row r="996" spans="1:24" x14ac:dyDescent="0.25">
      <c r="A996" s="10" t="str">
        <f t="shared" si="120"/>
        <v/>
      </c>
      <c r="B996" s="10" t="str">
        <f t="shared" si="121"/>
        <v/>
      </c>
      <c r="C996" s="10" t="str">
        <f t="shared" si="122"/>
        <v>Afternoon45021</v>
      </c>
      <c r="D996" s="5" t="str">
        <f>IF('by region'!$C$2="Any","Any",'Fixture list'!W996)&amp;M996&amp;IF('by region'!$I$2="Any","Any",N996)&amp;G996</f>
        <v>AnyFlatAny45021</v>
      </c>
      <c r="E996" s="5" t="e">
        <f>IF(I996=#REF!,'Fixture list'!G996,"")</f>
        <v>#REF!</v>
      </c>
      <c r="F996" s="5" t="str">
        <f t="shared" si="123"/>
        <v>450211</v>
      </c>
      <c r="G996" s="13">
        <v>45021</v>
      </c>
      <c r="H996" s="14" t="s">
        <v>27</v>
      </c>
      <c r="I996" s="14" t="s">
        <v>72</v>
      </c>
      <c r="J996" s="14" t="s">
        <v>9</v>
      </c>
      <c r="K996" s="14" t="s">
        <v>16</v>
      </c>
      <c r="L996" s="14" t="s">
        <v>17</v>
      </c>
      <c r="M996" s="14" t="s">
        <v>25</v>
      </c>
      <c r="N996" s="14" t="s">
        <v>13</v>
      </c>
      <c r="O996" s="14" t="s">
        <v>14</v>
      </c>
      <c r="P996" s="14" t="s">
        <v>501</v>
      </c>
      <c r="Q996" s="12">
        <f t="shared" si="124"/>
        <v>1</v>
      </c>
      <c r="R996" s="12" cm="1">
        <f t="array" ref="R996">SUMPRODUCT(($G$2:$G$3117=G996)*(Q996&gt;$Q$2:$Q$3117))+1</f>
        <v>1</v>
      </c>
      <c r="S996" s="12">
        <f t="shared" si="125"/>
        <v>101280</v>
      </c>
      <c r="T996" cm="1">
        <f t="array" ref="T996">SUMPRODUCT(($G$2:$G$3117=G996)*(S996&gt;$S$2:$S$3117))+1</f>
        <v>1</v>
      </c>
      <c r="U996" t="str">
        <f t="shared" si="126"/>
        <v xml:space="preserve">NOTTINGHAM </v>
      </c>
      <c r="V996">
        <v>0</v>
      </c>
      <c r="W996" t="s">
        <v>17</v>
      </c>
      <c r="X996">
        <f t="shared" si="127"/>
        <v>2023</v>
      </c>
    </row>
    <row r="997" spans="1:24" x14ac:dyDescent="0.25">
      <c r="A997" s="10" t="str">
        <f t="shared" si="120"/>
        <v/>
      </c>
      <c r="B997" s="10" t="str">
        <f t="shared" si="121"/>
        <v/>
      </c>
      <c r="C997" s="10" t="str">
        <f t="shared" si="122"/>
        <v>Afternoon45028</v>
      </c>
      <c r="D997" s="5" t="str">
        <f>IF('by region'!$C$2="Any","Any",'Fixture list'!W997)&amp;M997&amp;IF('by region'!$I$2="Any","Any",N997)&amp;G997</f>
        <v>AnyFlatAny45028</v>
      </c>
      <c r="E997" s="5" t="e">
        <f>IF(I997=#REF!,'Fixture list'!G997,"")</f>
        <v>#REF!</v>
      </c>
      <c r="F997" s="5" t="str">
        <f t="shared" si="123"/>
        <v>450282</v>
      </c>
      <c r="G997" s="13">
        <v>45028</v>
      </c>
      <c r="H997" s="14" t="s">
        <v>27</v>
      </c>
      <c r="I997" s="14" t="s">
        <v>72</v>
      </c>
      <c r="J997" s="14" t="s">
        <v>9</v>
      </c>
      <c r="K997" s="14" t="s">
        <v>16</v>
      </c>
      <c r="L997" s="14" t="s">
        <v>17</v>
      </c>
      <c r="M997" s="14" t="s">
        <v>25</v>
      </c>
      <c r="N997" s="14" t="s">
        <v>13</v>
      </c>
      <c r="O997" s="14" t="s">
        <v>14</v>
      </c>
      <c r="P997" s="14" t="s">
        <v>530</v>
      </c>
      <c r="Q997" s="12">
        <f t="shared" si="124"/>
        <v>1</v>
      </c>
      <c r="R997" s="12" cm="1">
        <f t="array" ref="R997">SUMPRODUCT(($G$2:$G$3117=G997)*(Q997&gt;$Q$2:$Q$3117))+1</f>
        <v>1</v>
      </c>
      <c r="S997" s="12">
        <f t="shared" si="125"/>
        <v>100946</v>
      </c>
      <c r="T997" cm="1">
        <f t="array" ref="T997">SUMPRODUCT(($G$2:$G$3117=G997)*(S997&gt;$S$2:$S$3117))+1</f>
        <v>2</v>
      </c>
      <c r="U997" t="str">
        <f t="shared" si="126"/>
        <v xml:space="preserve">NOTTINGHAM </v>
      </c>
      <c r="V997">
        <v>0</v>
      </c>
      <c r="W997" t="s">
        <v>11</v>
      </c>
      <c r="X997">
        <f t="shared" si="127"/>
        <v>2023</v>
      </c>
    </row>
    <row r="998" spans="1:24" x14ac:dyDescent="0.25">
      <c r="A998" s="10" t="str">
        <f t="shared" si="120"/>
        <v/>
      </c>
      <c r="B998" s="10" t="str">
        <f t="shared" si="121"/>
        <v/>
      </c>
      <c r="C998" s="10" t="str">
        <f t="shared" si="122"/>
        <v>Evening45038</v>
      </c>
      <c r="D998" s="5" t="str">
        <f>IF('by region'!$C$2="Any","Any",'Fixture list'!W998)&amp;M998&amp;IF('by region'!$I$2="Any","Any",N998)&amp;G998</f>
        <v>AnyFlatAny45038</v>
      </c>
      <c r="E998" s="5" t="e">
        <f>IF(I998=#REF!,'Fixture list'!G998,"")</f>
        <v>#REF!</v>
      </c>
      <c r="F998" s="5" t="str">
        <f t="shared" si="123"/>
        <v>450386</v>
      </c>
      <c r="G998" s="13">
        <v>45038</v>
      </c>
      <c r="H998" s="14" t="s">
        <v>37</v>
      </c>
      <c r="I998" s="14" t="s">
        <v>72</v>
      </c>
      <c r="J998" s="14" t="s">
        <v>80</v>
      </c>
      <c r="K998" s="14" t="s">
        <v>16</v>
      </c>
      <c r="L998" s="14" t="s">
        <v>17</v>
      </c>
      <c r="M998" s="14" t="s">
        <v>25</v>
      </c>
      <c r="N998" s="14" t="s">
        <v>13</v>
      </c>
      <c r="O998" s="14" t="s">
        <v>14</v>
      </c>
      <c r="P998" s="14" t="s">
        <v>570</v>
      </c>
      <c r="Q998" s="12">
        <f t="shared" si="124"/>
        <v>2</v>
      </c>
      <c r="R998" s="12" cm="1">
        <f t="array" ref="R998">SUMPRODUCT(($G$2:$G$3117=G998)*(Q998&gt;$Q$2:$Q$3117))+1</f>
        <v>5</v>
      </c>
      <c r="S998" s="12">
        <f t="shared" si="125"/>
        <v>501300</v>
      </c>
      <c r="T998" cm="1">
        <f t="array" ref="T998">SUMPRODUCT(($G$2:$G$3117=G998)*(S998&gt;$S$2:$S$3117))+1</f>
        <v>6</v>
      </c>
      <c r="U998" t="str">
        <f t="shared" si="126"/>
        <v>NOTTINGHAM †</v>
      </c>
      <c r="V998">
        <v>0</v>
      </c>
      <c r="W998" t="s">
        <v>19</v>
      </c>
      <c r="X998">
        <f t="shared" si="127"/>
        <v>2023</v>
      </c>
    </row>
    <row r="999" spans="1:24" x14ac:dyDescent="0.25">
      <c r="A999" s="10" t="str">
        <f t="shared" si="120"/>
        <v/>
      </c>
      <c r="B999" s="10" t="str">
        <f t="shared" si="121"/>
        <v/>
      </c>
      <c r="C999" s="10" t="str">
        <f t="shared" si="122"/>
        <v>Afternoon45048</v>
      </c>
      <c r="D999" s="5" t="str">
        <f>IF('by region'!$C$2="Any","Any",'Fixture list'!W999)&amp;M999&amp;IF('by region'!$I$2="Any","Any",N999)&amp;G999</f>
        <v>AnyFlatAny45048</v>
      </c>
      <c r="E999" s="5" t="e">
        <f>IF(I999=#REF!,'Fixture list'!G999,"")</f>
        <v>#REF!</v>
      </c>
      <c r="F999" s="5" t="str">
        <f t="shared" si="123"/>
        <v>450481</v>
      </c>
      <c r="G999" s="13">
        <v>45048</v>
      </c>
      <c r="H999" s="14" t="s">
        <v>7</v>
      </c>
      <c r="I999" s="14" t="s">
        <v>72</v>
      </c>
      <c r="J999" s="14" t="s">
        <v>9</v>
      </c>
      <c r="K999" s="14" t="s">
        <v>16</v>
      </c>
      <c r="L999" s="14" t="s">
        <v>17</v>
      </c>
      <c r="M999" s="14" t="s">
        <v>25</v>
      </c>
      <c r="N999" s="14" t="s">
        <v>13</v>
      </c>
      <c r="O999" s="14" t="s">
        <v>14</v>
      </c>
      <c r="P999" s="14" t="s">
        <v>613</v>
      </c>
      <c r="Q999" s="12">
        <f t="shared" si="124"/>
        <v>1</v>
      </c>
      <c r="R999" s="12" cm="1">
        <f t="array" ref="R999">SUMPRODUCT(($G$2:$G$3117=G999)*(Q999&gt;$Q$2:$Q$3117))+1</f>
        <v>1</v>
      </c>
      <c r="S999" s="12">
        <f t="shared" si="125"/>
        <v>112763</v>
      </c>
      <c r="T999" cm="1">
        <f t="array" ref="T999">SUMPRODUCT(($G$2:$G$3117=G999)*(S999&gt;$S$2:$S$3117))+1</f>
        <v>1</v>
      </c>
      <c r="U999" t="str">
        <f t="shared" si="126"/>
        <v xml:space="preserve">NOTTINGHAM </v>
      </c>
      <c r="V999">
        <v>0</v>
      </c>
      <c r="W999" t="s">
        <v>19</v>
      </c>
      <c r="X999">
        <f t="shared" si="127"/>
        <v>2023</v>
      </c>
    </row>
    <row r="1000" spans="1:24" x14ac:dyDescent="0.25">
      <c r="A1000" s="10" t="str">
        <f t="shared" si="120"/>
        <v/>
      </c>
      <c r="B1000" s="10" t="str">
        <f t="shared" si="121"/>
        <v/>
      </c>
      <c r="C1000" s="10" t="str">
        <f t="shared" si="122"/>
        <v>Evening45058</v>
      </c>
      <c r="D1000" s="5" t="str">
        <f>IF('by region'!$C$2="Any","Any",'Fixture list'!W1000)&amp;M1000&amp;IF('by region'!$I$2="Any","Any",N1000)&amp;G1000</f>
        <v>AnyFlatAny45058</v>
      </c>
      <c r="E1000" s="5" t="e">
        <f>IF(I1000=#REF!,'Fixture list'!G1000,"")</f>
        <v>#REF!</v>
      </c>
      <c r="F1000" s="5" t="str">
        <f t="shared" si="123"/>
        <v>450584</v>
      </c>
      <c r="G1000" s="13">
        <v>45058</v>
      </c>
      <c r="H1000" s="14" t="s">
        <v>35</v>
      </c>
      <c r="I1000" s="14" t="s">
        <v>72</v>
      </c>
      <c r="J1000" s="14" t="s">
        <v>80</v>
      </c>
      <c r="K1000" s="14" t="s">
        <v>16</v>
      </c>
      <c r="L1000" s="14" t="s">
        <v>17</v>
      </c>
      <c r="M1000" s="14" t="s">
        <v>25</v>
      </c>
      <c r="N1000" s="14" t="s">
        <v>13</v>
      </c>
      <c r="O1000" s="14" t="s">
        <v>14</v>
      </c>
      <c r="P1000" s="14" t="s">
        <v>659</v>
      </c>
      <c r="Q1000" s="12">
        <f t="shared" si="124"/>
        <v>2</v>
      </c>
      <c r="R1000" s="12" cm="1">
        <f t="array" ref="R1000">SUMPRODUCT(($G$2:$G$3117=G1000)*(Q1000&gt;$Q$2:$Q$3117))+1</f>
        <v>4</v>
      </c>
      <c r="S1000" s="12">
        <f t="shared" si="125"/>
        <v>401138</v>
      </c>
      <c r="T1000" cm="1">
        <f t="array" ref="T1000">SUMPRODUCT(($G$2:$G$3117=G1000)*(S1000&gt;$S$2:$S$3117))+1</f>
        <v>4</v>
      </c>
      <c r="U1000" t="str">
        <f t="shared" si="126"/>
        <v>NOTTINGHAM †</v>
      </c>
      <c r="V1000">
        <v>0</v>
      </c>
      <c r="W1000" t="s">
        <v>11</v>
      </c>
      <c r="X1000">
        <f t="shared" si="127"/>
        <v>2023</v>
      </c>
    </row>
    <row r="1001" spans="1:24" x14ac:dyDescent="0.25">
      <c r="A1001" s="10" t="str">
        <f t="shared" si="120"/>
        <v/>
      </c>
      <c r="B1001" s="10" t="str">
        <f t="shared" si="121"/>
        <v/>
      </c>
      <c r="C1001" s="10" t="str">
        <f t="shared" si="122"/>
        <v>Afternoon45059</v>
      </c>
      <c r="D1001" s="5" t="str">
        <f>IF('by region'!$C$2="Any","Any",'Fixture list'!W1001)&amp;M1001&amp;IF('by region'!$I$2="Any","Any",N1001)&amp;G1001</f>
        <v>AnyFlatAny45059</v>
      </c>
      <c r="E1001" s="5" t="e">
        <f>IF(I1001=#REF!,'Fixture list'!G1001,"")</f>
        <v>#REF!</v>
      </c>
      <c r="F1001" s="5" t="str">
        <f t="shared" si="123"/>
        <v>450595</v>
      </c>
      <c r="G1001" s="13">
        <v>45059</v>
      </c>
      <c r="H1001" s="14" t="s">
        <v>37</v>
      </c>
      <c r="I1001" s="14" t="s">
        <v>72</v>
      </c>
      <c r="J1001" s="14" t="s">
        <v>9</v>
      </c>
      <c r="K1001" s="14" t="s">
        <v>16</v>
      </c>
      <c r="L1001" s="14" t="s">
        <v>17</v>
      </c>
      <c r="M1001" s="14" t="s">
        <v>25</v>
      </c>
      <c r="N1001" s="14" t="s">
        <v>13</v>
      </c>
      <c r="O1001" s="14" t="s">
        <v>14</v>
      </c>
      <c r="P1001" s="14" t="s">
        <v>666</v>
      </c>
      <c r="Q1001" s="12">
        <f t="shared" si="124"/>
        <v>1</v>
      </c>
      <c r="R1001" s="12" cm="1">
        <f t="array" ref="R1001">SUMPRODUCT(($G$2:$G$3117=G1001)*(Q1001&gt;$Q$2:$Q$3117))+1</f>
        <v>1</v>
      </c>
      <c r="S1001" s="12">
        <f t="shared" si="125"/>
        <v>101293</v>
      </c>
      <c r="T1001" cm="1">
        <f t="array" ref="T1001">SUMPRODUCT(($G$2:$G$3117=G1001)*(S1001&gt;$S$2:$S$3117))+1</f>
        <v>5</v>
      </c>
      <c r="U1001" t="str">
        <f t="shared" si="126"/>
        <v xml:space="preserve">NOTTINGHAM </v>
      </c>
      <c r="V1001">
        <v>0</v>
      </c>
      <c r="W1001" t="s">
        <v>17</v>
      </c>
      <c r="X1001">
        <f t="shared" si="127"/>
        <v>2023</v>
      </c>
    </row>
    <row r="1002" spans="1:24" x14ac:dyDescent="0.25">
      <c r="A1002" s="10" t="str">
        <f t="shared" si="120"/>
        <v/>
      </c>
      <c r="B1002" s="10" t="str">
        <f t="shared" si="121"/>
        <v/>
      </c>
      <c r="C1002" s="10" t="str">
        <f t="shared" si="122"/>
        <v>Evening45076</v>
      </c>
      <c r="D1002" s="5" t="str">
        <f>IF('by region'!$C$2="Any","Any",'Fixture list'!W1002)&amp;M1002&amp;IF('by region'!$I$2="Any","Any",N1002)&amp;G1002</f>
        <v>AnyFlatAny45076</v>
      </c>
      <c r="E1002" s="5" t="e">
        <f>IF(I1002=#REF!,'Fixture list'!G1002,"")</f>
        <v>#REF!</v>
      </c>
      <c r="F1002" s="5" t="str">
        <f t="shared" si="123"/>
        <v>450765</v>
      </c>
      <c r="G1002" s="13">
        <v>45076</v>
      </c>
      <c r="H1002" s="14" t="s">
        <v>7</v>
      </c>
      <c r="I1002" s="14" t="s">
        <v>72</v>
      </c>
      <c r="J1002" s="14" t="s">
        <v>80</v>
      </c>
      <c r="K1002" s="14" t="s">
        <v>30</v>
      </c>
      <c r="L1002" s="14" t="s">
        <v>30</v>
      </c>
      <c r="M1002" s="14" t="s">
        <v>25</v>
      </c>
      <c r="N1002" s="14" t="s">
        <v>30</v>
      </c>
      <c r="O1002" s="14" t="s">
        <v>21</v>
      </c>
      <c r="P1002" s="14" t="s">
        <v>745</v>
      </c>
      <c r="Q1002" s="12">
        <f t="shared" si="124"/>
        <v>2</v>
      </c>
      <c r="R1002" s="12" cm="1">
        <f t="array" ref="R1002">SUMPRODUCT(($G$2:$G$3117=G1002)*(Q1002&gt;$Q$2:$Q$3117))+1</f>
        <v>4</v>
      </c>
      <c r="S1002" s="12">
        <f t="shared" si="125"/>
        <v>416053</v>
      </c>
      <c r="T1002" cm="1">
        <f t="array" ref="T1002">SUMPRODUCT(($G$2:$G$3117=G1002)*(S1002&gt;$S$2:$S$3117))+1</f>
        <v>5</v>
      </c>
      <c r="U1002" t="str">
        <f t="shared" si="126"/>
        <v>NOTTINGHAM †</v>
      </c>
      <c r="V1002">
        <v>0</v>
      </c>
      <c r="W1002" t="s">
        <v>30</v>
      </c>
      <c r="X1002">
        <f t="shared" si="127"/>
        <v>2023</v>
      </c>
    </row>
    <row r="1003" spans="1:24" x14ac:dyDescent="0.25">
      <c r="A1003" s="10" t="str">
        <f t="shared" si="120"/>
        <v/>
      </c>
      <c r="B1003" s="10" t="str">
        <f t="shared" si="121"/>
        <v/>
      </c>
      <c r="C1003" s="10" t="str">
        <f t="shared" si="122"/>
        <v>Afternoon45081</v>
      </c>
      <c r="D1003" s="5" t="str">
        <f>IF('by region'!$C$2="Any","Any",'Fixture list'!W1003)&amp;M1003&amp;IF('by region'!$I$2="Any","Any",N1003)&amp;G1003</f>
        <v>AnyFlatAny45081</v>
      </c>
      <c r="E1003" s="5" t="e">
        <f>IF(I1003=#REF!,'Fixture list'!G1003,"")</f>
        <v>#REF!</v>
      </c>
      <c r="F1003" s="5" t="str">
        <f t="shared" si="123"/>
        <v>450812</v>
      </c>
      <c r="G1003" s="13">
        <v>45081</v>
      </c>
      <c r="H1003" s="14" t="s">
        <v>40</v>
      </c>
      <c r="I1003" s="14" t="s">
        <v>72</v>
      </c>
      <c r="J1003" s="14" t="s">
        <v>9</v>
      </c>
      <c r="K1003" s="14" t="s">
        <v>16</v>
      </c>
      <c r="L1003" s="14" t="s">
        <v>17</v>
      </c>
      <c r="M1003" s="14" t="s">
        <v>25</v>
      </c>
      <c r="N1003" s="14" t="s">
        <v>13</v>
      </c>
      <c r="O1003" s="14" t="s">
        <v>14</v>
      </c>
      <c r="P1003" s="14" t="s">
        <v>773</v>
      </c>
      <c r="Q1003" s="12">
        <f t="shared" si="124"/>
        <v>1</v>
      </c>
      <c r="R1003" s="12" cm="1">
        <f t="array" ref="R1003">SUMPRODUCT(($G$2:$G$3117=G1003)*(Q1003&gt;$Q$2:$Q$3117))+1</f>
        <v>1</v>
      </c>
      <c r="S1003" s="12">
        <f t="shared" si="125"/>
        <v>101221</v>
      </c>
      <c r="T1003" cm="1">
        <f t="array" ref="T1003">SUMPRODUCT(($G$2:$G$3117=G1003)*(S1003&gt;$S$2:$S$3117))+1</f>
        <v>2</v>
      </c>
      <c r="U1003" t="str">
        <f t="shared" si="126"/>
        <v xml:space="preserve">NOTTINGHAM </v>
      </c>
      <c r="V1003">
        <v>0</v>
      </c>
      <c r="W1003" t="s">
        <v>19</v>
      </c>
      <c r="X1003">
        <f t="shared" si="127"/>
        <v>2023</v>
      </c>
    </row>
    <row r="1004" spans="1:24" x14ac:dyDescent="0.25">
      <c r="A1004" s="10" t="str">
        <f t="shared" si="120"/>
        <v/>
      </c>
      <c r="B1004" s="10" t="str">
        <f t="shared" si="121"/>
        <v/>
      </c>
      <c r="C1004" s="10" t="str">
        <f t="shared" si="122"/>
        <v>Afternoon45084</v>
      </c>
      <c r="D1004" s="5" t="str">
        <f>IF('by region'!$C$2="Any","Any",'Fixture list'!W1004)&amp;M1004&amp;IF('by region'!$I$2="Any","Any",N1004)&amp;G1004</f>
        <v>AnyFlatAny45084</v>
      </c>
      <c r="E1004" s="5" t="e">
        <f>IF(I1004=#REF!,'Fixture list'!G1004,"")</f>
        <v>#REF!</v>
      </c>
      <c r="F1004" s="5" t="str">
        <f t="shared" si="123"/>
        <v>450842</v>
      </c>
      <c r="G1004" s="13">
        <v>45084</v>
      </c>
      <c r="H1004" s="14" t="s">
        <v>27</v>
      </c>
      <c r="I1004" s="14" t="s">
        <v>72</v>
      </c>
      <c r="J1004" s="14" t="s">
        <v>9</v>
      </c>
      <c r="K1004" s="14" t="s">
        <v>16</v>
      </c>
      <c r="L1004" s="14" t="s">
        <v>17</v>
      </c>
      <c r="M1004" s="14" t="s">
        <v>25</v>
      </c>
      <c r="N1004" s="14" t="s">
        <v>13</v>
      </c>
      <c r="O1004" s="14" t="s">
        <v>14</v>
      </c>
      <c r="P1004" s="14" t="s">
        <v>785</v>
      </c>
      <c r="Q1004" s="12">
        <f t="shared" si="124"/>
        <v>1</v>
      </c>
      <c r="R1004" s="12" cm="1">
        <f t="array" ref="R1004">SUMPRODUCT(($G$2:$G$3117=G1004)*(Q1004&gt;$Q$2:$Q$3117))+1</f>
        <v>1</v>
      </c>
      <c r="S1004" s="12">
        <f t="shared" si="125"/>
        <v>101288</v>
      </c>
      <c r="T1004" cm="1">
        <f t="array" ref="T1004">SUMPRODUCT(($G$2:$G$3117=G1004)*(S1004&gt;$S$2:$S$3117))+1</f>
        <v>2</v>
      </c>
      <c r="U1004" t="str">
        <f t="shared" si="126"/>
        <v xml:space="preserve">NOTTINGHAM </v>
      </c>
      <c r="V1004">
        <v>0</v>
      </c>
      <c r="W1004" t="s">
        <v>19</v>
      </c>
      <c r="X1004">
        <f t="shared" si="127"/>
        <v>2023</v>
      </c>
    </row>
    <row r="1005" spans="1:24" x14ac:dyDescent="0.25">
      <c r="A1005" s="10" t="str">
        <f t="shared" si="120"/>
        <v/>
      </c>
      <c r="B1005" s="10" t="str">
        <f t="shared" si="121"/>
        <v/>
      </c>
      <c r="C1005" s="10" t="str">
        <f t="shared" si="122"/>
        <v>Afternoon45092</v>
      </c>
      <c r="D1005" s="5" t="str">
        <f>IF('by region'!$C$2="Any","Any",'Fixture list'!W1005)&amp;M1005&amp;IF('by region'!$I$2="Any","Any",N1005)&amp;G1005</f>
        <v>AnyFlatAny45092</v>
      </c>
      <c r="E1005" s="5" t="e">
        <f>IF(I1005=#REF!,'Fixture list'!G1005,"")</f>
        <v>#REF!</v>
      </c>
      <c r="F1005" s="5" t="str">
        <f t="shared" si="123"/>
        <v>450922</v>
      </c>
      <c r="G1005" s="13">
        <v>45092</v>
      </c>
      <c r="H1005" s="14" t="s">
        <v>34</v>
      </c>
      <c r="I1005" s="14" t="s">
        <v>72</v>
      </c>
      <c r="J1005" s="14" t="s">
        <v>9</v>
      </c>
      <c r="K1005" s="14" t="s">
        <v>16</v>
      </c>
      <c r="L1005" s="14" t="s">
        <v>17</v>
      </c>
      <c r="M1005" s="14" t="s">
        <v>25</v>
      </c>
      <c r="N1005" s="14" t="s">
        <v>13</v>
      </c>
      <c r="O1005" s="14" t="s">
        <v>14</v>
      </c>
      <c r="P1005" s="14" t="s">
        <v>822</v>
      </c>
      <c r="Q1005" s="12">
        <f t="shared" si="124"/>
        <v>1</v>
      </c>
      <c r="R1005" s="12" cm="1">
        <f t="array" ref="R1005">SUMPRODUCT(($G$2:$G$3117=G1005)*(Q1005&gt;$Q$2:$Q$3117))+1</f>
        <v>1</v>
      </c>
      <c r="S1005" s="12">
        <f t="shared" si="125"/>
        <v>101291</v>
      </c>
      <c r="T1005" cm="1">
        <f t="array" ref="T1005">SUMPRODUCT(($G$2:$G$3117=G1005)*(S1005&gt;$S$2:$S$3117))+1</f>
        <v>2</v>
      </c>
      <c r="U1005" t="str">
        <f t="shared" si="126"/>
        <v xml:space="preserve">NOTTINGHAM </v>
      </c>
      <c r="V1005">
        <v>0</v>
      </c>
      <c r="W1005" t="s">
        <v>11</v>
      </c>
      <c r="X1005">
        <f t="shared" si="127"/>
        <v>2023</v>
      </c>
    </row>
    <row r="1006" spans="1:24" x14ac:dyDescent="0.25">
      <c r="A1006" s="10" t="str">
        <f t="shared" si="120"/>
        <v/>
      </c>
      <c r="B1006" s="10" t="str">
        <f t="shared" si="121"/>
        <v/>
      </c>
      <c r="C1006" s="10" t="str">
        <f t="shared" si="122"/>
        <v>Evening45096</v>
      </c>
      <c r="D1006" s="5" t="str">
        <f>IF('by region'!$C$2="Any","Any",'Fixture list'!W1006)&amp;M1006&amp;IF('by region'!$I$2="Any","Any",N1006)&amp;G1006</f>
        <v>AnyFlatAny45096</v>
      </c>
      <c r="E1006" s="5" t="e">
        <f>IF(I1006=#REF!,'Fixture list'!G1006,"")</f>
        <v>#REF!</v>
      </c>
      <c r="F1006" s="5" t="str">
        <f t="shared" si="123"/>
        <v>450964</v>
      </c>
      <c r="G1006" s="13">
        <v>45096</v>
      </c>
      <c r="H1006" s="14" t="s">
        <v>42</v>
      </c>
      <c r="I1006" s="14" t="s">
        <v>72</v>
      </c>
      <c r="J1006" s="14" t="s">
        <v>80</v>
      </c>
      <c r="K1006" s="14" t="s">
        <v>16</v>
      </c>
      <c r="L1006" s="14" t="s">
        <v>17</v>
      </c>
      <c r="M1006" s="14" t="s">
        <v>25</v>
      </c>
      <c r="N1006" s="14" t="s">
        <v>13</v>
      </c>
      <c r="O1006" s="14" t="s">
        <v>14</v>
      </c>
      <c r="P1006" s="14" t="s">
        <v>842</v>
      </c>
      <c r="Q1006" s="12">
        <f t="shared" si="124"/>
        <v>2</v>
      </c>
      <c r="R1006" s="12" cm="1">
        <f t="array" ref="R1006">SUMPRODUCT(($G$2:$G$3117=G1006)*(Q1006&gt;$Q$2:$Q$3117))+1</f>
        <v>4</v>
      </c>
      <c r="S1006" s="12">
        <f t="shared" si="125"/>
        <v>401672</v>
      </c>
      <c r="T1006" cm="1">
        <f t="array" ref="T1006">SUMPRODUCT(($G$2:$G$3117=G1006)*(S1006&gt;$S$2:$S$3117))+1</f>
        <v>4</v>
      </c>
      <c r="U1006" t="str">
        <f t="shared" si="126"/>
        <v>NOTTINGHAM †</v>
      </c>
      <c r="V1006">
        <v>0</v>
      </c>
      <c r="W1006" t="s">
        <v>30</v>
      </c>
      <c r="X1006">
        <f t="shared" si="127"/>
        <v>2023</v>
      </c>
    </row>
    <row r="1007" spans="1:24" x14ac:dyDescent="0.25">
      <c r="A1007" s="10" t="str">
        <f t="shared" si="120"/>
        <v/>
      </c>
      <c r="B1007" s="10" t="str">
        <f t="shared" si="121"/>
        <v/>
      </c>
      <c r="C1007" s="10" t="str">
        <f t="shared" si="122"/>
        <v>Afternoon45106</v>
      </c>
      <c r="D1007" s="5" t="str">
        <f>IF('by region'!$C$2="Any","Any",'Fixture list'!W1007)&amp;M1007&amp;IF('by region'!$I$2="Any","Any",N1007)&amp;G1007</f>
        <v>AnyFlatAny45106</v>
      </c>
      <c r="E1007" s="5" t="e">
        <f>IF(I1007=#REF!,'Fixture list'!G1007,"")</f>
        <v>#REF!</v>
      </c>
      <c r="F1007" s="5" t="str">
        <f t="shared" si="123"/>
        <v>451063</v>
      </c>
      <c r="G1007" s="13">
        <v>45106</v>
      </c>
      <c r="H1007" s="14" t="s">
        <v>34</v>
      </c>
      <c r="I1007" s="14" t="s">
        <v>72</v>
      </c>
      <c r="J1007" s="14" t="s">
        <v>9</v>
      </c>
      <c r="K1007" s="14" t="s">
        <v>16</v>
      </c>
      <c r="L1007" s="14" t="s">
        <v>17</v>
      </c>
      <c r="M1007" s="14" t="s">
        <v>25</v>
      </c>
      <c r="N1007" s="14" t="s">
        <v>13</v>
      </c>
      <c r="O1007" s="14" t="s">
        <v>14</v>
      </c>
      <c r="P1007" s="14" t="s">
        <v>893</v>
      </c>
      <c r="Q1007" s="12">
        <f t="shared" si="124"/>
        <v>1</v>
      </c>
      <c r="R1007" s="12" cm="1">
        <f t="array" ref="R1007">SUMPRODUCT(($G$2:$G$3117=G1007)*(Q1007&gt;$Q$2:$Q$3117))+1</f>
        <v>1</v>
      </c>
      <c r="S1007" s="12">
        <f t="shared" si="125"/>
        <v>101670</v>
      </c>
      <c r="T1007" cm="1">
        <f t="array" ref="T1007">SUMPRODUCT(($G$2:$G$3117=G1007)*(S1007&gt;$S$2:$S$3117))+1</f>
        <v>3</v>
      </c>
      <c r="U1007" t="str">
        <f t="shared" si="126"/>
        <v xml:space="preserve">NOTTINGHAM </v>
      </c>
      <c r="V1007">
        <v>0</v>
      </c>
      <c r="W1007" t="s">
        <v>11</v>
      </c>
      <c r="X1007">
        <f t="shared" si="127"/>
        <v>2023</v>
      </c>
    </row>
    <row r="1008" spans="1:24" x14ac:dyDescent="0.25">
      <c r="A1008" s="10" t="str">
        <f t="shared" si="120"/>
        <v/>
      </c>
      <c r="B1008" s="10" t="str">
        <f t="shared" si="121"/>
        <v/>
      </c>
      <c r="C1008" s="10" t="str">
        <f t="shared" si="122"/>
        <v>Evening45115</v>
      </c>
      <c r="D1008" s="5" t="str">
        <f>IF('by region'!$C$2="Any","Any",'Fixture list'!W1008)&amp;M1008&amp;IF('by region'!$I$2="Any","Any",N1008)&amp;G1008</f>
        <v>AnyFlatAny45115</v>
      </c>
      <c r="E1008" s="5" t="e">
        <f>IF(I1008=#REF!,'Fixture list'!G1008,"")</f>
        <v>#REF!</v>
      </c>
      <c r="F1008" s="5" t="str">
        <f t="shared" si="123"/>
        <v>451156</v>
      </c>
      <c r="G1008" s="13">
        <v>45115</v>
      </c>
      <c r="H1008" s="14" t="s">
        <v>37</v>
      </c>
      <c r="I1008" s="14" t="s">
        <v>72</v>
      </c>
      <c r="J1008" s="14" t="s">
        <v>80</v>
      </c>
      <c r="K1008" s="14" t="s">
        <v>16</v>
      </c>
      <c r="L1008" s="14" t="s">
        <v>17</v>
      </c>
      <c r="M1008" s="14" t="s">
        <v>25</v>
      </c>
      <c r="N1008" s="14" t="s">
        <v>13</v>
      </c>
      <c r="O1008" s="14" t="s">
        <v>14</v>
      </c>
      <c r="P1008" s="14" t="s">
        <v>936</v>
      </c>
      <c r="Q1008" s="12">
        <f t="shared" si="124"/>
        <v>2</v>
      </c>
      <c r="R1008" s="12" cm="1">
        <f t="array" ref="R1008">SUMPRODUCT(($G$2:$G$3117=G1008)*(Q1008&gt;$Q$2:$Q$3117))+1</f>
        <v>5</v>
      </c>
      <c r="S1008" s="12">
        <f t="shared" si="125"/>
        <v>501292</v>
      </c>
      <c r="T1008" cm="1">
        <f t="array" ref="T1008">SUMPRODUCT(($G$2:$G$3117=G1008)*(S1008&gt;$S$2:$S$3117))+1</f>
        <v>6</v>
      </c>
      <c r="U1008" t="str">
        <f t="shared" si="126"/>
        <v>NOTTINGHAM †</v>
      </c>
      <c r="V1008">
        <v>0</v>
      </c>
      <c r="W1008" t="s">
        <v>19</v>
      </c>
      <c r="X1008">
        <f t="shared" si="127"/>
        <v>2023</v>
      </c>
    </row>
    <row r="1009" spans="1:24" x14ac:dyDescent="0.25">
      <c r="A1009" s="10" t="str">
        <f t="shared" si="120"/>
        <v/>
      </c>
      <c r="B1009" s="10" t="str">
        <f t="shared" si="121"/>
        <v/>
      </c>
      <c r="C1009" s="10" t="str">
        <f t="shared" si="122"/>
        <v>Evening45125</v>
      </c>
      <c r="D1009" s="5" t="str">
        <f>IF('by region'!$C$2="Any","Any",'Fixture list'!W1009)&amp;M1009&amp;IF('by region'!$I$2="Any","Any",N1009)&amp;G1009</f>
        <v>AnyFlatAny45125</v>
      </c>
      <c r="E1009" s="5" t="e">
        <f>IF(I1009=#REF!,'Fixture list'!G1009,"")</f>
        <v>#REF!</v>
      </c>
      <c r="F1009" s="5" t="str">
        <f t="shared" si="123"/>
        <v>451253</v>
      </c>
      <c r="G1009" s="13">
        <v>45125</v>
      </c>
      <c r="H1009" s="14" t="s">
        <v>7</v>
      </c>
      <c r="I1009" s="14" t="s">
        <v>72</v>
      </c>
      <c r="J1009" s="14" t="s">
        <v>80</v>
      </c>
      <c r="K1009" s="14" t="s">
        <v>16</v>
      </c>
      <c r="L1009" s="14" t="s">
        <v>17</v>
      </c>
      <c r="M1009" s="14" t="s">
        <v>25</v>
      </c>
      <c r="N1009" s="14" t="s">
        <v>13</v>
      </c>
      <c r="O1009" s="14" t="s">
        <v>14</v>
      </c>
      <c r="P1009" s="14" t="s">
        <v>978</v>
      </c>
      <c r="Q1009" s="12">
        <f t="shared" si="124"/>
        <v>2</v>
      </c>
      <c r="R1009" s="12" cm="1">
        <f t="array" ref="R1009">SUMPRODUCT(($G$2:$G$3117=G1009)*(Q1009&gt;$Q$2:$Q$3117))+1</f>
        <v>3</v>
      </c>
      <c r="S1009" s="12">
        <f t="shared" si="125"/>
        <v>301286</v>
      </c>
      <c r="T1009" cm="1">
        <f t="array" ref="T1009">SUMPRODUCT(($G$2:$G$3117=G1009)*(S1009&gt;$S$2:$S$3117))+1</f>
        <v>3</v>
      </c>
      <c r="U1009" t="str">
        <f t="shared" si="126"/>
        <v>NOTTINGHAM †</v>
      </c>
      <c r="V1009">
        <v>0</v>
      </c>
      <c r="W1009" t="s">
        <v>19</v>
      </c>
      <c r="X1009">
        <f t="shared" si="127"/>
        <v>2023</v>
      </c>
    </row>
    <row r="1010" spans="1:24" x14ac:dyDescent="0.25">
      <c r="A1010" s="10" t="str">
        <f t="shared" si="120"/>
        <v/>
      </c>
      <c r="B1010" s="10" t="str">
        <f t="shared" si="121"/>
        <v/>
      </c>
      <c r="C1010" s="10" t="str">
        <f t="shared" si="122"/>
        <v>Afternoon45128</v>
      </c>
      <c r="D1010" s="5" t="str">
        <f>IF('by region'!$C$2="Any","Any",'Fixture list'!W1010)&amp;M1010&amp;IF('by region'!$I$2="Any","Any",N1010)&amp;G1010</f>
        <v>AnyFlatAny45128</v>
      </c>
      <c r="E1010" s="5" t="e">
        <f>IF(I1010=#REF!,'Fixture list'!G1010,"")</f>
        <v>#REF!</v>
      </c>
      <c r="F1010" s="5" t="str">
        <f t="shared" si="123"/>
        <v>451283</v>
      </c>
      <c r="G1010" s="13">
        <v>45128</v>
      </c>
      <c r="H1010" s="14" t="s">
        <v>35</v>
      </c>
      <c r="I1010" s="14" t="s">
        <v>72</v>
      </c>
      <c r="J1010" s="14" t="s">
        <v>9</v>
      </c>
      <c r="K1010" s="14" t="s">
        <v>16</v>
      </c>
      <c r="L1010" s="14" t="s">
        <v>17</v>
      </c>
      <c r="M1010" s="14" t="s">
        <v>25</v>
      </c>
      <c r="N1010" s="14" t="s">
        <v>13</v>
      </c>
      <c r="O1010" s="14" t="s">
        <v>14</v>
      </c>
      <c r="P1010" s="14" t="s">
        <v>994</v>
      </c>
      <c r="Q1010" s="12">
        <f t="shared" si="124"/>
        <v>1</v>
      </c>
      <c r="R1010" s="12" cm="1">
        <f t="array" ref="R1010">SUMPRODUCT(($G$2:$G$3117=G1010)*(Q1010&gt;$Q$2:$Q$3117))+1</f>
        <v>1</v>
      </c>
      <c r="S1010" s="12">
        <f t="shared" si="125"/>
        <v>101289</v>
      </c>
      <c r="T1010" cm="1">
        <f t="array" ref="T1010">SUMPRODUCT(($G$2:$G$3117=G1010)*(S1010&gt;$S$2:$S$3117))+1</f>
        <v>3</v>
      </c>
      <c r="U1010" t="str">
        <f t="shared" si="126"/>
        <v xml:space="preserve">NOTTINGHAM </v>
      </c>
      <c r="V1010">
        <v>0</v>
      </c>
      <c r="W1010" t="s">
        <v>11</v>
      </c>
      <c r="X1010">
        <f t="shared" si="127"/>
        <v>2023</v>
      </c>
    </row>
    <row r="1011" spans="1:24" x14ac:dyDescent="0.25">
      <c r="A1011" s="10" t="str">
        <f t="shared" si="120"/>
        <v/>
      </c>
      <c r="B1011" s="10" t="str">
        <f t="shared" si="121"/>
        <v/>
      </c>
      <c r="C1011" s="10" t="str">
        <f t="shared" si="122"/>
        <v>Afternoon45141</v>
      </c>
      <c r="D1011" s="5" t="str">
        <f>IF('by region'!$C$2="Any","Any",'Fixture list'!W1011)&amp;M1011&amp;IF('by region'!$I$2="Any","Any",N1011)&amp;G1011</f>
        <v>AnyFlatAny45141</v>
      </c>
      <c r="E1011" s="5" t="e">
        <f>IF(I1011=#REF!,'Fixture list'!G1011,"")</f>
        <v>#REF!</v>
      </c>
      <c r="F1011" s="5" t="str">
        <f t="shared" si="123"/>
        <v>451412</v>
      </c>
      <c r="G1011" s="13">
        <v>45141</v>
      </c>
      <c r="H1011" s="14" t="s">
        <v>34</v>
      </c>
      <c r="I1011" s="14" t="s">
        <v>72</v>
      </c>
      <c r="J1011" s="14" t="s">
        <v>9</v>
      </c>
      <c r="K1011" s="14" t="s">
        <v>16</v>
      </c>
      <c r="L1011" s="14" t="s">
        <v>17</v>
      </c>
      <c r="M1011" s="14" t="s">
        <v>25</v>
      </c>
      <c r="N1011" s="14" t="s">
        <v>13</v>
      </c>
      <c r="O1011" s="14" t="s">
        <v>14</v>
      </c>
      <c r="P1011" s="14" t="s">
        <v>1054</v>
      </c>
      <c r="Q1011" s="12">
        <f t="shared" si="124"/>
        <v>1</v>
      </c>
      <c r="R1011" s="12" cm="1">
        <f t="array" ref="R1011">SUMPRODUCT(($G$2:$G$3117=G1011)*(Q1011&gt;$Q$2:$Q$3117))+1</f>
        <v>1</v>
      </c>
      <c r="S1011" s="12">
        <f t="shared" si="125"/>
        <v>101147</v>
      </c>
      <c r="T1011" cm="1">
        <f t="array" ref="T1011">SUMPRODUCT(($G$2:$G$3117=G1011)*(S1011&gt;$S$2:$S$3117))+1</f>
        <v>2</v>
      </c>
      <c r="U1011" t="str">
        <f t="shared" si="126"/>
        <v xml:space="preserve">NOTTINGHAM </v>
      </c>
      <c r="V1011">
        <v>0</v>
      </c>
      <c r="W1011" t="s">
        <v>11</v>
      </c>
      <c r="X1011">
        <f t="shared" si="127"/>
        <v>2023</v>
      </c>
    </row>
    <row r="1012" spans="1:24" x14ac:dyDescent="0.25">
      <c r="A1012" s="10" t="str">
        <f t="shared" si="120"/>
        <v/>
      </c>
      <c r="B1012" s="10" t="str">
        <f t="shared" si="121"/>
        <v/>
      </c>
      <c r="C1012" s="10" t="str">
        <f t="shared" si="122"/>
        <v>Afternoon45148</v>
      </c>
      <c r="D1012" s="5" t="str">
        <f>IF('by region'!$C$2="Any","Any",'Fixture list'!W1012)&amp;M1012&amp;IF('by region'!$I$2="Any","Any",N1012)&amp;G1012</f>
        <v>AnyFlatAny45148</v>
      </c>
      <c r="E1012" s="5" t="e">
        <f>IF(I1012=#REF!,'Fixture list'!G1012,"")</f>
        <v>#REF!</v>
      </c>
      <c r="F1012" s="5" t="str">
        <f t="shared" si="123"/>
        <v>451482</v>
      </c>
      <c r="G1012" s="13">
        <v>45148</v>
      </c>
      <c r="H1012" s="14" t="s">
        <v>34</v>
      </c>
      <c r="I1012" s="14" t="s">
        <v>72</v>
      </c>
      <c r="J1012" s="14" t="s">
        <v>9</v>
      </c>
      <c r="K1012" s="14" t="s">
        <v>16</v>
      </c>
      <c r="L1012" s="14" t="s">
        <v>17</v>
      </c>
      <c r="M1012" s="14" t="s">
        <v>25</v>
      </c>
      <c r="N1012" s="14" t="s">
        <v>13</v>
      </c>
      <c r="O1012" s="14" t="s">
        <v>14</v>
      </c>
      <c r="P1012" s="14" t="s">
        <v>1086</v>
      </c>
      <c r="Q1012" s="12">
        <f t="shared" si="124"/>
        <v>1</v>
      </c>
      <c r="R1012" s="12" cm="1">
        <f t="array" ref="R1012">SUMPRODUCT(($G$2:$G$3117=G1012)*(Q1012&gt;$Q$2:$Q$3117))+1</f>
        <v>1</v>
      </c>
      <c r="S1012" s="12">
        <f t="shared" si="125"/>
        <v>100886</v>
      </c>
      <c r="T1012" cm="1">
        <f t="array" ref="T1012">SUMPRODUCT(($G$2:$G$3117=G1012)*(S1012&gt;$S$2:$S$3117))+1</f>
        <v>2</v>
      </c>
      <c r="U1012" t="str">
        <f t="shared" si="126"/>
        <v xml:space="preserve">NOTTINGHAM </v>
      </c>
      <c r="V1012">
        <v>0</v>
      </c>
      <c r="W1012" t="s">
        <v>19</v>
      </c>
      <c r="X1012">
        <f t="shared" si="127"/>
        <v>2023</v>
      </c>
    </row>
    <row r="1013" spans="1:24" x14ac:dyDescent="0.25">
      <c r="A1013" s="10" t="str">
        <f t="shared" si="120"/>
        <v/>
      </c>
      <c r="B1013" s="10" t="str">
        <f t="shared" si="121"/>
        <v/>
      </c>
      <c r="C1013" s="10" t="str">
        <f t="shared" si="122"/>
        <v>Afternoon45153</v>
      </c>
      <c r="D1013" s="5" t="str">
        <f>IF('by region'!$C$2="Any","Any",'Fixture list'!W1013)&amp;M1013&amp;IF('by region'!$I$2="Any","Any",N1013)&amp;G1013</f>
        <v>AnyFlatAny45153</v>
      </c>
      <c r="E1013" s="5" t="e">
        <f>IF(I1013=#REF!,'Fixture list'!G1013,"")</f>
        <v>#REF!</v>
      </c>
      <c r="F1013" s="5" t="str">
        <f t="shared" si="123"/>
        <v>451531</v>
      </c>
      <c r="G1013" s="13">
        <v>45153</v>
      </c>
      <c r="H1013" s="14" t="s">
        <v>7</v>
      </c>
      <c r="I1013" s="14" t="s">
        <v>72</v>
      </c>
      <c r="J1013" s="14" t="s">
        <v>9</v>
      </c>
      <c r="K1013" s="14" t="s">
        <v>16</v>
      </c>
      <c r="L1013" s="14" t="s">
        <v>17</v>
      </c>
      <c r="M1013" s="14" t="s">
        <v>25</v>
      </c>
      <c r="N1013" s="14" t="s">
        <v>13</v>
      </c>
      <c r="O1013" s="14" t="s">
        <v>14</v>
      </c>
      <c r="P1013" s="14" t="s">
        <v>1109</v>
      </c>
      <c r="Q1013" s="12">
        <f t="shared" si="124"/>
        <v>1</v>
      </c>
      <c r="R1013" s="12" cm="1">
        <f t="array" ref="R1013">SUMPRODUCT(($G$2:$G$3117=G1013)*(Q1013&gt;$Q$2:$Q$3117))+1</f>
        <v>1</v>
      </c>
      <c r="S1013" s="12">
        <f t="shared" si="125"/>
        <v>101301</v>
      </c>
      <c r="T1013" cm="1">
        <f t="array" ref="T1013">SUMPRODUCT(($G$2:$G$3117=G1013)*(S1013&gt;$S$2:$S$3117))+1</f>
        <v>1</v>
      </c>
      <c r="U1013" t="str">
        <f t="shared" si="126"/>
        <v xml:space="preserve">NOTTINGHAM </v>
      </c>
      <c r="V1013">
        <v>0</v>
      </c>
      <c r="W1013" t="s">
        <v>19</v>
      </c>
      <c r="X1013">
        <f t="shared" si="127"/>
        <v>2023</v>
      </c>
    </row>
    <row r="1014" spans="1:24" x14ac:dyDescent="0.25">
      <c r="A1014" s="10" t="str">
        <f t="shared" si="120"/>
        <v/>
      </c>
      <c r="B1014" s="10" t="str">
        <f t="shared" si="121"/>
        <v/>
      </c>
      <c r="C1014" s="10" t="str">
        <f t="shared" si="122"/>
        <v>Afternoon45195</v>
      </c>
      <c r="D1014" s="5" t="str">
        <f>IF('by region'!$C$2="Any","Any",'Fixture list'!W1014)&amp;M1014&amp;IF('by region'!$I$2="Any","Any",N1014)&amp;G1014</f>
        <v>AnyFlatAny45195</v>
      </c>
      <c r="E1014" s="5" t="e">
        <f>IF(I1014=#REF!,'Fixture list'!G1014,"")</f>
        <v>#REF!</v>
      </c>
      <c r="F1014" s="5" t="str">
        <f t="shared" si="123"/>
        <v>451952</v>
      </c>
      <c r="G1014" s="13">
        <v>45195</v>
      </c>
      <c r="H1014" s="14" t="s">
        <v>7</v>
      </c>
      <c r="I1014" s="14" t="s">
        <v>72</v>
      </c>
      <c r="J1014" s="14" t="s">
        <v>9</v>
      </c>
      <c r="K1014" s="14" t="s">
        <v>16</v>
      </c>
      <c r="L1014" s="14" t="s">
        <v>30</v>
      </c>
      <c r="M1014" s="14" t="s">
        <v>25</v>
      </c>
      <c r="N1014" s="14" t="s">
        <v>13</v>
      </c>
      <c r="O1014" s="14" t="s">
        <v>14</v>
      </c>
      <c r="P1014" s="14" t="s">
        <v>1290</v>
      </c>
      <c r="Q1014" s="12">
        <f t="shared" si="124"/>
        <v>1</v>
      </c>
      <c r="R1014" s="12" cm="1">
        <f t="array" ref="R1014">SUMPRODUCT(($G$2:$G$3117=G1014)*(Q1014&gt;$Q$2:$Q$3117))+1</f>
        <v>1</v>
      </c>
      <c r="S1014" s="12">
        <f t="shared" si="125"/>
        <v>101675</v>
      </c>
      <c r="T1014" cm="1">
        <f t="array" ref="T1014">SUMPRODUCT(($G$2:$G$3117=G1014)*(S1014&gt;$S$2:$S$3117))+1</f>
        <v>2</v>
      </c>
      <c r="U1014" t="str">
        <f t="shared" si="126"/>
        <v xml:space="preserve">NOTTINGHAM </v>
      </c>
      <c r="V1014">
        <v>0</v>
      </c>
      <c r="W1014" t="s">
        <v>19</v>
      </c>
      <c r="X1014">
        <f t="shared" si="127"/>
        <v>2023</v>
      </c>
    </row>
    <row r="1015" spans="1:24" x14ac:dyDescent="0.25">
      <c r="A1015" s="10" t="str">
        <f t="shared" si="120"/>
        <v/>
      </c>
      <c r="B1015" s="10" t="str">
        <f t="shared" si="121"/>
        <v/>
      </c>
      <c r="C1015" s="10" t="str">
        <f t="shared" si="122"/>
        <v>Afternoon45203</v>
      </c>
      <c r="D1015" s="5" t="str">
        <f>IF('by region'!$C$2="Any","Any",'Fixture list'!W1015)&amp;M1015&amp;IF('by region'!$I$2="Any","Any",N1015)&amp;G1015</f>
        <v>AnyFlatAny45203</v>
      </c>
      <c r="E1015" s="5" t="e">
        <f>IF(I1015=#REF!,'Fixture list'!G1015,"")</f>
        <v>#REF!</v>
      </c>
      <c r="F1015" s="5" t="str">
        <f t="shared" si="123"/>
        <v>452033</v>
      </c>
      <c r="G1015" s="13">
        <v>45203</v>
      </c>
      <c r="H1015" s="14" t="s">
        <v>27</v>
      </c>
      <c r="I1015" s="14" t="s">
        <v>72</v>
      </c>
      <c r="J1015" s="14" t="s">
        <v>9</v>
      </c>
      <c r="K1015" s="14" t="s">
        <v>16</v>
      </c>
      <c r="L1015" s="14" t="s">
        <v>17</v>
      </c>
      <c r="M1015" s="14" t="s">
        <v>25</v>
      </c>
      <c r="N1015" s="14" t="s">
        <v>13</v>
      </c>
      <c r="O1015" s="14" t="s">
        <v>14</v>
      </c>
      <c r="P1015" s="14" t="s">
        <v>1321</v>
      </c>
      <c r="Q1015" s="12">
        <f t="shared" si="124"/>
        <v>1</v>
      </c>
      <c r="R1015" s="12" cm="1">
        <f t="array" ref="R1015">SUMPRODUCT(($G$2:$G$3117=G1015)*(Q1015&gt;$Q$2:$Q$3117))+1</f>
        <v>1</v>
      </c>
      <c r="S1015" s="12">
        <f t="shared" si="125"/>
        <v>101298</v>
      </c>
      <c r="T1015" cm="1">
        <f t="array" ref="T1015">SUMPRODUCT(($G$2:$G$3117=G1015)*(S1015&gt;$S$2:$S$3117))+1</f>
        <v>3</v>
      </c>
      <c r="U1015" t="str">
        <f t="shared" si="126"/>
        <v xml:space="preserve">NOTTINGHAM </v>
      </c>
      <c r="V1015">
        <v>0</v>
      </c>
      <c r="W1015" t="s">
        <v>11</v>
      </c>
      <c r="X1015">
        <f t="shared" si="127"/>
        <v>2023</v>
      </c>
    </row>
    <row r="1016" spans="1:24" x14ac:dyDescent="0.25">
      <c r="A1016" s="10" t="str">
        <f t="shared" si="120"/>
        <v/>
      </c>
      <c r="B1016" s="10" t="str">
        <f t="shared" si="121"/>
        <v/>
      </c>
      <c r="C1016" s="10" t="str">
        <f t="shared" si="122"/>
        <v>Afternoon45210</v>
      </c>
      <c r="D1016" s="5" t="str">
        <f>IF('by region'!$C$2="Any","Any",'Fixture list'!W1016)&amp;M1016&amp;IF('by region'!$I$2="Any","Any",N1016)&amp;G1016</f>
        <v>AnyFlatAny45210</v>
      </c>
      <c r="E1016" s="5" t="e">
        <f>IF(I1016=#REF!,'Fixture list'!G1016,"")</f>
        <v>#REF!</v>
      </c>
      <c r="F1016" s="5" t="str">
        <f t="shared" si="123"/>
        <v>452102</v>
      </c>
      <c r="G1016" s="13">
        <v>45210</v>
      </c>
      <c r="H1016" s="14" t="s">
        <v>27</v>
      </c>
      <c r="I1016" s="14" t="s">
        <v>72</v>
      </c>
      <c r="J1016" s="14" t="s">
        <v>9</v>
      </c>
      <c r="K1016" s="14" t="s">
        <v>16</v>
      </c>
      <c r="L1016" s="14" t="s">
        <v>17</v>
      </c>
      <c r="M1016" s="14" t="s">
        <v>25</v>
      </c>
      <c r="N1016" s="14" t="s">
        <v>13</v>
      </c>
      <c r="O1016" s="14" t="s">
        <v>14</v>
      </c>
      <c r="P1016" s="14" t="s">
        <v>1347</v>
      </c>
      <c r="Q1016" s="12">
        <f t="shared" si="124"/>
        <v>1</v>
      </c>
      <c r="R1016" s="12" cm="1">
        <f t="array" ref="R1016">SUMPRODUCT(($G$2:$G$3117=G1016)*(Q1016&gt;$Q$2:$Q$3117))+1</f>
        <v>1</v>
      </c>
      <c r="S1016" s="12">
        <f t="shared" si="125"/>
        <v>101287</v>
      </c>
      <c r="T1016" cm="1">
        <f t="array" ref="T1016">SUMPRODUCT(($G$2:$G$3117=G1016)*(S1016&gt;$S$2:$S$3117))+1</f>
        <v>2</v>
      </c>
      <c r="U1016" t="str">
        <f t="shared" si="126"/>
        <v xml:space="preserve">NOTTINGHAM </v>
      </c>
      <c r="V1016">
        <v>0</v>
      </c>
      <c r="W1016" t="s">
        <v>30</v>
      </c>
      <c r="X1016">
        <f t="shared" si="127"/>
        <v>2023</v>
      </c>
    </row>
    <row r="1017" spans="1:24" x14ac:dyDescent="0.25">
      <c r="A1017" s="10" t="str">
        <f t="shared" si="120"/>
        <v/>
      </c>
      <c r="B1017" s="10" t="str">
        <f t="shared" si="121"/>
        <v/>
      </c>
      <c r="C1017" s="10" t="str">
        <f t="shared" si="122"/>
        <v>Afternoon45217</v>
      </c>
      <c r="D1017" s="5" t="str">
        <f>IF('by region'!$C$2="Any","Any",'Fixture list'!W1017)&amp;M1017&amp;IF('by region'!$I$2="Any","Any",N1017)&amp;G1017</f>
        <v>AnyFlatAny45217</v>
      </c>
      <c r="E1017" s="5" t="e">
        <f>IF(I1017=#REF!,'Fixture list'!G1017,"")</f>
        <v>#REF!</v>
      </c>
      <c r="F1017" s="5" t="str">
        <f t="shared" si="123"/>
        <v>452171</v>
      </c>
      <c r="G1017" s="13">
        <v>45217</v>
      </c>
      <c r="H1017" s="14" t="s">
        <v>27</v>
      </c>
      <c r="I1017" s="14" t="s">
        <v>72</v>
      </c>
      <c r="J1017" s="14" t="s">
        <v>9</v>
      </c>
      <c r="K1017" s="14" t="s">
        <v>16</v>
      </c>
      <c r="L1017" s="14" t="s">
        <v>11</v>
      </c>
      <c r="M1017" s="14" t="s">
        <v>25</v>
      </c>
      <c r="N1017" s="14" t="s">
        <v>13</v>
      </c>
      <c r="O1017" s="14" t="s">
        <v>14</v>
      </c>
      <c r="P1017" s="14" t="s">
        <v>1375</v>
      </c>
      <c r="Q1017" s="12">
        <f t="shared" si="124"/>
        <v>1</v>
      </c>
      <c r="R1017" s="12" cm="1">
        <f t="array" ref="R1017">SUMPRODUCT(($G$2:$G$3117=G1017)*(Q1017&gt;$Q$2:$Q$3117))+1</f>
        <v>1</v>
      </c>
      <c r="S1017" s="12">
        <f t="shared" si="125"/>
        <v>101309</v>
      </c>
      <c r="T1017" cm="1">
        <f t="array" ref="T1017">SUMPRODUCT(($G$2:$G$3117=G1017)*(S1017&gt;$S$2:$S$3117))+1</f>
        <v>1</v>
      </c>
      <c r="U1017" t="str">
        <f t="shared" si="126"/>
        <v xml:space="preserve">NOTTINGHAM </v>
      </c>
      <c r="V1017">
        <v>0</v>
      </c>
      <c r="W1017" t="s">
        <v>11</v>
      </c>
      <c r="X1017">
        <f t="shared" si="127"/>
        <v>2023</v>
      </c>
    </row>
    <row r="1018" spans="1:24" x14ac:dyDescent="0.25">
      <c r="A1018" s="10" t="str">
        <f t="shared" si="120"/>
        <v/>
      </c>
      <c r="B1018" s="10" t="str">
        <f t="shared" si="121"/>
        <v/>
      </c>
      <c r="C1018" s="10" t="str">
        <f t="shared" si="122"/>
        <v>Afternoon45231</v>
      </c>
      <c r="D1018" s="5" t="str">
        <f>IF('by region'!$C$2="Any","Any",'Fixture list'!W1018)&amp;M1018&amp;IF('by region'!$I$2="Any","Any",N1018)&amp;G1018</f>
        <v>AnyFlatAny45231</v>
      </c>
      <c r="E1018" s="5" t="e">
        <f>IF(I1018=#REF!,'Fixture list'!G1018,"")</f>
        <v>#REF!</v>
      </c>
      <c r="F1018" s="5" t="str">
        <f t="shared" si="123"/>
        <v>452311</v>
      </c>
      <c r="G1018" s="13">
        <v>45231</v>
      </c>
      <c r="H1018" s="14" t="s">
        <v>27</v>
      </c>
      <c r="I1018" s="14" t="s">
        <v>72</v>
      </c>
      <c r="J1018" s="14" t="s">
        <v>9</v>
      </c>
      <c r="K1018" s="14" t="s">
        <v>16</v>
      </c>
      <c r="L1018" s="14" t="s">
        <v>17</v>
      </c>
      <c r="M1018" s="14" t="s">
        <v>25</v>
      </c>
      <c r="N1018" s="14" t="s">
        <v>13</v>
      </c>
      <c r="O1018" s="14" t="s">
        <v>14</v>
      </c>
      <c r="P1018" s="14" t="s">
        <v>1431</v>
      </c>
      <c r="Q1018" s="12">
        <f t="shared" si="124"/>
        <v>1</v>
      </c>
      <c r="R1018" s="12" cm="1">
        <f t="array" ref="R1018">SUMPRODUCT(($G$2:$G$3117=G1018)*(Q1018&gt;$Q$2:$Q$3117))+1</f>
        <v>1</v>
      </c>
      <c r="S1018" s="12">
        <f t="shared" si="125"/>
        <v>101144</v>
      </c>
      <c r="T1018" cm="1">
        <f t="array" ref="T1018">SUMPRODUCT(($G$2:$G$3117=G1018)*(S1018&gt;$S$2:$S$3117))+1</f>
        <v>1</v>
      </c>
      <c r="U1018" t="str">
        <f t="shared" si="126"/>
        <v xml:space="preserve">NOTTINGHAM </v>
      </c>
      <c r="V1018">
        <v>0</v>
      </c>
      <c r="W1018" t="s">
        <v>19</v>
      </c>
      <c r="X1018">
        <f t="shared" si="127"/>
        <v>2023</v>
      </c>
    </row>
    <row r="1019" spans="1:24" x14ac:dyDescent="0.25">
      <c r="A1019" s="10" t="str">
        <f t="shared" si="120"/>
        <v/>
      </c>
      <c r="B1019" s="10" t="str">
        <f t="shared" si="121"/>
        <v/>
      </c>
      <c r="C1019" s="10" t="str">
        <f t="shared" si="122"/>
        <v>Afternoon45042</v>
      </c>
      <c r="D1019" s="5" t="str">
        <f>IF('by region'!$C$2="Any","Any",'Fixture list'!W1019)&amp;M1019&amp;IF('by region'!$I$2="Any","Any",N1019)&amp;G1019</f>
        <v>AnyJumpAny45042</v>
      </c>
      <c r="E1019" s="5" t="e">
        <f>IF(I1019=#REF!,'Fixture list'!G1019,"")</f>
        <v>#REF!</v>
      </c>
      <c r="F1019" s="5" t="str">
        <f t="shared" si="123"/>
        <v>450423</v>
      </c>
      <c r="G1019" s="13">
        <v>45042</v>
      </c>
      <c r="H1019" s="14" t="s">
        <v>27</v>
      </c>
      <c r="I1019" s="14" t="s">
        <v>84</v>
      </c>
      <c r="J1019" s="14" t="s">
        <v>9</v>
      </c>
      <c r="K1019" s="14" t="s">
        <v>10</v>
      </c>
      <c r="L1019" s="14" t="s">
        <v>11</v>
      </c>
      <c r="M1019" s="14" t="s">
        <v>12</v>
      </c>
      <c r="N1019" s="14" t="s">
        <v>13</v>
      </c>
      <c r="O1019" s="14" t="s">
        <v>14</v>
      </c>
      <c r="P1019" s="14" t="s">
        <v>587</v>
      </c>
      <c r="Q1019" s="12">
        <f t="shared" si="124"/>
        <v>1</v>
      </c>
      <c r="R1019" s="12" cm="1">
        <f t="array" ref="R1019">SUMPRODUCT(($G$2:$G$3117=G1019)*(Q1019&gt;$Q$2:$Q$3117))+1</f>
        <v>1</v>
      </c>
      <c r="S1019" s="12">
        <f t="shared" si="125"/>
        <v>101310</v>
      </c>
      <c r="T1019" cm="1">
        <f t="array" ref="T1019">SUMPRODUCT(($G$2:$G$3117=G1019)*(S1019&gt;$S$2:$S$3117))+1</f>
        <v>3</v>
      </c>
      <c r="U1019" t="str">
        <f t="shared" si="126"/>
        <v xml:space="preserve">Perth </v>
      </c>
      <c r="V1019">
        <v>0</v>
      </c>
      <c r="W1019" t="s">
        <v>19</v>
      </c>
      <c r="X1019">
        <f t="shared" si="127"/>
        <v>2023</v>
      </c>
    </row>
    <row r="1020" spans="1:24" x14ac:dyDescent="0.25">
      <c r="A1020" s="10" t="str">
        <f t="shared" si="120"/>
        <v/>
      </c>
      <c r="B1020" s="10" t="str">
        <f t="shared" si="121"/>
        <v/>
      </c>
      <c r="C1020" s="10" t="str">
        <f t="shared" si="122"/>
        <v>Afternoon45043</v>
      </c>
      <c r="D1020" s="5" t="str">
        <f>IF('by region'!$C$2="Any","Any",'Fixture list'!W1020)&amp;M1020&amp;IF('by region'!$I$2="Any","Any",N1020)&amp;G1020</f>
        <v>AnyJumpAny45043</v>
      </c>
      <c r="E1020" s="5" t="e">
        <f>IF(I1020=#REF!,'Fixture list'!G1020,"")</f>
        <v>#REF!</v>
      </c>
      <c r="F1020" s="5" t="str">
        <f t="shared" si="123"/>
        <v>450432</v>
      </c>
      <c r="G1020" s="13">
        <v>45043</v>
      </c>
      <c r="H1020" s="14" t="s">
        <v>34</v>
      </c>
      <c r="I1020" s="14" t="s">
        <v>84</v>
      </c>
      <c r="J1020" s="14" t="s">
        <v>9</v>
      </c>
      <c r="K1020" s="14" t="s">
        <v>10</v>
      </c>
      <c r="L1020" s="14" t="s">
        <v>11</v>
      </c>
      <c r="M1020" s="14" t="s">
        <v>12</v>
      </c>
      <c r="N1020" s="14" t="s">
        <v>13</v>
      </c>
      <c r="O1020" s="14" t="s">
        <v>14</v>
      </c>
      <c r="P1020" s="14" t="s">
        <v>590</v>
      </c>
      <c r="Q1020" s="12">
        <f t="shared" si="124"/>
        <v>1</v>
      </c>
      <c r="R1020" s="12" cm="1">
        <f t="array" ref="R1020">SUMPRODUCT(($G$2:$G$3117=G1020)*(Q1020&gt;$Q$2:$Q$3117))+1</f>
        <v>1</v>
      </c>
      <c r="S1020" s="12">
        <f t="shared" si="125"/>
        <v>101311</v>
      </c>
      <c r="T1020" cm="1">
        <f t="array" ref="T1020">SUMPRODUCT(($G$2:$G$3117=G1020)*(S1020&gt;$S$2:$S$3117))+1</f>
        <v>2</v>
      </c>
      <c r="U1020" t="str">
        <f t="shared" si="126"/>
        <v xml:space="preserve">Perth </v>
      </c>
      <c r="V1020">
        <v>0</v>
      </c>
      <c r="W1020" t="s">
        <v>11</v>
      </c>
      <c r="X1020">
        <f t="shared" si="127"/>
        <v>2023</v>
      </c>
    </row>
    <row r="1021" spans="1:24" x14ac:dyDescent="0.25">
      <c r="A1021" s="10" t="str">
        <f t="shared" si="120"/>
        <v/>
      </c>
      <c r="B1021" s="10" t="str">
        <f t="shared" si="121"/>
        <v/>
      </c>
      <c r="C1021" s="10" t="str">
        <f t="shared" si="122"/>
        <v>Afternoon45044</v>
      </c>
      <c r="D1021" s="5" t="str">
        <f>IF('by region'!$C$2="Any","Any",'Fixture list'!W1021)&amp;M1021&amp;IF('by region'!$I$2="Any","Any",N1021)&amp;G1021</f>
        <v>AnyJumpAny45044</v>
      </c>
      <c r="E1021" s="5" t="e">
        <f>IF(I1021=#REF!,'Fixture list'!G1021,"")</f>
        <v>#REF!</v>
      </c>
      <c r="F1021" s="5" t="str">
        <f t="shared" si="123"/>
        <v>450441</v>
      </c>
      <c r="G1021" s="13">
        <v>45044</v>
      </c>
      <c r="H1021" s="14" t="s">
        <v>35</v>
      </c>
      <c r="I1021" s="14" t="s">
        <v>84</v>
      </c>
      <c r="J1021" s="14" t="s">
        <v>9</v>
      </c>
      <c r="K1021" s="14" t="s">
        <v>10</v>
      </c>
      <c r="L1021" s="14" t="s">
        <v>11</v>
      </c>
      <c r="M1021" s="14" t="s">
        <v>12</v>
      </c>
      <c r="N1021" s="14" t="s">
        <v>13</v>
      </c>
      <c r="O1021" s="14" t="s">
        <v>14</v>
      </c>
      <c r="P1021" s="14" t="s">
        <v>596</v>
      </c>
      <c r="Q1021" s="12">
        <f t="shared" si="124"/>
        <v>1</v>
      </c>
      <c r="R1021" s="12" cm="1">
        <f t="array" ref="R1021">SUMPRODUCT(($G$2:$G$3117=G1021)*(Q1021&gt;$Q$2:$Q$3117))+1</f>
        <v>1</v>
      </c>
      <c r="S1021" s="12">
        <f t="shared" si="125"/>
        <v>101312</v>
      </c>
      <c r="T1021" cm="1">
        <f t="array" ref="T1021">SUMPRODUCT(($G$2:$G$3117=G1021)*(S1021&gt;$S$2:$S$3117))+1</f>
        <v>1</v>
      </c>
      <c r="U1021" t="str">
        <f t="shared" si="126"/>
        <v xml:space="preserve">Perth </v>
      </c>
      <c r="V1021">
        <v>0</v>
      </c>
      <c r="W1021" t="s">
        <v>17</v>
      </c>
      <c r="X1021">
        <f t="shared" si="127"/>
        <v>2023</v>
      </c>
    </row>
    <row r="1022" spans="1:24" x14ac:dyDescent="0.25">
      <c r="A1022" s="10" t="str">
        <f t="shared" si="120"/>
        <v/>
      </c>
      <c r="B1022" s="10" t="str">
        <f t="shared" si="121"/>
        <v/>
      </c>
      <c r="C1022" s="10" t="str">
        <f t="shared" si="122"/>
        <v>Evening45063</v>
      </c>
      <c r="D1022" s="5" t="str">
        <f>IF('by region'!$C$2="Any","Any",'Fixture list'!W1022)&amp;M1022&amp;IF('by region'!$I$2="Any","Any",N1022)&amp;G1022</f>
        <v>AnyJumpAny45063</v>
      </c>
      <c r="E1022" s="5" t="e">
        <f>IF(I1022=#REF!,'Fixture list'!G1022,"")</f>
        <v>#REF!</v>
      </c>
      <c r="F1022" s="5" t="str">
        <f t="shared" si="123"/>
        <v>450635</v>
      </c>
      <c r="G1022" s="13">
        <v>45063</v>
      </c>
      <c r="H1022" s="14" t="s">
        <v>27</v>
      </c>
      <c r="I1022" s="14" t="s">
        <v>84</v>
      </c>
      <c r="J1022" s="14" t="s">
        <v>80</v>
      </c>
      <c r="K1022" s="14" t="s">
        <v>10</v>
      </c>
      <c r="L1022" s="14" t="s">
        <v>11</v>
      </c>
      <c r="M1022" s="14" t="s">
        <v>12</v>
      </c>
      <c r="N1022" s="14" t="s">
        <v>13</v>
      </c>
      <c r="O1022" s="14" t="s">
        <v>14</v>
      </c>
      <c r="P1022" s="14" t="s">
        <v>685</v>
      </c>
      <c r="Q1022" s="12">
        <f t="shared" si="124"/>
        <v>2</v>
      </c>
      <c r="R1022" s="12" cm="1">
        <f t="array" ref="R1022">SUMPRODUCT(($G$2:$G$3117=G1022)*(Q1022&gt;$Q$2:$Q$3117))+1</f>
        <v>4</v>
      </c>
      <c r="S1022" s="12">
        <f t="shared" si="125"/>
        <v>401313</v>
      </c>
      <c r="T1022" cm="1">
        <f t="array" ref="T1022">SUMPRODUCT(($G$2:$G$3117=G1022)*(S1022&gt;$S$2:$S$3117))+1</f>
        <v>5</v>
      </c>
      <c r="U1022" t="str">
        <f t="shared" si="126"/>
        <v>Perth †</v>
      </c>
      <c r="V1022">
        <v>0</v>
      </c>
      <c r="W1022" t="s">
        <v>11</v>
      </c>
      <c r="X1022">
        <f t="shared" si="127"/>
        <v>2023</v>
      </c>
    </row>
    <row r="1023" spans="1:24" x14ac:dyDescent="0.25">
      <c r="A1023" s="10" t="str">
        <f t="shared" si="120"/>
        <v/>
      </c>
      <c r="B1023" s="10" t="str">
        <f t="shared" si="121"/>
        <v/>
      </c>
      <c r="C1023" s="10" t="str">
        <f t="shared" si="122"/>
        <v>Afternoon45064</v>
      </c>
      <c r="D1023" s="5" t="str">
        <f>IF('by region'!$C$2="Any","Any",'Fixture list'!W1023)&amp;M1023&amp;IF('by region'!$I$2="Any","Any",N1023)&amp;G1023</f>
        <v>AnyJumpAny45064</v>
      </c>
      <c r="E1023" s="5" t="e">
        <f>IF(I1023=#REF!,'Fixture list'!G1023,"")</f>
        <v>#REF!</v>
      </c>
      <c r="F1023" s="5" t="str">
        <f t="shared" si="123"/>
        <v>450641</v>
      </c>
      <c r="G1023" s="13">
        <v>45064</v>
      </c>
      <c r="H1023" s="14" t="s">
        <v>34</v>
      </c>
      <c r="I1023" s="14" t="s">
        <v>84</v>
      </c>
      <c r="J1023" s="14" t="s">
        <v>9</v>
      </c>
      <c r="K1023" s="14" t="s">
        <v>10</v>
      </c>
      <c r="L1023" s="14" t="s">
        <v>11</v>
      </c>
      <c r="M1023" s="14" t="s">
        <v>12</v>
      </c>
      <c r="N1023" s="14" t="s">
        <v>13</v>
      </c>
      <c r="O1023" s="14" t="s">
        <v>14</v>
      </c>
      <c r="P1023" s="14" t="s">
        <v>691</v>
      </c>
      <c r="Q1023" s="12">
        <f t="shared" si="124"/>
        <v>1</v>
      </c>
      <c r="R1023" s="12" cm="1">
        <f t="array" ref="R1023">SUMPRODUCT(($G$2:$G$3117=G1023)*(Q1023&gt;$Q$2:$Q$3117))+1</f>
        <v>1</v>
      </c>
      <c r="S1023" s="12">
        <f t="shared" si="125"/>
        <v>101314</v>
      </c>
      <c r="T1023" cm="1">
        <f t="array" ref="T1023">SUMPRODUCT(($G$2:$G$3117=G1023)*(S1023&gt;$S$2:$S$3117))+1</f>
        <v>1</v>
      </c>
      <c r="U1023" t="str">
        <f t="shared" si="126"/>
        <v xml:space="preserve">Perth </v>
      </c>
      <c r="V1023">
        <v>0</v>
      </c>
      <c r="W1023" t="s">
        <v>19</v>
      </c>
      <c r="X1023">
        <f t="shared" si="127"/>
        <v>2023</v>
      </c>
    </row>
    <row r="1024" spans="1:24" x14ac:dyDescent="0.25">
      <c r="A1024" s="10" t="str">
        <f t="shared" si="120"/>
        <v/>
      </c>
      <c r="B1024" s="10" t="str">
        <f t="shared" si="121"/>
        <v/>
      </c>
      <c r="C1024" s="10" t="str">
        <f t="shared" si="122"/>
        <v>Afternoon45088</v>
      </c>
      <c r="D1024" s="5" t="str">
        <f>IF('by region'!$C$2="Any","Any",'Fixture list'!W1024)&amp;M1024&amp;IF('by region'!$I$2="Any","Any",N1024)&amp;G1024</f>
        <v>AnyJumpAny45088</v>
      </c>
      <c r="E1024" s="5" t="e">
        <f>IF(I1024=#REF!,'Fixture list'!G1024,"")</f>
        <v>#REF!</v>
      </c>
      <c r="F1024" s="5" t="str">
        <f t="shared" si="123"/>
        <v>450882</v>
      </c>
      <c r="G1024" s="13">
        <v>45088</v>
      </c>
      <c r="H1024" s="14" t="s">
        <v>40</v>
      </c>
      <c r="I1024" s="14" t="s">
        <v>84</v>
      </c>
      <c r="J1024" s="14" t="s">
        <v>9</v>
      </c>
      <c r="K1024" s="14" t="s">
        <v>10</v>
      </c>
      <c r="L1024" s="14" t="s">
        <v>11</v>
      </c>
      <c r="M1024" s="14" t="s">
        <v>12</v>
      </c>
      <c r="N1024" s="14" t="s">
        <v>13</v>
      </c>
      <c r="O1024" s="14" t="s">
        <v>14</v>
      </c>
      <c r="P1024" s="14" t="s">
        <v>806</v>
      </c>
      <c r="Q1024" s="12">
        <f t="shared" si="124"/>
        <v>1</v>
      </c>
      <c r="R1024" s="12" cm="1">
        <f t="array" ref="R1024">SUMPRODUCT(($G$2:$G$3117=G1024)*(Q1024&gt;$Q$2:$Q$3117))+1</f>
        <v>1</v>
      </c>
      <c r="S1024" s="12">
        <f t="shared" si="125"/>
        <v>101321</v>
      </c>
      <c r="T1024" cm="1">
        <f t="array" ref="T1024">SUMPRODUCT(($G$2:$G$3117=G1024)*(S1024&gt;$S$2:$S$3117))+1</f>
        <v>2</v>
      </c>
      <c r="U1024" t="str">
        <f t="shared" si="126"/>
        <v xml:space="preserve">Perth </v>
      </c>
      <c r="V1024">
        <v>0</v>
      </c>
      <c r="W1024" t="s">
        <v>17</v>
      </c>
      <c r="X1024">
        <f t="shared" si="127"/>
        <v>2023</v>
      </c>
    </row>
    <row r="1025" spans="1:24" x14ac:dyDescent="0.25">
      <c r="A1025" s="10" t="str">
        <f t="shared" si="120"/>
        <v/>
      </c>
      <c r="B1025" s="10" t="str">
        <f t="shared" si="121"/>
        <v/>
      </c>
      <c r="C1025" s="10" t="str">
        <f t="shared" si="122"/>
        <v>Afternoon45101</v>
      </c>
      <c r="D1025" s="5" t="str">
        <f>IF('by region'!$C$2="Any","Any",'Fixture list'!W1025)&amp;M1025&amp;IF('by region'!$I$2="Any","Any",N1025)&amp;G1025</f>
        <v>AnyJumpAny45101</v>
      </c>
      <c r="E1025" s="5" t="e">
        <f>IF(I1025=#REF!,'Fixture list'!G1025,"")</f>
        <v>#REF!</v>
      </c>
      <c r="F1025" s="5" t="str">
        <f t="shared" si="123"/>
        <v>451017</v>
      </c>
      <c r="G1025" s="13">
        <v>45101</v>
      </c>
      <c r="H1025" s="14" t="s">
        <v>37</v>
      </c>
      <c r="I1025" s="14" t="s">
        <v>84</v>
      </c>
      <c r="J1025" s="14" t="s">
        <v>9</v>
      </c>
      <c r="K1025" s="14" t="s">
        <v>10</v>
      </c>
      <c r="L1025" s="14" t="s">
        <v>11</v>
      </c>
      <c r="M1025" s="14" t="s">
        <v>12</v>
      </c>
      <c r="N1025" s="14" t="s">
        <v>13</v>
      </c>
      <c r="O1025" s="14" t="s">
        <v>21</v>
      </c>
      <c r="P1025" s="14" t="s">
        <v>872</v>
      </c>
      <c r="Q1025" s="12">
        <f t="shared" si="124"/>
        <v>1</v>
      </c>
      <c r="R1025" s="12" cm="1">
        <f t="array" ref="R1025">SUMPRODUCT(($G$2:$G$3117=G1025)*(Q1025&gt;$Q$2:$Q$3117))+1</f>
        <v>1</v>
      </c>
      <c r="S1025" s="12">
        <f t="shared" si="125"/>
        <v>988006</v>
      </c>
      <c r="T1025" cm="1">
        <f t="array" ref="T1025">SUMPRODUCT(($G$2:$G$3117=G1025)*(S1025&gt;$S$2:$S$3117))+1</f>
        <v>7</v>
      </c>
      <c r="U1025" t="str">
        <f t="shared" si="126"/>
        <v xml:space="preserve">Perth </v>
      </c>
      <c r="V1025">
        <v>0</v>
      </c>
      <c r="W1025" t="s">
        <v>19</v>
      </c>
      <c r="X1025">
        <f t="shared" si="127"/>
        <v>2023</v>
      </c>
    </row>
    <row r="1026" spans="1:24" x14ac:dyDescent="0.25">
      <c r="A1026" s="10" t="str">
        <f t="shared" ref="A1026:A1089" si="128">IF(YEAR(G1026)=2024,P1026,"")</f>
        <v/>
      </c>
      <c r="B1026" s="10" t="str">
        <f t="shared" ref="B1026:B1089" si="129">IF(YEAR(G1026)=2025,P1026,"")</f>
        <v/>
      </c>
      <c r="C1026" s="10" t="str">
        <f t="shared" ref="C1026:C1089" si="130">J1026&amp;G1026</f>
        <v>Afternoon45113</v>
      </c>
      <c r="D1026" s="5" t="str">
        <f>IF('by region'!$C$2="Any","Any",'Fixture list'!W1026)&amp;M1026&amp;IF('by region'!$I$2="Any","Any",N1026)&amp;G1026</f>
        <v>AnyJumpAny45113</v>
      </c>
      <c r="E1026" s="5" t="e">
        <f>IF(I1026=#REF!,'Fixture list'!G1026,"")</f>
        <v>#REF!</v>
      </c>
      <c r="F1026" s="5" t="str">
        <f t="shared" ref="F1026:F1089" si="131">G1026&amp;T1026</f>
        <v>451132</v>
      </c>
      <c r="G1026" s="13">
        <v>45113</v>
      </c>
      <c r="H1026" s="14" t="s">
        <v>34</v>
      </c>
      <c r="I1026" s="14" t="s">
        <v>84</v>
      </c>
      <c r="J1026" s="14" t="s">
        <v>9</v>
      </c>
      <c r="K1026" s="14" t="s">
        <v>10</v>
      </c>
      <c r="L1026" s="14" t="s">
        <v>11</v>
      </c>
      <c r="M1026" s="14" t="s">
        <v>12</v>
      </c>
      <c r="N1026" s="14" t="s">
        <v>13</v>
      </c>
      <c r="O1026" s="14" t="s">
        <v>14</v>
      </c>
      <c r="P1026" s="14" t="s">
        <v>926</v>
      </c>
      <c r="Q1026" s="12">
        <f t="shared" ref="Q1026:Q1089" si="132">IF(J1026="Afternoon",1,IF(J1026="Evening",2,IF(J1026="Floodlit",3,4)))</f>
        <v>1</v>
      </c>
      <c r="R1026" s="12" cm="1">
        <f t="array" ref="R1026">SUMPRODUCT(($G$2:$G$3117=G1026)*(Q1026&gt;$Q$2:$Q$3117))+1</f>
        <v>1</v>
      </c>
      <c r="S1026" s="12">
        <f t="shared" ref="S1026:S1089" si="133">(R1026*100000)+P1026</f>
        <v>101316</v>
      </c>
      <c r="T1026" cm="1">
        <f t="array" ref="T1026">SUMPRODUCT(($G$2:$G$3117=G1026)*(S1026&gt;$S$2:$S$3117))+1</f>
        <v>2</v>
      </c>
      <c r="U1026" t="str">
        <f t="shared" ref="U1026:U1089" si="134">_xlfn.CONCAT(IF(M1026="Flat",UPPER(I1026),I1026)," ",IF(J1026="Evening","†",IF(J1026="Floodlit","#","")))</f>
        <v xml:space="preserve">Perth </v>
      </c>
      <c r="V1026">
        <v>0</v>
      </c>
      <c r="W1026" t="s">
        <v>19</v>
      </c>
      <c r="X1026">
        <f t="shared" ref="X1026:X1089" si="135">YEAR(G1026)</f>
        <v>2023</v>
      </c>
    </row>
    <row r="1027" spans="1:24" x14ac:dyDescent="0.25">
      <c r="A1027" s="10" t="str">
        <f t="shared" si="128"/>
        <v/>
      </c>
      <c r="B1027" s="10" t="str">
        <f t="shared" si="129"/>
        <v/>
      </c>
      <c r="C1027" s="10" t="str">
        <f t="shared" si="130"/>
        <v>Afternoon45123</v>
      </c>
      <c r="D1027" s="5" t="str">
        <f>IF('by region'!$C$2="Any","Any",'Fixture list'!W1027)&amp;M1027&amp;IF('by region'!$I$2="Any","Any",N1027)&amp;G1027</f>
        <v>AnyJumpAny45123</v>
      </c>
      <c r="E1027" s="5" t="e">
        <f>IF(I1027=#REF!,'Fixture list'!G1027,"")</f>
        <v>#REF!</v>
      </c>
      <c r="F1027" s="5" t="str">
        <f t="shared" si="131"/>
        <v>451231</v>
      </c>
      <c r="G1027" s="13">
        <v>45123</v>
      </c>
      <c r="H1027" s="14" t="s">
        <v>40</v>
      </c>
      <c r="I1027" s="14" t="s">
        <v>84</v>
      </c>
      <c r="J1027" s="14" t="s">
        <v>9</v>
      </c>
      <c r="K1027" s="14" t="s">
        <v>10</v>
      </c>
      <c r="L1027" s="14" t="s">
        <v>11</v>
      </c>
      <c r="M1027" s="14" t="s">
        <v>12</v>
      </c>
      <c r="N1027" s="14" t="s">
        <v>13</v>
      </c>
      <c r="O1027" s="14" t="s">
        <v>14</v>
      </c>
      <c r="P1027" s="14" t="s">
        <v>970</v>
      </c>
      <c r="Q1027" s="12">
        <f t="shared" si="132"/>
        <v>1</v>
      </c>
      <c r="R1027" s="12" cm="1">
        <f t="array" ref="R1027">SUMPRODUCT(($G$2:$G$3117=G1027)*(Q1027&gt;$Q$2:$Q$3117))+1</f>
        <v>1</v>
      </c>
      <c r="S1027" s="12">
        <f t="shared" si="133"/>
        <v>101320</v>
      </c>
      <c r="T1027" cm="1">
        <f t="array" ref="T1027">SUMPRODUCT(($G$2:$G$3117=G1027)*(S1027&gt;$S$2:$S$3117))+1</f>
        <v>1</v>
      </c>
      <c r="U1027" t="str">
        <f t="shared" si="134"/>
        <v xml:space="preserve">Perth </v>
      </c>
      <c r="V1027">
        <v>0</v>
      </c>
      <c r="W1027" t="s">
        <v>19</v>
      </c>
      <c r="X1027">
        <f t="shared" si="135"/>
        <v>2023</v>
      </c>
    </row>
    <row r="1028" spans="1:24" x14ac:dyDescent="0.25">
      <c r="A1028" s="10" t="str">
        <f t="shared" si="128"/>
        <v/>
      </c>
      <c r="B1028" s="10" t="str">
        <f t="shared" si="129"/>
        <v/>
      </c>
      <c r="C1028" s="10" t="str">
        <f t="shared" si="130"/>
        <v>Evening45139</v>
      </c>
      <c r="D1028" s="5" t="str">
        <f>IF('by region'!$C$2="Any","Any",'Fixture list'!W1028)&amp;M1028&amp;IF('by region'!$I$2="Any","Any",N1028)&amp;G1028</f>
        <v>AnyJumpAny45139</v>
      </c>
      <c r="E1028" s="5" t="e">
        <f>IF(I1028=#REF!,'Fixture list'!G1028,"")</f>
        <v>#REF!</v>
      </c>
      <c r="F1028" s="5" t="str">
        <f t="shared" si="131"/>
        <v>451395</v>
      </c>
      <c r="G1028" s="13">
        <v>45139</v>
      </c>
      <c r="H1028" s="14" t="s">
        <v>7</v>
      </c>
      <c r="I1028" s="14" t="s">
        <v>84</v>
      </c>
      <c r="J1028" s="14" t="s">
        <v>80</v>
      </c>
      <c r="K1028" s="14" t="s">
        <v>30</v>
      </c>
      <c r="L1028" s="14" t="s">
        <v>30</v>
      </c>
      <c r="M1028" s="14" t="s">
        <v>12</v>
      </c>
      <c r="N1028" s="14" t="s">
        <v>30</v>
      </c>
      <c r="O1028" s="14" t="s">
        <v>21</v>
      </c>
      <c r="P1028" s="14" t="s">
        <v>1045</v>
      </c>
      <c r="Q1028" s="12">
        <f t="shared" si="132"/>
        <v>2</v>
      </c>
      <c r="R1028" s="12" cm="1">
        <f t="array" ref="R1028">SUMPRODUCT(($G$2:$G$3117=G1028)*(Q1028&gt;$Q$2:$Q$3117))+1</f>
        <v>4</v>
      </c>
      <c r="S1028" s="12">
        <f t="shared" si="133"/>
        <v>411612</v>
      </c>
      <c r="T1028" cm="1">
        <f t="array" ref="T1028">SUMPRODUCT(($G$2:$G$3117=G1028)*(S1028&gt;$S$2:$S$3117))+1</f>
        <v>5</v>
      </c>
      <c r="U1028" t="str">
        <f t="shared" si="134"/>
        <v>Perth †</v>
      </c>
      <c r="V1028">
        <v>0</v>
      </c>
      <c r="W1028" t="s">
        <v>19</v>
      </c>
      <c r="X1028">
        <f t="shared" si="135"/>
        <v>2023</v>
      </c>
    </row>
    <row r="1029" spans="1:24" x14ac:dyDescent="0.25">
      <c r="A1029" s="10" t="str">
        <f t="shared" si="128"/>
        <v/>
      </c>
      <c r="B1029" s="10" t="str">
        <f t="shared" si="129"/>
        <v/>
      </c>
      <c r="C1029" s="10" t="str">
        <f t="shared" si="130"/>
        <v>Afternoon45140</v>
      </c>
      <c r="D1029" s="5" t="str">
        <f>IF('by region'!$C$2="Any","Any",'Fixture list'!W1029)&amp;M1029&amp;IF('by region'!$I$2="Any","Any",N1029)&amp;G1029</f>
        <v>AnyJumpAny45140</v>
      </c>
      <c r="E1029" s="5" t="e">
        <f>IF(I1029=#REF!,'Fixture list'!G1029,"")</f>
        <v>#REF!</v>
      </c>
      <c r="F1029" s="5" t="str">
        <f t="shared" si="131"/>
        <v>451403</v>
      </c>
      <c r="G1029" s="13">
        <v>45140</v>
      </c>
      <c r="H1029" s="14" t="s">
        <v>27</v>
      </c>
      <c r="I1029" s="14" t="s">
        <v>84</v>
      </c>
      <c r="J1029" s="14" t="s">
        <v>9</v>
      </c>
      <c r="K1029" s="14" t="s">
        <v>30</v>
      </c>
      <c r="L1029" s="14" t="s">
        <v>30</v>
      </c>
      <c r="M1029" s="14" t="s">
        <v>12</v>
      </c>
      <c r="N1029" s="14" t="s">
        <v>30</v>
      </c>
      <c r="O1029" s="14" t="s">
        <v>21</v>
      </c>
      <c r="P1029" s="14" t="s">
        <v>1051</v>
      </c>
      <c r="Q1029" s="12">
        <f t="shared" si="132"/>
        <v>1</v>
      </c>
      <c r="R1029" s="12" cm="1">
        <f t="array" ref="R1029">SUMPRODUCT(($G$2:$G$3117=G1029)*(Q1029&gt;$Q$2:$Q$3117))+1</f>
        <v>1</v>
      </c>
      <c r="S1029" s="12">
        <f t="shared" si="133"/>
        <v>101518</v>
      </c>
      <c r="T1029" cm="1">
        <f t="array" ref="T1029">SUMPRODUCT(($G$2:$G$3117=G1029)*(S1029&gt;$S$2:$S$3117))+1</f>
        <v>3</v>
      </c>
      <c r="U1029" t="str">
        <f t="shared" si="134"/>
        <v xml:space="preserve">Perth </v>
      </c>
      <c r="V1029">
        <v>0</v>
      </c>
      <c r="W1029" t="s">
        <v>17</v>
      </c>
      <c r="X1029">
        <f t="shared" si="135"/>
        <v>2023</v>
      </c>
    </row>
    <row r="1030" spans="1:24" x14ac:dyDescent="0.25">
      <c r="A1030" s="10" t="str">
        <f t="shared" si="128"/>
        <v/>
      </c>
      <c r="B1030" s="10" t="str">
        <f t="shared" si="129"/>
        <v/>
      </c>
      <c r="C1030" s="10" t="str">
        <f t="shared" si="130"/>
        <v>Afternoon45157</v>
      </c>
      <c r="D1030" s="5" t="str">
        <f>IF('by region'!$C$2="Any","Any",'Fixture list'!W1030)&amp;M1030&amp;IF('by region'!$I$2="Any","Any",N1030)&amp;G1030</f>
        <v>AnyJumpAny45157</v>
      </c>
      <c r="E1030" s="5" t="e">
        <f>IF(I1030=#REF!,'Fixture list'!G1030,"")</f>
        <v>#REF!</v>
      </c>
      <c r="F1030" s="5" t="str">
        <f t="shared" si="131"/>
        <v>451577</v>
      </c>
      <c r="G1030" s="13">
        <v>45157</v>
      </c>
      <c r="H1030" s="14" t="s">
        <v>37</v>
      </c>
      <c r="I1030" s="14" t="s">
        <v>84</v>
      </c>
      <c r="J1030" s="14" t="s">
        <v>9</v>
      </c>
      <c r="K1030" s="14" t="s">
        <v>10</v>
      </c>
      <c r="L1030" s="14" t="s">
        <v>11</v>
      </c>
      <c r="M1030" s="14" t="s">
        <v>12</v>
      </c>
      <c r="N1030" s="14" t="s">
        <v>13</v>
      </c>
      <c r="O1030" s="14" t="s">
        <v>21</v>
      </c>
      <c r="P1030" s="14" t="s">
        <v>1131</v>
      </c>
      <c r="Q1030" s="12">
        <f t="shared" si="132"/>
        <v>1</v>
      </c>
      <c r="R1030" s="12" cm="1">
        <f t="array" ref="R1030">SUMPRODUCT(($G$2:$G$3117=G1030)*(Q1030&gt;$Q$2:$Q$3117))+1</f>
        <v>1</v>
      </c>
      <c r="S1030" s="12">
        <f t="shared" si="133"/>
        <v>988009</v>
      </c>
      <c r="T1030" cm="1">
        <f t="array" ref="T1030">SUMPRODUCT(($G$2:$G$3117=G1030)*(S1030&gt;$S$2:$S$3117))+1</f>
        <v>7</v>
      </c>
      <c r="U1030" t="str">
        <f t="shared" si="134"/>
        <v xml:space="preserve">Perth </v>
      </c>
      <c r="V1030">
        <v>0</v>
      </c>
      <c r="W1030" t="s">
        <v>30</v>
      </c>
      <c r="X1030">
        <f t="shared" si="135"/>
        <v>2023</v>
      </c>
    </row>
    <row r="1031" spans="1:24" x14ac:dyDescent="0.25">
      <c r="A1031" s="10" t="str">
        <f t="shared" si="128"/>
        <v/>
      </c>
      <c r="B1031" s="10" t="str">
        <f t="shared" si="129"/>
        <v/>
      </c>
      <c r="C1031" s="10" t="str">
        <f t="shared" si="130"/>
        <v>Afternoon45180</v>
      </c>
      <c r="D1031" s="5" t="str">
        <f>IF('by region'!$C$2="Any","Any",'Fixture list'!W1031)&amp;M1031&amp;IF('by region'!$I$2="Any","Any",N1031)&amp;G1031</f>
        <v>AnyJumpAny45180</v>
      </c>
      <c r="E1031" s="5" t="e">
        <f>IF(I1031=#REF!,'Fixture list'!G1031,"")</f>
        <v>#REF!</v>
      </c>
      <c r="F1031" s="5" t="str">
        <f t="shared" si="131"/>
        <v>451803</v>
      </c>
      <c r="G1031" s="13">
        <v>45180</v>
      </c>
      <c r="H1031" s="14" t="s">
        <v>42</v>
      </c>
      <c r="I1031" s="14" t="s">
        <v>84</v>
      </c>
      <c r="J1031" s="14" t="s">
        <v>9</v>
      </c>
      <c r="K1031" s="14" t="s">
        <v>10</v>
      </c>
      <c r="L1031" s="14" t="s">
        <v>11</v>
      </c>
      <c r="M1031" s="14" t="s">
        <v>12</v>
      </c>
      <c r="N1031" s="14" t="s">
        <v>13</v>
      </c>
      <c r="O1031" s="14" t="s">
        <v>14</v>
      </c>
      <c r="P1031" s="14" t="s">
        <v>1231</v>
      </c>
      <c r="Q1031" s="12">
        <f t="shared" si="132"/>
        <v>1</v>
      </c>
      <c r="R1031" s="12" cm="1">
        <f t="array" ref="R1031">SUMPRODUCT(($G$2:$G$3117=G1031)*(Q1031&gt;$Q$2:$Q$3117))+1</f>
        <v>1</v>
      </c>
      <c r="S1031" s="12">
        <f t="shared" si="133"/>
        <v>101317</v>
      </c>
      <c r="T1031" cm="1">
        <f t="array" ref="T1031">SUMPRODUCT(($G$2:$G$3117=G1031)*(S1031&gt;$S$2:$S$3117))+1</f>
        <v>3</v>
      </c>
      <c r="U1031" t="str">
        <f t="shared" si="134"/>
        <v xml:space="preserve">Perth </v>
      </c>
      <c r="V1031">
        <v>0</v>
      </c>
      <c r="W1031" t="s">
        <v>19</v>
      </c>
      <c r="X1031">
        <f t="shared" si="135"/>
        <v>2023</v>
      </c>
    </row>
    <row r="1032" spans="1:24" x14ac:dyDescent="0.25">
      <c r="A1032" s="10" t="str">
        <f t="shared" si="128"/>
        <v/>
      </c>
      <c r="B1032" s="10" t="str">
        <f t="shared" si="129"/>
        <v/>
      </c>
      <c r="C1032" s="10" t="str">
        <f t="shared" si="130"/>
        <v>Afternoon45196</v>
      </c>
      <c r="D1032" s="5" t="str">
        <f>IF('by region'!$C$2="Any","Any",'Fixture list'!W1032)&amp;M1032&amp;IF('by region'!$I$2="Any","Any",N1032)&amp;G1032</f>
        <v>AnyJumpAny45196</v>
      </c>
      <c r="E1032" s="5" t="e">
        <f>IF(I1032=#REF!,'Fixture list'!G1032,"")</f>
        <v>#REF!</v>
      </c>
      <c r="F1032" s="5" t="str">
        <f t="shared" si="131"/>
        <v>451962</v>
      </c>
      <c r="G1032" s="13">
        <v>45196</v>
      </c>
      <c r="H1032" s="14" t="s">
        <v>27</v>
      </c>
      <c r="I1032" s="14" t="s">
        <v>84</v>
      </c>
      <c r="J1032" s="14" t="s">
        <v>9</v>
      </c>
      <c r="K1032" s="14" t="s">
        <v>10</v>
      </c>
      <c r="L1032" s="14" t="s">
        <v>30</v>
      </c>
      <c r="M1032" s="14" t="s">
        <v>12</v>
      </c>
      <c r="N1032" s="14" t="s">
        <v>13</v>
      </c>
      <c r="O1032" s="14" t="s">
        <v>14</v>
      </c>
      <c r="P1032" s="14" t="s">
        <v>1294</v>
      </c>
      <c r="Q1032" s="12">
        <f t="shared" si="132"/>
        <v>1</v>
      </c>
      <c r="R1032" s="12" cm="1">
        <f t="array" ref="R1032">SUMPRODUCT(($G$2:$G$3117=G1032)*(Q1032&gt;$Q$2:$Q$3117))+1</f>
        <v>1</v>
      </c>
      <c r="S1032" s="12">
        <f t="shared" si="133"/>
        <v>101318</v>
      </c>
      <c r="T1032" cm="1">
        <f t="array" ref="T1032">SUMPRODUCT(($G$2:$G$3117=G1032)*(S1032&gt;$S$2:$S$3117))+1</f>
        <v>2</v>
      </c>
      <c r="U1032" t="str">
        <f t="shared" si="134"/>
        <v xml:space="preserve">Perth </v>
      </c>
      <c r="V1032">
        <v>0</v>
      </c>
      <c r="W1032" t="s">
        <v>19</v>
      </c>
      <c r="X1032">
        <f t="shared" si="135"/>
        <v>2023</v>
      </c>
    </row>
    <row r="1033" spans="1:24" x14ac:dyDescent="0.25">
      <c r="A1033" s="10" t="str">
        <f t="shared" si="128"/>
        <v/>
      </c>
      <c r="B1033" s="10" t="str">
        <f t="shared" si="129"/>
        <v/>
      </c>
      <c r="C1033" s="10" t="str">
        <f t="shared" si="130"/>
        <v>Afternoon45197</v>
      </c>
      <c r="D1033" s="5" t="str">
        <f>IF('by region'!$C$2="Any","Any",'Fixture list'!W1033)&amp;M1033&amp;IF('by region'!$I$2="Any","Any",N1033)&amp;G1033</f>
        <v>AnyJumpAny45197</v>
      </c>
      <c r="E1033" s="5" t="e">
        <f>IF(I1033=#REF!,'Fixture list'!G1033,"")</f>
        <v>#REF!</v>
      </c>
      <c r="F1033" s="5" t="str">
        <f t="shared" si="131"/>
        <v>451972</v>
      </c>
      <c r="G1033" s="13">
        <v>45197</v>
      </c>
      <c r="H1033" s="14" t="s">
        <v>34</v>
      </c>
      <c r="I1033" s="14" t="s">
        <v>84</v>
      </c>
      <c r="J1033" s="14" t="s">
        <v>9</v>
      </c>
      <c r="K1033" s="14" t="s">
        <v>10</v>
      </c>
      <c r="L1033" s="14" t="s">
        <v>30</v>
      </c>
      <c r="M1033" s="14" t="s">
        <v>12</v>
      </c>
      <c r="N1033" s="14" t="s">
        <v>13</v>
      </c>
      <c r="O1033" s="14" t="s">
        <v>14</v>
      </c>
      <c r="P1033" s="14" t="s">
        <v>1298</v>
      </c>
      <c r="Q1033" s="12">
        <f t="shared" si="132"/>
        <v>1</v>
      </c>
      <c r="R1033" s="12" cm="1">
        <f t="array" ref="R1033">SUMPRODUCT(($G$2:$G$3117=G1033)*(Q1033&gt;$Q$2:$Q$3117))+1</f>
        <v>1</v>
      </c>
      <c r="S1033" s="12">
        <f t="shared" si="133"/>
        <v>101319</v>
      </c>
      <c r="T1033" cm="1">
        <f t="array" ref="T1033">SUMPRODUCT(($G$2:$G$3117=G1033)*(S1033&gt;$S$2:$S$3117))+1</f>
        <v>2</v>
      </c>
      <c r="U1033" t="str">
        <f t="shared" si="134"/>
        <v xml:space="preserve">Perth </v>
      </c>
      <c r="V1033">
        <v>0</v>
      </c>
      <c r="W1033" t="s">
        <v>17</v>
      </c>
      <c r="X1033">
        <f t="shared" si="135"/>
        <v>2023</v>
      </c>
    </row>
    <row r="1034" spans="1:24" x14ac:dyDescent="0.25">
      <c r="A1034" s="10" t="str">
        <f t="shared" si="128"/>
        <v/>
      </c>
      <c r="B1034" s="10" t="str">
        <f t="shared" si="129"/>
        <v/>
      </c>
      <c r="C1034" s="10" t="str">
        <f t="shared" si="130"/>
        <v>Afternoon44928</v>
      </c>
      <c r="D1034" s="5" t="str">
        <f>IF('by region'!$C$2="Any","Any",'Fixture list'!W1034)&amp;M1034&amp;IF('by region'!$I$2="Any","Any",N1034)&amp;G1034</f>
        <v>AnyJumpAny44928</v>
      </c>
      <c r="E1034" s="5" t="e">
        <f>IF(I1034=#REF!,'Fixture list'!G1034,"")</f>
        <v>#REF!</v>
      </c>
      <c r="F1034" s="5" t="str">
        <f t="shared" si="131"/>
        <v>449284</v>
      </c>
      <c r="G1034" s="13">
        <v>44928</v>
      </c>
      <c r="H1034" s="14" t="s">
        <v>42</v>
      </c>
      <c r="I1034" s="14" t="s">
        <v>41</v>
      </c>
      <c r="J1034" s="14" t="s">
        <v>9</v>
      </c>
      <c r="K1034" s="14" t="s">
        <v>10</v>
      </c>
      <c r="L1034" s="14" t="s">
        <v>19</v>
      </c>
      <c r="M1034" s="14" t="s">
        <v>12</v>
      </c>
      <c r="N1034" s="14" t="s">
        <v>13</v>
      </c>
      <c r="O1034" s="14" t="s">
        <v>14</v>
      </c>
      <c r="P1034" s="14" t="s">
        <v>169</v>
      </c>
      <c r="Q1034" s="12">
        <f t="shared" si="132"/>
        <v>1</v>
      </c>
      <c r="R1034" s="12" cm="1">
        <f t="array" ref="R1034">SUMPRODUCT(($G$2:$G$3117=G1034)*(Q1034&gt;$Q$2:$Q$3117))+1</f>
        <v>1</v>
      </c>
      <c r="S1034" s="12">
        <f t="shared" si="133"/>
        <v>101327</v>
      </c>
      <c r="T1034">
        <v>4</v>
      </c>
      <c r="U1034" t="str">
        <f t="shared" si="134"/>
        <v xml:space="preserve">Plumpton </v>
      </c>
      <c r="V1034">
        <v>0</v>
      </c>
      <c r="W1034" t="s">
        <v>17</v>
      </c>
      <c r="X1034">
        <f t="shared" si="135"/>
        <v>2023</v>
      </c>
    </row>
    <row r="1035" spans="1:24" x14ac:dyDescent="0.25">
      <c r="A1035" s="10" t="str">
        <f t="shared" si="128"/>
        <v/>
      </c>
      <c r="B1035" s="10" t="str">
        <f t="shared" si="129"/>
        <v/>
      </c>
      <c r="C1035" s="10" t="str">
        <f t="shared" si="130"/>
        <v>Afternoon44944</v>
      </c>
      <c r="D1035" s="5" t="str">
        <f>IF('by region'!$C$2="Any","Any",'Fixture list'!W1035)&amp;M1035&amp;IF('by region'!$I$2="Any","Any",N1035)&amp;G1035</f>
        <v>AnyJumpAny44944</v>
      </c>
      <c r="E1035" s="5" t="e">
        <f>IF(I1035=#REF!,'Fixture list'!G1035,"")</f>
        <v>#REF!</v>
      </c>
      <c r="F1035" s="5" t="str">
        <f t="shared" si="131"/>
        <v>449442</v>
      </c>
      <c r="G1035" s="13">
        <v>44944</v>
      </c>
      <c r="H1035" s="14" t="s">
        <v>27</v>
      </c>
      <c r="I1035" s="14" t="s">
        <v>41</v>
      </c>
      <c r="J1035" s="14" t="s">
        <v>9</v>
      </c>
      <c r="K1035" s="14" t="s">
        <v>10</v>
      </c>
      <c r="L1035" s="14" t="s">
        <v>19</v>
      </c>
      <c r="M1035" s="14" t="s">
        <v>12</v>
      </c>
      <c r="N1035" s="14" t="s">
        <v>13</v>
      </c>
      <c r="O1035" s="14" t="s">
        <v>14</v>
      </c>
      <c r="P1035" s="14" t="s">
        <v>226</v>
      </c>
      <c r="Q1035" s="12">
        <f t="shared" si="132"/>
        <v>1</v>
      </c>
      <c r="R1035" s="12" cm="1">
        <f t="array" ref="R1035">SUMPRODUCT(($G$2:$G$3117=G1035)*(Q1035&gt;$Q$2:$Q$3117))+1</f>
        <v>1</v>
      </c>
      <c r="S1035" s="12">
        <f t="shared" si="133"/>
        <v>101322</v>
      </c>
      <c r="T1035" cm="1">
        <f t="array" ref="T1035">SUMPRODUCT(($G$2:$G$3117=G1035)*(S1035&gt;$S$2:$S$3117))+1</f>
        <v>2</v>
      </c>
      <c r="U1035" t="str">
        <f t="shared" si="134"/>
        <v xml:space="preserve">Plumpton </v>
      </c>
      <c r="V1035">
        <v>0</v>
      </c>
      <c r="W1035" t="s">
        <v>17</v>
      </c>
      <c r="X1035">
        <f t="shared" si="135"/>
        <v>2023</v>
      </c>
    </row>
    <row r="1036" spans="1:24" x14ac:dyDescent="0.25">
      <c r="A1036" s="10" t="str">
        <f t="shared" si="128"/>
        <v/>
      </c>
      <c r="B1036" s="10" t="str">
        <f t="shared" si="129"/>
        <v/>
      </c>
      <c r="C1036" s="10" t="str">
        <f t="shared" si="130"/>
        <v>Afternoon44956</v>
      </c>
      <c r="D1036" s="5" t="str">
        <f>IF('by region'!$C$2="Any","Any",'Fixture list'!W1036)&amp;M1036&amp;IF('by region'!$I$2="Any","Any",N1036)&amp;G1036</f>
        <v>AnyJumpAny44956</v>
      </c>
      <c r="E1036" s="5" t="e">
        <f>IF(I1036=#REF!,'Fixture list'!G1036,"")</f>
        <v>#REF!</v>
      </c>
      <c r="F1036" s="5" t="str">
        <f t="shared" si="131"/>
        <v>449561</v>
      </c>
      <c r="G1036" s="13">
        <v>44956</v>
      </c>
      <c r="H1036" s="14" t="s">
        <v>42</v>
      </c>
      <c r="I1036" s="14" t="s">
        <v>41</v>
      </c>
      <c r="J1036" s="14" t="s">
        <v>9</v>
      </c>
      <c r="K1036" s="14" t="s">
        <v>10</v>
      </c>
      <c r="L1036" s="14" t="s">
        <v>19</v>
      </c>
      <c r="M1036" s="14" t="s">
        <v>12</v>
      </c>
      <c r="N1036" s="14" t="s">
        <v>13</v>
      </c>
      <c r="O1036" s="14" t="s">
        <v>14</v>
      </c>
      <c r="P1036" s="14" t="s">
        <v>269</v>
      </c>
      <c r="Q1036" s="12">
        <f t="shared" si="132"/>
        <v>1</v>
      </c>
      <c r="R1036" s="12" cm="1">
        <f t="array" ref="R1036">SUMPRODUCT(($G$2:$G$3117=G1036)*(Q1036&gt;$Q$2:$Q$3117))+1</f>
        <v>1</v>
      </c>
      <c r="S1036" s="12">
        <f t="shared" si="133"/>
        <v>101255</v>
      </c>
      <c r="T1036" cm="1">
        <f t="array" ref="T1036">SUMPRODUCT(($G$2:$G$3117=G1036)*(S1036&gt;$S$2:$S$3117))+1</f>
        <v>1</v>
      </c>
      <c r="U1036" t="str">
        <f t="shared" si="134"/>
        <v xml:space="preserve">Plumpton </v>
      </c>
      <c r="V1036">
        <v>0</v>
      </c>
      <c r="W1036" t="s">
        <v>30</v>
      </c>
      <c r="X1036">
        <f t="shared" si="135"/>
        <v>2023</v>
      </c>
    </row>
    <row r="1037" spans="1:24" x14ac:dyDescent="0.25">
      <c r="A1037" s="10" t="str">
        <f t="shared" si="128"/>
        <v/>
      </c>
      <c r="B1037" s="10" t="str">
        <f t="shared" si="129"/>
        <v/>
      </c>
      <c r="C1037" s="10" t="str">
        <f t="shared" si="130"/>
        <v>Afternoon44970</v>
      </c>
      <c r="D1037" s="5" t="str">
        <f>IF('by region'!$C$2="Any","Any",'Fixture list'!W1037)&amp;M1037&amp;IF('by region'!$I$2="Any","Any",N1037)&amp;G1037</f>
        <v>AnyJumpAny44970</v>
      </c>
      <c r="E1037" s="5" t="e">
        <f>IF(I1037=#REF!,'Fixture list'!G1037,"")</f>
        <v>#REF!</v>
      </c>
      <c r="F1037" s="5" t="str">
        <f t="shared" si="131"/>
        <v>449701</v>
      </c>
      <c r="G1037" s="13">
        <v>44970</v>
      </c>
      <c r="H1037" s="14" t="s">
        <v>42</v>
      </c>
      <c r="I1037" s="14" t="s">
        <v>41</v>
      </c>
      <c r="J1037" s="14" t="s">
        <v>9</v>
      </c>
      <c r="K1037" s="14" t="s">
        <v>10</v>
      </c>
      <c r="L1037" s="14" t="s">
        <v>19</v>
      </c>
      <c r="M1037" s="14" t="s">
        <v>12</v>
      </c>
      <c r="N1037" s="14" t="s">
        <v>13</v>
      </c>
      <c r="O1037" s="14" t="s">
        <v>14</v>
      </c>
      <c r="P1037" s="14" t="s">
        <v>319</v>
      </c>
      <c r="Q1037" s="12">
        <f t="shared" si="132"/>
        <v>1</v>
      </c>
      <c r="R1037" s="12" cm="1">
        <f t="array" ref="R1037">SUMPRODUCT(($G$2:$G$3117=G1037)*(Q1037&gt;$Q$2:$Q$3117))+1</f>
        <v>1</v>
      </c>
      <c r="S1037" s="12">
        <f t="shared" si="133"/>
        <v>101324</v>
      </c>
      <c r="T1037" cm="1">
        <f t="array" ref="T1037">SUMPRODUCT(($G$2:$G$3117=G1037)*(S1037&gt;$S$2:$S$3117))+1</f>
        <v>1</v>
      </c>
      <c r="U1037" t="str">
        <f t="shared" si="134"/>
        <v xml:space="preserve">Plumpton </v>
      </c>
      <c r="V1037">
        <v>0</v>
      </c>
      <c r="W1037" t="s">
        <v>17</v>
      </c>
      <c r="X1037">
        <f t="shared" si="135"/>
        <v>2023</v>
      </c>
    </row>
    <row r="1038" spans="1:24" x14ac:dyDescent="0.25">
      <c r="A1038" s="10" t="str">
        <f t="shared" si="128"/>
        <v/>
      </c>
      <c r="B1038" s="10" t="str">
        <f t="shared" si="129"/>
        <v/>
      </c>
      <c r="C1038" s="10" t="str">
        <f t="shared" si="130"/>
        <v>Afternoon44984</v>
      </c>
      <c r="D1038" s="5" t="str">
        <f>IF('by region'!$C$2="Any","Any",'Fixture list'!W1038)&amp;M1038&amp;IF('by region'!$I$2="Any","Any",N1038)&amp;G1038</f>
        <v>AnyJumpAny44984</v>
      </c>
      <c r="E1038" s="5" t="e">
        <f>IF(I1038=#REF!,'Fixture list'!G1038,"")</f>
        <v>#REF!</v>
      </c>
      <c r="F1038" s="5" t="str">
        <f t="shared" si="131"/>
        <v>449842</v>
      </c>
      <c r="G1038" s="13">
        <v>44984</v>
      </c>
      <c r="H1038" s="14" t="s">
        <v>42</v>
      </c>
      <c r="I1038" s="14" t="s">
        <v>41</v>
      </c>
      <c r="J1038" s="14" t="s">
        <v>9</v>
      </c>
      <c r="K1038" s="14" t="s">
        <v>10</v>
      </c>
      <c r="L1038" s="14" t="s">
        <v>19</v>
      </c>
      <c r="M1038" s="14" t="s">
        <v>12</v>
      </c>
      <c r="N1038" s="14" t="s">
        <v>13</v>
      </c>
      <c r="O1038" s="14" t="s">
        <v>14</v>
      </c>
      <c r="P1038" s="14" t="s">
        <v>369</v>
      </c>
      <c r="Q1038" s="12">
        <f t="shared" si="132"/>
        <v>1</v>
      </c>
      <c r="R1038" s="12" cm="1">
        <f t="array" ref="R1038">SUMPRODUCT(($G$2:$G$3117=G1038)*(Q1038&gt;$Q$2:$Q$3117))+1</f>
        <v>1</v>
      </c>
      <c r="S1038" s="12">
        <f t="shared" si="133"/>
        <v>101325</v>
      </c>
      <c r="T1038" cm="1">
        <f t="array" ref="T1038">SUMPRODUCT(($G$2:$G$3117=G1038)*(S1038&gt;$S$2:$S$3117))+1</f>
        <v>2</v>
      </c>
      <c r="U1038" t="str">
        <f t="shared" si="134"/>
        <v xml:space="preserve">Plumpton </v>
      </c>
      <c r="V1038">
        <v>0</v>
      </c>
      <c r="W1038" t="s">
        <v>19</v>
      </c>
      <c r="X1038">
        <f t="shared" si="135"/>
        <v>2023</v>
      </c>
    </row>
    <row r="1039" spans="1:24" x14ac:dyDescent="0.25">
      <c r="A1039" s="10" t="str">
        <f t="shared" si="128"/>
        <v/>
      </c>
      <c r="B1039" s="10" t="str">
        <f t="shared" si="129"/>
        <v/>
      </c>
      <c r="C1039" s="10" t="str">
        <f t="shared" si="130"/>
        <v>Afternoon44998</v>
      </c>
      <c r="D1039" s="5" t="str">
        <f>IF('by region'!$C$2="Any","Any",'Fixture list'!W1039)&amp;M1039&amp;IF('by region'!$I$2="Any","Any",N1039)&amp;G1039</f>
        <v>AnyJumpAny44998</v>
      </c>
      <c r="E1039" s="5" t="e">
        <f>IF(I1039=#REF!,'Fixture list'!G1039,"")</f>
        <v>#REF!</v>
      </c>
      <c r="F1039" s="5" t="str">
        <f t="shared" si="131"/>
        <v>449981</v>
      </c>
      <c r="G1039" s="13">
        <v>44998</v>
      </c>
      <c r="H1039" s="14" t="s">
        <v>42</v>
      </c>
      <c r="I1039" s="14" t="s">
        <v>41</v>
      </c>
      <c r="J1039" s="14" t="s">
        <v>9</v>
      </c>
      <c r="K1039" s="14" t="s">
        <v>10</v>
      </c>
      <c r="L1039" s="14" t="s">
        <v>19</v>
      </c>
      <c r="M1039" s="14" t="s">
        <v>12</v>
      </c>
      <c r="N1039" s="14" t="s">
        <v>13</v>
      </c>
      <c r="O1039" s="14" t="s">
        <v>14</v>
      </c>
      <c r="P1039" s="14" t="s">
        <v>418</v>
      </c>
      <c r="Q1039" s="12">
        <f t="shared" si="132"/>
        <v>1</v>
      </c>
      <c r="R1039" s="12" cm="1">
        <f t="array" ref="R1039">SUMPRODUCT(($G$2:$G$3117=G1039)*(Q1039&gt;$Q$2:$Q$3117))+1</f>
        <v>1</v>
      </c>
      <c r="S1039" s="12">
        <f t="shared" si="133"/>
        <v>101326</v>
      </c>
      <c r="T1039" cm="1">
        <f t="array" ref="T1039">SUMPRODUCT(($G$2:$G$3117=G1039)*(S1039&gt;$S$2:$S$3117))+1</f>
        <v>1</v>
      </c>
      <c r="U1039" t="str">
        <f t="shared" si="134"/>
        <v xml:space="preserve">Plumpton </v>
      </c>
      <c r="V1039">
        <v>0</v>
      </c>
      <c r="W1039" t="s">
        <v>30</v>
      </c>
      <c r="X1039">
        <f t="shared" si="135"/>
        <v>2023</v>
      </c>
    </row>
    <row r="1040" spans="1:24" x14ac:dyDescent="0.25">
      <c r="A1040" s="10" t="str">
        <f t="shared" si="128"/>
        <v/>
      </c>
      <c r="B1040" s="10" t="str">
        <f t="shared" si="129"/>
        <v/>
      </c>
      <c r="C1040" s="10" t="str">
        <f t="shared" si="130"/>
        <v>Afternoon45006</v>
      </c>
      <c r="D1040" s="5" t="str">
        <f>IF('by region'!$C$2="Any","Any",'Fixture list'!W1040)&amp;M1040&amp;IF('by region'!$I$2="Any","Any",N1040)&amp;G1040</f>
        <v>AnyJumpAny45006</v>
      </c>
      <c r="E1040" s="5" t="e">
        <f>IF(I1040=#REF!,'Fixture list'!G1040,"")</f>
        <v>#REF!</v>
      </c>
      <c r="F1040" s="5" t="str">
        <f t="shared" si="131"/>
        <v>450062</v>
      </c>
      <c r="G1040" s="13">
        <v>45006</v>
      </c>
      <c r="H1040" s="14" t="s">
        <v>7</v>
      </c>
      <c r="I1040" s="14" t="s">
        <v>41</v>
      </c>
      <c r="J1040" s="14" t="s">
        <v>9</v>
      </c>
      <c r="K1040" s="14" t="s">
        <v>30</v>
      </c>
      <c r="L1040" s="14" t="s">
        <v>30</v>
      </c>
      <c r="M1040" s="14" t="s">
        <v>12</v>
      </c>
      <c r="N1040" s="14" t="s">
        <v>30</v>
      </c>
      <c r="O1040" s="14" t="s">
        <v>21</v>
      </c>
      <c r="P1040" s="14" t="s">
        <v>449</v>
      </c>
      <c r="Q1040" s="12">
        <f t="shared" si="132"/>
        <v>1</v>
      </c>
      <c r="R1040" s="12" cm="1">
        <f t="array" ref="R1040">SUMPRODUCT(($G$2:$G$3117=G1040)*(Q1040&gt;$Q$2:$Q$3117))+1</f>
        <v>1</v>
      </c>
      <c r="S1040" s="12">
        <f t="shared" si="133"/>
        <v>112144</v>
      </c>
      <c r="T1040" cm="1">
        <f t="array" ref="T1040">SUMPRODUCT(($G$2:$G$3117=G1040)*(S1040&gt;$S$2:$S$3117))+1</f>
        <v>2</v>
      </c>
      <c r="U1040" t="str">
        <f t="shared" si="134"/>
        <v xml:space="preserve">Plumpton </v>
      </c>
      <c r="V1040">
        <v>0</v>
      </c>
      <c r="W1040" t="s">
        <v>19</v>
      </c>
      <c r="X1040">
        <f t="shared" si="135"/>
        <v>2023</v>
      </c>
    </row>
    <row r="1041" spans="1:24" x14ac:dyDescent="0.25">
      <c r="A1041" s="10" t="str">
        <f t="shared" si="128"/>
        <v/>
      </c>
      <c r="B1041" s="10" t="str">
        <f t="shared" si="129"/>
        <v/>
      </c>
      <c r="C1041" s="10" t="str">
        <f t="shared" si="130"/>
        <v>Afternoon45025</v>
      </c>
      <c r="D1041" s="5" t="str">
        <f>IF('by region'!$C$2="Any","Any",'Fixture list'!W1041)&amp;M1041&amp;IF('by region'!$I$2="Any","Any",N1041)&amp;G1041</f>
        <v>AnyJumpAny45025</v>
      </c>
      <c r="E1041" s="5" t="e">
        <f>IF(I1041=#REF!,'Fixture list'!G1041,"")</f>
        <v>#REF!</v>
      </c>
      <c r="F1041" s="5" t="str">
        <f t="shared" si="131"/>
        <v>450252</v>
      </c>
      <c r="G1041" s="13">
        <v>45025</v>
      </c>
      <c r="H1041" s="14" t="s">
        <v>40</v>
      </c>
      <c r="I1041" s="14" t="s">
        <v>41</v>
      </c>
      <c r="J1041" s="14" t="s">
        <v>9</v>
      </c>
      <c r="K1041" s="14" t="s">
        <v>10</v>
      </c>
      <c r="L1041" s="14" t="s">
        <v>19</v>
      </c>
      <c r="M1041" s="14" t="s">
        <v>12</v>
      </c>
      <c r="N1041" s="14" t="s">
        <v>13</v>
      </c>
      <c r="O1041" s="14" t="s">
        <v>14</v>
      </c>
      <c r="P1041" s="14" t="s">
        <v>518</v>
      </c>
      <c r="Q1041" s="12">
        <f t="shared" si="132"/>
        <v>1</v>
      </c>
      <c r="R1041" s="12" cm="1">
        <f t="array" ref="R1041">SUMPRODUCT(($G$2:$G$3117=G1041)*(Q1041&gt;$Q$2:$Q$3117))+1</f>
        <v>1</v>
      </c>
      <c r="S1041" s="12">
        <f t="shared" si="133"/>
        <v>101328</v>
      </c>
      <c r="T1041" cm="1">
        <f t="array" ref="T1041">SUMPRODUCT(($G$2:$G$3117=G1041)*(S1041&gt;$S$2:$S$3117))+1</f>
        <v>2</v>
      </c>
      <c r="U1041" t="str">
        <f t="shared" si="134"/>
        <v xml:space="preserve">Plumpton </v>
      </c>
      <c r="V1041">
        <v>0</v>
      </c>
      <c r="W1041" t="s">
        <v>17</v>
      </c>
      <c r="X1041">
        <f t="shared" si="135"/>
        <v>2023</v>
      </c>
    </row>
    <row r="1042" spans="1:24" x14ac:dyDescent="0.25">
      <c r="A1042" s="10" t="str">
        <f t="shared" si="128"/>
        <v/>
      </c>
      <c r="B1042" s="10" t="str">
        <f t="shared" si="129"/>
        <v/>
      </c>
      <c r="C1042" s="10" t="str">
        <f t="shared" si="130"/>
        <v>Afternoon45026</v>
      </c>
      <c r="D1042" s="5" t="str">
        <f>IF('by region'!$C$2="Any","Any",'Fixture list'!W1042)&amp;M1042&amp;IF('by region'!$I$2="Any","Any",N1042)&amp;G1042</f>
        <v>AnyJumpAny45026</v>
      </c>
      <c r="E1042" s="5" t="e">
        <f>IF(I1042=#REF!,'Fixture list'!G1042,"")</f>
        <v>#REF!</v>
      </c>
      <c r="F1042" s="5" t="str">
        <f t="shared" si="131"/>
        <v>450264</v>
      </c>
      <c r="G1042" s="13">
        <v>45026</v>
      </c>
      <c r="H1042" s="14" t="s">
        <v>42</v>
      </c>
      <c r="I1042" s="14" t="s">
        <v>41</v>
      </c>
      <c r="J1042" s="14" t="s">
        <v>9</v>
      </c>
      <c r="K1042" s="14" t="s">
        <v>10</v>
      </c>
      <c r="L1042" s="14" t="s">
        <v>19</v>
      </c>
      <c r="M1042" s="14" t="s">
        <v>12</v>
      </c>
      <c r="N1042" s="14" t="s">
        <v>13</v>
      </c>
      <c r="O1042" s="14" t="s">
        <v>14</v>
      </c>
      <c r="P1042" s="14" t="s">
        <v>524</v>
      </c>
      <c r="Q1042" s="12">
        <f t="shared" si="132"/>
        <v>1</v>
      </c>
      <c r="R1042" s="12" cm="1">
        <f t="array" ref="R1042">SUMPRODUCT(($G$2:$G$3117=G1042)*(Q1042&gt;$Q$2:$Q$3117))+1</f>
        <v>1</v>
      </c>
      <c r="S1042" s="12">
        <f t="shared" si="133"/>
        <v>101329</v>
      </c>
      <c r="T1042" cm="1">
        <f t="array" ref="T1042">SUMPRODUCT(($G$2:$G$3117=G1042)*(S1042&gt;$S$2:$S$3117))+1</f>
        <v>4</v>
      </c>
      <c r="U1042" t="str">
        <f t="shared" si="134"/>
        <v xml:space="preserve">Plumpton </v>
      </c>
      <c r="V1042">
        <v>0</v>
      </c>
      <c r="W1042" t="s">
        <v>30</v>
      </c>
      <c r="X1042">
        <f t="shared" si="135"/>
        <v>2023</v>
      </c>
    </row>
    <row r="1043" spans="1:24" x14ac:dyDescent="0.25">
      <c r="A1043" s="10" t="str">
        <f t="shared" si="128"/>
        <v/>
      </c>
      <c r="B1043" s="10" t="str">
        <f t="shared" si="129"/>
        <v/>
      </c>
      <c r="C1043" s="10" t="str">
        <f t="shared" si="130"/>
        <v>Afternoon45039</v>
      </c>
      <c r="D1043" s="5" t="str">
        <f>IF('by region'!$C$2="Any","Any",'Fixture list'!W1043)&amp;M1043&amp;IF('by region'!$I$2="Any","Any",N1043)&amp;G1043</f>
        <v>AnyJumpAny45039</v>
      </c>
      <c r="E1043" s="5" t="e">
        <f>IF(I1043=#REF!,'Fixture list'!G1043,"")</f>
        <v>#REF!</v>
      </c>
      <c r="F1043" s="5" t="str">
        <f t="shared" si="131"/>
        <v>450392</v>
      </c>
      <c r="G1043" s="13">
        <v>45039</v>
      </c>
      <c r="H1043" s="14" t="s">
        <v>40</v>
      </c>
      <c r="I1043" s="14" t="s">
        <v>41</v>
      </c>
      <c r="J1043" s="14" t="s">
        <v>9</v>
      </c>
      <c r="K1043" s="14" t="s">
        <v>10</v>
      </c>
      <c r="L1043" s="14" t="s">
        <v>19</v>
      </c>
      <c r="M1043" s="14" t="s">
        <v>12</v>
      </c>
      <c r="N1043" s="14" t="s">
        <v>13</v>
      </c>
      <c r="O1043" s="14" t="s">
        <v>14</v>
      </c>
      <c r="P1043" s="14" t="s">
        <v>575</v>
      </c>
      <c r="Q1043" s="12">
        <f t="shared" si="132"/>
        <v>1</v>
      </c>
      <c r="R1043" s="12" cm="1">
        <f t="array" ref="R1043">SUMPRODUCT(($G$2:$G$3117=G1043)*(Q1043&gt;$Q$2:$Q$3117))+1</f>
        <v>1</v>
      </c>
      <c r="S1043" s="12">
        <f t="shared" si="133"/>
        <v>101713</v>
      </c>
      <c r="T1043" cm="1">
        <f t="array" ref="T1043">SUMPRODUCT(($G$2:$G$3117=G1043)*(S1043&gt;$S$2:$S$3117))+1</f>
        <v>2</v>
      </c>
      <c r="U1043" t="str">
        <f t="shared" si="134"/>
        <v xml:space="preserve">Plumpton </v>
      </c>
      <c r="V1043">
        <v>0</v>
      </c>
      <c r="W1043" t="s">
        <v>30</v>
      </c>
      <c r="X1043">
        <f t="shared" si="135"/>
        <v>2023</v>
      </c>
    </row>
    <row r="1044" spans="1:24" x14ac:dyDescent="0.25">
      <c r="A1044" s="10" t="str">
        <f t="shared" si="128"/>
        <v/>
      </c>
      <c r="B1044" s="10" t="str">
        <f t="shared" si="129"/>
        <v/>
      </c>
      <c r="C1044" s="10" t="str">
        <f t="shared" si="130"/>
        <v>Afternoon45060</v>
      </c>
      <c r="D1044" s="5" t="str">
        <f>IF('by region'!$C$2="Any","Any",'Fixture list'!W1044)&amp;M1044&amp;IF('by region'!$I$2="Any","Any",N1044)&amp;G1044</f>
        <v>AnyJumpAny45060</v>
      </c>
      <c r="E1044" s="5" t="e">
        <f>IF(I1044=#REF!,'Fixture list'!G1044,"")</f>
        <v>#REF!</v>
      </c>
      <c r="F1044" s="5" t="str">
        <f t="shared" si="131"/>
        <v>450602</v>
      </c>
      <c r="G1044" s="13">
        <v>45060</v>
      </c>
      <c r="H1044" s="14" t="s">
        <v>40</v>
      </c>
      <c r="I1044" s="14" t="s">
        <v>41</v>
      </c>
      <c r="J1044" s="14" t="s">
        <v>9</v>
      </c>
      <c r="K1044" s="14" t="s">
        <v>10</v>
      </c>
      <c r="L1044" s="14" t="s">
        <v>19</v>
      </c>
      <c r="M1044" s="14" t="s">
        <v>12</v>
      </c>
      <c r="N1044" s="14" t="s">
        <v>13</v>
      </c>
      <c r="O1044" s="14" t="s">
        <v>14</v>
      </c>
      <c r="P1044" s="14" t="s">
        <v>671</v>
      </c>
      <c r="Q1044" s="12">
        <f t="shared" si="132"/>
        <v>1</v>
      </c>
      <c r="R1044" s="12" cm="1">
        <f t="array" ref="R1044">SUMPRODUCT(($G$2:$G$3117=G1044)*(Q1044&gt;$Q$2:$Q$3117))+1</f>
        <v>1</v>
      </c>
      <c r="S1044" s="12">
        <f t="shared" si="133"/>
        <v>101333</v>
      </c>
      <c r="T1044" cm="1">
        <f t="array" ref="T1044">SUMPRODUCT(($G$2:$G$3117=G1044)*(S1044&gt;$S$2:$S$3117))+1</f>
        <v>2</v>
      </c>
      <c r="U1044" t="str">
        <f t="shared" si="134"/>
        <v xml:space="preserve">Plumpton </v>
      </c>
      <c r="V1044">
        <v>0</v>
      </c>
      <c r="W1044" t="s">
        <v>11</v>
      </c>
      <c r="X1044">
        <f t="shared" si="135"/>
        <v>2023</v>
      </c>
    </row>
    <row r="1045" spans="1:24" x14ac:dyDescent="0.25">
      <c r="A1045" s="10" t="str">
        <f t="shared" si="128"/>
        <v/>
      </c>
      <c r="B1045" s="10" t="str">
        <f t="shared" si="129"/>
        <v/>
      </c>
      <c r="C1045" s="10" t="str">
        <f t="shared" si="130"/>
        <v>Afternoon45193</v>
      </c>
      <c r="D1045" s="5" t="str">
        <f>IF('by region'!$C$2="Any","Any",'Fixture list'!W1045)&amp;M1045&amp;IF('by region'!$I$2="Any","Any",N1045)&amp;G1045</f>
        <v>AnyJumpAny45193</v>
      </c>
      <c r="E1045" s="5" t="e">
        <f>IF(I1045=#REF!,'Fixture list'!G1045,"")</f>
        <v>#REF!</v>
      </c>
      <c r="F1045" s="5" t="str">
        <f t="shared" si="131"/>
        <v>451932</v>
      </c>
      <c r="G1045" s="13">
        <v>45193</v>
      </c>
      <c r="H1045" s="14" t="s">
        <v>40</v>
      </c>
      <c r="I1045" s="14" t="s">
        <v>41</v>
      </c>
      <c r="J1045" s="14" t="s">
        <v>9</v>
      </c>
      <c r="K1045" s="14" t="s">
        <v>10</v>
      </c>
      <c r="L1045" s="14" t="s">
        <v>30</v>
      </c>
      <c r="M1045" s="14" t="s">
        <v>12</v>
      </c>
      <c r="N1045" s="14" t="s">
        <v>13</v>
      </c>
      <c r="O1045" s="14" t="s">
        <v>14</v>
      </c>
      <c r="P1045" s="14" t="s">
        <v>1282</v>
      </c>
      <c r="Q1045" s="12">
        <f t="shared" si="132"/>
        <v>1</v>
      </c>
      <c r="R1045" s="12" cm="1">
        <f t="array" ref="R1045">SUMPRODUCT(($G$2:$G$3117=G1045)*(Q1045&gt;$Q$2:$Q$3117))+1</f>
        <v>1</v>
      </c>
      <c r="S1045" s="12">
        <f t="shared" si="133"/>
        <v>101331</v>
      </c>
      <c r="T1045" cm="1">
        <f t="array" ref="T1045">SUMPRODUCT(($G$2:$G$3117=G1045)*(S1045&gt;$S$2:$S$3117))+1</f>
        <v>2</v>
      </c>
      <c r="U1045" t="str">
        <f t="shared" si="134"/>
        <v xml:space="preserve">Plumpton </v>
      </c>
      <c r="V1045">
        <v>0</v>
      </c>
      <c r="W1045" t="s">
        <v>19</v>
      </c>
      <c r="X1045">
        <f t="shared" si="135"/>
        <v>2023</v>
      </c>
    </row>
    <row r="1046" spans="1:24" x14ac:dyDescent="0.25">
      <c r="A1046" s="10" t="str">
        <f t="shared" si="128"/>
        <v/>
      </c>
      <c r="B1046" s="10" t="str">
        <f t="shared" si="129"/>
        <v/>
      </c>
      <c r="C1046" s="10" t="str">
        <f t="shared" si="130"/>
        <v>Afternoon45222</v>
      </c>
      <c r="D1046" s="5" t="str">
        <f>IF('by region'!$C$2="Any","Any",'Fixture list'!W1046)&amp;M1046&amp;IF('by region'!$I$2="Any","Any",N1046)&amp;G1046</f>
        <v>AnyJumpAny45222</v>
      </c>
      <c r="E1046" s="5" t="e">
        <f>IF(I1046=#REF!,'Fixture list'!G1046,"")</f>
        <v>#REF!</v>
      </c>
      <c r="F1046" s="5" t="str">
        <f t="shared" si="131"/>
        <v>452221</v>
      </c>
      <c r="G1046" s="13">
        <v>45222</v>
      </c>
      <c r="H1046" s="14" t="s">
        <v>42</v>
      </c>
      <c r="I1046" s="14" t="s">
        <v>41</v>
      </c>
      <c r="J1046" s="14" t="s">
        <v>9</v>
      </c>
      <c r="K1046" s="14" t="s">
        <v>10</v>
      </c>
      <c r="L1046" s="14" t="s">
        <v>30</v>
      </c>
      <c r="M1046" s="14" t="s">
        <v>12</v>
      </c>
      <c r="N1046" s="14" t="s">
        <v>13</v>
      </c>
      <c r="O1046" s="14" t="s">
        <v>14</v>
      </c>
      <c r="P1046" s="14" t="s">
        <v>1397</v>
      </c>
      <c r="Q1046" s="12">
        <f t="shared" si="132"/>
        <v>1</v>
      </c>
      <c r="R1046" s="12" cm="1">
        <f t="array" ref="R1046">SUMPRODUCT(($G$2:$G$3117=G1046)*(Q1046&gt;$Q$2:$Q$3117))+1</f>
        <v>1</v>
      </c>
      <c r="S1046" s="12">
        <f t="shared" si="133"/>
        <v>101334</v>
      </c>
      <c r="T1046" cm="1">
        <f t="array" ref="T1046">SUMPRODUCT(($G$2:$G$3117=G1046)*(S1046&gt;$S$2:$S$3117))+1</f>
        <v>1</v>
      </c>
      <c r="U1046" t="str">
        <f t="shared" si="134"/>
        <v xml:space="preserve">Plumpton </v>
      </c>
      <c r="V1046">
        <v>0</v>
      </c>
      <c r="W1046" t="s">
        <v>11</v>
      </c>
      <c r="X1046">
        <f t="shared" si="135"/>
        <v>2023</v>
      </c>
    </row>
    <row r="1047" spans="1:24" x14ac:dyDescent="0.25">
      <c r="A1047" s="10" t="str">
        <f t="shared" si="128"/>
        <v/>
      </c>
      <c r="B1047" s="10" t="str">
        <f t="shared" si="129"/>
        <v/>
      </c>
      <c r="C1047" s="10" t="str">
        <f t="shared" si="130"/>
        <v>Afternoon45236</v>
      </c>
      <c r="D1047" s="5" t="str">
        <f>IF('by region'!$C$2="Any","Any",'Fixture list'!W1047)&amp;M1047&amp;IF('by region'!$I$2="Any","Any",N1047)&amp;G1047</f>
        <v>AnyJumpAny45236</v>
      </c>
      <c r="E1047" s="5" t="e">
        <f>IF(I1047=#REF!,'Fixture list'!G1047,"")</f>
        <v>#REF!</v>
      </c>
      <c r="F1047" s="5" t="str">
        <f t="shared" si="131"/>
        <v>452362</v>
      </c>
      <c r="G1047" s="13">
        <v>45236</v>
      </c>
      <c r="H1047" s="14" t="s">
        <v>42</v>
      </c>
      <c r="I1047" s="14" t="s">
        <v>41</v>
      </c>
      <c r="J1047" s="14" t="s">
        <v>9</v>
      </c>
      <c r="K1047" s="14" t="s">
        <v>10</v>
      </c>
      <c r="L1047" s="14" t="s">
        <v>30</v>
      </c>
      <c r="M1047" s="14" t="s">
        <v>12</v>
      </c>
      <c r="N1047" s="14" t="s">
        <v>13</v>
      </c>
      <c r="O1047" s="14" t="s">
        <v>14</v>
      </c>
      <c r="P1047" s="14" t="s">
        <v>1451</v>
      </c>
      <c r="Q1047" s="12">
        <f t="shared" si="132"/>
        <v>1</v>
      </c>
      <c r="R1047" s="12" cm="1">
        <f t="array" ref="R1047">SUMPRODUCT(($G$2:$G$3117=G1047)*(Q1047&gt;$Q$2:$Q$3117))+1</f>
        <v>1</v>
      </c>
      <c r="S1047" s="12">
        <f t="shared" si="133"/>
        <v>101335</v>
      </c>
      <c r="T1047" cm="1">
        <f t="array" ref="T1047">SUMPRODUCT(($G$2:$G$3117=G1047)*(S1047&gt;$S$2:$S$3117))+1</f>
        <v>2</v>
      </c>
      <c r="U1047" t="str">
        <f t="shared" si="134"/>
        <v xml:space="preserve">Plumpton </v>
      </c>
      <c r="V1047">
        <v>0</v>
      </c>
      <c r="W1047" t="s">
        <v>17</v>
      </c>
      <c r="X1047">
        <f t="shared" si="135"/>
        <v>2023</v>
      </c>
    </row>
    <row r="1048" spans="1:24" x14ac:dyDescent="0.25">
      <c r="A1048" s="10" t="str">
        <f t="shared" si="128"/>
        <v/>
      </c>
      <c r="B1048" s="10" t="str">
        <f t="shared" si="129"/>
        <v/>
      </c>
      <c r="C1048" s="10" t="str">
        <f t="shared" si="130"/>
        <v>Afternoon45250</v>
      </c>
      <c r="D1048" s="5" t="str">
        <f>IF('by region'!$C$2="Any","Any",'Fixture list'!W1048)&amp;M1048&amp;IF('by region'!$I$2="Any","Any",N1048)&amp;G1048</f>
        <v>AnyJumpAny45250</v>
      </c>
      <c r="E1048" s="5" t="e">
        <f>IF(I1048=#REF!,'Fixture list'!G1048,"")</f>
        <v>#REF!</v>
      </c>
      <c r="F1048" s="5" t="str">
        <f t="shared" si="131"/>
        <v>452503</v>
      </c>
      <c r="G1048" s="13">
        <v>45250</v>
      </c>
      <c r="H1048" s="14" t="s">
        <v>42</v>
      </c>
      <c r="I1048" s="14" t="s">
        <v>41</v>
      </c>
      <c r="J1048" s="14" t="s">
        <v>9</v>
      </c>
      <c r="K1048" s="14" t="s">
        <v>10</v>
      </c>
      <c r="L1048" s="14" t="s">
        <v>17</v>
      </c>
      <c r="M1048" s="14" t="s">
        <v>12</v>
      </c>
      <c r="N1048" s="14" t="s">
        <v>13</v>
      </c>
      <c r="O1048" s="14" t="s">
        <v>14</v>
      </c>
      <c r="P1048" s="14" t="s">
        <v>1504</v>
      </c>
      <c r="Q1048" s="12">
        <f t="shared" si="132"/>
        <v>1</v>
      </c>
      <c r="R1048" s="12" cm="1">
        <f t="array" ref="R1048">SUMPRODUCT(($G$2:$G$3117=G1048)*(Q1048&gt;$Q$2:$Q$3117))+1</f>
        <v>1</v>
      </c>
      <c r="S1048" s="12">
        <f t="shared" si="133"/>
        <v>101336</v>
      </c>
      <c r="T1048" cm="1">
        <f t="array" ref="T1048">SUMPRODUCT(($G$2:$G$3117=G1048)*(S1048&gt;$S$2:$S$3117))+1</f>
        <v>3</v>
      </c>
      <c r="U1048" t="str">
        <f t="shared" si="134"/>
        <v xml:space="preserve">Plumpton </v>
      </c>
      <c r="V1048">
        <v>0</v>
      </c>
      <c r="W1048" t="s">
        <v>19</v>
      </c>
      <c r="X1048">
        <f t="shared" si="135"/>
        <v>2023</v>
      </c>
    </row>
    <row r="1049" spans="1:24" x14ac:dyDescent="0.25">
      <c r="A1049" s="10" t="str">
        <f t="shared" si="128"/>
        <v/>
      </c>
      <c r="B1049" s="10" t="str">
        <f t="shared" si="129"/>
        <v/>
      </c>
      <c r="C1049" s="10" t="str">
        <f t="shared" si="130"/>
        <v>Afternoon45264</v>
      </c>
      <c r="D1049" s="5" t="str">
        <f>IF('by region'!$C$2="Any","Any",'Fixture list'!W1049)&amp;M1049&amp;IF('by region'!$I$2="Any","Any",N1049)&amp;G1049</f>
        <v>AnyJumpAny45264</v>
      </c>
      <c r="E1049" s="5" t="e">
        <f>IF(I1049=#REF!,'Fixture list'!G1049,"")</f>
        <v>#REF!</v>
      </c>
      <c r="F1049" s="5" t="str">
        <f t="shared" si="131"/>
        <v>452642</v>
      </c>
      <c r="G1049" s="13">
        <v>45264</v>
      </c>
      <c r="H1049" s="14" t="s">
        <v>42</v>
      </c>
      <c r="I1049" s="14" t="s">
        <v>41</v>
      </c>
      <c r="J1049" s="14" t="s">
        <v>9</v>
      </c>
      <c r="K1049" s="14" t="s">
        <v>10</v>
      </c>
      <c r="L1049" s="14" t="s">
        <v>19</v>
      </c>
      <c r="M1049" s="14" t="s">
        <v>12</v>
      </c>
      <c r="N1049" s="14" t="s">
        <v>13</v>
      </c>
      <c r="O1049" s="14" t="s">
        <v>14</v>
      </c>
      <c r="P1049" s="14" t="s">
        <v>1550</v>
      </c>
      <c r="Q1049" s="12">
        <f t="shared" si="132"/>
        <v>1</v>
      </c>
      <c r="R1049" s="12" cm="1">
        <f t="array" ref="R1049">SUMPRODUCT(($G$2:$G$3117=G1049)*(Q1049&gt;$Q$2:$Q$3117))+1</f>
        <v>1</v>
      </c>
      <c r="S1049" s="12">
        <f t="shared" si="133"/>
        <v>101337</v>
      </c>
      <c r="T1049" cm="1">
        <f t="array" ref="T1049">SUMPRODUCT(($G$2:$G$3117=G1049)*(S1049&gt;$S$2:$S$3117))+1</f>
        <v>2</v>
      </c>
      <c r="U1049" t="str">
        <f t="shared" si="134"/>
        <v xml:space="preserve">Plumpton </v>
      </c>
      <c r="V1049">
        <v>0</v>
      </c>
      <c r="W1049" t="s">
        <v>11</v>
      </c>
      <c r="X1049">
        <f t="shared" si="135"/>
        <v>2023</v>
      </c>
    </row>
    <row r="1050" spans="1:24" x14ac:dyDescent="0.25">
      <c r="A1050" s="10" t="str">
        <f t="shared" si="128"/>
        <v/>
      </c>
      <c r="B1050" s="10" t="str">
        <f t="shared" si="129"/>
        <v/>
      </c>
      <c r="C1050" s="10" t="str">
        <f t="shared" si="130"/>
        <v>Afternoon45278</v>
      </c>
      <c r="D1050" s="5" t="str">
        <f>IF('by region'!$C$2="Any","Any",'Fixture list'!W1050)&amp;M1050&amp;IF('by region'!$I$2="Any","Any",N1050)&amp;G1050</f>
        <v>AnyJumpAny45278</v>
      </c>
      <c r="E1050" s="5" t="e">
        <f>IF(I1050=#REF!,'Fixture list'!G1050,"")</f>
        <v>#REF!</v>
      </c>
      <c r="F1050" s="5" t="str">
        <f t="shared" si="131"/>
        <v>452782</v>
      </c>
      <c r="G1050" s="13">
        <v>45278</v>
      </c>
      <c r="H1050" s="14" t="s">
        <v>42</v>
      </c>
      <c r="I1050" s="14" t="s">
        <v>41</v>
      </c>
      <c r="J1050" s="14" t="s">
        <v>9</v>
      </c>
      <c r="K1050" s="14" t="s">
        <v>10</v>
      </c>
      <c r="L1050" s="14" t="s">
        <v>17</v>
      </c>
      <c r="M1050" s="14" t="s">
        <v>12</v>
      </c>
      <c r="N1050" s="14" t="s">
        <v>13</v>
      </c>
      <c r="O1050" s="14" t="s">
        <v>14</v>
      </c>
      <c r="P1050" s="14" t="s">
        <v>1600</v>
      </c>
      <c r="Q1050" s="12">
        <f t="shared" si="132"/>
        <v>1</v>
      </c>
      <c r="R1050" s="12" cm="1">
        <f t="array" ref="R1050">SUMPRODUCT(($G$2:$G$3117=G1050)*(Q1050&gt;$Q$2:$Q$3117))+1</f>
        <v>1</v>
      </c>
      <c r="S1050" s="12">
        <f t="shared" si="133"/>
        <v>101338</v>
      </c>
      <c r="T1050" cm="1">
        <f t="array" ref="T1050">SUMPRODUCT(($G$2:$G$3117=G1050)*(S1050&gt;$S$2:$S$3117))+1</f>
        <v>2</v>
      </c>
      <c r="U1050" t="str">
        <f t="shared" si="134"/>
        <v xml:space="preserve">Plumpton </v>
      </c>
      <c r="V1050">
        <v>0</v>
      </c>
      <c r="W1050" t="s">
        <v>19</v>
      </c>
      <c r="X1050">
        <f t="shared" si="135"/>
        <v>2023</v>
      </c>
    </row>
    <row r="1051" spans="1:24" x14ac:dyDescent="0.25">
      <c r="A1051" s="10" t="str">
        <f t="shared" si="128"/>
        <v/>
      </c>
      <c r="B1051" s="10" t="str">
        <f t="shared" si="129"/>
        <v/>
      </c>
      <c r="C1051" s="10" t="str">
        <f t="shared" si="130"/>
        <v>Afternoon45027</v>
      </c>
      <c r="D1051" s="5" t="str">
        <f>IF('by region'!$C$2="Any","Any",'Fixture list'!W1051)&amp;M1051&amp;IF('by region'!$I$2="Any","Any",N1051)&amp;G1051</f>
        <v>AnyFlatAny45027</v>
      </c>
      <c r="E1051" s="5" t="e">
        <f>IF(I1051=#REF!,'Fixture list'!G1051,"")</f>
        <v>#REF!</v>
      </c>
      <c r="F1051" s="5" t="str">
        <f t="shared" si="131"/>
        <v>450272</v>
      </c>
      <c r="G1051" s="13">
        <v>45027</v>
      </c>
      <c r="H1051" s="14" t="s">
        <v>7</v>
      </c>
      <c r="I1051" s="14" t="s">
        <v>71</v>
      </c>
      <c r="J1051" s="14" t="s">
        <v>9</v>
      </c>
      <c r="K1051" s="14" t="s">
        <v>10</v>
      </c>
      <c r="L1051" s="14" t="s">
        <v>11</v>
      </c>
      <c r="M1051" s="14" t="s">
        <v>25</v>
      </c>
      <c r="N1051" s="14" t="s">
        <v>13</v>
      </c>
      <c r="O1051" s="14" t="s">
        <v>14</v>
      </c>
      <c r="P1051" s="14" t="s">
        <v>525</v>
      </c>
      <c r="Q1051" s="12">
        <f t="shared" si="132"/>
        <v>1</v>
      </c>
      <c r="R1051" s="12" cm="1">
        <f t="array" ref="R1051">SUMPRODUCT(($G$2:$G$3117=G1051)*(Q1051&gt;$Q$2:$Q$3117))+1</f>
        <v>1</v>
      </c>
      <c r="S1051" s="12">
        <f t="shared" si="133"/>
        <v>101339</v>
      </c>
      <c r="T1051" cm="1">
        <f t="array" ref="T1051">SUMPRODUCT(($G$2:$G$3117=G1051)*(S1051&gt;$S$2:$S$3117))+1</f>
        <v>2</v>
      </c>
      <c r="U1051" t="str">
        <f t="shared" si="134"/>
        <v xml:space="preserve">PONTEFRACT </v>
      </c>
      <c r="V1051">
        <v>0</v>
      </c>
      <c r="W1051" t="s">
        <v>11</v>
      </c>
      <c r="X1051">
        <f t="shared" si="135"/>
        <v>2023</v>
      </c>
    </row>
    <row r="1052" spans="1:24" x14ac:dyDescent="0.25">
      <c r="A1052" s="10" t="str">
        <f t="shared" si="128"/>
        <v/>
      </c>
      <c r="B1052" s="10" t="str">
        <f t="shared" si="129"/>
        <v/>
      </c>
      <c r="C1052" s="10" t="str">
        <f t="shared" si="130"/>
        <v>Afternoon45040</v>
      </c>
      <c r="D1052" s="5" t="str">
        <f>IF('by region'!$C$2="Any","Any",'Fixture list'!W1052)&amp;M1052&amp;IF('by region'!$I$2="Any","Any",N1052)&amp;G1052</f>
        <v>AnyFlatAny45040</v>
      </c>
      <c r="E1052" s="5" t="e">
        <f>IF(I1052=#REF!,'Fixture list'!G1052,"")</f>
        <v>#REF!</v>
      </c>
      <c r="F1052" s="5" t="str">
        <f t="shared" si="131"/>
        <v>450402</v>
      </c>
      <c r="G1052" s="13">
        <v>45040</v>
      </c>
      <c r="H1052" s="14" t="s">
        <v>42</v>
      </c>
      <c r="I1052" s="14" t="s">
        <v>71</v>
      </c>
      <c r="J1052" s="14" t="s">
        <v>9</v>
      </c>
      <c r="K1052" s="14" t="s">
        <v>10</v>
      </c>
      <c r="L1052" s="14" t="s">
        <v>11</v>
      </c>
      <c r="M1052" s="14" t="s">
        <v>25</v>
      </c>
      <c r="N1052" s="14" t="s">
        <v>13</v>
      </c>
      <c r="O1052" s="14" t="s">
        <v>14</v>
      </c>
      <c r="P1052" s="14" t="s">
        <v>576</v>
      </c>
      <c r="Q1052" s="12">
        <f t="shared" si="132"/>
        <v>1</v>
      </c>
      <c r="R1052" s="12" cm="1">
        <f t="array" ref="R1052">SUMPRODUCT(($G$2:$G$3117=G1052)*(Q1052&gt;$Q$2:$Q$3117))+1</f>
        <v>1</v>
      </c>
      <c r="S1052" s="12">
        <f t="shared" si="133"/>
        <v>101343</v>
      </c>
      <c r="T1052" cm="1">
        <f t="array" ref="T1052">SUMPRODUCT(($G$2:$G$3117=G1052)*(S1052&gt;$S$2:$S$3117))+1</f>
        <v>2</v>
      </c>
      <c r="U1052" t="str">
        <f t="shared" si="134"/>
        <v xml:space="preserve">PONTEFRACT </v>
      </c>
      <c r="V1052">
        <v>0</v>
      </c>
      <c r="W1052" t="s">
        <v>19</v>
      </c>
      <c r="X1052">
        <f t="shared" si="135"/>
        <v>2023</v>
      </c>
    </row>
    <row r="1053" spans="1:24" x14ac:dyDescent="0.25">
      <c r="A1053" s="10" t="str">
        <f t="shared" si="128"/>
        <v/>
      </c>
      <c r="B1053" s="10" t="str">
        <f t="shared" si="129"/>
        <v/>
      </c>
      <c r="C1053" s="10" t="str">
        <f t="shared" si="130"/>
        <v>Afternoon45049</v>
      </c>
      <c r="D1053" s="5" t="str">
        <f>IF('by region'!$C$2="Any","Any",'Fixture list'!W1053)&amp;M1053&amp;IF('by region'!$I$2="Any","Any",N1053)&amp;G1053</f>
        <v>AnyFlatAny45049</v>
      </c>
      <c r="E1053" s="5" t="e">
        <f>IF(I1053=#REF!,'Fixture list'!G1053,"")</f>
        <v>#REF!</v>
      </c>
      <c r="F1053" s="5" t="str">
        <f t="shared" si="131"/>
        <v>450493</v>
      </c>
      <c r="G1053" s="13">
        <v>45049</v>
      </c>
      <c r="H1053" s="14" t="s">
        <v>27</v>
      </c>
      <c r="I1053" s="14" t="s">
        <v>71</v>
      </c>
      <c r="J1053" s="14" t="s">
        <v>9</v>
      </c>
      <c r="K1053" s="14" t="s">
        <v>10</v>
      </c>
      <c r="L1053" s="14" t="s">
        <v>11</v>
      </c>
      <c r="M1053" s="14" t="s">
        <v>25</v>
      </c>
      <c r="N1053" s="14" t="s">
        <v>13</v>
      </c>
      <c r="O1053" s="14" t="s">
        <v>14</v>
      </c>
      <c r="P1053" s="14" t="s">
        <v>618</v>
      </c>
      <c r="Q1053" s="12">
        <f t="shared" si="132"/>
        <v>1</v>
      </c>
      <c r="R1053" s="12" cm="1">
        <f t="array" ref="R1053">SUMPRODUCT(($G$2:$G$3117=G1053)*(Q1053&gt;$Q$2:$Q$3117))+1</f>
        <v>1</v>
      </c>
      <c r="S1053" s="12">
        <f t="shared" si="133"/>
        <v>101341</v>
      </c>
      <c r="T1053" cm="1">
        <f t="array" ref="T1053">SUMPRODUCT(($G$2:$G$3117=G1053)*(S1053&gt;$S$2:$S$3117))+1</f>
        <v>3</v>
      </c>
      <c r="U1053" t="str">
        <f t="shared" si="134"/>
        <v xml:space="preserve">PONTEFRACT </v>
      </c>
      <c r="V1053">
        <v>0</v>
      </c>
      <c r="W1053" t="s">
        <v>11</v>
      </c>
      <c r="X1053">
        <f t="shared" si="135"/>
        <v>2023</v>
      </c>
    </row>
    <row r="1054" spans="1:24" x14ac:dyDescent="0.25">
      <c r="A1054" s="10" t="str">
        <f t="shared" si="128"/>
        <v/>
      </c>
      <c r="B1054" s="10" t="str">
        <f t="shared" si="129"/>
        <v/>
      </c>
      <c r="C1054" s="10" t="str">
        <f t="shared" si="130"/>
        <v>Evening45072</v>
      </c>
      <c r="D1054" s="5" t="str">
        <f>IF('by region'!$C$2="Any","Any",'Fixture list'!W1054)&amp;M1054&amp;IF('by region'!$I$2="Any","Any",N1054)&amp;G1054</f>
        <v>AnyFlatAny45072</v>
      </c>
      <c r="E1054" s="5" t="e">
        <f>IF(I1054=#REF!,'Fixture list'!G1054,"")</f>
        <v>#REF!</v>
      </c>
      <c r="F1054" s="5" t="str">
        <f t="shared" si="131"/>
        <v>450724</v>
      </c>
      <c r="G1054" s="13">
        <v>45072</v>
      </c>
      <c r="H1054" s="14" t="s">
        <v>35</v>
      </c>
      <c r="I1054" s="14" t="s">
        <v>71</v>
      </c>
      <c r="J1054" s="14" t="s">
        <v>80</v>
      </c>
      <c r="K1054" s="14" t="s">
        <v>10</v>
      </c>
      <c r="L1054" s="14" t="s">
        <v>11</v>
      </c>
      <c r="M1054" s="14" t="s">
        <v>25</v>
      </c>
      <c r="N1054" s="14" t="s">
        <v>13</v>
      </c>
      <c r="O1054" s="14" t="s">
        <v>14</v>
      </c>
      <c r="P1054" s="14" t="s">
        <v>728</v>
      </c>
      <c r="Q1054" s="12">
        <f t="shared" si="132"/>
        <v>2</v>
      </c>
      <c r="R1054" s="12" cm="1">
        <f t="array" ref="R1054">SUMPRODUCT(($G$2:$G$3117=G1054)*(Q1054&gt;$Q$2:$Q$3117))+1</f>
        <v>4</v>
      </c>
      <c r="S1054" s="12">
        <f t="shared" si="133"/>
        <v>401342</v>
      </c>
      <c r="T1054" cm="1">
        <f t="array" ref="T1054">SUMPRODUCT(($G$2:$G$3117=G1054)*(S1054&gt;$S$2:$S$3117))+1</f>
        <v>4</v>
      </c>
      <c r="U1054" t="str">
        <f t="shared" si="134"/>
        <v>PONTEFRACT †</v>
      </c>
      <c r="V1054">
        <v>0</v>
      </c>
      <c r="W1054" t="s">
        <v>19</v>
      </c>
      <c r="X1054">
        <f t="shared" si="135"/>
        <v>2023</v>
      </c>
    </row>
    <row r="1055" spans="1:24" x14ac:dyDescent="0.25">
      <c r="A1055" s="10" t="str">
        <f t="shared" si="128"/>
        <v/>
      </c>
      <c r="B1055" s="10" t="str">
        <f t="shared" si="129"/>
        <v/>
      </c>
      <c r="C1055" s="10" t="str">
        <f t="shared" si="130"/>
        <v>Evening45089</v>
      </c>
      <c r="D1055" s="5" t="str">
        <f>IF('by region'!$C$2="Any","Any",'Fixture list'!W1055)&amp;M1055&amp;IF('by region'!$I$2="Any","Any",N1055)&amp;G1055</f>
        <v>AnyFlatAny45089</v>
      </c>
      <c r="E1055" s="5" t="e">
        <f>IF(I1055=#REF!,'Fixture list'!G1055,"")</f>
        <v>#REF!</v>
      </c>
      <c r="F1055" s="5" t="str">
        <f t="shared" si="131"/>
        <v>450893</v>
      </c>
      <c r="G1055" s="13">
        <v>45089</v>
      </c>
      <c r="H1055" s="14" t="s">
        <v>42</v>
      </c>
      <c r="I1055" s="14" t="s">
        <v>71</v>
      </c>
      <c r="J1055" s="14" t="s">
        <v>80</v>
      </c>
      <c r="K1055" s="14" t="s">
        <v>10</v>
      </c>
      <c r="L1055" s="14" t="s">
        <v>11</v>
      </c>
      <c r="M1055" s="14" t="s">
        <v>25</v>
      </c>
      <c r="N1055" s="14" t="s">
        <v>13</v>
      </c>
      <c r="O1055" s="14" t="s">
        <v>14</v>
      </c>
      <c r="P1055" s="14" t="s">
        <v>808</v>
      </c>
      <c r="Q1055" s="12">
        <f t="shared" si="132"/>
        <v>2</v>
      </c>
      <c r="R1055" s="12" cm="1">
        <f t="array" ref="R1055">SUMPRODUCT(($G$2:$G$3117=G1055)*(Q1055&gt;$Q$2:$Q$3117))+1</f>
        <v>3</v>
      </c>
      <c r="S1055" s="12">
        <f t="shared" si="133"/>
        <v>301357</v>
      </c>
      <c r="T1055" cm="1">
        <f t="array" ref="T1055">SUMPRODUCT(($G$2:$G$3117=G1055)*(S1055&gt;$S$2:$S$3117))+1</f>
        <v>3</v>
      </c>
      <c r="U1055" t="str">
        <f t="shared" si="134"/>
        <v>PONTEFRACT †</v>
      </c>
      <c r="V1055">
        <v>0</v>
      </c>
      <c r="W1055" t="s">
        <v>17</v>
      </c>
      <c r="X1055">
        <f t="shared" si="135"/>
        <v>2023</v>
      </c>
    </row>
    <row r="1056" spans="1:24" x14ac:dyDescent="0.25">
      <c r="A1056" s="10" t="str">
        <f t="shared" si="128"/>
        <v/>
      </c>
      <c r="B1056" s="10" t="str">
        <f t="shared" si="129"/>
        <v/>
      </c>
      <c r="C1056" s="10" t="str">
        <f t="shared" si="130"/>
        <v>Afternoon45102</v>
      </c>
      <c r="D1056" s="5" t="str">
        <f>IF('by region'!$C$2="Any","Any",'Fixture list'!W1056)&amp;M1056&amp;IF('by region'!$I$2="Any","Any",N1056)&amp;G1056</f>
        <v>AnyFlatAny45102</v>
      </c>
      <c r="E1056" s="5" t="e">
        <f>IF(I1056=#REF!,'Fixture list'!G1056,"")</f>
        <v>#REF!</v>
      </c>
      <c r="F1056" s="5" t="str">
        <f t="shared" si="131"/>
        <v>451022</v>
      </c>
      <c r="G1056" s="13">
        <v>45102</v>
      </c>
      <c r="H1056" s="14" t="s">
        <v>40</v>
      </c>
      <c r="I1056" s="14" t="s">
        <v>71</v>
      </c>
      <c r="J1056" s="14" t="s">
        <v>9</v>
      </c>
      <c r="K1056" s="14" t="s">
        <v>10</v>
      </c>
      <c r="L1056" s="14" t="s">
        <v>11</v>
      </c>
      <c r="M1056" s="14" t="s">
        <v>25</v>
      </c>
      <c r="N1056" s="14" t="s">
        <v>13</v>
      </c>
      <c r="O1056" s="14" t="s">
        <v>14</v>
      </c>
      <c r="P1056" s="14" t="s">
        <v>873</v>
      </c>
      <c r="Q1056" s="12">
        <f t="shared" si="132"/>
        <v>1</v>
      </c>
      <c r="R1056" s="12" cm="1">
        <f t="array" ref="R1056">SUMPRODUCT(($G$2:$G$3117=G1056)*(Q1056&gt;$Q$2:$Q$3117))+1</f>
        <v>1</v>
      </c>
      <c r="S1056" s="12">
        <f t="shared" si="133"/>
        <v>101350</v>
      </c>
      <c r="T1056" cm="1">
        <f t="array" ref="T1056">SUMPRODUCT(($G$2:$G$3117=G1056)*(S1056&gt;$S$2:$S$3117))+1</f>
        <v>2</v>
      </c>
      <c r="U1056" t="str">
        <f t="shared" si="134"/>
        <v xml:space="preserve">PONTEFRACT </v>
      </c>
      <c r="V1056">
        <v>0</v>
      </c>
      <c r="W1056" t="s">
        <v>11</v>
      </c>
      <c r="X1056">
        <f t="shared" si="135"/>
        <v>2023</v>
      </c>
    </row>
    <row r="1057" spans="1:24" x14ac:dyDescent="0.25">
      <c r="A1057" s="10" t="str">
        <f t="shared" si="128"/>
        <v/>
      </c>
      <c r="B1057" s="10" t="str">
        <f t="shared" si="129"/>
        <v/>
      </c>
      <c r="C1057" s="10" t="str">
        <f t="shared" si="130"/>
        <v>Afternoon45110</v>
      </c>
      <c r="D1057" s="5" t="str">
        <f>IF('by region'!$C$2="Any","Any",'Fixture list'!W1057)&amp;M1057&amp;IF('by region'!$I$2="Any","Any",N1057)&amp;G1057</f>
        <v>AnyFlatAny45110</v>
      </c>
      <c r="E1057" s="5" t="e">
        <f>IF(I1057=#REF!,'Fixture list'!G1057,"")</f>
        <v>#REF!</v>
      </c>
      <c r="F1057" s="5" t="str">
        <f t="shared" si="131"/>
        <v>451102</v>
      </c>
      <c r="G1057" s="13">
        <v>45110</v>
      </c>
      <c r="H1057" s="14" t="s">
        <v>42</v>
      </c>
      <c r="I1057" s="14" t="s">
        <v>71</v>
      </c>
      <c r="J1057" s="14" t="s">
        <v>9</v>
      </c>
      <c r="K1057" s="14" t="s">
        <v>10</v>
      </c>
      <c r="L1057" s="14" t="s">
        <v>11</v>
      </c>
      <c r="M1057" s="14" t="s">
        <v>25</v>
      </c>
      <c r="N1057" s="14" t="s">
        <v>13</v>
      </c>
      <c r="O1057" s="14" t="s">
        <v>14</v>
      </c>
      <c r="P1057" s="14" t="s">
        <v>910</v>
      </c>
      <c r="Q1057" s="12">
        <f t="shared" si="132"/>
        <v>1</v>
      </c>
      <c r="R1057" s="12" cm="1">
        <f t="array" ref="R1057">SUMPRODUCT(($G$2:$G$3117=G1057)*(Q1057&gt;$Q$2:$Q$3117))+1</f>
        <v>1</v>
      </c>
      <c r="S1057" s="12">
        <f t="shared" si="133"/>
        <v>101345</v>
      </c>
      <c r="T1057" cm="1">
        <f t="array" ref="T1057">SUMPRODUCT(($G$2:$G$3117=G1057)*(S1057&gt;$S$2:$S$3117))+1</f>
        <v>2</v>
      </c>
      <c r="U1057" t="str">
        <f t="shared" si="134"/>
        <v xml:space="preserve">PONTEFRACT </v>
      </c>
      <c r="V1057">
        <v>0</v>
      </c>
      <c r="W1057" t="s">
        <v>17</v>
      </c>
      <c r="X1057">
        <f t="shared" si="135"/>
        <v>2023</v>
      </c>
    </row>
    <row r="1058" spans="1:24" x14ac:dyDescent="0.25">
      <c r="A1058" s="10" t="str">
        <f t="shared" si="128"/>
        <v/>
      </c>
      <c r="B1058" s="10" t="str">
        <f t="shared" si="129"/>
        <v/>
      </c>
      <c r="C1058" s="10" t="str">
        <f t="shared" si="130"/>
        <v>Afternoon45118</v>
      </c>
      <c r="D1058" s="5" t="str">
        <f>IF('by region'!$C$2="Any","Any",'Fixture list'!W1058)&amp;M1058&amp;IF('by region'!$I$2="Any","Any",N1058)&amp;G1058</f>
        <v>AnyFlatAny45118</v>
      </c>
      <c r="E1058" s="5" t="e">
        <f>IF(I1058=#REF!,'Fixture list'!G1058,"")</f>
        <v>#REF!</v>
      </c>
      <c r="F1058" s="5" t="str">
        <f t="shared" si="131"/>
        <v>451181</v>
      </c>
      <c r="G1058" s="13">
        <v>45118</v>
      </c>
      <c r="H1058" s="14" t="s">
        <v>7</v>
      </c>
      <c r="I1058" s="14" t="s">
        <v>71</v>
      </c>
      <c r="J1058" s="14" t="s">
        <v>9</v>
      </c>
      <c r="K1058" s="14" t="s">
        <v>10</v>
      </c>
      <c r="L1058" s="14" t="s">
        <v>11</v>
      </c>
      <c r="M1058" s="14" t="s">
        <v>25</v>
      </c>
      <c r="N1058" s="14" t="s">
        <v>13</v>
      </c>
      <c r="O1058" s="14" t="s">
        <v>14</v>
      </c>
      <c r="P1058" s="14" t="s">
        <v>946</v>
      </c>
      <c r="Q1058" s="12">
        <f t="shared" si="132"/>
        <v>1</v>
      </c>
      <c r="R1058" s="12" cm="1">
        <f t="array" ref="R1058">SUMPRODUCT(($G$2:$G$3117=G1058)*(Q1058&gt;$Q$2:$Q$3117))+1</f>
        <v>1</v>
      </c>
      <c r="S1058" s="12">
        <f t="shared" si="133"/>
        <v>101346</v>
      </c>
      <c r="T1058" cm="1">
        <f t="array" ref="T1058">SUMPRODUCT(($G$2:$G$3117=G1058)*(S1058&gt;$S$2:$S$3117))+1</f>
        <v>1</v>
      </c>
      <c r="U1058" t="str">
        <f t="shared" si="134"/>
        <v xml:space="preserve">PONTEFRACT </v>
      </c>
      <c r="V1058">
        <v>0</v>
      </c>
      <c r="W1058" t="s">
        <v>19</v>
      </c>
      <c r="X1058">
        <f t="shared" si="135"/>
        <v>2023</v>
      </c>
    </row>
    <row r="1059" spans="1:24" x14ac:dyDescent="0.25">
      <c r="A1059" s="10" t="str">
        <f t="shared" si="128"/>
        <v/>
      </c>
      <c r="B1059" s="10" t="str">
        <f t="shared" si="129"/>
        <v/>
      </c>
      <c r="C1059" s="10" t="str">
        <f t="shared" si="130"/>
        <v>Evening45128</v>
      </c>
      <c r="D1059" s="5" t="str">
        <f>IF('by region'!$C$2="Any","Any",'Fixture list'!W1059)&amp;M1059&amp;IF('by region'!$I$2="Any","Any",N1059)&amp;G1059</f>
        <v>AnyFlatAny45128</v>
      </c>
      <c r="E1059" s="5" t="e">
        <f>IF(I1059=#REF!,'Fixture list'!G1059,"")</f>
        <v>#REF!</v>
      </c>
      <c r="F1059" s="5" t="str">
        <f t="shared" si="131"/>
        <v>451286</v>
      </c>
      <c r="G1059" s="13">
        <v>45128</v>
      </c>
      <c r="H1059" s="14" t="s">
        <v>35</v>
      </c>
      <c r="I1059" s="14" t="s">
        <v>71</v>
      </c>
      <c r="J1059" s="14" t="s">
        <v>80</v>
      </c>
      <c r="K1059" s="14" t="s">
        <v>10</v>
      </c>
      <c r="L1059" s="14" t="s">
        <v>11</v>
      </c>
      <c r="M1059" s="14" t="s">
        <v>25</v>
      </c>
      <c r="N1059" s="14" t="s">
        <v>13</v>
      </c>
      <c r="O1059" s="14" t="s">
        <v>14</v>
      </c>
      <c r="P1059" s="14" t="s">
        <v>995</v>
      </c>
      <c r="Q1059" s="12">
        <f t="shared" si="132"/>
        <v>2</v>
      </c>
      <c r="R1059" s="12" cm="1">
        <f t="array" ref="R1059">SUMPRODUCT(($G$2:$G$3117=G1059)*(Q1059&gt;$Q$2:$Q$3117))+1</f>
        <v>4</v>
      </c>
      <c r="S1059" s="12">
        <f t="shared" si="133"/>
        <v>401347</v>
      </c>
      <c r="T1059" cm="1">
        <f t="array" ref="T1059">SUMPRODUCT(($G$2:$G$3117=G1059)*(S1059&gt;$S$2:$S$3117))+1</f>
        <v>6</v>
      </c>
      <c r="U1059" t="str">
        <f t="shared" si="134"/>
        <v>PONTEFRACT †</v>
      </c>
      <c r="V1059">
        <v>0</v>
      </c>
      <c r="W1059" t="s">
        <v>11</v>
      </c>
      <c r="X1059">
        <f t="shared" si="135"/>
        <v>2023</v>
      </c>
    </row>
    <row r="1060" spans="1:24" x14ac:dyDescent="0.25">
      <c r="A1060" s="10" t="str">
        <f t="shared" si="128"/>
        <v/>
      </c>
      <c r="B1060" s="10" t="str">
        <f t="shared" si="129"/>
        <v/>
      </c>
      <c r="C1060" s="10" t="str">
        <f t="shared" si="130"/>
        <v>Afternoon45137</v>
      </c>
      <c r="D1060" s="5" t="str">
        <f>IF('by region'!$C$2="Any","Any",'Fixture list'!W1060)&amp;M1060&amp;IF('by region'!$I$2="Any","Any",N1060)&amp;G1060</f>
        <v>AnyFlatAny45137</v>
      </c>
      <c r="E1060" s="5" t="e">
        <f>IF(I1060=#REF!,'Fixture list'!G1060,"")</f>
        <v>#REF!</v>
      </c>
      <c r="F1060" s="5" t="str">
        <f t="shared" si="131"/>
        <v>451371</v>
      </c>
      <c r="G1060" s="13">
        <v>45137</v>
      </c>
      <c r="H1060" s="14" t="s">
        <v>40</v>
      </c>
      <c r="I1060" s="14" t="s">
        <v>71</v>
      </c>
      <c r="J1060" s="14" t="s">
        <v>9</v>
      </c>
      <c r="K1060" s="14" t="s">
        <v>10</v>
      </c>
      <c r="L1060" s="14" t="s">
        <v>11</v>
      </c>
      <c r="M1060" s="14" t="s">
        <v>25</v>
      </c>
      <c r="N1060" s="14" t="s">
        <v>13</v>
      </c>
      <c r="O1060" s="14" t="s">
        <v>14</v>
      </c>
      <c r="P1060" s="14" t="s">
        <v>1036</v>
      </c>
      <c r="Q1060" s="12">
        <f t="shared" si="132"/>
        <v>1</v>
      </c>
      <c r="R1060" s="12" cm="1">
        <f t="array" ref="R1060">SUMPRODUCT(($G$2:$G$3117=G1060)*(Q1060&gt;$Q$2:$Q$3117))+1</f>
        <v>1</v>
      </c>
      <c r="S1060" s="12">
        <f t="shared" si="133"/>
        <v>101354</v>
      </c>
      <c r="T1060" cm="1">
        <f t="array" ref="T1060">SUMPRODUCT(($G$2:$G$3117=G1060)*(S1060&gt;$S$2:$S$3117))+1</f>
        <v>1</v>
      </c>
      <c r="U1060" t="str">
        <f t="shared" si="134"/>
        <v xml:space="preserve">PONTEFRACT </v>
      </c>
      <c r="V1060">
        <v>0</v>
      </c>
      <c r="W1060" t="s">
        <v>30</v>
      </c>
      <c r="X1060">
        <f t="shared" si="135"/>
        <v>2023</v>
      </c>
    </row>
    <row r="1061" spans="1:24" x14ac:dyDescent="0.25">
      <c r="A1061" s="10" t="str">
        <f t="shared" si="128"/>
        <v/>
      </c>
      <c r="B1061" s="10" t="str">
        <f t="shared" si="129"/>
        <v/>
      </c>
      <c r="C1061" s="10" t="str">
        <f t="shared" si="130"/>
        <v>Afternoon45147</v>
      </c>
      <c r="D1061" s="5" t="str">
        <f>IF('by region'!$C$2="Any","Any",'Fixture list'!W1061)&amp;M1061&amp;IF('by region'!$I$2="Any","Any",N1061)&amp;G1061</f>
        <v>AnyFlatAny45147</v>
      </c>
      <c r="E1061" s="5" t="e">
        <f>IF(I1061=#REF!,'Fixture list'!G1061,"")</f>
        <v>#REF!</v>
      </c>
      <c r="F1061" s="5" t="str">
        <f t="shared" si="131"/>
        <v>451473</v>
      </c>
      <c r="G1061" s="13">
        <v>45147</v>
      </c>
      <c r="H1061" s="14" t="s">
        <v>27</v>
      </c>
      <c r="I1061" s="14" t="s">
        <v>71</v>
      </c>
      <c r="J1061" s="14" t="s">
        <v>9</v>
      </c>
      <c r="K1061" s="14" t="s">
        <v>10</v>
      </c>
      <c r="L1061" s="14" t="s">
        <v>11</v>
      </c>
      <c r="M1061" s="14" t="s">
        <v>25</v>
      </c>
      <c r="N1061" s="14" t="s">
        <v>13</v>
      </c>
      <c r="O1061" s="14" t="s">
        <v>14</v>
      </c>
      <c r="P1061" s="14" t="s">
        <v>1082</v>
      </c>
      <c r="Q1061" s="12">
        <f t="shared" si="132"/>
        <v>1</v>
      </c>
      <c r="R1061" s="12" cm="1">
        <f t="array" ref="R1061">SUMPRODUCT(($G$2:$G$3117=G1061)*(Q1061&gt;$Q$2:$Q$3117))+1</f>
        <v>1</v>
      </c>
      <c r="S1061" s="12">
        <f t="shared" si="133"/>
        <v>101348</v>
      </c>
      <c r="T1061" cm="1">
        <f t="array" ref="T1061">SUMPRODUCT(($G$2:$G$3117=G1061)*(S1061&gt;$S$2:$S$3117))+1</f>
        <v>3</v>
      </c>
      <c r="U1061" t="str">
        <f t="shared" si="134"/>
        <v xml:space="preserve">PONTEFRACT </v>
      </c>
      <c r="V1061">
        <v>0</v>
      </c>
      <c r="W1061" t="s">
        <v>19</v>
      </c>
      <c r="X1061">
        <f t="shared" si="135"/>
        <v>2023</v>
      </c>
    </row>
    <row r="1062" spans="1:24" x14ac:dyDescent="0.25">
      <c r="A1062" s="10" t="str">
        <f t="shared" si="128"/>
        <v/>
      </c>
      <c r="B1062" s="10" t="str">
        <f t="shared" si="129"/>
        <v/>
      </c>
      <c r="C1062" s="10" t="str">
        <f t="shared" si="130"/>
        <v>Afternoon45158</v>
      </c>
      <c r="D1062" s="5" t="str">
        <f>IF('by region'!$C$2="Any","Any",'Fixture list'!W1062)&amp;M1062&amp;IF('by region'!$I$2="Any","Any",N1062)&amp;G1062</f>
        <v>AnyFlatAny45158</v>
      </c>
      <c r="E1062" s="5" t="e">
        <f>IF(I1062=#REF!,'Fixture list'!G1062,"")</f>
        <v>#REF!</v>
      </c>
      <c r="F1062" s="5" t="str">
        <f t="shared" si="131"/>
        <v>451582</v>
      </c>
      <c r="G1062" s="13">
        <v>45158</v>
      </c>
      <c r="H1062" s="14" t="s">
        <v>40</v>
      </c>
      <c r="I1062" s="14" t="s">
        <v>71</v>
      </c>
      <c r="J1062" s="14" t="s">
        <v>9</v>
      </c>
      <c r="K1062" s="14" t="s">
        <v>10</v>
      </c>
      <c r="L1062" s="14" t="s">
        <v>11</v>
      </c>
      <c r="M1062" s="14" t="s">
        <v>25</v>
      </c>
      <c r="N1062" s="14" t="s">
        <v>13</v>
      </c>
      <c r="O1062" s="14" t="s">
        <v>14</v>
      </c>
      <c r="P1062" s="14" t="s">
        <v>1133</v>
      </c>
      <c r="Q1062" s="12">
        <f t="shared" si="132"/>
        <v>1</v>
      </c>
      <c r="R1062" s="12" cm="1">
        <f t="array" ref="R1062">SUMPRODUCT(($G$2:$G$3117=G1062)*(Q1062&gt;$Q$2:$Q$3117))+1</f>
        <v>1</v>
      </c>
      <c r="S1062" s="12">
        <f t="shared" si="133"/>
        <v>101356</v>
      </c>
      <c r="T1062" cm="1">
        <f t="array" ref="T1062">SUMPRODUCT(($G$2:$G$3117=G1062)*(S1062&gt;$S$2:$S$3117))+1</f>
        <v>2</v>
      </c>
      <c r="U1062" t="str">
        <f t="shared" si="134"/>
        <v xml:space="preserve">PONTEFRACT </v>
      </c>
      <c r="V1062">
        <v>0</v>
      </c>
      <c r="W1062" t="s">
        <v>19</v>
      </c>
      <c r="X1062">
        <f t="shared" si="135"/>
        <v>2023</v>
      </c>
    </row>
    <row r="1063" spans="1:24" x14ac:dyDescent="0.25">
      <c r="A1063" s="10" t="str">
        <f t="shared" si="128"/>
        <v/>
      </c>
      <c r="B1063" s="10" t="str">
        <f t="shared" si="129"/>
        <v/>
      </c>
      <c r="C1063" s="10" t="str">
        <f t="shared" si="130"/>
        <v>Afternoon45190</v>
      </c>
      <c r="D1063" s="5" t="str">
        <f>IF('by region'!$C$2="Any","Any",'Fixture list'!W1063)&amp;M1063&amp;IF('by region'!$I$2="Any","Any",N1063)&amp;G1063</f>
        <v>AnyFlatAny45190</v>
      </c>
      <c r="E1063" s="5" t="e">
        <f>IF(I1063=#REF!,'Fixture list'!G1063,"")</f>
        <v>#REF!</v>
      </c>
      <c r="F1063" s="5" t="str">
        <f t="shared" si="131"/>
        <v>451902</v>
      </c>
      <c r="G1063" s="13">
        <v>45190</v>
      </c>
      <c r="H1063" s="14" t="s">
        <v>34</v>
      </c>
      <c r="I1063" s="14" t="s">
        <v>71</v>
      </c>
      <c r="J1063" s="14" t="s">
        <v>9</v>
      </c>
      <c r="K1063" s="14" t="s">
        <v>10</v>
      </c>
      <c r="L1063" s="14" t="s">
        <v>17</v>
      </c>
      <c r="M1063" s="14" t="s">
        <v>25</v>
      </c>
      <c r="N1063" s="14" t="s">
        <v>13</v>
      </c>
      <c r="O1063" s="14" t="s">
        <v>14</v>
      </c>
      <c r="P1063" s="14" t="s">
        <v>1269</v>
      </c>
      <c r="Q1063" s="12">
        <f t="shared" si="132"/>
        <v>1</v>
      </c>
      <c r="R1063" s="12" cm="1">
        <f t="array" ref="R1063">SUMPRODUCT(($G$2:$G$3117=G1063)*(Q1063&gt;$Q$2:$Q$3117))+1</f>
        <v>1</v>
      </c>
      <c r="S1063" s="12">
        <f t="shared" si="133"/>
        <v>101340</v>
      </c>
      <c r="T1063" cm="1">
        <f t="array" ref="T1063">SUMPRODUCT(($G$2:$G$3117=G1063)*(S1063&gt;$S$2:$S$3117))+1</f>
        <v>2</v>
      </c>
      <c r="U1063" t="str">
        <f t="shared" si="134"/>
        <v xml:space="preserve">PONTEFRACT </v>
      </c>
      <c r="V1063">
        <v>0</v>
      </c>
      <c r="W1063" t="s">
        <v>11</v>
      </c>
      <c r="X1063">
        <f t="shared" si="135"/>
        <v>2023</v>
      </c>
    </row>
    <row r="1064" spans="1:24" x14ac:dyDescent="0.25">
      <c r="A1064" s="10" t="str">
        <f t="shared" si="128"/>
        <v/>
      </c>
      <c r="B1064" s="10" t="str">
        <f t="shared" si="129"/>
        <v/>
      </c>
      <c r="C1064" s="10" t="str">
        <f t="shared" si="130"/>
        <v>Afternoon45197</v>
      </c>
      <c r="D1064" s="5" t="str">
        <f>IF('by region'!$C$2="Any","Any",'Fixture list'!W1064)&amp;M1064&amp;IF('by region'!$I$2="Any","Any",N1064)&amp;G1064</f>
        <v>AnyFlatAny45197</v>
      </c>
      <c r="E1064" s="5" t="e">
        <f>IF(I1064=#REF!,'Fixture list'!G1064,"")</f>
        <v>#REF!</v>
      </c>
      <c r="F1064" s="5" t="str">
        <f t="shared" si="131"/>
        <v>451973</v>
      </c>
      <c r="G1064" s="13">
        <v>45197</v>
      </c>
      <c r="H1064" s="14" t="s">
        <v>34</v>
      </c>
      <c r="I1064" s="14" t="s">
        <v>71</v>
      </c>
      <c r="J1064" s="14" t="s">
        <v>9</v>
      </c>
      <c r="K1064" s="14" t="s">
        <v>10</v>
      </c>
      <c r="L1064" s="14" t="s">
        <v>11</v>
      </c>
      <c r="M1064" s="14" t="s">
        <v>25</v>
      </c>
      <c r="N1064" s="14" t="s">
        <v>13</v>
      </c>
      <c r="O1064" s="14" t="s">
        <v>14</v>
      </c>
      <c r="P1064" s="14" t="s">
        <v>1297</v>
      </c>
      <c r="Q1064" s="12">
        <f t="shared" si="132"/>
        <v>1</v>
      </c>
      <c r="R1064" s="12" cm="1">
        <f t="array" ref="R1064">SUMPRODUCT(($G$2:$G$3117=G1064)*(Q1064&gt;$Q$2:$Q$3117))+1</f>
        <v>1</v>
      </c>
      <c r="S1064" s="12">
        <f t="shared" si="133"/>
        <v>101351</v>
      </c>
      <c r="T1064" cm="1">
        <f t="array" ref="T1064">SUMPRODUCT(($G$2:$G$3117=G1064)*(S1064&gt;$S$2:$S$3117))+1</f>
        <v>3</v>
      </c>
      <c r="U1064" t="str">
        <f t="shared" si="134"/>
        <v xml:space="preserve">PONTEFRACT </v>
      </c>
      <c r="V1064">
        <v>0</v>
      </c>
      <c r="W1064" t="s">
        <v>11</v>
      </c>
      <c r="X1064">
        <f t="shared" si="135"/>
        <v>2023</v>
      </c>
    </row>
    <row r="1065" spans="1:24" x14ac:dyDescent="0.25">
      <c r="A1065" s="10" t="str">
        <f t="shared" si="128"/>
        <v/>
      </c>
      <c r="B1065" s="10" t="str">
        <f t="shared" si="129"/>
        <v/>
      </c>
      <c r="C1065" s="10" t="str">
        <f t="shared" si="130"/>
        <v>Afternoon45208</v>
      </c>
      <c r="D1065" s="5" t="str">
        <f>IF('by region'!$C$2="Any","Any",'Fixture list'!W1065)&amp;M1065&amp;IF('by region'!$I$2="Any","Any",N1065)&amp;G1065</f>
        <v>AnyFlatAny45208</v>
      </c>
      <c r="E1065" s="5" t="e">
        <f>IF(I1065=#REF!,'Fixture list'!G1065,"")</f>
        <v>#REF!</v>
      </c>
      <c r="F1065" s="5" t="str">
        <f t="shared" si="131"/>
        <v>452081</v>
      </c>
      <c r="G1065" s="13">
        <v>45208</v>
      </c>
      <c r="H1065" s="14" t="s">
        <v>42</v>
      </c>
      <c r="I1065" s="14" t="s">
        <v>71</v>
      </c>
      <c r="J1065" s="14" t="s">
        <v>9</v>
      </c>
      <c r="K1065" s="14" t="s">
        <v>10</v>
      </c>
      <c r="L1065" s="14" t="s">
        <v>19</v>
      </c>
      <c r="M1065" s="14" t="s">
        <v>25</v>
      </c>
      <c r="N1065" s="14" t="s">
        <v>13</v>
      </c>
      <c r="O1065" s="14" t="s">
        <v>14</v>
      </c>
      <c r="P1065" s="14" t="s">
        <v>1339</v>
      </c>
      <c r="Q1065" s="12">
        <f t="shared" si="132"/>
        <v>1</v>
      </c>
      <c r="R1065" s="12" cm="1">
        <f t="array" ref="R1065">SUMPRODUCT(($G$2:$G$3117=G1065)*(Q1065&gt;$Q$2:$Q$3117))+1</f>
        <v>1</v>
      </c>
      <c r="S1065" s="12">
        <f t="shared" si="133"/>
        <v>101352</v>
      </c>
      <c r="T1065" cm="1">
        <f t="array" ref="T1065">SUMPRODUCT(($G$2:$G$3117=G1065)*(S1065&gt;$S$2:$S$3117))+1</f>
        <v>1</v>
      </c>
      <c r="U1065" t="str">
        <f t="shared" si="134"/>
        <v xml:space="preserve">PONTEFRACT </v>
      </c>
      <c r="V1065">
        <v>0</v>
      </c>
      <c r="W1065" t="s">
        <v>17</v>
      </c>
      <c r="X1065">
        <f t="shared" si="135"/>
        <v>2023</v>
      </c>
    </row>
    <row r="1066" spans="1:24" x14ac:dyDescent="0.25">
      <c r="A1066" s="10" t="str">
        <f t="shared" si="128"/>
        <v/>
      </c>
      <c r="B1066" s="10" t="str">
        <f t="shared" si="129"/>
        <v/>
      </c>
      <c r="C1066" s="10" t="str">
        <f t="shared" si="130"/>
        <v>Afternoon45222</v>
      </c>
      <c r="D1066" s="5" t="str">
        <f>IF('by region'!$C$2="Any","Any",'Fixture list'!W1066)&amp;M1066&amp;IF('by region'!$I$2="Any","Any",N1066)&amp;G1066</f>
        <v>AnyFlatAny45222</v>
      </c>
      <c r="E1066" s="5" t="e">
        <f>IF(I1066=#REF!,'Fixture list'!G1066,"")</f>
        <v>#REF!</v>
      </c>
      <c r="F1066" s="5" t="str">
        <f t="shared" si="131"/>
        <v>452222</v>
      </c>
      <c r="G1066" s="13">
        <v>45222</v>
      </c>
      <c r="H1066" s="14" t="s">
        <v>42</v>
      </c>
      <c r="I1066" s="14" t="s">
        <v>71</v>
      </c>
      <c r="J1066" s="14" t="s">
        <v>9</v>
      </c>
      <c r="K1066" s="14" t="s">
        <v>10</v>
      </c>
      <c r="L1066" s="14" t="s">
        <v>19</v>
      </c>
      <c r="M1066" s="14" t="s">
        <v>25</v>
      </c>
      <c r="N1066" s="14" t="s">
        <v>13</v>
      </c>
      <c r="O1066" s="14" t="s">
        <v>14</v>
      </c>
      <c r="P1066" s="14" t="s">
        <v>1395</v>
      </c>
      <c r="Q1066" s="12">
        <f t="shared" si="132"/>
        <v>1</v>
      </c>
      <c r="R1066" s="12" cm="1">
        <f t="array" ref="R1066">SUMPRODUCT(($G$2:$G$3117=G1066)*(Q1066&gt;$Q$2:$Q$3117))+1</f>
        <v>1</v>
      </c>
      <c r="S1066" s="12">
        <f t="shared" si="133"/>
        <v>101353</v>
      </c>
      <c r="T1066" cm="1">
        <f t="array" ref="T1066">SUMPRODUCT(($G$2:$G$3117=G1066)*(S1066&gt;$S$2:$S$3117))+1</f>
        <v>2</v>
      </c>
      <c r="U1066" t="str">
        <f t="shared" si="134"/>
        <v xml:space="preserve">PONTEFRACT </v>
      </c>
      <c r="V1066">
        <v>0</v>
      </c>
      <c r="W1066" t="s">
        <v>30</v>
      </c>
      <c r="X1066">
        <f t="shared" si="135"/>
        <v>2023</v>
      </c>
    </row>
    <row r="1067" spans="1:24" x14ac:dyDescent="0.25">
      <c r="A1067" s="10" t="str">
        <f t="shared" si="128"/>
        <v/>
      </c>
      <c r="B1067" s="10" t="str">
        <f t="shared" si="129"/>
        <v/>
      </c>
      <c r="C1067" s="10" t="str">
        <f t="shared" si="130"/>
        <v>Afternoon45026</v>
      </c>
      <c r="D1067" s="5" t="str">
        <f>IF('by region'!$C$2="Any","Any",'Fixture list'!W1067)&amp;M1067&amp;IF('by region'!$I$2="Any","Any",N1067)&amp;G1067</f>
        <v>AnyFlatAny45026</v>
      </c>
      <c r="E1067" s="5" t="e">
        <f>IF(I1067=#REF!,'Fixture list'!G1067,"")</f>
        <v>#REF!</v>
      </c>
      <c r="F1067" s="5" t="str">
        <f t="shared" si="131"/>
        <v>450265</v>
      </c>
      <c r="G1067" s="13">
        <v>45026</v>
      </c>
      <c r="H1067" s="14" t="s">
        <v>42</v>
      </c>
      <c r="I1067" s="14" t="s">
        <v>69</v>
      </c>
      <c r="J1067" s="14" t="s">
        <v>9</v>
      </c>
      <c r="K1067" s="14" t="s">
        <v>10</v>
      </c>
      <c r="L1067" s="14" t="s">
        <v>11</v>
      </c>
      <c r="M1067" s="14" t="s">
        <v>25</v>
      </c>
      <c r="N1067" s="14" t="s">
        <v>13</v>
      </c>
      <c r="O1067" s="14" t="s">
        <v>14</v>
      </c>
      <c r="P1067" s="14" t="s">
        <v>519</v>
      </c>
      <c r="Q1067" s="12">
        <f t="shared" si="132"/>
        <v>1</v>
      </c>
      <c r="R1067" s="12" cm="1">
        <f t="array" ref="R1067">SUMPRODUCT(($G$2:$G$3117=G1067)*(Q1067&gt;$Q$2:$Q$3117))+1</f>
        <v>1</v>
      </c>
      <c r="S1067" s="12">
        <f t="shared" si="133"/>
        <v>101373</v>
      </c>
      <c r="T1067" cm="1">
        <f t="array" ref="T1067">SUMPRODUCT(($G$2:$G$3117=G1067)*(S1067&gt;$S$2:$S$3117))+1</f>
        <v>5</v>
      </c>
      <c r="U1067" t="str">
        <f t="shared" si="134"/>
        <v xml:space="preserve">REDCAR </v>
      </c>
      <c r="V1067">
        <v>0</v>
      </c>
      <c r="W1067" t="s">
        <v>17</v>
      </c>
      <c r="X1067">
        <f t="shared" si="135"/>
        <v>2023</v>
      </c>
    </row>
    <row r="1068" spans="1:24" x14ac:dyDescent="0.25">
      <c r="A1068" s="10" t="str">
        <f t="shared" si="128"/>
        <v/>
      </c>
      <c r="B1068" s="10" t="str">
        <f t="shared" si="129"/>
        <v/>
      </c>
      <c r="C1068" s="10" t="str">
        <f t="shared" si="130"/>
        <v>Afternoon45033</v>
      </c>
      <c r="D1068" s="5" t="str">
        <f>IF('by region'!$C$2="Any","Any",'Fixture list'!W1068)&amp;M1068&amp;IF('by region'!$I$2="Any","Any",N1068)&amp;G1068</f>
        <v>AnyFlatAny45033</v>
      </c>
      <c r="E1068" s="5" t="e">
        <f>IF(I1068=#REF!,'Fixture list'!G1068,"")</f>
        <v>#REF!</v>
      </c>
      <c r="F1068" s="5" t="str">
        <f t="shared" si="131"/>
        <v>450331</v>
      </c>
      <c r="G1068" s="13">
        <v>45033</v>
      </c>
      <c r="H1068" s="14" t="s">
        <v>42</v>
      </c>
      <c r="I1068" s="14" t="s">
        <v>69</v>
      </c>
      <c r="J1068" s="14" t="s">
        <v>9</v>
      </c>
      <c r="K1068" s="14" t="s">
        <v>10</v>
      </c>
      <c r="L1068" s="14" t="s">
        <v>11</v>
      </c>
      <c r="M1068" s="14" t="s">
        <v>25</v>
      </c>
      <c r="N1068" s="14" t="s">
        <v>13</v>
      </c>
      <c r="O1068" s="14" t="s">
        <v>14</v>
      </c>
      <c r="P1068" s="14" t="s">
        <v>548</v>
      </c>
      <c r="Q1068" s="12">
        <f t="shared" si="132"/>
        <v>1</v>
      </c>
      <c r="R1068" s="12" cm="1">
        <f t="array" ref="R1068">SUMPRODUCT(($G$2:$G$3117=G1068)*(Q1068&gt;$Q$2:$Q$3117))+1</f>
        <v>1</v>
      </c>
      <c r="S1068" s="12">
        <f t="shared" si="133"/>
        <v>101367</v>
      </c>
      <c r="T1068" cm="1">
        <f t="array" ref="T1068">SUMPRODUCT(($G$2:$G$3117=G1068)*(S1068&gt;$S$2:$S$3117))+1</f>
        <v>1</v>
      </c>
      <c r="U1068" t="str">
        <f t="shared" si="134"/>
        <v xml:space="preserve">REDCAR </v>
      </c>
      <c r="V1068">
        <v>0</v>
      </c>
      <c r="W1068" t="s">
        <v>30</v>
      </c>
      <c r="X1068">
        <f t="shared" si="135"/>
        <v>2023</v>
      </c>
    </row>
    <row r="1069" spans="1:24" x14ac:dyDescent="0.25">
      <c r="A1069" s="10" t="str">
        <f t="shared" si="128"/>
        <v/>
      </c>
      <c r="B1069" s="10" t="str">
        <f t="shared" si="129"/>
        <v/>
      </c>
      <c r="C1069" s="10" t="str">
        <f t="shared" si="130"/>
        <v>Afternoon45050</v>
      </c>
      <c r="D1069" s="5" t="str">
        <f>IF('by region'!$C$2="Any","Any",'Fixture list'!W1069)&amp;M1069&amp;IF('by region'!$I$2="Any","Any",N1069)&amp;G1069</f>
        <v>AnyFlatAny45050</v>
      </c>
      <c r="E1069" s="5" t="e">
        <f>IF(I1069=#REF!,'Fixture list'!G1069,"")</f>
        <v>#REF!</v>
      </c>
      <c r="F1069" s="5" t="str">
        <f t="shared" si="131"/>
        <v>450501</v>
      </c>
      <c r="G1069" s="13">
        <v>45050</v>
      </c>
      <c r="H1069" s="14" t="s">
        <v>34</v>
      </c>
      <c r="I1069" s="14" t="s">
        <v>69</v>
      </c>
      <c r="J1069" s="14" t="s">
        <v>9</v>
      </c>
      <c r="K1069" s="14" t="s">
        <v>10</v>
      </c>
      <c r="L1069" s="14" t="s">
        <v>11</v>
      </c>
      <c r="M1069" s="14" t="s">
        <v>25</v>
      </c>
      <c r="N1069" s="14" t="s">
        <v>13</v>
      </c>
      <c r="O1069" s="14" t="s">
        <v>14</v>
      </c>
      <c r="P1069" s="14" t="s">
        <v>624</v>
      </c>
      <c r="Q1069" s="12">
        <f t="shared" si="132"/>
        <v>1</v>
      </c>
      <c r="R1069" s="12" cm="1">
        <f t="array" ref="R1069">SUMPRODUCT(($G$2:$G$3117=G1069)*(Q1069&gt;$Q$2:$Q$3117))+1</f>
        <v>1</v>
      </c>
      <c r="S1069" s="12">
        <f t="shared" si="133"/>
        <v>101358</v>
      </c>
      <c r="T1069" cm="1">
        <f t="array" ref="T1069">SUMPRODUCT(($G$2:$G$3117=G1069)*(S1069&gt;$S$2:$S$3117))+1</f>
        <v>1</v>
      </c>
      <c r="U1069" t="str">
        <f t="shared" si="134"/>
        <v xml:space="preserve">REDCAR </v>
      </c>
      <c r="V1069">
        <v>0</v>
      </c>
      <c r="W1069" t="s">
        <v>11</v>
      </c>
      <c r="X1069">
        <f t="shared" si="135"/>
        <v>2023</v>
      </c>
    </row>
    <row r="1070" spans="1:24" x14ac:dyDescent="0.25">
      <c r="A1070" s="10" t="str">
        <f t="shared" si="128"/>
        <v/>
      </c>
      <c r="B1070" s="10" t="str">
        <f t="shared" si="129"/>
        <v/>
      </c>
      <c r="C1070" s="10" t="str">
        <f t="shared" si="130"/>
        <v>Afternoon45068</v>
      </c>
      <c r="D1070" s="5" t="str">
        <f>IF('by region'!$C$2="Any","Any",'Fixture list'!W1070)&amp;M1070&amp;IF('by region'!$I$2="Any","Any",N1070)&amp;G1070</f>
        <v>AnyFlatAny45068</v>
      </c>
      <c r="E1070" s="5" t="e">
        <f>IF(I1070=#REF!,'Fixture list'!G1070,"")</f>
        <v>#REF!</v>
      </c>
      <c r="F1070" s="5" t="str">
        <f t="shared" si="131"/>
        <v>450682</v>
      </c>
      <c r="G1070" s="13">
        <v>45068</v>
      </c>
      <c r="H1070" s="14" t="s">
        <v>42</v>
      </c>
      <c r="I1070" s="14" t="s">
        <v>69</v>
      </c>
      <c r="J1070" s="14" t="s">
        <v>9</v>
      </c>
      <c r="K1070" s="14" t="s">
        <v>10</v>
      </c>
      <c r="L1070" s="14" t="s">
        <v>11</v>
      </c>
      <c r="M1070" s="14" t="s">
        <v>25</v>
      </c>
      <c r="N1070" s="14" t="s">
        <v>13</v>
      </c>
      <c r="O1070" s="14" t="s">
        <v>14</v>
      </c>
      <c r="P1070" s="14" t="s">
        <v>707</v>
      </c>
      <c r="Q1070" s="12">
        <f t="shared" si="132"/>
        <v>1</v>
      </c>
      <c r="R1070" s="12" cm="1">
        <f t="array" ref="R1070">SUMPRODUCT(($G$2:$G$3117=G1070)*(Q1070&gt;$Q$2:$Q$3117))+1</f>
        <v>1</v>
      </c>
      <c r="S1070" s="12">
        <f t="shared" si="133"/>
        <v>101365</v>
      </c>
      <c r="T1070" cm="1">
        <f t="array" ref="T1070">SUMPRODUCT(($G$2:$G$3117=G1070)*(S1070&gt;$S$2:$S$3117))+1</f>
        <v>2</v>
      </c>
      <c r="U1070" t="str">
        <f t="shared" si="134"/>
        <v xml:space="preserve">REDCAR </v>
      </c>
      <c r="V1070">
        <v>0</v>
      </c>
      <c r="W1070" t="s">
        <v>11</v>
      </c>
      <c r="X1070">
        <f t="shared" si="135"/>
        <v>2023</v>
      </c>
    </row>
    <row r="1071" spans="1:24" x14ac:dyDescent="0.25">
      <c r="A1071" s="10" t="str">
        <f t="shared" si="128"/>
        <v/>
      </c>
      <c r="B1071" s="10" t="str">
        <f t="shared" si="129"/>
        <v/>
      </c>
      <c r="C1071" s="10" t="str">
        <f t="shared" si="130"/>
        <v>Afternoon45075</v>
      </c>
      <c r="D1071" s="5" t="str">
        <f>IF('by region'!$C$2="Any","Any",'Fixture list'!W1071)&amp;M1071&amp;IF('by region'!$I$2="Any","Any",N1071)&amp;G1071</f>
        <v>AnyFlatAny45075</v>
      </c>
      <c r="E1071" s="5" t="e">
        <f>IF(I1071=#REF!,'Fixture list'!G1071,"")</f>
        <v>#REF!</v>
      </c>
      <c r="F1071" s="5" t="str">
        <f t="shared" si="131"/>
        <v>450755</v>
      </c>
      <c r="G1071" s="13">
        <v>45075</v>
      </c>
      <c r="H1071" s="14" t="s">
        <v>42</v>
      </c>
      <c r="I1071" s="14" t="s">
        <v>69</v>
      </c>
      <c r="J1071" s="14" t="s">
        <v>9</v>
      </c>
      <c r="K1071" s="14" t="s">
        <v>10</v>
      </c>
      <c r="L1071" s="14" t="s">
        <v>11</v>
      </c>
      <c r="M1071" s="14" t="s">
        <v>25</v>
      </c>
      <c r="N1071" s="14" t="s">
        <v>13</v>
      </c>
      <c r="O1071" s="14" t="s">
        <v>14</v>
      </c>
      <c r="P1071" s="14" t="s">
        <v>741</v>
      </c>
      <c r="Q1071" s="12">
        <f t="shared" si="132"/>
        <v>1</v>
      </c>
      <c r="R1071" s="12" cm="1">
        <f t="array" ref="R1071">SUMPRODUCT(($G$2:$G$3117=G1071)*(Q1071&gt;$Q$2:$Q$3117))+1</f>
        <v>1</v>
      </c>
      <c r="S1071" s="12">
        <f t="shared" si="133"/>
        <v>101359</v>
      </c>
      <c r="T1071" cm="1">
        <f t="array" ref="T1071">SUMPRODUCT(($G$2:$G$3117=G1071)*(S1071&gt;$S$2:$S$3117))+1</f>
        <v>5</v>
      </c>
      <c r="U1071" t="str">
        <f t="shared" si="134"/>
        <v xml:space="preserve">REDCAR </v>
      </c>
      <c r="V1071">
        <v>0</v>
      </c>
      <c r="W1071" t="s">
        <v>17</v>
      </c>
      <c r="X1071">
        <f t="shared" si="135"/>
        <v>2023</v>
      </c>
    </row>
    <row r="1072" spans="1:24" x14ac:dyDescent="0.25">
      <c r="A1072" s="10" t="str">
        <f t="shared" si="128"/>
        <v/>
      </c>
      <c r="B1072" s="10" t="str">
        <f t="shared" si="129"/>
        <v/>
      </c>
      <c r="C1072" s="10" t="str">
        <f t="shared" si="130"/>
        <v>Afternoon45076</v>
      </c>
      <c r="D1072" s="5" t="str">
        <f>IF('by region'!$C$2="Any","Any",'Fixture list'!W1072)&amp;M1072&amp;IF('by region'!$I$2="Any","Any",N1072)&amp;G1072</f>
        <v>AnyFlatAny45076</v>
      </c>
      <c r="E1072" s="5" t="e">
        <f>IF(I1072=#REF!,'Fixture list'!G1072,"")</f>
        <v>#REF!</v>
      </c>
      <c r="F1072" s="5" t="str">
        <f t="shared" si="131"/>
        <v>450763</v>
      </c>
      <c r="G1072" s="13">
        <v>45076</v>
      </c>
      <c r="H1072" s="14" t="s">
        <v>7</v>
      </c>
      <c r="I1072" s="14" t="s">
        <v>69</v>
      </c>
      <c r="J1072" s="14" t="s">
        <v>9</v>
      </c>
      <c r="K1072" s="14" t="s">
        <v>10</v>
      </c>
      <c r="L1072" s="14" t="s">
        <v>11</v>
      </c>
      <c r="M1072" s="14" t="s">
        <v>25</v>
      </c>
      <c r="N1072" s="14" t="s">
        <v>13</v>
      </c>
      <c r="O1072" s="14" t="s">
        <v>14</v>
      </c>
      <c r="P1072" s="14" t="s">
        <v>749</v>
      </c>
      <c r="Q1072" s="12">
        <f t="shared" si="132"/>
        <v>1</v>
      </c>
      <c r="R1072" s="12" cm="1">
        <f t="array" ref="R1072">SUMPRODUCT(($G$2:$G$3117=G1072)*(Q1072&gt;$Q$2:$Q$3117))+1</f>
        <v>1</v>
      </c>
      <c r="S1072" s="12">
        <f t="shared" si="133"/>
        <v>101360</v>
      </c>
      <c r="T1072" cm="1">
        <f t="array" ref="T1072">SUMPRODUCT(($G$2:$G$3117=G1072)*(S1072&gt;$S$2:$S$3117))+1</f>
        <v>3</v>
      </c>
      <c r="U1072" t="str">
        <f t="shared" si="134"/>
        <v xml:space="preserve">REDCAR </v>
      </c>
      <c r="V1072">
        <v>0</v>
      </c>
      <c r="W1072" t="s">
        <v>30</v>
      </c>
      <c r="X1072">
        <f t="shared" si="135"/>
        <v>2023</v>
      </c>
    </row>
    <row r="1073" spans="1:24" x14ac:dyDescent="0.25">
      <c r="A1073" s="10" t="str">
        <f t="shared" si="128"/>
        <v/>
      </c>
      <c r="B1073" s="10" t="str">
        <f t="shared" si="129"/>
        <v/>
      </c>
      <c r="C1073" s="10" t="str">
        <f t="shared" si="130"/>
        <v>Afternoon45100</v>
      </c>
      <c r="D1073" s="5" t="str">
        <f>IF('by region'!$C$2="Any","Any",'Fixture list'!W1073)&amp;M1073&amp;IF('by region'!$I$2="Any","Any",N1073)&amp;G1073</f>
        <v>AnyFlatAny45100</v>
      </c>
      <c r="E1073" s="5" t="e">
        <f>IF(I1073=#REF!,'Fixture list'!G1073,"")</f>
        <v>#REF!</v>
      </c>
      <c r="F1073" s="5" t="str">
        <f t="shared" si="131"/>
        <v>451003</v>
      </c>
      <c r="G1073" s="13">
        <v>45100</v>
      </c>
      <c r="H1073" s="14" t="s">
        <v>35</v>
      </c>
      <c r="I1073" s="14" t="s">
        <v>69</v>
      </c>
      <c r="J1073" s="14" t="s">
        <v>9</v>
      </c>
      <c r="K1073" s="14" t="s">
        <v>10</v>
      </c>
      <c r="L1073" s="14" t="s">
        <v>11</v>
      </c>
      <c r="M1073" s="14" t="s">
        <v>25</v>
      </c>
      <c r="N1073" s="14" t="s">
        <v>13</v>
      </c>
      <c r="O1073" s="14" t="s">
        <v>14</v>
      </c>
      <c r="P1073" s="14" t="s">
        <v>864</v>
      </c>
      <c r="Q1073" s="12">
        <f t="shared" si="132"/>
        <v>1</v>
      </c>
      <c r="R1073" s="12" cm="1">
        <f t="array" ref="R1073">SUMPRODUCT(($G$2:$G$3117=G1073)*(Q1073&gt;$Q$2:$Q$3117))+1</f>
        <v>1</v>
      </c>
      <c r="S1073" s="12">
        <f t="shared" si="133"/>
        <v>101361</v>
      </c>
      <c r="T1073" cm="1">
        <f t="array" ref="T1073">SUMPRODUCT(($G$2:$G$3117=G1073)*(S1073&gt;$S$2:$S$3117))+1</f>
        <v>3</v>
      </c>
      <c r="U1073" t="str">
        <f t="shared" si="134"/>
        <v xml:space="preserve">REDCAR </v>
      </c>
      <c r="V1073">
        <v>0</v>
      </c>
      <c r="W1073" t="s">
        <v>19</v>
      </c>
      <c r="X1073">
        <f t="shared" si="135"/>
        <v>2023</v>
      </c>
    </row>
    <row r="1074" spans="1:24" x14ac:dyDescent="0.25">
      <c r="A1074" s="10" t="str">
        <f t="shared" si="128"/>
        <v/>
      </c>
      <c r="B1074" s="10" t="str">
        <f t="shared" si="129"/>
        <v/>
      </c>
      <c r="C1074" s="10" t="str">
        <f t="shared" si="130"/>
        <v>Afternoon45101</v>
      </c>
      <c r="D1074" s="5" t="str">
        <f>IF('by region'!$C$2="Any","Any",'Fixture list'!W1074)&amp;M1074&amp;IF('by region'!$I$2="Any","Any",N1074)&amp;G1074</f>
        <v>AnyFlatAny45101</v>
      </c>
      <c r="E1074" s="5" t="e">
        <f>IF(I1074=#REF!,'Fixture list'!G1074,"")</f>
        <v>#REF!</v>
      </c>
      <c r="F1074" s="5" t="str">
        <f t="shared" si="131"/>
        <v>451014</v>
      </c>
      <c r="G1074" s="13">
        <v>45101</v>
      </c>
      <c r="H1074" s="14" t="s">
        <v>37</v>
      </c>
      <c r="I1074" s="14" t="s">
        <v>69</v>
      </c>
      <c r="J1074" s="14" t="s">
        <v>9</v>
      </c>
      <c r="K1074" s="14" t="s">
        <v>10</v>
      </c>
      <c r="L1074" s="14" t="s">
        <v>11</v>
      </c>
      <c r="M1074" s="14" t="s">
        <v>25</v>
      </c>
      <c r="N1074" s="14" t="s">
        <v>13</v>
      </c>
      <c r="O1074" s="14" t="s">
        <v>14</v>
      </c>
      <c r="P1074" s="14" t="s">
        <v>871</v>
      </c>
      <c r="Q1074" s="12">
        <f t="shared" si="132"/>
        <v>1</v>
      </c>
      <c r="R1074" s="12" cm="1">
        <f t="array" ref="R1074">SUMPRODUCT(($G$2:$G$3117=G1074)*(Q1074&gt;$Q$2:$Q$3117))+1</f>
        <v>1</v>
      </c>
      <c r="S1074" s="12">
        <f t="shared" si="133"/>
        <v>101362</v>
      </c>
      <c r="T1074" cm="1">
        <f t="array" ref="T1074">SUMPRODUCT(($G$2:$G$3117=G1074)*(S1074&gt;$S$2:$S$3117))+1</f>
        <v>4</v>
      </c>
      <c r="U1074" t="str">
        <f t="shared" si="134"/>
        <v xml:space="preserve">REDCAR </v>
      </c>
      <c r="V1074">
        <v>0</v>
      </c>
      <c r="W1074" t="s">
        <v>11</v>
      </c>
      <c r="X1074">
        <f t="shared" si="135"/>
        <v>2023</v>
      </c>
    </row>
    <row r="1075" spans="1:24" x14ac:dyDescent="0.25">
      <c r="A1075" s="10" t="str">
        <f t="shared" si="128"/>
        <v/>
      </c>
      <c r="B1075" s="10" t="str">
        <f t="shared" si="129"/>
        <v/>
      </c>
      <c r="C1075" s="10" t="str">
        <f t="shared" si="130"/>
        <v>Afternoon45130</v>
      </c>
      <c r="D1075" s="5" t="str">
        <f>IF('by region'!$C$2="Any","Any",'Fixture list'!W1075)&amp;M1075&amp;IF('by region'!$I$2="Any","Any",N1075)&amp;G1075</f>
        <v>AnyFlatAny45130</v>
      </c>
      <c r="E1075" s="5" t="e">
        <f>IF(I1075=#REF!,'Fixture list'!G1075,"")</f>
        <v>#REF!</v>
      </c>
      <c r="F1075" s="5" t="str">
        <f t="shared" si="131"/>
        <v>451303</v>
      </c>
      <c r="G1075" s="13">
        <v>45130</v>
      </c>
      <c r="H1075" s="14" t="s">
        <v>40</v>
      </c>
      <c r="I1075" s="14" t="s">
        <v>69</v>
      </c>
      <c r="J1075" s="14" t="s">
        <v>9</v>
      </c>
      <c r="K1075" s="14" t="s">
        <v>10</v>
      </c>
      <c r="L1075" s="14" t="s">
        <v>11</v>
      </c>
      <c r="M1075" s="14" t="s">
        <v>25</v>
      </c>
      <c r="N1075" s="14" t="s">
        <v>13</v>
      </c>
      <c r="O1075" s="14" t="s">
        <v>14</v>
      </c>
      <c r="P1075" s="14" t="s">
        <v>1003</v>
      </c>
      <c r="Q1075" s="12">
        <f t="shared" si="132"/>
        <v>1</v>
      </c>
      <c r="R1075" s="12" cm="1">
        <f t="array" ref="R1075">SUMPRODUCT(($G$2:$G$3117=G1075)*(Q1075&gt;$Q$2:$Q$3117))+1</f>
        <v>1</v>
      </c>
      <c r="S1075" s="12">
        <f t="shared" si="133"/>
        <v>110140</v>
      </c>
      <c r="T1075" cm="1">
        <f t="array" ref="T1075">SUMPRODUCT(($G$2:$G$3117=G1075)*(S1075&gt;$S$2:$S$3117))+1</f>
        <v>3</v>
      </c>
      <c r="U1075" t="str">
        <f t="shared" si="134"/>
        <v xml:space="preserve">REDCAR </v>
      </c>
      <c r="V1075">
        <v>0</v>
      </c>
      <c r="W1075" t="s">
        <v>19</v>
      </c>
      <c r="X1075">
        <f t="shared" si="135"/>
        <v>2023</v>
      </c>
    </row>
    <row r="1076" spans="1:24" x14ac:dyDescent="0.25">
      <c r="A1076" s="10" t="str">
        <f t="shared" si="128"/>
        <v/>
      </c>
      <c r="B1076" s="10" t="str">
        <f t="shared" si="129"/>
        <v/>
      </c>
      <c r="C1076" s="10" t="str">
        <f t="shared" si="130"/>
        <v>Afternoon45140</v>
      </c>
      <c r="D1076" s="5" t="str">
        <f>IF('by region'!$C$2="Any","Any",'Fixture list'!W1076)&amp;M1076&amp;IF('by region'!$I$2="Any","Any",N1076)&amp;G1076</f>
        <v>AnyFlatAny45140</v>
      </c>
      <c r="E1076" s="5" t="e">
        <f>IF(I1076=#REF!,'Fixture list'!G1076,"")</f>
        <v>#REF!</v>
      </c>
      <c r="F1076" s="5" t="str">
        <f t="shared" si="131"/>
        <v>451402</v>
      </c>
      <c r="G1076" s="13">
        <v>45140</v>
      </c>
      <c r="H1076" s="14" t="s">
        <v>27</v>
      </c>
      <c r="I1076" s="14" t="s">
        <v>69</v>
      </c>
      <c r="J1076" s="14" t="s">
        <v>9</v>
      </c>
      <c r="K1076" s="14" t="s">
        <v>10</v>
      </c>
      <c r="L1076" s="14" t="s">
        <v>11</v>
      </c>
      <c r="M1076" s="14" t="s">
        <v>25</v>
      </c>
      <c r="N1076" s="14" t="s">
        <v>13</v>
      </c>
      <c r="O1076" s="14" t="s">
        <v>14</v>
      </c>
      <c r="P1076" s="14" t="s">
        <v>1049</v>
      </c>
      <c r="Q1076" s="12">
        <f t="shared" si="132"/>
        <v>1</v>
      </c>
      <c r="R1076" s="12" cm="1">
        <f t="array" ref="R1076">SUMPRODUCT(($G$2:$G$3117=G1076)*(Q1076&gt;$Q$2:$Q$3117))+1</f>
        <v>1</v>
      </c>
      <c r="S1076" s="12">
        <f t="shared" si="133"/>
        <v>101374</v>
      </c>
      <c r="T1076" cm="1">
        <f t="array" ref="T1076">SUMPRODUCT(($G$2:$G$3117=G1076)*(S1076&gt;$S$2:$S$3117))+1</f>
        <v>2</v>
      </c>
      <c r="U1076" t="str">
        <f t="shared" si="134"/>
        <v xml:space="preserve">REDCAR </v>
      </c>
      <c r="V1076">
        <v>0</v>
      </c>
      <c r="W1076" t="s">
        <v>17</v>
      </c>
      <c r="X1076">
        <f t="shared" si="135"/>
        <v>2023</v>
      </c>
    </row>
    <row r="1077" spans="1:24" x14ac:dyDescent="0.25">
      <c r="A1077" s="10" t="str">
        <f t="shared" si="128"/>
        <v/>
      </c>
      <c r="B1077" s="10" t="str">
        <f t="shared" si="129"/>
        <v/>
      </c>
      <c r="C1077" s="10" t="str">
        <f t="shared" si="130"/>
        <v>Afternoon45150</v>
      </c>
      <c r="D1077" s="5" t="str">
        <f>IF('by region'!$C$2="Any","Any",'Fixture list'!W1077)&amp;M1077&amp;IF('by region'!$I$2="Any","Any",N1077)&amp;G1077</f>
        <v>AnyFlatAny45150</v>
      </c>
      <c r="E1077" s="5" t="e">
        <f>IF(I1077=#REF!,'Fixture list'!G1077,"")</f>
        <v>#REF!</v>
      </c>
      <c r="F1077" s="5" t="str">
        <f t="shared" si="131"/>
        <v>451504</v>
      </c>
      <c r="G1077" s="13">
        <v>45150</v>
      </c>
      <c r="H1077" s="14" t="s">
        <v>37</v>
      </c>
      <c r="I1077" s="14" t="s">
        <v>69</v>
      </c>
      <c r="J1077" s="14" t="s">
        <v>9</v>
      </c>
      <c r="K1077" s="14" t="s">
        <v>10</v>
      </c>
      <c r="L1077" s="14" t="s">
        <v>11</v>
      </c>
      <c r="M1077" s="14" t="s">
        <v>25</v>
      </c>
      <c r="N1077" s="14" t="s">
        <v>13</v>
      </c>
      <c r="O1077" s="14" t="s">
        <v>14</v>
      </c>
      <c r="P1077" s="14" t="s">
        <v>1099</v>
      </c>
      <c r="Q1077" s="12">
        <f t="shared" si="132"/>
        <v>1</v>
      </c>
      <c r="R1077" s="12" cm="1">
        <f t="array" ref="R1077">SUMPRODUCT(($G$2:$G$3117=G1077)*(Q1077&gt;$Q$2:$Q$3117))+1</f>
        <v>1</v>
      </c>
      <c r="S1077" s="12">
        <f t="shared" si="133"/>
        <v>101368</v>
      </c>
      <c r="T1077" cm="1">
        <f t="array" ref="T1077">SUMPRODUCT(($G$2:$G$3117=G1077)*(S1077&gt;$S$2:$S$3117))+1</f>
        <v>4</v>
      </c>
      <c r="U1077" t="str">
        <f t="shared" si="134"/>
        <v xml:space="preserve">REDCAR </v>
      </c>
      <c r="V1077">
        <v>0</v>
      </c>
      <c r="W1077" t="s">
        <v>11</v>
      </c>
      <c r="X1077">
        <f t="shared" si="135"/>
        <v>2023</v>
      </c>
    </row>
    <row r="1078" spans="1:24" x14ac:dyDescent="0.25">
      <c r="A1078" s="10" t="str">
        <f t="shared" si="128"/>
        <v/>
      </c>
      <c r="B1078" s="10" t="str">
        <f t="shared" si="129"/>
        <v/>
      </c>
      <c r="C1078" s="10" t="str">
        <f t="shared" si="130"/>
        <v>Evening45164</v>
      </c>
      <c r="D1078" s="5" t="str">
        <f>IF('by region'!$C$2="Any","Any",'Fixture list'!W1078)&amp;M1078&amp;IF('by region'!$I$2="Any","Any",N1078)&amp;G1078</f>
        <v>AnyFlatAny45164</v>
      </c>
      <c r="E1078" s="5" t="e">
        <f>IF(I1078=#REF!,'Fixture list'!G1078,"")</f>
        <v>#REF!</v>
      </c>
      <c r="F1078" s="5" t="str">
        <f t="shared" si="131"/>
        <v>451645</v>
      </c>
      <c r="G1078" s="13">
        <v>45164</v>
      </c>
      <c r="H1078" s="14" t="s">
        <v>37</v>
      </c>
      <c r="I1078" s="14" t="s">
        <v>69</v>
      </c>
      <c r="J1078" s="14" t="s">
        <v>80</v>
      </c>
      <c r="K1078" s="14" t="s">
        <v>10</v>
      </c>
      <c r="L1078" s="14" t="s">
        <v>19</v>
      </c>
      <c r="M1078" s="14" t="s">
        <v>25</v>
      </c>
      <c r="N1078" s="14" t="s">
        <v>13</v>
      </c>
      <c r="O1078" s="14" t="s">
        <v>14</v>
      </c>
      <c r="P1078" s="14" t="s">
        <v>1158</v>
      </c>
      <c r="Q1078" s="12">
        <f t="shared" si="132"/>
        <v>2</v>
      </c>
      <c r="R1078" s="12" cm="1">
        <f t="array" ref="R1078">SUMPRODUCT(($G$2:$G$3117=G1078)*(Q1078&gt;$Q$2:$Q$3117))+1</f>
        <v>5</v>
      </c>
      <c r="S1078" s="12">
        <f t="shared" si="133"/>
        <v>501376</v>
      </c>
      <c r="T1078" cm="1">
        <f t="array" ref="T1078">SUMPRODUCT(($G$2:$G$3117=G1078)*(S1078&gt;$S$2:$S$3117))+1</f>
        <v>5</v>
      </c>
      <c r="U1078" t="str">
        <f t="shared" si="134"/>
        <v>REDCAR †</v>
      </c>
      <c r="V1078">
        <v>0</v>
      </c>
      <c r="W1078" t="s">
        <v>19</v>
      </c>
      <c r="X1078">
        <f t="shared" si="135"/>
        <v>2023</v>
      </c>
    </row>
    <row r="1079" spans="1:24" x14ac:dyDescent="0.25">
      <c r="A1079" s="10" t="str">
        <f t="shared" si="128"/>
        <v/>
      </c>
      <c r="B1079" s="10" t="str">
        <f t="shared" si="129"/>
        <v/>
      </c>
      <c r="C1079" s="10" t="str">
        <f t="shared" si="130"/>
        <v>Afternoon45188</v>
      </c>
      <c r="D1079" s="5" t="str">
        <f>IF('by region'!$C$2="Any","Any",'Fixture list'!W1079)&amp;M1079&amp;IF('by region'!$I$2="Any","Any",N1079)&amp;G1079</f>
        <v>AnyFlatAny45188</v>
      </c>
      <c r="E1079" s="5" t="e">
        <f>IF(I1079=#REF!,'Fixture list'!G1079,"")</f>
        <v>#REF!</v>
      </c>
      <c r="F1079" s="5" t="str">
        <f t="shared" si="131"/>
        <v>451881</v>
      </c>
      <c r="G1079" s="13">
        <v>45188</v>
      </c>
      <c r="H1079" s="14" t="s">
        <v>7</v>
      </c>
      <c r="I1079" s="14" t="s">
        <v>69</v>
      </c>
      <c r="J1079" s="14" t="s">
        <v>9</v>
      </c>
      <c r="K1079" s="14" t="s">
        <v>10</v>
      </c>
      <c r="L1079" s="14" t="s">
        <v>17</v>
      </c>
      <c r="M1079" s="14" t="s">
        <v>25</v>
      </c>
      <c r="N1079" s="14" t="s">
        <v>13</v>
      </c>
      <c r="O1079" s="14" t="s">
        <v>14</v>
      </c>
      <c r="P1079" s="14" t="s">
        <v>1260</v>
      </c>
      <c r="Q1079" s="12">
        <f t="shared" si="132"/>
        <v>1</v>
      </c>
      <c r="R1079" s="12" cm="1">
        <f t="array" ref="R1079">SUMPRODUCT(($G$2:$G$3117=G1079)*(Q1079&gt;$Q$2:$Q$3117))+1</f>
        <v>1</v>
      </c>
      <c r="S1079" s="12">
        <f t="shared" si="133"/>
        <v>101369</v>
      </c>
      <c r="T1079" cm="1">
        <f t="array" ref="T1079">SUMPRODUCT(($G$2:$G$3117=G1079)*(S1079&gt;$S$2:$S$3117))+1</f>
        <v>1</v>
      </c>
      <c r="U1079" t="str">
        <f t="shared" si="134"/>
        <v xml:space="preserve">REDCAR </v>
      </c>
      <c r="V1079">
        <v>0</v>
      </c>
      <c r="W1079" t="s">
        <v>19</v>
      </c>
      <c r="X1079">
        <f t="shared" si="135"/>
        <v>2023</v>
      </c>
    </row>
    <row r="1080" spans="1:24" x14ac:dyDescent="0.25">
      <c r="A1080" s="10" t="str">
        <f t="shared" si="128"/>
        <v/>
      </c>
      <c r="B1080" s="10" t="str">
        <f t="shared" si="129"/>
        <v/>
      </c>
      <c r="C1080" s="10" t="str">
        <f t="shared" si="130"/>
        <v>Afternoon45196</v>
      </c>
      <c r="D1080" s="5" t="str">
        <f>IF('by region'!$C$2="Any","Any",'Fixture list'!W1080)&amp;M1080&amp;IF('by region'!$I$2="Any","Any",N1080)&amp;G1080</f>
        <v>AnyFlatAny45196</v>
      </c>
      <c r="E1080" s="5" t="e">
        <f>IF(I1080=#REF!,'Fixture list'!G1080,"")</f>
        <v>#REF!</v>
      </c>
      <c r="F1080" s="5" t="str">
        <f t="shared" si="131"/>
        <v>451963</v>
      </c>
      <c r="G1080" s="13">
        <v>45196</v>
      </c>
      <c r="H1080" s="14" t="s">
        <v>27</v>
      </c>
      <c r="I1080" s="14" t="s">
        <v>69</v>
      </c>
      <c r="J1080" s="14" t="s">
        <v>9</v>
      </c>
      <c r="K1080" s="14" t="s">
        <v>10</v>
      </c>
      <c r="L1080" s="14" t="s">
        <v>11</v>
      </c>
      <c r="M1080" s="14" t="s">
        <v>25</v>
      </c>
      <c r="N1080" s="14" t="s">
        <v>13</v>
      </c>
      <c r="O1080" s="14" t="s">
        <v>14</v>
      </c>
      <c r="P1080" s="14" t="s">
        <v>1293</v>
      </c>
      <c r="Q1080" s="12">
        <f t="shared" si="132"/>
        <v>1</v>
      </c>
      <c r="R1080" s="12" cm="1">
        <f t="array" ref="R1080">SUMPRODUCT(($G$2:$G$3117=G1080)*(Q1080&gt;$Q$2:$Q$3117))+1</f>
        <v>1</v>
      </c>
      <c r="S1080" s="12">
        <f t="shared" si="133"/>
        <v>101375</v>
      </c>
      <c r="T1080" cm="1">
        <f t="array" ref="T1080">SUMPRODUCT(($G$2:$G$3117=G1080)*(S1080&gt;$S$2:$S$3117))+1</f>
        <v>3</v>
      </c>
      <c r="U1080" t="str">
        <f t="shared" si="134"/>
        <v xml:space="preserve">REDCAR </v>
      </c>
      <c r="V1080">
        <v>0</v>
      </c>
      <c r="W1080" t="s">
        <v>19</v>
      </c>
      <c r="X1080">
        <f t="shared" si="135"/>
        <v>2023</v>
      </c>
    </row>
    <row r="1081" spans="1:24" x14ac:dyDescent="0.25">
      <c r="A1081" s="10" t="str">
        <f t="shared" si="128"/>
        <v/>
      </c>
      <c r="B1081" s="10" t="str">
        <f t="shared" si="129"/>
        <v/>
      </c>
      <c r="C1081" s="10" t="str">
        <f t="shared" si="130"/>
        <v>Afternoon45206</v>
      </c>
      <c r="D1081" s="5" t="str">
        <f>IF('by region'!$C$2="Any","Any",'Fixture list'!W1081)&amp;M1081&amp;IF('by region'!$I$2="Any","Any",N1081)&amp;G1081</f>
        <v>AnyFlatAny45206</v>
      </c>
      <c r="E1081" s="5" t="e">
        <f>IF(I1081=#REF!,'Fixture list'!G1081,"")</f>
        <v>#REF!</v>
      </c>
      <c r="F1081" s="5" t="str">
        <f t="shared" si="131"/>
        <v>452063</v>
      </c>
      <c r="G1081" s="13">
        <v>45206</v>
      </c>
      <c r="H1081" s="14" t="s">
        <v>37</v>
      </c>
      <c r="I1081" s="14" t="s">
        <v>69</v>
      </c>
      <c r="J1081" s="14" t="s">
        <v>9</v>
      </c>
      <c r="K1081" s="14" t="s">
        <v>10</v>
      </c>
      <c r="L1081" s="14" t="s">
        <v>17</v>
      </c>
      <c r="M1081" s="14" t="s">
        <v>25</v>
      </c>
      <c r="N1081" s="14" t="s">
        <v>13</v>
      </c>
      <c r="O1081" s="14" t="s">
        <v>14</v>
      </c>
      <c r="P1081" s="14" t="s">
        <v>1333</v>
      </c>
      <c r="Q1081" s="12">
        <f t="shared" si="132"/>
        <v>1</v>
      </c>
      <c r="R1081" s="12" cm="1">
        <f t="array" ref="R1081">SUMPRODUCT(($G$2:$G$3117=G1081)*(Q1081&gt;$Q$2:$Q$3117))+1</f>
        <v>1</v>
      </c>
      <c r="S1081" s="12">
        <f t="shared" si="133"/>
        <v>101371</v>
      </c>
      <c r="T1081" cm="1">
        <f t="array" ref="T1081">SUMPRODUCT(($G$2:$G$3117=G1081)*(S1081&gt;$S$2:$S$3117))+1</f>
        <v>3</v>
      </c>
      <c r="U1081" t="str">
        <f t="shared" si="134"/>
        <v xml:space="preserve">REDCAR </v>
      </c>
      <c r="V1081">
        <v>0</v>
      </c>
      <c r="W1081" t="s">
        <v>17</v>
      </c>
      <c r="X1081">
        <f t="shared" si="135"/>
        <v>2023</v>
      </c>
    </row>
    <row r="1082" spans="1:24" x14ac:dyDescent="0.25">
      <c r="A1082" s="10" t="str">
        <f t="shared" si="128"/>
        <v/>
      </c>
      <c r="B1082" s="10" t="str">
        <f t="shared" si="129"/>
        <v/>
      </c>
      <c r="C1082" s="10" t="str">
        <f t="shared" si="130"/>
        <v>Afternoon45219</v>
      </c>
      <c r="D1082" s="5" t="str">
        <f>IF('by region'!$C$2="Any","Any",'Fixture list'!W1082)&amp;M1082&amp;IF('by region'!$I$2="Any","Any",N1082)&amp;G1082</f>
        <v>AnyFlatAny45219</v>
      </c>
      <c r="E1082" s="5" t="e">
        <f>IF(I1082=#REF!,'Fixture list'!G1082,"")</f>
        <v>#REF!</v>
      </c>
      <c r="F1082" s="5" t="str">
        <f t="shared" si="131"/>
        <v>452194</v>
      </c>
      <c r="G1082" s="13">
        <v>45219</v>
      </c>
      <c r="H1082" s="14" t="s">
        <v>35</v>
      </c>
      <c r="I1082" s="14" t="s">
        <v>69</v>
      </c>
      <c r="J1082" s="14" t="s">
        <v>9</v>
      </c>
      <c r="K1082" s="14" t="s">
        <v>10</v>
      </c>
      <c r="L1082" s="14" t="s">
        <v>17</v>
      </c>
      <c r="M1082" s="14" t="s">
        <v>25</v>
      </c>
      <c r="N1082" s="14" t="s">
        <v>13</v>
      </c>
      <c r="O1082" s="14" t="s">
        <v>14</v>
      </c>
      <c r="P1082" s="14" t="s">
        <v>1383</v>
      </c>
      <c r="Q1082" s="12">
        <f t="shared" si="132"/>
        <v>1</v>
      </c>
      <c r="R1082" s="12" cm="1">
        <f t="array" ref="R1082">SUMPRODUCT(($G$2:$G$3117=G1082)*(Q1082&gt;$Q$2:$Q$3117))+1</f>
        <v>1</v>
      </c>
      <c r="S1082" s="12">
        <f t="shared" si="133"/>
        <v>101372</v>
      </c>
      <c r="T1082" cm="1">
        <f t="array" ref="T1082">SUMPRODUCT(($G$2:$G$3117=G1082)*(S1082&gt;$S$2:$S$3117))+1</f>
        <v>4</v>
      </c>
      <c r="U1082" t="str">
        <f t="shared" si="134"/>
        <v xml:space="preserve">REDCAR </v>
      </c>
      <c r="V1082">
        <v>0</v>
      </c>
      <c r="W1082" t="s">
        <v>11</v>
      </c>
      <c r="X1082">
        <f t="shared" si="135"/>
        <v>2023</v>
      </c>
    </row>
    <row r="1083" spans="1:24" x14ac:dyDescent="0.25">
      <c r="A1083" s="10" t="str">
        <f t="shared" si="128"/>
        <v/>
      </c>
      <c r="B1083" s="10" t="str">
        <f t="shared" si="129"/>
        <v/>
      </c>
      <c r="C1083" s="10" t="str">
        <f t="shared" si="130"/>
        <v>Afternoon45229</v>
      </c>
      <c r="D1083" s="5" t="str">
        <f>IF('by region'!$C$2="Any","Any",'Fixture list'!W1083)&amp;M1083&amp;IF('by region'!$I$2="Any","Any",N1083)&amp;G1083</f>
        <v>AnyFlatAny45229</v>
      </c>
      <c r="E1083" s="5" t="e">
        <f>IF(I1083=#REF!,'Fixture list'!G1083,"")</f>
        <v>#REF!</v>
      </c>
      <c r="F1083" s="5" t="str">
        <f t="shared" si="131"/>
        <v>452293</v>
      </c>
      <c r="G1083" s="13">
        <v>45229</v>
      </c>
      <c r="H1083" s="14" t="s">
        <v>42</v>
      </c>
      <c r="I1083" s="14" t="s">
        <v>69</v>
      </c>
      <c r="J1083" s="14" t="s">
        <v>9</v>
      </c>
      <c r="K1083" s="14" t="s">
        <v>10</v>
      </c>
      <c r="L1083" s="14" t="s">
        <v>17</v>
      </c>
      <c r="M1083" s="14" t="s">
        <v>25</v>
      </c>
      <c r="N1083" s="14" t="s">
        <v>13</v>
      </c>
      <c r="O1083" s="14" t="s">
        <v>14</v>
      </c>
      <c r="P1083" s="14" t="s">
        <v>1423</v>
      </c>
      <c r="Q1083" s="12">
        <f t="shared" si="132"/>
        <v>1</v>
      </c>
      <c r="R1083" s="12" cm="1">
        <f t="array" ref="R1083">SUMPRODUCT(($G$2:$G$3117=G1083)*(Q1083&gt;$Q$2:$Q$3117))+1</f>
        <v>1</v>
      </c>
      <c r="S1083" s="12">
        <f t="shared" si="133"/>
        <v>101370</v>
      </c>
      <c r="T1083" cm="1">
        <f t="array" ref="T1083">SUMPRODUCT(($G$2:$G$3117=G1083)*(S1083&gt;$S$2:$S$3117))+1</f>
        <v>3</v>
      </c>
      <c r="U1083" t="str">
        <f t="shared" si="134"/>
        <v xml:space="preserve">REDCAR </v>
      </c>
      <c r="V1083">
        <v>0</v>
      </c>
      <c r="W1083" t="s">
        <v>19</v>
      </c>
      <c r="X1083">
        <f t="shared" si="135"/>
        <v>2023</v>
      </c>
    </row>
    <row r="1084" spans="1:24" x14ac:dyDescent="0.25">
      <c r="A1084" s="10" t="str">
        <f t="shared" si="128"/>
        <v/>
      </c>
      <c r="B1084" s="10" t="str">
        <f t="shared" si="129"/>
        <v/>
      </c>
      <c r="C1084" s="10" t="str">
        <f t="shared" si="130"/>
        <v>Afternoon45237</v>
      </c>
      <c r="D1084" s="5" t="str">
        <f>IF('by region'!$C$2="Any","Any",'Fixture list'!W1084)&amp;M1084&amp;IF('by region'!$I$2="Any","Any",N1084)&amp;G1084</f>
        <v>AnyFlatAny45237</v>
      </c>
      <c r="E1084" s="5" t="e">
        <f>IF(I1084=#REF!,'Fixture list'!G1084,"")</f>
        <v>#REF!</v>
      </c>
      <c r="F1084" s="5" t="str">
        <f t="shared" si="131"/>
        <v>452371</v>
      </c>
      <c r="G1084" s="13">
        <v>45237</v>
      </c>
      <c r="H1084" s="14" t="s">
        <v>7</v>
      </c>
      <c r="I1084" s="14" t="s">
        <v>69</v>
      </c>
      <c r="J1084" s="14" t="s">
        <v>9</v>
      </c>
      <c r="K1084" s="14" t="s">
        <v>10</v>
      </c>
      <c r="L1084" s="14" t="s">
        <v>17</v>
      </c>
      <c r="M1084" s="14" t="s">
        <v>25</v>
      </c>
      <c r="N1084" s="14" t="s">
        <v>13</v>
      </c>
      <c r="O1084" s="14" t="s">
        <v>14</v>
      </c>
      <c r="P1084" s="14" t="s">
        <v>1453</v>
      </c>
      <c r="Q1084" s="12">
        <f t="shared" si="132"/>
        <v>1</v>
      </c>
      <c r="R1084" s="12" cm="1">
        <f t="array" ref="R1084">SUMPRODUCT(($G$2:$G$3117=G1084)*(Q1084&gt;$Q$2:$Q$3117))+1</f>
        <v>1</v>
      </c>
      <c r="S1084" s="12">
        <f t="shared" si="133"/>
        <v>101366</v>
      </c>
      <c r="T1084" cm="1">
        <f t="array" ref="T1084">SUMPRODUCT(($G$2:$G$3117=G1084)*(S1084&gt;$S$2:$S$3117))+1</f>
        <v>1</v>
      </c>
      <c r="U1084" t="str">
        <f t="shared" si="134"/>
        <v xml:space="preserve">REDCAR </v>
      </c>
      <c r="V1084">
        <v>0</v>
      </c>
      <c r="W1084" t="s">
        <v>11</v>
      </c>
      <c r="X1084">
        <f t="shared" si="135"/>
        <v>2023</v>
      </c>
    </row>
    <row r="1085" spans="1:24" x14ac:dyDescent="0.25">
      <c r="A1085" s="10" t="str">
        <f t="shared" si="128"/>
        <v/>
      </c>
      <c r="B1085" s="10" t="str">
        <f t="shared" si="129"/>
        <v/>
      </c>
      <c r="C1085" s="10" t="str">
        <f t="shared" si="130"/>
        <v>Afternoon45036</v>
      </c>
      <c r="D1085" s="5" t="str">
        <f>IF('by region'!$C$2="Any","Any",'Fixture list'!W1085)&amp;M1085&amp;IF('by region'!$I$2="Any","Any",N1085)&amp;G1085</f>
        <v>AnyFlatAny45036</v>
      </c>
      <c r="E1085" s="5" t="e">
        <f>IF(I1085=#REF!,'Fixture list'!G1085,"")</f>
        <v>#REF!</v>
      </c>
      <c r="F1085" s="5" t="str">
        <f t="shared" si="131"/>
        <v>450363</v>
      </c>
      <c r="G1085" s="13">
        <v>45036</v>
      </c>
      <c r="H1085" s="14" t="s">
        <v>34</v>
      </c>
      <c r="I1085" s="14" t="s">
        <v>78</v>
      </c>
      <c r="J1085" s="14" t="s">
        <v>9</v>
      </c>
      <c r="K1085" s="14" t="s">
        <v>10</v>
      </c>
      <c r="L1085" s="14" t="s">
        <v>11</v>
      </c>
      <c r="M1085" s="14" t="s">
        <v>25</v>
      </c>
      <c r="N1085" s="14" t="s">
        <v>13</v>
      </c>
      <c r="O1085" s="14" t="s">
        <v>14</v>
      </c>
      <c r="P1085" s="14" t="s">
        <v>561</v>
      </c>
      <c r="Q1085" s="12">
        <f t="shared" si="132"/>
        <v>1</v>
      </c>
      <c r="R1085" s="12" cm="1">
        <f t="array" ref="R1085">SUMPRODUCT(($G$2:$G$3117=G1085)*(Q1085&gt;$Q$2:$Q$3117))+1</f>
        <v>1</v>
      </c>
      <c r="S1085" s="12">
        <f t="shared" si="133"/>
        <v>101379</v>
      </c>
      <c r="T1085" cm="1">
        <f t="array" ref="T1085">SUMPRODUCT(($G$2:$G$3117=G1085)*(S1085&gt;$S$2:$S$3117))+1</f>
        <v>3</v>
      </c>
      <c r="U1085" t="str">
        <f t="shared" si="134"/>
        <v xml:space="preserve">RIPON </v>
      </c>
      <c r="V1085">
        <v>0</v>
      </c>
      <c r="W1085" t="s">
        <v>19</v>
      </c>
      <c r="X1085">
        <f t="shared" si="135"/>
        <v>2023</v>
      </c>
    </row>
    <row r="1086" spans="1:24" x14ac:dyDescent="0.25">
      <c r="A1086" s="10" t="str">
        <f t="shared" si="128"/>
        <v/>
      </c>
      <c r="B1086" s="10" t="str">
        <f t="shared" si="129"/>
        <v/>
      </c>
      <c r="C1086" s="10" t="str">
        <f t="shared" si="130"/>
        <v>Afternoon45045</v>
      </c>
      <c r="D1086" s="5" t="str">
        <f>IF('by region'!$C$2="Any","Any",'Fixture list'!W1086)&amp;M1086&amp;IF('by region'!$I$2="Any","Any",N1086)&amp;G1086</f>
        <v>AnyFlatAny45045</v>
      </c>
      <c r="E1086" s="5" t="e">
        <f>IF(I1086=#REF!,'Fixture list'!G1086,"")</f>
        <v>#REF!</v>
      </c>
      <c r="F1086" s="5" t="str">
        <f t="shared" si="131"/>
        <v>450453</v>
      </c>
      <c r="G1086" s="13">
        <v>45045</v>
      </c>
      <c r="H1086" s="14" t="s">
        <v>37</v>
      </c>
      <c r="I1086" s="14" t="s">
        <v>78</v>
      </c>
      <c r="J1086" s="14" t="s">
        <v>9</v>
      </c>
      <c r="K1086" s="14" t="s">
        <v>10</v>
      </c>
      <c r="L1086" s="14" t="s">
        <v>11</v>
      </c>
      <c r="M1086" s="14" t="s">
        <v>25</v>
      </c>
      <c r="N1086" s="14" t="s">
        <v>13</v>
      </c>
      <c r="O1086" s="14" t="s">
        <v>14</v>
      </c>
      <c r="P1086" s="14" t="s">
        <v>601</v>
      </c>
      <c r="Q1086" s="12">
        <f t="shared" si="132"/>
        <v>1</v>
      </c>
      <c r="R1086" s="12" cm="1">
        <f t="array" ref="R1086">SUMPRODUCT(($G$2:$G$3117=G1086)*(Q1086&gt;$Q$2:$Q$3117))+1</f>
        <v>1</v>
      </c>
      <c r="S1086" s="12">
        <f t="shared" si="133"/>
        <v>101380</v>
      </c>
      <c r="T1086" cm="1">
        <f t="array" ref="T1086">SUMPRODUCT(($G$2:$G$3117=G1086)*(S1086&gt;$S$2:$S$3117))+1</f>
        <v>3</v>
      </c>
      <c r="U1086" t="str">
        <f t="shared" si="134"/>
        <v xml:space="preserve">RIPON </v>
      </c>
      <c r="V1086">
        <v>0</v>
      </c>
      <c r="W1086" t="s">
        <v>11</v>
      </c>
      <c r="X1086">
        <f t="shared" si="135"/>
        <v>2023</v>
      </c>
    </row>
    <row r="1087" spans="1:24" x14ac:dyDescent="0.25">
      <c r="A1087" s="10" t="str">
        <f t="shared" si="128"/>
        <v/>
      </c>
      <c r="B1087" s="10" t="str">
        <f t="shared" si="129"/>
        <v/>
      </c>
      <c r="C1087" s="10" t="str">
        <f t="shared" si="130"/>
        <v>Evening45058</v>
      </c>
      <c r="D1087" s="5" t="str">
        <f>IF('by region'!$C$2="Any","Any",'Fixture list'!W1087)&amp;M1087&amp;IF('by region'!$I$2="Any","Any",N1087)&amp;G1087</f>
        <v>AnyFlatAny45058</v>
      </c>
      <c r="E1087" s="5" t="e">
        <f>IF(I1087=#REF!,'Fixture list'!G1087,"")</f>
        <v>#REF!</v>
      </c>
      <c r="F1087" s="5" t="str">
        <f t="shared" si="131"/>
        <v>450586</v>
      </c>
      <c r="G1087" s="13">
        <v>45058</v>
      </c>
      <c r="H1087" s="14" t="s">
        <v>35</v>
      </c>
      <c r="I1087" s="14" t="s">
        <v>78</v>
      </c>
      <c r="J1087" s="14" t="s">
        <v>80</v>
      </c>
      <c r="K1087" s="14" t="s">
        <v>10</v>
      </c>
      <c r="L1087" s="14" t="s">
        <v>11</v>
      </c>
      <c r="M1087" s="14" t="s">
        <v>25</v>
      </c>
      <c r="N1087" s="14" t="s">
        <v>13</v>
      </c>
      <c r="O1087" s="14" t="s">
        <v>21</v>
      </c>
      <c r="P1087" s="14" t="s">
        <v>660</v>
      </c>
      <c r="Q1087" s="12">
        <f t="shared" si="132"/>
        <v>2</v>
      </c>
      <c r="R1087" s="12" cm="1">
        <f t="array" ref="R1087">SUMPRODUCT(($G$2:$G$3117=G1087)*(Q1087&gt;$Q$2:$Q$3117))+1</f>
        <v>4</v>
      </c>
      <c r="S1087" s="12">
        <f t="shared" si="133"/>
        <v>412746</v>
      </c>
      <c r="T1087" cm="1">
        <f t="array" ref="T1087">SUMPRODUCT(($G$2:$G$3117=G1087)*(S1087&gt;$S$2:$S$3117))+1</f>
        <v>6</v>
      </c>
      <c r="U1087" t="str">
        <f t="shared" si="134"/>
        <v>RIPON †</v>
      </c>
      <c r="V1087">
        <v>0</v>
      </c>
      <c r="W1087" t="s">
        <v>30</v>
      </c>
      <c r="X1087">
        <f t="shared" si="135"/>
        <v>2023</v>
      </c>
    </row>
    <row r="1088" spans="1:24" x14ac:dyDescent="0.25">
      <c r="A1088" s="10" t="str">
        <f t="shared" si="128"/>
        <v/>
      </c>
      <c r="B1088" s="10" t="str">
        <f t="shared" si="129"/>
        <v/>
      </c>
      <c r="C1088" s="10" t="str">
        <f t="shared" si="130"/>
        <v>Afternoon45067</v>
      </c>
      <c r="D1088" s="5" t="str">
        <f>IF('by region'!$C$2="Any","Any",'Fixture list'!W1088)&amp;M1088&amp;IF('by region'!$I$2="Any","Any",N1088)&amp;G1088</f>
        <v>AnyFlatAny45067</v>
      </c>
      <c r="E1088" s="5" t="e">
        <f>IF(I1088=#REF!,'Fixture list'!G1088,"")</f>
        <v>#REF!</v>
      </c>
      <c r="F1088" s="5" t="str">
        <f t="shared" si="131"/>
        <v>450671</v>
      </c>
      <c r="G1088" s="13">
        <v>45067</v>
      </c>
      <c r="H1088" s="14" t="s">
        <v>40</v>
      </c>
      <c r="I1088" s="14" t="s">
        <v>78</v>
      </c>
      <c r="J1088" s="14" t="s">
        <v>9</v>
      </c>
      <c r="K1088" s="14" t="s">
        <v>10</v>
      </c>
      <c r="L1088" s="14" t="s">
        <v>11</v>
      </c>
      <c r="M1088" s="14" t="s">
        <v>25</v>
      </c>
      <c r="N1088" s="14" t="s">
        <v>13</v>
      </c>
      <c r="O1088" s="14" t="s">
        <v>14</v>
      </c>
      <c r="P1088" s="14" t="s">
        <v>703</v>
      </c>
      <c r="Q1088" s="12">
        <f t="shared" si="132"/>
        <v>1</v>
      </c>
      <c r="R1088" s="12" cm="1">
        <f t="array" ref="R1088">SUMPRODUCT(($G$2:$G$3117=G1088)*(Q1088&gt;$Q$2:$Q$3117))+1</f>
        <v>1</v>
      </c>
      <c r="S1088" s="12">
        <f t="shared" si="133"/>
        <v>101393</v>
      </c>
      <c r="T1088" cm="1">
        <f t="array" ref="T1088">SUMPRODUCT(($G$2:$G$3117=G1088)*(S1088&gt;$S$2:$S$3117))+1</f>
        <v>1</v>
      </c>
      <c r="U1088" t="str">
        <f t="shared" si="134"/>
        <v xml:space="preserve">RIPON </v>
      </c>
      <c r="V1088">
        <v>0</v>
      </c>
      <c r="W1088" t="s">
        <v>19</v>
      </c>
      <c r="X1088">
        <f t="shared" si="135"/>
        <v>2023</v>
      </c>
    </row>
    <row r="1089" spans="1:24" x14ac:dyDescent="0.25">
      <c r="A1089" s="10" t="str">
        <f t="shared" si="128"/>
        <v/>
      </c>
      <c r="B1089" s="10" t="str">
        <f t="shared" si="129"/>
        <v/>
      </c>
      <c r="C1089" s="10" t="str">
        <f t="shared" si="130"/>
        <v>Afternoon45078</v>
      </c>
      <c r="D1089" s="5" t="str">
        <f>IF('by region'!$C$2="Any","Any",'Fixture list'!W1089)&amp;M1089&amp;IF('by region'!$I$2="Any","Any",N1089)&amp;G1089</f>
        <v>AnyFlatAny45078</v>
      </c>
      <c r="E1089" s="5" t="e">
        <f>IF(I1089=#REF!,'Fixture list'!G1089,"")</f>
        <v>#REF!</v>
      </c>
      <c r="F1089" s="5" t="str">
        <f t="shared" si="131"/>
        <v>450782</v>
      </c>
      <c r="G1089" s="13">
        <v>45078</v>
      </c>
      <c r="H1089" s="14" t="s">
        <v>34</v>
      </c>
      <c r="I1089" s="14" t="s">
        <v>78</v>
      </c>
      <c r="J1089" s="14" t="s">
        <v>9</v>
      </c>
      <c r="K1089" s="14" t="s">
        <v>10</v>
      </c>
      <c r="L1089" s="14" t="s">
        <v>11</v>
      </c>
      <c r="M1089" s="14" t="s">
        <v>25</v>
      </c>
      <c r="N1089" s="14" t="s">
        <v>13</v>
      </c>
      <c r="O1089" s="14" t="s">
        <v>14</v>
      </c>
      <c r="P1089" s="14" t="s">
        <v>757</v>
      </c>
      <c r="Q1089" s="12">
        <f t="shared" si="132"/>
        <v>1</v>
      </c>
      <c r="R1089" s="12" cm="1">
        <f t="array" ref="R1089">SUMPRODUCT(($G$2:$G$3117=G1089)*(Q1089&gt;$Q$2:$Q$3117))+1</f>
        <v>1</v>
      </c>
      <c r="S1089" s="12">
        <f t="shared" si="133"/>
        <v>101378</v>
      </c>
      <c r="T1089" cm="1">
        <f t="array" ref="T1089">SUMPRODUCT(($G$2:$G$3117=G1089)*(S1089&gt;$S$2:$S$3117))+1</f>
        <v>2</v>
      </c>
      <c r="U1089" t="str">
        <f t="shared" si="134"/>
        <v xml:space="preserve">RIPON </v>
      </c>
      <c r="V1089">
        <v>0</v>
      </c>
      <c r="W1089" t="s">
        <v>11</v>
      </c>
      <c r="X1089">
        <f t="shared" si="135"/>
        <v>2023</v>
      </c>
    </row>
    <row r="1090" spans="1:24" x14ac:dyDescent="0.25">
      <c r="A1090" s="10" t="str">
        <f t="shared" ref="A1090:A1153" si="136">IF(YEAR(G1090)=2024,P1090,"")</f>
        <v/>
      </c>
      <c r="B1090" s="10" t="str">
        <f t="shared" ref="B1090:B1153" si="137">IF(YEAR(G1090)=2025,P1090,"")</f>
        <v/>
      </c>
      <c r="C1090" s="10" t="str">
        <f t="shared" ref="C1090:C1153" si="138">J1090&amp;G1090</f>
        <v>Evening45084</v>
      </c>
      <c r="D1090" s="5" t="str">
        <f>IF('by region'!$C$2="Any","Any",'Fixture list'!W1090)&amp;M1090&amp;IF('by region'!$I$2="Any","Any",N1090)&amp;G1090</f>
        <v>AnyFlatAny45084</v>
      </c>
      <c r="E1090" s="5" t="e">
        <f>IF(I1090=#REF!,'Fixture list'!G1090,"")</f>
        <v>#REF!</v>
      </c>
      <c r="F1090" s="5" t="str">
        <f t="shared" ref="F1090:F1153" si="139">G1090&amp;T1090</f>
        <v>450844</v>
      </c>
      <c r="G1090" s="13">
        <v>45084</v>
      </c>
      <c r="H1090" s="14" t="s">
        <v>27</v>
      </c>
      <c r="I1090" s="14" t="s">
        <v>78</v>
      </c>
      <c r="J1090" s="14" t="s">
        <v>80</v>
      </c>
      <c r="K1090" s="14" t="s">
        <v>10</v>
      </c>
      <c r="L1090" s="14" t="s">
        <v>11</v>
      </c>
      <c r="M1090" s="14" t="s">
        <v>25</v>
      </c>
      <c r="N1090" s="14" t="s">
        <v>13</v>
      </c>
      <c r="O1090" s="14" t="s">
        <v>14</v>
      </c>
      <c r="P1090" s="14" t="s">
        <v>786</v>
      </c>
      <c r="Q1090" s="12">
        <f t="shared" ref="Q1090:Q1153" si="140">IF(J1090="Afternoon",1,IF(J1090="Evening",2,IF(J1090="Floodlit",3,4)))</f>
        <v>2</v>
      </c>
      <c r="R1090" s="12" cm="1">
        <f t="array" ref="R1090">SUMPRODUCT(($G$2:$G$3117=G1090)*(Q1090&gt;$Q$2:$Q$3117))+1</f>
        <v>4</v>
      </c>
      <c r="S1090" s="12">
        <f t="shared" ref="S1090:S1153" si="141">(R1090*100000)+P1090</f>
        <v>401381</v>
      </c>
      <c r="T1090" cm="1">
        <f t="array" ref="T1090">SUMPRODUCT(($G$2:$G$3117=G1090)*(S1090&gt;$S$2:$S$3117))+1</f>
        <v>4</v>
      </c>
      <c r="U1090" t="str">
        <f t="shared" ref="U1090:U1153" si="142">_xlfn.CONCAT(IF(M1090="Flat",UPPER(I1090),I1090)," ",IF(J1090="Evening","†",IF(J1090="Floodlit","#","")))</f>
        <v>RIPON †</v>
      </c>
      <c r="V1090">
        <v>0</v>
      </c>
      <c r="W1090" t="s">
        <v>17</v>
      </c>
      <c r="X1090">
        <f t="shared" ref="X1090:X1153" si="143">YEAR(G1090)</f>
        <v>2023</v>
      </c>
    </row>
    <row r="1091" spans="1:24" x14ac:dyDescent="0.25">
      <c r="A1091" s="10" t="str">
        <f t="shared" si="136"/>
        <v/>
      </c>
      <c r="B1091" s="10" t="str">
        <f t="shared" si="137"/>
        <v/>
      </c>
      <c r="C1091" s="10" t="str">
        <f t="shared" si="138"/>
        <v>Evening45098</v>
      </c>
      <c r="D1091" s="5" t="str">
        <f>IF('by region'!$C$2="Any","Any",'Fixture list'!W1091)&amp;M1091&amp;IF('by region'!$I$2="Any","Any",N1091)&amp;G1091</f>
        <v>AnyFlatAny45098</v>
      </c>
      <c r="E1091" s="5" t="e">
        <f>IF(I1091=#REF!,'Fixture list'!G1091,"")</f>
        <v>#REF!</v>
      </c>
      <c r="F1091" s="5" t="str">
        <f t="shared" si="139"/>
        <v>450984</v>
      </c>
      <c r="G1091" s="13">
        <v>45098</v>
      </c>
      <c r="H1091" s="14" t="s">
        <v>27</v>
      </c>
      <c r="I1091" s="14" t="s">
        <v>78</v>
      </c>
      <c r="J1091" s="14" t="s">
        <v>80</v>
      </c>
      <c r="K1091" s="14" t="s">
        <v>10</v>
      </c>
      <c r="L1091" s="14" t="s">
        <v>11</v>
      </c>
      <c r="M1091" s="14" t="s">
        <v>25</v>
      </c>
      <c r="N1091" s="14" t="s">
        <v>13</v>
      </c>
      <c r="O1091" s="14" t="s">
        <v>14</v>
      </c>
      <c r="P1091" s="14" t="s">
        <v>853</v>
      </c>
      <c r="Q1091" s="12">
        <f t="shared" si="140"/>
        <v>2</v>
      </c>
      <c r="R1091" s="12" cm="1">
        <f t="array" ref="R1091">SUMPRODUCT(($G$2:$G$3117=G1091)*(Q1091&gt;$Q$2:$Q$3117))+1</f>
        <v>4</v>
      </c>
      <c r="S1091" s="12">
        <f t="shared" si="141"/>
        <v>401382</v>
      </c>
      <c r="T1091" cm="1">
        <f t="array" ref="T1091">SUMPRODUCT(($G$2:$G$3117=G1091)*(S1091&gt;$S$2:$S$3117))+1</f>
        <v>4</v>
      </c>
      <c r="U1091" t="str">
        <f t="shared" si="142"/>
        <v>RIPON †</v>
      </c>
      <c r="V1091">
        <v>0</v>
      </c>
      <c r="W1091" t="s">
        <v>30</v>
      </c>
      <c r="X1091">
        <f t="shared" si="143"/>
        <v>2023</v>
      </c>
    </row>
    <row r="1092" spans="1:24" x14ac:dyDescent="0.25">
      <c r="A1092" s="10" t="str">
        <f t="shared" si="136"/>
        <v/>
      </c>
      <c r="B1092" s="10" t="str">
        <f t="shared" si="137"/>
        <v/>
      </c>
      <c r="C1092" s="10" t="str">
        <f t="shared" si="138"/>
        <v>Afternoon45099</v>
      </c>
      <c r="D1092" s="5" t="str">
        <f>IF('by region'!$C$2="Any","Any",'Fixture list'!W1092)&amp;M1092&amp;IF('by region'!$I$2="Any","Any",N1092)&amp;G1092</f>
        <v>AnyFlatAny45099</v>
      </c>
      <c r="E1092" s="5" t="e">
        <f>IF(I1092=#REF!,'Fixture list'!G1092,"")</f>
        <v>#REF!</v>
      </c>
      <c r="F1092" s="5" t="str">
        <f t="shared" si="139"/>
        <v>450992</v>
      </c>
      <c r="G1092" s="13">
        <v>45099</v>
      </c>
      <c r="H1092" s="14" t="s">
        <v>34</v>
      </c>
      <c r="I1092" s="14" t="s">
        <v>78</v>
      </c>
      <c r="J1092" s="14" t="s">
        <v>9</v>
      </c>
      <c r="K1092" s="14" t="s">
        <v>10</v>
      </c>
      <c r="L1092" s="14" t="s">
        <v>11</v>
      </c>
      <c r="M1092" s="14" t="s">
        <v>25</v>
      </c>
      <c r="N1092" s="14" t="s">
        <v>13</v>
      </c>
      <c r="O1092" s="14" t="s">
        <v>14</v>
      </c>
      <c r="P1092" s="14" t="s">
        <v>858</v>
      </c>
      <c r="Q1092" s="12">
        <f t="shared" si="140"/>
        <v>1</v>
      </c>
      <c r="R1092" s="12" cm="1">
        <f t="array" ref="R1092">SUMPRODUCT(($G$2:$G$3117=G1092)*(Q1092&gt;$Q$2:$Q$3117))+1</f>
        <v>1</v>
      </c>
      <c r="S1092" s="12">
        <f t="shared" si="141"/>
        <v>101383</v>
      </c>
      <c r="T1092" cm="1">
        <f t="array" ref="T1092">SUMPRODUCT(($G$2:$G$3117=G1092)*(S1092&gt;$S$2:$S$3117))+1</f>
        <v>2</v>
      </c>
      <c r="U1092" t="str">
        <f t="shared" si="142"/>
        <v xml:space="preserve">RIPON </v>
      </c>
      <c r="V1092">
        <v>0</v>
      </c>
      <c r="W1092" t="s">
        <v>11</v>
      </c>
      <c r="X1092">
        <f t="shared" si="143"/>
        <v>2023</v>
      </c>
    </row>
    <row r="1093" spans="1:24" x14ac:dyDescent="0.25">
      <c r="A1093" s="10" t="str">
        <f t="shared" si="136"/>
        <v/>
      </c>
      <c r="B1093" s="10" t="str">
        <f t="shared" si="137"/>
        <v/>
      </c>
      <c r="C1093" s="10" t="str">
        <f t="shared" si="138"/>
        <v>Evening45117</v>
      </c>
      <c r="D1093" s="5" t="str">
        <f>IF('by region'!$C$2="Any","Any",'Fixture list'!W1093)&amp;M1093&amp;IF('by region'!$I$2="Any","Any",N1093)&amp;G1093</f>
        <v>AnyFlatAny45117</v>
      </c>
      <c r="E1093" s="5" t="e">
        <f>IF(I1093=#REF!,'Fixture list'!G1093,"")</f>
        <v>#REF!</v>
      </c>
      <c r="F1093" s="5" t="str">
        <f t="shared" si="139"/>
        <v>451173</v>
      </c>
      <c r="G1093" s="13">
        <v>45117</v>
      </c>
      <c r="H1093" s="14" t="s">
        <v>42</v>
      </c>
      <c r="I1093" s="14" t="s">
        <v>78</v>
      </c>
      <c r="J1093" s="14" t="s">
        <v>80</v>
      </c>
      <c r="K1093" s="14" t="s">
        <v>10</v>
      </c>
      <c r="L1093" s="14" t="s">
        <v>11</v>
      </c>
      <c r="M1093" s="14" t="s">
        <v>25</v>
      </c>
      <c r="N1093" s="14" t="s">
        <v>13</v>
      </c>
      <c r="O1093" s="14" t="s">
        <v>14</v>
      </c>
      <c r="P1093" s="14" t="s">
        <v>943</v>
      </c>
      <c r="Q1093" s="12">
        <f t="shared" si="140"/>
        <v>2</v>
      </c>
      <c r="R1093" s="12" cm="1">
        <f t="array" ref="R1093">SUMPRODUCT(($G$2:$G$3117=G1093)*(Q1093&gt;$Q$2:$Q$3117))+1</f>
        <v>3</v>
      </c>
      <c r="S1093" s="12">
        <f t="shared" si="141"/>
        <v>301385</v>
      </c>
      <c r="T1093" cm="1">
        <f t="array" ref="T1093">SUMPRODUCT(($G$2:$G$3117=G1093)*(S1093&gt;$S$2:$S$3117))+1</f>
        <v>3</v>
      </c>
      <c r="U1093" t="str">
        <f t="shared" si="142"/>
        <v>RIPON †</v>
      </c>
      <c r="V1093">
        <v>0</v>
      </c>
      <c r="W1093" t="s">
        <v>17</v>
      </c>
      <c r="X1093">
        <f t="shared" si="143"/>
        <v>2023</v>
      </c>
    </row>
    <row r="1094" spans="1:24" x14ac:dyDescent="0.25">
      <c r="A1094" s="10" t="str">
        <f t="shared" si="136"/>
        <v/>
      </c>
      <c r="B1094" s="10" t="str">
        <f t="shared" si="137"/>
        <v/>
      </c>
      <c r="C1094" s="10" t="str">
        <f t="shared" si="138"/>
        <v>Afternoon45129</v>
      </c>
      <c r="D1094" s="5" t="str">
        <f>IF('by region'!$C$2="Any","Any",'Fixture list'!W1094)&amp;M1094&amp;IF('by region'!$I$2="Any","Any",N1094)&amp;G1094</f>
        <v>AnyFlatAny45129</v>
      </c>
      <c r="E1094" s="5" t="e">
        <f>IF(I1094=#REF!,'Fixture list'!G1094,"")</f>
        <v>#REF!</v>
      </c>
      <c r="F1094" s="5" t="str">
        <f t="shared" si="139"/>
        <v>451294</v>
      </c>
      <c r="G1094" s="13">
        <v>45129</v>
      </c>
      <c r="H1094" s="14" t="s">
        <v>37</v>
      </c>
      <c r="I1094" s="14" t="s">
        <v>78</v>
      </c>
      <c r="J1094" s="14" t="s">
        <v>9</v>
      </c>
      <c r="K1094" s="14" t="s">
        <v>10</v>
      </c>
      <c r="L1094" s="14" t="s">
        <v>11</v>
      </c>
      <c r="M1094" s="14" t="s">
        <v>25</v>
      </c>
      <c r="N1094" s="14" t="s">
        <v>13</v>
      </c>
      <c r="O1094" s="14" t="s">
        <v>14</v>
      </c>
      <c r="P1094" s="14" t="s">
        <v>1000</v>
      </c>
      <c r="Q1094" s="12">
        <f t="shared" si="140"/>
        <v>1</v>
      </c>
      <c r="R1094" s="12" cm="1">
        <f t="array" ref="R1094">SUMPRODUCT(($G$2:$G$3117=G1094)*(Q1094&gt;$Q$2:$Q$3117))+1</f>
        <v>1</v>
      </c>
      <c r="S1094" s="12">
        <f t="shared" si="141"/>
        <v>101386</v>
      </c>
      <c r="T1094" cm="1">
        <f t="array" ref="T1094">SUMPRODUCT(($G$2:$G$3117=G1094)*(S1094&gt;$S$2:$S$3117))+1</f>
        <v>4</v>
      </c>
      <c r="U1094" t="str">
        <f t="shared" si="142"/>
        <v xml:space="preserve">RIPON </v>
      </c>
      <c r="V1094">
        <v>0</v>
      </c>
      <c r="W1094" t="s">
        <v>17</v>
      </c>
      <c r="X1094">
        <f t="shared" si="143"/>
        <v>2023</v>
      </c>
    </row>
    <row r="1095" spans="1:24" x14ac:dyDescent="0.25">
      <c r="A1095" s="10" t="str">
        <f t="shared" si="136"/>
        <v/>
      </c>
      <c r="B1095" s="10" t="str">
        <f t="shared" si="137"/>
        <v/>
      </c>
      <c r="C1095" s="10" t="str">
        <f t="shared" si="138"/>
        <v>Afternoon45145</v>
      </c>
      <c r="D1095" s="5" t="str">
        <f>IF('by region'!$C$2="Any","Any",'Fixture list'!W1095)&amp;M1095&amp;IF('by region'!$I$2="Any","Any",N1095)&amp;G1095</f>
        <v>AnyFlatAny45145</v>
      </c>
      <c r="E1095" s="5" t="e">
        <f>IF(I1095=#REF!,'Fixture list'!G1095,"")</f>
        <v>#REF!</v>
      </c>
      <c r="F1095" s="5" t="str">
        <f t="shared" si="139"/>
        <v>451452</v>
      </c>
      <c r="G1095" s="13">
        <v>45145</v>
      </c>
      <c r="H1095" s="14" t="s">
        <v>42</v>
      </c>
      <c r="I1095" s="14" t="s">
        <v>78</v>
      </c>
      <c r="J1095" s="14" t="s">
        <v>9</v>
      </c>
      <c r="K1095" s="14" t="s">
        <v>10</v>
      </c>
      <c r="L1095" s="14" t="s">
        <v>11</v>
      </c>
      <c r="M1095" s="14" t="s">
        <v>25</v>
      </c>
      <c r="N1095" s="14" t="s">
        <v>13</v>
      </c>
      <c r="O1095" s="14" t="s">
        <v>14</v>
      </c>
      <c r="P1095" s="14" t="s">
        <v>1073</v>
      </c>
      <c r="Q1095" s="12">
        <f t="shared" si="140"/>
        <v>1</v>
      </c>
      <c r="R1095" s="12" cm="1">
        <f t="array" ref="R1095">SUMPRODUCT(($G$2:$G$3117=G1095)*(Q1095&gt;$Q$2:$Q$3117))+1</f>
        <v>1</v>
      </c>
      <c r="S1095" s="12">
        <f t="shared" si="141"/>
        <v>101387</v>
      </c>
      <c r="T1095" cm="1">
        <f t="array" ref="T1095">SUMPRODUCT(($G$2:$G$3117=G1095)*(S1095&gt;$S$2:$S$3117))+1</f>
        <v>2</v>
      </c>
      <c r="U1095" t="str">
        <f t="shared" si="142"/>
        <v xml:space="preserve">RIPON </v>
      </c>
      <c r="V1095">
        <v>0</v>
      </c>
      <c r="W1095" t="s">
        <v>11</v>
      </c>
      <c r="X1095">
        <f t="shared" si="143"/>
        <v>2023</v>
      </c>
    </row>
    <row r="1096" spans="1:24" x14ac:dyDescent="0.25">
      <c r="A1096" s="10" t="str">
        <f t="shared" si="136"/>
        <v/>
      </c>
      <c r="B1096" s="10" t="str">
        <f t="shared" si="137"/>
        <v/>
      </c>
      <c r="C1096" s="10" t="str">
        <f t="shared" si="138"/>
        <v>Evening45146</v>
      </c>
      <c r="D1096" s="5" t="str">
        <f>IF('by region'!$C$2="Any","Any",'Fixture list'!W1096)&amp;M1096&amp;IF('by region'!$I$2="Any","Any",N1096)&amp;G1096</f>
        <v>AnyFlatAny45146</v>
      </c>
      <c r="E1096" s="5" t="e">
        <f>IF(I1096=#REF!,'Fixture list'!G1096,"")</f>
        <v>#REF!</v>
      </c>
      <c r="F1096" s="5" t="str">
        <f t="shared" si="139"/>
        <v>451463</v>
      </c>
      <c r="G1096" s="13">
        <v>45146</v>
      </c>
      <c r="H1096" s="14" t="s">
        <v>7</v>
      </c>
      <c r="I1096" s="14" t="s">
        <v>78</v>
      </c>
      <c r="J1096" s="14" t="s">
        <v>80</v>
      </c>
      <c r="K1096" s="14" t="s">
        <v>30</v>
      </c>
      <c r="L1096" s="14" t="s">
        <v>30</v>
      </c>
      <c r="M1096" s="14" t="s">
        <v>25</v>
      </c>
      <c r="N1096" s="14" t="s">
        <v>30</v>
      </c>
      <c r="O1096" s="14" t="s">
        <v>21</v>
      </c>
      <c r="P1096" s="14" t="s">
        <v>1075</v>
      </c>
      <c r="Q1096" s="12">
        <f t="shared" si="140"/>
        <v>2</v>
      </c>
      <c r="R1096" s="12" cm="1">
        <f t="array" ref="R1096">SUMPRODUCT(($G$2:$G$3117=G1096)*(Q1096&gt;$Q$2:$Q$3117))+1</f>
        <v>3</v>
      </c>
      <c r="S1096" s="12">
        <f t="shared" si="141"/>
        <v>313372</v>
      </c>
      <c r="T1096" cm="1">
        <f t="array" ref="T1096">SUMPRODUCT(($G$2:$G$3117=G1096)*(S1096&gt;$S$2:$S$3117))+1</f>
        <v>3</v>
      </c>
      <c r="U1096" t="str">
        <f t="shared" si="142"/>
        <v>RIPON †</v>
      </c>
      <c r="V1096">
        <v>0</v>
      </c>
      <c r="W1096" t="s">
        <v>11</v>
      </c>
      <c r="X1096">
        <f t="shared" si="143"/>
        <v>2023</v>
      </c>
    </row>
    <row r="1097" spans="1:24" x14ac:dyDescent="0.25">
      <c r="A1097" s="10" t="str">
        <f t="shared" si="136"/>
        <v/>
      </c>
      <c r="B1097" s="10" t="str">
        <f t="shared" si="137"/>
        <v/>
      </c>
      <c r="C1097" s="10" t="str">
        <f t="shared" si="138"/>
        <v>Afternoon45157</v>
      </c>
      <c r="D1097" s="5" t="str">
        <f>IF('by region'!$C$2="Any","Any",'Fixture list'!W1097)&amp;M1097&amp;IF('by region'!$I$2="Any","Any",N1097)&amp;G1097</f>
        <v>AnyFlatAny45157</v>
      </c>
      <c r="E1097" s="5" t="e">
        <f>IF(I1097=#REF!,'Fixture list'!G1097,"")</f>
        <v>#REF!</v>
      </c>
      <c r="F1097" s="5" t="str">
        <f t="shared" si="139"/>
        <v>451574</v>
      </c>
      <c r="G1097" s="13">
        <v>45157</v>
      </c>
      <c r="H1097" s="14" t="s">
        <v>37</v>
      </c>
      <c r="I1097" s="14" t="s">
        <v>78</v>
      </c>
      <c r="J1097" s="14" t="s">
        <v>9</v>
      </c>
      <c r="K1097" s="14" t="s">
        <v>10</v>
      </c>
      <c r="L1097" s="14" t="s">
        <v>11</v>
      </c>
      <c r="M1097" s="14" t="s">
        <v>25</v>
      </c>
      <c r="N1097" s="14" t="s">
        <v>13</v>
      </c>
      <c r="O1097" s="14" t="s">
        <v>14</v>
      </c>
      <c r="P1097" s="14" t="s">
        <v>1129</v>
      </c>
      <c r="Q1097" s="12">
        <f t="shared" si="140"/>
        <v>1</v>
      </c>
      <c r="R1097" s="12" cm="1">
        <f t="array" ref="R1097">SUMPRODUCT(($G$2:$G$3117=G1097)*(Q1097&gt;$Q$2:$Q$3117))+1</f>
        <v>1</v>
      </c>
      <c r="S1097" s="12">
        <f t="shared" si="141"/>
        <v>101388</v>
      </c>
      <c r="T1097" cm="1">
        <f t="array" ref="T1097">SUMPRODUCT(($G$2:$G$3117=G1097)*(S1097&gt;$S$2:$S$3117))+1</f>
        <v>4</v>
      </c>
      <c r="U1097" t="str">
        <f t="shared" si="142"/>
        <v xml:space="preserve">RIPON </v>
      </c>
      <c r="V1097">
        <v>0</v>
      </c>
      <c r="W1097" t="s">
        <v>19</v>
      </c>
      <c r="X1097">
        <f t="shared" si="143"/>
        <v>2023</v>
      </c>
    </row>
    <row r="1098" spans="1:24" x14ac:dyDescent="0.25">
      <c r="A1098" s="10" t="str">
        <f t="shared" si="136"/>
        <v/>
      </c>
      <c r="B1098" s="10" t="str">
        <f t="shared" si="137"/>
        <v/>
      </c>
      <c r="C1098" s="10" t="str">
        <f t="shared" si="138"/>
        <v>Afternoon45166</v>
      </c>
      <c r="D1098" s="5" t="str">
        <f>IF('by region'!$C$2="Any","Any",'Fixture list'!W1098)&amp;M1098&amp;IF('by region'!$I$2="Any","Any",N1098)&amp;G1098</f>
        <v>AnyFlatAny45166</v>
      </c>
      <c r="E1098" s="5" t="e">
        <f>IF(I1098=#REF!,'Fixture list'!G1098,"")</f>
        <v>#REF!</v>
      </c>
      <c r="F1098" s="5" t="str">
        <f t="shared" si="139"/>
        <v>451665</v>
      </c>
      <c r="G1098" s="13">
        <v>45166</v>
      </c>
      <c r="H1098" s="14" t="s">
        <v>42</v>
      </c>
      <c r="I1098" s="14" t="s">
        <v>78</v>
      </c>
      <c r="J1098" s="14" t="s">
        <v>9</v>
      </c>
      <c r="K1098" s="14" t="s">
        <v>10</v>
      </c>
      <c r="L1098" s="14" t="s">
        <v>17</v>
      </c>
      <c r="M1098" s="14" t="s">
        <v>25</v>
      </c>
      <c r="N1098" s="14" t="s">
        <v>13</v>
      </c>
      <c r="O1098" s="14" t="s">
        <v>14</v>
      </c>
      <c r="P1098" s="14" t="s">
        <v>1167</v>
      </c>
      <c r="Q1098" s="12">
        <f t="shared" si="140"/>
        <v>1</v>
      </c>
      <c r="R1098" s="12" cm="1">
        <f t="array" ref="R1098">SUMPRODUCT(($G$2:$G$3117=G1098)*(Q1098&gt;$Q$2:$Q$3117))+1</f>
        <v>1</v>
      </c>
      <c r="S1098" s="12">
        <f t="shared" si="141"/>
        <v>101390</v>
      </c>
      <c r="T1098" cm="1">
        <f t="array" ref="T1098">SUMPRODUCT(($G$2:$G$3117=G1098)*(S1098&gt;$S$2:$S$3117))+1</f>
        <v>5</v>
      </c>
      <c r="U1098" t="str">
        <f t="shared" si="142"/>
        <v xml:space="preserve">RIPON </v>
      </c>
      <c r="V1098">
        <v>0</v>
      </c>
      <c r="W1098" t="s">
        <v>17</v>
      </c>
      <c r="X1098">
        <f t="shared" si="143"/>
        <v>2023</v>
      </c>
    </row>
    <row r="1099" spans="1:24" x14ac:dyDescent="0.25">
      <c r="A1099" s="10" t="str">
        <f t="shared" si="136"/>
        <v/>
      </c>
      <c r="B1099" s="10" t="str">
        <f t="shared" si="137"/>
        <v/>
      </c>
      <c r="C1099" s="10" t="str">
        <f t="shared" si="138"/>
        <v>Afternoon45167</v>
      </c>
      <c r="D1099" s="5" t="str">
        <f>IF('by region'!$C$2="Any","Any",'Fixture list'!W1099)&amp;M1099&amp;IF('by region'!$I$2="Any","Any",N1099)&amp;G1099</f>
        <v>AnyFlatAny45167</v>
      </c>
      <c r="E1099" s="5" t="e">
        <f>IF(I1099=#REF!,'Fixture list'!G1099,"")</f>
        <v>#REF!</v>
      </c>
      <c r="F1099" s="5" t="str">
        <f t="shared" si="139"/>
        <v>451671</v>
      </c>
      <c r="G1099" s="13">
        <v>45167</v>
      </c>
      <c r="H1099" s="14" t="s">
        <v>7</v>
      </c>
      <c r="I1099" s="14" t="s">
        <v>78</v>
      </c>
      <c r="J1099" s="14" t="s">
        <v>9</v>
      </c>
      <c r="K1099" s="14" t="s">
        <v>10</v>
      </c>
      <c r="L1099" s="14" t="s">
        <v>17</v>
      </c>
      <c r="M1099" s="14" t="s">
        <v>25</v>
      </c>
      <c r="N1099" s="14" t="s">
        <v>13</v>
      </c>
      <c r="O1099" s="14" t="s">
        <v>14</v>
      </c>
      <c r="P1099" s="14" t="s">
        <v>1172</v>
      </c>
      <c r="Q1099" s="12">
        <f t="shared" si="140"/>
        <v>1</v>
      </c>
      <c r="R1099" s="12" cm="1">
        <f t="array" ref="R1099">SUMPRODUCT(($G$2:$G$3117=G1099)*(Q1099&gt;$Q$2:$Q$3117))+1</f>
        <v>1</v>
      </c>
      <c r="S1099" s="12">
        <f t="shared" si="141"/>
        <v>101391</v>
      </c>
      <c r="T1099" cm="1">
        <f t="array" ref="T1099">SUMPRODUCT(($G$2:$G$3117=G1099)*(S1099&gt;$S$2:$S$3117))+1</f>
        <v>1</v>
      </c>
      <c r="U1099" t="str">
        <f t="shared" si="142"/>
        <v xml:space="preserve">RIPON </v>
      </c>
      <c r="V1099">
        <v>0</v>
      </c>
      <c r="W1099" t="s">
        <v>11</v>
      </c>
      <c r="X1099">
        <f t="shared" si="143"/>
        <v>2023</v>
      </c>
    </row>
    <row r="1100" spans="1:24" x14ac:dyDescent="0.25">
      <c r="A1100" s="10" t="str">
        <f t="shared" si="136"/>
        <v/>
      </c>
      <c r="B1100" s="10" t="str">
        <f t="shared" si="137"/>
        <v/>
      </c>
      <c r="C1100" s="10" t="str">
        <f t="shared" si="138"/>
        <v>Evening45174</v>
      </c>
      <c r="D1100" s="5" t="str">
        <f>IF('by region'!$C$2="Any","Any",'Fixture list'!W1100)&amp;M1100&amp;IF('by region'!$I$2="Any","Any",N1100)&amp;G1100</f>
        <v>AnyFlatAny45174</v>
      </c>
      <c r="E1100" s="5" t="e">
        <f>IF(I1100=#REF!,'Fixture list'!G1100,"")</f>
        <v>#REF!</v>
      </c>
      <c r="F1100" s="5" t="str">
        <f t="shared" si="139"/>
        <v>451744</v>
      </c>
      <c r="G1100" s="13">
        <v>45174</v>
      </c>
      <c r="H1100" s="14" t="s">
        <v>7</v>
      </c>
      <c r="I1100" s="14" t="s">
        <v>78</v>
      </c>
      <c r="J1100" s="14" t="s">
        <v>80</v>
      </c>
      <c r="K1100" s="14" t="s">
        <v>30</v>
      </c>
      <c r="L1100" s="14" t="s">
        <v>11</v>
      </c>
      <c r="M1100" s="14" t="s">
        <v>25</v>
      </c>
      <c r="N1100" s="14" t="s">
        <v>30</v>
      </c>
      <c r="O1100" s="14" t="s">
        <v>21</v>
      </c>
      <c r="P1100" s="14" t="s">
        <v>1202</v>
      </c>
      <c r="Q1100" s="12">
        <f t="shared" si="140"/>
        <v>2</v>
      </c>
      <c r="R1100" s="12" cm="1">
        <f t="array" ref="R1100">SUMPRODUCT(($G$2:$G$3117=G1100)*(Q1100&gt;$Q$2:$Q$3117))+1</f>
        <v>3</v>
      </c>
      <c r="S1100" s="12">
        <f t="shared" si="141"/>
        <v>312721</v>
      </c>
      <c r="T1100" cm="1">
        <f t="array" ref="T1100">SUMPRODUCT(($G$2:$G$3117=G1100)*(S1100&gt;$S$2:$S$3117))+1</f>
        <v>4</v>
      </c>
      <c r="U1100" t="str">
        <f t="shared" si="142"/>
        <v>RIPON †</v>
      </c>
      <c r="V1100">
        <v>0</v>
      </c>
      <c r="W1100" t="s">
        <v>30</v>
      </c>
      <c r="X1100">
        <f t="shared" si="143"/>
        <v>2023</v>
      </c>
    </row>
    <row r="1101" spans="1:24" x14ac:dyDescent="0.25">
      <c r="A1101" s="10" t="str">
        <f t="shared" si="136"/>
        <v/>
      </c>
      <c r="B1101" s="10" t="str">
        <f t="shared" si="137"/>
        <v/>
      </c>
      <c r="C1101" s="10" t="str">
        <f t="shared" si="138"/>
        <v>Afternoon45199</v>
      </c>
      <c r="D1101" s="5" t="str">
        <f>IF('by region'!$C$2="Any","Any",'Fixture list'!W1101)&amp;M1101&amp;IF('by region'!$I$2="Any","Any",N1101)&amp;G1101</f>
        <v>AnyFlatAny45199</v>
      </c>
      <c r="E1101" s="5" t="e">
        <f>IF(I1101=#REF!,'Fixture list'!G1101,"")</f>
        <v>#REF!</v>
      </c>
      <c r="F1101" s="5" t="str">
        <f t="shared" si="139"/>
        <v>451994</v>
      </c>
      <c r="G1101" s="13">
        <v>45199</v>
      </c>
      <c r="H1101" s="14" t="s">
        <v>37</v>
      </c>
      <c r="I1101" s="14" t="s">
        <v>78</v>
      </c>
      <c r="J1101" s="14" t="s">
        <v>9</v>
      </c>
      <c r="K1101" s="14" t="s">
        <v>10</v>
      </c>
      <c r="L1101" s="14" t="s">
        <v>17</v>
      </c>
      <c r="M1101" s="14" t="s">
        <v>25</v>
      </c>
      <c r="N1101" s="14" t="s">
        <v>13</v>
      </c>
      <c r="O1101" s="14" t="s">
        <v>14</v>
      </c>
      <c r="P1101" s="14" t="s">
        <v>1306</v>
      </c>
      <c r="Q1101" s="12">
        <f t="shared" si="140"/>
        <v>1</v>
      </c>
      <c r="R1101" s="12" cm="1">
        <f t="array" ref="R1101">SUMPRODUCT(($G$2:$G$3117=G1101)*(Q1101&gt;$Q$2:$Q$3117))+1</f>
        <v>1</v>
      </c>
      <c r="S1101" s="12">
        <f t="shared" si="141"/>
        <v>101389</v>
      </c>
      <c r="T1101" cm="1">
        <f t="array" ref="T1101">SUMPRODUCT(($G$2:$G$3117=G1101)*(S1101&gt;$S$2:$S$3117))+1</f>
        <v>4</v>
      </c>
      <c r="U1101" t="str">
        <f t="shared" si="142"/>
        <v xml:space="preserve">RIPON </v>
      </c>
      <c r="V1101">
        <v>0</v>
      </c>
      <c r="W1101" t="s">
        <v>11</v>
      </c>
      <c r="X1101">
        <f t="shared" si="143"/>
        <v>2023</v>
      </c>
    </row>
    <row r="1102" spans="1:24" x14ac:dyDescent="0.25">
      <c r="A1102" s="10" t="str">
        <f t="shared" si="136"/>
        <v/>
      </c>
      <c r="B1102" s="10" t="str">
        <f t="shared" si="137"/>
        <v/>
      </c>
      <c r="C1102" s="10" t="str">
        <f t="shared" si="138"/>
        <v>Afternoon45050</v>
      </c>
      <c r="D1102" s="5" t="str">
        <f>IF('by region'!$C$2="Any","Any",'Fixture list'!W1102)&amp;M1102&amp;IF('by region'!$I$2="Any","Any",N1102)&amp;G1102</f>
        <v>AnyFlatAny45050</v>
      </c>
      <c r="E1102" s="5" t="e">
        <f>IF(I1102=#REF!,'Fixture list'!G1102,"")</f>
        <v>#REF!</v>
      </c>
      <c r="F1102" s="5" t="str">
        <f t="shared" si="139"/>
        <v>450503</v>
      </c>
      <c r="G1102" s="13">
        <v>45050</v>
      </c>
      <c r="H1102" s="14" t="s">
        <v>34</v>
      </c>
      <c r="I1102" s="14" t="s">
        <v>87</v>
      </c>
      <c r="J1102" s="14" t="s">
        <v>9</v>
      </c>
      <c r="K1102" s="14" t="s">
        <v>30</v>
      </c>
      <c r="L1102" s="14" t="s">
        <v>30</v>
      </c>
      <c r="M1102" s="14" t="s">
        <v>25</v>
      </c>
      <c r="N1102" s="14" t="s">
        <v>30</v>
      </c>
      <c r="O1102" s="14" t="s">
        <v>21</v>
      </c>
      <c r="P1102" s="14" t="s">
        <v>622</v>
      </c>
      <c r="Q1102" s="12">
        <f t="shared" si="140"/>
        <v>1</v>
      </c>
      <c r="R1102" s="12" cm="1">
        <f t="array" ref="R1102">SUMPRODUCT(($G$2:$G$3117=G1102)*(Q1102&gt;$Q$2:$Q$3117))+1</f>
        <v>1</v>
      </c>
      <c r="S1102" s="12">
        <f t="shared" si="141"/>
        <v>114280</v>
      </c>
      <c r="T1102" cm="1">
        <f t="array" ref="T1102">SUMPRODUCT(($G$2:$G$3117=G1102)*(S1102&gt;$S$2:$S$3117))+1</f>
        <v>3</v>
      </c>
      <c r="U1102" t="str">
        <f t="shared" si="142"/>
        <v xml:space="preserve">SALISBURY </v>
      </c>
      <c r="V1102">
        <v>0</v>
      </c>
      <c r="W1102" t="s">
        <v>17</v>
      </c>
      <c r="X1102">
        <f t="shared" si="143"/>
        <v>2023</v>
      </c>
    </row>
    <row r="1103" spans="1:24" x14ac:dyDescent="0.25">
      <c r="A1103" s="10" t="str">
        <f t="shared" si="136"/>
        <v/>
      </c>
      <c r="B1103" s="10" t="str">
        <f t="shared" si="137"/>
        <v/>
      </c>
      <c r="C1103" s="10" t="str">
        <f t="shared" si="138"/>
        <v>Afternoon45053</v>
      </c>
      <c r="D1103" s="5" t="str">
        <f>IF('by region'!$C$2="Any","Any",'Fixture list'!W1103)&amp;M1103&amp;IF('by region'!$I$2="Any","Any",N1103)&amp;G1103</f>
        <v>AnyFlatAny45053</v>
      </c>
      <c r="E1103" s="5" t="e">
        <f>IF(I1103=#REF!,'Fixture list'!G1103,"")</f>
        <v>#REF!</v>
      </c>
      <c r="F1103" s="5" t="str">
        <f t="shared" si="139"/>
        <v>450533</v>
      </c>
      <c r="G1103" s="13">
        <v>45053</v>
      </c>
      <c r="H1103" s="14" t="s">
        <v>40</v>
      </c>
      <c r="I1103" s="14" t="s">
        <v>87</v>
      </c>
      <c r="J1103" s="14" t="s">
        <v>9</v>
      </c>
      <c r="K1103" s="14" t="s">
        <v>10</v>
      </c>
      <c r="L1103" s="14" t="s">
        <v>19</v>
      </c>
      <c r="M1103" s="14" t="s">
        <v>25</v>
      </c>
      <c r="N1103" s="14" t="s">
        <v>13</v>
      </c>
      <c r="O1103" s="14" t="s">
        <v>14</v>
      </c>
      <c r="P1103" s="14" t="s">
        <v>638</v>
      </c>
      <c r="Q1103" s="12">
        <f t="shared" si="140"/>
        <v>1</v>
      </c>
      <c r="R1103" s="12" cm="1">
        <f t="array" ref="R1103">SUMPRODUCT(($G$2:$G$3117=G1103)*(Q1103&gt;$Q$2:$Q$3117))+1</f>
        <v>1</v>
      </c>
      <c r="S1103" s="12">
        <f t="shared" si="141"/>
        <v>101395</v>
      </c>
      <c r="T1103" cm="1">
        <f t="array" ref="T1103">SUMPRODUCT(($G$2:$G$3117=G1103)*(S1103&gt;$S$2:$S$3117))+1</f>
        <v>3</v>
      </c>
      <c r="U1103" t="str">
        <f t="shared" si="142"/>
        <v xml:space="preserve">SALISBURY </v>
      </c>
      <c r="V1103">
        <v>0</v>
      </c>
      <c r="W1103" t="s">
        <v>11</v>
      </c>
      <c r="X1103">
        <f t="shared" si="143"/>
        <v>2023</v>
      </c>
    </row>
    <row r="1104" spans="1:24" x14ac:dyDescent="0.25">
      <c r="A1104" s="10" t="str">
        <f t="shared" si="136"/>
        <v/>
      </c>
      <c r="B1104" s="10" t="str">
        <f t="shared" si="137"/>
        <v/>
      </c>
      <c r="C1104" s="10" t="str">
        <f t="shared" si="138"/>
        <v>Afternoon45064</v>
      </c>
      <c r="D1104" s="5" t="str">
        <f>IF('by region'!$C$2="Any","Any",'Fixture list'!W1104)&amp;M1104&amp;IF('by region'!$I$2="Any","Any",N1104)&amp;G1104</f>
        <v>AnyFlatAny45064</v>
      </c>
      <c r="E1104" s="5" t="e">
        <f>IF(I1104=#REF!,'Fixture list'!G1104,"")</f>
        <v>#REF!</v>
      </c>
      <c r="F1104" s="5" t="str">
        <f t="shared" si="139"/>
        <v>450642</v>
      </c>
      <c r="G1104" s="13">
        <v>45064</v>
      </c>
      <c r="H1104" s="14" t="s">
        <v>34</v>
      </c>
      <c r="I1104" s="14" t="s">
        <v>87</v>
      </c>
      <c r="J1104" s="14" t="s">
        <v>9</v>
      </c>
      <c r="K1104" s="14" t="s">
        <v>10</v>
      </c>
      <c r="L1104" s="14" t="s">
        <v>19</v>
      </c>
      <c r="M1104" s="14" t="s">
        <v>25</v>
      </c>
      <c r="N1104" s="14" t="s">
        <v>13</v>
      </c>
      <c r="O1104" s="14" t="s">
        <v>14</v>
      </c>
      <c r="P1104" s="14" t="s">
        <v>688</v>
      </c>
      <c r="Q1104" s="12">
        <f t="shared" si="140"/>
        <v>1</v>
      </c>
      <c r="R1104" s="12" cm="1">
        <f t="array" ref="R1104">SUMPRODUCT(($G$2:$G$3117=G1104)*(Q1104&gt;$Q$2:$Q$3117))+1</f>
        <v>1</v>
      </c>
      <c r="S1104" s="12">
        <f t="shared" si="141"/>
        <v>101396</v>
      </c>
      <c r="T1104" cm="1">
        <f t="array" ref="T1104">SUMPRODUCT(($G$2:$G$3117=G1104)*(S1104&gt;$S$2:$S$3117))+1</f>
        <v>2</v>
      </c>
      <c r="U1104" t="str">
        <f t="shared" si="142"/>
        <v xml:space="preserve">SALISBURY </v>
      </c>
      <c r="V1104">
        <v>0</v>
      </c>
      <c r="W1104" t="s">
        <v>30</v>
      </c>
      <c r="X1104">
        <f t="shared" si="143"/>
        <v>2023</v>
      </c>
    </row>
    <row r="1105" spans="1:24" x14ac:dyDescent="0.25">
      <c r="A1105" s="10" t="str">
        <f t="shared" si="136"/>
        <v/>
      </c>
      <c r="B1105" s="10" t="str">
        <f t="shared" si="137"/>
        <v/>
      </c>
      <c r="C1105" s="10" t="str">
        <f t="shared" si="138"/>
        <v>Evening45073</v>
      </c>
      <c r="D1105" s="5" t="str">
        <f>IF('by region'!$C$2="Any","Any",'Fixture list'!W1105)&amp;M1105&amp;IF('by region'!$I$2="Any","Any",N1105)&amp;G1105</f>
        <v>AnyFlatAny45073</v>
      </c>
      <c r="E1105" s="5" t="e">
        <f>IF(I1105=#REF!,'Fixture list'!G1105,"")</f>
        <v>#REF!</v>
      </c>
      <c r="F1105" s="5" t="str">
        <f t="shared" si="139"/>
        <v>450735</v>
      </c>
      <c r="G1105" s="13">
        <v>45073</v>
      </c>
      <c r="H1105" s="14" t="s">
        <v>37</v>
      </c>
      <c r="I1105" s="14" t="s">
        <v>87</v>
      </c>
      <c r="J1105" s="14" t="s">
        <v>80</v>
      </c>
      <c r="K1105" s="14" t="s">
        <v>10</v>
      </c>
      <c r="L1105" s="14" t="s">
        <v>19</v>
      </c>
      <c r="M1105" s="14" t="s">
        <v>25</v>
      </c>
      <c r="N1105" s="14" t="s">
        <v>13</v>
      </c>
      <c r="O1105" s="14" t="s">
        <v>14</v>
      </c>
      <c r="P1105" s="14" t="s">
        <v>733</v>
      </c>
      <c r="Q1105" s="12">
        <f t="shared" si="140"/>
        <v>2</v>
      </c>
      <c r="R1105" s="12" cm="1">
        <f t="array" ref="R1105">SUMPRODUCT(($G$2:$G$3117=G1105)*(Q1105&gt;$Q$2:$Q$3117))+1</f>
        <v>6</v>
      </c>
      <c r="S1105" s="12">
        <f t="shared" si="141"/>
        <v>601399</v>
      </c>
      <c r="T1105" cm="1">
        <f t="array" ref="T1105">SUMPRODUCT(($G$2:$G$3117=G1105)*(S1105&gt;$S$2:$S$3117))+1</f>
        <v>5</v>
      </c>
      <c r="U1105" t="str">
        <f t="shared" si="142"/>
        <v>SALISBURY †</v>
      </c>
      <c r="V1105">
        <v>0</v>
      </c>
      <c r="W1105" t="s">
        <v>19</v>
      </c>
      <c r="X1105">
        <f t="shared" si="143"/>
        <v>2023</v>
      </c>
    </row>
    <row r="1106" spans="1:24" x14ac:dyDescent="0.25">
      <c r="A1106" s="10" t="str">
        <f t="shared" si="136"/>
        <v/>
      </c>
      <c r="B1106" s="10" t="str">
        <f t="shared" si="137"/>
        <v/>
      </c>
      <c r="C1106" s="10" t="str">
        <f t="shared" si="138"/>
        <v>Afternoon45090</v>
      </c>
      <c r="D1106" s="5" t="str">
        <f>IF('by region'!$C$2="Any","Any",'Fixture list'!W1106)&amp;M1106&amp;IF('by region'!$I$2="Any","Any",N1106)&amp;G1106</f>
        <v>AnyFlatAny45090</v>
      </c>
      <c r="E1106" s="5" t="e">
        <f>IF(I1106=#REF!,'Fixture list'!G1106,"")</f>
        <v>#REF!</v>
      </c>
      <c r="F1106" s="5" t="str">
        <f t="shared" si="139"/>
        <v>450902</v>
      </c>
      <c r="G1106" s="13">
        <v>45090</v>
      </c>
      <c r="H1106" s="14" t="s">
        <v>7</v>
      </c>
      <c r="I1106" s="14" t="s">
        <v>87</v>
      </c>
      <c r="J1106" s="14" t="s">
        <v>9</v>
      </c>
      <c r="K1106" s="14" t="s">
        <v>10</v>
      </c>
      <c r="L1106" s="14" t="s">
        <v>19</v>
      </c>
      <c r="M1106" s="14" t="s">
        <v>25</v>
      </c>
      <c r="N1106" s="14" t="s">
        <v>13</v>
      </c>
      <c r="O1106" s="14" t="s">
        <v>14</v>
      </c>
      <c r="P1106" s="14" t="s">
        <v>814</v>
      </c>
      <c r="Q1106" s="12">
        <f t="shared" si="140"/>
        <v>1</v>
      </c>
      <c r="R1106" s="12" cm="1">
        <f t="array" ref="R1106">SUMPRODUCT(($G$2:$G$3117=G1106)*(Q1106&gt;$Q$2:$Q$3117))+1</f>
        <v>1</v>
      </c>
      <c r="S1106" s="12">
        <f t="shared" si="141"/>
        <v>101397</v>
      </c>
      <c r="T1106" cm="1">
        <f t="array" ref="T1106">SUMPRODUCT(($G$2:$G$3117=G1106)*(S1106&gt;$S$2:$S$3117))+1</f>
        <v>2</v>
      </c>
      <c r="U1106" t="str">
        <f t="shared" si="142"/>
        <v xml:space="preserve">SALISBURY </v>
      </c>
      <c r="V1106">
        <v>0</v>
      </c>
      <c r="W1106" t="s">
        <v>19</v>
      </c>
      <c r="X1106">
        <f t="shared" si="143"/>
        <v>2023</v>
      </c>
    </row>
    <row r="1107" spans="1:24" x14ac:dyDescent="0.25">
      <c r="A1107" s="10" t="str">
        <f t="shared" si="136"/>
        <v/>
      </c>
      <c r="B1107" s="10" t="str">
        <f t="shared" si="137"/>
        <v/>
      </c>
      <c r="C1107" s="10" t="str">
        <f t="shared" si="138"/>
        <v>Afternoon45095</v>
      </c>
      <c r="D1107" s="5" t="str">
        <f>IF('by region'!$C$2="Any","Any",'Fixture list'!W1107)&amp;M1107&amp;IF('by region'!$I$2="Any","Any",N1107)&amp;G1107</f>
        <v>AnyFlatAny45095</v>
      </c>
      <c r="E1107" s="5" t="e">
        <f>IF(I1107=#REF!,'Fixture list'!G1107,"")</f>
        <v>#REF!</v>
      </c>
      <c r="F1107" s="5" t="str">
        <f t="shared" si="139"/>
        <v>450952</v>
      </c>
      <c r="G1107" s="13">
        <v>45095</v>
      </c>
      <c r="H1107" s="14" t="s">
        <v>40</v>
      </c>
      <c r="I1107" s="14" t="s">
        <v>87</v>
      </c>
      <c r="J1107" s="14" t="s">
        <v>9</v>
      </c>
      <c r="K1107" s="14" t="s">
        <v>10</v>
      </c>
      <c r="L1107" s="14" t="s">
        <v>19</v>
      </c>
      <c r="M1107" s="14" t="s">
        <v>25</v>
      </c>
      <c r="N1107" s="14" t="s">
        <v>13</v>
      </c>
      <c r="O1107" s="14" t="s">
        <v>14</v>
      </c>
      <c r="P1107" s="14" t="s">
        <v>839</v>
      </c>
      <c r="Q1107" s="12">
        <f t="shared" si="140"/>
        <v>1</v>
      </c>
      <c r="R1107" s="12" cm="1">
        <f t="array" ref="R1107">SUMPRODUCT(($G$2:$G$3117=G1107)*(Q1107&gt;$Q$2:$Q$3117))+1</f>
        <v>1</v>
      </c>
      <c r="S1107" s="12">
        <f t="shared" si="141"/>
        <v>101408</v>
      </c>
      <c r="T1107" cm="1">
        <f t="array" ref="T1107">SUMPRODUCT(($G$2:$G$3117=G1107)*(S1107&gt;$S$2:$S$3117))+1</f>
        <v>2</v>
      </c>
      <c r="U1107" t="str">
        <f t="shared" si="142"/>
        <v xml:space="preserve">SALISBURY </v>
      </c>
      <c r="V1107">
        <v>0</v>
      </c>
      <c r="W1107" t="s">
        <v>11</v>
      </c>
      <c r="X1107">
        <f t="shared" si="143"/>
        <v>2023</v>
      </c>
    </row>
    <row r="1108" spans="1:24" x14ac:dyDescent="0.25">
      <c r="A1108" s="10" t="str">
        <f t="shared" si="136"/>
        <v/>
      </c>
      <c r="B1108" s="10" t="str">
        <f t="shared" si="137"/>
        <v/>
      </c>
      <c r="C1108" s="10" t="str">
        <f t="shared" si="138"/>
        <v>Afternoon45105</v>
      </c>
      <c r="D1108" s="5" t="str">
        <f>IF('by region'!$C$2="Any","Any",'Fixture list'!W1108)&amp;M1108&amp;IF('by region'!$I$2="Any","Any",N1108)&amp;G1108</f>
        <v>AnyFlatAny45105</v>
      </c>
      <c r="E1108" s="5" t="e">
        <f>IF(I1108=#REF!,'Fixture list'!G1108,"")</f>
        <v>#REF!</v>
      </c>
      <c r="F1108" s="5" t="str">
        <f t="shared" si="139"/>
        <v>451052</v>
      </c>
      <c r="G1108" s="13">
        <v>45105</v>
      </c>
      <c r="H1108" s="14" t="s">
        <v>27</v>
      </c>
      <c r="I1108" s="14" t="s">
        <v>87</v>
      </c>
      <c r="J1108" s="14" t="s">
        <v>9</v>
      </c>
      <c r="K1108" s="14" t="s">
        <v>10</v>
      </c>
      <c r="L1108" s="14" t="s">
        <v>19</v>
      </c>
      <c r="M1108" s="14" t="s">
        <v>25</v>
      </c>
      <c r="N1108" s="14" t="s">
        <v>13</v>
      </c>
      <c r="O1108" s="14" t="s">
        <v>14</v>
      </c>
      <c r="P1108" s="14" t="s">
        <v>887</v>
      </c>
      <c r="Q1108" s="12">
        <f t="shared" si="140"/>
        <v>1</v>
      </c>
      <c r="R1108" s="12" cm="1">
        <f t="array" ref="R1108">SUMPRODUCT(($G$2:$G$3117=G1108)*(Q1108&gt;$Q$2:$Q$3117))+1</f>
        <v>1</v>
      </c>
      <c r="S1108" s="12">
        <f t="shared" si="141"/>
        <v>101398</v>
      </c>
      <c r="T1108" cm="1">
        <f t="array" ref="T1108">SUMPRODUCT(($G$2:$G$3117=G1108)*(S1108&gt;$S$2:$S$3117))+1</f>
        <v>2</v>
      </c>
      <c r="U1108" t="str">
        <f t="shared" si="142"/>
        <v xml:space="preserve">SALISBURY </v>
      </c>
      <c r="V1108">
        <v>0</v>
      </c>
      <c r="W1108" t="s">
        <v>11</v>
      </c>
      <c r="X1108">
        <f t="shared" si="143"/>
        <v>2023</v>
      </c>
    </row>
    <row r="1109" spans="1:24" x14ac:dyDescent="0.25">
      <c r="A1109" s="10" t="str">
        <f t="shared" si="136"/>
        <v/>
      </c>
      <c r="B1109" s="10" t="str">
        <f t="shared" si="137"/>
        <v/>
      </c>
      <c r="C1109" s="10" t="str">
        <f t="shared" si="138"/>
        <v>Evening45122</v>
      </c>
      <c r="D1109" s="5" t="str">
        <f>IF('by region'!$C$2="Any","Any",'Fixture list'!W1109)&amp;M1109&amp;IF('by region'!$I$2="Any","Any",N1109)&amp;G1109</f>
        <v>AnyFlatAny45122</v>
      </c>
      <c r="E1109" s="5" t="e">
        <f>IF(I1109=#REF!,'Fixture list'!G1109,"")</f>
        <v>#REF!</v>
      </c>
      <c r="F1109" s="5" t="str">
        <f t="shared" si="139"/>
        <v>451226</v>
      </c>
      <c r="G1109" s="13">
        <v>45122</v>
      </c>
      <c r="H1109" s="14" t="s">
        <v>37</v>
      </c>
      <c r="I1109" s="14" t="s">
        <v>87</v>
      </c>
      <c r="J1109" s="14" t="s">
        <v>80</v>
      </c>
      <c r="K1109" s="14" t="s">
        <v>10</v>
      </c>
      <c r="L1109" s="14" t="s">
        <v>19</v>
      </c>
      <c r="M1109" s="14" t="s">
        <v>25</v>
      </c>
      <c r="N1109" s="14" t="s">
        <v>13</v>
      </c>
      <c r="O1109" s="14" t="s">
        <v>14</v>
      </c>
      <c r="P1109" s="14" t="s">
        <v>968</v>
      </c>
      <c r="Q1109" s="12">
        <f t="shared" si="140"/>
        <v>2</v>
      </c>
      <c r="R1109" s="12" cm="1">
        <f t="array" ref="R1109">SUMPRODUCT(($G$2:$G$3117=G1109)*(Q1109&gt;$Q$2:$Q$3117))+1</f>
        <v>5</v>
      </c>
      <c r="S1109" s="12">
        <f t="shared" si="141"/>
        <v>501400</v>
      </c>
      <c r="T1109" cm="1">
        <f t="array" ref="T1109">SUMPRODUCT(($G$2:$G$3117=G1109)*(S1109&gt;$S$2:$S$3117))+1</f>
        <v>6</v>
      </c>
      <c r="U1109" t="str">
        <f t="shared" si="142"/>
        <v>SALISBURY †</v>
      </c>
      <c r="V1109">
        <v>0</v>
      </c>
      <c r="W1109" t="s">
        <v>19</v>
      </c>
      <c r="X1109">
        <f t="shared" si="143"/>
        <v>2023</v>
      </c>
    </row>
    <row r="1110" spans="1:24" x14ac:dyDescent="0.25">
      <c r="A1110" s="10" t="str">
        <f t="shared" si="136"/>
        <v/>
      </c>
      <c r="B1110" s="10" t="str">
        <f t="shared" si="137"/>
        <v/>
      </c>
      <c r="C1110" s="10" t="str">
        <f t="shared" si="138"/>
        <v>Evening45136</v>
      </c>
      <c r="D1110" s="5" t="str">
        <f>IF('by region'!$C$2="Any","Any",'Fixture list'!W1110)&amp;M1110&amp;IF('by region'!$I$2="Any","Any",N1110)&amp;G1110</f>
        <v>AnyFlatAny45136</v>
      </c>
      <c r="E1110" s="5" t="e">
        <f>IF(I1110=#REF!,'Fixture list'!G1110,"")</f>
        <v>#REF!</v>
      </c>
      <c r="F1110" s="5" t="str">
        <f t="shared" si="139"/>
        <v>451365</v>
      </c>
      <c r="G1110" s="13">
        <v>45136</v>
      </c>
      <c r="H1110" s="14" t="s">
        <v>37</v>
      </c>
      <c r="I1110" s="14" t="s">
        <v>87</v>
      </c>
      <c r="J1110" s="14" t="s">
        <v>80</v>
      </c>
      <c r="K1110" s="14" t="s">
        <v>10</v>
      </c>
      <c r="L1110" s="14" t="s">
        <v>19</v>
      </c>
      <c r="M1110" s="14" t="s">
        <v>25</v>
      </c>
      <c r="N1110" s="14" t="s">
        <v>13</v>
      </c>
      <c r="O1110" s="14" t="s">
        <v>14</v>
      </c>
      <c r="P1110" s="14" t="s">
        <v>1034</v>
      </c>
      <c r="Q1110" s="12">
        <f t="shared" si="140"/>
        <v>2</v>
      </c>
      <c r="R1110" s="12" cm="1">
        <f t="array" ref="R1110">SUMPRODUCT(($G$2:$G$3117=G1110)*(Q1110&gt;$Q$2:$Q$3117))+1</f>
        <v>5</v>
      </c>
      <c r="S1110" s="12">
        <f t="shared" si="141"/>
        <v>501401</v>
      </c>
      <c r="T1110" cm="1">
        <f t="array" ref="T1110">SUMPRODUCT(($G$2:$G$3117=G1110)*(S1110&gt;$S$2:$S$3117))+1</f>
        <v>5</v>
      </c>
      <c r="U1110" t="str">
        <f t="shared" si="142"/>
        <v>SALISBURY †</v>
      </c>
      <c r="V1110">
        <v>0</v>
      </c>
      <c r="W1110" t="s">
        <v>17</v>
      </c>
      <c r="X1110">
        <f t="shared" si="143"/>
        <v>2023</v>
      </c>
    </row>
    <row r="1111" spans="1:24" x14ac:dyDescent="0.25">
      <c r="A1111" s="10" t="str">
        <f t="shared" si="136"/>
        <v/>
      </c>
      <c r="B1111" s="10" t="str">
        <f t="shared" si="137"/>
        <v/>
      </c>
      <c r="C1111" s="10" t="str">
        <f t="shared" si="138"/>
        <v>Evening45148</v>
      </c>
      <c r="D1111" s="5" t="str">
        <f>IF('by region'!$C$2="Any","Any",'Fixture list'!W1111)&amp;M1111&amp;IF('by region'!$I$2="Any","Any",N1111)&amp;G1111</f>
        <v>AnyFlatAny45148</v>
      </c>
      <c r="E1111" s="5" t="e">
        <f>IF(I1111=#REF!,'Fixture list'!G1111,"")</f>
        <v>#REF!</v>
      </c>
      <c r="F1111" s="5" t="str">
        <f t="shared" si="139"/>
        <v>451485</v>
      </c>
      <c r="G1111" s="13">
        <v>45148</v>
      </c>
      <c r="H1111" s="14" t="s">
        <v>34</v>
      </c>
      <c r="I1111" s="14" t="s">
        <v>87</v>
      </c>
      <c r="J1111" s="14" t="s">
        <v>80</v>
      </c>
      <c r="K1111" s="14" t="s">
        <v>30</v>
      </c>
      <c r="L1111" s="14" t="s">
        <v>30</v>
      </c>
      <c r="M1111" s="14" t="s">
        <v>25</v>
      </c>
      <c r="N1111" s="14" t="s">
        <v>30</v>
      </c>
      <c r="O1111" s="14" t="s">
        <v>21</v>
      </c>
      <c r="P1111" s="14" t="s">
        <v>1084</v>
      </c>
      <c r="Q1111" s="12">
        <f t="shared" si="140"/>
        <v>2</v>
      </c>
      <c r="R1111" s="12" cm="1">
        <f t="array" ref="R1111">SUMPRODUCT(($G$2:$G$3117=G1111)*(Q1111&gt;$Q$2:$Q$3117))+1</f>
        <v>4</v>
      </c>
      <c r="S1111" s="12">
        <f t="shared" si="141"/>
        <v>414275</v>
      </c>
      <c r="T1111" cm="1">
        <f t="array" ref="T1111">SUMPRODUCT(($G$2:$G$3117=G1111)*(S1111&gt;$S$2:$S$3117))+1</f>
        <v>5</v>
      </c>
      <c r="U1111" t="str">
        <f t="shared" si="142"/>
        <v>SALISBURY †</v>
      </c>
      <c r="V1111">
        <v>0</v>
      </c>
      <c r="W1111" t="s">
        <v>17</v>
      </c>
      <c r="X1111">
        <f t="shared" si="143"/>
        <v>2023</v>
      </c>
    </row>
    <row r="1112" spans="1:24" x14ac:dyDescent="0.25">
      <c r="A1112" s="10" t="str">
        <f t="shared" si="136"/>
        <v/>
      </c>
      <c r="B1112" s="10" t="str">
        <f t="shared" si="137"/>
        <v/>
      </c>
      <c r="C1112" s="10" t="str">
        <f t="shared" si="138"/>
        <v>Afternoon45154</v>
      </c>
      <c r="D1112" s="5" t="str">
        <f>IF('by region'!$C$2="Any","Any",'Fixture list'!W1112)&amp;M1112&amp;IF('by region'!$I$2="Any","Any",N1112)&amp;G1112</f>
        <v>AnyFlatAny45154</v>
      </c>
      <c r="E1112" s="5" t="e">
        <f>IF(I1112=#REF!,'Fixture list'!G1112,"")</f>
        <v>#REF!</v>
      </c>
      <c r="F1112" s="5" t="str">
        <f t="shared" si="139"/>
        <v>451543</v>
      </c>
      <c r="G1112" s="13">
        <v>45154</v>
      </c>
      <c r="H1112" s="14" t="s">
        <v>27</v>
      </c>
      <c r="I1112" s="14" t="s">
        <v>87</v>
      </c>
      <c r="J1112" s="14" t="s">
        <v>9</v>
      </c>
      <c r="K1112" s="14" t="s">
        <v>10</v>
      </c>
      <c r="L1112" s="14" t="s">
        <v>19</v>
      </c>
      <c r="M1112" s="14" t="s">
        <v>25</v>
      </c>
      <c r="N1112" s="14" t="s">
        <v>13</v>
      </c>
      <c r="O1112" s="14" t="s">
        <v>14</v>
      </c>
      <c r="P1112" s="14" t="s">
        <v>1113</v>
      </c>
      <c r="Q1112" s="12">
        <f t="shared" si="140"/>
        <v>1</v>
      </c>
      <c r="R1112" s="12" cm="1">
        <f t="array" ref="R1112">SUMPRODUCT(($G$2:$G$3117=G1112)*(Q1112&gt;$Q$2:$Q$3117))+1</f>
        <v>1</v>
      </c>
      <c r="S1112" s="12">
        <f t="shared" si="141"/>
        <v>101402</v>
      </c>
      <c r="T1112" cm="1">
        <f t="array" ref="T1112">SUMPRODUCT(($G$2:$G$3117=G1112)*(S1112&gt;$S$2:$S$3117))+1</f>
        <v>3</v>
      </c>
      <c r="U1112" t="str">
        <f t="shared" si="142"/>
        <v xml:space="preserve">SALISBURY </v>
      </c>
      <c r="V1112">
        <v>0</v>
      </c>
      <c r="W1112" t="s">
        <v>11</v>
      </c>
      <c r="X1112">
        <f t="shared" si="143"/>
        <v>2023</v>
      </c>
    </row>
    <row r="1113" spans="1:24" x14ac:dyDescent="0.25">
      <c r="A1113" s="10" t="str">
        <f t="shared" si="136"/>
        <v/>
      </c>
      <c r="B1113" s="10" t="str">
        <f t="shared" si="137"/>
        <v/>
      </c>
      <c r="C1113" s="10" t="str">
        <f t="shared" si="138"/>
        <v>Afternoon45155</v>
      </c>
      <c r="D1113" s="5" t="str">
        <f>IF('by region'!$C$2="Any","Any",'Fixture list'!W1113)&amp;M1113&amp;IF('by region'!$I$2="Any","Any",N1113)&amp;G1113</f>
        <v>AnyFlatAny45155</v>
      </c>
      <c r="E1113" s="5" t="e">
        <f>IF(I1113=#REF!,'Fixture list'!G1113,"")</f>
        <v>#REF!</v>
      </c>
      <c r="F1113" s="5" t="str">
        <f t="shared" si="139"/>
        <v>451553</v>
      </c>
      <c r="G1113" s="13">
        <v>45155</v>
      </c>
      <c r="H1113" s="14" t="s">
        <v>34</v>
      </c>
      <c r="I1113" s="14" t="s">
        <v>87</v>
      </c>
      <c r="J1113" s="14" t="s">
        <v>9</v>
      </c>
      <c r="K1113" s="14" t="s">
        <v>10</v>
      </c>
      <c r="L1113" s="14" t="s">
        <v>19</v>
      </c>
      <c r="M1113" s="14" t="s">
        <v>25</v>
      </c>
      <c r="N1113" s="14" t="s">
        <v>13</v>
      </c>
      <c r="O1113" s="14" t="s">
        <v>14</v>
      </c>
      <c r="P1113" s="14" t="s">
        <v>1119</v>
      </c>
      <c r="Q1113" s="12">
        <f t="shared" si="140"/>
        <v>1</v>
      </c>
      <c r="R1113" s="12" cm="1">
        <f t="array" ref="R1113">SUMPRODUCT(($G$2:$G$3117=G1113)*(Q1113&gt;$Q$2:$Q$3117))+1</f>
        <v>1</v>
      </c>
      <c r="S1113" s="12">
        <f t="shared" si="141"/>
        <v>101394</v>
      </c>
      <c r="T1113" cm="1">
        <f t="array" ref="T1113">SUMPRODUCT(($G$2:$G$3117=G1113)*(S1113&gt;$S$2:$S$3117))+1</f>
        <v>3</v>
      </c>
      <c r="U1113" t="str">
        <f t="shared" si="142"/>
        <v xml:space="preserve">SALISBURY </v>
      </c>
      <c r="V1113">
        <v>0</v>
      </c>
      <c r="W1113" t="s">
        <v>19</v>
      </c>
      <c r="X1113">
        <f t="shared" si="143"/>
        <v>2023</v>
      </c>
    </row>
    <row r="1114" spans="1:24" x14ac:dyDescent="0.25">
      <c r="A1114" s="10" t="str">
        <f t="shared" si="136"/>
        <v/>
      </c>
      <c r="B1114" s="10" t="str">
        <f t="shared" si="137"/>
        <v/>
      </c>
      <c r="C1114" s="10" t="str">
        <f t="shared" si="138"/>
        <v>Evening45170</v>
      </c>
      <c r="D1114" s="5" t="str">
        <f>IF('by region'!$C$2="Any","Any",'Fixture list'!W1114)&amp;M1114&amp;IF('by region'!$I$2="Any","Any",N1114)&amp;G1114</f>
        <v>AnyFlatAny45170</v>
      </c>
      <c r="E1114" s="5" t="e">
        <f>IF(I1114=#REF!,'Fixture list'!G1114,"")</f>
        <v>#REF!</v>
      </c>
      <c r="F1114" s="5" t="str">
        <f t="shared" si="139"/>
        <v>451704</v>
      </c>
      <c r="G1114" s="13">
        <v>45170</v>
      </c>
      <c r="H1114" s="14" t="s">
        <v>35</v>
      </c>
      <c r="I1114" s="14" t="s">
        <v>87</v>
      </c>
      <c r="J1114" s="14" t="s">
        <v>80</v>
      </c>
      <c r="K1114" s="14" t="s">
        <v>10</v>
      </c>
      <c r="L1114" s="14" t="s">
        <v>11</v>
      </c>
      <c r="M1114" s="14" t="s">
        <v>25</v>
      </c>
      <c r="N1114" s="14" t="s">
        <v>13</v>
      </c>
      <c r="O1114" s="14" t="s">
        <v>14</v>
      </c>
      <c r="P1114" s="14" t="s">
        <v>1185</v>
      </c>
      <c r="Q1114" s="12">
        <f t="shared" si="140"/>
        <v>2</v>
      </c>
      <c r="R1114" s="12" cm="1">
        <f t="array" ref="R1114">SUMPRODUCT(($G$2:$G$3117=G1114)*(Q1114&gt;$Q$2:$Q$3117))+1</f>
        <v>4</v>
      </c>
      <c r="S1114" s="12">
        <f t="shared" si="141"/>
        <v>401404</v>
      </c>
      <c r="T1114" cm="1">
        <f t="array" ref="T1114">SUMPRODUCT(($G$2:$G$3117=G1114)*(S1114&gt;$S$2:$S$3117))+1</f>
        <v>4</v>
      </c>
      <c r="U1114" t="str">
        <f t="shared" si="142"/>
        <v>SALISBURY †</v>
      </c>
      <c r="V1114">
        <v>0</v>
      </c>
      <c r="W1114" t="s">
        <v>30</v>
      </c>
      <c r="X1114">
        <f t="shared" si="143"/>
        <v>2023</v>
      </c>
    </row>
    <row r="1115" spans="1:24" x14ac:dyDescent="0.25">
      <c r="A1115" s="10" t="str">
        <f t="shared" si="136"/>
        <v/>
      </c>
      <c r="B1115" s="10" t="str">
        <f t="shared" si="137"/>
        <v/>
      </c>
      <c r="C1115" s="10" t="str">
        <f t="shared" si="138"/>
        <v>Afternoon45176</v>
      </c>
      <c r="D1115" s="5" t="str">
        <f>IF('by region'!$C$2="Any","Any",'Fixture list'!W1115)&amp;M1115&amp;IF('by region'!$I$2="Any","Any",N1115)&amp;G1115</f>
        <v>AnyFlatAny45176</v>
      </c>
      <c r="E1115" s="5" t="e">
        <f>IF(I1115=#REF!,'Fixture list'!G1115,"")</f>
        <v>#REF!</v>
      </c>
      <c r="F1115" s="5" t="str">
        <f t="shared" si="139"/>
        <v>451762</v>
      </c>
      <c r="G1115" s="13">
        <v>45176</v>
      </c>
      <c r="H1115" s="14" t="s">
        <v>34</v>
      </c>
      <c r="I1115" s="14" t="s">
        <v>87</v>
      </c>
      <c r="J1115" s="14" t="s">
        <v>9</v>
      </c>
      <c r="K1115" s="14" t="s">
        <v>10</v>
      </c>
      <c r="L1115" s="14" t="s">
        <v>11</v>
      </c>
      <c r="M1115" s="14" t="s">
        <v>25</v>
      </c>
      <c r="N1115" s="14" t="s">
        <v>13</v>
      </c>
      <c r="O1115" s="14" t="s">
        <v>14</v>
      </c>
      <c r="P1115" s="14" t="s">
        <v>1213</v>
      </c>
      <c r="Q1115" s="12">
        <f t="shared" si="140"/>
        <v>1</v>
      </c>
      <c r="R1115" s="12" cm="1">
        <f t="array" ref="R1115">SUMPRODUCT(($G$2:$G$3117=G1115)*(Q1115&gt;$Q$2:$Q$3117))+1</f>
        <v>1</v>
      </c>
      <c r="S1115" s="12">
        <f t="shared" si="141"/>
        <v>101405</v>
      </c>
      <c r="T1115" cm="1">
        <f t="array" ref="T1115">SUMPRODUCT(($G$2:$G$3117=G1115)*(S1115&gt;$S$2:$S$3117))+1</f>
        <v>2</v>
      </c>
      <c r="U1115" t="str">
        <f t="shared" si="142"/>
        <v xml:space="preserve">SALISBURY </v>
      </c>
      <c r="V1115">
        <v>0</v>
      </c>
      <c r="W1115" t="s">
        <v>11</v>
      </c>
      <c r="X1115">
        <f t="shared" si="143"/>
        <v>2023</v>
      </c>
    </row>
    <row r="1116" spans="1:24" x14ac:dyDescent="0.25">
      <c r="A1116" s="10" t="str">
        <f t="shared" si="136"/>
        <v/>
      </c>
      <c r="B1116" s="10" t="str">
        <f t="shared" si="137"/>
        <v/>
      </c>
      <c r="C1116" s="10" t="str">
        <f t="shared" si="138"/>
        <v>Evening45184</v>
      </c>
      <c r="D1116" s="5" t="str">
        <f>IF('by region'!$C$2="Any","Any",'Fixture list'!W1116)&amp;M1116&amp;IF('by region'!$I$2="Any","Any",N1116)&amp;G1116</f>
        <v>AnyFlatAny45184</v>
      </c>
      <c r="E1116" s="5" t="e">
        <f>IF(I1116=#REF!,'Fixture list'!G1116,"")</f>
        <v>#REF!</v>
      </c>
      <c r="F1116" s="5" t="str">
        <f t="shared" si="139"/>
        <v>451844</v>
      </c>
      <c r="G1116" s="13">
        <v>45184</v>
      </c>
      <c r="H1116" s="14" t="s">
        <v>35</v>
      </c>
      <c r="I1116" s="14" t="s">
        <v>87</v>
      </c>
      <c r="J1116" s="14" t="s">
        <v>80</v>
      </c>
      <c r="K1116" s="14" t="s">
        <v>10</v>
      </c>
      <c r="L1116" s="14" t="s">
        <v>19</v>
      </c>
      <c r="M1116" s="14" t="s">
        <v>25</v>
      </c>
      <c r="N1116" s="14" t="s">
        <v>13</v>
      </c>
      <c r="O1116" s="14" t="s">
        <v>14</v>
      </c>
      <c r="P1116" s="14" t="s">
        <v>1246</v>
      </c>
      <c r="Q1116" s="12">
        <f t="shared" si="140"/>
        <v>2</v>
      </c>
      <c r="R1116" s="12" cm="1">
        <f t="array" ref="R1116">SUMPRODUCT(($G$2:$G$3117=G1116)*(Q1116&gt;$Q$2:$Q$3117))+1</f>
        <v>4</v>
      </c>
      <c r="S1116" s="12">
        <f t="shared" si="141"/>
        <v>401403</v>
      </c>
      <c r="T1116" cm="1">
        <f t="array" ref="T1116">SUMPRODUCT(($G$2:$G$3117=G1116)*(S1116&gt;$S$2:$S$3117))+1</f>
        <v>4</v>
      </c>
      <c r="U1116" t="str">
        <f t="shared" si="142"/>
        <v>SALISBURY †</v>
      </c>
      <c r="V1116">
        <v>0</v>
      </c>
      <c r="W1116" t="s">
        <v>17</v>
      </c>
      <c r="X1116">
        <f t="shared" si="143"/>
        <v>2023</v>
      </c>
    </row>
    <row r="1117" spans="1:24" x14ac:dyDescent="0.25">
      <c r="A1117" s="10" t="str">
        <f t="shared" si="136"/>
        <v/>
      </c>
      <c r="B1117" s="10" t="str">
        <f t="shared" si="137"/>
        <v/>
      </c>
      <c r="C1117" s="10" t="str">
        <f t="shared" si="138"/>
        <v>Afternoon45204</v>
      </c>
      <c r="D1117" s="5" t="str">
        <f>IF('by region'!$C$2="Any","Any",'Fixture list'!W1117)&amp;M1117&amp;IF('by region'!$I$2="Any","Any",N1117)&amp;G1117</f>
        <v>AnyFlatAny45204</v>
      </c>
      <c r="E1117" s="5" t="e">
        <f>IF(I1117=#REF!,'Fixture list'!G1117,"")</f>
        <v>#REF!</v>
      </c>
      <c r="F1117" s="5" t="str">
        <f t="shared" si="139"/>
        <v>452041</v>
      </c>
      <c r="G1117" s="13">
        <v>45204</v>
      </c>
      <c r="H1117" s="14" t="s">
        <v>34</v>
      </c>
      <c r="I1117" s="14" t="s">
        <v>87</v>
      </c>
      <c r="J1117" s="14" t="s">
        <v>9</v>
      </c>
      <c r="K1117" s="14" t="s">
        <v>10</v>
      </c>
      <c r="L1117" s="14" t="s">
        <v>17</v>
      </c>
      <c r="M1117" s="14" t="s">
        <v>25</v>
      </c>
      <c r="N1117" s="14" t="s">
        <v>13</v>
      </c>
      <c r="O1117" s="14" t="s">
        <v>14</v>
      </c>
      <c r="P1117" s="14" t="s">
        <v>1325</v>
      </c>
      <c r="Q1117" s="12">
        <f t="shared" si="140"/>
        <v>1</v>
      </c>
      <c r="R1117" s="12" cm="1">
        <f t="array" ref="R1117">SUMPRODUCT(($G$2:$G$3117=G1117)*(Q1117&gt;$Q$2:$Q$3117))+1</f>
        <v>1</v>
      </c>
      <c r="S1117" s="12">
        <f t="shared" si="141"/>
        <v>101406</v>
      </c>
      <c r="T1117" cm="1">
        <f t="array" ref="T1117">SUMPRODUCT(($G$2:$G$3117=G1117)*(S1117&gt;$S$2:$S$3117))+1</f>
        <v>1</v>
      </c>
      <c r="U1117" t="str">
        <f t="shared" si="142"/>
        <v xml:space="preserve">SALISBURY </v>
      </c>
      <c r="V1117">
        <v>0</v>
      </c>
      <c r="W1117" t="s">
        <v>17</v>
      </c>
      <c r="X1117">
        <f t="shared" si="143"/>
        <v>2023</v>
      </c>
    </row>
    <row r="1118" spans="1:24" x14ac:dyDescent="0.25">
      <c r="A1118" s="10" t="str">
        <f t="shared" si="136"/>
        <v/>
      </c>
      <c r="B1118" s="10" t="str">
        <f t="shared" si="137"/>
        <v/>
      </c>
      <c r="C1118" s="10" t="str">
        <f t="shared" si="138"/>
        <v>Afternoon44933</v>
      </c>
      <c r="D1118" s="5" t="str">
        <f>IF('by region'!$C$2="Any","Any",'Fixture list'!W1118)&amp;M1118&amp;IF('by region'!$I$2="Any","Any",N1118)&amp;G1118</f>
        <v>AnyJumpAny44933</v>
      </c>
      <c r="E1118" s="5" t="e">
        <f>IF(I1118=#REF!,'Fixture list'!G1118,"")</f>
        <v>#REF!</v>
      </c>
      <c r="F1118" s="5" t="str">
        <f t="shared" si="139"/>
        <v>449333</v>
      </c>
      <c r="G1118" s="13">
        <v>44933</v>
      </c>
      <c r="H1118" s="14" t="s">
        <v>37</v>
      </c>
      <c r="I1118" s="14" t="s">
        <v>38</v>
      </c>
      <c r="J1118" s="14" t="s">
        <v>9</v>
      </c>
      <c r="K1118" s="14" t="s">
        <v>16</v>
      </c>
      <c r="L1118" s="14" t="s">
        <v>19</v>
      </c>
      <c r="M1118" s="14" t="s">
        <v>12</v>
      </c>
      <c r="N1118" s="14" t="s">
        <v>13</v>
      </c>
      <c r="O1118" s="14" t="s">
        <v>14</v>
      </c>
      <c r="P1118" s="14" t="s">
        <v>188</v>
      </c>
      <c r="Q1118" s="12">
        <f t="shared" si="140"/>
        <v>1</v>
      </c>
      <c r="R1118" s="12" cm="1">
        <f t="array" ref="R1118">SUMPRODUCT(($G$2:$G$3117=G1118)*(Q1118&gt;$Q$2:$Q$3117))+1</f>
        <v>1</v>
      </c>
      <c r="S1118" s="12">
        <f t="shared" si="141"/>
        <v>101409</v>
      </c>
      <c r="T1118" cm="1">
        <f t="array" ref="T1118">SUMPRODUCT(($G$2:$G$3117=G1118)*(S1118&gt;$S$2:$S$3117))+1</f>
        <v>3</v>
      </c>
      <c r="U1118" t="str">
        <f t="shared" si="142"/>
        <v xml:space="preserve">Sandown Park </v>
      </c>
      <c r="V1118">
        <v>0</v>
      </c>
      <c r="W1118" t="s">
        <v>11</v>
      </c>
      <c r="X1118">
        <f t="shared" si="143"/>
        <v>2023</v>
      </c>
    </row>
    <row r="1119" spans="1:24" x14ac:dyDescent="0.25">
      <c r="A1119" s="10" t="str">
        <f t="shared" si="136"/>
        <v/>
      </c>
      <c r="B1119" s="10" t="str">
        <f t="shared" si="137"/>
        <v/>
      </c>
      <c r="C1119" s="10" t="str">
        <f t="shared" si="138"/>
        <v>Afternoon44961</v>
      </c>
      <c r="D1119" s="5" t="str">
        <f>IF('by region'!$C$2="Any","Any",'Fixture list'!W1119)&amp;M1119&amp;IF('by region'!$I$2="Any","Any",N1119)&amp;G1119</f>
        <v>AnyJumpAny44961</v>
      </c>
      <c r="E1119" s="5" t="e">
        <f>IF(I1119=#REF!,'Fixture list'!G1119,"")</f>
        <v>#REF!</v>
      </c>
      <c r="F1119" s="5" t="str">
        <f t="shared" si="139"/>
        <v>449613</v>
      </c>
      <c r="G1119" s="13">
        <v>44961</v>
      </c>
      <c r="H1119" s="14" t="s">
        <v>37</v>
      </c>
      <c r="I1119" s="14" t="s">
        <v>38</v>
      </c>
      <c r="J1119" s="14" t="s">
        <v>9</v>
      </c>
      <c r="K1119" s="14" t="s">
        <v>16</v>
      </c>
      <c r="L1119" s="14" t="s">
        <v>19</v>
      </c>
      <c r="M1119" s="14" t="s">
        <v>12</v>
      </c>
      <c r="N1119" s="14" t="s">
        <v>13</v>
      </c>
      <c r="O1119" s="14" t="s">
        <v>14</v>
      </c>
      <c r="P1119" s="14" t="s">
        <v>288</v>
      </c>
      <c r="Q1119" s="12">
        <f t="shared" si="140"/>
        <v>1</v>
      </c>
      <c r="R1119" s="12" cm="1">
        <f t="array" ref="R1119">SUMPRODUCT(($G$2:$G$3117=G1119)*(Q1119&gt;$Q$2:$Q$3117))+1</f>
        <v>1</v>
      </c>
      <c r="S1119" s="12">
        <f t="shared" si="141"/>
        <v>101410</v>
      </c>
      <c r="T1119" cm="1">
        <f t="array" ref="T1119">SUMPRODUCT(($G$2:$G$3117=G1119)*(S1119&gt;$S$2:$S$3117))+1</f>
        <v>3</v>
      </c>
      <c r="U1119" t="str">
        <f t="shared" si="142"/>
        <v xml:space="preserve">Sandown Park </v>
      </c>
      <c r="V1119">
        <v>0</v>
      </c>
      <c r="W1119" t="s">
        <v>30</v>
      </c>
      <c r="X1119">
        <f t="shared" si="143"/>
        <v>2023</v>
      </c>
    </row>
    <row r="1120" spans="1:24" x14ac:dyDescent="0.25">
      <c r="A1120" s="10" t="str">
        <f t="shared" si="136"/>
        <v/>
      </c>
      <c r="B1120" s="10" t="str">
        <f t="shared" si="137"/>
        <v/>
      </c>
      <c r="C1120" s="10" t="str">
        <f t="shared" si="138"/>
        <v>Afternoon44973</v>
      </c>
      <c r="D1120" s="5" t="str">
        <f>IF('by region'!$C$2="Any","Any",'Fixture list'!W1120)&amp;M1120&amp;IF('by region'!$I$2="Any","Any",N1120)&amp;G1120</f>
        <v>AnyJumpAny44973</v>
      </c>
      <c r="E1120" s="5" t="e">
        <f>IF(I1120=#REF!,'Fixture list'!G1120,"")</f>
        <v>#REF!</v>
      </c>
      <c r="F1120" s="5" t="str">
        <f t="shared" si="139"/>
        <v>449732</v>
      </c>
      <c r="G1120" s="13">
        <v>44973</v>
      </c>
      <c r="H1120" s="14" t="s">
        <v>34</v>
      </c>
      <c r="I1120" s="14" t="s">
        <v>38</v>
      </c>
      <c r="J1120" s="14" t="s">
        <v>9</v>
      </c>
      <c r="K1120" s="14" t="s">
        <v>16</v>
      </c>
      <c r="L1120" s="14" t="s">
        <v>19</v>
      </c>
      <c r="M1120" s="14" t="s">
        <v>12</v>
      </c>
      <c r="N1120" s="14" t="s">
        <v>13</v>
      </c>
      <c r="O1120" s="14" t="s">
        <v>14</v>
      </c>
      <c r="P1120" s="14" t="s">
        <v>330</v>
      </c>
      <c r="Q1120" s="12">
        <f t="shared" si="140"/>
        <v>1</v>
      </c>
      <c r="R1120" s="12" cm="1">
        <f t="array" ref="R1120">SUMPRODUCT(($G$2:$G$3117=G1120)*(Q1120&gt;$Q$2:$Q$3117))+1</f>
        <v>1</v>
      </c>
      <c r="S1120" s="12">
        <f t="shared" si="141"/>
        <v>101412</v>
      </c>
      <c r="T1120" cm="1">
        <f t="array" ref="T1120">SUMPRODUCT(($G$2:$G$3117=G1120)*(S1120&gt;$S$2:$S$3117))+1</f>
        <v>2</v>
      </c>
      <c r="U1120" t="str">
        <f t="shared" si="142"/>
        <v xml:space="preserve">Sandown Park </v>
      </c>
      <c r="V1120">
        <v>0</v>
      </c>
      <c r="W1120" t="s">
        <v>19</v>
      </c>
      <c r="X1120">
        <f t="shared" si="143"/>
        <v>2023</v>
      </c>
    </row>
    <row r="1121" spans="1:24" x14ac:dyDescent="0.25">
      <c r="A1121" s="10" t="str">
        <f t="shared" si="136"/>
        <v/>
      </c>
      <c r="B1121" s="10" t="str">
        <f t="shared" si="137"/>
        <v/>
      </c>
      <c r="C1121" s="10" t="str">
        <f t="shared" si="138"/>
        <v>Afternoon44992</v>
      </c>
      <c r="D1121" s="5" t="str">
        <f>IF('by region'!$C$2="Any","Any",'Fixture list'!W1121)&amp;M1121&amp;IF('by region'!$I$2="Any","Any",N1121)&amp;G1121</f>
        <v>AnyJumpAny44992</v>
      </c>
      <c r="E1121" s="5" t="e">
        <f>IF(I1121=#REF!,'Fixture list'!G1121,"")</f>
        <v>#REF!</v>
      </c>
      <c r="F1121" s="5" t="str">
        <f t="shared" si="139"/>
        <v>449922</v>
      </c>
      <c r="G1121" s="13">
        <v>44992</v>
      </c>
      <c r="H1121" s="14" t="s">
        <v>7</v>
      </c>
      <c r="I1121" s="14" t="s">
        <v>38</v>
      </c>
      <c r="J1121" s="14" t="s">
        <v>9</v>
      </c>
      <c r="K1121" s="14" t="s">
        <v>16</v>
      </c>
      <c r="L1121" s="14" t="s">
        <v>19</v>
      </c>
      <c r="M1121" s="14" t="s">
        <v>12</v>
      </c>
      <c r="N1121" s="14" t="s">
        <v>13</v>
      </c>
      <c r="O1121" s="14" t="s">
        <v>14</v>
      </c>
      <c r="P1121" s="14" t="s">
        <v>397</v>
      </c>
      <c r="Q1121" s="12">
        <f t="shared" si="140"/>
        <v>1</v>
      </c>
      <c r="R1121" s="12" cm="1">
        <f t="array" ref="R1121">SUMPRODUCT(($G$2:$G$3117=G1121)*(Q1121&gt;$Q$2:$Q$3117))+1</f>
        <v>1</v>
      </c>
      <c r="S1121" s="12">
        <f t="shared" si="141"/>
        <v>101413</v>
      </c>
      <c r="T1121" cm="1">
        <f t="array" ref="T1121">SUMPRODUCT(($G$2:$G$3117=G1121)*(S1121&gt;$S$2:$S$3117))+1</f>
        <v>2</v>
      </c>
      <c r="U1121" t="str">
        <f t="shared" si="142"/>
        <v xml:space="preserve">Sandown Park </v>
      </c>
      <c r="V1121">
        <v>0</v>
      </c>
      <c r="W1121" t="s">
        <v>17</v>
      </c>
      <c r="X1121">
        <f t="shared" si="143"/>
        <v>2023</v>
      </c>
    </row>
    <row r="1122" spans="1:24" x14ac:dyDescent="0.25">
      <c r="A1122" s="10" t="str">
        <f t="shared" si="136"/>
        <v/>
      </c>
      <c r="B1122" s="10" t="str">
        <f t="shared" si="137"/>
        <v/>
      </c>
      <c r="C1122" s="10" t="str">
        <f t="shared" si="138"/>
        <v>Afternoon44996</v>
      </c>
      <c r="D1122" s="5" t="str">
        <f>IF('by region'!$C$2="Any","Any",'Fixture list'!W1122)&amp;M1122&amp;IF('by region'!$I$2="Any","Any",N1122)&amp;G1122</f>
        <v>AnyJumpAny44996</v>
      </c>
      <c r="E1122" s="5" t="e">
        <f>IF(I1122=#REF!,'Fixture list'!G1122,"")</f>
        <v>#REF!</v>
      </c>
      <c r="F1122" s="5" t="str">
        <f t="shared" si="139"/>
        <v>449963</v>
      </c>
      <c r="G1122" s="13">
        <v>44996</v>
      </c>
      <c r="H1122" s="14" t="s">
        <v>37</v>
      </c>
      <c r="I1122" s="14" t="s">
        <v>38</v>
      </c>
      <c r="J1122" s="14" t="s">
        <v>9</v>
      </c>
      <c r="K1122" s="14" t="s">
        <v>16</v>
      </c>
      <c r="L1122" s="14" t="s">
        <v>19</v>
      </c>
      <c r="M1122" s="14" t="s">
        <v>12</v>
      </c>
      <c r="N1122" s="14" t="s">
        <v>13</v>
      </c>
      <c r="O1122" s="14" t="s">
        <v>14</v>
      </c>
      <c r="P1122" s="14" t="s">
        <v>414</v>
      </c>
      <c r="Q1122" s="12">
        <f t="shared" si="140"/>
        <v>1</v>
      </c>
      <c r="R1122" s="12" cm="1">
        <f t="array" ref="R1122">SUMPRODUCT(($G$2:$G$3117=G1122)*(Q1122&gt;$Q$2:$Q$3117))+1</f>
        <v>1</v>
      </c>
      <c r="S1122" s="12">
        <f t="shared" si="141"/>
        <v>101414</v>
      </c>
      <c r="T1122" cm="1">
        <f t="array" ref="T1122">SUMPRODUCT(($G$2:$G$3117=G1122)*(S1122&gt;$S$2:$S$3117))+1</f>
        <v>3</v>
      </c>
      <c r="U1122" t="str">
        <f t="shared" si="142"/>
        <v xml:space="preserve">Sandown Park </v>
      </c>
      <c r="V1122">
        <v>0</v>
      </c>
      <c r="W1122" t="s">
        <v>30</v>
      </c>
      <c r="X1122">
        <f t="shared" si="143"/>
        <v>2023</v>
      </c>
    </row>
    <row r="1123" spans="1:24" x14ac:dyDescent="0.25">
      <c r="A1123" s="10" t="str">
        <f t="shared" si="136"/>
        <v/>
      </c>
      <c r="B1123" s="10" t="str">
        <f t="shared" si="137"/>
        <v/>
      </c>
      <c r="C1123" s="10" t="str">
        <f t="shared" si="138"/>
        <v>Afternoon45044</v>
      </c>
      <c r="D1123" s="5" t="str">
        <f>IF('by region'!$C$2="Any","Any",'Fixture list'!W1123)&amp;M1123&amp;IF('by region'!$I$2="Any","Any",N1123)&amp;G1123</f>
        <v>AnyFlatAny45044</v>
      </c>
      <c r="E1123" s="5" t="e">
        <f>IF(I1123=#REF!,'Fixture list'!G1123,"")</f>
        <v>#REF!</v>
      </c>
      <c r="F1123" s="5" t="str">
        <f t="shared" si="139"/>
        <v>450442</v>
      </c>
      <c r="G1123" s="13">
        <v>45044</v>
      </c>
      <c r="H1123" s="14" t="s">
        <v>35</v>
      </c>
      <c r="I1123" s="14" t="s">
        <v>38</v>
      </c>
      <c r="J1123" s="14" t="s">
        <v>9</v>
      </c>
      <c r="K1123" s="14" t="s">
        <v>16</v>
      </c>
      <c r="L1123" s="14" t="s">
        <v>19</v>
      </c>
      <c r="M1123" s="14" t="s">
        <v>25</v>
      </c>
      <c r="N1123" s="14" t="s">
        <v>13</v>
      </c>
      <c r="O1123" s="14" t="s">
        <v>14</v>
      </c>
      <c r="P1123" s="14" t="s">
        <v>594</v>
      </c>
      <c r="Q1123" s="12">
        <f t="shared" si="140"/>
        <v>1</v>
      </c>
      <c r="R1123" s="12" cm="1">
        <f t="array" ref="R1123">SUMPRODUCT(($G$2:$G$3117=G1123)*(Q1123&gt;$Q$2:$Q$3117))+1</f>
        <v>1</v>
      </c>
      <c r="S1123" s="12">
        <f t="shared" si="141"/>
        <v>101416</v>
      </c>
      <c r="T1123" cm="1">
        <f t="array" ref="T1123">SUMPRODUCT(($G$2:$G$3117=G1123)*(S1123&gt;$S$2:$S$3117))+1</f>
        <v>2</v>
      </c>
      <c r="U1123" t="str">
        <f t="shared" si="142"/>
        <v xml:space="preserve">SANDOWN PARK </v>
      </c>
      <c r="V1123">
        <v>0</v>
      </c>
      <c r="W1123" t="s">
        <v>19</v>
      </c>
      <c r="X1123">
        <f t="shared" si="143"/>
        <v>2023</v>
      </c>
    </row>
    <row r="1124" spans="1:24" x14ac:dyDescent="0.25">
      <c r="A1124" s="10" t="str">
        <f t="shared" si="136"/>
        <v/>
      </c>
      <c r="B1124" s="10" t="str">
        <f t="shared" si="137"/>
        <v/>
      </c>
      <c r="C1124" s="10" t="str">
        <f t="shared" si="138"/>
        <v>Afternoon45045</v>
      </c>
      <c r="D1124" s="5" t="str">
        <f>IF('by region'!$C$2="Any","Any",'Fixture list'!W1124)&amp;M1124&amp;IF('by region'!$I$2="Any","Any",N1124)&amp;G1124</f>
        <v>AnyJumpAny45045</v>
      </c>
      <c r="E1124" s="5" t="e">
        <f>IF(I1124=#REF!,'Fixture list'!G1124,"")</f>
        <v>#REF!</v>
      </c>
      <c r="F1124" s="5" t="str">
        <f t="shared" si="139"/>
        <v>450454</v>
      </c>
      <c r="G1124" s="13">
        <v>45045</v>
      </c>
      <c r="H1124" s="14" t="s">
        <v>37</v>
      </c>
      <c r="I1124" s="14" t="s">
        <v>38</v>
      </c>
      <c r="J1124" s="14" t="s">
        <v>9</v>
      </c>
      <c r="K1124" s="14" t="s">
        <v>16</v>
      </c>
      <c r="L1124" s="14" t="s">
        <v>19</v>
      </c>
      <c r="M1124" s="14" t="s">
        <v>12</v>
      </c>
      <c r="N1124" s="14" t="s">
        <v>13</v>
      </c>
      <c r="O1124" s="14" t="s">
        <v>14</v>
      </c>
      <c r="P1124" s="14" t="s">
        <v>603</v>
      </c>
      <c r="Q1124" s="12">
        <f t="shared" si="140"/>
        <v>1</v>
      </c>
      <c r="R1124" s="12" cm="1">
        <f t="array" ref="R1124">SUMPRODUCT(($G$2:$G$3117=G1124)*(Q1124&gt;$Q$2:$Q$3117))+1</f>
        <v>1</v>
      </c>
      <c r="S1124" s="12">
        <f t="shared" si="141"/>
        <v>101417</v>
      </c>
      <c r="T1124" cm="1">
        <f t="array" ref="T1124">SUMPRODUCT(($G$2:$G$3117=G1124)*(S1124&gt;$S$2:$S$3117))+1</f>
        <v>4</v>
      </c>
      <c r="U1124" t="str">
        <f t="shared" si="142"/>
        <v xml:space="preserve">Sandown Park </v>
      </c>
      <c r="V1124">
        <v>0</v>
      </c>
      <c r="W1124" t="s">
        <v>11</v>
      </c>
      <c r="X1124">
        <f t="shared" si="143"/>
        <v>2023</v>
      </c>
    </row>
    <row r="1125" spans="1:24" x14ac:dyDescent="0.25">
      <c r="A1125" s="10" t="str">
        <f t="shared" si="136"/>
        <v/>
      </c>
      <c r="B1125" s="10" t="str">
        <f t="shared" si="137"/>
        <v/>
      </c>
      <c r="C1125" s="10" t="str">
        <f t="shared" si="138"/>
        <v>Evening45062</v>
      </c>
      <c r="D1125" s="5" t="str">
        <f>IF('by region'!$C$2="Any","Any",'Fixture list'!W1125)&amp;M1125&amp;IF('by region'!$I$2="Any","Any",N1125)&amp;G1125</f>
        <v>AnyFlatAny45062</v>
      </c>
      <c r="E1125" s="5" t="e">
        <f>IF(I1125=#REF!,'Fixture list'!G1125,"")</f>
        <v>#REF!</v>
      </c>
      <c r="F1125" s="5" t="str">
        <f t="shared" si="139"/>
        <v>450624</v>
      </c>
      <c r="G1125" s="13">
        <v>45062</v>
      </c>
      <c r="H1125" s="14" t="s">
        <v>7</v>
      </c>
      <c r="I1125" s="14" t="s">
        <v>38</v>
      </c>
      <c r="J1125" s="14" t="s">
        <v>80</v>
      </c>
      <c r="K1125" s="14" t="s">
        <v>16</v>
      </c>
      <c r="L1125" s="14" t="s">
        <v>19</v>
      </c>
      <c r="M1125" s="14" t="s">
        <v>25</v>
      </c>
      <c r="N1125" s="14" t="s">
        <v>13</v>
      </c>
      <c r="O1125" s="14" t="s">
        <v>14</v>
      </c>
      <c r="P1125" s="14" t="s">
        <v>680</v>
      </c>
      <c r="Q1125" s="12">
        <f t="shared" si="140"/>
        <v>2</v>
      </c>
      <c r="R1125" s="12" cm="1">
        <f t="array" ref="R1125">SUMPRODUCT(($G$2:$G$3117=G1125)*(Q1125&gt;$Q$2:$Q$3117))+1</f>
        <v>4</v>
      </c>
      <c r="S1125" s="12">
        <f t="shared" si="141"/>
        <v>401419</v>
      </c>
      <c r="T1125" cm="1">
        <f t="array" ref="T1125">SUMPRODUCT(($G$2:$G$3117=G1125)*(S1125&gt;$S$2:$S$3117))+1</f>
        <v>4</v>
      </c>
      <c r="U1125" t="str">
        <f t="shared" si="142"/>
        <v>SANDOWN PARK †</v>
      </c>
      <c r="V1125">
        <v>0</v>
      </c>
      <c r="W1125" t="s">
        <v>11</v>
      </c>
      <c r="X1125">
        <f t="shared" si="143"/>
        <v>2023</v>
      </c>
    </row>
    <row r="1126" spans="1:24" x14ac:dyDescent="0.25">
      <c r="A1126" s="10" t="str">
        <f t="shared" si="136"/>
        <v/>
      </c>
      <c r="B1126" s="10" t="str">
        <f t="shared" si="137"/>
        <v/>
      </c>
      <c r="C1126" s="10" t="str">
        <f t="shared" si="138"/>
        <v>Evening45071</v>
      </c>
      <c r="D1126" s="5" t="str">
        <f>IF('by region'!$C$2="Any","Any",'Fixture list'!W1126)&amp;M1126&amp;IF('by region'!$I$2="Any","Any",N1126)&amp;G1126</f>
        <v>AnyFlatAny45071</v>
      </c>
      <c r="E1126" s="5" t="e">
        <f>IF(I1126=#REF!,'Fixture list'!G1126,"")</f>
        <v>#REF!</v>
      </c>
      <c r="F1126" s="5" t="str">
        <f t="shared" si="139"/>
        <v>450714</v>
      </c>
      <c r="G1126" s="13">
        <v>45071</v>
      </c>
      <c r="H1126" s="14" t="s">
        <v>34</v>
      </c>
      <c r="I1126" s="14" t="s">
        <v>38</v>
      </c>
      <c r="J1126" s="14" t="s">
        <v>80</v>
      </c>
      <c r="K1126" s="14" t="s">
        <v>16</v>
      </c>
      <c r="L1126" s="14" t="s">
        <v>19</v>
      </c>
      <c r="M1126" s="14" t="s">
        <v>25</v>
      </c>
      <c r="N1126" s="14" t="s">
        <v>13</v>
      </c>
      <c r="O1126" s="14" t="s">
        <v>14</v>
      </c>
      <c r="P1126" s="14" t="s">
        <v>723</v>
      </c>
      <c r="Q1126" s="12">
        <f t="shared" si="140"/>
        <v>2</v>
      </c>
      <c r="R1126" s="12" cm="1">
        <f t="array" ref="R1126">SUMPRODUCT(($G$2:$G$3117=G1126)*(Q1126&gt;$Q$2:$Q$3117))+1</f>
        <v>4</v>
      </c>
      <c r="S1126" s="12">
        <f t="shared" si="141"/>
        <v>400982</v>
      </c>
      <c r="T1126" cm="1">
        <f t="array" ref="T1126">SUMPRODUCT(($G$2:$G$3117=G1126)*(S1126&gt;$S$2:$S$3117))+1</f>
        <v>4</v>
      </c>
      <c r="U1126" t="str">
        <f t="shared" si="142"/>
        <v>SANDOWN PARK †</v>
      </c>
      <c r="V1126">
        <v>0</v>
      </c>
      <c r="W1126" t="s">
        <v>30</v>
      </c>
      <c r="X1126">
        <f t="shared" si="143"/>
        <v>2023</v>
      </c>
    </row>
    <row r="1127" spans="1:24" x14ac:dyDescent="0.25">
      <c r="A1127" s="10" t="str">
        <f t="shared" si="136"/>
        <v/>
      </c>
      <c r="B1127" s="10" t="str">
        <f t="shared" si="137"/>
        <v/>
      </c>
      <c r="C1127" s="10" t="str">
        <f t="shared" si="138"/>
        <v>Afternoon45093</v>
      </c>
      <c r="D1127" s="5" t="str">
        <f>IF('by region'!$C$2="Any","Any",'Fixture list'!W1127)&amp;M1127&amp;IF('by region'!$I$2="Any","Any",N1127)&amp;G1127</f>
        <v>AnyFlatAny45093</v>
      </c>
      <c r="E1127" s="5" t="e">
        <f>IF(I1127=#REF!,'Fixture list'!G1127,"")</f>
        <v>#REF!</v>
      </c>
      <c r="F1127" s="5" t="str">
        <f t="shared" si="139"/>
        <v>450932</v>
      </c>
      <c r="G1127" s="13">
        <v>45093</v>
      </c>
      <c r="H1127" s="14" t="s">
        <v>35</v>
      </c>
      <c r="I1127" s="14" t="s">
        <v>38</v>
      </c>
      <c r="J1127" s="14" t="s">
        <v>9</v>
      </c>
      <c r="K1127" s="14" t="s">
        <v>16</v>
      </c>
      <c r="L1127" s="14" t="s">
        <v>19</v>
      </c>
      <c r="M1127" s="14" t="s">
        <v>25</v>
      </c>
      <c r="N1127" s="14" t="s">
        <v>13</v>
      </c>
      <c r="O1127" s="14" t="s">
        <v>14</v>
      </c>
      <c r="P1127" s="14" t="s">
        <v>827</v>
      </c>
      <c r="Q1127" s="12">
        <f t="shared" si="140"/>
        <v>1</v>
      </c>
      <c r="R1127" s="12" cm="1">
        <f t="array" ref="R1127">SUMPRODUCT(($G$2:$G$3117=G1127)*(Q1127&gt;$Q$2:$Q$3117))+1</f>
        <v>1</v>
      </c>
      <c r="S1127" s="12">
        <f t="shared" si="141"/>
        <v>101420</v>
      </c>
      <c r="T1127" cm="1">
        <f t="array" ref="T1127">SUMPRODUCT(($G$2:$G$3117=G1127)*(S1127&gt;$S$2:$S$3117))+1</f>
        <v>2</v>
      </c>
      <c r="U1127" t="str">
        <f t="shared" si="142"/>
        <v xml:space="preserve">SANDOWN PARK </v>
      </c>
      <c r="V1127">
        <v>0</v>
      </c>
      <c r="W1127" t="s">
        <v>17</v>
      </c>
      <c r="X1127">
        <f t="shared" si="143"/>
        <v>2023</v>
      </c>
    </row>
    <row r="1128" spans="1:24" x14ac:dyDescent="0.25">
      <c r="A1128" s="10" t="str">
        <f t="shared" si="136"/>
        <v/>
      </c>
      <c r="B1128" s="10" t="str">
        <f t="shared" si="137"/>
        <v/>
      </c>
      <c r="C1128" s="10" t="str">
        <f t="shared" si="138"/>
        <v>Afternoon45094</v>
      </c>
      <c r="D1128" s="5" t="str">
        <f>IF('by region'!$C$2="Any","Any",'Fixture list'!W1128)&amp;M1128&amp;IF('by region'!$I$2="Any","Any",N1128)&amp;G1128</f>
        <v>AnyFlatAny45094</v>
      </c>
      <c r="E1128" s="5" t="e">
        <f>IF(I1128=#REF!,'Fixture list'!G1128,"")</f>
        <v>#REF!</v>
      </c>
      <c r="F1128" s="5" t="str">
        <f t="shared" si="139"/>
        <v>450943</v>
      </c>
      <c r="G1128" s="13">
        <v>45094</v>
      </c>
      <c r="H1128" s="14" t="s">
        <v>37</v>
      </c>
      <c r="I1128" s="14" t="s">
        <v>38</v>
      </c>
      <c r="J1128" s="14" t="s">
        <v>9</v>
      </c>
      <c r="K1128" s="14" t="s">
        <v>16</v>
      </c>
      <c r="L1128" s="14" t="s">
        <v>19</v>
      </c>
      <c r="M1128" s="14" t="s">
        <v>25</v>
      </c>
      <c r="N1128" s="14" t="s">
        <v>13</v>
      </c>
      <c r="O1128" s="14" t="s">
        <v>14</v>
      </c>
      <c r="P1128" s="14" t="s">
        <v>833</v>
      </c>
      <c r="Q1128" s="12">
        <f t="shared" si="140"/>
        <v>1</v>
      </c>
      <c r="R1128" s="12" cm="1">
        <f t="array" ref="R1128">SUMPRODUCT(($G$2:$G$3117=G1128)*(Q1128&gt;$Q$2:$Q$3117))+1</f>
        <v>1</v>
      </c>
      <c r="S1128" s="12">
        <f t="shared" si="141"/>
        <v>101436</v>
      </c>
      <c r="T1128" cm="1">
        <f t="array" ref="T1128">SUMPRODUCT(($G$2:$G$3117=G1128)*(S1128&gt;$S$2:$S$3117))+1</f>
        <v>3</v>
      </c>
      <c r="U1128" t="str">
        <f t="shared" si="142"/>
        <v xml:space="preserve">SANDOWN PARK </v>
      </c>
      <c r="V1128">
        <v>0</v>
      </c>
      <c r="W1128" t="s">
        <v>11</v>
      </c>
      <c r="X1128">
        <f t="shared" si="143"/>
        <v>2023</v>
      </c>
    </row>
    <row r="1129" spans="1:24" x14ac:dyDescent="0.25">
      <c r="A1129" s="10" t="str">
        <f t="shared" si="136"/>
        <v/>
      </c>
      <c r="B1129" s="10" t="str">
        <f t="shared" si="137"/>
        <v/>
      </c>
      <c r="C1129" s="10" t="str">
        <f t="shared" si="138"/>
        <v>Afternoon45114</v>
      </c>
      <c r="D1129" s="5" t="str">
        <f>IF('by region'!$C$2="Any","Any",'Fixture list'!W1129)&amp;M1129&amp;IF('by region'!$I$2="Any","Any",N1129)&amp;G1129</f>
        <v>AnyFlatAny45114</v>
      </c>
      <c r="E1129" s="5" t="e">
        <f>IF(I1129=#REF!,'Fixture list'!G1129,"")</f>
        <v>#REF!</v>
      </c>
      <c r="F1129" s="5" t="str">
        <f t="shared" si="139"/>
        <v>451141</v>
      </c>
      <c r="G1129" s="13">
        <v>45114</v>
      </c>
      <c r="H1129" s="14" t="s">
        <v>35</v>
      </c>
      <c r="I1129" s="14" t="s">
        <v>38</v>
      </c>
      <c r="J1129" s="14" t="s">
        <v>9</v>
      </c>
      <c r="K1129" s="14" t="s">
        <v>16</v>
      </c>
      <c r="L1129" s="14" t="s">
        <v>19</v>
      </c>
      <c r="M1129" s="14" t="s">
        <v>25</v>
      </c>
      <c r="N1129" s="14" t="s">
        <v>13</v>
      </c>
      <c r="O1129" s="14" t="s">
        <v>14</v>
      </c>
      <c r="P1129" s="14" t="s">
        <v>930</v>
      </c>
      <c r="Q1129" s="12">
        <f t="shared" si="140"/>
        <v>1</v>
      </c>
      <c r="R1129" s="12" cm="1">
        <f t="array" ref="R1129">SUMPRODUCT(($G$2:$G$3117=G1129)*(Q1129&gt;$Q$2:$Q$3117))+1</f>
        <v>1</v>
      </c>
      <c r="S1129" s="12">
        <f t="shared" si="141"/>
        <v>101422</v>
      </c>
      <c r="T1129" cm="1">
        <f t="array" ref="T1129">SUMPRODUCT(($G$2:$G$3117=G1129)*(S1129&gt;$S$2:$S$3117))+1</f>
        <v>1</v>
      </c>
      <c r="U1129" t="str">
        <f t="shared" si="142"/>
        <v xml:space="preserve">SANDOWN PARK </v>
      </c>
      <c r="V1129">
        <v>0</v>
      </c>
      <c r="W1129" t="s">
        <v>11</v>
      </c>
      <c r="X1129">
        <f t="shared" si="143"/>
        <v>2023</v>
      </c>
    </row>
    <row r="1130" spans="1:24" x14ac:dyDescent="0.25">
      <c r="A1130" s="10" t="str">
        <f t="shared" si="136"/>
        <v/>
      </c>
      <c r="B1130" s="10" t="str">
        <f t="shared" si="137"/>
        <v/>
      </c>
      <c r="C1130" s="10" t="str">
        <f t="shared" si="138"/>
        <v>Afternoon45115</v>
      </c>
      <c r="D1130" s="5" t="str">
        <f>IF('by region'!$C$2="Any","Any",'Fixture list'!W1130)&amp;M1130&amp;IF('by region'!$I$2="Any","Any",N1130)&amp;G1130</f>
        <v>AnyFlatAny45115</v>
      </c>
      <c r="E1130" s="5" t="e">
        <f>IF(I1130=#REF!,'Fixture list'!G1130,"")</f>
        <v>#REF!</v>
      </c>
      <c r="F1130" s="5" t="str">
        <f t="shared" si="139"/>
        <v>451154</v>
      </c>
      <c r="G1130" s="13">
        <v>45115</v>
      </c>
      <c r="H1130" s="14" t="s">
        <v>37</v>
      </c>
      <c r="I1130" s="14" t="s">
        <v>38</v>
      </c>
      <c r="J1130" s="14" t="s">
        <v>9</v>
      </c>
      <c r="K1130" s="14" t="s">
        <v>16</v>
      </c>
      <c r="L1130" s="14" t="s">
        <v>19</v>
      </c>
      <c r="M1130" s="14" t="s">
        <v>25</v>
      </c>
      <c r="N1130" s="14" t="s">
        <v>13</v>
      </c>
      <c r="O1130" s="14" t="s">
        <v>14</v>
      </c>
      <c r="P1130" s="14" t="s">
        <v>937</v>
      </c>
      <c r="Q1130" s="12">
        <f t="shared" si="140"/>
        <v>1</v>
      </c>
      <c r="R1130" s="12" cm="1">
        <f t="array" ref="R1130">SUMPRODUCT(($G$2:$G$3117=G1130)*(Q1130&gt;$Q$2:$Q$3117))+1</f>
        <v>1</v>
      </c>
      <c r="S1130" s="12">
        <f t="shared" si="141"/>
        <v>101423</v>
      </c>
      <c r="T1130" cm="1">
        <f t="array" ref="T1130">SUMPRODUCT(($G$2:$G$3117=G1130)*(S1130&gt;$S$2:$S$3117))+1</f>
        <v>4</v>
      </c>
      <c r="U1130" t="str">
        <f t="shared" si="142"/>
        <v xml:space="preserve">SANDOWN PARK </v>
      </c>
      <c r="V1130">
        <v>0</v>
      </c>
      <c r="W1130" t="s">
        <v>30</v>
      </c>
      <c r="X1130">
        <f t="shared" si="143"/>
        <v>2023</v>
      </c>
    </row>
    <row r="1131" spans="1:24" x14ac:dyDescent="0.25">
      <c r="A1131" s="10" t="str">
        <f t="shared" si="136"/>
        <v/>
      </c>
      <c r="B1131" s="10" t="str">
        <f t="shared" si="137"/>
        <v/>
      </c>
      <c r="C1131" s="10" t="str">
        <f t="shared" si="138"/>
        <v>Evening45133</v>
      </c>
      <c r="D1131" s="5" t="str">
        <f>IF('by region'!$C$2="Any","Any",'Fixture list'!W1131)&amp;M1131&amp;IF('by region'!$I$2="Any","Any",N1131)&amp;G1131</f>
        <v>AnyFlatAny45133</v>
      </c>
      <c r="E1131" s="5" t="e">
        <f>IF(I1131=#REF!,'Fixture list'!G1131,"")</f>
        <v>#REF!</v>
      </c>
      <c r="F1131" s="5" t="str">
        <f t="shared" si="139"/>
        <v>451335</v>
      </c>
      <c r="G1131" s="13">
        <v>45133</v>
      </c>
      <c r="H1131" s="14" t="s">
        <v>27</v>
      </c>
      <c r="I1131" s="14" t="s">
        <v>38</v>
      </c>
      <c r="J1131" s="14" t="s">
        <v>80</v>
      </c>
      <c r="K1131" s="14" t="s">
        <v>16</v>
      </c>
      <c r="L1131" s="14" t="s">
        <v>19</v>
      </c>
      <c r="M1131" s="14" t="s">
        <v>25</v>
      </c>
      <c r="N1131" s="14" t="s">
        <v>13</v>
      </c>
      <c r="O1131" s="14" t="s">
        <v>14</v>
      </c>
      <c r="P1131" s="14" t="s">
        <v>1018</v>
      </c>
      <c r="Q1131" s="12">
        <f t="shared" si="140"/>
        <v>2</v>
      </c>
      <c r="R1131" s="12" cm="1">
        <f t="array" ref="R1131">SUMPRODUCT(($G$2:$G$3117=G1131)*(Q1131&gt;$Q$2:$Q$3117))+1</f>
        <v>4</v>
      </c>
      <c r="S1131" s="12">
        <f t="shared" si="141"/>
        <v>401424</v>
      </c>
      <c r="T1131" cm="1">
        <f t="array" ref="T1131">SUMPRODUCT(($G$2:$G$3117=G1131)*(S1131&gt;$S$2:$S$3117))+1</f>
        <v>5</v>
      </c>
      <c r="U1131" t="str">
        <f t="shared" si="142"/>
        <v>SANDOWN PARK †</v>
      </c>
      <c r="V1131">
        <v>0</v>
      </c>
      <c r="W1131" t="s">
        <v>11</v>
      </c>
      <c r="X1131">
        <f t="shared" si="143"/>
        <v>2023</v>
      </c>
    </row>
    <row r="1132" spans="1:24" x14ac:dyDescent="0.25">
      <c r="A1132" s="10" t="str">
        <f t="shared" si="136"/>
        <v/>
      </c>
      <c r="B1132" s="10" t="str">
        <f t="shared" si="137"/>
        <v/>
      </c>
      <c r="C1132" s="10" t="str">
        <f t="shared" si="138"/>
        <v>Afternoon45134</v>
      </c>
      <c r="D1132" s="5" t="str">
        <f>IF('by region'!$C$2="Any","Any",'Fixture list'!W1132)&amp;M1132&amp;IF('by region'!$I$2="Any","Any",N1132)&amp;G1132</f>
        <v>AnyFlatAny45134</v>
      </c>
      <c r="E1132" s="5" t="e">
        <f>IF(I1132=#REF!,'Fixture list'!G1132,"")</f>
        <v>#REF!</v>
      </c>
      <c r="F1132" s="5" t="str">
        <f t="shared" si="139"/>
        <v>451341</v>
      </c>
      <c r="G1132" s="13">
        <v>45134</v>
      </c>
      <c r="H1132" s="14" t="s">
        <v>34</v>
      </c>
      <c r="I1132" s="14" t="s">
        <v>38</v>
      </c>
      <c r="J1132" s="14" t="s">
        <v>9</v>
      </c>
      <c r="K1132" s="14" t="s">
        <v>16</v>
      </c>
      <c r="L1132" s="14" t="s">
        <v>19</v>
      </c>
      <c r="M1132" s="14" t="s">
        <v>25</v>
      </c>
      <c r="N1132" s="14" t="s">
        <v>13</v>
      </c>
      <c r="O1132" s="14" t="s">
        <v>14</v>
      </c>
      <c r="P1132" s="14" t="s">
        <v>1021</v>
      </c>
      <c r="Q1132" s="12">
        <f t="shared" si="140"/>
        <v>1</v>
      </c>
      <c r="R1132" s="12" cm="1">
        <f t="array" ref="R1132">SUMPRODUCT(($G$2:$G$3117=G1132)*(Q1132&gt;$Q$2:$Q$3117))+1</f>
        <v>1</v>
      </c>
      <c r="S1132" s="12">
        <f t="shared" si="141"/>
        <v>101425</v>
      </c>
      <c r="T1132" cm="1">
        <f t="array" ref="T1132">SUMPRODUCT(($G$2:$G$3117=G1132)*(S1132&gt;$S$2:$S$3117))+1</f>
        <v>1</v>
      </c>
      <c r="U1132" t="str">
        <f t="shared" si="142"/>
        <v xml:space="preserve">SANDOWN PARK </v>
      </c>
      <c r="V1132">
        <v>0</v>
      </c>
      <c r="W1132" t="s">
        <v>17</v>
      </c>
      <c r="X1132">
        <f t="shared" si="143"/>
        <v>2023</v>
      </c>
    </row>
    <row r="1133" spans="1:24" x14ac:dyDescent="0.25">
      <c r="A1133" s="10" t="str">
        <f t="shared" si="136"/>
        <v/>
      </c>
      <c r="B1133" s="10" t="str">
        <f t="shared" si="137"/>
        <v/>
      </c>
      <c r="C1133" s="10" t="str">
        <f t="shared" si="138"/>
        <v>Evening45140</v>
      </c>
      <c r="D1133" s="5" t="str">
        <f>IF('by region'!$C$2="Any","Any",'Fixture list'!W1133)&amp;M1133&amp;IF('by region'!$I$2="Any","Any",N1133)&amp;G1133</f>
        <v>AnyFlatAny45140</v>
      </c>
      <c r="E1133" s="5" t="e">
        <f>IF(I1133=#REF!,'Fixture list'!G1133,"")</f>
        <v>#REF!</v>
      </c>
      <c r="F1133" s="5" t="str">
        <f t="shared" si="139"/>
        <v>451404</v>
      </c>
      <c r="G1133" s="13">
        <v>45140</v>
      </c>
      <c r="H1133" s="14" t="s">
        <v>27</v>
      </c>
      <c r="I1133" s="14" t="s">
        <v>38</v>
      </c>
      <c r="J1133" s="14" t="s">
        <v>80</v>
      </c>
      <c r="K1133" s="14" t="s">
        <v>16</v>
      </c>
      <c r="L1133" s="14" t="s">
        <v>19</v>
      </c>
      <c r="M1133" s="14" t="s">
        <v>25</v>
      </c>
      <c r="N1133" s="14" t="s">
        <v>13</v>
      </c>
      <c r="O1133" s="14" t="s">
        <v>14</v>
      </c>
      <c r="P1133" s="14" t="s">
        <v>1050</v>
      </c>
      <c r="Q1133" s="12">
        <f t="shared" si="140"/>
        <v>2</v>
      </c>
      <c r="R1133" s="12" cm="1">
        <f t="array" ref="R1133">SUMPRODUCT(($G$2:$G$3117=G1133)*(Q1133&gt;$Q$2:$Q$3117))+1</f>
        <v>4</v>
      </c>
      <c r="S1133" s="12">
        <f t="shared" si="141"/>
        <v>400770</v>
      </c>
      <c r="T1133" cm="1">
        <f t="array" ref="T1133">SUMPRODUCT(($G$2:$G$3117=G1133)*(S1133&gt;$S$2:$S$3117))+1</f>
        <v>4</v>
      </c>
      <c r="U1133" t="str">
        <f t="shared" si="142"/>
        <v>SANDOWN PARK †</v>
      </c>
      <c r="V1133">
        <v>0</v>
      </c>
      <c r="W1133" t="s">
        <v>17</v>
      </c>
      <c r="X1133">
        <f t="shared" si="143"/>
        <v>2023</v>
      </c>
    </row>
    <row r="1134" spans="1:24" x14ac:dyDescent="0.25">
      <c r="A1134" s="10" t="str">
        <f t="shared" si="136"/>
        <v/>
      </c>
      <c r="B1134" s="10" t="str">
        <f t="shared" si="137"/>
        <v/>
      </c>
      <c r="C1134" s="10" t="str">
        <f t="shared" si="138"/>
        <v>Evening45148</v>
      </c>
      <c r="D1134" s="5" t="str">
        <f>IF('by region'!$C$2="Any","Any",'Fixture list'!W1134)&amp;M1134&amp;IF('by region'!$I$2="Any","Any",N1134)&amp;G1134</f>
        <v>AnyFlatAny45148</v>
      </c>
      <c r="E1134" s="5" t="e">
        <f>IF(I1134=#REF!,'Fixture list'!G1134,"")</f>
        <v>#REF!</v>
      </c>
      <c r="F1134" s="5" t="str">
        <f t="shared" si="139"/>
        <v>451484</v>
      </c>
      <c r="G1134" s="13">
        <v>45148</v>
      </c>
      <c r="H1134" s="14" t="s">
        <v>34</v>
      </c>
      <c r="I1134" s="14" t="s">
        <v>38</v>
      </c>
      <c r="J1134" s="14" t="s">
        <v>80</v>
      </c>
      <c r="K1134" s="14" t="s">
        <v>16</v>
      </c>
      <c r="L1134" s="14" t="s">
        <v>19</v>
      </c>
      <c r="M1134" s="14" t="s">
        <v>25</v>
      </c>
      <c r="N1134" s="14" t="s">
        <v>13</v>
      </c>
      <c r="O1134" s="14" t="s">
        <v>14</v>
      </c>
      <c r="P1134" s="14" t="s">
        <v>1087</v>
      </c>
      <c r="Q1134" s="12">
        <f t="shared" si="140"/>
        <v>2</v>
      </c>
      <c r="R1134" s="12" cm="1">
        <f t="array" ref="R1134">SUMPRODUCT(($G$2:$G$3117=G1134)*(Q1134&gt;$Q$2:$Q$3117))+1</f>
        <v>4</v>
      </c>
      <c r="S1134" s="12">
        <f t="shared" si="141"/>
        <v>412766</v>
      </c>
      <c r="T1134" cm="1">
        <f t="array" ref="T1134">SUMPRODUCT(($G$2:$G$3117=G1134)*(S1134&gt;$S$2:$S$3117))+1</f>
        <v>4</v>
      </c>
      <c r="U1134" t="str">
        <f t="shared" si="142"/>
        <v>SANDOWN PARK †</v>
      </c>
      <c r="V1134">
        <v>0</v>
      </c>
      <c r="W1134" t="s">
        <v>30</v>
      </c>
      <c r="X1134">
        <f t="shared" si="143"/>
        <v>2023</v>
      </c>
    </row>
    <row r="1135" spans="1:24" x14ac:dyDescent="0.25">
      <c r="A1135" s="10" t="str">
        <f t="shared" si="136"/>
        <v/>
      </c>
      <c r="B1135" s="10" t="str">
        <f t="shared" si="137"/>
        <v/>
      </c>
      <c r="C1135" s="10" t="str">
        <f t="shared" si="138"/>
        <v>Afternoon45171</v>
      </c>
      <c r="D1135" s="5" t="str">
        <f>IF('by region'!$C$2="Any","Any",'Fixture list'!W1135)&amp;M1135&amp;IF('by region'!$I$2="Any","Any",N1135)&amp;G1135</f>
        <v>AnyFlatAny45171</v>
      </c>
      <c r="E1135" s="5" t="e">
        <f>IF(I1135=#REF!,'Fixture list'!G1135,"")</f>
        <v>#REF!</v>
      </c>
      <c r="F1135" s="5" t="str">
        <f t="shared" si="139"/>
        <v>451713</v>
      </c>
      <c r="G1135" s="13">
        <v>45171</v>
      </c>
      <c r="H1135" s="14" t="s">
        <v>37</v>
      </c>
      <c r="I1135" s="14" t="s">
        <v>38</v>
      </c>
      <c r="J1135" s="14" t="s">
        <v>9</v>
      </c>
      <c r="K1135" s="14" t="s">
        <v>16</v>
      </c>
      <c r="L1135" s="14" t="s">
        <v>19</v>
      </c>
      <c r="M1135" s="14" t="s">
        <v>25</v>
      </c>
      <c r="N1135" s="14" t="s">
        <v>13</v>
      </c>
      <c r="O1135" s="14" t="s">
        <v>14</v>
      </c>
      <c r="P1135" s="14" t="s">
        <v>1194</v>
      </c>
      <c r="Q1135" s="12">
        <f t="shared" si="140"/>
        <v>1</v>
      </c>
      <c r="R1135" s="12" cm="1">
        <f t="array" ref="R1135">SUMPRODUCT(($G$2:$G$3117=G1135)*(Q1135&gt;$Q$2:$Q$3117))+1</f>
        <v>1</v>
      </c>
      <c r="S1135" s="12">
        <f t="shared" si="141"/>
        <v>101429</v>
      </c>
      <c r="T1135" cm="1">
        <f t="array" ref="T1135">SUMPRODUCT(($G$2:$G$3117=G1135)*(S1135&gt;$S$2:$S$3117))+1</f>
        <v>3</v>
      </c>
      <c r="U1135" t="str">
        <f t="shared" si="142"/>
        <v xml:space="preserve">SANDOWN PARK </v>
      </c>
      <c r="V1135">
        <v>0</v>
      </c>
      <c r="W1135" t="s">
        <v>11</v>
      </c>
      <c r="X1135">
        <f t="shared" si="143"/>
        <v>2023</v>
      </c>
    </row>
    <row r="1136" spans="1:24" x14ac:dyDescent="0.25">
      <c r="A1136" s="10" t="str">
        <f t="shared" si="136"/>
        <v/>
      </c>
      <c r="B1136" s="10" t="str">
        <f t="shared" si="137"/>
        <v/>
      </c>
      <c r="C1136" s="10" t="str">
        <f t="shared" si="138"/>
        <v>Afternoon45184</v>
      </c>
      <c r="D1136" s="5" t="str">
        <f>IF('by region'!$C$2="Any","Any",'Fixture list'!W1136)&amp;M1136&amp;IF('by region'!$I$2="Any","Any",N1136)&amp;G1136</f>
        <v>AnyFlatAny45184</v>
      </c>
      <c r="E1136" s="5" t="e">
        <f>IF(I1136=#REF!,'Fixture list'!G1136,"")</f>
        <v>#REF!</v>
      </c>
      <c r="F1136" s="5" t="str">
        <f t="shared" si="139"/>
        <v>451842</v>
      </c>
      <c r="G1136" s="13">
        <v>45184</v>
      </c>
      <c r="H1136" s="14" t="s">
        <v>35</v>
      </c>
      <c r="I1136" s="14" t="s">
        <v>38</v>
      </c>
      <c r="J1136" s="14" t="s">
        <v>9</v>
      </c>
      <c r="K1136" s="14" t="s">
        <v>16</v>
      </c>
      <c r="L1136" s="14" t="s">
        <v>19</v>
      </c>
      <c r="M1136" s="14" t="s">
        <v>25</v>
      </c>
      <c r="N1136" s="14" t="s">
        <v>13</v>
      </c>
      <c r="O1136" s="14" t="s">
        <v>14</v>
      </c>
      <c r="P1136" s="14" t="s">
        <v>1247</v>
      </c>
      <c r="Q1136" s="12">
        <f t="shared" si="140"/>
        <v>1</v>
      </c>
      <c r="R1136" s="12" cm="1">
        <f t="array" ref="R1136">SUMPRODUCT(($G$2:$G$3117=G1136)*(Q1136&gt;$Q$2:$Q$3117))+1</f>
        <v>1</v>
      </c>
      <c r="S1136" s="12">
        <f t="shared" si="141"/>
        <v>100775</v>
      </c>
      <c r="T1136" cm="1">
        <f t="array" ref="T1136">SUMPRODUCT(($G$2:$G$3117=G1136)*(S1136&gt;$S$2:$S$3117))+1</f>
        <v>2</v>
      </c>
      <c r="U1136" t="str">
        <f t="shared" si="142"/>
        <v xml:space="preserve">SANDOWN PARK </v>
      </c>
      <c r="V1136">
        <v>0</v>
      </c>
      <c r="W1136" t="s">
        <v>17</v>
      </c>
      <c r="X1136">
        <f t="shared" si="143"/>
        <v>2023</v>
      </c>
    </row>
    <row r="1137" spans="1:24" x14ac:dyDescent="0.25">
      <c r="A1137" s="10" t="str">
        <f t="shared" si="136"/>
        <v/>
      </c>
      <c r="B1137" s="10" t="str">
        <f t="shared" si="137"/>
        <v/>
      </c>
      <c r="C1137" s="10" t="str">
        <f t="shared" si="138"/>
        <v>Afternoon45189</v>
      </c>
      <c r="D1137" s="5" t="str">
        <f>IF('by region'!$C$2="Any","Any",'Fixture list'!W1137)&amp;M1137&amp;IF('by region'!$I$2="Any","Any",N1137)&amp;G1137</f>
        <v>AnyFlatAny45189</v>
      </c>
      <c r="E1137" s="5" t="e">
        <f>IF(I1137=#REF!,'Fixture list'!G1137,"")</f>
        <v>#REF!</v>
      </c>
      <c r="F1137" s="5" t="str">
        <f t="shared" si="139"/>
        <v>451892</v>
      </c>
      <c r="G1137" s="13">
        <v>45189</v>
      </c>
      <c r="H1137" s="14" t="s">
        <v>27</v>
      </c>
      <c r="I1137" s="14" t="s">
        <v>38</v>
      </c>
      <c r="J1137" s="14" t="s">
        <v>9</v>
      </c>
      <c r="K1137" s="14" t="s">
        <v>16</v>
      </c>
      <c r="L1137" s="14" t="s">
        <v>17</v>
      </c>
      <c r="M1137" s="14" t="s">
        <v>25</v>
      </c>
      <c r="N1137" s="14" t="s">
        <v>13</v>
      </c>
      <c r="O1137" s="14" t="s">
        <v>14</v>
      </c>
      <c r="P1137" s="14" t="s">
        <v>1264</v>
      </c>
      <c r="Q1137" s="12">
        <f t="shared" si="140"/>
        <v>1</v>
      </c>
      <c r="R1137" s="12" cm="1">
        <f t="array" ref="R1137">SUMPRODUCT(($G$2:$G$3117=G1137)*(Q1137&gt;$Q$2:$Q$3117))+1</f>
        <v>1</v>
      </c>
      <c r="S1137" s="12">
        <f t="shared" si="141"/>
        <v>101431</v>
      </c>
      <c r="T1137" cm="1">
        <f t="array" ref="T1137">SUMPRODUCT(($G$2:$G$3117=G1137)*(S1137&gt;$S$2:$S$3117))+1</f>
        <v>2</v>
      </c>
      <c r="U1137" t="str">
        <f t="shared" si="142"/>
        <v xml:space="preserve">SANDOWN PARK </v>
      </c>
      <c r="V1137">
        <v>0</v>
      </c>
      <c r="W1137" t="s">
        <v>17</v>
      </c>
      <c r="X1137">
        <f t="shared" si="143"/>
        <v>2023</v>
      </c>
    </row>
    <row r="1138" spans="1:24" x14ac:dyDescent="0.25">
      <c r="A1138" s="10" t="str">
        <f t="shared" si="136"/>
        <v/>
      </c>
      <c r="B1138" s="10" t="str">
        <f t="shared" si="137"/>
        <v/>
      </c>
      <c r="C1138" s="10" t="str">
        <f t="shared" si="138"/>
        <v>Afternoon45242</v>
      </c>
      <c r="D1138" s="5" t="str">
        <f>IF('by region'!$C$2="Any","Any",'Fixture list'!W1138)&amp;M1138&amp;IF('by region'!$I$2="Any","Any",N1138)&amp;G1138</f>
        <v>AnyJumpAny45242</v>
      </c>
      <c r="E1138" s="5" t="e">
        <f>IF(I1138=#REF!,'Fixture list'!G1138,"")</f>
        <v>#REF!</v>
      </c>
      <c r="F1138" s="5" t="str">
        <f t="shared" si="139"/>
        <v>452421</v>
      </c>
      <c r="G1138" s="13">
        <v>45242</v>
      </c>
      <c r="H1138" s="14" t="s">
        <v>40</v>
      </c>
      <c r="I1138" s="14" t="s">
        <v>38</v>
      </c>
      <c r="J1138" s="14" t="s">
        <v>9</v>
      </c>
      <c r="K1138" s="14" t="s">
        <v>16</v>
      </c>
      <c r="L1138" s="14" t="s">
        <v>17</v>
      </c>
      <c r="M1138" s="14" t="s">
        <v>12</v>
      </c>
      <c r="N1138" s="14" t="s">
        <v>13</v>
      </c>
      <c r="O1138" s="14" t="s">
        <v>14</v>
      </c>
      <c r="P1138" s="14" t="s">
        <v>1474</v>
      </c>
      <c r="Q1138" s="12">
        <f t="shared" si="140"/>
        <v>1</v>
      </c>
      <c r="R1138" s="12" cm="1">
        <f t="array" ref="R1138">SUMPRODUCT(($G$2:$G$3117=G1138)*(Q1138&gt;$Q$2:$Q$3117))+1</f>
        <v>1</v>
      </c>
      <c r="S1138" s="12">
        <f t="shared" si="141"/>
        <v>101432</v>
      </c>
      <c r="T1138" cm="1">
        <f t="array" ref="T1138">SUMPRODUCT(($G$2:$G$3117=G1138)*(S1138&gt;$S$2:$S$3117))+1</f>
        <v>1</v>
      </c>
      <c r="U1138" t="str">
        <f t="shared" si="142"/>
        <v xml:space="preserve">Sandown Park </v>
      </c>
      <c r="V1138">
        <v>0</v>
      </c>
      <c r="W1138" t="s">
        <v>11</v>
      </c>
      <c r="X1138">
        <f t="shared" si="143"/>
        <v>2023</v>
      </c>
    </row>
    <row r="1139" spans="1:24" x14ac:dyDescent="0.25">
      <c r="A1139" s="10" t="str">
        <f t="shared" si="136"/>
        <v/>
      </c>
      <c r="B1139" s="10" t="str">
        <f t="shared" si="137"/>
        <v/>
      </c>
      <c r="C1139" s="10" t="str">
        <f t="shared" si="138"/>
        <v>Afternoon45268</v>
      </c>
      <c r="D1139" s="5" t="str">
        <f>IF('by region'!$C$2="Any","Any",'Fixture list'!W1139)&amp;M1139&amp;IF('by region'!$I$2="Any","Any",N1139)&amp;G1139</f>
        <v>AnyJumpAny45268</v>
      </c>
      <c r="E1139" s="5" t="e">
        <f>IF(I1139=#REF!,'Fixture list'!G1139,"")</f>
        <v>#REF!</v>
      </c>
      <c r="F1139" s="5" t="str">
        <f t="shared" si="139"/>
        <v>452682</v>
      </c>
      <c r="G1139" s="13">
        <v>45268</v>
      </c>
      <c r="H1139" s="14" t="s">
        <v>35</v>
      </c>
      <c r="I1139" s="14" t="s">
        <v>38</v>
      </c>
      <c r="J1139" s="14" t="s">
        <v>9</v>
      </c>
      <c r="K1139" s="14" t="s">
        <v>16</v>
      </c>
      <c r="L1139" s="14" t="s">
        <v>11</v>
      </c>
      <c r="M1139" s="14" t="s">
        <v>12</v>
      </c>
      <c r="N1139" s="14" t="s">
        <v>13</v>
      </c>
      <c r="O1139" s="14" t="s">
        <v>14</v>
      </c>
      <c r="P1139" s="14" t="s">
        <v>1564</v>
      </c>
      <c r="Q1139" s="12">
        <f t="shared" si="140"/>
        <v>1</v>
      </c>
      <c r="R1139" s="12" cm="1">
        <f t="array" ref="R1139">SUMPRODUCT(($G$2:$G$3117=G1139)*(Q1139&gt;$Q$2:$Q$3117))+1</f>
        <v>1</v>
      </c>
      <c r="S1139" s="12">
        <f t="shared" si="141"/>
        <v>101433</v>
      </c>
      <c r="T1139" cm="1">
        <f t="array" ref="T1139">SUMPRODUCT(($G$2:$G$3117=G1139)*(S1139&gt;$S$2:$S$3117))+1</f>
        <v>2</v>
      </c>
      <c r="U1139" t="str">
        <f t="shared" si="142"/>
        <v xml:space="preserve">Sandown Park </v>
      </c>
      <c r="V1139">
        <v>0</v>
      </c>
      <c r="W1139" t="s">
        <v>19</v>
      </c>
      <c r="X1139">
        <f t="shared" si="143"/>
        <v>2023</v>
      </c>
    </row>
    <row r="1140" spans="1:24" x14ac:dyDescent="0.25">
      <c r="A1140" s="10" t="str">
        <f t="shared" si="136"/>
        <v/>
      </c>
      <c r="B1140" s="10" t="str">
        <f t="shared" si="137"/>
        <v/>
      </c>
      <c r="C1140" s="10" t="str">
        <f t="shared" si="138"/>
        <v>Afternoon45269</v>
      </c>
      <c r="D1140" s="5" t="str">
        <f>IF('by region'!$C$2="Any","Any",'Fixture list'!W1140)&amp;M1140&amp;IF('by region'!$I$2="Any","Any",N1140)&amp;G1140</f>
        <v>AnyJumpAny45269</v>
      </c>
      <c r="E1140" s="5" t="e">
        <f>IF(I1140=#REF!,'Fixture list'!G1140,"")</f>
        <v>#REF!</v>
      </c>
      <c r="F1140" s="5" t="str">
        <f t="shared" si="139"/>
        <v>452693</v>
      </c>
      <c r="G1140" s="13">
        <v>45269</v>
      </c>
      <c r="H1140" s="14" t="s">
        <v>37</v>
      </c>
      <c r="I1140" s="14" t="s">
        <v>38</v>
      </c>
      <c r="J1140" s="14" t="s">
        <v>9</v>
      </c>
      <c r="K1140" s="14" t="s">
        <v>16</v>
      </c>
      <c r="L1140" s="14" t="s">
        <v>11</v>
      </c>
      <c r="M1140" s="14" t="s">
        <v>12</v>
      </c>
      <c r="N1140" s="14" t="s">
        <v>13</v>
      </c>
      <c r="O1140" s="14" t="s">
        <v>14</v>
      </c>
      <c r="P1140" s="14" t="s">
        <v>1569</v>
      </c>
      <c r="Q1140" s="12">
        <f t="shared" si="140"/>
        <v>1</v>
      </c>
      <c r="R1140" s="12" cm="1">
        <f t="array" ref="R1140">SUMPRODUCT(($G$2:$G$3117=G1140)*(Q1140&gt;$Q$2:$Q$3117))+1</f>
        <v>1</v>
      </c>
      <c r="S1140" s="12">
        <f t="shared" si="141"/>
        <v>101434</v>
      </c>
      <c r="T1140" cm="1">
        <f t="array" ref="T1140">SUMPRODUCT(($G$2:$G$3117=G1140)*(S1140&gt;$S$2:$S$3117))+1</f>
        <v>3</v>
      </c>
      <c r="U1140" t="str">
        <f t="shared" si="142"/>
        <v xml:space="preserve">Sandown Park </v>
      </c>
      <c r="V1140">
        <v>0</v>
      </c>
      <c r="W1140" t="s">
        <v>19</v>
      </c>
      <c r="X1140">
        <f t="shared" si="143"/>
        <v>2023</v>
      </c>
    </row>
    <row r="1141" spans="1:24" x14ac:dyDescent="0.25">
      <c r="A1141" s="10" t="str">
        <f t="shared" si="136"/>
        <v/>
      </c>
      <c r="B1141" s="10" t="str">
        <f t="shared" si="137"/>
        <v/>
      </c>
      <c r="C1141" s="10" t="str">
        <f t="shared" si="138"/>
        <v>Afternoon44939</v>
      </c>
      <c r="D1141" s="5" t="str">
        <f>IF('by region'!$C$2="Any","Any",'Fixture list'!W1141)&amp;M1141&amp;IF('by region'!$I$2="Any","Any",N1141)&amp;G1141</f>
        <v>AnyNULLAny44939</v>
      </c>
      <c r="E1141" s="5" t="e">
        <f>IF(I1141=#REF!,'Fixture list'!G1141,"")</f>
        <v>#REF!</v>
      </c>
      <c r="F1141" s="5" t="str">
        <f t="shared" si="139"/>
        <v>449393</v>
      </c>
      <c r="G1141" s="13">
        <v>44939</v>
      </c>
      <c r="H1141" s="14" t="s">
        <v>35</v>
      </c>
      <c r="I1141" s="14" t="s">
        <v>46</v>
      </c>
      <c r="J1141" s="14" t="s">
        <v>9</v>
      </c>
      <c r="K1141" s="14" t="s">
        <v>30</v>
      </c>
      <c r="L1141" s="14" t="s">
        <v>30</v>
      </c>
      <c r="M1141" s="14" t="s">
        <v>30</v>
      </c>
      <c r="N1141" s="14" t="s">
        <v>30</v>
      </c>
      <c r="O1141" s="14" t="s">
        <v>21</v>
      </c>
      <c r="P1141" s="14" t="s">
        <v>207</v>
      </c>
      <c r="Q1141" s="12">
        <f t="shared" si="140"/>
        <v>1</v>
      </c>
      <c r="R1141" s="12" cm="1">
        <f t="array" ref="R1141">SUMPRODUCT(($G$2:$G$3117=G1141)*(Q1141&gt;$Q$2:$Q$3117))+1</f>
        <v>1</v>
      </c>
      <c r="S1141" s="12">
        <f t="shared" si="141"/>
        <v>111844</v>
      </c>
      <c r="T1141" cm="1">
        <f t="array" ref="T1141">SUMPRODUCT(($G$2:$G$3117=G1141)*(S1141&gt;$S$2:$S$3117))+1</f>
        <v>3</v>
      </c>
      <c r="U1141" t="str">
        <f t="shared" si="142"/>
        <v xml:space="preserve">Sedgefield </v>
      </c>
      <c r="V1141">
        <v>0</v>
      </c>
      <c r="W1141" t="s">
        <v>19</v>
      </c>
      <c r="X1141">
        <f t="shared" si="143"/>
        <v>2023</v>
      </c>
    </row>
    <row r="1142" spans="1:24" x14ac:dyDescent="0.25">
      <c r="A1142" s="10" t="str">
        <f t="shared" si="136"/>
        <v/>
      </c>
      <c r="B1142" s="10" t="str">
        <f t="shared" si="137"/>
        <v/>
      </c>
      <c r="C1142" s="10" t="str">
        <f t="shared" si="138"/>
        <v>Afternoon44955</v>
      </c>
      <c r="D1142" s="5" t="str">
        <f>IF('by region'!$C$2="Any","Any",'Fixture list'!W1142)&amp;M1142&amp;IF('by region'!$I$2="Any","Any",N1142)&amp;G1142</f>
        <v>AnyJumpAny44955</v>
      </c>
      <c r="E1142" s="5" t="e">
        <f>IF(I1142=#REF!,'Fixture list'!G1142,"")</f>
        <v>#REF!</v>
      </c>
      <c r="F1142" s="5" t="str">
        <f t="shared" si="139"/>
        <v>449552</v>
      </c>
      <c r="G1142" s="13">
        <v>44955</v>
      </c>
      <c r="H1142" s="14" t="s">
        <v>40</v>
      </c>
      <c r="I1142" s="14" t="s">
        <v>46</v>
      </c>
      <c r="J1142" s="14" t="s">
        <v>9</v>
      </c>
      <c r="K1142" s="14" t="s">
        <v>24</v>
      </c>
      <c r="L1142" s="14" t="s">
        <v>11</v>
      </c>
      <c r="M1142" s="14" t="s">
        <v>12</v>
      </c>
      <c r="N1142" s="14" t="s">
        <v>13</v>
      </c>
      <c r="O1142" s="14" t="s">
        <v>14</v>
      </c>
      <c r="P1142" s="14" t="s">
        <v>266</v>
      </c>
      <c r="Q1142" s="12">
        <f t="shared" si="140"/>
        <v>1</v>
      </c>
      <c r="R1142" s="12" cm="1">
        <f t="array" ref="R1142">SUMPRODUCT(($G$2:$G$3117=G1142)*(Q1142&gt;$Q$2:$Q$3117))+1</f>
        <v>1</v>
      </c>
      <c r="S1142" s="12">
        <f t="shared" si="141"/>
        <v>112748</v>
      </c>
      <c r="T1142" cm="1">
        <f t="array" ref="T1142">SUMPRODUCT(($G$2:$G$3117=G1142)*(S1142&gt;$S$2:$S$3117))+1</f>
        <v>2</v>
      </c>
      <c r="U1142" t="str">
        <f t="shared" si="142"/>
        <v xml:space="preserve">Sedgefield </v>
      </c>
      <c r="V1142">
        <v>0</v>
      </c>
      <c r="W1142" t="s">
        <v>30</v>
      </c>
      <c r="X1142">
        <f t="shared" si="143"/>
        <v>2023</v>
      </c>
    </row>
    <row r="1143" spans="1:24" x14ac:dyDescent="0.25">
      <c r="A1143" s="10" t="str">
        <f t="shared" si="136"/>
        <v/>
      </c>
      <c r="B1143" s="10" t="str">
        <f t="shared" si="137"/>
        <v/>
      </c>
      <c r="C1143" s="10" t="str">
        <f t="shared" si="138"/>
        <v>Afternoon44965</v>
      </c>
      <c r="D1143" s="5" t="str">
        <f>IF('by region'!$C$2="Any","Any",'Fixture list'!W1143)&amp;M1143&amp;IF('by region'!$I$2="Any","Any",N1143)&amp;G1143</f>
        <v>AnyJumpAny44965</v>
      </c>
      <c r="E1143" s="5" t="e">
        <f>IF(I1143=#REF!,'Fixture list'!G1143,"")</f>
        <v>#REF!</v>
      </c>
      <c r="F1143" s="5" t="str">
        <f t="shared" si="139"/>
        <v>449652</v>
      </c>
      <c r="G1143" s="13">
        <v>44965</v>
      </c>
      <c r="H1143" s="14" t="s">
        <v>27</v>
      </c>
      <c r="I1143" s="14" t="s">
        <v>46</v>
      </c>
      <c r="J1143" s="14" t="s">
        <v>9</v>
      </c>
      <c r="K1143" s="14" t="s">
        <v>24</v>
      </c>
      <c r="L1143" s="14" t="s">
        <v>11</v>
      </c>
      <c r="M1143" s="14" t="s">
        <v>12</v>
      </c>
      <c r="N1143" s="14" t="s">
        <v>13</v>
      </c>
      <c r="O1143" s="14" t="s">
        <v>14</v>
      </c>
      <c r="P1143" s="14" t="s">
        <v>301</v>
      </c>
      <c r="Q1143" s="12">
        <f t="shared" si="140"/>
        <v>1</v>
      </c>
      <c r="R1143" s="12" cm="1">
        <f t="array" ref="R1143">SUMPRODUCT(($G$2:$G$3117=G1143)*(Q1143&gt;$Q$2:$Q$3117))+1</f>
        <v>1</v>
      </c>
      <c r="S1143" s="12">
        <f t="shared" si="141"/>
        <v>101441</v>
      </c>
      <c r="T1143" cm="1">
        <f t="array" ref="T1143">SUMPRODUCT(($G$2:$G$3117=G1143)*(S1143&gt;$S$2:$S$3117))+1</f>
        <v>2</v>
      </c>
      <c r="U1143" t="str">
        <f t="shared" si="142"/>
        <v xml:space="preserve">Sedgefield </v>
      </c>
      <c r="V1143">
        <v>0</v>
      </c>
      <c r="W1143" t="s">
        <v>11</v>
      </c>
      <c r="X1143">
        <f t="shared" si="143"/>
        <v>2023</v>
      </c>
    </row>
    <row r="1144" spans="1:24" x14ac:dyDescent="0.25">
      <c r="A1144" s="10" t="str">
        <f t="shared" si="136"/>
        <v/>
      </c>
      <c r="B1144" s="10" t="str">
        <f t="shared" si="137"/>
        <v/>
      </c>
      <c r="C1144" s="10" t="str">
        <f t="shared" si="138"/>
        <v>Afternoon44980</v>
      </c>
      <c r="D1144" s="5" t="str">
        <f>IF('by region'!$C$2="Any","Any",'Fixture list'!W1144)&amp;M1144&amp;IF('by region'!$I$2="Any","Any",N1144)&amp;G1144</f>
        <v>AnyJumpAny44980</v>
      </c>
      <c r="E1144" s="5" t="e">
        <f>IF(I1144=#REF!,'Fixture list'!G1144,"")</f>
        <v>#REF!</v>
      </c>
      <c r="F1144" s="5" t="str">
        <f t="shared" si="139"/>
        <v>449803</v>
      </c>
      <c r="G1144" s="13">
        <v>44980</v>
      </c>
      <c r="H1144" s="14" t="s">
        <v>34</v>
      </c>
      <c r="I1144" s="14" t="s">
        <v>46</v>
      </c>
      <c r="J1144" s="14" t="s">
        <v>9</v>
      </c>
      <c r="K1144" s="14" t="s">
        <v>24</v>
      </c>
      <c r="L1144" s="14" t="s">
        <v>11</v>
      </c>
      <c r="M1144" s="14" t="s">
        <v>12</v>
      </c>
      <c r="N1144" s="14" t="s">
        <v>13</v>
      </c>
      <c r="O1144" s="14" t="s">
        <v>14</v>
      </c>
      <c r="P1144" s="14" t="s">
        <v>355</v>
      </c>
      <c r="Q1144" s="12">
        <f t="shared" si="140"/>
        <v>1</v>
      </c>
      <c r="R1144" s="12" cm="1">
        <f t="array" ref="R1144">SUMPRODUCT(($G$2:$G$3117=G1144)*(Q1144&gt;$Q$2:$Q$3117))+1</f>
        <v>1</v>
      </c>
      <c r="S1144" s="12">
        <f t="shared" si="141"/>
        <v>111664</v>
      </c>
      <c r="T1144" cm="1">
        <f t="array" ref="T1144">SUMPRODUCT(($G$2:$G$3117=G1144)*(S1144&gt;$S$2:$S$3117))+1</f>
        <v>3</v>
      </c>
      <c r="U1144" t="str">
        <f t="shared" si="142"/>
        <v xml:space="preserve">Sedgefield </v>
      </c>
      <c r="V1144">
        <v>0</v>
      </c>
      <c r="W1144" t="s">
        <v>19</v>
      </c>
      <c r="X1144">
        <f t="shared" si="143"/>
        <v>2023</v>
      </c>
    </row>
    <row r="1145" spans="1:24" x14ac:dyDescent="0.25">
      <c r="A1145" s="10" t="str">
        <f t="shared" si="136"/>
        <v/>
      </c>
      <c r="B1145" s="10" t="str">
        <f t="shared" si="137"/>
        <v/>
      </c>
      <c r="C1145" s="10" t="str">
        <f t="shared" si="138"/>
        <v>Afternoon44999</v>
      </c>
      <c r="D1145" s="5" t="str">
        <f>IF('by region'!$C$2="Any","Any",'Fixture list'!W1145)&amp;M1145&amp;IF('by region'!$I$2="Any","Any",N1145)&amp;G1145</f>
        <v>AnyJumpAny44999</v>
      </c>
      <c r="E1145" s="5" t="e">
        <f>IF(I1145=#REF!,'Fixture list'!G1145,"")</f>
        <v>#REF!</v>
      </c>
      <c r="F1145" s="5" t="str">
        <f t="shared" si="139"/>
        <v>449992</v>
      </c>
      <c r="G1145" s="13">
        <v>44999</v>
      </c>
      <c r="H1145" s="14" t="s">
        <v>7</v>
      </c>
      <c r="I1145" s="14" t="s">
        <v>46</v>
      </c>
      <c r="J1145" s="14" t="s">
        <v>9</v>
      </c>
      <c r="K1145" s="14" t="s">
        <v>24</v>
      </c>
      <c r="L1145" s="14" t="s">
        <v>11</v>
      </c>
      <c r="M1145" s="14" t="s">
        <v>12</v>
      </c>
      <c r="N1145" s="14" t="s">
        <v>13</v>
      </c>
      <c r="O1145" s="14" t="s">
        <v>14</v>
      </c>
      <c r="P1145" s="14" t="s">
        <v>424</v>
      </c>
      <c r="Q1145" s="12">
        <f t="shared" si="140"/>
        <v>1</v>
      </c>
      <c r="R1145" s="12" cm="1">
        <f t="array" ref="R1145">SUMPRODUCT(($G$2:$G$3117=G1145)*(Q1145&gt;$Q$2:$Q$3117))+1</f>
        <v>1</v>
      </c>
      <c r="S1145" s="12">
        <f t="shared" si="141"/>
        <v>101444</v>
      </c>
      <c r="T1145" cm="1">
        <f t="array" ref="T1145">SUMPRODUCT(($G$2:$G$3117=G1145)*(S1145&gt;$S$2:$S$3117))+1</f>
        <v>2</v>
      </c>
      <c r="U1145" t="str">
        <f t="shared" si="142"/>
        <v xml:space="preserve">Sedgefield </v>
      </c>
      <c r="V1145">
        <v>0</v>
      </c>
      <c r="W1145" t="s">
        <v>11</v>
      </c>
      <c r="X1145">
        <f t="shared" si="143"/>
        <v>2023</v>
      </c>
    </row>
    <row r="1146" spans="1:24" x14ac:dyDescent="0.25">
      <c r="A1146" s="10" t="str">
        <f t="shared" si="136"/>
        <v/>
      </c>
      <c r="B1146" s="10" t="str">
        <f t="shared" si="137"/>
        <v/>
      </c>
      <c r="C1146" s="10" t="str">
        <f t="shared" si="138"/>
        <v>Afternoon45008</v>
      </c>
      <c r="D1146" s="5" t="str">
        <f>IF('by region'!$C$2="Any","Any",'Fixture list'!W1146)&amp;M1146&amp;IF('by region'!$I$2="Any","Any",N1146)&amp;G1146</f>
        <v>AnyJumpAny45008</v>
      </c>
      <c r="E1146" s="5" t="e">
        <f>IF(I1146=#REF!,'Fixture list'!G1146,"")</f>
        <v>#REF!</v>
      </c>
      <c r="F1146" s="5" t="str">
        <f t="shared" si="139"/>
        <v>450083</v>
      </c>
      <c r="G1146" s="13">
        <v>45008</v>
      </c>
      <c r="H1146" s="14" t="s">
        <v>34</v>
      </c>
      <c r="I1146" s="14" t="s">
        <v>46</v>
      </c>
      <c r="J1146" s="14" t="s">
        <v>9</v>
      </c>
      <c r="K1146" s="14" t="s">
        <v>24</v>
      </c>
      <c r="L1146" s="14" t="s">
        <v>11</v>
      </c>
      <c r="M1146" s="14" t="s">
        <v>12</v>
      </c>
      <c r="N1146" s="14" t="s">
        <v>13</v>
      </c>
      <c r="O1146" s="14" t="s">
        <v>14</v>
      </c>
      <c r="P1146" s="14" t="s">
        <v>456</v>
      </c>
      <c r="Q1146" s="12">
        <f t="shared" si="140"/>
        <v>1</v>
      </c>
      <c r="R1146" s="12" cm="1">
        <f t="array" ref="R1146">SUMPRODUCT(($G$2:$G$3117=G1146)*(Q1146&gt;$Q$2:$Q$3117))+1</f>
        <v>1</v>
      </c>
      <c r="S1146" s="12">
        <f t="shared" si="141"/>
        <v>101816</v>
      </c>
      <c r="T1146" cm="1">
        <f t="array" ref="T1146">SUMPRODUCT(($G$2:$G$3117=G1146)*(S1146&gt;$S$2:$S$3117))+1</f>
        <v>3</v>
      </c>
      <c r="U1146" t="str">
        <f t="shared" si="142"/>
        <v xml:space="preserve">Sedgefield </v>
      </c>
      <c r="V1146">
        <v>0</v>
      </c>
      <c r="W1146" t="s">
        <v>30</v>
      </c>
      <c r="X1146">
        <f t="shared" si="143"/>
        <v>2023</v>
      </c>
    </row>
    <row r="1147" spans="1:24" x14ac:dyDescent="0.25">
      <c r="A1147" s="10" t="str">
        <f t="shared" si="136"/>
        <v/>
      </c>
      <c r="B1147" s="10" t="str">
        <f t="shared" si="137"/>
        <v/>
      </c>
      <c r="C1147" s="10" t="str">
        <f t="shared" si="138"/>
        <v>Afternoon45015</v>
      </c>
      <c r="D1147" s="5" t="str">
        <f>IF('by region'!$C$2="Any","Any",'Fixture list'!W1147)&amp;M1147&amp;IF('by region'!$I$2="Any","Any",N1147)&amp;G1147</f>
        <v>AnyJumpAny45015</v>
      </c>
      <c r="E1147" s="5" t="e">
        <f>IF(I1147=#REF!,'Fixture list'!G1147,"")</f>
        <v>#REF!</v>
      </c>
      <c r="F1147" s="5" t="str">
        <f t="shared" si="139"/>
        <v>450151</v>
      </c>
      <c r="G1147" s="13">
        <v>45015</v>
      </c>
      <c r="H1147" s="14" t="s">
        <v>34</v>
      </c>
      <c r="I1147" s="14" t="s">
        <v>46</v>
      </c>
      <c r="J1147" s="14" t="s">
        <v>9</v>
      </c>
      <c r="K1147" s="14" t="s">
        <v>24</v>
      </c>
      <c r="L1147" s="14" t="s">
        <v>11</v>
      </c>
      <c r="M1147" s="14" t="s">
        <v>12</v>
      </c>
      <c r="N1147" s="14" t="s">
        <v>13</v>
      </c>
      <c r="O1147" s="14" t="s">
        <v>14</v>
      </c>
      <c r="P1147" s="14" t="s">
        <v>481</v>
      </c>
      <c r="Q1147" s="12">
        <f t="shared" si="140"/>
        <v>1</v>
      </c>
      <c r="R1147" s="12" cm="1">
        <f t="array" ref="R1147">SUMPRODUCT(($G$2:$G$3117=G1147)*(Q1147&gt;$Q$2:$Q$3117))+1</f>
        <v>1</v>
      </c>
      <c r="S1147" s="12">
        <f t="shared" si="141"/>
        <v>101454</v>
      </c>
      <c r="T1147" cm="1">
        <f t="array" ref="T1147">SUMPRODUCT(($G$2:$G$3117=G1147)*(S1147&gt;$S$2:$S$3117))+1</f>
        <v>1</v>
      </c>
      <c r="U1147" t="str">
        <f t="shared" si="142"/>
        <v xml:space="preserve">Sedgefield </v>
      </c>
      <c r="V1147">
        <v>0</v>
      </c>
      <c r="W1147" t="s">
        <v>11</v>
      </c>
      <c r="X1147">
        <f t="shared" si="143"/>
        <v>2023</v>
      </c>
    </row>
    <row r="1148" spans="1:24" x14ac:dyDescent="0.25">
      <c r="A1148" s="10" t="str">
        <f t="shared" si="136"/>
        <v/>
      </c>
      <c r="B1148" s="10" t="str">
        <f t="shared" si="137"/>
        <v/>
      </c>
      <c r="C1148" s="10" t="str">
        <f t="shared" si="138"/>
        <v>Afternoon45030</v>
      </c>
      <c r="D1148" s="5" t="str">
        <f>IF('by region'!$C$2="Any","Any",'Fixture list'!W1148)&amp;M1148&amp;IF('by region'!$I$2="Any","Any",N1148)&amp;G1148</f>
        <v>AnyJumpAny45030</v>
      </c>
      <c r="E1148" s="5" t="e">
        <f>IF(I1148=#REF!,'Fixture list'!G1148,"")</f>
        <v>#REF!</v>
      </c>
      <c r="F1148" s="5" t="str">
        <f t="shared" si="139"/>
        <v>450303</v>
      </c>
      <c r="G1148" s="13">
        <v>45030</v>
      </c>
      <c r="H1148" s="14" t="s">
        <v>35</v>
      </c>
      <c r="I1148" s="14" t="s">
        <v>46</v>
      </c>
      <c r="J1148" s="14" t="s">
        <v>9</v>
      </c>
      <c r="K1148" s="14" t="s">
        <v>24</v>
      </c>
      <c r="L1148" s="14" t="s">
        <v>11</v>
      </c>
      <c r="M1148" s="14" t="s">
        <v>12</v>
      </c>
      <c r="N1148" s="14" t="s">
        <v>13</v>
      </c>
      <c r="O1148" s="14" t="s">
        <v>14</v>
      </c>
      <c r="P1148" s="14" t="s">
        <v>539</v>
      </c>
      <c r="Q1148" s="12">
        <f t="shared" si="140"/>
        <v>1</v>
      </c>
      <c r="R1148" s="12" cm="1">
        <f t="array" ref="R1148">SUMPRODUCT(($G$2:$G$3117=G1148)*(Q1148&gt;$Q$2:$Q$3117))+1</f>
        <v>1</v>
      </c>
      <c r="S1148" s="12">
        <f t="shared" si="141"/>
        <v>101616</v>
      </c>
      <c r="T1148" cm="1">
        <f t="array" ref="T1148">SUMPRODUCT(($G$2:$G$3117=G1148)*(S1148&gt;$S$2:$S$3117))+1</f>
        <v>3</v>
      </c>
      <c r="U1148" t="str">
        <f t="shared" si="142"/>
        <v xml:space="preserve">Sedgefield </v>
      </c>
      <c r="V1148">
        <v>0</v>
      </c>
      <c r="W1148" t="s">
        <v>17</v>
      </c>
      <c r="X1148">
        <f t="shared" si="143"/>
        <v>2023</v>
      </c>
    </row>
    <row r="1149" spans="1:24" x14ac:dyDescent="0.25">
      <c r="A1149" s="10" t="str">
        <f t="shared" si="136"/>
        <v/>
      </c>
      <c r="B1149" s="10" t="str">
        <f t="shared" si="137"/>
        <v/>
      </c>
      <c r="C1149" s="10" t="str">
        <f t="shared" si="138"/>
        <v>Afternoon45062</v>
      </c>
      <c r="D1149" s="5" t="str">
        <f>IF('by region'!$C$2="Any","Any",'Fixture list'!W1149)&amp;M1149&amp;IF('by region'!$I$2="Any","Any",N1149)&amp;G1149</f>
        <v>AnyJumpAny45062</v>
      </c>
      <c r="E1149" s="5" t="e">
        <f>IF(I1149=#REF!,'Fixture list'!G1149,"")</f>
        <v>#REF!</v>
      </c>
      <c r="F1149" s="5" t="str">
        <f t="shared" si="139"/>
        <v>450623</v>
      </c>
      <c r="G1149" s="13">
        <v>45062</v>
      </c>
      <c r="H1149" s="14" t="s">
        <v>7</v>
      </c>
      <c r="I1149" s="14" t="s">
        <v>46</v>
      </c>
      <c r="J1149" s="14" t="s">
        <v>9</v>
      </c>
      <c r="K1149" s="14" t="s">
        <v>24</v>
      </c>
      <c r="L1149" s="14" t="s">
        <v>11</v>
      </c>
      <c r="M1149" s="14" t="s">
        <v>12</v>
      </c>
      <c r="N1149" s="14" t="s">
        <v>13</v>
      </c>
      <c r="O1149" s="14" t="s">
        <v>14</v>
      </c>
      <c r="P1149" s="14" t="s">
        <v>681</v>
      </c>
      <c r="Q1149" s="12">
        <f t="shared" si="140"/>
        <v>1</v>
      </c>
      <c r="R1149" s="12" cm="1">
        <f t="array" ref="R1149">SUMPRODUCT(($G$2:$G$3117=G1149)*(Q1149&gt;$Q$2:$Q$3117))+1</f>
        <v>1</v>
      </c>
      <c r="S1149" s="12">
        <f t="shared" si="141"/>
        <v>101446</v>
      </c>
      <c r="T1149" cm="1">
        <f t="array" ref="T1149">SUMPRODUCT(($G$2:$G$3117=G1149)*(S1149&gt;$S$2:$S$3117))+1</f>
        <v>3</v>
      </c>
      <c r="U1149" t="str">
        <f t="shared" si="142"/>
        <v xml:space="preserve">Sedgefield </v>
      </c>
      <c r="V1149">
        <v>0</v>
      </c>
      <c r="W1149" t="s">
        <v>17</v>
      </c>
      <c r="X1149">
        <f t="shared" si="143"/>
        <v>2023</v>
      </c>
    </row>
    <row r="1150" spans="1:24" x14ac:dyDescent="0.25">
      <c r="A1150" s="10" t="str">
        <f t="shared" si="136"/>
        <v/>
      </c>
      <c r="B1150" s="10" t="str">
        <f t="shared" si="137"/>
        <v/>
      </c>
      <c r="C1150" s="10" t="str">
        <f t="shared" si="138"/>
        <v>Evening45168</v>
      </c>
      <c r="D1150" s="5" t="str">
        <f>IF('by region'!$C$2="Any","Any",'Fixture list'!W1150)&amp;M1150&amp;IF('by region'!$I$2="Any","Any",N1150)&amp;G1150</f>
        <v>AnyJumpAny45168</v>
      </c>
      <c r="E1150" s="5" t="e">
        <f>IF(I1150=#REF!,'Fixture list'!G1150,"")</f>
        <v>#REF!</v>
      </c>
      <c r="F1150" s="5" t="str">
        <f t="shared" si="139"/>
        <v>451685</v>
      </c>
      <c r="G1150" s="13">
        <v>45168</v>
      </c>
      <c r="H1150" s="14" t="s">
        <v>27</v>
      </c>
      <c r="I1150" s="14" t="s">
        <v>46</v>
      </c>
      <c r="J1150" s="14" t="s">
        <v>80</v>
      </c>
      <c r="K1150" s="14" t="s">
        <v>24</v>
      </c>
      <c r="L1150" s="14" t="s">
        <v>30</v>
      </c>
      <c r="M1150" s="14" t="s">
        <v>12</v>
      </c>
      <c r="N1150" s="14" t="s">
        <v>13</v>
      </c>
      <c r="O1150" s="14" t="s">
        <v>14</v>
      </c>
      <c r="P1150" s="14" t="s">
        <v>1178</v>
      </c>
      <c r="Q1150" s="12">
        <f t="shared" si="140"/>
        <v>2</v>
      </c>
      <c r="R1150" s="12" cm="1">
        <f t="array" ref="R1150">SUMPRODUCT(($G$2:$G$3117=G1150)*(Q1150&gt;$Q$2:$Q$3117))+1</f>
        <v>4</v>
      </c>
      <c r="S1150" s="12">
        <f t="shared" si="141"/>
        <v>401641</v>
      </c>
      <c r="T1150" cm="1">
        <f t="array" ref="T1150">SUMPRODUCT(($G$2:$G$3117=G1150)*(S1150&gt;$S$2:$S$3117))+1</f>
        <v>5</v>
      </c>
      <c r="U1150" t="str">
        <f t="shared" si="142"/>
        <v>Sedgefield †</v>
      </c>
      <c r="V1150">
        <v>0</v>
      </c>
      <c r="W1150" t="s">
        <v>30</v>
      </c>
      <c r="X1150">
        <f t="shared" si="143"/>
        <v>2023</v>
      </c>
    </row>
    <row r="1151" spans="1:24" x14ac:dyDescent="0.25">
      <c r="A1151" s="10" t="str">
        <f t="shared" si="136"/>
        <v/>
      </c>
      <c r="B1151" s="10" t="str">
        <f t="shared" si="137"/>
        <v/>
      </c>
      <c r="C1151" s="10" t="str">
        <f t="shared" si="138"/>
        <v>Afternoon45176</v>
      </c>
      <c r="D1151" s="5" t="str">
        <f>IF('by region'!$C$2="Any","Any",'Fixture list'!W1151)&amp;M1151&amp;IF('by region'!$I$2="Any","Any",N1151)&amp;G1151</f>
        <v>AnyJumpAny45176</v>
      </c>
      <c r="E1151" s="5" t="e">
        <f>IF(I1151=#REF!,'Fixture list'!G1151,"")</f>
        <v>#REF!</v>
      </c>
      <c r="F1151" s="5" t="str">
        <f t="shared" si="139"/>
        <v>451763</v>
      </c>
      <c r="G1151" s="13">
        <v>45176</v>
      </c>
      <c r="H1151" s="14" t="s">
        <v>34</v>
      </c>
      <c r="I1151" s="14" t="s">
        <v>46</v>
      </c>
      <c r="J1151" s="14" t="s">
        <v>9</v>
      </c>
      <c r="K1151" s="14" t="s">
        <v>24</v>
      </c>
      <c r="L1151" s="14" t="s">
        <v>17</v>
      </c>
      <c r="M1151" s="14" t="s">
        <v>12</v>
      </c>
      <c r="N1151" s="14" t="s">
        <v>13</v>
      </c>
      <c r="O1151" s="14" t="s">
        <v>14</v>
      </c>
      <c r="P1151" s="14" t="s">
        <v>1214</v>
      </c>
      <c r="Q1151" s="12">
        <f t="shared" si="140"/>
        <v>1</v>
      </c>
      <c r="R1151" s="12" cm="1">
        <f t="array" ref="R1151">SUMPRODUCT(($G$2:$G$3117=G1151)*(Q1151&gt;$Q$2:$Q$3117))+1</f>
        <v>1</v>
      </c>
      <c r="S1151" s="12">
        <f t="shared" si="141"/>
        <v>101451</v>
      </c>
      <c r="T1151" cm="1">
        <f t="array" ref="T1151">SUMPRODUCT(($G$2:$G$3117=G1151)*(S1151&gt;$S$2:$S$3117))+1</f>
        <v>3</v>
      </c>
      <c r="U1151" t="str">
        <f t="shared" si="142"/>
        <v xml:space="preserve">Sedgefield </v>
      </c>
      <c r="V1151">
        <v>0</v>
      </c>
      <c r="W1151" t="s">
        <v>11</v>
      </c>
      <c r="X1151">
        <f t="shared" si="143"/>
        <v>2023</v>
      </c>
    </row>
    <row r="1152" spans="1:24" x14ac:dyDescent="0.25">
      <c r="A1152" s="10" t="str">
        <f t="shared" si="136"/>
        <v/>
      </c>
      <c r="B1152" s="10" t="str">
        <f t="shared" si="137"/>
        <v/>
      </c>
      <c r="C1152" s="10" t="str">
        <f t="shared" si="138"/>
        <v>Afternoon45202</v>
      </c>
      <c r="D1152" s="5" t="str">
        <f>IF('by region'!$C$2="Any","Any",'Fixture list'!W1152)&amp;M1152&amp;IF('by region'!$I$2="Any","Any",N1152)&amp;G1152</f>
        <v>AnyJumpAny45202</v>
      </c>
      <c r="E1152" s="5" t="e">
        <f>IF(I1152=#REF!,'Fixture list'!G1152,"")</f>
        <v>#REF!</v>
      </c>
      <c r="F1152" s="5" t="str">
        <f t="shared" si="139"/>
        <v>452022</v>
      </c>
      <c r="G1152" s="13">
        <v>45202</v>
      </c>
      <c r="H1152" s="14" t="s">
        <v>7</v>
      </c>
      <c r="I1152" s="14" t="s">
        <v>46</v>
      </c>
      <c r="J1152" s="14" t="s">
        <v>9</v>
      </c>
      <c r="K1152" s="14" t="s">
        <v>24</v>
      </c>
      <c r="L1152" s="14" t="s">
        <v>17</v>
      </c>
      <c r="M1152" s="14" t="s">
        <v>12</v>
      </c>
      <c r="N1152" s="14" t="s">
        <v>13</v>
      </c>
      <c r="O1152" s="14" t="s">
        <v>14</v>
      </c>
      <c r="P1152" s="14" t="s">
        <v>1317</v>
      </c>
      <c r="Q1152" s="12">
        <f t="shared" si="140"/>
        <v>1</v>
      </c>
      <c r="R1152" s="12" cm="1">
        <f t="array" ref="R1152">SUMPRODUCT(($G$2:$G$3117=G1152)*(Q1152&gt;$Q$2:$Q$3117))+1</f>
        <v>1</v>
      </c>
      <c r="S1152" s="12">
        <f t="shared" si="141"/>
        <v>101452</v>
      </c>
      <c r="T1152" cm="1">
        <f t="array" ref="T1152">SUMPRODUCT(($G$2:$G$3117=G1152)*(S1152&gt;$S$2:$S$3117))+1</f>
        <v>2</v>
      </c>
      <c r="U1152" t="str">
        <f t="shared" si="142"/>
        <v xml:space="preserve">Sedgefield </v>
      </c>
      <c r="V1152">
        <v>0</v>
      </c>
      <c r="W1152" t="s">
        <v>17</v>
      </c>
      <c r="X1152">
        <f t="shared" si="143"/>
        <v>2023</v>
      </c>
    </row>
    <row r="1153" spans="1:24" x14ac:dyDescent="0.25">
      <c r="A1153" s="10" t="str">
        <f t="shared" si="136"/>
        <v/>
      </c>
      <c r="B1153" s="10" t="str">
        <f t="shared" si="137"/>
        <v/>
      </c>
      <c r="C1153" s="10" t="str">
        <f t="shared" si="138"/>
        <v>Afternoon45210</v>
      </c>
      <c r="D1153" s="5" t="str">
        <f>IF('by region'!$C$2="Any","Any",'Fixture list'!W1153)&amp;M1153&amp;IF('by region'!$I$2="Any","Any",N1153)&amp;G1153</f>
        <v>AnyJumpAny45210</v>
      </c>
      <c r="E1153" s="5" t="e">
        <f>IF(I1153=#REF!,'Fixture list'!G1153,"")</f>
        <v>#REF!</v>
      </c>
      <c r="F1153" s="5" t="str">
        <f t="shared" si="139"/>
        <v>452103</v>
      </c>
      <c r="G1153" s="13">
        <v>45210</v>
      </c>
      <c r="H1153" s="14" t="s">
        <v>27</v>
      </c>
      <c r="I1153" s="14" t="s">
        <v>46</v>
      </c>
      <c r="J1153" s="14" t="s">
        <v>9</v>
      </c>
      <c r="K1153" s="14" t="s">
        <v>24</v>
      </c>
      <c r="L1153" s="14" t="s">
        <v>30</v>
      </c>
      <c r="M1153" s="14" t="s">
        <v>12</v>
      </c>
      <c r="N1153" s="14" t="s">
        <v>13</v>
      </c>
      <c r="O1153" s="14" t="s">
        <v>14</v>
      </c>
      <c r="P1153" s="14" t="s">
        <v>1349</v>
      </c>
      <c r="Q1153" s="12">
        <f t="shared" si="140"/>
        <v>1</v>
      </c>
      <c r="R1153" s="12" cm="1">
        <f t="array" ref="R1153">SUMPRODUCT(($G$2:$G$3117=G1153)*(Q1153&gt;$Q$2:$Q$3117))+1</f>
        <v>1</v>
      </c>
      <c r="S1153" s="12">
        <f t="shared" si="141"/>
        <v>101621</v>
      </c>
      <c r="T1153" cm="1">
        <f t="array" ref="T1153">SUMPRODUCT(($G$2:$G$3117=G1153)*(S1153&gt;$S$2:$S$3117))+1</f>
        <v>3</v>
      </c>
      <c r="U1153" t="str">
        <f t="shared" si="142"/>
        <v xml:space="preserve">Sedgefield </v>
      </c>
      <c r="V1153">
        <v>0</v>
      </c>
      <c r="W1153" t="s">
        <v>30</v>
      </c>
      <c r="X1153">
        <f t="shared" si="143"/>
        <v>2023</v>
      </c>
    </row>
    <row r="1154" spans="1:24" x14ac:dyDescent="0.25">
      <c r="A1154" s="10" t="str">
        <f t="shared" ref="A1154:A1217" si="144">IF(YEAR(G1154)=2024,P1154,"")</f>
        <v/>
      </c>
      <c r="B1154" s="10" t="str">
        <f t="shared" ref="B1154:B1217" si="145">IF(YEAR(G1154)=2025,P1154,"")</f>
        <v/>
      </c>
      <c r="C1154" s="10" t="str">
        <f t="shared" ref="C1154:C1217" si="146">J1154&amp;G1154</f>
        <v>Afternoon45221</v>
      </c>
      <c r="D1154" s="5" t="str">
        <f>IF('by region'!$C$2="Any","Any",'Fixture list'!W1154)&amp;M1154&amp;IF('by region'!$I$2="Any","Any",N1154)&amp;G1154</f>
        <v>AnyJumpAny45221</v>
      </c>
      <c r="E1154" s="5" t="e">
        <f>IF(I1154=#REF!,'Fixture list'!G1154,"")</f>
        <v>#REF!</v>
      </c>
      <c r="F1154" s="5" t="str">
        <f t="shared" ref="F1154:F1217" si="147">G1154&amp;T1154</f>
        <v>452211</v>
      </c>
      <c r="G1154" s="13">
        <v>45221</v>
      </c>
      <c r="H1154" s="14" t="s">
        <v>40</v>
      </c>
      <c r="I1154" s="14" t="s">
        <v>46</v>
      </c>
      <c r="J1154" s="14" t="s">
        <v>9</v>
      </c>
      <c r="K1154" s="14" t="s">
        <v>24</v>
      </c>
      <c r="L1154" s="14" t="s">
        <v>30</v>
      </c>
      <c r="M1154" s="14" t="s">
        <v>12</v>
      </c>
      <c r="N1154" s="14" t="s">
        <v>13</v>
      </c>
      <c r="O1154" s="14" t="s">
        <v>14</v>
      </c>
      <c r="P1154" s="14" t="s">
        <v>1393</v>
      </c>
      <c r="Q1154" s="12">
        <f t="shared" ref="Q1154:Q1217" si="148">IF(J1154="Afternoon",1,IF(J1154="Evening",2,IF(J1154="Floodlit",3,4)))</f>
        <v>1</v>
      </c>
      <c r="R1154" s="12" cm="1">
        <f t="array" ref="R1154">SUMPRODUCT(($G$2:$G$3117=G1154)*(Q1154&gt;$Q$2:$Q$3117))+1</f>
        <v>1</v>
      </c>
      <c r="S1154" s="12">
        <f t="shared" ref="S1154:S1217" si="149">(R1154*100000)+P1154</f>
        <v>100912</v>
      </c>
      <c r="T1154" cm="1">
        <f t="array" ref="T1154">SUMPRODUCT(($G$2:$G$3117=G1154)*(S1154&gt;$S$2:$S$3117))+1</f>
        <v>1</v>
      </c>
      <c r="U1154" t="str">
        <f t="shared" ref="U1154:U1217" si="150">_xlfn.CONCAT(IF(M1154="Flat",UPPER(I1154),I1154)," ",IF(J1154="Evening","†",IF(J1154="Floodlit","#","")))</f>
        <v xml:space="preserve">Sedgefield </v>
      </c>
      <c r="V1154">
        <v>0</v>
      </c>
      <c r="W1154" t="s">
        <v>19</v>
      </c>
      <c r="X1154">
        <f t="shared" ref="X1154:X1217" si="151">YEAR(G1154)</f>
        <v>2023</v>
      </c>
    </row>
    <row r="1155" spans="1:24" x14ac:dyDescent="0.25">
      <c r="A1155" s="10" t="str">
        <f t="shared" si="144"/>
        <v/>
      </c>
      <c r="B1155" s="10" t="str">
        <f t="shared" si="145"/>
        <v/>
      </c>
      <c r="C1155" s="10" t="str">
        <f t="shared" si="146"/>
        <v>Afternoon45239</v>
      </c>
      <c r="D1155" s="5" t="str">
        <f>IF('by region'!$C$2="Any","Any",'Fixture list'!W1155)&amp;M1155&amp;IF('by region'!$I$2="Any","Any",N1155)&amp;G1155</f>
        <v>AnyJumpAny45239</v>
      </c>
      <c r="E1155" s="5" t="e">
        <f>IF(I1155=#REF!,'Fixture list'!G1155,"")</f>
        <v>#REF!</v>
      </c>
      <c r="F1155" s="5" t="str">
        <f t="shared" si="147"/>
        <v>452393</v>
      </c>
      <c r="G1155" s="13">
        <v>45239</v>
      </c>
      <c r="H1155" s="14" t="s">
        <v>34</v>
      </c>
      <c r="I1155" s="14" t="s">
        <v>46</v>
      </c>
      <c r="J1155" s="14" t="s">
        <v>9</v>
      </c>
      <c r="K1155" s="14" t="s">
        <v>24</v>
      </c>
      <c r="L1155" s="14" t="s">
        <v>30</v>
      </c>
      <c r="M1155" s="14" t="s">
        <v>12</v>
      </c>
      <c r="N1155" s="14" t="s">
        <v>13</v>
      </c>
      <c r="O1155" s="14" t="s">
        <v>14</v>
      </c>
      <c r="P1155" s="14" t="s">
        <v>1463</v>
      </c>
      <c r="Q1155" s="12">
        <f t="shared" si="148"/>
        <v>1</v>
      </c>
      <c r="R1155" s="12" cm="1">
        <f t="array" ref="R1155">SUMPRODUCT(($G$2:$G$3117=G1155)*(Q1155&gt;$Q$2:$Q$3117))+1</f>
        <v>1</v>
      </c>
      <c r="S1155" s="12">
        <f t="shared" si="149"/>
        <v>101438</v>
      </c>
      <c r="T1155" cm="1">
        <f t="array" ref="T1155">SUMPRODUCT(($G$2:$G$3117=G1155)*(S1155&gt;$S$2:$S$3117))+1</f>
        <v>3</v>
      </c>
      <c r="U1155" t="str">
        <f t="shared" si="150"/>
        <v xml:space="preserve">Sedgefield </v>
      </c>
      <c r="V1155">
        <v>0</v>
      </c>
      <c r="W1155" t="s">
        <v>19</v>
      </c>
      <c r="X1155">
        <f t="shared" si="151"/>
        <v>2023</v>
      </c>
    </row>
    <row r="1156" spans="1:24" x14ac:dyDescent="0.25">
      <c r="A1156" s="10" t="str">
        <f t="shared" si="144"/>
        <v/>
      </c>
      <c r="B1156" s="10" t="str">
        <f t="shared" si="145"/>
        <v/>
      </c>
      <c r="C1156" s="10" t="str">
        <f t="shared" si="146"/>
        <v>Afternoon45246</v>
      </c>
      <c r="D1156" s="5" t="str">
        <f>IF('by region'!$C$2="Any","Any",'Fixture list'!W1156)&amp;M1156&amp;IF('by region'!$I$2="Any","Any",N1156)&amp;G1156</f>
        <v>AnyJumpAny45246</v>
      </c>
      <c r="E1156" s="5" t="e">
        <f>IF(I1156=#REF!,'Fixture list'!G1156,"")</f>
        <v>#REF!</v>
      </c>
      <c r="F1156" s="5" t="str">
        <f t="shared" si="147"/>
        <v>452462</v>
      </c>
      <c r="G1156" s="13">
        <v>45246</v>
      </c>
      <c r="H1156" s="14" t="s">
        <v>34</v>
      </c>
      <c r="I1156" s="14" t="s">
        <v>46</v>
      </c>
      <c r="J1156" s="14" t="s">
        <v>9</v>
      </c>
      <c r="K1156" s="14" t="s">
        <v>24</v>
      </c>
      <c r="L1156" s="14" t="s">
        <v>19</v>
      </c>
      <c r="M1156" s="14" t="s">
        <v>12</v>
      </c>
      <c r="N1156" s="14" t="s">
        <v>13</v>
      </c>
      <c r="O1156" s="14" t="s">
        <v>14</v>
      </c>
      <c r="P1156" s="14" t="s">
        <v>1488</v>
      </c>
      <c r="Q1156" s="12">
        <f t="shared" si="148"/>
        <v>1</v>
      </c>
      <c r="R1156" s="12" cm="1">
        <f t="array" ref="R1156">SUMPRODUCT(($G$2:$G$3117=G1156)*(Q1156&gt;$Q$2:$Q$3117))+1</f>
        <v>1</v>
      </c>
      <c r="S1156" s="12">
        <f t="shared" si="149"/>
        <v>101191</v>
      </c>
      <c r="T1156" cm="1">
        <f t="array" ref="T1156">SUMPRODUCT(($G$2:$G$3117=G1156)*(S1156&gt;$S$2:$S$3117))+1</f>
        <v>2</v>
      </c>
      <c r="U1156" t="str">
        <f t="shared" si="150"/>
        <v xml:space="preserve">Sedgefield </v>
      </c>
      <c r="V1156">
        <v>0</v>
      </c>
      <c r="W1156" t="s">
        <v>17</v>
      </c>
      <c r="X1156">
        <f t="shared" si="151"/>
        <v>2023</v>
      </c>
    </row>
    <row r="1157" spans="1:24" x14ac:dyDescent="0.25">
      <c r="A1157" s="10" t="str">
        <f t="shared" si="144"/>
        <v/>
      </c>
      <c r="B1157" s="10" t="str">
        <f t="shared" si="145"/>
        <v/>
      </c>
      <c r="C1157" s="10" t="str">
        <f t="shared" si="146"/>
        <v>Afternoon45258</v>
      </c>
      <c r="D1157" s="5" t="str">
        <f>IF('by region'!$C$2="Any","Any",'Fixture list'!W1157)&amp;M1157&amp;IF('by region'!$I$2="Any","Any",N1157)&amp;G1157</f>
        <v>AnyJumpAny45258</v>
      </c>
      <c r="E1157" s="5" t="e">
        <f>IF(I1157=#REF!,'Fixture list'!G1157,"")</f>
        <v>#REF!</v>
      </c>
      <c r="F1157" s="5" t="str">
        <f t="shared" si="147"/>
        <v>452581</v>
      </c>
      <c r="G1157" s="13">
        <v>45258</v>
      </c>
      <c r="H1157" s="14" t="s">
        <v>7</v>
      </c>
      <c r="I1157" s="14" t="s">
        <v>46</v>
      </c>
      <c r="J1157" s="14" t="s">
        <v>9</v>
      </c>
      <c r="K1157" s="14" t="s">
        <v>24</v>
      </c>
      <c r="L1157" s="14" t="s">
        <v>17</v>
      </c>
      <c r="M1157" s="14" t="s">
        <v>12</v>
      </c>
      <c r="N1157" s="14" t="s">
        <v>13</v>
      </c>
      <c r="O1157" s="14" t="s">
        <v>14</v>
      </c>
      <c r="P1157" s="14" t="s">
        <v>1530</v>
      </c>
      <c r="Q1157" s="12">
        <f t="shared" si="148"/>
        <v>1</v>
      </c>
      <c r="R1157" s="12" cm="1">
        <f t="array" ref="R1157">SUMPRODUCT(($G$2:$G$3117=G1157)*(Q1157&gt;$Q$2:$Q$3117))+1</f>
        <v>1</v>
      </c>
      <c r="S1157" s="12">
        <f t="shared" si="149"/>
        <v>101456</v>
      </c>
      <c r="T1157" cm="1">
        <f t="array" ref="T1157">SUMPRODUCT(($G$2:$G$3117=G1157)*(S1157&gt;$S$2:$S$3117))+1</f>
        <v>1</v>
      </c>
      <c r="U1157" t="str">
        <f t="shared" si="150"/>
        <v xml:space="preserve">Sedgefield </v>
      </c>
      <c r="V1157">
        <v>0</v>
      </c>
      <c r="W1157" t="s">
        <v>19</v>
      </c>
      <c r="X1157">
        <f t="shared" si="151"/>
        <v>2023</v>
      </c>
    </row>
    <row r="1158" spans="1:24" x14ac:dyDescent="0.25">
      <c r="A1158" s="10" t="str">
        <f t="shared" si="144"/>
        <v/>
      </c>
      <c r="B1158" s="10" t="str">
        <f t="shared" si="145"/>
        <v/>
      </c>
      <c r="C1158" s="10" t="str">
        <f t="shared" si="146"/>
        <v>Afternoon45268</v>
      </c>
      <c r="D1158" s="5" t="str">
        <f>IF('by region'!$C$2="Any","Any",'Fixture list'!W1158)&amp;M1158&amp;IF('by region'!$I$2="Any","Any",N1158)&amp;G1158</f>
        <v>AnyJumpAny45268</v>
      </c>
      <c r="E1158" s="5" t="e">
        <f>IF(I1158=#REF!,'Fixture list'!G1158,"")</f>
        <v>#REF!</v>
      </c>
      <c r="F1158" s="5" t="str">
        <f t="shared" si="147"/>
        <v>452683</v>
      </c>
      <c r="G1158" s="13">
        <v>45268</v>
      </c>
      <c r="H1158" s="14" t="s">
        <v>35</v>
      </c>
      <c r="I1158" s="14" t="s">
        <v>46</v>
      </c>
      <c r="J1158" s="14" t="s">
        <v>9</v>
      </c>
      <c r="K1158" s="14" t="s">
        <v>24</v>
      </c>
      <c r="L1158" s="14" t="s">
        <v>17</v>
      </c>
      <c r="M1158" s="14" t="s">
        <v>12</v>
      </c>
      <c r="N1158" s="14" t="s">
        <v>13</v>
      </c>
      <c r="O1158" s="14" t="s">
        <v>14</v>
      </c>
      <c r="P1158" s="14" t="s">
        <v>1565</v>
      </c>
      <c r="Q1158" s="12">
        <f t="shared" si="148"/>
        <v>1</v>
      </c>
      <c r="R1158" s="12" cm="1">
        <f t="array" ref="R1158">SUMPRODUCT(($G$2:$G$3117=G1158)*(Q1158&gt;$Q$2:$Q$3117))+1</f>
        <v>1</v>
      </c>
      <c r="S1158" s="12">
        <f t="shared" si="149"/>
        <v>101811</v>
      </c>
      <c r="T1158" cm="1">
        <f t="array" ref="T1158">SUMPRODUCT(($G$2:$G$3117=G1158)*(S1158&gt;$S$2:$S$3117))+1</f>
        <v>3</v>
      </c>
      <c r="U1158" t="str">
        <f t="shared" si="150"/>
        <v xml:space="preserve">Sedgefield </v>
      </c>
      <c r="V1158">
        <v>0</v>
      </c>
      <c r="W1158" t="s">
        <v>30</v>
      </c>
      <c r="X1158">
        <f t="shared" si="151"/>
        <v>2023</v>
      </c>
    </row>
    <row r="1159" spans="1:24" x14ac:dyDescent="0.25">
      <c r="A1159" s="10" t="str">
        <f t="shared" si="144"/>
        <v/>
      </c>
      <c r="B1159" s="10" t="str">
        <f t="shared" si="145"/>
        <v/>
      </c>
      <c r="C1159" s="10" t="str">
        <f t="shared" si="146"/>
        <v>Afternoon45286</v>
      </c>
      <c r="D1159" s="5" t="str">
        <f>IF('by region'!$C$2="Any","Any",'Fixture list'!W1159)&amp;M1159&amp;IF('by region'!$I$2="Any","Any",N1159)&amp;G1159</f>
        <v>AnyJumpAny45286</v>
      </c>
      <c r="E1159" s="5" t="e">
        <f>IF(I1159=#REF!,'Fixture list'!G1159,"")</f>
        <v>#REF!</v>
      </c>
      <c r="F1159" s="5" t="str">
        <f t="shared" si="147"/>
        <v>452865</v>
      </c>
      <c r="G1159" s="13">
        <v>45286</v>
      </c>
      <c r="H1159" s="14" t="s">
        <v>7</v>
      </c>
      <c r="I1159" s="14" t="s">
        <v>46</v>
      </c>
      <c r="J1159" s="14" t="s">
        <v>9</v>
      </c>
      <c r="K1159" s="14" t="s">
        <v>24</v>
      </c>
      <c r="L1159" s="14" t="s">
        <v>11</v>
      </c>
      <c r="M1159" s="14" t="s">
        <v>12</v>
      </c>
      <c r="N1159" s="14" t="s">
        <v>13</v>
      </c>
      <c r="O1159" s="14" t="s">
        <v>14</v>
      </c>
      <c r="P1159" s="14" t="s">
        <v>1626</v>
      </c>
      <c r="Q1159" s="12">
        <f t="shared" si="148"/>
        <v>1</v>
      </c>
      <c r="R1159" s="12" cm="1">
        <f t="array" ref="R1159">SUMPRODUCT(($G$2:$G$3117=G1159)*(Q1159&gt;$Q$2:$Q$3117))+1</f>
        <v>1</v>
      </c>
      <c r="S1159" s="12">
        <f t="shared" si="149"/>
        <v>101274</v>
      </c>
      <c r="T1159" cm="1">
        <f t="array" ref="T1159">SUMPRODUCT(($G$2:$G$3117=G1159)*(S1159&gt;$S$2:$S$3117))+1</f>
        <v>5</v>
      </c>
      <c r="U1159" t="str">
        <f t="shared" si="150"/>
        <v xml:space="preserve">Sedgefield </v>
      </c>
      <c r="V1159">
        <v>0</v>
      </c>
      <c r="W1159" t="s">
        <v>19</v>
      </c>
      <c r="X1159">
        <f t="shared" si="151"/>
        <v>2023</v>
      </c>
    </row>
    <row r="1160" spans="1:24" x14ac:dyDescent="0.25">
      <c r="A1160" s="10" t="str">
        <f t="shared" si="144"/>
        <v/>
      </c>
      <c r="B1160" s="10" t="str">
        <f t="shared" si="145"/>
        <v/>
      </c>
      <c r="C1160" s="10" t="str">
        <f t="shared" si="146"/>
        <v>Afternoon44927</v>
      </c>
      <c r="D1160" s="5" t="str">
        <f>IF('by region'!$C$2="Any","Any",'Fixture list'!W1160)&amp;M1160&amp;IF('by region'!$I$2="Any","Any",N1160)&amp;G1160</f>
        <v>AnyFlatAny44927</v>
      </c>
      <c r="E1160" s="5" t="e">
        <f>IF(I1160=#REF!,'Fixture list'!G1160,"")</f>
        <v>#REF!</v>
      </c>
      <c r="F1160" s="5" t="str">
        <f t="shared" si="147"/>
        <v>449274</v>
      </c>
      <c r="G1160" s="13">
        <v>44927</v>
      </c>
      <c r="H1160" s="14" t="s">
        <v>40</v>
      </c>
      <c r="I1160" s="14" t="s">
        <v>23</v>
      </c>
      <c r="J1160" s="14" t="s">
        <v>9</v>
      </c>
      <c r="K1160" s="14" t="s">
        <v>24</v>
      </c>
      <c r="L1160" s="14" t="s">
        <v>17</v>
      </c>
      <c r="M1160" s="14" t="s">
        <v>25</v>
      </c>
      <c r="N1160" s="14" t="s">
        <v>26</v>
      </c>
      <c r="O1160" s="14" t="s">
        <v>14</v>
      </c>
      <c r="P1160" s="14" t="s">
        <v>160</v>
      </c>
      <c r="Q1160" s="12">
        <f t="shared" si="148"/>
        <v>1</v>
      </c>
      <c r="R1160" s="12" cm="1">
        <f t="array" ref="R1160">SUMPRODUCT(($G$2:$G$3117=G1160)*(Q1160&gt;$Q$2:$Q$3117))+1</f>
        <v>1</v>
      </c>
      <c r="S1160" s="12">
        <f t="shared" si="149"/>
        <v>101553</v>
      </c>
      <c r="T1160" cm="1">
        <f t="array" ref="T1160">SUMPRODUCT(($G$2:$G$3117=G1160)*(S1160&gt;$S$2:$S$3117))+1</f>
        <v>4</v>
      </c>
      <c r="U1160" t="str">
        <f t="shared" si="150"/>
        <v xml:space="preserve">SOUTHWELL </v>
      </c>
      <c r="V1160">
        <v>0</v>
      </c>
      <c r="W1160" t="s">
        <v>11</v>
      </c>
      <c r="X1160">
        <f t="shared" si="151"/>
        <v>2023</v>
      </c>
    </row>
    <row r="1161" spans="1:24" x14ac:dyDescent="0.25">
      <c r="A1161" s="10" t="str">
        <f t="shared" si="144"/>
        <v/>
      </c>
      <c r="B1161" s="10" t="str">
        <f t="shared" si="145"/>
        <v/>
      </c>
      <c r="C1161" s="10" t="str">
        <f t="shared" si="146"/>
        <v>Afternoon44934</v>
      </c>
      <c r="D1161" s="5" t="str">
        <f>IF('by region'!$C$2="Any","Any",'Fixture list'!W1161)&amp;M1161&amp;IF('by region'!$I$2="Any","Any",N1161)&amp;G1161</f>
        <v>AnyFlatAny44934</v>
      </c>
      <c r="E1161" s="5" t="e">
        <f>IF(I1161=#REF!,'Fixture list'!G1161,"")</f>
        <v>#REF!</v>
      </c>
      <c r="F1161" s="5" t="str">
        <f t="shared" si="147"/>
        <v>449341</v>
      </c>
      <c r="G1161" s="13">
        <v>44934</v>
      </c>
      <c r="H1161" s="14" t="s">
        <v>40</v>
      </c>
      <c r="I1161" s="14" t="s">
        <v>23</v>
      </c>
      <c r="J1161" s="14" t="s">
        <v>9</v>
      </c>
      <c r="K1161" s="14" t="s">
        <v>24</v>
      </c>
      <c r="L1161" s="14" t="s">
        <v>17</v>
      </c>
      <c r="M1161" s="14" t="s">
        <v>25</v>
      </c>
      <c r="N1161" s="14" t="s">
        <v>26</v>
      </c>
      <c r="O1161" s="14" t="s">
        <v>14</v>
      </c>
      <c r="P1161" s="14" t="s">
        <v>191</v>
      </c>
      <c r="Q1161" s="12">
        <f t="shared" si="148"/>
        <v>1</v>
      </c>
      <c r="R1161" s="12" cm="1">
        <f t="array" ref="R1161">SUMPRODUCT(($G$2:$G$3117=G1161)*(Q1161&gt;$Q$2:$Q$3117))+1</f>
        <v>1</v>
      </c>
      <c r="S1161" s="12">
        <f t="shared" si="149"/>
        <v>101565</v>
      </c>
      <c r="T1161" cm="1">
        <f t="array" ref="T1161">SUMPRODUCT(($G$2:$G$3117=G1161)*(S1161&gt;$S$2:$S$3117))+1</f>
        <v>1</v>
      </c>
      <c r="U1161" t="str">
        <f t="shared" si="150"/>
        <v xml:space="preserve">SOUTHWELL </v>
      </c>
      <c r="V1161">
        <v>0</v>
      </c>
      <c r="W1161" t="s">
        <v>19</v>
      </c>
      <c r="X1161">
        <f t="shared" si="151"/>
        <v>2023</v>
      </c>
    </row>
    <row r="1162" spans="1:24" x14ac:dyDescent="0.25">
      <c r="A1162" s="10" t="str">
        <f t="shared" si="144"/>
        <v/>
      </c>
      <c r="B1162" s="10" t="str">
        <f t="shared" si="145"/>
        <v/>
      </c>
      <c r="C1162" s="10" t="str">
        <f t="shared" si="146"/>
        <v>Floodlit44936</v>
      </c>
      <c r="D1162" s="5" t="str">
        <f>IF('by region'!$C$2="Any","Any",'Fixture list'!W1162)&amp;M1162&amp;IF('by region'!$I$2="Any","Any",N1162)&amp;G1162</f>
        <v>AnyFlatAny44936</v>
      </c>
      <c r="E1162" s="5" t="e">
        <f>IF(I1162=#REF!,'Fixture list'!G1162,"")</f>
        <v>#REF!</v>
      </c>
      <c r="F1162" s="5" t="str">
        <f t="shared" si="147"/>
        <v>449363</v>
      </c>
      <c r="G1162" s="13">
        <v>44936</v>
      </c>
      <c r="H1162" s="14" t="s">
        <v>7</v>
      </c>
      <c r="I1162" s="14" t="s">
        <v>23</v>
      </c>
      <c r="J1162" s="14" t="s">
        <v>32</v>
      </c>
      <c r="K1162" s="14" t="s">
        <v>24</v>
      </c>
      <c r="L1162" s="14" t="s">
        <v>17</v>
      </c>
      <c r="M1162" s="14" t="s">
        <v>25</v>
      </c>
      <c r="N1162" s="14" t="s">
        <v>26</v>
      </c>
      <c r="O1162" s="14" t="s">
        <v>14</v>
      </c>
      <c r="P1162" s="14" t="s">
        <v>197</v>
      </c>
      <c r="Q1162" s="12">
        <f t="shared" si="148"/>
        <v>3</v>
      </c>
      <c r="R1162" s="12" cm="1">
        <f t="array" ref="R1162">SUMPRODUCT(($G$2:$G$3117=G1162)*(Q1162&gt;$Q$2:$Q$3117))+1</f>
        <v>3</v>
      </c>
      <c r="S1162" s="12">
        <f t="shared" si="149"/>
        <v>311847</v>
      </c>
      <c r="T1162" cm="1">
        <f t="array" ref="T1162">SUMPRODUCT(($G$2:$G$3117=G1162)*(S1162&gt;$S$2:$S$3117))+1</f>
        <v>3</v>
      </c>
      <c r="U1162" t="str">
        <f t="shared" si="150"/>
        <v>SOUTHWELL #</v>
      </c>
      <c r="V1162">
        <v>0</v>
      </c>
      <c r="W1162" t="s">
        <v>19</v>
      </c>
      <c r="X1162">
        <f t="shared" si="151"/>
        <v>2023</v>
      </c>
    </row>
    <row r="1163" spans="1:24" x14ac:dyDescent="0.25">
      <c r="A1163" s="10" t="str">
        <f t="shared" si="144"/>
        <v/>
      </c>
      <c r="B1163" s="10" t="str">
        <f t="shared" si="145"/>
        <v/>
      </c>
      <c r="C1163" s="10" t="str">
        <f t="shared" si="146"/>
        <v>Afternoon44941</v>
      </c>
      <c r="D1163" s="5" t="str">
        <f>IF('by region'!$C$2="Any","Any",'Fixture list'!W1163)&amp;M1163&amp;IF('by region'!$I$2="Any","Any",N1163)&amp;G1163</f>
        <v>AnyFlatAny44941</v>
      </c>
      <c r="E1163" s="5" t="e">
        <f>IF(I1163=#REF!,'Fixture list'!G1163,"")</f>
        <v>#REF!</v>
      </c>
      <c r="F1163" s="5" t="str">
        <f t="shared" si="147"/>
        <v>449412</v>
      </c>
      <c r="G1163" s="13">
        <v>44941</v>
      </c>
      <c r="H1163" s="14" t="s">
        <v>40</v>
      </c>
      <c r="I1163" s="14" t="s">
        <v>23</v>
      </c>
      <c r="J1163" s="14" t="s">
        <v>9</v>
      </c>
      <c r="K1163" s="14" t="s">
        <v>24</v>
      </c>
      <c r="L1163" s="14" t="s">
        <v>17</v>
      </c>
      <c r="M1163" s="14" t="s">
        <v>25</v>
      </c>
      <c r="N1163" s="14" t="s">
        <v>26</v>
      </c>
      <c r="O1163" s="14" t="s">
        <v>14</v>
      </c>
      <c r="P1163" s="14" t="s">
        <v>215</v>
      </c>
      <c r="Q1163" s="12">
        <f t="shared" si="148"/>
        <v>1</v>
      </c>
      <c r="R1163" s="12" cm="1">
        <f t="array" ref="R1163">SUMPRODUCT(($G$2:$G$3117=G1163)*(Q1163&gt;$Q$2:$Q$3117))+1</f>
        <v>1</v>
      </c>
      <c r="S1163" s="12">
        <f t="shared" si="149"/>
        <v>101085</v>
      </c>
      <c r="T1163" cm="1">
        <f t="array" ref="T1163">SUMPRODUCT(($G$2:$G$3117=G1163)*(S1163&gt;$S$2:$S$3117))+1</f>
        <v>2</v>
      </c>
      <c r="U1163" t="str">
        <f t="shared" si="150"/>
        <v xml:space="preserve">SOUTHWELL </v>
      </c>
      <c r="V1163">
        <v>0</v>
      </c>
      <c r="W1163" t="s">
        <v>17</v>
      </c>
      <c r="X1163">
        <f t="shared" si="151"/>
        <v>2023</v>
      </c>
    </row>
    <row r="1164" spans="1:24" x14ac:dyDescent="0.25">
      <c r="A1164" s="10" t="str">
        <f t="shared" si="144"/>
        <v/>
      </c>
      <c r="B1164" s="10" t="str">
        <f t="shared" si="145"/>
        <v/>
      </c>
      <c r="C1164" s="10" t="str">
        <f t="shared" si="146"/>
        <v>Floodlit44943</v>
      </c>
      <c r="D1164" s="5" t="str">
        <f>IF('by region'!$C$2="Any","Any",'Fixture list'!W1164)&amp;M1164&amp;IF('by region'!$I$2="Any","Any",N1164)&amp;G1164</f>
        <v>AnyFlatAny44943</v>
      </c>
      <c r="E1164" s="5" t="e">
        <f>IF(I1164=#REF!,'Fixture list'!G1164,"")</f>
        <v>#REF!</v>
      </c>
      <c r="F1164" s="5" t="str">
        <f t="shared" si="147"/>
        <v>449433</v>
      </c>
      <c r="G1164" s="13">
        <v>44943</v>
      </c>
      <c r="H1164" s="14" t="s">
        <v>7</v>
      </c>
      <c r="I1164" s="14" t="s">
        <v>23</v>
      </c>
      <c r="J1164" s="14" t="s">
        <v>32</v>
      </c>
      <c r="K1164" s="14" t="s">
        <v>24</v>
      </c>
      <c r="L1164" s="14" t="s">
        <v>17</v>
      </c>
      <c r="M1164" s="14" t="s">
        <v>25</v>
      </c>
      <c r="N1164" s="14" t="s">
        <v>26</v>
      </c>
      <c r="O1164" s="14" t="s">
        <v>14</v>
      </c>
      <c r="P1164" s="14" t="s">
        <v>222</v>
      </c>
      <c r="Q1164" s="12">
        <f t="shared" si="148"/>
        <v>3</v>
      </c>
      <c r="R1164" s="12" cm="1">
        <f t="array" ref="R1164">SUMPRODUCT(($G$2:$G$3117=G1164)*(Q1164&gt;$Q$2:$Q$3117))+1</f>
        <v>3</v>
      </c>
      <c r="S1164" s="12">
        <f t="shared" si="149"/>
        <v>301476</v>
      </c>
      <c r="T1164" cm="1">
        <f t="array" ref="T1164">SUMPRODUCT(($G$2:$G$3117=G1164)*(S1164&gt;$S$2:$S$3117))+1</f>
        <v>3</v>
      </c>
      <c r="U1164" t="str">
        <f t="shared" si="150"/>
        <v>SOUTHWELL #</v>
      </c>
      <c r="V1164">
        <v>0</v>
      </c>
      <c r="W1164" t="s">
        <v>11</v>
      </c>
      <c r="X1164">
        <f t="shared" si="151"/>
        <v>2023</v>
      </c>
    </row>
    <row r="1165" spans="1:24" x14ac:dyDescent="0.25">
      <c r="A1165" s="10" t="str">
        <f t="shared" si="144"/>
        <v/>
      </c>
      <c r="B1165" s="10" t="str">
        <f t="shared" si="145"/>
        <v/>
      </c>
      <c r="C1165" s="10" t="str">
        <f t="shared" si="146"/>
        <v>Afternoon44946</v>
      </c>
      <c r="D1165" s="5" t="str">
        <f>IF('by region'!$C$2="Any","Any",'Fixture list'!W1165)&amp;M1165&amp;IF('by region'!$I$2="Any","Any",N1165)&amp;G1165</f>
        <v>AnyFlatAny44946</v>
      </c>
      <c r="E1165" s="5" t="e">
        <f>IF(I1165=#REF!,'Fixture list'!G1165,"")</f>
        <v>#REF!</v>
      </c>
      <c r="F1165" s="5" t="str">
        <f t="shared" si="147"/>
        <v>449461</v>
      </c>
      <c r="G1165" s="13">
        <v>44946</v>
      </c>
      <c r="H1165" s="14" t="s">
        <v>35</v>
      </c>
      <c r="I1165" s="14" t="s">
        <v>23</v>
      </c>
      <c r="J1165" s="14" t="s">
        <v>9</v>
      </c>
      <c r="K1165" s="14" t="s">
        <v>24</v>
      </c>
      <c r="L1165" s="14" t="s">
        <v>17</v>
      </c>
      <c r="M1165" s="14" t="s">
        <v>25</v>
      </c>
      <c r="N1165" s="14" t="s">
        <v>26</v>
      </c>
      <c r="O1165" s="14" t="s">
        <v>14</v>
      </c>
      <c r="P1165" s="14" t="s">
        <v>232</v>
      </c>
      <c r="Q1165" s="12">
        <f t="shared" si="148"/>
        <v>1</v>
      </c>
      <c r="R1165" s="12" cm="1">
        <f t="array" ref="R1165">SUMPRODUCT(($G$2:$G$3117=G1165)*(Q1165&gt;$Q$2:$Q$3117))+1</f>
        <v>1</v>
      </c>
      <c r="S1165" s="12">
        <f t="shared" si="149"/>
        <v>101103</v>
      </c>
      <c r="T1165" cm="1">
        <f t="array" ref="T1165">SUMPRODUCT(($G$2:$G$3117=G1165)*(S1165&gt;$S$2:$S$3117))+1</f>
        <v>1</v>
      </c>
      <c r="U1165" t="str">
        <f t="shared" si="150"/>
        <v xml:space="preserve">SOUTHWELL </v>
      </c>
      <c r="V1165">
        <v>0</v>
      </c>
      <c r="W1165" t="s">
        <v>17</v>
      </c>
      <c r="X1165">
        <f t="shared" si="151"/>
        <v>2023</v>
      </c>
    </row>
    <row r="1166" spans="1:24" x14ac:dyDescent="0.25">
      <c r="A1166" s="10" t="str">
        <f t="shared" si="144"/>
        <v/>
      </c>
      <c r="B1166" s="10" t="str">
        <f t="shared" si="145"/>
        <v/>
      </c>
      <c r="C1166" s="10" t="str">
        <f t="shared" si="146"/>
        <v>Afternoon44949</v>
      </c>
      <c r="D1166" s="5" t="str">
        <f>IF('by region'!$C$2="Any","Any",'Fixture list'!W1166)&amp;M1166&amp;IF('by region'!$I$2="Any","Any",N1166)&amp;G1166</f>
        <v>AnyFlatAny44949</v>
      </c>
      <c r="E1166" s="5" t="e">
        <f>IF(I1166=#REF!,'Fixture list'!G1166,"")</f>
        <v>#REF!</v>
      </c>
      <c r="F1166" s="5" t="str">
        <f t="shared" si="147"/>
        <v>449492</v>
      </c>
      <c r="G1166" s="13">
        <v>44949</v>
      </c>
      <c r="H1166" s="14" t="s">
        <v>42</v>
      </c>
      <c r="I1166" s="14" t="s">
        <v>23</v>
      </c>
      <c r="J1166" s="14" t="s">
        <v>9</v>
      </c>
      <c r="K1166" s="14" t="s">
        <v>24</v>
      </c>
      <c r="L1166" s="14" t="s">
        <v>17</v>
      </c>
      <c r="M1166" s="14" t="s">
        <v>25</v>
      </c>
      <c r="N1166" s="14" t="s">
        <v>26</v>
      </c>
      <c r="O1166" s="14" t="s">
        <v>14</v>
      </c>
      <c r="P1166" s="14" t="s">
        <v>243</v>
      </c>
      <c r="Q1166" s="12">
        <f t="shared" si="148"/>
        <v>1</v>
      </c>
      <c r="R1166" s="12" cm="1">
        <f t="array" ref="R1166">SUMPRODUCT(($G$2:$G$3117=G1166)*(Q1166&gt;$Q$2:$Q$3117))+1</f>
        <v>1</v>
      </c>
      <c r="S1166" s="12">
        <f t="shared" si="149"/>
        <v>101560</v>
      </c>
      <c r="T1166" cm="1">
        <f t="array" ref="T1166">SUMPRODUCT(($G$2:$G$3117=G1166)*(S1166&gt;$S$2:$S$3117))+1</f>
        <v>2</v>
      </c>
      <c r="U1166" t="str">
        <f t="shared" si="150"/>
        <v xml:space="preserve">SOUTHWELL </v>
      </c>
      <c r="V1166">
        <v>0</v>
      </c>
      <c r="W1166" t="s">
        <v>11</v>
      </c>
      <c r="X1166">
        <f t="shared" si="151"/>
        <v>2023</v>
      </c>
    </row>
    <row r="1167" spans="1:24" x14ac:dyDescent="0.25">
      <c r="A1167" s="10" t="str">
        <f t="shared" si="144"/>
        <v/>
      </c>
      <c r="B1167" s="10" t="str">
        <f t="shared" si="145"/>
        <v/>
      </c>
      <c r="C1167" s="10" t="str">
        <f t="shared" si="146"/>
        <v>Afternoon44952</v>
      </c>
      <c r="D1167" s="5" t="str">
        <f>IF('by region'!$C$2="Any","Any",'Fixture list'!W1167)&amp;M1167&amp;IF('by region'!$I$2="Any","Any",N1167)&amp;G1167</f>
        <v>AnyFlatAny44952</v>
      </c>
      <c r="E1167" s="5" t="e">
        <f>IF(I1167=#REF!,'Fixture list'!G1167,"")</f>
        <v>#REF!</v>
      </c>
      <c r="F1167" s="5" t="str">
        <f t="shared" si="147"/>
        <v>449521</v>
      </c>
      <c r="G1167" s="13">
        <v>44952</v>
      </c>
      <c r="H1167" s="14" t="s">
        <v>34</v>
      </c>
      <c r="I1167" s="14" t="s">
        <v>23</v>
      </c>
      <c r="J1167" s="14" t="s">
        <v>9</v>
      </c>
      <c r="K1167" s="14" t="s">
        <v>24</v>
      </c>
      <c r="L1167" s="14" t="s">
        <v>17</v>
      </c>
      <c r="M1167" s="14" t="s">
        <v>25</v>
      </c>
      <c r="N1167" s="14" t="s">
        <v>26</v>
      </c>
      <c r="O1167" s="14" t="s">
        <v>14</v>
      </c>
      <c r="P1167" s="14" t="s">
        <v>253</v>
      </c>
      <c r="Q1167" s="12">
        <f t="shared" si="148"/>
        <v>1</v>
      </c>
      <c r="R1167" s="12" cm="1">
        <f t="array" ref="R1167">SUMPRODUCT(($G$2:$G$3117=G1167)*(Q1167&gt;$Q$2:$Q$3117))+1</f>
        <v>1</v>
      </c>
      <c r="S1167" s="12">
        <f t="shared" si="149"/>
        <v>101060</v>
      </c>
      <c r="T1167" cm="1">
        <f t="array" ref="T1167">SUMPRODUCT(($G$2:$G$3117=G1167)*(S1167&gt;$S$2:$S$3117))+1</f>
        <v>1</v>
      </c>
      <c r="U1167" t="str">
        <f t="shared" si="150"/>
        <v xml:space="preserve">SOUTHWELL </v>
      </c>
      <c r="V1167">
        <v>0</v>
      </c>
      <c r="W1167" t="s">
        <v>17</v>
      </c>
      <c r="X1167">
        <f t="shared" si="151"/>
        <v>2023</v>
      </c>
    </row>
    <row r="1168" spans="1:24" x14ac:dyDescent="0.25">
      <c r="A1168" s="10" t="str">
        <f t="shared" si="144"/>
        <v/>
      </c>
      <c r="B1168" s="10" t="str">
        <f t="shared" si="145"/>
        <v/>
      </c>
      <c r="C1168" s="10" t="str">
        <f t="shared" si="146"/>
        <v>Floodlit44957</v>
      </c>
      <c r="D1168" s="5" t="str">
        <f>IF('by region'!$C$2="Any","Any",'Fixture list'!W1168)&amp;M1168&amp;IF('by region'!$I$2="Any","Any",N1168)&amp;G1168</f>
        <v>AnyFlatAny44957</v>
      </c>
      <c r="E1168" s="5" t="e">
        <f>IF(I1168=#REF!,'Fixture list'!G1168,"")</f>
        <v>#REF!</v>
      </c>
      <c r="F1168" s="5" t="str">
        <f t="shared" si="147"/>
        <v>449573</v>
      </c>
      <c r="G1168" s="13">
        <v>44957</v>
      </c>
      <c r="H1168" s="14" t="s">
        <v>7</v>
      </c>
      <c r="I1168" s="14" t="s">
        <v>23</v>
      </c>
      <c r="J1168" s="14" t="s">
        <v>32</v>
      </c>
      <c r="K1168" s="14" t="s">
        <v>24</v>
      </c>
      <c r="L1168" s="14" t="s">
        <v>17</v>
      </c>
      <c r="M1168" s="14" t="s">
        <v>25</v>
      </c>
      <c r="N1168" s="14" t="s">
        <v>26</v>
      </c>
      <c r="O1168" s="14" t="s">
        <v>14</v>
      </c>
      <c r="P1168" s="14" t="s">
        <v>270</v>
      </c>
      <c r="Q1168" s="12">
        <f t="shared" si="148"/>
        <v>3</v>
      </c>
      <c r="R1168" s="12" cm="1">
        <f t="array" ref="R1168">SUMPRODUCT(($G$2:$G$3117=G1168)*(Q1168&gt;$Q$2:$Q$3117))+1</f>
        <v>3</v>
      </c>
      <c r="S1168" s="12">
        <f t="shared" si="149"/>
        <v>301479</v>
      </c>
      <c r="T1168" cm="1">
        <f t="array" ref="T1168">SUMPRODUCT(($G$2:$G$3117=G1168)*(S1168&gt;$S$2:$S$3117))+1</f>
        <v>3</v>
      </c>
      <c r="U1168" t="str">
        <f t="shared" si="150"/>
        <v>SOUTHWELL #</v>
      </c>
      <c r="V1168">
        <v>0</v>
      </c>
      <c r="W1168" t="s">
        <v>30</v>
      </c>
      <c r="X1168">
        <f t="shared" si="151"/>
        <v>2023</v>
      </c>
    </row>
    <row r="1169" spans="1:24" x14ac:dyDescent="0.25">
      <c r="A1169" s="10" t="str">
        <f t="shared" si="144"/>
        <v/>
      </c>
      <c r="B1169" s="10" t="str">
        <f t="shared" si="145"/>
        <v/>
      </c>
      <c r="C1169" s="10" t="str">
        <f t="shared" si="146"/>
        <v>Afternoon44959</v>
      </c>
      <c r="D1169" s="5" t="str">
        <f>IF('by region'!$C$2="Any","Any",'Fixture list'!W1169)&amp;M1169&amp;IF('by region'!$I$2="Any","Any",N1169)&amp;G1169</f>
        <v>AnyFlatAny44959</v>
      </c>
      <c r="E1169" s="5" t="e">
        <f>IF(I1169=#REF!,'Fixture list'!G1169,"")</f>
        <v>#REF!</v>
      </c>
      <c r="F1169" s="5" t="str">
        <f t="shared" si="147"/>
        <v>449592</v>
      </c>
      <c r="G1169" s="13">
        <v>44959</v>
      </c>
      <c r="H1169" s="14" t="s">
        <v>34</v>
      </c>
      <c r="I1169" s="14" t="s">
        <v>23</v>
      </c>
      <c r="J1169" s="14" t="s">
        <v>9</v>
      </c>
      <c r="K1169" s="14" t="s">
        <v>24</v>
      </c>
      <c r="L1169" s="14" t="s">
        <v>17</v>
      </c>
      <c r="M1169" s="14" t="s">
        <v>25</v>
      </c>
      <c r="N1169" s="14" t="s">
        <v>26</v>
      </c>
      <c r="O1169" s="14" t="s">
        <v>14</v>
      </c>
      <c r="P1169" s="14" t="s">
        <v>279</v>
      </c>
      <c r="Q1169" s="12">
        <f t="shared" si="148"/>
        <v>1</v>
      </c>
      <c r="R1169" s="12" cm="1">
        <f t="array" ref="R1169">SUMPRODUCT(($G$2:$G$3117=G1169)*(Q1169&gt;$Q$2:$Q$3117))+1</f>
        <v>1</v>
      </c>
      <c r="S1169" s="12">
        <f t="shared" si="149"/>
        <v>111834</v>
      </c>
      <c r="T1169" cm="1">
        <f t="array" ref="T1169">SUMPRODUCT(($G$2:$G$3117=G1169)*(S1169&gt;$S$2:$S$3117))+1</f>
        <v>2</v>
      </c>
      <c r="U1169" t="str">
        <f t="shared" si="150"/>
        <v xml:space="preserve">SOUTHWELL </v>
      </c>
      <c r="V1169">
        <v>0</v>
      </c>
      <c r="W1169" t="s">
        <v>11</v>
      </c>
      <c r="X1169">
        <f t="shared" si="151"/>
        <v>2023</v>
      </c>
    </row>
    <row r="1170" spans="1:24" x14ac:dyDescent="0.25">
      <c r="A1170" s="10" t="str">
        <f t="shared" si="144"/>
        <v/>
      </c>
      <c r="B1170" s="10" t="str">
        <f t="shared" si="145"/>
        <v/>
      </c>
      <c r="C1170" s="10" t="str">
        <f t="shared" si="146"/>
        <v>Floodlit44964</v>
      </c>
      <c r="D1170" s="5" t="str">
        <f>IF('by region'!$C$2="Any","Any",'Fixture list'!W1170)&amp;M1170&amp;IF('by region'!$I$2="Any","Any",N1170)&amp;G1170</f>
        <v>AnyFlatAny44964</v>
      </c>
      <c r="E1170" s="5" t="e">
        <f>IF(I1170=#REF!,'Fixture list'!G1170,"")</f>
        <v>#REF!</v>
      </c>
      <c r="F1170" s="5" t="str">
        <f t="shared" si="147"/>
        <v>449643</v>
      </c>
      <c r="G1170" s="13">
        <v>44964</v>
      </c>
      <c r="H1170" s="14" t="s">
        <v>7</v>
      </c>
      <c r="I1170" s="14" t="s">
        <v>23</v>
      </c>
      <c r="J1170" s="14" t="s">
        <v>32</v>
      </c>
      <c r="K1170" s="14" t="s">
        <v>24</v>
      </c>
      <c r="L1170" s="14" t="s">
        <v>17</v>
      </c>
      <c r="M1170" s="14" t="s">
        <v>25</v>
      </c>
      <c r="N1170" s="14" t="s">
        <v>26</v>
      </c>
      <c r="O1170" s="14" t="s">
        <v>14</v>
      </c>
      <c r="P1170" s="14" t="s">
        <v>295</v>
      </c>
      <c r="Q1170" s="12">
        <f t="shared" si="148"/>
        <v>3</v>
      </c>
      <c r="R1170" s="12" cm="1">
        <f t="array" ref="R1170">SUMPRODUCT(($G$2:$G$3117=G1170)*(Q1170&gt;$Q$2:$Q$3117))+1</f>
        <v>3</v>
      </c>
      <c r="S1170" s="12">
        <f t="shared" si="149"/>
        <v>301534</v>
      </c>
      <c r="T1170" cm="1">
        <f t="array" ref="T1170">SUMPRODUCT(($G$2:$G$3117=G1170)*(S1170&gt;$S$2:$S$3117))+1</f>
        <v>3</v>
      </c>
      <c r="U1170" t="str">
        <f t="shared" si="150"/>
        <v>SOUTHWELL #</v>
      </c>
      <c r="V1170">
        <v>0</v>
      </c>
      <c r="W1170" t="s">
        <v>17</v>
      </c>
      <c r="X1170">
        <f t="shared" si="151"/>
        <v>2023</v>
      </c>
    </row>
    <row r="1171" spans="1:24" x14ac:dyDescent="0.25">
      <c r="A1171" s="10" t="str">
        <f t="shared" si="144"/>
        <v/>
      </c>
      <c r="B1171" s="10" t="str">
        <f t="shared" si="145"/>
        <v/>
      </c>
      <c r="C1171" s="10" t="str">
        <f t="shared" si="146"/>
        <v>Afternoon44967</v>
      </c>
      <c r="D1171" s="5" t="str">
        <f>IF('by region'!$C$2="Any","Any",'Fixture list'!W1171)&amp;M1171&amp;IF('by region'!$I$2="Any","Any",N1171)&amp;G1171</f>
        <v>AnyFlatAny44967</v>
      </c>
      <c r="E1171" s="5" t="e">
        <f>IF(I1171=#REF!,'Fixture list'!G1171,"")</f>
        <v>#REF!</v>
      </c>
      <c r="F1171" s="5" t="str">
        <f t="shared" si="147"/>
        <v>449673</v>
      </c>
      <c r="G1171" s="13">
        <v>44967</v>
      </c>
      <c r="H1171" s="14" t="s">
        <v>35</v>
      </c>
      <c r="I1171" s="14" t="s">
        <v>23</v>
      </c>
      <c r="J1171" s="14" t="s">
        <v>9</v>
      </c>
      <c r="K1171" s="14" t="s">
        <v>24</v>
      </c>
      <c r="L1171" s="14" t="s">
        <v>17</v>
      </c>
      <c r="M1171" s="14" t="s">
        <v>25</v>
      </c>
      <c r="N1171" s="14" t="s">
        <v>26</v>
      </c>
      <c r="O1171" s="14" t="s">
        <v>14</v>
      </c>
      <c r="P1171" s="14" t="s">
        <v>307</v>
      </c>
      <c r="Q1171" s="12">
        <f t="shared" si="148"/>
        <v>1</v>
      </c>
      <c r="R1171" s="12" cm="1">
        <f t="array" ref="R1171">SUMPRODUCT(($G$2:$G$3117=G1171)*(Q1171&gt;$Q$2:$Q$3117))+1</f>
        <v>1</v>
      </c>
      <c r="S1171" s="12">
        <f t="shared" si="149"/>
        <v>101076</v>
      </c>
      <c r="T1171" cm="1">
        <f t="array" ref="T1171">SUMPRODUCT(($G$2:$G$3117=G1171)*(S1171&gt;$S$2:$S$3117))+1</f>
        <v>3</v>
      </c>
      <c r="U1171" t="str">
        <f t="shared" si="150"/>
        <v xml:space="preserve">SOUTHWELL </v>
      </c>
      <c r="V1171">
        <v>0</v>
      </c>
      <c r="W1171" t="s">
        <v>19</v>
      </c>
      <c r="X1171">
        <f t="shared" si="151"/>
        <v>2023</v>
      </c>
    </row>
    <row r="1172" spans="1:24" x14ac:dyDescent="0.25">
      <c r="A1172" s="10" t="str">
        <f t="shared" si="144"/>
        <v/>
      </c>
      <c r="B1172" s="10" t="str">
        <f t="shared" si="145"/>
        <v/>
      </c>
      <c r="C1172" s="10" t="str">
        <f t="shared" si="146"/>
        <v>Afternoon44969</v>
      </c>
      <c r="D1172" s="5" t="str">
        <f>IF('by region'!$C$2="Any","Any",'Fixture list'!W1172)&amp;M1172&amp;IF('by region'!$I$2="Any","Any",N1172)&amp;G1172</f>
        <v>AnyFlatAny44969</v>
      </c>
      <c r="E1172" s="5" t="e">
        <f>IF(I1172=#REF!,'Fixture list'!G1172,"")</f>
        <v>#REF!</v>
      </c>
      <c r="F1172" s="5" t="str">
        <f t="shared" si="147"/>
        <v>449692</v>
      </c>
      <c r="G1172" s="13">
        <v>44969</v>
      </c>
      <c r="H1172" s="14" t="s">
        <v>40</v>
      </c>
      <c r="I1172" s="14" t="s">
        <v>23</v>
      </c>
      <c r="J1172" s="14" t="s">
        <v>9</v>
      </c>
      <c r="K1172" s="14" t="s">
        <v>24</v>
      </c>
      <c r="L1172" s="14" t="s">
        <v>17</v>
      </c>
      <c r="M1172" s="14" t="s">
        <v>25</v>
      </c>
      <c r="N1172" s="14" t="s">
        <v>26</v>
      </c>
      <c r="O1172" s="14" t="s">
        <v>14</v>
      </c>
      <c r="P1172" s="14" t="s">
        <v>315</v>
      </c>
      <c r="Q1172" s="12">
        <f t="shared" si="148"/>
        <v>1</v>
      </c>
      <c r="R1172" s="12" cm="1">
        <f t="array" ref="R1172">SUMPRODUCT(($G$2:$G$3117=G1172)*(Q1172&gt;$Q$2:$Q$3117))+1</f>
        <v>1</v>
      </c>
      <c r="S1172" s="12">
        <f t="shared" si="149"/>
        <v>101106</v>
      </c>
      <c r="T1172" cm="1">
        <f t="array" ref="T1172">SUMPRODUCT(($G$2:$G$3117=G1172)*(S1172&gt;$S$2:$S$3117))+1</f>
        <v>2</v>
      </c>
      <c r="U1172" t="str">
        <f t="shared" si="150"/>
        <v xml:space="preserve">SOUTHWELL </v>
      </c>
      <c r="V1172">
        <v>0</v>
      </c>
      <c r="W1172" t="s">
        <v>30</v>
      </c>
      <c r="X1172">
        <f t="shared" si="151"/>
        <v>2023</v>
      </c>
    </row>
    <row r="1173" spans="1:24" x14ac:dyDescent="0.25">
      <c r="A1173" s="10" t="str">
        <f t="shared" si="144"/>
        <v/>
      </c>
      <c r="B1173" s="10" t="str">
        <f t="shared" si="145"/>
        <v/>
      </c>
      <c r="C1173" s="10" t="str">
        <f t="shared" si="146"/>
        <v>Floodlit44978</v>
      </c>
      <c r="D1173" s="5" t="str">
        <f>IF('by region'!$C$2="Any","Any",'Fixture list'!W1173)&amp;M1173&amp;IF('by region'!$I$2="Any","Any",N1173)&amp;G1173</f>
        <v>AnyFlatAny44978</v>
      </c>
      <c r="E1173" s="5" t="e">
        <f>IF(I1173=#REF!,'Fixture list'!G1173,"")</f>
        <v>#REF!</v>
      </c>
      <c r="F1173" s="5" t="str">
        <f t="shared" si="147"/>
        <v>449783</v>
      </c>
      <c r="G1173" s="13">
        <v>44978</v>
      </c>
      <c r="H1173" s="14" t="s">
        <v>7</v>
      </c>
      <c r="I1173" s="14" t="s">
        <v>23</v>
      </c>
      <c r="J1173" s="14" t="s">
        <v>32</v>
      </c>
      <c r="K1173" s="14" t="s">
        <v>24</v>
      </c>
      <c r="L1173" s="14" t="s">
        <v>17</v>
      </c>
      <c r="M1173" s="14" t="s">
        <v>25</v>
      </c>
      <c r="N1173" s="14" t="s">
        <v>26</v>
      </c>
      <c r="O1173" s="14" t="s">
        <v>14</v>
      </c>
      <c r="P1173" s="14" t="s">
        <v>345</v>
      </c>
      <c r="Q1173" s="12">
        <f t="shared" si="148"/>
        <v>3</v>
      </c>
      <c r="R1173" s="12" cm="1">
        <f t="array" ref="R1173">SUMPRODUCT(($G$2:$G$3117=G1173)*(Q1173&gt;$Q$2:$Q$3117))+1</f>
        <v>3</v>
      </c>
      <c r="S1173" s="12">
        <f t="shared" si="149"/>
        <v>301820</v>
      </c>
      <c r="T1173" cm="1">
        <f t="array" ref="T1173">SUMPRODUCT(($G$2:$G$3117=G1173)*(S1173&gt;$S$2:$S$3117))+1</f>
        <v>3</v>
      </c>
      <c r="U1173" t="str">
        <f t="shared" si="150"/>
        <v>SOUTHWELL #</v>
      </c>
      <c r="V1173">
        <v>0</v>
      </c>
      <c r="W1173" t="s">
        <v>19</v>
      </c>
      <c r="X1173">
        <f t="shared" si="151"/>
        <v>2023</v>
      </c>
    </row>
    <row r="1174" spans="1:24" x14ac:dyDescent="0.25">
      <c r="A1174" s="10" t="str">
        <f t="shared" si="144"/>
        <v/>
      </c>
      <c r="B1174" s="10" t="str">
        <f t="shared" si="145"/>
        <v/>
      </c>
      <c r="C1174" s="10" t="str">
        <f t="shared" si="146"/>
        <v>Afternoon44980</v>
      </c>
      <c r="D1174" s="5" t="str">
        <f>IF('by region'!$C$2="Any","Any",'Fixture list'!W1174)&amp;M1174&amp;IF('by region'!$I$2="Any","Any",N1174)&amp;G1174</f>
        <v>AnyFlatAny44980</v>
      </c>
      <c r="E1174" s="5" t="e">
        <f>IF(I1174=#REF!,'Fixture list'!G1174,"")</f>
        <v>#REF!</v>
      </c>
      <c r="F1174" s="5" t="str">
        <f t="shared" si="147"/>
        <v>449802</v>
      </c>
      <c r="G1174" s="13">
        <v>44980</v>
      </c>
      <c r="H1174" s="14" t="s">
        <v>34</v>
      </c>
      <c r="I1174" s="14" t="s">
        <v>23</v>
      </c>
      <c r="J1174" s="14" t="s">
        <v>9</v>
      </c>
      <c r="K1174" s="14" t="s">
        <v>24</v>
      </c>
      <c r="L1174" s="14" t="s">
        <v>17</v>
      </c>
      <c r="M1174" s="14" t="s">
        <v>25</v>
      </c>
      <c r="N1174" s="14" t="s">
        <v>26</v>
      </c>
      <c r="O1174" s="14" t="s">
        <v>14</v>
      </c>
      <c r="P1174" s="14" t="s">
        <v>353</v>
      </c>
      <c r="Q1174" s="12">
        <f t="shared" si="148"/>
        <v>1</v>
      </c>
      <c r="R1174" s="12" cm="1">
        <f t="array" ref="R1174">SUMPRODUCT(($G$2:$G$3117=G1174)*(Q1174&gt;$Q$2:$Q$3117))+1</f>
        <v>1</v>
      </c>
      <c r="S1174" s="12">
        <f t="shared" si="149"/>
        <v>101805</v>
      </c>
      <c r="T1174" cm="1">
        <f t="array" ref="T1174">SUMPRODUCT(($G$2:$G$3117=G1174)*(S1174&gt;$S$2:$S$3117))+1</f>
        <v>2</v>
      </c>
      <c r="U1174" t="str">
        <f t="shared" si="150"/>
        <v xml:space="preserve">SOUTHWELL </v>
      </c>
      <c r="V1174">
        <v>0</v>
      </c>
      <c r="W1174" t="s">
        <v>17</v>
      </c>
      <c r="X1174">
        <f t="shared" si="151"/>
        <v>2023</v>
      </c>
    </row>
    <row r="1175" spans="1:24" x14ac:dyDescent="0.25">
      <c r="A1175" s="10" t="str">
        <f t="shared" si="144"/>
        <v/>
      </c>
      <c r="B1175" s="10" t="str">
        <f t="shared" si="145"/>
        <v/>
      </c>
      <c r="C1175" s="10" t="str">
        <f t="shared" si="146"/>
        <v>Floodlit44985</v>
      </c>
      <c r="D1175" s="5" t="str">
        <f>IF('by region'!$C$2="Any","Any",'Fixture list'!W1175)&amp;M1175&amp;IF('by region'!$I$2="Any","Any",N1175)&amp;G1175</f>
        <v>AnyFlatAny44985</v>
      </c>
      <c r="E1175" s="5" t="e">
        <f>IF(I1175=#REF!,'Fixture list'!G1175,"")</f>
        <v>#REF!</v>
      </c>
      <c r="F1175" s="5" t="str">
        <f t="shared" si="147"/>
        <v>449853</v>
      </c>
      <c r="G1175" s="13">
        <v>44985</v>
      </c>
      <c r="H1175" s="14" t="s">
        <v>7</v>
      </c>
      <c r="I1175" s="14" t="s">
        <v>23</v>
      </c>
      <c r="J1175" s="14" t="s">
        <v>32</v>
      </c>
      <c r="K1175" s="14" t="s">
        <v>24</v>
      </c>
      <c r="L1175" s="14" t="s">
        <v>17</v>
      </c>
      <c r="M1175" s="14" t="s">
        <v>25</v>
      </c>
      <c r="N1175" s="14" t="s">
        <v>26</v>
      </c>
      <c r="O1175" s="14" t="s">
        <v>14</v>
      </c>
      <c r="P1175" s="14" t="s">
        <v>370</v>
      </c>
      <c r="Q1175" s="12">
        <f t="shared" si="148"/>
        <v>3</v>
      </c>
      <c r="R1175" s="12" cm="1">
        <f t="array" ref="R1175">SUMPRODUCT(($G$2:$G$3117=G1175)*(Q1175&gt;$Q$2:$Q$3117))+1</f>
        <v>3</v>
      </c>
      <c r="S1175" s="12">
        <f t="shared" si="149"/>
        <v>311830</v>
      </c>
      <c r="T1175" cm="1">
        <f t="array" ref="T1175">SUMPRODUCT(($G$2:$G$3117=G1175)*(S1175&gt;$S$2:$S$3117))+1</f>
        <v>3</v>
      </c>
      <c r="U1175" t="str">
        <f t="shared" si="150"/>
        <v>SOUTHWELL #</v>
      </c>
      <c r="V1175">
        <v>0</v>
      </c>
      <c r="W1175" t="s">
        <v>17</v>
      </c>
      <c r="X1175">
        <f t="shared" si="151"/>
        <v>2023</v>
      </c>
    </row>
    <row r="1176" spans="1:24" x14ac:dyDescent="0.25">
      <c r="A1176" s="10" t="str">
        <f t="shared" si="144"/>
        <v/>
      </c>
      <c r="B1176" s="10" t="str">
        <f t="shared" si="145"/>
        <v/>
      </c>
      <c r="C1176" s="10" t="str">
        <f t="shared" si="146"/>
        <v>Afternoon44991</v>
      </c>
      <c r="D1176" s="5" t="str">
        <f>IF('by region'!$C$2="Any","Any",'Fixture list'!W1176)&amp;M1176&amp;IF('by region'!$I$2="Any","Any",N1176)&amp;G1176</f>
        <v>AnyJumpAny44991</v>
      </c>
      <c r="E1176" s="5" t="e">
        <f>IF(I1176=#REF!,'Fixture list'!G1176,"")</f>
        <v>#REF!</v>
      </c>
      <c r="F1176" s="5" t="str">
        <f t="shared" si="147"/>
        <v>449911</v>
      </c>
      <c r="G1176" s="13">
        <v>44991</v>
      </c>
      <c r="H1176" s="14" t="s">
        <v>42</v>
      </c>
      <c r="I1176" s="14" t="s">
        <v>23</v>
      </c>
      <c r="J1176" s="14" t="s">
        <v>9</v>
      </c>
      <c r="K1176" s="14" t="s">
        <v>24</v>
      </c>
      <c r="L1176" s="14" t="s">
        <v>17</v>
      </c>
      <c r="M1176" s="14" t="s">
        <v>12</v>
      </c>
      <c r="N1176" s="14" t="s">
        <v>13</v>
      </c>
      <c r="O1176" s="14" t="s">
        <v>14</v>
      </c>
      <c r="P1176" s="14" t="s">
        <v>394</v>
      </c>
      <c r="Q1176" s="12">
        <f t="shared" si="148"/>
        <v>1</v>
      </c>
      <c r="R1176" s="12" cm="1">
        <f t="array" ref="R1176">SUMPRODUCT(($G$2:$G$3117=G1176)*(Q1176&gt;$Q$2:$Q$3117))+1</f>
        <v>1</v>
      </c>
      <c r="S1176" s="12">
        <f t="shared" si="149"/>
        <v>100809</v>
      </c>
      <c r="T1176" cm="1">
        <f t="array" ref="T1176">SUMPRODUCT(($G$2:$G$3117=G1176)*(S1176&gt;$S$2:$S$3117))+1</f>
        <v>1</v>
      </c>
      <c r="U1176" t="str">
        <f t="shared" si="150"/>
        <v xml:space="preserve">Southwell </v>
      </c>
      <c r="V1176">
        <v>0</v>
      </c>
      <c r="W1176" t="s">
        <v>30</v>
      </c>
      <c r="X1176">
        <f t="shared" si="151"/>
        <v>2023</v>
      </c>
    </row>
    <row r="1177" spans="1:24" x14ac:dyDescent="0.25">
      <c r="A1177" s="10" t="str">
        <f t="shared" si="144"/>
        <v/>
      </c>
      <c r="B1177" s="10" t="str">
        <f t="shared" si="145"/>
        <v/>
      </c>
      <c r="C1177" s="10" t="str">
        <f t="shared" si="146"/>
        <v>Floodlit44992</v>
      </c>
      <c r="D1177" s="5" t="str">
        <f>IF('by region'!$C$2="Any","Any",'Fixture list'!W1177)&amp;M1177&amp;IF('by region'!$I$2="Any","Any",N1177)&amp;G1177</f>
        <v>AnyFlatAny44992</v>
      </c>
      <c r="E1177" s="5" t="e">
        <f>IF(I1177=#REF!,'Fixture list'!G1177,"")</f>
        <v>#REF!</v>
      </c>
      <c r="F1177" s="5" t="str">
        <f t="shared" si="147"/>
        <v>449923</v>
      </c>
      <c r="G1177" s="13">
        <v>44992</v>
      </c>
      <c r="H1177" s="14" t="s">
        <v>7</v>
      </c>
      <c r="I1177" s="14" t="s">
        <v>23</v>
      </c>
      <c r="J1177" s="14" t="s">
        <v>32</v>
      </c>
      <c r="K1177" s="14" t="s">
        <v>24</v>
      </c>
      <c r="L1177" s="14" t="s">
        <v>17</v>
      </c>
      <c r="M1177" s="14" t="s">
        <v>25</v>
      </c>
      <c r="N1177" s="14" t="s">
        <v>26</v>
      </c>
      <c r="O1177" s="14" t="s">
        <v>14</v>
      </c>
      <c r="P1177" s="14" t="s">
        <v>395</v>
      </c>
      <c r="Q1177" s="12">
        <f t="shared" si="148"/>
        <v>3</v>
      </c>
      <c r="R1177" s="12" cm="1">
        <f t="array" ref="R1177">SUMPRODUCT(($G$2:$G$3117=G1177)*(Q1177&gt;$Q$2:$Q$3117))+1</f>
        <v>3</v>
      </c>
      <c r="S1177" s="12">
        <f t="shared" si="149"/>
        <v>301501</v>
      </c>
      <c r="T1177" cm="1">
        <f t="array" ref="T1177">SUMPRODUCT(($G$2:$G$3117=G1177)*(S1177&gt;$S$2:$S$3117))+1</f>
        <v>3</v>
      </c>
      <c r="U1177" t="str">
        <f t="shared" si="150"/>
        <v>SOUTHWELL #</v>
      </c>
      <c r="V1177">
        <v>0</v>
      </c>
      <c r="W1177" t="s">
        <v>17</v>
      </c>
      <c r="X1177">
        <f t="shared" si="151"/>
        <v>2023</v>
      </c>
    </row>
    <row r="1178" spans="1:24" x14ac:dyDescent="0.25">
      <c r="A1178" s="10" t="str">
        <f t="shared" si="144"/>
        <v/>
      </c>
      <c r="B1178" s="10" t="str">
        <f t="shared" si="145"/>
        <v/>
      </c>
      <c r="C1178" s="10" t="str">
        <f t="shared" si="146"/>
        <v>Afternoon44994</v>
      </c>
      <c r="D1178" s="5" t="str">
        <f>IF('by region'!$C$2="Any","Any",'Fixture list'!W1178)&amp;M1178&amp;IF('by region'!$I$2="Any","Any",N1178)&amp;G1178</f>
        <v>AnyFlatAny44994</v>
      </c>
      <c r="E1178" s="5" t="e">
        <f>IF(I1178=#REF!,'Fixture list'!G1178,"")</f>
        <v>#REF!</v>
      </c>
      <c r="F1178" s="5" t="str">
        <f t="shared" si="147"/>
        <v>449942</v>
      </c>
      <c r="G1178" s="13">
        <v>44994</v>
      </c>
      <c r="H1178" s="14" t="s">
        <v>34</v>
      </c>
      <c r="I1178" s="14" t="s">
        <v>23</v>
      </c>
      <c r="J1178" s="14" t="s">
        <v>9</v>
      </c>
      <c r="K1178" s="14" t="s">
        <v>24</v>
      </c>
      <c r="L1178" s="14" t="s">
        <v>17</v>
      </c>
      <c r="M1178" s="14" t="s">
        <v>25</v>
      </c>
      <c r="N1178" s="14" t="s">
        <v>26</v>
      </c>
      <c r="O1178" s="14" t="s">
        <v>14</v>
      </c>
      <c r="P1178" s="14" t="s">
        <v>403</v>
      </c>
      <c r="Q1178" s="12">
        <f t="shared" si="148"/>
        <v>1</v>
      </c>
      <c r="R1178" s="12" cm="1">
        <f t="array" ref="R1178">SUMPRODUCT(($G$2:$G$3117=G1178)*(Q1178&gt;$Q$2:$Q$3117))+1</f>
        <v>1</v>
      </c>
      <c r="S1178" s="12">
        <f t="shared" si="149"/>
        <v>101485</v>
      </c>
      <c r="T1178" cm="1">
        <f t="array" ref="T1178">SUMPRODUCT(($G$2:$G$3117=G1178)*(S1178&gt;$S$2:$S$3117))+1</f>
        <v>2</v>
      </c>
      <c r="U1178" t="str">
        <f t="shared" si="150"/>
        <v xml:space="preserve">SOUTHWELL </v>
      </c>
      <c r="V1178">
        <v>0</v>
      </c>
      <c r="W1178" t="s">
        <v>17</v>
      </c>
      <c r="X1178">
        <f t="shared" si="151"/>
        <v>2023</v>
      </c>
    </row>
    <row r="1179" spans="1:24" x14ac:dyDescent="0.25">
      <c r="A1179" s="10" t="str">
        <f t="shared" si="144"/>
        <v/>
      </c>
      <c r="B1179" s="10" t="str">
        <f t="shared" si="145"/>
        <v/>
      </c>
      <c r="C1179" s="10" t="str">
        <f t="shared" si="146"/>
        <v>Floodlit44999</v>
      </c>
      <c r="D1179" s="5" t="str">
        <f>IF('by region'!$C$2="Any","Any",'Fixture list'!W1179)&amp;M1179&amp;IF('by region'!$I$2="Any","Any",N1179)&amp;G1179</f>
        <v>AnyFlatAny44999</v>
      </c>
      <c r="E1179" s="5" t="e">
        <f>IF(I1179=#REF!,'Fixture list'!G1179,"")</f>
        <v>#REF!</v>
      </c>
      <c r="F1179" s="5" t="str">
        <f t="shared" si="147"/>
        <v>449993</v>
      </c>
      <c r="G1179" s="13">
        <v>44999</v>
      </c>
      <c r="H1179" s="14" t="s">
        <v>7</v>
      </c>
      <c r="I1179" s="14" t="s">
        <v>23</v>
      </c>
      <c r="J1179" s="14" t="s">
        <v>32</v>
      </c>
      <c r="K1179" s="14" t="s">
        <v>24</v>
      </c>
      <c r="L1179" s="14" t="s">
        <v>17</v>
      </c>
      <c r="M1179" s="14" t="s">
        <v>25</v>
      </c>
      <c r="N1179" s="14" t="s">
        <v>26</v>
      </c>
      <c r="O1179" s="14" t="s">
        <v>14</v>
      </c>
      <c r="P1179" s="14" t="s">
        <v>422</v>
      </c>
      <c r="Q1179" s="12">
        <f t="shared" si="148"/>
        <v>3</v>
      </c>
      <c r="R1179" s="12" cm="1">
        <f t="array" ref="R1179">SUMPRODUCT(($G$2:$G$3117=G1179)*(Q1179&gt;$Q$2:$Q$3117))+1</f>
        <v>3</v>
      </c>
      <c r="S1179" s="12">
        <f t="shared" si="149"/>
        <v>301809</v>
      </c>
      <c r="T1179" cm="1">
        <f t="array" ref="T1179">SUMPRODUCT(($G$2:$G$3117=G1179)*(S1179&gt;$S$2:$S$3117))+1</f>
        <v>3</v>
      </c>
      <c r="U1179" t="str">
        <f t="shared" si="150"/>
        <v>SOUTHWELL #</v>
      </c>
      <c r="V1179">
        <v>0</v>
      </c>
      <c r="W1179" t="s">
        <v>11</v>
      </c>
      <c r="X1179">
        <f t="shared" si="151"/>
        <v>2023</v>
      </c>
    </row>
    <row r="1180" spans="1:24" x14ac:dyDescent="0.25">
      <c r="A1180" s="10" t="str">
        <f t="shared" si="144"/>
        <v/>
      </c>
      <c r="B1180" s="10" t="str">
        <f t="shared" si="145"/>
        <v/>
      </c>
      <c r="C1180" s="10" t="str">
        <f t="shared" si="146"/>
        <v>Floodlit45001</v>
      </c>
      <c r="D1180" s="5" t="str">
        <f>IF('by region'!$C$2="Any","Any",'Fixture list'!W1180)&amp;M1180&amp;IF('by region'!$I$2="Any","Any",N1180)&amp;G1180</f>
        <v>AnyFlatAny45001</v>
      </c>
      <c r="E1180" s="5" t="e">
        <f>IF(I1180=#REF!,'Fixture list'!G1180,"")</f>
        <v>#REF!</v>
      </c>
      <c r="F1180" s="5" t="str">
        <f t="shared" si="147"/>
        <v>450013</v>
      </c>
      <c r="G1180" s="13">
        <v>45001</v>
      </c>
      <c r="H1180" s="14" t="s">
        <v>34</v>
      </c>
      <c r="I1180" s="14" t="s">
        <v>23</v>
      </c>
      <c r="J1180" s="14" t="s">
        <v>32</v>
      </c>
      <c r="K1180" s="14" t="s">
        <v>24</v>
      </c>
      <c r="L1180" s="14" t="s">
        <v>17</v>
      </c>
      <c r="M1180" s="14" t="s">
        <v>25</v>
      </c>
      <c r="N1180" s="14" t="s">
        <v>26</v>
      </c>
      <c r="O1180" s="14" t="s">
        <v>14</v>
      </c>
      <c r="P1180" s="14" t="s">
        <v>430</v>
      </c>
      <c r="Q1180" s="12">
        <f t="shared" si="148"/>
        <v>3</v>
      </c>
      <c r="R1180" s="12" cm="1">
        <f t="array" ref="R1180">SUMPRODUCT(($G$2:$G$3117=G1180)*(Q1180&gt;$Q$2:$Q$3117))+1</f>
        <v>3</v>
      </c>
      <c r="S1180" s="12">
        <f t="shared" si="149"/>
        <v>301770</v>
      </c>
      <c r="T1180" cm="1">
        <f t="array" ref="T1180">SUMPRODUCT(($G$2:$G$3117=G1180)*(S1180&gt;$S$2:$S$3117))+1</f>
        <v>3</v>
      </c>
      <c r="U1180" t="str">
        <f t="shared" si="150"/>
        <v>SOUTHWELL #</v>
      </c>
      <c r="V1180">
        <v>0</v>
      </c>
      <c r="W1180" t="s">
        <v>11</v>
      </c>
      <c r="X1180">
        <f t="shared" si="151"/>
        <v>2023</v>
      </c>
    </row>
    <row r="1181" spans="1:24" x14ac:dyDescent="0.25">
      <c r="A1181" s="10" t="str">
        <f t="shared" si="144"/>
        <v/>
      </c>
      <c r="B1181" s="10" t="str">
        <f t="shared" si="145"/>
        <v/>
      </c>
      <c r="C1181" s="10" t="str">
        <f t="shared" si="146"/>
        <v>Afternoon45005</v>
      </c>
      <c r="D1181" s="5" t="str">
        <f>IF('by region'!$C$2="Any","Any",'Fixture list'!W1181)&amp;M1181&amp;IF('by region'!$I$2="Any","Any",N1181)&amp;G1181</f>
        <v>AnyJumpAny45005</v>
      </c>
      <c r="E1181" s="5" t="e">
        <f>IF(I1181=#REF!,'Fixture list'!G1181,"")</f>
        <v>#REF!</v>
      </c>
      <c r="F1181" s="5" t="str">
        <f t="shared" si="147"/>
        <v>450051</v>
      </c>
      <c r="G1181" s="13">
        <v>45005</v>
      </c>
      <c r="H1181" s="14" t="s">
        <v>42</v>
      </c>
      <c r="I1181" s="14" t="s">
        <v>23</v>
      </c>
      <c r="J1181" s="14" t="s">
        <v>9</v>
      </c>
      <c r="K1181" s="14" t="s">
        <v>24</v>
      </c>
      <c r="L1181" s="14" t="s">
        <v>17</v>
      </c>
      <c r="M1181" s="14" t="s">
        <v>12</v>
      </c>
      <c r="N1181" s="14" t="s">
        <v>13</v>
      </c>
      <c r="O1181" s="14" t="s">
        <v>14</v>
      </c>
      <c r="P1181" s="14" t="s">
        <v>446</v>
      </c>
      <c r="Q1181" s="12">
        <f t="shared" si="148"/>
        <v>1</v>
      </c>
      <c r="R1181" s="12" cm="1">
        <f t="array" ref="R1181">SUMPRODUCT(($G$2:$G$3117=G1181)*(Q1181&gt;$Q$2:$Q$3117))+1</f>
        <v>1</v>
      </c>
      <c r="S1181" s="12">
        <f t="shared" si="149"/>
        <v>101559</v>
      </c>
      <c r="T1181" cm="1">
        <f t="array" ref="T1181">SUMPRODUCT(($G$2:$G$3117=G1181)*(S1181&gt;$S$2:$S$3117))+1</f>
        <v>1</v>
      </c>
      <c r="U1181" t="str">
        <f t="shared" si="150"/>
        <v xml:space="preserve">Southwell </v>
      </c>
      <c r="V1181">
        <v>0</v>
      </c>
      <c r="W1181" t="s">
        <v>30</v>
      </c>
      <c r="X1181">
        <f t="shared" si="151"/>
        <v>2023</v>
      </c>
    </row>
    <row r="1182" spans="1:24" x14ac:dyDescent="0.25">
      <c r="A1182" s="10" t="str">
        <f t="shared" si="144"/>
        <v/>
      </c>
      <c r="B1182" s="10" t="str">
        <f t="shared" si="145"/>
        <v/>
      </c>
      <c r="C1182" s="10" t="str">
        <f t="shared" si="146"/>
        <v>Afternoon45014</v>
      </c>
      <c r="D1182" s="5" t="str">
        <f>IF('by region'!$C$2="Any","Any",'Fixture list'!W1182)&amp;M1182&amp;IF('by region'!$I$2="Any","Any",N1182)&amp;G1182</f>
        <v>AnyFlatAny45014</v>
      </c>
      <c r="E1182" s="5" t="e">
        <f>IF(I1182=#REF!,'Fixture list'!G1182,"")</f>
        <v>#REF!</v>
      </c>
      <c r="F1182" s="5" t="str">
        <f t="shared" si="147"/>
        <v>450141</v>
      </c>
      <c r="G1182" s="13">
        <v>45014</v>
      </c>
      <c r="H1182" s="14" t="s">
        <v>27</v>
      </c>
      <c r="I1182" s="14" t="s">
        <v>23</v>
      </c>
      <c r="J1182" s="14" t="s">
        <v>9</v>
      </c>
      <c r="K1182" s="14" t="s">
        <v>24</v>
      </c>
      <c r="L1182" s="14" t="s">
        <v>17</v>
      </c>
      <c r="M1182" s="14" t="s">
        <v>25</v>
      </c>
      <c r="N1182" s="14" t="s">
        <v>26</v>
      </c>
      <c r="O1182" s="14" t="s">
        <v>14</v>
      </c>
      <c r="P1182" s="14" t="s">
        <v>476</v>
      </c>
      <c r="Q1182" s="12">
        <f t="shared" si="148"/>
        <v>1</v>
      </c>
      <c r="R1182" s="12" cm="1">
        <f t="array" ref="R1182">SUMPRODUCT(($G$2:$G$3117=G1182)*(Q1182&gt;$Q$2:$Q$3117))+1</f>
        <v>1</v>
      </c>
      <c r="S1182" s="12">
        <f t="shared" si="149"/>
        <v>100910</v>
      </c>
      <c r="T1182" cm="1">
        <f t="array" ref="T1182">SUMPRODUCT(($G$2:$G$3117=G1182)*(S1182&gt;$S$2:$S$3117))+1</f>
        <v>1</v>
      </c>
      <c r="U1182" t="str">
        <f t="shared" si="150"/>
        <v xml:space="preserve">SOUTHWELL </v>
      </c>
      <c r="V1182">
        <v>0</v>
      </c>
      <c r="W1182" t="s">
        <v>19</v>
      </c>
      <c r="X1182">
        <f t="shared" si="151"/>
        <v>2023</v>
      </c>
    </row>
    <row r="1183" spans="1:24" x14ac:dyDescent="0.25">
      <c r="A1183" s="10" t="str">
        <f t="shared" si="144"/>
        <v/>
      </c>
      <c r="B1183" s="10" t="str">
        <f t="shared" si="145"/>
        <v/>
      </c>
      <c r="C1183" s="10" t="str">
        <f t="shared" si="146"/>
        <v>Floodlit45020</v>
      </c>
      <c r="D1183" s="5" t="str">
        <f>IF('by region'!$C$2="Any","Any",'Fixture list'!W1183)&amp;M1183&amp;IF('by region'!$I$2="Any","Any",N1183)&amp;G1183</f>
        <v>AnyFlatAny45020</v>
      </c>
      <c r="E1183" s="5" t="e">
        <f>IF(I1183=#REF!,'Fixture list'!G1183,"")</f>
        <v>#REF!</v>
      </c>
      <c r="F1183" s="5" t="str">
        <f t="shared" si="147"/>
        <v>450203</v>
      </c>
      <c r="G1183" s="13">
        <v>45020</v>
      </c>
      <c r="H1183" s="14" t="s">
        <v>7</v>
      </c>
      <c r="I1183" s="14" t="s">
        <v>23</v>
      </c>
      <c r="J1183" s="14" t="s">
        <v>32</v>
      </c>
      <c r="K1183" s="14" t="s">
        <v>24</v>
      </c>
      <c r="L1183" s="14" t="s">
        <v>17</v>
      </c>
      <c r="M1183" s="14" t="s">
        <v>25</v>
      </c>
      <c r="N1183" s="14" t="s">
        <v>26</v>
      </c>
      <c r="O1183" s="14" t="s">
        <v>14</v>
      </c>
      <c r="P1183" s="14" t="s">
        <v>497</v>
      </c>
      <c r="Q1183" s="12">
        <f t="shared" si="148"/>
        <v>3</v>
      </c>
      <c r="R1183" s="12" cm="1">
        <f t="array" ref="R1183">SUMPRODUCT(($G$2:$G$3117=G1183)*(Q1183&gt;$Q$2:$Q$3117))+1</f>
        <v>3</v>
      </c>
      <c r="S1183" s="12">
        <f t="shared" si="149"/>
        <v>301054</v>
      </c>
      <c r="T1183" cm="1">
        <f t="array" ref="T1183">SUMPRODUCT(($G$2:$G$3117=G1183)*(S1183&gt;$S$2:$S$3117))+1</f>
        <v>3</v>
      </c>
      <c r="U1183" t="str">
        <f t="shared" si="150"/>
        <v>SOUTHWELL #</v>
      </c>
      <c r="V1183">
        <v>0</v>
      </c>
      <c r="W1183" t="s">
        <v>17</v>
      </c>
      <c r="X1183">
        <f t="shared" si="151"/>
        <v>2023</v>
      </c>
    </row>
    <row r="1184" spans="1:24" x14ac:dyDescent="0.25">
      <c r="A1184" s="10" t="str">
        <f t="shared" si="144"/>
        <v/>
      </c>
      <c r="B1184" s="10" t="str">
        <f t="shared" si="145"/>
        <v/>
      </c>
      <c r="C1184" s="10" t="str">
        <f t="shared" si="146"/>
        <v>Afternoon45025</v>
      </c>
      <c r="D1184" s="5" t="str">
        <f>IF('by region'!$C$2="Any","Any",'Fixture list'!W1184)&amp;M1184&amp;IF('by region'!$I$2="Any","Any",N1184)&amp;G1184</f>
        <v>AnyFlatAny45025</v>
      </c>
      <c r="E1184" s="5" t="e">
        <f>IF(I1184=#REF!,'Fixture list'!G1184,"")</f>
        <v>#REF!</v>
      </c>
      <c r="F1184" s="5" t="str">
        <f t="shared" si="147"/>
        <v>450253</v>
      </c>
      <c r="G1184" s="13">
        <v>45025</v>
      </c>
      <c r="H1184" s="14" t="s">
        <v>40</v>
      </c>
      <c r="I1184" s="14" t="s">
        <v>23</v>
      </c>
      <c r="J1184" s="14" t="s">
        <v>9</v>
      </c>
      <c r="K1184" s="14" t="s">
        <v>24</v>
      </c>
      <c r="L1184" s="14" t="s">
        <v>17</v>
      </c>
      <c r="M1184" s="14" t="s">
        <v>25</v>
      </c>
      <c r="N1184" s="14" t="s">
        <v>26</v>
      </c>
      <c r="O1184" s="14" t="s">
        <v>14</v>
      </c>
      <c r="P1184" s="14" t="s">
        <v>515</v>
      </c>
      <c r="Q1184" s="12">
        <f t="shared" si="148"/>
        <v>1</v>
      </c>
      <c r="R1184" s="12" cm="1">
        <f t="array" ref="R1184">SUMPRODUCT(($G$2:$G$3117=G1184)*(Q1184&gt;$Q$2:$Q$3117))+1</f>
        <v>1</v>
      </c>
      <c r="S1184" s="12">
        <f t="shared" si="149"/>
        <v>111858</v>
      </c>
      <c r="T1184" cm="1">
        <f t="array" ref="T1184">SUMPRODUCT(($G$2:$G$3117=G1184)*(S1184&gt;$S$2:$S$3117))+1</f>
        <v>3</v>
      </c>
      <c r="U1184" t="str">
        <f t="shared" si="150"/>
        <v xml:space="preserve">SOUTHWELL </v>
      </c>
      <c r="V1184">
        <v>0</v>
      </c>
      <c r="W1184" t="s">
        <v>30</v>
      </c>
      <c r="X1184">
        <f t="shared" si="151"/>
        <v>2023</v>
      </c>
    </row>
    <row r="1185" spans="1:24" x14ac:dyDescent="0.25">
      <c r="A1185" s="10" t="str">
        <f t="shared" si="144"/>
        <v/>
      </c>
      <c r="B1185" s="10" t="str">
        <f t="shared" si="145"/>
        <v/>
      </c>
      <c r="C1185" s="10" t="str">
        <f t="shared" si="146"/>
        <v>Afternoon45028</v>
      </c>
      <c r="D1185" s="5" t="str">
        <f>IF('by region'!$C$2="Any","Any",'Fixture list'!W1185)&amp;M1185&amp;IF('by region'!$I$2="Any","Any",N1185)&amp;G1185</f>
        <v>AnyJumpAny45028</v>
      </c>
      <c r="E1185" s="5" t="e">
        <f>IF(I1185=#REF!,'Fixture list'!G1185,"")</f>
        <v>#REF!</v>
      </c>
      <c r="F1185" s="5" t="str">
        <f t="shared" si="147"/>
        <v>450283</v>
      </c>
      <c r="G1185" s="13">
        <v>45028</v>
      </c>
      <c r="H1185" s="14" t="s">
        <v>27</v>
      </c>
      <c r="I1185" s="14" t="s">
        <v>23</v>
      </c>
      <c r="J1185" s="14" t="s">
        <v>9</v>
      </c>
      <c r="K1185" s="14" t="s">
        <v>24</v>
      </c>
      <c r="L1185" s="14" t="s">
        <v>17</v>
      </c>
      <c r="M1185" s="14" t="s">
        <v>12</v>
      </c>
      <c r="N1185" s="14" t="s">
        <v>13</v>
      </c>
      <c r="O1185" s="14" t="s">
        <v>14</v>
      </c>
      <c r="P1185" s="14" t="s">
        <v>531</v>
      </c>
      <c r="Q1185" s="12">
        <f t="shared" si="148"/>
        <v>1</v>
      </c>
      <c r="R1185" s="12" cm="1">
        <f t="array" ref="R1185">SUMPRODUCT(($G$2:$G$3117=G1185)*(Q1185&gt;$Q$2:$Q$3117))+1</f>
        <v>1</v>
      </c>
      <c r="S1185" s="12">
        <f t="shared" si="149"/>
        <v>101482</v>
      </c>
      <c r="T1185" cm="1">
        <f t="array" ref="T1185">SUMPRODUCT(($G$2:$G$3117=G1185)*(S1185&gt;$S$2:$S$3117))+1</f>
        <v>3</v>
      </c>
      <c r="U1185" t="str">
        <f t="shared" si="150"/>
        <v xml:space="preserve">Southwell </v>
      </c>
      <c r="V1185">
        <v>0</v>
      </c>
      <c r="W1185" t="s">
        <v>19</v>
      </c>
      <c r="X1185">
        <f t="shared" si="151"/>
        <v>2023</v>
      </c>
    </row>
    <row r="1186" spans="1:24" x14ac:dyDescent="0.25">
      <c r="A1186" s="10" t="str">
        <f t="shared" si="144"/>
        <v/>
      </c>
      <c r="B1186" s="10" t="str">
        <f t="shared" si="145"/>
        <v/>
      </c>
      <c r="C1186" s="10" t="str">
        <f t="shared" si="146"/>
        <v>Evening45044</v>
      </c>
      <c r="D1186" s="5" t="str">
        <f>IF('by region'!$C$2="Any","Any",'Fixture list'!W1186)&amp;M1186&amp;IF('by region'!$I$2="Any","Any",N1186)&amp;G1186</f>
        <v>AnyJumpAny45044</v>
      </c>
      <c r="E1186" s="5" t="e">
        <f>IF(I1186=#REF!,'Fixture list'!G1186,"")</f>
        <v>#REF!</v>
      </c>
      <c r="F1186" s="5" t="str">
        <f t="shared" si="147"/>
        <v>450444</v>
      </c>
      <c r="G1186" s="13">
        <v>45044</v>
      </c>
      <c r="H1186" s="14" t="s">
        <v>35</v>
      </c>
      <c r="I1186" s="14" t="s">
        <v>23</v>
      </c>
      <c r="J1186" s="14" t="s">
        <v>80</v>
      </c>
      <c r="K1186" s="14" t="s">
        <v>24</v>
      </c>
      <c r="L1186" s="14" t="s">
        <v>17</v>
      </c>
      <c r="M1186" s="14" t="s">
        <v>12</v>
      </c>
      <c r="N1186" s="14" t="s">
        <v>13</v>
      </c>
      <c r="O1186" s="14" t="s">
        <v>14</v>
      </c>
      <c r="P1186" s="14" t="s">
        <v>597</v>
      </c>
      <c r="Q1186" s="12">
        <f t="shared" si="148"/>
        <v>2</v>
      </c>
      <c r="R1186" s="12" cm="1">
        <f t="array" ref="R1186">SUMPRODUCT(($G$2:$G$3117=G1186)*(Q1186&gt;$Q$2:$Q$3117))+1</f>
        <v>4</v>
      </c>
      <c r="S1186" s="12">
        <f t="shared" si="149"/>
        <v>411142</v>
      </c>
      <c r="T1186" cm="1">
        <f t="array" ref="T1186">SUMPRODUCT(($G$2:$G$3117=G1186)*(S1186&gt;$S$2:$S$3117))+1</f>
        <v>4</v>
      </c>
      <c r="U1186" t="str">
        <f t="shared" si="150"/>
        <v>Southwell †</v>
      </c>
      <c r="V1186">
        <v>0</v>
      </c>
      <c r="W1186" t="s">
        <v>17</v>
      </c>
      <c r="X1186">
        <f t="shared" si="151"/>
        <v>2023</v>
      </c>
    </row>
    <row r="1187" spans="1:24" x14ac:dyDescent="0.25">
      <c r="A1187" s="10" t="str">
        <f t="shared" si="144"/>
        <v/>
      </c>
      <c r="B1187" s="10" t="str">
        <f t="shared" si="145"/>
        <v/>
      </c>
      <c r="C1187" s="10" t="str">
        <f t="shared" si="146"/>
        <v>Afternoon45054</v>
      </c>
      <c r="D1187" s="5" t="str">
        <f>IF('by region'!$C$2="Any","Any",'Fixture list'!W1187)&amp;M1187&amp;IF('by region'!$I$2="Any","Any",N1187)&amp;G1187</f>
        <v>AnyFlatAny45054</v>
      </c>
      <c r="E1187" s="5" t="e">
        <f>IF(I1187=#REF!,'Fixture list'!G1187,"")</f>
        <v>#REF!</v>
      </c>
      <c r="F1187" s="5" t="str">
        <f t="shared" si="147"/>
        <v>450543</v>
      </c>
      <c r="G1187" s="13">
        <v>45054</v>
      </c>
      <c r="H1187" s="14" t="s">
        <v>42</v>
      </c>
      <c r="I1187" s="14" t="s">
        <v>23</v>
      </c>
      <c r="J1187" s="14" t="s">
        <v>9</v>
      </c>
      <c r="K1187" s="14" t="s">
        <v>24</v>
      </c>
      <c r="L1187" s="14" t="s">
        <v>17</v>
      </c>
      <c r="M1187" s="14" t="s">
        <v>25</v>
      </c>
      <c r="N1187" s="14" t="s">
        <v>26</v>
      </c>
      <c r="O1187" s="14" t="s">
        <v>14</v>
      </c>
      <c r="P1187" s="14" t="s">
        <v>641</v>
      </c>
      <c r="Q1187" s="12">
        <f t="shared" si="148"/>
        <v>1</v>
      </c>
      <c r="R1187" s="12" cm="1">
        <f t="array" ref="R1187">SUMPRODUCT(($G$2:$G$3117=G1187)*(Q1187&gt;$Q$2:$Q$3117))+1</f>
        <v>1</v>
      </c>
      <c r="S1187" s="12">
        <f t="shared" si="149"/>
        <v>101516</v>
      </c>
      <c r="T1187" cm="1">
        <f t="array" ref="T1187">SUMPRODUCT(($G$2:$G$3117=G1187)*(S1187&gt;$S$2:$S$3117))+1</f>
        <v>3</v>
      </c>
      <c r="U1187" t="str">
        <f t="shared" si="150"/>
        <v xml:space="preserve">SOUTHWELL </v>
      </c>
      <c r="V1187">
        <v>0</v>
      </c>
      <c r="W1187" t="s">
        <v>11</v>
      </c>
      <c r="X1187">
        <f t="shared" si="151"/>
        <v>2023</v>
      </c>
    </row>
    <row r="1188" spans="1:24" x14ac:dyDescent="0.25">
      <c r="A1188" s="10" t="str">
        <f t="shared" si="144"/>
        <v/>
      </c>
      <c r="B1188" s="10" t="str">
        <f t="shared" si="145"/>
        <v/>
      </c>
      <c r="C1188" s="10" t="str">
        <f t="shared" si="146"/>
        <v>Afternoon45057</v>
      </c>
      <c r="D1188" s="5" t="str">
        <f>IF('by region'!$C$2="Any","Any",'Fixture list'!W1188)&amp;M1188&amp;IF('by region'!$I$2="Any","Any",N1188)&amp;G1188</f>
        <v>AnyFlatAny45057</v>
      </c>
      <c r="E1188" s="5" t="e">
        <f>IF(I1188=#REF!,'Fixture list'!G1188,"")</f>
        <v>#REF!</v>
      </c>
      <c r="F1188" s="5" t="str">
        <f t="shared" si="147"/>
        <v>450573</v>
      </c>
      <c r="G1188" s="13">
        <v>45057</v>
      </c>
      <c r="H1188" s="14" t="s">
        <v>34</v>
      </c>
      <c r="I1188" s="14" t="s">
        <v>23</v>
      </c>
      <c r="J1188" s="14" t="s">
        <v>9</v>
      </c>
      <c r="K1188" s="14" t="s">
        <v>24</v>
      </c>
      <c r="L1188" s="14" t="s">
        <v>17</v>
      </c>
      <c r="M1188" s="14" t="s">
        <v>25</v>
      </c>
      <c r="N1188" s="14" t="s">
        <v>26</v>
      </c>
      <c r="O1188" s="14" t="s">
        <v>14</v>
      </c>
      <c r="P1188" s="14" t="s">
        <v>655</v>
      </c>
      <c r="Q1188" s="12">
        <f t="shared" si="148"/>
        <v>1</v>
      </c>
      <c r="R1188" s="12" cm="1">
        <f t="array" ref="R1188">SUMPRODUCT(($G$2:$G$3117=G1188)*(Q1188&gt;$Q$2:$Q$3117))+1</f>
        <v>1</v>
      </c>
      <c r="S1188" s="12">
        <f t="shared" si="149"/>
        <v>101523</v>
      </c>
      <c r="T1188" cm="1">
        <f t="array" ref="T1188">SUMPRODUCT(($G$2:$G$3117=G1188)*(S1188&gt;$S$2:$S$3117))+1</f>
        <v>3</v>
      </c>
      <c r="U1188" t="str">
        <f t="shared" si="150"/>
        <v xml:space="preserve">SOUTHWELL </v>
      </c>
      <c r="V1188">
        <v>0</v>
      </c>
      <c r="W1188" t="s">
        <v>30</v>
      </c>
      <c r="X1188">
        <f t="shared" si="151"/>
        <v>2023</v>
      </c>
    </row>
    <row r="1189" spans="1:24" x14ac:dyDescent="0.25">
      <c r="A1189" s="10" t="str">
        <f t="shared" si="144"/>
        <v/>
      </c>
      <c r="B1189" s="10" t="str">
        <f t="shared" si="145"/>
        <v/>
      </c>
      <c r="C1189" s="10" t="str">
        <f t="shared" si="146"/>
        <v>Evening45061</v>
      </c>
      <c r="D1189" s="5" t="str">
        <f>IF('by region'!$C$2="Any","Any",'Fixture list'!W1189)&amp;M1189&amp;IF('by region'!$I$2="Any","Any",N1189)&amp;G1189</f>
        <v>AnyJumpAny45061</v>
      </c>
      <c r="E1189" s="5" t="e">
        <f>IF(I1189=#REF!,'Fixture list'!G1189,"")</f>
        <v>#REF!</v>
      </c>
      <c r="F1189" s="5" t="str">
        <f t="shared" si="147"/>
        <v>450614</v>
      </c>
      <c r="G1189" s="13">
        <v>45061</v>
      </c>
      <c r="H1189" s="14" t="s">
        <v>42</v>
      </c>
      <c r="I1189" s="14" t="s">
        <v>23</v>
      </c>
      <c r="J1189" s="14" t="s">
        <v>80</v>
      </c>
      <c r="K1189" s="14" t="s">
        <v>24</v>
      </c>
      <c r="L1189" s="14" t="s">
        <v>17</v>
      </c>
      <c r="M1189" s="14" t="s">
        <v>12</v>
      </c>
      <c r="N1189" s="14" t="s">
        <v>13</v>
      </c>
      <c r="O1189" s="14" t="s">
        <v>14</v>
      </c>
      <c r="P1189" s="14" t="s">
        <v>676</v>
      </c>
      <c r="Q1189" s="12">
        <f t="shared" si="148"/>
        <v>2</v>
      </c>
      <c r="R1189" s="12" cm="1">
        <f t="array" ref="R1189">SUMPRODUCT(($G$2:$G$3117=G1189)*(Q1189&gt;$Q$2:$Q$3117))+1</f>
        <v>4</v>
      </c>
      <c r="S1189" s="12">
        <f t="shared" si="149"/>
        <v>401619</v>
      </c>
      <c r="T1189" cm="1">
        <f t="array" ref="T1189">SUMPRODUCT(($G$2:$G$3117=G1189)*(S1189&gt;$S$2:$S$3117))+1</f>
        <v>4</v>
      </c>
      <c r="U1189" t="str">
        <f t="shared" si="150"/>
        <v>Southwell †</v>
      </c>
      <c r="V1189">
        <v>0</v>
      </c>
      <c r="W1189" t="s">
        <v>19</v>
      </c>
      <c r="X1189">
        <f t="shared" si="151"/>
        <v>2023</v>
      </c>
    </row>
    <row r="1190" spans="1:24" x14ac:dyDescent="0.25">
      <c r="A1190" s="10" t="str">
        <f t="shared" si="144"/>
        <v/>
      </c>
      <c r="B1190" s="10" t="str">
        <f t="shared" si="145"/>
        <v/>
      </c>
      <c r="C1190" s="10" t="str">
        <f t="shared" si="146"/>
        <v>Evening45070</v>
      </c>
      <c r="D1190" s="5" t="str">
        <f>IF('by region'!$C$2="Any","Any",'Fixture list'!W1190)&amp;M1190&amp;IF('by region'!$I$2="Any","Any",N1190)&amp;G1190</f>
        <v>AnyJumpAny45070</v>
      </c>
      <c r="E1190" s="5" t="e">
        <f>IF(I1190=#REF!,'Fixture list'!G1190,"")</f>
        <v>#REF!</v>
      </c>
      <c r="F1190" s="5" t="str">
        <f t="shared" si="147"/>
        <v>450705</v>
      </c>
      <c r="G1190" s="13">
        <v>45070</v>
      </c>
      <c r="H1190" s="14" t="s">
        <v>27</v>
      </c>
      <c r="I1190" s="14" t="s">
        <v>23</v>
      </c>
      <c r="J1190" s="14" t="s">
        <v>80</v>
      </c>
      <c r="K1190" s="14" t="s">
        <v>24</v>
      </c>
      <c r="L1190" s="14" t="s">
        <v>17</v>
      </c>
      <c r="M1190" s="14" t="s">
        <v>12</v>
      </c>
      <c r="N1190" s="14" t="s">
        <v>13</v>
      </c>
      <c r="O1190" s="14" t="s">
        <v>14</v>
      </c>
      <c r="P1190" s="14" t="s">
        <v>718</v>
      </c>
      <c r="Q1190" s="12">
        <f t="shared" si="148"/>
        <v>2</v>
      </c>
      <c r="R1190" s="12" cm="1">
        <f t="array" ref="R1190">SUMPRODUCT(($G$2:$G$3117=G1190)*(Q1190&gt;$Q$2:$Q$3117))+1</f>
        <v>4</v>
      </c>
      <c r="S1190" s="12">
        <f t="shared" si="149"/>
        <v>401497</v>
      </c>
      <c r="T1190" cm="1">
        <f t="array" ref="T1190">SUMPRODUCT(($G$2:$G$3117=G1190)*(S1190&gt;$S$2:$S$3117))+1</f>
        <v>5</v>
      </c>
      <c r="U1190" t="str">
        <f t="shared" si="150"/>
        <v>Southwell †</v>
      </c>
      <c r="V1190">
        <v>0</v>
      </c>
      <c r="W1190" t="s">
        <v>11</v>
      </c>
      <c r="X1190">
        <f t="shared" si="151"/>
        <v>2023</v>
      </c>
    </row>
    <row r="1191" spans="1:24" x14ac:dyDescent="0.25">
      <c r="A1191" s="10" t="str">
        <f t="shared" si="144"/>
        <v/>
      </c>
      <c r="B1191" s="10" t="str">
        <f t="shared" si="145"/>
        <v/>
      </c>
      <c r="C1191" s="10" t="str">
        <f t="shared" si="146"/>
        <v>Afternoon45083</v>
      </c>
      <c r="D1191" s="5" t="str">
        <f>IF('by region'!$C$2="Any","Any",'Fixture list'!W1191)&amp;M1191&amp;IF('by region'!$I$2="Any","Any",N1191)&amp;G1191</f>
        <v>AnyJumpAny45083</v>
      </c>
      <c r="E1191" s="5" t="e">
        <f>IF(I1191=#REF!,'Fixture list'!G1191,"")</f>
        <v>#REF!</v>
      </c>
      <c r="F1191" s="5" t="str">
        <f t="shared" si="147"/>
        <v>450831</v>
      </c>
      <c r="G1191" s="13">
        <v>45083</v>
      </c>
      <c r="H1191" s="14" t="s">
        <v>7</v>
      </c>
      <c r="I1191" s="14" t="s">
        <v>23</v>
      </c>
      <c r="J1191" s="14" t="s">
        <v>9</v>
      </c>
      <c r="K1191" s="14" t="s">
        <v>24</v>
      </c>
      <c r="L1191" s="14" t="s">
        <v>17</v>
      </c>
      <c r="M1191" s="14" t="s">
        <v>12</v>
      </c>
      <c r="N1191" s="14" t="s">
        <v>13</v>
      </c>
      <c r="O1191" s="14" t="s">
        <v>14</v>
      </c>
      <c r="P1191" s="14" t="s">
        <v>782</v>
      </c>
      <c r="Q1191" s="12">
        <f t="shared" si="148"/>
        <v>1</v>
      </c>
      <c r="R1191" s="12" cm="1">
        <f t="array" ref="R1191">SUMPRODUCT(($G$2:$G$3117=G1191)*(Q1191&gt;$Q$2:$Q$3117))+1</f>
        <v>1</v>
      </c>
      <c r="S1191" s="12">
        <f t="shared" si="149"/>
        <v>100911</v>
      </c>
      <c r="T1191" cm="1">
        <f t="array" ref="T1191">SUMPRODUCT(($G$2:$G$3117=G1191)*(S1191&gt;$S$2:$S$3117))+1</f>
        <v>1</v>
      </c>
      <c r="U1191" t="str">
        <f t="shared" si="150"/>
        <v xml:space="preserve">Southwell </v>
      </c>
      <c r="V1191">
        <v>0</v>
      </c>
      <c r="W1191" t="s">
        <v>17</v>
      </c>
      <c r="X1191">
        <f t="shared" si="151"/>
        <v>2023</v>
      </c>
    </row>
    <row r="1192" spans="1:24" x14ac:dyDescent="0.25">
      <c r="A1192" s="10" t="str">
        <f t="shared" si="144"/>
        <v/>
      </c>
      <c r="B1192" s="10" t="str">
        <f t="shared" si="145"/>
        <v/>
      </c>
      <c r="C1192" s="10" t="str">
        <f t="shared" si="146"/>
        <v>Afternoon45089</v>
      </c>
      <c r="D1192" s="5" t="str">
        <f>IF('by region'!$C$2="Any","Any",'Fixture list'!W1192)&amp;M1192&amp;IF('by region'!$I$2="Any","Any",N1192)&amp;G1192</f>
        <v>AnyJumpAny45089</v>
      </c>
      <c r="E1192" s="5" t="e">
        <f>IF(I1192=#REF!,'Fixture list'!G1192,"")</f>
        <v>#REF!</v>
      </c>
      <c r="F1192" s="5" t="str">
        <f t="shared" si="147"/>
        <v>450892</v>
      </c>
      <c r="G1192" s="13">
        <v>45089</v>
      </c>
      <c r="H1192" s="14" t="s">
        <v>42</v>
      </c>
      <c r="I1192" s="14" t="s">
        <v>23</v>
      </c>
      <c r="J1192" s="14" t="s">
        <v>9</v>
      </c>
      <c r="K1192" s="14" t="s">
        <v>24</v>
      </c>
      <c r="L1192" s="14" t="s">
        <v>17</v>
      </c>
      <c r="M1192" s="14" t="s">
        <v>12</v>
      </c>
      <c r="N1192" s="14" t="s">
        <v>13</v>
      </c>
      <c r="O1192" s="14" t="s">
        <v>14</v>
      </c>
      <c r="P1192" s="14" t="s">
        <v>810</v>
      </c>
      <c r="Q1192" s="12">
        <f t="shared" si="148"/>
        <v>1</v>
      </c>
      <c r="R1192" s="12" cm="1">
        <f t="array" ref="R1192">SUMPRODUCT(($G$2:$G$3117=G1192)*(Q1192&gt;$Q$2:$Q$3117))+1</f>
        <v>1</v>
      </c>
      <c r="S1192" s="12">
        <f t="shared" si="149"/>
        <v>113707</v>
      </c>
      <c r="T1192" cm="1">
        <f t="array" ref="T1192">SUMPRODUCT(($G$2:$G$3117=G1192)*(S1192&gt;$S$2:$S$3117))+1</f>
        <v>2</v>
      </c>
      <c r="U1192" t="str">
        <f t="shared" si="150"/>
        <v xml:space="preserve">Southwell </v>
      </c>
      <c r="V1192">
        <v>0</v>
      </c>
      <c r="W1192" t="s">
        <v>11</v>
      </c>
      <c r="X1192">
        <f t="shared" si="151"/>
        <v>2023</v>
      </c>
    </row>
    <row r="1193" spans="1:24" x14ac:dyDescent="0.25">
      <c r="A1193" s="10" t="str">
        <f t="shared" si="144"/>
        <v/>
      </c>
      <c r="B1193" s="10" t="str">
        <f t="shared" si="145"/>
        <v/>
      </c>
      <c r="C1193" s="10" t="str">
        <f t="shared" si="146"/>
        <v>Afternoon45103</v>
      </c>
      <c r="D1193" s="5" t="str">
        <f>IF('by region'!$C$2="Any","Any",'Fixture list'!W1193)&amp;M1193&amp;IF('by region'!$I$2="Any","Any",N1193)&amp;G1193</f>
        <v>AnyJumpAny45103</v>
      </c>
      <c r="E1193" s="5" t="e">
        <f>IF(I1193=#REF!,'Fixture list'!G1193,"")</f>
        <v>#REF!</v>
      </c>
      <c r="F1193" s="5" t="str">
        <f t="shared" si="147"/>
        <v>451031</v>
      </c>
      <c r="G1193" s="13">
        <v>45103</v>
      </c>
      <c r="H1193" s="14" t="s">
        <v>42</v>
      </c>
      <c r="I1193" s="14" t="s">
        <v>23</v>
      </c>
      <c r="J1193" s="14" t="s">
        <v>9</v>
      </c>
      <c r="K1193" s="14" t="s">
        <v>24</v>
      </c>
      <c r="L1193" s="14" t="s">
        <v>17</v>
      </c>
      <c r="M1193" s="14" t="s">
        <v>12</v>
      </c>
      <c r="N1193" s="14" t="s">
        <v>13</v>
      </c>
      <c r="O1193" s="14" t="s">
        <v>14</v>
      </c>
      <c r="P1193" s="14" t="s">
        <v>879</v>
      </c>
      <c r="Q1193" s="12">
        <f t="shared" si="148"/>
        <v>1</v>
      </c>
      <c r="R1193" s="12" cm="1">
        <f t="array" ref="R1193">SUMPRODUCT(($G$2:$G$3117=G1193)*(Q1193&gt;$Q$2:$Q$3117))+1</f>
        <v>1</v>
      </c>
      <c r="S1193" s="12">
        <f t="shared" si="149"/>
        <v>101447</v>
      </c>
      <c r="T1193" cm="1">
        <f t="array" ref="T1193">SUMPRODUCT(($G$2:$G$3117=G1193)*(S1193&gt;$S$2:$S$3117))+1</f>
        <v>1</v>
      </c>
      <c r="U1193" t="str">
        <f t="shared" si="150"/>
        <v xml:space="preserve">Southwell </v>
      </c>
      <c r="V1193">
        <v>0</v>
      </c>
      <c r="W1193" t="s">
        <v>19</v>
      </c>
      <c r="X1193">
        <f t="shared" si="151"/>
        <v>2023</v>
      </c>
    </row>
    <row r="1194" spans="1:24" x14ac:dyDescent="0.25">
      <c r="A1194" s="10" t="str">
        <f t="shared" si="144"/>
        <v/>
      </c>
      <c r="B1194" s="10" t="str">
        <f t="shared" si="145"/>
        <v/>
      </c>
      <c r="C1194" s="10" t="str">
        <f t="shared" si="146"/>
        <v>Afternoon45110</v>
      </c>
      <c r="D1194" s="5" t="str">
        <f>IF('by region'!$C$2="Any","Any",'Fixture list'!W1194)&amp;M1194&amp;IF('by region'!$I$2="Any","Any",N1194)&amp;G1194</f>
        <v>AnyJumpAny45110</v>
      </c>
      <c r="E1194" s="5" t="e">
        <f>IF(I1194=#REF!,'Fixture list'!G1194,"")</f>
        <v>#REF!</v>
      </c>
      <c r="F1194" s="5" t="str">
        <f t="shared" si="147"/>
        <v>451101</v>
      </c>
      <c r="G1194" s="13">
        <v>45110</v>
      </c>
      <c r="H1194" s="14" t="s">
        <v>42</v>
      </c>
      <c r="I1194" s="14" t="s">
        <v>23</v>
      </c>
      <c r="J1194" s="14" t="s">
        <v>9</v>
      </c>
      <c r="K1194" s="14" t="s">
        <v>24</v>
      </c>
      <c r="L1194" s="14" t="s">
        <v>17</v>
      </c>
      <c r="M1194" s="14" t="s">
        <v>12</v>
      </c>
      <c r="N1194" s="14" t="s">
        <v>13</v>
      </c>
      <c r="O1194" s="14" t="s">
        <v>14</v>
      </c>
      <c r="P1194" s="14" t="s">
        <v>912</v>
      </c>
      <c r="Q1194" s="12">
        <f t="shared" si="148"/>
        <v>1</v>
      </c>
      <c r="R1194" s="12" cm="1">
        <f t="array" ref="R1194">SUMPRODUCT(($G$2:$G$3117=G1194)*(Q1194&gt;$Q$2:$Q$3117))+1</f>
        <v>1</v>
      </c>
      <c r="S1194" s="12">
        <f t="shared" si="149"/>
        <v>100917</v>
      </c>
      <c r="T1194" cm="1">
        <f t="array" ref="T1194">SUMPRODUCT(($G$2:$G$3117=G1194)*(S1194&gt;$S$2:$S$3117))+1</f>
        <v>1</v>
      </c>
      <c r="U1194" t="str">
        <f t="shared" si="150"/>
        <v xml:space="preserve">Southwell </v>
      </c>
      <c r="V1194">
        <v>0</v>
      </c>
      <c r="W1194" t="s">
        <v>19</v>
      </c>
      <c r="X1194">
        <f t="shared" si="151"/>
        <v>2023</v>
      </c>
    </row>
    <row r="1195" spans="1:24" x14ac:dyDescent="0.25">
      <c r="A1195" s="10" t="str">
        <f t="shared" si="144"/>
        <v/>
      </c>
      <c r="B1195" s="10" t="str">
        <f t="shared" si="145"/>
        <v/>
      </c>
      <c r="C1195" s="10" t="str">
        <f t="shared" si="146"/>
        <v>Evening45125</v>
      </c>
      <c r="D1195" s="5" t="str">
        <f>IF('by region'!$C$2="Any","Any",'Fixture list'!W1195)&amp;M1195&amp;IF('by region'!$I$2="Any","Any",N1195)&amp;G1195</f>
        <v>AnyJumpAny45125</v>
      </c>
      <c r="E1195" s="5" t="e">
        <f>IF(I1195=#REF!,'Fixture list'!G1195,"")</f>
        <v>#REF!</v>
      </c>
      <c r="F1195" s="5" t="str">
        <f t="shared" si="147"/>
        <v>451254</v>
      </c>
      <c r="G1195" s="13">
        <v>45125</v>
      </c>
      <c r="H1195" s="14" t="s">
        <v>7</v>
      </c>
      <c r="I1195" s="14" t="s">
        <v>23</v>
      </c>
      <c r="J1195" s="14" t="s">
        <v>80</v>
      </c>
      <c r="K1195" s="14" t="s">
        <v>24</v>
      </c>
      <c r="L1195" s="14" t="s">
        <v>17</v>
      </c>
      <c r="M1195" s="14" t="s">
        <v>12</v>
      </c>
      <c r="N1195" s="14" t="s">
        <v>13</v>
      </c>
      <c r="O1195" s="14" t="s">
        <v>14</v>
      </c>
      <c r="P1195" s="14" t="s">
        <v>979</v>
      </c>
      <c r="Q1195" s="12">
        <f t="shared" si="148"/>
        <v>2</v>
      </c>
      <c r="R1195" s="12" cm="1">
        <f t="array" ref="R1195">SUMPRODUCT(($G$2:$G$3117=G1195)*(Q1195&gt;$Q$2:$Q$3117))+1</f>
        <v>3</v>
      </c>
      <c r="S1195" s="12">
        <f t="shared" si="149"/>
        <v>301827</v>
      </c>
      <c r="T1195" cm="1">
        <f t="array" ref="T1195">SUMPRODUCT(($G$2:$G$3117=G1195)*(S1195&gt;$S$2:$S$3117))+1</f>
        <v>4</v>
      </c>
      <c r="U1195" t="str">
        <f t="shared" si="150"/>
        <v>Southwell †</v>
      </c>
      <c r="V1195">
        <v>0</v>
      </c>
      <c r="W1195" t="s">
        <v>30</v>
      </c>
      <c r="X1195">
        <f t="shared" si="151"/>
        <v>2023</v>
      </c>
    </row>
    <row r="1196" spans="1:24" x14ac:dyDescent="0.25">
      <c r="A1196" s="10" t="str">
        <f t="shared" si="144"/>
        <v/>
      </c>
      <c r="B1196" s="10" t="str">
        <f t="shared" si="145"/>
        <v/>
      </c>
      <c r="C1196" s="10" t="str">
        <f t="shared" si="146"/>
        <v>Afternoon45132</v>
      </c>
      <c r="D1196" s="5" t="str">
        <f>IF('by region'!$C$2="Any","Any",'Fixture list'!W1196)&amp;M1196&amp;IF('by region'!$I$2="Any","Any",N1196)&amp;G1196</f>
        <v>AnyJumpAny45132</v>
      </c>
      <c r="E1196" s="5" t="e">
        <f>IF(I1196=#REF!,'Fixture list'!G1196,"")</f>
        <v>#REF!</v>
      </c>
      <c r="F1196" s="5" t="str">
        <f t="shared" si="147"/>
        <v>451322</v>
      </c>
      <c r="G1196" s="13">
        <v>45132</v>
      </c>
      <c r="H1196" s="14" t="s">
        <v>7</v>
      </c>
      <c r="I1196" s="14" t="s">
        <v>23</v>
      </c>
      <c r="J1196" s="14" t="s">
        <v>9</v>
      </c>
      <c r="K1196" s="14" t="s">
        <v>24</v>
      </c>
      <c r="L1196" s="14" t="s">
        <v>17</v>
      </c>
      <c r="M1196" s="14" t="s">
        <v>12</v>
      </c>
      <c r="N1196" s="14" t="s">
        <v>13</v>
      </c>
      <c r="O1196" s="14" t="s">
        <v>14</v>
      </c>
      <c r="P1196" s="14" t="s">
        <v>1013</v>
      </c>
      <c r="Q1196" s="12">
        <f t="shared" si="148"/>
        <v>1</v>
      </c>
      <c r="R1196" s="12" cm="1">
        <f t="array" ref="R1196">SUMPRODUCT(($G$2:$G$3117=G1196)*(Q1196&gt;$Q$2:$Q$3117))+1</f>
        <v>1</v>
      </c>
      <c r="S1196" s="12">
        <f t="shared" si="149"/>
        <v>101750</v>
      </c>
      <c r="T1196" cm="1">
        <f t="array" ref="T1196">SUMPRODUCT(($G$2:$G$3117=G1196)*(S1196&gt;$S$2:$S$3117))+1</f>
        <v>2</v>
      </c>
      <c r="U1196" t="str">
        <f t="shared" si="150"/>
        <v xml:space="preserve">Southwell </v>
      </c>
      <c r="V1196">
        <v>0</v>
      </c>
      <c r="W1196" t="s">
        <v>11</v>
      </c>
      <c r="X1196">
        <f t="shared" si="151"/>
        <v>2023</v>
      </c>
    </row>
    <row r="1197" spans="1:24" x14ac:dyDescent="0.25">
      <c r="A1197" s="10" t="str">
        <f t="shared" si="144"/>
        <v/>
      </c>
      <c r="B1197" s="10" t="str">
        <f t="shared" si="145"/>
        <v/>
      </c>
      <c r="C1197" s="10" t="str">
        <f t="shared" si="146"/>
        <v>Afternoon45158</v>
      </c>
      <c r="D1197" s="5" t="str">
        <f>IF('by region'!$C$2="Any","Any",'Fixture list'!W1197)&amp;M1197&amp;IF('by region'!$I$2="Any","Any",N1197)&amp;G1197</f>
        <v>AnyFlatAny45158</v>
      </c>
      <c r="E1197" s="5" t="e">
        <f>IF(I1197=#REF!,'Fixture list'!G1197,"")</f>
        <v>#REF!</v>
      </c>
      <c r="F1197" s="5" t="str">
        <f t="shared" si="147"/>
        <v>451581</v>
      </c>
      <c r="G1197" s="13">
        <v>45158</v>
      </c>
      <c r="H1197" s="14" t="s">
        <v>40</v>
      </c>
      <c r="I1197" s="14" t="s">
        <v>23</v>
      </c>
      <c r="J1197" s="14" t="s">
        <v>9</v>
      </c>
      <c r="K1197" s="14" t="s">
        <v>24</v>
      </c>
      <c r="L1197" s="14" t="s">
        <v>17</v>
      </c>
      <c r="M1197" s="14" t="s">
        <v>25</v>
      </c>
      <c r="N1197" s="14" t="s">
        <v>26</v>
      </c>
      <c r="O1197" s="14" t="s">
        <v>14</v>
      </c>
      <c r="P1197" s="14" t="s">
        <v>1132</v>
      </c>
      <c r="Q1197" s="12">
        <f t="shared" si="148"/>
        <v>1</v>
      </c>
      <c r="R1197" s="12" cm="1">
        <f t="array" ref="R1197">SUMPRODUCT(($G$2:$G$3117=G1197)*(Q1197&gt;$Q$2:$Q$3117))+1</f>
        <v>1</v>
      </c>
      <c r="S1197" s="12">
        <f t="shared" si="149"/>
        <v>100843</v>
      </c>
      <c r="T1197" cm="1">
        <f t="array" ref="T1197">SUMPRODUCT(($G$2:$G$3117=G1197)*(S1197&gt;$S$2:$S$3117))+1</f>
        <v>1</v>
      </c>
      <c r="U1197" t="str">
        <f t="shared" si="150"/>
        <v xml:space="preserve">SOUTHWELL </v>
      </c>
      <c r="V1197">
        <v>0</v>
      </c>
      <c r="W1197" t="s">
        <v>19</v>
      </c>
      <c r="X1197">
        <f t="shared" si="151"/>
        <v>2023</v>
      </c>
    </row>
    <row r="1198" spans="1:24" x14ac:dyDescent="0.25">
      <c r="A1198" s="10" t="str">
        <f t="shared" si="144"/>
        <v/>
      </c>
      <c r="B1198" s="10" t="str">
        <f t="shared" si="145"/>
        <v/>
      </c>
      <c r="C1198" s="10" t="str">
        <f t="shared" si="146"/>
        <v>Afternoon45166</v>
      </c>
      <c r="D1198" s="5" t="str">
        <f>IF('by region'!$C$2="Any","Any",'Fixture list'!W1198)&amp;M1198&amp;IF('by region'!$I$2="Any","Any",N1198)&amp;G1198</f>
        <v>AnyFlatAny45166</v>
      </c>
      <c r="E1198" s="5" t="e">
        <f>IF(I1198=#REF!,'Fixture list'!G1198,"")</f>
        <v>#REF!</v>
      </c>
      <c r="F1198" s="5" t="str">
        <f t="shared" si="147"/>
        <v>451664</v>
      </c>
      <c r="G1198" s="13">
        <v>45166</v>
      </c>
      <c r="H1198" s="14" t="s">
        <v>42</v>
      </c>
      <c r="I1198" s="14" t="s">
        <v>23</v>
      </c>
      <c r="J1198" s="14" t="s">
        <v>9</v>
      </c>
      <c r="K1198" s="14" t="s">
        <v>24</v>
      </c>
      <c r="L1198" s="14" t="s">
        <v>11</v>
      </c>
      <c r="M1198" s="14" t="s">
        <v>25</v>
      </c>
      <c r="N1198" s="14" t="s">
        <v>26</v>
      </c>
      <c r="O1198" s="14" t="s">
        <v>14</v>
      </c>
      <c r="P1198" s="14" t="s">
        <v>1168</v>
      </c>
      <c r="Q1198" s="12">
        <f t="shared" si="148"/>
        <v>1</v>
      </c>
      <c r="R1198" s="12" cm="1">
        <f t="array" ref="R1198">SUMPRODUCT(($G$2:$G$3117=G1198)*(Q1198&gt;$Q$2:$Q$3117))+1</f>
        <v>1</v>
      </c>
      <c r="S1198" s="12">
        <f t="shared" si="149"/>
        <v>101101</v>
      </c>
      <c r="T1198" cm="1">
        <f t="array" ref="T1198">SUMPRODUCT(($G$2:$G$3117=G1198)*(S1198&gt;$S$2:$S$3117))+1</f>
        <v>4</v>
      </c>
      <c r="U1198" t="str">
        <f t="shared" si="150"/>
        <v xml:space="preserve">SOUTHWELL </v>
      </c>
      <c r="V1198">
        <v>0</v>
      </c>
      <c r="W1198" t="s">
        <v>17</v>
      </c>
      <c r="X1198">
        <f t="shared" si="151"/>
        <v>2023</v>
      </c>
    </row>
    <row r="1199" spans="1:24" x14ac:dyDescent="0.25">
      <c r="A1199" s="10" t="str">
        <f t="shared" si="144"/>
        <v/>
      </c>
      <c r="B1199" s="10" t="str">
        <f t="shared" si="145"/>
        <v/>
      </c>
      <c r="C1199" s="10" t="str">
        <f t="shared" si="146"/>
        <v>Evening45173</v>
      </c>
      <c r="D1199" s="5" t="str">
        <f>IF('by region'!$C$2="Any","Any",'Fixture list'!W1199)&amp;M1199&amp;IF('by region'!$I$2="Any","Any",N1199)&amp;G1199</f>
        <v>AnyFlatAny45173</v>
      </c>
      <c r="E1199" s="5" t="e">
        <f>IF(I1199=#REF!,'Fixture list'!G1199,"")</f>
        <v>#REF!</v>
      </c>
      <c r="F1199" s="5" t="str">
        <f t="shared" si="147"/>
        <v>451733</v>
      </c>
      <c r="G1199" s="13">
        <v>45173</v>
      </c>
      <c r="H1199" s="14" t="s">
        <v>42</v>
      </c>
      <c r="I1199" s="14" t="s">
        <v>23</v>
      </c>
      <c r="J1199" s="14" t="s">
        <v>80</v>
      </c>
      <c r="K1199" s="14" t="s">
        <v>24</v>
      </c>
      <c r="L1199" s="14" t="s">
        <v>30</v>
      </c>
      <c r="M1199" s="14" t="s">
        <v>25</v>
      </c>
      <c r="N1199" s="14" t="s">
        <v>26</v>
      </c>
      <c r="O1199" s="14" t="s">
        <v>14</v>
      </c>
      <c r="P1199" s="14" t="s">
        <v>1201</v>
      </c>
      <c r="Q1199" s="12">
        <f t="shared" si="148"/>
        <v>2</v>
      </c>
      <c r="R1199" s="12" cm="1">
        <f t="array" ref="R1199">SUMPRODUCT(($G$2:$G$3117=G1199)*(Q1199&gt;$Q$2:$Q$3117))+1</f>
        <v>3</v>
      </c>
      <c r="S1199" s="12">
        <f t="shared" si="149"/>
        <v>300712</v>
      </c>
      <c r="T1199" cm="1">
        <f t="array" ref="T1199">SUMPRODUCT(($G$2:$G$3117=G1199)*(S1199&gt;$S$2:$S$3117))+1</f>
        <v>3</v>
      </c>
      <c r="U1199" t="str">
        <f t="shared" si="150"/>
        <v>SOUTHWELL †</v>
      </c>
      <c r="V1199">
        <v>0</v>
      </c>
      <c r="W1199" t="s">
        <v>30</v>
      </c>
      <c r="X1199">
        <f t="shared" si="151"/>
        <v>2023</v>
      </c>
    </row>
    <row r="1200" spans="1:24" x14ac:dyDescent="0.25">
      <c r="A1200" s="10" t="str">
        <f t="shared" si="144"/>
        <v/>
      </c>
      <c r="B1200" s="10" t="str">
        <f t="shared" si="145"/>
        <v/>
      </c>
      <c r="C1200" s="10" t="str">
        <f t="shared" si="146"/>
        <v>Afternoon45202</v>
      </c>
      <c r="D1200" s="5" t="str">
        <f>IF('by region'!$C$2="Any","Any",'Fixture list'!W1200)&amp;M1200&amp;IF('by region'!$I$2="Any","Any",N1200)&amp;G1200</f>
        <v>AnyJumpAny45202</v>
      </c>
      <c r="E1200" s="5" t="e">
        <f>IF(I1200=#REF!,'Fixture list'!G1200,"")</f>
        <v>#REF!</v>
      </c>
      <c r="F1200" s="5" t="str">
        <f t="shared" si="147"/>
        <v>452023</v>
      </c>
      <c r="G1200" s="13">
        <v>45202</v>
      </c>
      <c r="H1200" s="14" t="s">
        <v>7</v>
      </c>
      <c r="I1200" s="14" t="s">
        <v>23</v>
      </c>
      <c r="J1200" s="14" t="s">
        <v>9</v>
      </c>
      <c r="K1200" s="14" t="s">
        <v>24</v>
      </c>
      <c r="L1200" s="14" t="s">
        <v>30</v>
      </c>
      <c r="M1200" s="14" t="s">
        <v>12</v>
      </c>
      <c r="N1200" s="14" t="s">
        <v>13</v>
      </c>
      <c r="O1200" s="14" t="s">
        <v>14</v>
      </c>
      <c r="P1200" s="14" t="s">
        <v>1318</v>
      </c>
      <c r="Q1200" s="12">
        <f t="shared" si="148"/>
        <v>1</v>
      </c>
      <c r="R1200" s="12" cm="1">
        <f t="array" ref="R1200">SUMPRODUCT(($G$2:$G$3117=G1200)*(Q1200&gt;$Q$2:$Q$3117))+1</f>
        <v>1</v>
      </c>
      <c r="S1200" s="12">
        <f t="shared" si="149"/>
        <v>101830</v>
      </c>
      <c r="T1200" cm="1">
        <f t="array" ref="T1200">SUMPRODUCT(($G$2:$G$3117=G1200)*(S1200&gt;$S$2:$S$3117))+1</f>
        <v>3</v>
      </c>
      <c r="U1200" t="str">
        <f t="shared" si="150"/>
        <v xml:space="preserve">Southwell </v>
      </c>
      <c r="V1200">
        <v>0</v>
      </c>
      <c r="W1200" t="s">
        <v>17</v>
      </c>
      <c r="X1200">
        <f t="shared" si="151"/>
        <v>2023</v>
      </c>
    </row>
    <row r="1201" spans="1:24" x14ac:dyDescent="0.25">
      <c r="A1201" s="10" t="str">
        <f t="shared" si="144"/>
        <v/>
      </c>
      <c r="B1201" s="10" t="str">
        <f t="shared" si="145"/>
        <v/>
      </c>
      <c r="C1201" s="10" t="str">
        <f t="shared" si="146"/>
        <v>Afternoon45225</v>
      </c>
      <c r="D1201" s="5" t="str">
        <f>IF('by region'!$C$2="Any","Any",'Fixture list'!W1201)&amp;M1201&amp;IF('by region'!$I$2="Any","Any",N1201)&amp;G1201</f>
        <v>AnyFlatAny45225</v>
      </c>
      <c r="E1201" s="5" t="e">
        <f>IF(I1201=#REF!,'Fixture list'!G1201,"")</f>
        <v>#REF!</v>
      </c>
      <c r="F1201" s="5" t="str">
        <f t="shared" si="147"/>
        <v>452253</v>
      </c>
      <c r="G1201" s="13">
        <v>45225</v>
      </c>
      <c r="H1201" s="14" t="s">
        <v>34</v>
      </c>
      <c r="I1201" s="14" t="s">
        <v>23</v>
      </c>
      <c r="J1201" s="14" t="s">
        <v>9</v>
      </c>
      <c r="K1201" s="14" t="s">
        <v>24</v>
      </c>
      <c r="L1201" s="14" t="s">
        <v>11</v>
      </c>
      <c r="M1201" s="14" t="s">
        <v>25</v>
      </c>
      <c r="N1201" s="14" t="s">
        <v>26</v>
      </c>
      <c r="O1201" s="14" t="s">
        <v>14</v>
      </c>
      <c r="P1201" s="14" t="s">
        <v>1407</v>
      </c>
      <c r="Q1201" s="12">
        <f t="shared" si="148"/>
        <v>1</v>
      </c>
      <c r="R1201" s="12" cm="1">
        <f t="array" ref="R1201">SUMPRODUCT(($G$2:$G$3117=G1201)*(Q1201&gt;$Q$2:$Q$3117))+1</f>
        <v>1</v>
      </c>
      <c r="S1201" s="12">
        <f t="shared" si="149"/>
        <v>101188</v>
      </c>
      <c r="T1201" cm="1">
        <f t="array" ref="T1201">SUMPRODUCT(($G$2:$G$3117=G1201)*(S1201&gt;$S$2:$S$3117))+1</f>
        <v>3</v>
      </c>
      <c r="U1201" t="str">
        <f t="shared" si="150"/>
        <v xml:space="preserve">SOUTHWELL </v>
      </c>
      <c r="V1201">
        <v>0</v>
      </c>
      <c r="W1201" t="s">
        <v>17</v>
      </c>
      <c r="X1201">
        <f t="shared" si="151"/>
        <v>2023</v>
      </c>
    </row>
    <row r="1202" spans="1:24" x14ac:dyDescent="0.25">
      <c r="A1202" s="10" t="str">
        <f t="shared" si="144"/>
        <v/>
      </c>
      <c r="B1202" s="10" t="str">
        <f t="shared" si="145"/>
        <v/>
      </c>
      <c r="C1202" s="10" t="str">
        <f t="shared" si="146"/>
        <v>Afternoon45237</v>
      </c>
      <c r="D1202" s="5" t="str">
        <f>IF('by region'!$C$2="Any","Any",'Fixture list'!W1202)&amp;M1202&amp;IF('by region'!$I$2="Any","Any",N1202)&amp;G1202</f>
        <v>AnyFlatAny45237</v>
      </c>
      <c r="E1202" s="5" t="e">
        <f>IF(I1202=#REF!,'Fixture list'!G1202,"")</f>
        <v>#REF!</v>
      </c>
      <c r="F1202" s="5" t="str">
        <f t="shared" si="147"/>
        <v>452373</v>
      </c>
      <c r="G1202" s="13">
        <v>45237</v>
      </c>
      <c r="H1202" s="14" t="s">
        <v>7</v>
      </c>
      <c r="I1202" s="14" t="s">
        <v>23</v>
      </c>
      <c r="J1202" s="14" t="s">
        <v>9</v>
      </c>
      <c r="K1202" s="14" t="s">
        <v>24</v>
      </c>
      <c r="L1202" s="14" t="s">
        <v>17</v>
      </c>
      <c r="M1202" s="14" t="s">
        <v>25</v>
      </c>
      <c r="N1202" s="14" t="s">
        <v>26</v>
      </c>
      <c r="O1202" s="14" t="s">
        <v>14</v>
      </c>
      <c r="P1202" s="14" t="s">
        <v>1454</v>
      </c>
      <c r="Q1202" s="12">
        <f t="shared" si="148"/>
        <v>1</v>
      </c>
      <c r="R1202" s="12" cm="1">
        <f t="array" ref="R1202">SUMPRODUCT(($G$2:$G$3117=G1202)*(Q1202&gt;$Q$2:$Q$3117))+1</f>
        <v>1</v>
      </c>
      <c r="S1202" s="12">
        <f t="shared" si="149"/>
        <v>110147</v>
      </c>
      <c r="T1202" cm="1">
        <f t="array" ref="T1202">SUMPRODUCT(($G$2:$G$3117=G1202)*(S1202&gt;$S$2:$S$3117))+1</f>
        <v>3</v>
      </c>
      <c r="U1202" t="str">
        <f t="shared" si="150"/>
        <v xml:space="preserve">SOUTHWELL </v>
      </c>
      <c r="V1202">
        <v>0</v>
      </c>
      <c r="W1202" t="s">
        <v>17</v>
      </c>
      <c r="X1202">
        <f t="shared" si="151"/>
        <v>2023</v>
      </c>
    </row>
    <row r="1203" spans="1:24" x14ac:dyDescent="0.25">
      <c r="A1203" s="10" t="str">
        <f t="shared" si="144"/>
        <v/>
      </c>
      <c r="B1203" s="10" t="str">
        <f t="shared" si="145"/>
        <v/>
      </c>
      <c r="C1203" s="10" t="str">
        <f t="shared" si="146"/>
        <v>Afternoon45247</v>
      </c>
      <c r="D1203" s="5" t="str">
        <f>IF('by region'!$C$2="Any","Any",'Fixture list'!W1203)&amp;M1203&amp;IF('by region'!$I$2="Any","Any",N1203)&amp;G1203</f>
        <v>AnyJumpAny45247</v>
      </c>
      <c r="E1203" s="5" t="e">
        <f>IF(I1203=#REF!,'Fixture list'!G1203,"")</f>
        <v>#REF!</v>
      </c>
      <c r="F1203" s="5" t="str">
        <f t="shared" si="147"/>
        <v>452472</v>
      </c>
      <c r="G1203" s="13">
        <v>45247</v>
      </c>
      <c r="H1203" s="14" t="s">
        <v>35</v>
      </c>
      <c r="I1203" s="14" t="s">
        <v>23</v>
      </c>
      <c r="J1203" s="14" t="s">
        <v>9</v>
      </c>
      <c r="K1203" s="14" t="s">
        <v>24</v>
      </c>
      <c r="L1203" s="14" t="s">
        <v>19</v>
      </c>
      <c r="M1203" s="14" t="s">
        <v>12</v>
      </c>
      <c r="N1203" s="14" t="s">
        <v>13</v>
      </c>
      <c r="O1203" s="14" t="s">
        <v>14</v>
      </c>
      <c r="P1203" s="14" t="s">
        <v>1493</v>
      </c>
      <c r="Q1203" s="12">
        <f t="shared" si="148"/>
        <v>1</v>
      </c>
      <c r="R1203" s="12" cm="1">
        <f t="array" ref="R1203">SUMPRODUCT(($G$2:$G$3117=G1203)*(Q1203&gt;$Q$2:$Q$3117))+1</f>
        <v>1</v>
      </c>
      <c r="S1203" s="12">
        <f t="shared" si="149"/>
        <v>101617</v>
      </c>
      <c r="T1203" cm="1">
        <f t="array" ref="T1203">SUMPRODUCT(($G$2:$G$3117=G1203)*(S1203&gt;$S$2:$S$3117))+1</f>
        <v>2</v>
      </c>
      <c r="U1203" t="str">
        <f t="shared" si="150"/>
        <v xml:space="preserve">Southwell </v>
      </c>
      <c r="V1203">
        <v>0</v>
      </c>
      <c r="W1203" t="s">
        <v>19</v>
      </c>
      <c r="X1203">
        <f t="shared" si="151"/>
        <v>2023</v>
      </c>
    </row>
    <row r="1204" spans="1:24" x14ac:dyDescent="0.25">
      <c r="A1204" s="10" t="str">
        <f t="shared" si="144"/>
        <v/>
      </c>
      <c r="B1204" s="10" t="str">
        <f t="shared" si="145"/>
        <v/>
      </c>
      <c r="C1204" s="10" t="str">
        <f t="shared" si="146"/>
        <v>Floodlit45252</v>
      </c>
      <c r="D1204" s="5" t="str">
        <f>IF('by region'!$C$2="Any","Any",'Fixture list'!W1204)&amp;M1204&amp;IF('by region'!$I$2="Any","Any",N1204)&amp;G1204</f>
        <v>AnyFlatAny45252</v>
      </c>
      <c r="E1204" s="5" t="e">
        <f>IF(I1204=#REF!,'Fixture list'!G1204,"")</f>
        <v>#REF!</v>
      </c>
      <c r="F1204" s="5" t="str">
        <f t="shared" si="147"/>
        <v>452524</v>
      </c>
      <c r="G1204" s="13">
        <v>45252</v>
      </c>
      <c r="H1204" s="14" t="s">
        <v>27</v>
      </c>
      <c r="I1204" s="14" t="s">
        <v>23</v>
      </c>
      <c r="J1204" s="14" t="s">
        <v>32</v>
      </c>
      <c r="K1204" s="14" t="s">
        <v>24</v>
      </c>
      <c r="L1204" s="14" t="s">
        <v>19</v>
      </c>
      <c r="M1204" s="14" t="s">
        <v>25</v>
      </c>
      <c r="N1204" s="14" t="s">
        <v>26</v>
      </c>
      <c r="O1204" s="14" t="s">
        <v>14</v>
      </c>
      <c r="P1204" s="14" t="s">
        <v>1509</v>
      </c>
      <c r="Q1204" s="12">
        <f t="shared" si="148"/>
        <v>3</v>
      </c>
      <c r="R1204" s="12" cm="1">
        <f t="array" ref="R1204">SUMPRODUCT(($G$2:$G$3117=G1204)*(Q1204&gt;$Q$2:$Q$3117))+1</f>
        <v>4</v>
      </c>
      <c r="S1204" s="12">
        <f t="shared" si="149"/>
        <v>401520</v>
      </c>
      <c r="T1204" cm="1">
        <f t="array" ref="T1204">SUMPRODUCT(($G$2:$G$3117=G1204)*(S1204&gt;$S$2:$S$3117))+1</f>
        <v>4</v>
      </c>
      <c r="U1204" t="str">
        <f t="shared" si="150"/>
        <v>SOUTHWELL #</v>
      </c>
      <c r="V1204">
        <v>0</v>
      </c>
      <c r="W1204" t="s">
        <v>30</v>
      </c>
      <c r="X1204">
        <f t="shared" si="151"/>
        <v>2023</v>
      </c>
    </row>
    <row r="1205" spans="1:24" x14ac:dyDescent="0.25">
      <c r="A1205" s="10" t="str">
        <f t="shared" si="144"/>
        <v/>
      </c>
      <c r="B1205" s="10" t="str">
        <f t="shared" si="145"/>
        <v/>
      </c>
      <c r="C1205" s="10" t="str">
        <f t="shared" si="146"/>
        <v>Floodlit45254</v>
      </c>
      <c r="D1205" s="5" t="str">
        <f>IF('by region'!$C$2="Any","Any",'Fixture list'!W1205)&amp;M1205&amp;IF('by region'!$I$2="Any","Any",N1205)&amp;G1205</f>
        <v>AnyFlatAny45254</v>
      </c>
      <c r="E1205" s="5" t="e">
        <f>IF(I1205=#REF!,'Fixture list'!G1205,"")</f>
        <v>#REF!</v>
      </c>
      <c r="F1205" s="5" t="str">
        <f t="shared" si="147"/>
        <v>452544</v>
      </c>
      <c r="G1205" s="13">
        <v>45254</v>
      </c>
      <c r="H1205" s="14" t="s">
        <v>35</v>
      </c>
      <c r="I1205" s="14" t="s">
        <v>23</v>
      </c>
      <c r="J1205" s="14" t="s">
        <v>32</v>
      </c>
      <c r="K1205" s="14" t="s">
        <v>24</v>
      </c>
      <c r="L1205" s="14" t="s">
        <v>19</v>
      </c>
      <c r="M1205" s="14" t="s">
        <v>25</v>
      </c>
      <c r="N1205" s="14" t="s">
        <v>26</v>
      </c>
      <c r="O1205" s="14" t="s">
        <v>14</v>
      </c>
      <c r="P1205" s="14" t="s">
        <v>1517</v>
      </c>
      <c r="Q1205" s="12">
        <f t="shared" si="148"/>
        <v>3</v>
      </c>
      <c r="R1205" s="12" cm="1">
        <f t="array" ref="R1205">SUMPRODUCT(($G$2:$G$3117=G1205)*(Q1205&gt;$Q$2:$Q$3117))+1</f>
        <v>4</v>
      </c>
      <c r="S1205" s="12">
        <f t="shared" si="149"/>
        <v>411102</v>
      </c>
      <c r="T1205" cm="1">
        <f t="array" ref="T1205">SUMPRODUCT(($G$2:$G$3117=G1205)*(S1205&gt;$S$2:$S$3117))+1</f>
        <v>4</v>
      </c>
      <c r="U1205" t="str">
        <f t="shared" si="150"/>
        <v>SOUTHWELL #</v>
      </c>
      <c r="V1205">
        <v>0</v>
      </c>
      <c r="W1205" t="s">
        <v>17</v>
      </c>
      <c r="X1205">
        <f t="shared" si="151"/>
        <v>2023</v>
      </c>
    </row>
    <row r="1206" spans="1:24" x14ac:dyDescent="0.25">
      <c r="A1206" s="10" t="str">
        <f t="shared" si="144"/>
        <v/>
      </c>
      <c r="B1206" s="10" t="str">
        <f t="shared" si="145"/>
        <v/>
      </c>
      <c r="C1206" s="10" t="str">
        <f t="shared" si="146"/>
        <v>Afternoon45258</v>
      </c>
      <c r="D1206" s="5" t="str">
        <f>IF('by region'!$C$2="Any","Any",'Fixture list'!W1206)&amp;M1206&amp;IF('by region'!$I$2="Any","Any",N1206)&amp;G1206</f>
        <v>AnyJumpAny45258</v>
      </c>
      <c r="E1206" s="5" t="e">
        <f>IF(I1206=#REF!,'Fixture list'!G1206,"")</f>
        <v>#REF!</v>
      </c>
      <c r="F1206" s="5" t="str">
        <f t="shared" si="147"/>
        <v>452582</v>
      </c>
      <c r="G1206" s="13">
        <v>45258</v>
      </c>
      <c r="H1206" s="14" t="s">
        <v>7</v>
      </c>
      <c r="I1206" s="14" t="s">
        <v>23</v>
      </c>
      <c r="J1206" s="14" t="s">
        <v>9</v>
      </c>
      <c r="K1206" s="14" t="s">
        <v>24</v>
      </c>
      <c r="L1206" s="14" t="s">
        <v>30</v>
      </c>
      <c r="M1206" s="14" t="s">
        <v>12</v>
      </c>
      <c r="N1206" s="14" t="s">
        <v>13</v>
      </c>
      <c r="O1206" s="14" t="s">
        <v>14</v>
      </c>
      <c r="P1206" s="14" t="s">
        <v>1531</v>
      </c>
      <c r="Q1206" s="12">
        <f t="shared" si="148"/>
        <v>1</v>
      </c>
      <c r="R1206" s="12" cm="1">
        <f t="array" ref="R1206">SUMPRODUCT(($G$2:$G$3117=G1206)*(Q1206&gt;$Q$2:$Q$3117))+1</f>
        <v>1</v>
      </c>
      <c r="S1206" s="12">
        <f t="shared" si="149"/>
        <v>101646</v>
      </c>
      <c r="T1206" cm="1">
        <f t="array" ref="T1206">SUMPRODUCT(($G$2:$G$3117=G1206)*(S1206&gt;$S$2:$S$3117))+1</f>
        <v>2</v>
      </c>
      <c r="U1206" t="str">
        <f t="shared" si="150"/>
        <v xml:space="preserve">Southwell </v>
      </c>
      <c r="V1206">
        <v>0</v>
      </c>
      <c r="W1206" t="s">
        <v>11</v>
      </c>
      <c r="X1206">
        <f t="shared" si="151"/>
        <v>2023</v>
      </c>
    </row>
    <row r="1207" spans="1:24" x14ac:dyDescent="0.25">
      <c r="A1207" s="10" t="str">
        <f t="shared" si="144"/>
        <v/>
      </c>
      <c r="B1207" s="10" t="str">
        <f t="shared" si="145"/>
        <v/>
      </c>
      <c r="C1207" s="10" t="str">
        <f t="shared" si="146"/>
        <v>Afternoon45265</v>
      </c>
      <c r="D1207" s="5" t="str">
        <f>IF('by region'!$C$2="Any","Any",'Fixture list'!W1207)&amp;M1207&amp;IF('by region'!$I$2="Any","Any",N1207)&amp;G1207</f>
        <v>AnyJumpAny45265</v>
      </c>
      <c r="E1207" s="5" t="e">
        <f>IF(I1207=#REF!,'Fixture list'!G1207,"")</f>
        <v>#REF!</v>
      </c>
      <c r="F1207" s="5" t="str">
        <f t="shared" si="147"/>
        <v>452651</v>
      </c>
      <c r="G1207" s="13">
        <v>45265</v>
      </c>
      <c r="H1207" s="14" t="s">
        <v>7</v>
      </c>
      <c r="I1207" s="14" t="s">
        <v>23</v>
      </c>
      <c r="J1207" s="14" t="s">
        <v>9</v>
      </c>
      <c r="K1207" s="14" t="s">
        <v>24</v>
      </c>
      <c r="L1207" s="14" t="s">
        <v>30</v>
      </c>
      <c r="M1207" s="14" t="s">
        <v>12</v>
      </c>
      <c r="N1207" s="14" t="s">
        <v>13</v>
      </c>
      <c r="O1207" s="14" t="s">
        <v>14</v>
      </c>
      <c r="P1207" s="14" t="s">
        <v>1553</v>
      </c>
      <c r="Q1207" s="12">
        <f t="shared" si="148"/>
        <v>1</v>
      </c>
      <c r="R1207" s="12" cm="1">
        <f t="array" ref="R1207">SUMPRODUCT(($G$2:$G$3117=G1207)*(Q1207&gt;$Q$2:$Q$3117))+1</f>
        <v>1</v>
      </c>
      <c r="S1207" s="12">
        <f t="shared" si="149"/>
        <v>101843</v>
      </c>
      <c r="T1207" cm="1">
        <f t="array" ref="T1207">SUMPRODUCT(($G$2:$G$3117=G1207)*(S1207&gt;$S$2:$S$3117))+1</f>
        <v>1</v>
      </c>
      <c r="U1207" t="str">
        <f t="shared" si="150"/>
        <v xml:space="preserve">Southwell </v>
      </c>
      <c r="V1207">
        <v>0</v>
      </c>
      <c r="W1207" t="s">
        <v>30</v>
      </c>
      <c r="X1207">
        <f t="shared" si="151"/>
        <v>2023</v>
      </c>
    </row>
    <row r="1208" spans="1:24" x14ac:dyDescent="0.25">
      <c r="A1208" s="10" t="str">
        <f t="shared" si="144"/>
        <v/>
      </c>
      <c r="B1208" s="10" t="str">
        <f t="shared" si="145"/>
        <v/>
      </c>
      <c r="C1208" s="10" t="str">
        <f t="shared" si="146"/>
        <v>Floodlit45272</v>
      </c>
      <c r="D1208" s="5" t="str">
        <f>IF('by region'!$C$2="Any","Any",'Fixture list'!W1208)&amp;M1208&amp;IF('by region'!$I$2="Any","Any",N1208)&amp;G1208</f>
        <v>AnyFlatAny45272</v>
      </c>
      <c r="E1208" s="5" t="e">
        <f>IF(I1208=#REF!,'Fixture list'!G1208,"")</f>
        <v>#REF!</v>
      </c>
      <c r="F1208" s="5" t="str">
        <f t="shared" si="147"/>
        <v>452723</v>
      </c>
      <c r="G1208" s="13">
        <v>45272</v>
      </c>
      <c r="H1208" s="14" t="s">
        <v>7</v>
      </c>
      <c r="I1208" s="14" t="s">
        <v>23</v>
      </c>
      <c r="J1208" s="14" t="s">
        <v>32</v>
      </c>
      <c r="K1208" s="14" t="s">
        <v>24</v>
      </c>
      <c r="L1208" s="14" t="s">
        <v>19</v>
      </c>
      <c r="M1208" s="14" t="s">
        <v>25</v>
      </c>
      <c r="N1208" s="14" t="s">
        <v>26</v>
      </c>
      <c r="O1208" s="14" t="s">
        <v>14</v>
      </c>
      <c r="P1208" s="14" t="s">
        <v>1576</v>
      </c>
      <c r="Q1208" s="12">
        <f t="shared" si="148"/>
        <v>3</v>
      </c>
      <c r="R1208" s="12" cm="1">
        <f t="array" ref="R1208">SUMPRODUCT(($G$2:$G$3117=G1208)*(Q1208&gt;$Q$2:$Q$3117))+1</f>
        <v>3</v>
      </c>
      <c r="S1208" s="12">
        <f t="shared" si="149"/>
        <v>311104</v>
      </c>
      <c r="T1208" cm="1">
        <f t="array" ref="T1208">SUMPRODUCT(($G$2:$G$3117=G1208)*(S1208&gt;$S$2:$S$3117))+1</f>
        <v>3</v>
      </c>
      <c r="U1208" t="str">
        <f t="shared" si="150"/>
        <v>SOUTHWELL #</v>
      </c>
      <c r="V1208">
        <v>0</v>
      </c>
      <c r="W1208" t="s">
        <v>19</v>
      </c>
      <c r="X1208">
        <f t="shared" si="151"/>
        <v>2023</v>
      </c>
    </row>
    <row r="1209" spans="1:24" x14ac:dyDescent="0.25">
      <c r="A1209" s="10" t="str">
        <f t="shared" si="144"/>
        <v/>
      </c>
      <c r="B1209" s="10" t="str">
        <f t="shared" si="145"/>
        <v/>
      </c>
      <c r="C1209" s="10" t="str">
        <f t="shared" si="146"/>
        <v>Afternoon45277</v>
      </c>
      <c r="D1209" s="5" t="str">
        <f>IF('by region'!$C$2="Any","Any",'Fixture list'!W1209)&amp;M1209&amp;IF('by region'!$I$2="Any","Any",N1209)&amp;G1209</f>
        <v>AnyJumpAny45277</v>
      </c>
      <c r="E1209" s="5" t="e">
        <f>IF(I1209=#REF!,'Fixture list'!G1209,"")</f>
        <v>#REF!</v>
      </c>
      <c r="F1209" s="5" t="str">
        <f t="shared" si="147"/>
        <v>452772</v>
      </c>
      <c r="G1209" s="13">
        <v>45277</v>
      </c>
      <c r="H1209" s="14" t="s">
        <v>40</v>
      </c>
      <c r="I1209" s="14" t="s">
        <v>23</v>
      </c>
      <c r="J1209" s="14" t="s">
        <v>9</v>
      </c>
      <c r="K1209" s="14" t="s">
        <v>24</v>
      </c>
      <c r="L1209" s="14" t="s">
        <v>17</v>
      </c>
      <c r="M1209" s="14" t="s">
        <v>12</v>
      </c>
      <c r="N1209" s="14" t="s">
        <v>13</v>
      </c>
      <c r="O1209" s="14" t="s">
        <v>14</v>
      </c>
      <c r="P1209" s="14" t="s">
        <v>1597</v>
      </c>
      <c r="Q1209" s="12">
        <f t="shared" si="148"/>
        <v>1</v>
      </c>
      <c r="R1209" s="12" cm="1">
        <f t="array" ref="R1209">SUMPRODUCT(($G$2:$G$3117=G1209)*(Q1209&gt;$Q$2:$Q$3117))+1</f>
        <v>1</v>
      </c>
      <c r="S1209" s="12">
        <f t="shared" si="149"/>
        <v>110384</v>
      </c>
      <c r="T1209" cm="1">
        <f t="array" ref="T1209">SUMPRODUCT(($G$2:$G$3117=G1209)*(S1209&gt;$S$2:$S$3117))+1</f>
        <v>2</v>
      </c>
      <c r="U1209" t="str">
        <f t="shared" si="150"/>
        <v xml:space="preserve">Southwell </v>
      </c>
      <c r="V1209">
        <v>0</v>
      </c>
      <c r="W1209" t="s">
        <v>11</v>
      </c>
      <c r="X1209">
        <f t="shared" si="151"/>
        <v>2023</v>
      </c>
    </row>
    <row r="1210" spans="1:24" x14ac:dyDescent="0.25">
      <c r="A1210" s="10" t="str">
        <f t="shared" si="144"/>
        <v/>
      </c>
      <c r="B1210" s="10" t="str">
        <f t="shared" si="145"/>
        <v/>
      </c>
      <c r="C1210" s="10" t="str">
        <f t="shared" si="146"/>
        <v>Afternoon45281</v>
      </c>
      <c r="D1210" s="5" t="str">
        <f>IF('by region'!$C$2="Any","Any",'Fixture list'!W1210)&amp;M1210&amp;IF('by region'!$I$2="Any","Any",N1210)&amp;G1210</f>
        <v>AnyFlatAny45281</v>
      </c>
      <c r="E1210" s="5" t="e">
        <f>IF(I1210=#REF!,'Fixture list'!G1210,"")</f>
        <v>#REF!</v>
      </c>
      <c r="F1210" s="5" t="str">
        <f t="shared" si="147"/>
        <v>452812</v>
      </c>
      <c r="G1210" s="13">
        <v>45281</v>
      </c>
      <c r="H1210" s="14" t="s">
        <v>34</v>
      </c>
      <c r="I1210" s="14" t="s">
        <v>23</v>
      </c>
      <c r="J1210" s="14" t="s">
        <v>9</v>
      </c>
      <c r="K1210" s="14" t="s">
        <v>24</v>
      </c>
      <c r="L1210" s="14" t="s">
        <v>19</v>
      </c>
      <c r="M1210" s="14" t="s">
        <v>25</v>
      </c>
      <c r="N1210" s="14" t="s">
        <v>26</v>
      </c>
      <c r="O1210" s="14" t="s">
        <v>14</v>
      </c>
      <c r="P1210" s="14" t="s">
        <v>1610</v>
      </c>
      <c r="Q1210" s="12">
        <f t="shared" si="148"/>
        <v>1</v>
      </c>
      <c r="R1210" s="12" cm="1">
        <f t="array" ref="R1210">SUMPRODUCT(($G$2:$G$3117=G1210)*(Q1210&gt;$Q$2:$Q$3117))+1</f>
        <v>1</v>
      </c>
      <c r="S1210" s="12">
        <f t="shared" si="149"/>
        <v>111509</v>
      </c>
      <c r="T1210" cm="1">
        <f t="array" ref="T1210">SUMPRODUCT(($G$2:$G$3117=G1210)*(S1210&gt;$S$2:$S$3117))+1</f>
        <v>2</v>
      </c>
      <c r="U1210" t="str">
        <f t="shared" si="150"/>
        <v xml:space="preserve">SOUTHWELL </v>
      </c>
      <c r="V1210">
        <v>0</v>
      </c>
      <c r="W1210" t="s">
        <v>19</v>
      </c>
      <c r="X1210">
        <f t="shared" si="151"/>
        <v>2023</v>
      </c>
    </row>
    <row r="1211" spans="1:24" x14ac:dyDescent="0.25">
      <c r="A1211" s="10" t="str">
        <f t="shared" si="144"/>
        <v/>
      </c>
      <c r="B1211" s="10" t="str">
        <f t="shared" si="145"/>
        <v/>
      </c>
      <c r="C1211" s="10" t="str">
        <f t="shared" si="146"/>
        <v>Afternoon45282</v>
      </c>
      <c r="D1211" s="5" t="str">
        <f>IF('by region'!$C$2="Any","Any",'Fixture list'!W1211)&amp;M1211&amp;IF('by region'!$I$2="Any","Any",N1211)&amp;G1211</f>
        <v>AnyFlatAny45282</v>
      </c>
      <c r="E1211" s="5" t="e">
        <f>IF(I1211=#REF!,'Fixture list'!G1211,"")</f>
        <v>#REF!</v>
      </c>
      <c r="F1211" s="5" t="str">
        <f t="shared" si="147"/>
        <v>452822</v>
      </c>
      <c r="G1211" s="13">
        <v>45282</v>
      </c>
      <c r="H1211" s="14" t="s">
        <v>35</v>
      </c>
      <c r="I1211" s="14" t="s">
        <v>23</v>
      </c>
      <c r="J1211" s="14" t="s">
        <v>9</v>
      </c>
      <c r="K1211" s="14" t="s">
        <v>24</v>
      </c>
      <c r="L1211" s="14" t="s">
        <v>19</v>
      </c>
      <c r="M1211" s="14" t="s">
        <v>25</v>
      </c>
      <c r="N1211" s="14" t="s">
        <v>26</v>
      </c>
      <c r="O1211" s="14" t="s">
        <v>14</v>
      </c>
      <c r="P1211" s="14" t="s">
        <v>1614</v>
      </c>
      <c r="Q1211" s="12">
        <f t="shared" si="148"/>
        <v>1</v>
      </c>
      <c r="R1211" s="12" cm="1">
        <f t="array" ref="R1211">SUMPRODUCT(($G$2:$G$3117=G1211)*(Q1211&gt;$Q$2:$Q$3117))+1</f>
        <v>1</v>
      </c>
      <c r="S1211" s="12">
        <f t="shared" si="149"/>
        <v>101555</v>
      </c>
      <c r="T1211" cm="1">
        <f t="array" ref="T1211">SUMPRODUCT(($G$2:$G$3117=G1211)*(S1211&gt;$S$2:$S$3117))+1</f>
        <v>2</v>
      </c>
      <c r="U1211" t="str">
        <f t="shared" si="150"/>
        <v xml:space="preserve">SOUTHWELL </v>
      </c>
      <c r="V1211">
        <v>0</v>
      </c>
      <c r="W1211" t="s">
        <v>30</v>
      </c>
      <c r="X1211">
        <f t="shared" si="151"/>
        <v>2023</v>
      </c>
    </row>
    <row r="1212" spans="1:24" x14ac:dyDescent="0.25">
      <c r="A1212" s="10" t="str">
        <f t="shared" si="144"/>
        <v/>
      </c>
      <c r="B1212" s="10" t="str">
        <f t="shared" si="145"/>
        <v/>
      </c>
      <c r="C1212" s="10" t="str">
        <f t="shared" si="146"/>
        <v>Floodlit45289</v>
      </c>
      <c r="D1212" s="5" t="str">
        <f>IF('by region'!$C$2="Any","Any",'Fixture list'!W1212)&amp;M1212&amp;IF('by region'!$I$2="Any","Any",N1212)&amp;G1212</f>
        <v>AnyFlatAny45289</v>
      </c>
      <c r="E1212" s="5" t="e">
        <f>IF(I1212=#REF!,'Fixture list'!G1212,"")</f>
        <v>#REF!</v>
      </c>
      <c r="F1212" s="5" t="str">
        <f t="shared" si="147"/>
        <v>452893</v>
      </c>
      <c r="G1212" s="13">
        <v>45289</v>
      </c>
      <c r="H1212" s="14" t="s">
        <v>35</v>
      </c>
      <c r="I1212" s="14" t="s">
        <v>23</v>
      </c>
      <c r="J1212" s="14" t="s">
        <v>32</v>
      </c>
      <c r="K1212" s="14" t="s">
        <v>24</v>
      </c>
      <c r="L1212" s="14" t="s">
        <v>11</v>
      </c>
      <c r="M1212" s="14" t="s">
        <v>25</v>
      </c>
      <c r="N1212" s="14" t="s">
        <v>26</v>
      </c>
      <c r="O1212" s="14" t="s">
        <v>14</v>
      </c>
      <c r="P1212" s="14" t="s">
        <v>1636</v>
      </c>
      <c r="Q1212" s="12">
        <f t="shared" si="148"/>
        <v>3</v>
      </c>
      <c r="R1212" s="12" cm="1">
        <f t="array" ref="R1212">SUMPRODUCT(($G$2:$G$3117=G1212)*(Q1212&gt;$Q$2:$Q$3117))+1</f>
        <v>3</v>
      </c>
      <c r="S1212" s="12">
        <f t="shared" si="149"/>
        <v>311866</v>
      </c>
      <c r="T1212" cm="1">
        <f t="array" ref="T1212">SUMPRODUCT(($G$2:$G$3117=G1212)*(S1212&gt;$S$2:$S$3117))+1</f>
        <v>3</v>
      </c>
      <c r="U1212" t="str">
        <f t="shared" si="150"/>
        <v>SOUTHWELL #</v>
      </c>
      <c r="V1212">
        <v>0</v>
      </c>
      <c r="W1212" t="s">
        <v>17</v>
      </c>
      <c r="X1212">
        <f t="shared" si="151"/>
        <v>2023</v>
      </c>
    </row>
    <row r="1213" spans="1:24" x14ac:dyDescent="0.25">
      <c r="A1213" s="10" t="str">
        <f t="shared" si="144"/>
        <v/>
      </c>
      <c r="B1213" s="10" t="str">
        <f t="shared" si="145"/>
        <v/>
      </c>
      <c r="C1213" s="10" t="str">
        <f t="shared" si="146"/>
        <v>Afternoon44998</v>
      </c>
      <c r="D1213" s="5" t="str">
        <f>IF('by region'!$C$2="Any","Any",'Fixture list'!W1213)&amp;M1213&amp;IF('by region'!$I$2="Any","Any",N1213)&amp;G1213</f>
        <v>AnyJumpAny44998</v>
      </c>
      <c r="E1213" s="5" t="e">
        <f>IF(I1213=#REF!,'Fixture list'!G1213,"")</f>
        <v>#REF!</v>
      </c>
      <c r="F1213" s="5" t="str">
        <f t="shared" si="147"/>
        <v>449982</v>
      </c>
      <c r="G1213" s="13">
        <v>44998</v>
      </c>
      <c r="H1213" s="14" t="s">
        <v>42</v>
      </c>
      <c r="I1213" s="14" t="s">
        <v>66</v>
      </c>
      <c r="J1213" s="14" t="s">
        <v>9</v>
      </c>
      <c r="K1213" s="14" t="s">
        <v>10</v>
      </c>
      <c r="L1213" s="14" t="s">
        <v>17</v>
      </c>
      <c r="M1213" s="14" t="s">
        <v>12</v>
      </c>
      <c r="N1213" s="14" t="s">
        <v>13</v>
      </c>
      <c r="O1213" s="14" t="s">
        <v>14</v>
      </c>
      <c r="P1213" s="14" t="s">
        <v>419</v>
      </c>
      <c r="Q1213" s="12">
        <f t="shared" si="148"/>
        <v>1</v>
      </c>
      <c r="R1213" s="12" cm="1">
        <f t="array" ref="R1213">SUMPRODUCT(($G$2:$G$3117=G1213)*(Q1213&gt;$Q$2:$Q$3117))+1</f>
        <v>1</v>
      </c>
      <c r="S1213" s="12">
        <f t="shared" si="149"/>
        <v>101581</v>
      </c>
      <c r="T1213" cm="1">
        <f t="array" ref="T1213">SUMPRODUCT(($G$2:$G$3117=G1213)*(S1213&gt;$S$2:$S$3117))+1</f>
        <v>2</v>
      </c>
      <c r="U1213" t="str">
        <f t="shared" si="150"/>
        <v xml:space="preserve">Stratford-On-Avon </v>
      </c>
      <c r="V1213">
        <v>0</v>
      </c>
      <c r="W1213" t="s">
        <v>11</v>
      </c>
      <c r="X1213">
        <f t="shared" si="151"/>
        <v>2023</v>
      </c>
    </row>
    <row r="1214" spans="1:24" x14ac:dyDescent="0.25">
      <c r="A1214" s="10" t="str">
        <f t="shared" si="144"/>
        <v/>
      </c>
      <c r="B1214" s="10" t="str">
        <f t="shared" si="145"/>
        <v/>
      </c>
      <c r="C1214" s="10" t="str">
        <f t="shared" si="146"/>
        <v>Afternoon45017</v>
      </c>
      <c r="D1214" s="5" t="str">
        <f>IF('by region'!$C$2="Any","Any",'Fixture list'!W1214)&amp;M1214&amp;IF('by region'!$I$2="Any","Any",N1214)&amp;G1214</f>
        <v>AnyJumpAny45017</v>
      </c>
      <c r="E1214" s="5" t="e">
        <f>IF(I1214=#REF!,'Fixture list'!G1214,"")</f>
        <v>#REF!</v>
      </c>
      <c r="F1214" s="5" t="str">
        <f t="shared" si="147"/>
        <v>450174</v>
      </c>
      <c r="G1214" s="13">
        <v>45017</v>
      </c>
      <c r="H1214" s="14" t="s">
        <v>37</v>
      </c>
      <c r="I1214" s="14" t="s">
        <v>66</v>
      </c>
      <c r="J1214" s="14" t="s">
        <v>9</v>
      </c>
      <c r="K1214" s="14" t="s">
        <v>10</v>
      </c>
      <c r="L1214" s="14" t="s">
        <v>17</v>
      </c>
      <c r="M1214" s="14" t="s">
        <v>12</v>
      </c>
      <c r="N1214" s="14" t="s">
        <v>13</v>
      </c>
      <c r="O1214" s="14" t="s">
        <v>14</v>
      </c>
      <c r="P1214" s="14" t="s">
        <v>489</v>
      </c>
      <c r="Q1214" s="12">
        <f t="shared" si="148"/>
        <v>1</v>
      </c>
      <c r="R1214" s="12" cm="1">
        <f t="array" ref="R1214">SUMPRODUCT(($G$2:$G$3117=G1214)*(Q1214&gt;$Q$2:$Q$3117))+1</f>
        <v>1</v>
      </c>
      <c r="S1214" s="12">
        <f t="shared" si="149"/>
        <v>101574</v>
      </c>
      <c r="T1214" cm="1">
        <f t="array" ref="T1214">SUMPRODUCT(($G$2:$G$3117=G1214)*(S1214&gt;$S$2:$S$3117))+1</f>
        <v>4</v>
      </c>
      <c r="U1214" t="str">
        <f t="shared" si="150"/>
        <v xml:space="preserve">Stratford-On-Avon </v>
      </c>
      <c r="V1214">
        <v>0</v>
      </c>
      <c r="W1214" t="s">
        <v>11</v>
      </c>
      <c r="X1214">
        <f t="shared" si="151"/>
        <v>2023</v>
      </c>
    </row>
    <row r="1215" spans="1:24" x14ac:dyDescent="0.25">
      <c r="A1215" s="10" t="str">
        <f t="shared" si="144"/>
        <v/>
      </c>
      <c r="B1215" s="10" t="str">
        <f t="shared" si="145"/>
        <v/>
      </c>
      <c r="C1215" s="10" t="str">
        <f t="shared" si="146"/>
        <v>Afternoon45039</v>
      </c>
      <c r="D1215" s="5" t="str">
        <f>IF('by region'!$C$2="Any","Any",'Fixture list'!W1215)&amp;M1215&amp;IF('by region'!$I$2="Any","Any",N1215)&amp;G1215</f>
        <v>AnyJumpAny45039</v>
      </c>
      <c r="E1215" s="5" t="e">
        <f>IF(I1215=#REF!,'Fixture list'!G1215,"")</f>
        <v>#REF!</v>
      </c>
      <c r="F1215" s="5" t="str">
        <f t="shared" si="147"/>
        <v>450391</v>
      </c>
      <c r="G1215" s="13">
        <v>45039</v>
      </c>
      <c r="H1215" s="14" t="s">
        <v>40</v>
      </c>
      <c r="I1215" s="14" t="s">
        <v>66</v>
      </c>
      <c r="J1215" s="14" t="s">
        <v>9</v>
      </c>
      <c r="K1215" s="14" t="s">
        <v>10</v>
      </c>
      <c r="L1215" s="14" t="s">
        <v>17</v>
      </c>
      <c r="M1215" s="14" t="s">
        <v>12</v>
      </c>
      <c r="N1215" s="14" t="s">
        <v>13</v>
      </c>
      <c r="O1215" s="14" t="s">
        <v>14</v>
      </c>
      <c r="P1215" s="14" t="s">
        <v>574</v>
      </c>
      <c r="Q1215" s="12">
        <f t="shared" si="148"/>
        <v>1</v>
      </c>
      <c r="R1215" s="12" cm="1">
        <f t="array" ref="R1215">SUMPRODUCT(($G$2:$G$3117=G1215)*(Q1215&gt;$Q$2:$Q$3117))+1</f>
        <v>1</v>
      </c>
      <c r="S1215" s="12">
        <f t="shared" si="149"/>
        <v>101572</v>
      </c>
      <c r="T1215" cm="1">
        <f t="array" ref="T1215">SUMPRODUCT(($G$2:$G$3117=G1215)*(S1215&gt;$S$2:$S$3117))+1</f>
        <v>1</v>
      </c>
      <c r="U1215" t="str">
        <f t="shared" si="150"/>
        <v xml:space="preserve">Stratford-On-Avon </v>
      </c>
      <c r="V1215">
        <v>0</v>
      </c>
      <c r="W1215" t="s">
        <v>17</v>
      </c>
      <c r="X1215">
        <f t="shared" si="151"/>
        <v>2023</v>
      </c>
    </row>
    <row r="1216" spans="1:24" x14ac:dyDescent="0.25">
      <c r="A1216" s="10" t="str">
        <f t="shared" si="144"/>
        <v/>
      </c>
      <c r="B1216" s="10" t="str">
        <f t="shared" si="145"/>
        <v/>
      </c>
      <c r="C1216" s="10" t="str">
        <f t="shared" si="146"/>
        <v>Afternoon45067</v>
      </c>
      <c r="D1216" s="5" t="str">
        <f>IF('by region'!$C$2="Any","Any",'Fixture list'!W1216)&amp;M1216&amp;IF('by region'!$I$2="Any","Any",N1216)&amp;G1216</f>
        <v>AnyJumpAny45067</v>
      </c>
      <c r="E1216" s="5" t="e">
        <f>IF(I1216=#REF!,'Fixture list'!G1216,"")</f>
        <v>#REF!</v>
      </c>
      <c r="F1216" s="5" t="str">
        <f t="shared" si="147"/>
        <v>450672</v>
      </c>
      <c r="G1216" s="13">
        <v>45067</v>
      </c>
      <c r="H1216" s="14" t="s">
        <v>40</v>
      </c>
      <c r="I1216" s="14" t="s">
        <v>66</v>
      </c>
      <c r="J1216" s="14" t="s">
        <v>9</v>
      </c>
      <c r="K1216" s="14" t="s">
        <v>10</v>
      </c>
      <c r="L1216" s="14" t="s">
        <v>17</v>
      </c>
      <c r="M1216" s="14" t="s">
        <v>12</v>
      </c>
      <c r="N1216" s="14" t="s">
        <v>13</v>
      </c>
      <c r="O1216" s="14" t="s">
        <v>14</v>
      </c>
      <c r="P1216" s="14" t="s">
        <v>704</v>
      </c>
      <c r="Q1216" s="12">
        <f t="shared" si="148"/>
        <v>1</v>
      </c>
      <c r="R1216" s="12" cm="1">
        <f t="array" ref="R1216">SUMPRODUCT(($G$2:$G$3117=G1216)*(Q1216&gt;$Q$2:$Q$3117))+1</f>
        <v>1</v>
      </c>
      <c r="S1216" s="12">
        <f t="shared" si="149"/>
        <v>101568</v>
      </c>
      <c r="T1216" cm="1">
        <f t="array" ref="T1216">SUMPRODUCT(($G$2:$G$3117=G1216)*(S1216&gt;$S$2:$S$3117))+1</f>
        <v>2</v>
      </c>
      <c r="U1216" t="str">
        <f t="shared" si="150"/>
        <v xml:space="preserve">Stratford-On-Avon </v>
      </c>
      <c r="V1216">
        <v>0</v>
      </c>
      <c r="W1216" t="s">
        <v>19</v>
      </c>
      <c r="X1216">
        <f t="shared" si="151"/>
        <v>2023</v>
      </c>
    </row>
    <row r="1217" spans="1:24" x14ac:dyDescent="0.25">
      <c r="A1217" s="10" t="str">
        <f t="shared" si="144"/>
        <v/>
      </c>
      <c r="B1217" s="10" t="str">
        <f t="shared" si="145"/>
        <v/>
      </c>
      <c r="C1217" s="10" t="str">
        <f t="shared" si="146"/>
        <v>Evening45079</v>
      </c>
      <c r="D1217" s="5" t="str">
        <f>IF('by region'!$C$2="Any","Any",'Fixture list'!W1217)&amp;M1217&amp;IF('by region'!$I$2="Any","Any",N1217)&amp;G1217</f>
        <v>AnyJumpAny45079</v>
      </c>
      <c r="E1217" s="5" t="e">
        <f>IF(I1217=#REF!,'Fixture list'!G1217,"")</f>
        <v>#REF!</v>
      </c>
      <c r="F1217" s="5" t="str">
        <f t="shared" si="147"/>
        <v>450795</v>
      </c>
      <c r="G1217" s="13">
        <v>45079</v>
      </c>
      <c r="H1217" s="14" t="s">
        <v>35</v>
      </c>
      <c r="I1217" s="14" t="s">
        <v>66</v>
      </c>
      <c r="J1217" s="14" t="s">
        <v>80</v>
      </c>
      <c r="K1217" s="14" t="s">
        <v>10</v>
      </c>
      <c r="L1217" s="14" t="s">
        <v>17</v>
      </c>
      <c r="M1217" s="14" t="s">
        <v>12</v>
      </c>
      <c r="N1217" s="14" t="s">
        <v>13</v>
      </c>
      <c r="O1217" s="14" t="s">
        <v>14</v>
      </c>
      <c r="P1217" s="14" t="s">
        <v>765</v>
      </c>
      <c r="Q1217" s="12">
        <f t="shared" si="148"/>
        <v>2</v>
      </c>
      <c r="R1217" s="12" cm="1">
        <f t="array" ref="R1217">SUMPRODUCT(($G$2:$G$3117=G1217)*(Q1217&gt;$Q$2:$Q$3117))+1</f>
        <v>4</v>
      </c>
      <c r="S1217" s="12">
        <f t="shared" si="149"/>
        <v>401575</v>
      </c>
      <c r="T1217" cm="1">
        <f t="array" ref="T1217">SUMPRODUCT(($G$2:$G$3117=G1217)*(S1217&gt;$S$2:$S$3117))+1</f>
        <v>5</v>
      </c>
      <c r="U1217" t="str">
        <f t="shared" si="150"/>
        <v>Stratford-On-Avon †</v>
      </c>
      <c r="V1217">
        <v>0</v>
      </c>
      <c r="W1217" t="s">
        <v>11</v>
      </c>
      <c r="X1217">
        <f t="shared" si="151"/>
        <v>2023</v>
      </c>
    </row>
    <row r="1218" spans="1:24" x14ac:dyDescent="0.25">
      <c r="A1218" s="10" t="str">
        <f t="shared" ref="A1218:A1281" si="152">IF(YEAR(G1218)=2024,P1218,"")</f>
        <v/>
      </c>
      <c r="B1218" s="10" t="str">
        <f t="shared" ref="B1218:B1281" si="153">IF(YEAR(G1218)=2025,P1218,"")</f>
        <v/>
      </c>
      <c r="C1218" s="10" t="str">
        <f t="shared" ref="C1218:C1281" si="154">J1218&amp;G1218</f>
        <v>Evening45080</v>
      </c>
      <c r="D1218" s="5" t="str">
        <f>IF('by region'!$C$2="Any","Any",'Fixture list'!W1218)&amp;M1218&amp;IF('by region'!$I$2="Any","Any",N1218)&amp;G1218</f>
        <v>AnyJumpAny45080</v>
      </c>
      <c r="E1218" s="5" t="e">
        <f>IF(I1218=#REF!,'Fixture list'!G1218,"")</f>
        <v>#REF!</v>
      </c>
      <c r="F1218" s="5" t="str">
        <f t="shared" ref="F1218:F1281" si="155">G1218&amp;T1218</f>
        <v>450807</v>
      </c>
      <c r="G1218" s="13">
        <v>45080</v>
      </c>
      <c r="H1218" s="14" t="s">
        <v>37</v>
      </c>
      <c r="I1218" s="14" t="s">
        <v>66</v>
      </c>
      <c r="J1218" s="14" t="s">
        <v>80</v>
      </c>
      <c r="K1218" s="14" t="s">
        <v>10</v>
      </c>
      <c r="L1218" s="14" t="s">
        <v>17</v>
      </c>
      <c r="M1218" s="14" t="s">
        <v>12</v>
      </c>
      <c r="N1218" s="14" t="s">
        <v>13</v>
      </c>
      <c r="O1218" s="14" t="s">
        <v>14</v>
      </c>
      <c r="P1218" s="14" t="s">
        <v>771</v>
      </c>
      <c r="Q1218" s="12">
        <f t="shared" ref="Q1218:Q1281" si="156">IF(J1218="Afternoon",1,IF(J1218="Evening",2,IF(J1218="Floodlit",3,4)))</f>
        <v>2</v>
      </c>
      <c r="R1218" s="12" cm="1">
        <f t="array" ref="R1218">SUMPRODUCT(($G$2:$G$3117=G1218)*(Q1218&gt;$Q$2:$Q$3117))+1</f>
        <v>6</v>
      </c>
      <c r="S1218" s="12">
        <f t="shared" ref="S1218:S1281" si="157">(R1218*100000)+P1218</f>
        <v>601576</v>
      </c>
      <c r="T1218" cm="1">
        <f t="array" ref="T1218">SUMPRODUCT(($G$2:$G$3117=G1218)*(S1218&gt;$S$2:$S$3117))+1</f>
        <v>7</v>
      </c>
      <c r="U1218" t="str">
        <f t="shared" ref="U1218:U1281" si="158">_xlfn.CONCAT(IF(M1218="Flat",UPPER(I1218),I1218)," ",IF(J1218="Evening","†",IF(J1218="Floodlit","#","")))</f>
        <v>Stratford-On-Avon †</v>
      </c>
      <c r="V1218">
        <v>0</v>
      </c>
      <c r="W1218" t="s">
        <v>17</v>
      </c>
      <c r="X1218">
        <f t="shared" ref="X1218:X1281" si="159">YEAR(G1218)</f>
        <v>2023</v>
      </c>
    </row>
    <row r="1219" spans="1:24" x14ac:dyDescent="0.25">
      <c r="A1219" s="10" t="str">
        <f t="shared" si="152"/>
        <v/>
      </c>
      <c r="B1219" s="10" t="str">
        <f t="shared" si="153"/>
        <v/>
      </c>
      <c r="C1219" s="10" t="str">
        <f t="shared" si="154"/>
        <v>Afternoon45097</v>
      </c>
      <c r="D1219" s="5" t="str">
        <f>IF('by region'!$C$2="Any","Any",'Fixture list'!W1219)&amp;M1219&amp;IF('by region'!$I$2="Any","Any",N1219)&amp;G1219</f>
        <v>AnyJumpAny45097</v>
      </c>
      <c r="E1219" s="5" t="e">
        <f>IF(I1219=#REF!,'Fixture list'!G1219,"")</f>
        <v>#REF!</v>
      </c>
      <c r="F1219" s="5" t="str">
        <f t="shared" si="155"/>
        <v>450973</v>
      </c>
      <c r="G1219" s="13">
        <v>45097</v>
      </c>
      <c r="H1219" s="14" t="s">
        <v>7</v>
      </c>
      <c r="I1219" s="14" t="s">
        <v>66</v>
      </c>
      <c r="J1219" s="14" t="s">
        <v>9</v>
      </c>
      <c r="K1219" s="14" t="s">
        <v>10</v>
      </c>
      <c r="L1219" s="14" t="s">
        <v>17</v>
      </c>
      <c r="M1219" s="14" t="s">
        <v>12</v>
      </c>
      <c r="N1219" s="14" t="s">
        <v>13</v>
      </c>
      <c r="O1219" s="14" t="s">
        <v>14</v>
      </c>
      <c r="P1219" s="14" t="s">
        <v>849</v>
      </c>
      <c r="Q1219" s="12">
        <f t="shared" si="156"/>
        <v>1</v>
      </c>
      <c r="R1219" s="12" cm="1">
        <f t="array" ref="R1219">SUMPRODUCT(($G$2:$G$3117=G1219)*(Q1219&gt;$Q$2:$Q$3117))+1</f>
        <v>1</v>
      </c>
      <c r="S1219" s="12">
        <f t="shared" si="157"/>
        <v>112767</v>
      </c>
      <c r="T1219" cm="1">
        <f t="array" ref="T1219">SUMPRODUCT(($G$2:$G$3117=G1219)*(S1219&gt;$S$2:$S$3117))+1</f>
        <v>3</v>
      </c>
      <c r="U1219" t="str">
        <f t="shared" si="158"/>
        <v xml:space="preserve">Stratford-On-Avon </v>
      </c>
      <c r="V1219">
        <v>0</v>
      </c>
      <c r="W1219" t="s">
        <v>19</v>
      </c>
      <c r="X1219">
        <f t="shared" si="159"/>
        <v>2023</v>
      </c>
    </row>
    <row r="1220" spans="1:24" x14ac:dyDescent="0.25">
      <c r="A1220" s="10" t="str">
        <f t="shared" si="152"/>
        <v/>
      </c>
      <c r="B1220" s="10" t="str">
        <f t="shared" si="153"/>
        <v/>
      </c>
      <c r="C1220" s="10" t="str">
        <f t="shared" si="154"/>
        <v>Evening45111</v>
      </c>
      <c r="D1220" s="5" t="str">
        <f>IF('by region'!$C$2="Any","Any",'Fixture list'!W1220)&amp;M1220&amp;IF('by region'!$I$2="Any","Any",N1220)&amp;G1220</f>
        <v>AnyJumpAny45111</v>
      </c>
      <c r="E1220" s="5" t="e">
        <f>IF(I1220=#REF!,'Fixture list'!G1220,"")</f>
        <v>#REF!</v>
      </c>
      <c r="F1220" s="5" t="str">
        <f t="shared" si="155"/>
        <v>451113</v>
      </c>
      <c r="G1220" s="13">
        <v>45111</v>
      </c>
      <c r="H1220" s="14" t="s">
        <v>7</v>
      </c>
      <c r="I1220" s="14" t="s">
        <v>66</v>
      </c>
      <c r="J1220" s="14" t="s">
        <v>80</v>
      </c>
      <c r="K1220" s="14" t="s">
        <v>10</v>
      </c>
      <c r="L1220" s="14" t="s">
        <v>17</v>
      </c>
      <c r="M1220" s="14" t="s">
        <v>12</v>
      </c>
      <c r="N1220" s="14" t="s">
        <v>13</v>
      </c>
      <c r="O1220" s="14" t="s">
        <v>14</v>
      </c>
      <c r="P1220" s="14" t="s">
        <v>916</v>
      </c>
      <c r="Q1220" s="12">
        <f t="shared" si="156"/>
        <v>2</v>
      </c>
      <c r="R1220" s="12" cm="1">
        <f t="array" ref="R1220">SUMPRODUCT(($G$2:$G$3117=G1220)*(Q1220&gt;$Q$2:$Q$3117))+1</f>
        <v>3</v>
      </c>
      <c r="S1220" s="12">
        <f t="shared" si="157"/>
        <v>301582</v>
      </c>
      <c r="T1220" cm="1">
        <f t="array" ref="T1220">SUMPRODUCT(($G$2:$G$3117=G1220)*(S1220&gt;$S$2:$S$3117))+1</f>
        <v>3</v>
      </c>
      <c r="U1220" t="str">
        <f t="shared" si="158"/>
        <v>Stratford-On-Avon †</v>
      </c>
      <c r="V1220">
        <v>0</v>
      </c>
      <c r="W1220" t="s">
        <v>17</v>
      </c>
      <c r="X1220">
        <f t="shared" si="159"/>
        <v>2023</v>
      </c>
    </row>
    <row r="1221" spans="1:24" x14ac:dyDescent="0.25">
      <c r="A1221" s="10" t="str">
        <f t="shared" si="152"/>
        <v/>
      </c>
      <c r="B1221" s="10" t="str">
        <f t="shared" si="153"/>
        <v/>
      </c>
      <c r="C1221" s="10" t="str">
        <f t="shared" si="154"/>
        <v>Afternoon45123</v>
      </c>
      <c r="D1221" s="5" t="str">
        <f>IF('by region'!$C$2="Any","Any",'Fixture list'!W1221)&amp;M1221&amp;IF('by region'!$I$2="Any","Any",N1221)&amp;G1221</f>
        <v>AnyJumpAny45123</v>
      </c>
      <c r="E1221" s="5" t="e">
        <f>IF(I1221=#REF!,'Fixture list'!G1221,"")</f>
        <v>#REF!</v>
      </c>
      <c r="F1221" s="5" t="str">
        <f t="shared" si="155"/>
        <v>451232</v>
      </c>
      <c r="G1221" s="13">
        <v>45123</v>
      </c>
      <c r="H1221" s="14" t="s">
        <v>40</v>
      </c>
      <c r="I1221" s="14" t="s">
        <v>66</v>
      </c>
      <c r="J1221" s="14" t="s">
        <v>9</v>
      </c>
      <c r="K1221" s="14" t="s">
        <v>10</v>
      </c>
      <c r="L1221" s="14" t="s">
        <v>17</v>
      </c>
      <c r="M1221" s="14" t="s">
        <v>12</v>
      </c>
      <c r="N1221" s="14" t="s">
        <v>13</v>
      </c>
      <c r="O1221" s="14" t="s">
        <v>14</v>
      </c>
      <c r="P1221" s="14" t="s">
        <v>971</v>
      </c>
      <c r="Q1221" s="12">
        <f t="shared" si="156"/>
        <v>1</v>
      </c>
      <c r="R1221" s="12" cm="1">
        <f t="array" ref="R1221">SUMPRODUCT(($G$2:$G$3117=G1221)*(Q1221&gt;$Q$2:$Q$3117))+1</f>
        <v>1</v>
      </c>
      <c r="S1221" s="12">
        <f t="shared" si="157"/>
        <v>101570</v>
      </c>
      <c r="T1221" cm="1">
        <f t="array" ref="T1221">SUMPRODUCT(($G$2:$G$3117=G1221)*(S1221&gt;$S$2:$S$3117))+1</f>
        <v>2</v>
      </c>
      <c r="U1221" t="str">
        <f t="shared" si="158"/>
        <v xml:space="preserve">Stratford-On-Avon </v>
      </c>
      <c r="V1221">
        <v>0</v>
      </c>
      <c r="W1221" t="s">
        <v>17</v>
      </c>
      <c r="X1221">
        <f t="shared" si="159"/>
        <v>2023</v>
      </c>
    </row>
    <row r="1222" spans="1:24" x14ac:dyDescent="0.25">
      <c r="A1222" s="10" t="str">
        <f t="shared" si="152"/>
        <v/>
      </c>
      <c r="B1222" s="10" t="str">
        <f t="shared" si="153"/>
        <v/>
      </c>
      <c r="C1222" s="10" t="str">
        <f t="shared" si="154"/>
        <v>Afternoon45130</v>
      </c>
      <c r="D1222" s="5" t="str">
        <f>IF('by region'!$C$2="Any","Any",'Fixture list'!W1222)&amp;M1222&amp;IF('by region'!$I$2="Any","Any",N1222)&amp;G1222</f>
        <v>AnyJumpAny45130</v>
      </c>
      <c r="E1222" s="5" t="e">
        <f>IF(I1222=#REF!,'Fixture list'!G1222,"")</f>
        <v>#REF!</v>
      </c>
      <c r="F1222" s="5" t="str">
        <f t="shared" si="155"/>
        <v>451302</v>
      </c>
      <c r="G1222" s="13">
        <v>45130</v>
      </c>
      <c r="H1222" s="14" t="s">
        <v>40</v>
      </c>
      <c r="I1222" s="14" t="s">
        <v>66</v>
      </c>
      <c r="J1222" s="14" t="s">
        <v>9</v>
      </c>
      <c r="K1222" s="14" t="s">
        <v>10</v>
      </c>
      <c r="L1222" s="14" t="s">
        <v>17</v>
      </c>
      <c r="M1222" s="14" t="s">
        <v>12</v>
      </c>
      <c r="N1222" s="14" t="s">
        <v>13</v>
      </c>
      <c r="O1222" s="14" t="s">
        <v>14</v>
      </c>
      <c r="P1222" s="14" t="s">
        <v>1005</v>
      </c>
      <c r="Q1222" s="12">
        <f t="shared" si="156"/>
        <v>1</v>
      </c>
      <c r="R1222" s="12" cm="1">
        <f t="array" ref="R1222">SUMPRODUCT(($G$2:$G$3117=G1222)*(Q1222&gt;$Q$2:$Q$3117))+1</f>
        <v>1</v>
      </c>
      <c r="S1222" s="12">
        <f t="shared" si="157"/>
        <v>101571</v>
      </c>
      <c r="T1222" cm="1">
        <f t="array" ref="T1222">SUMPRODUCT(($G$2:$G$3117=G1222)*(S1222&gt;$S$2:$S$3117))+1</f>
        <v>2</v>
      </c>
      <c r="U1222" t="str">
        <f t="shared" si="158"/>
        <v xml:space="preserve">Stratford-On-Avon </v>
      </c>
      <c r="V1222">
        <v>0</v>
      </c>
      <c r="W1222" t="s">
        <v>19</v>
      </c>
      <c r="X1222">
        <f t="shared" si="159"/>
        <v>2023</v>
      </c>
    </row>
    <row r="1223" spans="1:24" x14ac:dyDescent="0.25">
      <c r="A1223" s="10" t="str">
        <f t="shared" si="152"/>
        <v/>
      </c>
      <c r="B1223" s="10" t="str">
        <f t="shared" si="153"/>
        <v/>
      </c>
      <c r="C1223" s="10" t="str">
        <f t="shared" si="154"/>
        <v>Afternoon45141</v>
      </c>
      <c r="D1223" s="5" t="str">
        <f>IF('by region'!$C$2="Any","Any",'Fixture list'!W1223)&amp;M1223&amp;IF('by region'!$I$2="Any","Any",N1223)&amp;G1223</f>
        <v>AnyJumpAny45141</v>
      </c>
      <c r="E1223" s="5" t="e">
        <f>IF(I1223=#REF!,'Fixture list'!G1223,"")</f>
        <v>#REF!</v>
      </c>
      <c r="F1223" s="5" t="str">
        <f t="shared" si="155"/>
        <v>451413</v>
      </c>
      <c r="G1223" s="13">
        <v>45141</v>
      </c>
      <c r="H1223" s="14" t="s">
        <v>34</v>
      </c>
      <c r="I1223" s="14" t="s">
        <v>66</v>
      </c>
      <c r="J1223" s="14" t="s">
        <v>9</v>
      </c>
      <c r="K1223" s="14" t="s">
        <v>10</v>
      </c>
      <c r="L1223" s="14" t="s">
        <v>17</v>
      </c>
      <c r="M1223" s="14" t="s">
        <v>12</v>
      </c>
      <c r="N1223" s="14" t="s">
        <v>13</v>
      </c>
      <c r="O1223" s="14" t="s">
        <v>14</v>
      </c>
      <c r="P1223" s="14" t="s">
        <v>1056</v>
      </c>
      <c r="Q1223" s="12">
        <f t="shared" si="156"/>
        <v>1</v>
      </c>
      <c r="R1223" s="12" cm="1">
        <f t="array" ref="R1223">SUMPRODUCT(($G$2:$G$3117=G1223)*(Q1223&gt;$Q$2:$Q$3117))+1</f>
        <v>1</v>
      </c>
      <c r="S1223" s="12">
        <f t="shared" si="157"/>
        <v>101573</v>
      </c>
      <c r="T1223" cm="1">
        <f t="array" ref="T1223">SUMPRODUCT(($G$2:$G$3117=G1223)*(S1223&gt;$S$2:$S$3117))+1</f>
        <v>3</v>
      </c>
      <c r="U1223" t="str">
        <f t="shared" si="158"/>
        <v xml:space="preserve">Stratford-On-Avon </v>
      </c>
      <c r="V1223">
        <v>0</v>
      </c>
      <c r="W1223" t="s">
        <v>11</v>
      </c>
      <c r="X1223">
        <f t="shared" si="159"/>
        <v>2023</v>
      </c>
    </row>
    <row r="1224" spans="1:24" x14ac:dyDescent="0.25">
      <c r="A1224" s="10" t="str">
        <f t="shared" si="152"/>
        <v/>
      </c>
      <c r="B1224" s="10" t="str">
        <f t="shared" si="153"/>
        <v/>
      </c>
      <c r="C1224" s="10" t="str">
        <f t="shared" si="154"/>
        <v>Afternoon45162</v>
      </c>
      <c r="D1224" s="5" t="str">
        <f>IF('by region'!$C$2="Any","Any",'Fixture list'!W1224)&amp;M1224&amp;IF('by region'!$I$2="Any","Any",N1224)&amp;G1224</f>
        <v>AnyJumpAny45162</v>
      </c>
      <c r="E1224" s="5" t="e">
        <f>IF(I1224=#REF!,'Fixture list'!G1224,"")</f>
        <v>#REF!</v>
      </c>
      <c r="F1224" s="5" t="str">
        <f t="shared" si="155"/>
        <v>451622</v>
      </c>
      <c r="G1224" s="13">
        <v>45162</v>
      </c>
      <c r="H1224" s="14" t="s">
        <v>34</v>
      </c>
      <c r="I1224" s="14" t="s">
        <v>66</v>
      </c>
      <c r="J1224" s="14" t="s">
        <v>9</v>
      </c>
      <c r="K1224" s="14" t="s">
        <v>10</v>
      </c>
      <c r="L1224" s="14" t="s">
        <v>19</v>
      </c>
      <c r="M1224" s="14" t="s">
        <v>12</v>
      </c>
      <c r="N1224" s="14" t="s">
        <v>13</v>
      </c>
      <c r="O1224" s="14" t="s">
        <v>14</v>
      </c>
      <c r="P1224" s="14" t="s">
        <v>1150</v>
      </c>
      <c r="Q1224" s="12">
        <f t="shared" si="156"/>
        <v>1</v>
      </c>
      <c r="R1224" s="12" cm="1">
        <f t="array" ref="R1224">SUMPRODUCT(($G$2:$G$3117=G1224)*(Q1224&gt;$Q$2:$Q$3117))+1</f>
        <v>1</v>
      </c>
      <c r="S1224" s="12">
        <f t="shared" si="157"/>
        <v>101578</v>
      </c>
      <c r="T1224" cm="1">
        <f t="array" ref="T1224">SUMPRODUCT(($G$2:$G$3117=G1224)*(S1224&gt;$S$2:$S$3117))+1</f>
        <v>2</v>
      </c>
      <c r="U1224" t="str">
        <f t="shared" si="158"/>
        <v xml:space="preserve">Stratford-On-Avon </v>
      </c>
      <c r="V1224">
        <v>0</v>
      </c>
      <c r="W1224" t="s">
        <v>30</v>
      </c>
      <c r="X1224">
        <f t="shared" si="159"/>
        <v>2023</v>
      </c>
    </row>
    <row r="1225" spans="1:24" x14ac:dyDescent="0.25">
      <c r="A1225" s="10" t="str">
        <f t="shared" si="152"/>
        <v/>
      </c>
      <c r="B1225" s="10" t="str">
        <f t="shared" si="153"/>
        <v/>
      </c>
      <c r="C1225" s="10" t="str">
        <f t="shared" si="154"/>
        <v>Evening45169</v>
      </c>
      <c r="D1225" s="5" t="str">
        <f>IF('by region'!$C$2="Any","Any",'Fixture list'!W1225)&amp;M1225&amp;IF('by region'!$I$2="Any","Any",N1225)&amp;G1225</f>
        <v>AnyJumpAny45169</v>
      </c>
      <c r="E1225" s="5" t="e">
        <f>IF(I1225=#REF!,'Fixture list'!G1225,"")</f>
        <v>#REF!</v>
      </c>
      <c r="F1225" s="5" t="str">
        <f t="shared" si="155"/>
        <v>451695</v>
      </c>
      <c r="G1225" s="13">
        <v>45169</v>
      </c>
      <c r="H1225" s="14" t="s">
        <v>34</v>
      </c>
      <c r="I1225" s="14" t="s">
        <v>66</v>
      </c>
      <c r="J1225" s="14" t="s">
        <v>80</v>
      </c>
      <c r="K1225" s="14" t="s">
        <v>30</v>
      </c>
      <c r="L1225" s="14" t="s">
        <v>30</v>
      </c>
      <c r="M1225" s="14" t="s">
        <v>12</v>
      </c>
      <c r="N1225" s="14" t="s">
        <v>30</v>
      </c>
      <c r="O1225" s="14" t="s">
        <v>21</v>
      </c>
      <c r="P1225" s="14" t="s">
        <v>1179</v>
      </c>
      <c r="Q1225" s="12">
        <f t="shared" si="156"/>
        <v>2</v>
      </c>
      <c r="R1225" s="12" cm="1">
        <f t="array" ref="R1225">SUMPRODUCT(($G$2:$G$3117=G1225)*(Q1225&gt;$Q$2:$Q$3117))+1</f>
        <v>4</v>
      </c>
      <c r="S1225" s="12">
        <f t="shared" si="157"/>
        <v>416059</v>
      </c>
      <c r="T1225" cm="1">
        <f t="array" ref="T1225">SUMPRODUCT(($G$2:$G$3117=G1225)*(S1225&gt;$S$2:$S$3117))+1</f>
        <v>5</v>
      </c>
      <c r="U1225" t="str">
        <f t="shared" si="158"/>
        <v>Stratford-On-Avon †</v>
      </c>
      <c r="V1225">
        <v>0</v>
      </c>
      <c r="W1225" t="s">
        <v>19</v>
      </c>
      <c r="X1225">
        <f t="shared" si="159"/>
        <v>2023</v>
      </c>
    </row>
    <row r="1226" spans="1:24" x14ac:dyDescent="0.25">
      <c r="A1226" s="10" t="str">
        <f t="shared" si="152"/>
        <v/>
      </c>
      <c r="B1226" s="10" t="str">
        <f t="shared" si="153"/>
        <v/>
      </c>
      <c r="C1226" s="10" t="str">
        <f t="shared" si="154"/>
        <v>Afternoon45178</v>
      </c>
      <c r="D1226" s="5" t="str">
        <f>IF('by region'!$C$2="Any","Any",'Fixture list'!W1226)&amp;M1226&amp;IF('by region'!$I$2="Any","Any",N1226)&amp;G1226</f>
        <v>AnyJumpAny45178</v>
      </c>
      <c r="E1226" s="5" t="e">
        <f>IF(I1226=#REF!,'Fixture list'!G1226,"")</f>
        <v>#REF!</v>
      </c>
      <c r="F1226" s="5" t="str">
        <f t="shared" si="155"/>
        <v>451783</v>
      </c>
      <c r="G1226" s="13">
        <v>45178</v>
      </c>
      <c r="H1226" s="14" t="s">
        <v>37</v>
      </c>
      <c r="I1226" s="14" t="s">
        <v>66</v>
      </c>
      <c r="J1226" s="14" t="s">
        <v>9</v>
      </c>
      <c r="K1226" s="14" t="s">
        <v>10</v>
      </c>
      <c r="L1226" s="14" t="s">
        <v>11</v>
      </c>
      <c r="M1226" s="14" t="s">
        <v>12</v>
      </c>
      <c r="N1226" s="14" t="s">
        <v>13</v>
      </c>
      <c r="O1226" s="14" t="s">
        <v>14</v>
      </c>
      <c r="P1226" s="14" t="s">
        <v>1225</v>
      </c>
      <c r="Q1226" s="12">
        <f t="shared" si="156"/>
        <v>1</v>
      </c>
      <c r="R1226" s="12" cm="1">
        <f t="array" ref="R1226">SUMPRODUCT(($G$2:$G$3117=G1226)*(Q1226&gt;$Q$2:$Q$3117))+1</f>
        <v>1</v>
      </c>
      <c r="S1226" s="12">
        <f t="shared" si="157"/>
        <v>101577</v>
      </c>
      <c r="T1226" cm="1">
        <f t="array" ref="T1226">SUMPRODUCT(($G$2:$G$3117=G1226)*(S1226&gt;$S$2:$S$3117))+1</f>
        <v>3</v>
      </c>
      <c r="U1226" t="str">
        <f t="shared" si="158"/>
        <v xml:space="preserve">Stratford-On-Avon </v>
      </c>
      <c r="V1226">
        <v>0</v>
      </c>
      <c r="W1226" t="s">
        <v>11</v>
      </c>
      <c r="X1226">
        <f t="shared" si="159"/>
        <v>2023</v>
      </c>
    </row>
    <row r="1227" spans="1:24" x14ac:dyDescent="0.25">
      <c r="A1227" s="10" t="str">
        <f t="shared" si="152"/>
        <v/>
      </c>
      <c r="B1227" s="10" t="str">
        <f t="shared" si="153"/>
        <v/>
      </c>
      <c r="C1227" s="10" t="str">
        <f t="shared" si="154"/>
        <v>Afternoon45208</v>
      </c>
      <c r="D1227" s="5" t="str">
        <f>IF('by region'!$C$2="Any","Any",'Fixture list'!W1227)&amp;M1227&amp;IF('by region'!$I$2="Any","Any",N1227)&amp;G1227</f>
        <v>AnyJumpAny45208</v>
      </c>
      <c r="E1227" s="5" t="e">
        <f>IF(I1227=#REF!,'Fixture list'!G1227,"")</f>
        <v>#REF!</v>
      </c>
      <c r="F1227" s="5" t="str">
        <f t="shared" si="155"/>
        <v>452083</v>
      </c>
      <c r="G1227" s="13">
        <v>45208</v>
      </c>
      <c r="H1227" s="14" t="s">
        <v>42</v>
      </c>
      <c r="I1227" s="14" t="s">
        <v>66</v>
      </c>
      <c r="J1227" s="14" t="s">
        <v>9</v>
      </c>
      <c r="K1227" s="14" t="s">
        <v>10</v>
      </c>
      <c r="L1227" s="14" t="s">
        <v>30</v>
      </c>
      <c r="M1227" s="14" t="s">
        <v>12</v>
      </c>
      <c r="N1227" s="14" t="s">
        <v>13</v>
      </c>
      <c r="O1227" s="14" t="s">
        <v>14</v>
      </c>
      <c r="P1227" s="14" t="s">
        <v>1341</v>
      </c>
      <c r="Q1227" s="12">
        <f t="shared" si="156"/>
        <v>1</v>
      </c>
      <c r="R1227" s="12" cm="1">
        <f t="array" ref="R1227">SUMPRODUCT(($G$2:$G$3117=G1227)*(Q1227&gt;$Q$2:$Q$3117))+1</f>
        <v>1</v>
      </c>
      <c r="S1227" s="12">
        <f t="shared" si="157"/>
        <v>112741</v>
      </c>
      <c r="T1227" cm="1">
        <f t="array" ref="T1227">SUMPRODUCT(($G$2:$G$3117=G1227)*(S1227&gt;$S$2:$S$3117))+1</f>
        <v>3</v>
      </c>
      <c r="U1227" t="str">
        <f t="shared" si="158"/>
        <v xml:space="preserve">Stratford-On-Avon </v>
      </c>
      <c r="V1227">
        <v>0</v>
      </c>
      <c r="W1227" t="s">
        <v>19</v>
      </c>
      <c r="X1227">
        <f t="shared" si="159"/>
        <v>2023</v>
      </c>
    </row>
    <row r="1228" spans="1:24" x14ac:dyDescent="0.25">
      <c r="A1228" s="10" t="str">
        <f t="shared" si="152"/>
        <v/>
      </c>
      <c r="B1228" s="10" t="str">
        <f t="shared" si="153"/>
        <v/>
      </c>
      <c r="C1228" s="10" t="str">
        <f t="shared" si="154"/>
        <v>Afternoon45220</v>
      </c>
      <c r="D1228" s="5" t="str">
        <f>IF('by region'!$C$2="Any","Any",'Fixture list'!W1228)&amp;M1228&amp;IF('by region'!$I$2="Any","Any",N1228)&amp;G1228</f>
        <v>AnyJumpAny45220</v>
      </c>
      <c r="E1228" s="5" t="e">
        <f>IF(I1228=#REF!,'Fixture list'!G1228,"")</f>
        <v>#REF!</v>
      </c>
      <c r="F1228" s="5" t="str">
        <f t="shared" si="155"/>
        <v>452204</v>
      </c>
      <c r="G1228" s="13">
        <v>45220</v>
      </c>
      <c r="H1228" s="14" t="s">
        <v>37</v>
      </c>
      <c r="I1228" s="14" t="s">
        <v>66</v>
      </c>
      <c r="J1228" s="14" t="s">
        <v>9</v>
      </c>
      <c r="K1228" s="14" t="s">
        <v>10</v>
      </c>
      <c r="L1228" s="14" t="s">
        <v>19</v>
      </c>
      <c r="M1228" s="14" t="s">
        <v>12</v>
      </c>
      <c r="N1228" s="14" t="s">
        <v>13</v>
      </c>
      <c r="O1228" s="14" t="s">
        <v>14</v>
      </c>
      <c r="P1228" s="14" t="s">
        <v>1391</v>
      </c>
      <c r="Q1228" s="12">
        <f t="shared" si="156"/>
        <v>1</v>
      </c>
      <c r="R1228" s="12" cm="1">
        <f t="array" ref="R1228">SUMPRODUCT(($G$2:$G$3117=G1228)*(Q1228&gt;$Q$2:$Q$3117))+1</f>
        <v>1</v>
      </c>
      <c r="S1228" s="12">
        <f t="shared" si="157"/>
        <v>101579</v>
      </c>
      <c r="T1228" cm="1">
        <f t="array" ref="T1228">SUMPRODUCT(($G$2:$G$3117=G1228)*(S1228&gt;$S$2:$S$3117))+1</f>
        <v>4</v>
      </c>
      <c r="U1228" t="str">
        <f t="shared" si="158"/>
        <v xml:space="preserve">Stratford-On-Avon </v>
      </c>
      <c r="V1228">
        <v>0</v>
      </c>
      <c r="W1228" t="s">
        <v>30</v>
      </c>
      <c r="X1228">
        <f t="shared" si="159"/>
        <v>2023</v>
      </c>
    </row>
    <row r="1229" spans="1:24" x14ac:dyDescent="0.25">
      <c r="A1229" s="10" t="str">
        <f t="shared" si="152"/>
        <v/>
      </c>
      <c r="B1229" s="10" t="str">
        <f t="shared" si="153"/>
        <v/>
      </c>
      <c r="C1229" s="10" t="str">
        <f t="shared" si="154"/>
        <v>Afternoon45232</v>
      </c>
      <c r="D1229" s="5" t="str">
        <f>IF('by region'!$C$2="Any","Any",'Fixture list'!W1229)&amp;M1229&amp;IF('by region'!$I$2="Any","Any",N1229)&amp;G1229</f>
        <v>AnyJumpAny45232</v>
      </c>
      <c r="E1229" s="5" t="e">
        <f>IF(I1229=#REF!,'Fixture list'!G1229,"")</f>
        <v>#REF!</v>
      </c>
      <c r="F1229" s="5" t="str">
        <f t="shared" si="155"/>
        <v>452322</v>
      </c>
      <c r="G1229" s="13">
        <v>45232</v>
      </c>
      <c r="H1229" s="14" t="s">
        <v>34</v>
      </c>
      <c r="I1229" s="14" t="s">
        <v>66</v>
      </c>
      <c r="J1229" s="14" t="s">
        <v>9</v>
      </c>
      <c r="K1229" s="14" t="s">
        <v>10</v>
      </c>
      <c r="L1229" s="14" t="s">
        <v>17</v>
      </c>
      <c r="M1229" s="14" t="s">
        <v>12</v>
      </c>
      <c r="N1229" s="14" t="s">
        <v>13</v>
      </c>
      <c r="O1229" s="14" t="s">
        <v>14</v>
      </c>
      <c r="P1229" s="14" t="s">
        <v>1435</v>
      </c>
      <c r="Q1229" s="12">
        <f t="shared" si="156"/>
        <v>1</v>
      </c>
      <c r="R1229" s="12" cm="1">
        <f t="array" ref="R1229">SUMPRODUCT(($G$2:$G$3117=G1229)*(Q1229&gt;$Q$2:$Q$3117))+1</f>
        <v>1</v>
      </c>
      <c r="S1229" s="12">
        <f t="shared" si="157"/>
        <v>101580</v>
      </c>
      <c r="T1229" cm="1">
        <f t="array" ref="T1229">SUMPRODUCT(($G$2:$G$3117=G1229)*(S1229&gt;$S$2:$S$3117))+1</f>
        <v>2</v>
      </c>
      <c r="U1229" t="str">
        <f t="shared" si="158"/>
        <v xml:space="preserve">Stratford-On-Avon </v>
      </c>
      <c r="V1229">
        <v>0</v>
      </c>
      <c r="W1229" t="s">
        <v>19</v>
      </c>
      <c r="X1229">
        <f t="shared" si="159"/>
        <v>2023</v>
      </c>
    </row>
    <row r="1230" spans="1:24" x14ac:dyDescent="0.25">
      <c r="A1230" s="10" t="str">
        <f t="shared" si="152"/>
        <v/>
      </c>
      <c r="B1230" s="10" t="str">
        <f t="shared" si="153"/>
        <v/>
      </c>
      <c r="C1230" s="10" t="str">
        <f t="shared" si="154"/>
        <v>Afternoon44935</v>
      </c>
      <c r="D1230" s="5" t="str">
        <f>IF('by region'!$C$2="Any","Any",'Fixture list'!W1230)&amp;M1230&amp;IF('by region'!$I$2="Any","Any",N1230)&amp;G1230</f>
        <v>AnyNULLAny44935</v>
      </c>
      <c r="E1230" s="5" t="e">
        <f>IF(I1230=#REF!,'Fixture list'!G1230,"")</f>
        <v>#REF!</v>
      </c>
      <c r="F1230" s="5" t="str">
        <f t="shared" si="155"/>
        <v>449351</v>
      </c>
      <c r="G1230" s="13">
        <v>44935</v>
      </c>
      <c r="H1230" s="14" t="s">
        <v>42</v>
      </c>
      <c r="I1230" s="14" t="s">
        <v>57</v>
      </c>
      <c r="J1230" s="14" t="s">
        <v>9</v>
      </c>
      <c r="K1230" s="14" t="s">
        <v>30</v>
      </c>
      <c r="L1230" s="14" t="s">
        <v>30</v>
      </c>
      <c r="M1230" s="14" t="s">
        <v>30</v>
      </c>
      <c r="N1230" s="14" t="s">
        <v>30</v>
      </c>
      <c r="O1230" s="14" t="s">
        <v>21</v>
      </c>
      <c r="P1230" s="14" t="s">
        <v>192</v>
      </c>
      <c r="Q1230" s="12">
        <f t="shared" si="156"/>
        <v>1</v>
      </c>
      <c r="R1230" s="12" cm="1">
        <f t="array" ref="R1230">SUMPRODUCT(($G$2:$G$3117=G1230)*(Q1230&gt;$Q$2:$Q$3117))+1</f>
        <v>1</v>
      </c>
      <c r="S1230" s="12">
        <f t="shared" si="157"/>
        <v>101330</v>
      </c>
      <c r="T1230" cm="1">
        <f t="array" ref="T1230">SUMPRODUCT(($G$2:$G$3117=G1230)*(S1230&gt;$S$2:$S$3117))+1</f>
        <v>1</v>
      </c>
      <c r="U1230" t="str">
        <f t="shared" si="158"/>
        <v xml:space="preserve">Taunton </v>
      </c>
      <c r="V1230">
        <v>0</v>
      </c>
      <c r="W1230" t="s">
        <v>11</v>
      </c>
      <c r="X1230">
        <f t="shared" si="159"/>
        <v>2023</v>
      </c>
    </row>
    <row r="1231" spans="1:24" x14ac:dyDescent="0.25">
      <c r="A1231" s="10" t="str">
        <f t="shared" si="152"/>
        <v/>
      </c>
      <c r="B1231" s="10" t="str">
        <f t="shared" si="153"/>
        <v/>
      </c>
      <c r="C1231" s="10" t="str">
        <f t="shared" si="154"/>
        <v>Afternoon44947</v>
      </c>
      <c r="D1231" s="5" t="str">
        <f>IF('by region'!$C$2="Any","Any",'Fixture list'!W1231)&amp;M1231&amp;IF('by region'!$I$2="Any","Any",N1231)&amp;G1231</f>
        <v>AnyJumpAny44947</v>
      </c>
      <c r="E1231" s="5" t="e">
        <f>IF(I1231=#REF!,'Fixture list'!G1231,"")</f>
        <v>#REF!</v>
      </c>
      <c r="F1231" s="5" t="str">
        <f t="shared" si="155"/>
        <v>449474</v>
      </c>
      <c r="G1231" s="13">
        <v>44947</v>
      </c>
      <c r="H1231" s="14" t="s">
        <v>37</v>
      </c>
      <c r="I1231" s="14" t="s">
        <v>57</v>
      </c>
      <c r="J1231" s="14" t="s">
        <v>9</v>
      </c>
      <c r="K1231" s="14" t="s">
        <v>10</v>
      </c>
      <c r="L1231" s="14" t="s">
        <v>19</v>
      </c>
      <c r="M1231" s="14" t="s">
        <v>12</v>
      </c>
      <c r="N1231" s="14" t="s">
        <v>13</v>
      </c>
      <c r="O1231" s="14" t="s">
        <v>14</v>
      </c>
      <c r="P1231" s="14" t="s">
        <v>239</v>
      </c>
      <c r="Q1231" s="12">
        <f t="shared" si="156"/>
        <v>1</v>
      </c>
      <c r="R1231" s="12" cm="1">
        <f t="array" ref="R1231">SUMPRODUCT(($G$2:$G$3117=G1231)*(Q1231&gt;$Q$2:$Q$3117))+1</f>
        <v>1</v>
      </c>
      <c r="S1231" s="12">
        <f t="shared" si="157"/>
        <v>101584</v>
      </c>
      <c r="T1231" cm="1">
        <f t="array" ref="T1231">SUMPRODUCT(($G$2:$G$3117=G1231)*(S1231&gt;$S$2:$S$3117))+1</f>
        <v>4</v>
      </c>
      <c r="U1231" t="str">
        <f t="shared" si="158"/>
        <v xml:space="preserve">Taunton </v>
      </c>
      <c r="V1231">
        <v>0</v>
      </c>
      <c r="W1231" t="s">
        <v>17</v>
      </c>
      <c r="X1231">
        <f t="shared" si="159"/>
        <v>2023</v>
      </c>
    </row>
    <row r="1232" spans="1:24" x14ac:dyDescent="0.25">
      <c r="A1232" s="10" t="str">
        <f t="shared" si="152"/>
        <v/>
      </c>
      <c r="B1232" s="10" t="str">
        <f t="shared" si="153"/>
        <v/>
      </c>
      <c r="C1232" s="10" t="str">
        <f t="shared" si="154"/>
        <v>Afternoon44964</v>
      </c>
      <c r="D1232" s="5" t="str">
        <f>IF('by region'!$C$2="Any","Any",'Fixture list'!W1232)&amp;M1232&amp;IF('by region'!$I$2="Any","Any",N1232)&amp;G1232</f>
        <v>AnyJumpAny44964</v>
      </c>
      <c r="E1232" s="5" t="e">
        <f>IF(I1232=#REF!,'Fixture list'!G1232,"")</f>
        <v>#REF!</v>
      </c>
      <c r="F1232" s="5" t="str">
        <f t="shared" si="155"/>
        <v>449642</v>
      </c>
      <c r="G1232" s="13">
        <v>44964</v>
      </c>
      <c r="H1232" s="14" t="s">
        <v>7</v>
      </c>
      <c r="I1232" s="14" t="s">
        <v>57</v>
      </c>
      <c r="J1232" s="14" t="s">
        <v>9</v>
      </c>
      <c r="K1232" s="14" t="s">
        <v>10</v>
      </c>
      <c r="L1232" s="14" t="s">
        <v>19</v>
      </c>
      <c r="M1232" s="14" t="s">
        <v>12</v>
      </c>
      <c r="N1232" s="14" t="s">
        <v>13</v>
      </c>
      <c r="O1232" s="14" t="s">
        <v>14</v>
      </c>
      <c r="P1232" s="14" t="s">
        <v>297</v>
      </c>
      <c r="Q1232" s="12">
        <f t="shared" si="156"/>
        <v>1</v>
      </c>
      <c r="R1232" s="12" cm="1">
        <f t="array" ref="R1232">SUMPRODUCT(($G$2:$G$3117=G1232)*(Q1232&gt;$Q$2:$Q$3117))+1</f>
        <v>1</v>
      </c>
      <c r="S1232" s="12">
        <f t="shared" si="157"/>
        <v>101585</v>
      </c>
      <c r="T1232" cm="1">
        <f t="array" ref="T1232">SUMPRODUCT(($G$2:$G$3117=G1232)*(S1232&gt;$S$2:$S$3117))+1</f>
        <v>2</v>
      </c>
      <c r="U1232" t="str">
        <f t="shared" si="158"/>
        <v xml:space="preserve">Taunton </v>
      </c>
      <c r="V1232">
        <v>0</v>
      </c>
      <c r="W1232" t="s">
        <v>30</v>
      </c>
      <c r="X1232">
        <f t="shared" si="159"/>
        <v>2023</v>
      </c>
    </row>
    <row r="1233" spans="1:24" x14ac:dyDescent="0.25">
      <c r="A1233" s="10" t="str">
        <f t="shared" si="152"/>
        <v/>
      </c>
      <c r="B1233" s="10" t="str">
        <f t="shared" si="153"/>
        <v/>
      </c>
      <c r="C1233" s="10" t="str">
        <f t="shared" si="154"/>
        <v>Afternoon44978</v>
      </c>
      <c r="D1233" s="5" t="str">
        <f>IF('by region'!$C$2="Any","Any",'Fixture list'!W1233)&amp;M1233&amp;IF('by region'!$I$2="Any","Any",N1233)&amp;G1233</f>
        <v>AnyJumpAny44978</v>
      </c>
      <c r="E1233" s="5" t="e">
        <f>IF(I1233=#REF!,'Fixture list'!G1233,"")</f>
        <v>#REF!</v>
      </c>
      <c r="F1233" s="5" t="str">
        <f t="shared" si="155"/>
        <v>449782</v>
      </c>
      <c r="G1233" s="13">
        <v>44978</v>
      </c>
      <c r="H1233" s="14" t="s">
        <v>7</v>
      </c>
      <c r="I1233" s="14" t="s">
        <v>57</v>
      </c>
      <c r="J1233" s="14" t="s">
        <v>9</v>
      </c>
      <c r="K1233" s="14" t="s">
        <v>10</v>
      </c>
      <c r="L1233" s="14" t="s">
        <v>19</v>
      </c>
      <c r="M1233" s="14" t="s">
        <v>12</v>
      </c>
      <c r="N1233" s="14" t="s">
        <v>13</v>
      </c>
      <c r="O1233" s="14" t="s">
        <v>14</v>
      </c>
      <c r="P1233" s="14" t="s">
        <v>347</v>
      </c>
      <c r="Q1233" s="12">
        <f t="shared" si="156"/>
        <v>1</v>
      </c>
      <c r="R1233" s="12" cm="1">
        <f t="array" ref="R1233">SUMPRODUCT(($G$2:$G$3117=G1233)*(Q1233&gt;$Q$2:$Q$3117))+1</f>
        <v>1</v>
      </c>
      <c r="S1233" s="12">
        <f t="shared" si="157"/>
        <v>101590</v>
      </c>
      <c r="T1233" cm="1">
        <f t="array" ref="T1233">SUMPRODUCT(($G$2:$G$3117=G1233)*(S1233&gt;$S$2:$S$3117))+1</f>
        <v>2</v>
      </c>
      <c r="U1233" t="str">
        <f t="shared" si="158"/>
        <v xml:space="preserve">Taunton </v>
      </c>
      <c r="V1233">
        <v>0</v>
      </c>
      <c r="W1233" t="s">
        <v>19</v>
      </c>
      <c r="X1233">
        <f t="shared" si="159"/>
        <v>2023</v>
      </c>
    </row>
    <row r="1234" spans="1:24" x14ac:dyDescent="0.25">
      <c r="A1234" s="10" t="str">
        <f t="shared" si="152"/>
        <v/>
      </c>
      <c r="B1234" s="10" t="str">
        <f t="shared" si="153"/>
        <v/>
      </c>
      <c r="C1234" s="10" t="str">
        <f t="shared" si="154"/>
        <v>Afternoon44987</v>
      </c>
      <c r="D1234" s="5" t="str">
        <f>IF('by region'!$C$2="Any","Any",'Fixture list'!W1234)&amp;M1234&amp;IF('by region'!$I$2="Any","Any",N1234)&amp;G1234</f>
        <v>AnyJumpAny44987</v>
      </c>
      <c r="E1234" s="5" t="e">
        <f>IF(I1234=#REF!,'Fixture list'!G1234,"")</f>
        <v>#REF!</v>
      </c>
      <c r="F1234" s="5" t="str">
        <f t="shared" si="155"/>
        <v>449872</v>
      </c>
      <c r="G1234" s="13">
        <v>44987</v>
      </c>
      <c r="H1234" s="14" t="s">
        <v>34</v>
      </c>
      <c r="I1234" s="14" t="s">
        <v>57</v>
      </c>
      <c r="J1234" s="14" t="s">
        <v>9</v>
      </c>
      <c r="K1234" s="14" t="s">
        <v>10</v>
      </c>
      <c r="L1234" s="14" t="s">
        <v>19</v>
      </c>
      <c r="M1234" s="14" t="s">
        <v>12</v>
      </c>
      <c r="N1234" s="14" t="s">
        <v>13</v>
      </c>
      <c r="O1234" s="14" t="s">
        <v>14</v>
      </c>
      <c r="P1234" s="14" t="s">
        <v>380</v>
      </c>
      <c r="Q1234" s="12">
        <f t="shared" si="156"/>
        <v>1</v>
      </c>
      <c r="R1234" s="12" cm="1">
        <f t="array" ref="R1234">SUMPRODUCT(($G$2:$G$3117=G1234)*(Q1234&gt;$Q$2:$Q$3117))+1</f>
        <v>1</v>
      </c>
      <c r="S1234" s="12">
        <f t="shared" si="157"/>
        <v>101588</v>
      </c>
      <c r="T1234" cm="1">
        <f t="array" ref="T1234">SUMPRODUCT(($G$2:$G$3117=G1234)*(S1234&gt;$S$2:$S$3117))+1</f>
        <v>2</v>
      </c>
      <c r="U1234" t="str">
        <f t="shared" si="158"/>
        <v xml:space="preserve">Taunton </v>
      </c>
      <c r="V1234">
        <v>0</v>
      </c>
      <c r="W1234" t="s">
        <v>17</v>
      </c>
      <c r="X1234">
        <f t="shared" si="159"/>
        <v>2023</v>
      </c>
    </row>
    <row r="1235" spans="1:24" x14ac:dyDescent="0.25">
      <c r="A1235" s="10" t="str">
        <f t="shared" si="152"/>
        <v/>
      </c>
      <c r="B1235" s="10" t="str">
        <f t="shared" si="153"/>
        <v/>
      </c>
      <c r="C1235" s="10" t="str">
        <f t="shared" si="154"/>
        <v>Afternoon44998</v>
      </c>
      <c r="D1235" s="5" t="str">
        <f>IF('by region'!$C$2="Any","Any",'Fixture list'!W1235)&amp;M1235&amp;IF('by region'!$I$2="Any","Any",N1235)&amp;G1235</f>
        <v>AnyJumpAny44998</v>
      </c>
      <c r="E1235" s="5" t="e">
        <f>IF(I1235=#REF!,'Fixture list'!G1235,"")</f>
        <v>#REF!</v>
      </c>
      <c r="F1235" s="5" t="str">
        <f t="shared" si="155"/>
        <v>449983</v>
      </c>
      <c r="G1235" s="13">
        <v>44998</v>
      </c>
      <c r="H1235" s="14" t="s">
        <v>42</v>
      </c>
      <c r="I1235" s="14" t="s">
        <v>57</v>
      </c>
      <c r="J1235" s="14" t="s">
        <v>9</v>
      </c>
      <c r="K1235" s="14" t="s">
        <v>10</v>
      </c>
      <c r="L1235" s="14" t="s">
        <v>19</v>
      </c>
      <c r="M1235" s="14" t="s">
        <v>12</v>
      </c>
      <c r="N1235" s="14" t="s">
        <v>13</v>
      </c>
      <c r="O1235" s="14" t="s">
        <v>14</v>
      </c>
      <c r="P1235" s="14" t="s">
        <v>420</v>
      </c>
      <c r="Q1235" s="12">
        <f t="shared" si="156"/>
        <v>1</v>
      </c>
      <c r="R1235" s="12" cm="1">
        <f t="array" ref="R1235">SUMPRODUCT(($G$2:$G$3117=G1235)*(Q1235&gt;$Q$2:$Q$3117))+1</f>
        <v>1</v>
      </c>
      <c r="S1235" s="12">
        <f t="shared" si="157"/>
        <v>101587</v>
      </c>
      <c r="T1235" cm="1">
        <f t="array" ref="T1235">SUMPRODUCT(($G$2:$G$3117=G1235)*(S1235&gt;$S$2:$S$3117))+1</f>
        <v>3</v>
      </c>
      <c r="U1235" t="str">
        <f t="shared" si="158"/>
        <v xml:space="preserve">Taunton </v>
      </c>
      <c r="V1235">
        <v>0</v>
      </c>
      <c r="W1235" t="s">
        <v>17</v>
      </c>
      <c r="X1235">
        <f t="shared" si="159"/>
        <v>2023</v>
      </c>
    </row>
    <row r="1236" spans="1:24" x14ac:dyDescent="0.25">
      <c r="A1236" s="10" t="str">
        <f t="shared" si="152"/>
        <v/>
      </c>
      <c r="B1236" s="10" t="str">
        <f t="shared" si="153"/>
        <v/>
      </c>
      <c r="C1236" s="10" t="str">
        <f t="shared" si="154"/>
        <v>Afternoon45005</v>
      </c>
      <c r="D1236" s="5" t="str">
        <f>IF('by region'!$C$2="Any","Any",'Fixture list'!W1236)&amp;M1236&amp;IF('by region'!$I$2="Any","Any",N1236)&amp;G1236</f>
        <v>AnyJumpAny45005</v>
      </c>
      <c r="E1236" s="5" t="e">
        <f>IF(I1236=#REF!,'Fixture list'!G1236,"")</f>
        <v>#REF!</v>
      </c>
      <c r="F1236" s="5" t="str">
        <f t="shared" si="155"/>
        <v>450052</v>
      </c>
      <c r="G1236" s="13">
        <v>45005</v>
      </c>
      <c r="H1236" s="14" t="s">
        <v>42</v>
      </c>
      <c r="I1236" s="14" t="s">
        <v>57</v>
      </c>
      <c r="J1236" s="14" t="s">
        <v>9</v>
      </c>
      <c r="K1236" s="14" t="s">
        <v>10</v>
      </c>
      <c r="L1236" s="14" t="s">
        <v>19</v>
      </c>
      <c r="M1236" s="14" t="s">
        <v>12</v>
      </c>
      <c r="N1236" s="14" t="s">
        <v>13</v>
      </c>
      <c r="O1236" s="14" t="s">
        <v>14</v>
      </c>
      <c r="P1236" s="14" t="s">
        <v>447</v>
      </c>
      <c r="Q1236" s="12">
        <f t="shared" si="156"/>
        <v>1</v>
      </c>
      <c r="R1236" s="12" cm="1">
        <f t="array" ref="R1236">SUMPRODUCT(($G$2:$G$3117=G1236)*(Q1236&gt;$Q$2:$Q$3117))+1</f>
        <v>1</v>
      </c>
      <c r="S1236" s="12">
        <f t="shared" si="157"/>
        <v>101591</v>
      </c>
      <c r="T1236" cm="1">
        <f t="array" ref="T1236">SUMPRODUCT(($G$2:$G$3117=G1236)*(S1236&gt;$S$2:$S$3117))+1</f>
        <v>2</v>
      </c>
      <c r="U1236" t="str">
        <f t="shared" si="158"/>
        <v xml:space="preserve">Taunton </v>
      </c>
      <c r="V1236">
        <v>0</v>
      </c>
      <c r="W1236" t="s">
        <v>30</v>
      </c>
      <c r="X1236">
        <f t="shared" si="159"/>
        <v>2023</v>
      </c>
    </row>
    <row r="1237" spans="1:24" x14ac:dyDescent="0.25">
      <c r="A1237" s="10" t="str">
        <f t="shared" si="152"/>
        <v/>
      </c>
      <c r="B1237" s="10" t="str">
        <f t="shared" si="153"/>
        <v/>
      </c>
      <c r="C1237" s="10" t="str">
        <f t="shared" si="154"/>
        <v>Afternoon45015</v>
      </c>
      <c r="D1237" s="5" t="str">
        <f>IF('by region'!$C$2="Any","Any",'Fixture list'!W1237)&amp;M1237&amp;IF('by region'!$I$2="Any","Any",N1237)&amp;G1237</f>
        <v>AnyJumpAny45015</v>
      </c>
      <c r="E1237" s="5" t="e">
        <f>IF(I1237=#REF!,'Fixture list'!G1237,"")</f>
        <v>#REF!</v>
      </c>
      <c r="F1237" s="5" t="str">
        <f t="shared" si="155"/>
        <v>450153</v>
      </c>
      <c r="G1237" s="13">
        <v>45015</v>
      </c>
      <c r="H1237" s="14" t="s">
        <v>34</v>
      </c>
      <c r="I1237" s="14" t="s">
        <v>57</v>
      </c>
      <c r="J1237" s="14" t="s">
        <v>9</v>
      </c>
      <c r="K1237" s="14" t="s">
        <v>30</v>
      </c>
      <c r="L1237" s="14" t="s">
        <v>30</v>
      </c>
      <c r="M1237" s="14" t="s">
        <v>12</v>
      </c>
      <c r="N1237" s="14" t="s">
        <v>30</v>
      </c>
      <c r="O1237" s="14" t="s">
        <v>21</v>
      </c>
      <c r="P1237" s="14" t="s">
        <v>478</v>
      </c>
      <c r="Q1237" s="12">
        <f t="shared" si="156"/>
        <v>1</v>
      </c>
      <c r="R1237" s="12" cm="1">
        <f t="array" ref="R1237">SUMPRODUCT(($G$2:$G$3117=G1237)*(Q1237&gt;$Q$2:$Q$3117))+1</f>
        <v>1</v>
      </c>
      <c r="S1237" s="12">
        <f t="shared" si="157"/>
        <v>112387</v>
      </c>
      <c r="T1237" cm="1">
        <f t="array" ref="T1237">SUMPRODUCT(($G$2:$G$3117=G1237)*(S1237&gt;$S$2:$S$3117))+1</f>
        <v>3</v>
      </c>
      <c r="U1237" t="str">
        <f t="shared" si="158"/>
        <v xml:space="preserve">Taunton </v>
      </c>
      <c r="V1237">
        <v>0</v>
      </c>
      <c r="W1237" t="s">
        <v>11</v>
      </c>
      <c r="X1237">
        <f t="shared" si="159"/>
        <v>2023</v>
      </c>
    </row>
    <row r="1238" spans="1:24" x14ac:dyDescent="0.25">
      <c r="A1238" s="10" t="str">
        <f t="shared" si="152"/>
        <v/>
      </c>
      <c r="B1238" s="10" t="str">
        <f t="shared" si="153"/>
        <v/>
      </c>
      <c r="C1238" s="10" t="str">
        <f t="shared" si="154"/>
        <v>Afternoon45029</v>
      </c>
      <c r="D1238" s="5" t="str">
        <f>IF('by region'!$C$2="Any","Any",'Fixture list'!W1238)&amp;M1238&amp;IF('by region'!$I$2="Any","Any",N1238)&amp;G1238</f>
        <v>AnyJumpAny45029</v>
      </c>
      <c r="E1238" s="5" t="e">
        <f>IF(I1238=#REF!,'Fixture list'!G1238,"")</f>
        <v>#REF!</v>
      </c>
      <c r="F1238" s="5" t="str">
        <f t="shared" si="155"/>
        <v>450292</v>
      </c>
      <c r="G1238" s="13">
        <v>45029</v>
      </c>
      <c r="H1238" s="14" t="s">
        <v>34</v>
      </c>
      <c r="I1238" s="14" t="s">
        <v>57</v>
      </c>
      <c r="J1238" s="14" t="s">
        <v>9</v>
      </c>
      <c r="K1238" s="14" t="s">
        <v>10</v>
      </c>
      <c r="L1238" s="14" t="s">
        <v>19</v>
      </c>
      <c r="M1238" s="14" t="s">
        <v>12</v>
      </c>
      <c r="N1238" s="14" t="s">
        <v>13</v>
      </c>
      <c r="O1238" s="14" t="s">
        <v>14</v>
      </c>
      <c r="P1238" s="14" t="s">
        <v>535</v>
      </c>
      <c r="Q1238" s="12">
        <f t="shared" si="156"/>
        <v>1</v>
      </c>
      <c r="R1238" s="12" cm="1">
        <f t="array" ref="R1238">SUMPRODUCT(($G$2:$G$3117=G1238)*(Q1238&gt;$Q$2:$Q$3117))+1</f>
        <v>1</v>
      </c>
      <c r="S1238" s="12">
        <f t="shared" si="157"/>
        <v>101589</v>
      </c>
      <c r="T1238" cm="1">
        <f t="array" ref="T1238">SUMPRODUCT(($G$2:$G$3117=G1238)*(S1238&gt;$S$2:$S$3117))+1</f>
        <v>2</v>
      </c>
      <c r="U1238" t="str">
        <f t="shared" si="158"/>
        <v xml:space="preserve">Taunton </v>
      </c>
      <c r="V1238">
        <v>0</v>
      </c>
      <c r="W1238" t="s">
        <v>17</v>
      </c>
      <c r="X1238">
        <f t="shared" si="159"/>
        <v>2023</v>
      </c>
    </row>
    <row r="1239" spans="1:24" x14ac:dyDescent="0.25">
      <c r="A1239" s="10" t="str">
        <f t="shared" si="152"/>
        <v/>
      </c>
      <c r="B1239" s="10" t="str">
        <f t="shared" si="153"/>
        <v/>
      </c>
      <c r="C1239" s="10" t="str">
        <f t="shared" si="154"/>
        <v>Evening45043</v>
      </c>
      <c r="D1239" s="5" t="str">
        <f>IF('by region'!$C$2="Any","Any",'Fixture list'!W1239)&amp;M1239&amp;IF('by region'!$I$2="Any","Any",N1239)&amp;G1239</f>
        <v>AnyJumpAny45043</v>
      </c>
      <c r="E1239" s="5" t="e">
        <f>IF(I1239=#REF!,'Fixture list'!G1239,"")</f>
        <v>#REF!</v>
      </c>
      <c r="F1239" s="5" t="str">
        <f t="shared" si="155"/>
        <v>450434</v>
      </c>
      <c r="G1239" s="13">
        <v>45043</v>
      </c>
      <c r="H1239" s="14" t="s">
        <v>34</v>
      </c>
      <c r="I1239" s="14" t="s">
        <v>57</v>
      </c>
      <c r="J1239" s="14" t="s">
        <v>80</v>
      </c>
      <c r="K1239" s="14" t="s">
        <v>10</v>
      </c>
      <c r="L1239" s="14" t="s">
        <v>19</v>
      </c>
      <c r="M1239" s="14" t="s">
        <v>12</v>
      </c>
      <c r="N1239" s="14" t="s">
        <v>13</v>
      </c>
      <c r="O1239" s="14" t="s">
        <v>14</v>
      </c>
      <c r="P1239" s="14" t="s">
        <v>591</v>
      </c>
      <c r="Q1239" s="12">
        <f t="shared" si="156"/>
        <v>2</v>
      </c>
      <c r="R1239" s="12" cm="1">
        <f t="array" ref="R1239">SUMPRODUCT(($G$2:$G$3117=G1239)*(Q1239&gt;$Q$2:$Q$3117))+1</f>
        <v>4</v>
      </c>
      <c r="S1239" s="12">
        <f t="shared" si="157"/>
        <v>401592</v>
      </c>
      <c r="T1239" cm="1">
        <f t="array" ref="T1239">SUMPRODUCT(($G$2:$G$3117=G1239)*(S1239&gt;$S$2:$S$3117))+1</f>
        <v>4</v>
      </c>
      <c r="U1239" t="str">
        <f t="shared" si="158"/>
        <v>Taunton †</v>
      </c>
      <c r="V1239">
        <v>0</v>
      </c>
      <c r="W1239" t="s">
        <v>17</v>
      </c>
      <c r="X1239">
        <f t="shared" si="159"/>
        <v>2023</v>
      </c>
    </row>
    <row r="1240" spans="1:24" x14ac:dyDescent="0.25">
      <c r="A1240" s="10" t="str">
        <f t="shared" si="152"/>
        <v/>
      </c>
      <c r="B1240" s="10" t="str">
        <f t="shared" si="153"/>
        <v/>
      </c>
      <c r="C1240" s="10" t="str">
        <f t="shared" si="154"/>
        <v>Afternoon45246</v>
      </c>
      <c r="D1240" s="5" t="str">
        <f>IF('by region'!$C$2="Any","Any",'Fixture list'!W1240)&amp;M1240&amp;IF('by region'!$I$2="Any","Any",N1240)&amp;G1240</f>
        <v>AnyJumpAny45246</v>
      </c>
      <c r="E1240" s="5" t="e">
        <f>IF(I1240=#REF!,'Fixture list'!G1240,"")</f>
        <v>#REF!</v>
      </c>
      <c r="F1240" s="5" t="str">
        <f t="shared" si="155"/>
        <v>452463</v>
      </c>
      <c r="G1240" s="13">
        <v>45246</v>
      </c>
      <c r="H1240" s="14" t="s">
        <v>34</v>
      </c>
      <c r="I1240" s="14" t="s">
        <v>57</v>
      </c>
      <c r="J1240" s="14" t="s">
        <v>9</v>
      </c>
      <c r="K1240" s="14" t="s">
        <v>10</v>
      </c>
      <c r="L1240" s="14" t="s">
        <v>30</v>
      </c>
      <c r="M1240" s="14" t="s">
        <v>12</v>
      </c>
      <c r="N1240" s="14" t="s">
        <v>13</v>
      </c>
      <c r="O1240" s="14" t="s">
        <v>14</v>
      </c>
      <c r="P1240" s="14" t="s">
        <v>1489</v>
      </c>
      <c r="Q1240" s="12">
        <f t="shared" si="156"/>
        <v>1</v>
      </c>
      <c r="R1240" s="12" cm="1">
        <f t="array" ref="R1240">SUMPRODUCT(($G$2:$G$3117=G1240)*(Q1240&gt;$Q$2:$Q$3117))+1</f>
        <v>1</v>
      </c>
      <c r="S1240" s="12">
        <f t="shared" si="157"/>
        <v>101593</v>
      </c>
      <c r="T1240" cm="1">
        <f t="array" ref="T1240">SUMPRODUCT(($G$2:$G$3117=G1240)*(S1240&gt;$S$2:$S$3117))+1</f>
        <v>3</v>
      </c>
      <c r="U1240" t="str">
        <f t="shared" si="158"/>
        <v xml:space="preserve">Taunton </v>
      </c>
      <c r="V1240">
        <v>0</v>
      </c>
      <c r="W1240" t="s">
        <v>30</v>
      </c>
      <c r="X1240">
        <f t="shared" si="159"/>
        <v>2023</v>
      </c>
    </row>
    <row r="1241" spans="1:24" x14ac:dyDescent="0.25">
      <c r="A1241" s="10" t="str">
        <f t="shared" si="152"/>
        <v/>
      </c>
      <c r="B1241" s="10" t="str">
        <f t="shared" si="153"/>
        <v/>
      </c>
      <c r="C1241" s="10" t="str">
        <f t="shared" si="154"/>
        <v>Afternoon45260</v>
      </c>
      <c r="D1241" s="5" t="str">
        <f>IF('by region'!$C$2="Any","Any",'Fixture list'!W1241)&amp;M1241&amp;IF('by region'!$I$2="Any","Any",N1241)&amp;G1241</f>
        <v>AnyJumpAny45260</v>
      </c>
      <c r="E1241" s="5" t="e">
        <f>IF(I1241=#REF!,'Fixture list'!G1241,"")</f>
        <v>#REF!</v>
      </c>
      <c r="F1241" s="5" t="str">
        <f t="shared" si="155"/>
        <v>452602</v>
      </c>
      <c r="G1241" s="13">
        <v>45260</v>
      </c>
      <c r="H1241" s="14" t="s">
        <v>34</v>
      </c>
      <c r="I1241" s="14" t="s">
        <v>57</v>
      </c>
      <c r="J1241" s="14" t="s">
        <v>9</v>
      </c>
      <c r="K1241" s="14" t="s">
        <v>10</v>
      </c>
      <c r="L1241" s="14" t="s">
        <v>11</v>
      </c>
      <c r="M1241" s="14" t="s">
        <v>12</v>
      </c>
      <c r="N1241" s="14" t="s">
        <v>13</v>
      </c>
      <c r="O1241" s="14" t="s">
        <v>14</v>
      </c>
      <c r="P1241" s="14" t="s">
        <v>1537</v>
      </c>
      <c r="Q1241" s="12">
        <f t="shared" si="156"/>
        <v>1</v>
      </c>
      <c r="R1241" s="12" cm="1">
        <f t="array" ref="R1241">SUMPRODUCT(($G$2:$G$3117=G1241)*(Q1241&gt;$Q$2:$Q$3117))+1</f>
        <v>1</v>
      </c>
      <c r="S1241" s="12">
        <f t="shared" si="157"/>
        <v>101594</v>
      </c>
      <c r="T1241" cm="1">
        <f t="array" ref="T1241">SUMPRODUCT(($G$2:$G$3117=G1241)*(S1241&gt;$S$2:$S$3117))+1</f>
        <v>2</v>
      </c>
      <c r="U1241" t="str">
        <f t="shared" si="158"/>
        <v xml:space="preserve">Taunton </v>
      </c>
      <c r="V1241">
        <v>0</v>
      </c>
      <c r="W1241" t="s">
        <v>17</v>
      </c>
      <c r="X1241">
        <f t="shared" si="159"/>
        <v>2023</v>
      </c>
    </row>
    <row r="1242" spans="1:24" x14ac:dyDescent="0.25">
      <c r="A1242" s="10" t="str">
        <f t="shared" si="152"/>
        <v/>
      </c>
      <c r="B1242" s="10" t="str">
        <f t="shared" si="153"/>
        <v/>
      </c>
      <c r="C1242" s="10" t="str">
        <f t="shared" si="154"/>
        <v>Afternoon45274</v>
      </c>
      <c r="D1242" s="5" t="str">
        <f>IF('by region'!$C$2="Any","Any",'Fixture list'!W1242)&amp;M1242&amp;IF('by region'!$I$2="Any","Any",N1242)&amp;G1242</f>
        <v>AnyJumpAny45274</v>
      </c>
      <c r="E1242" s="5" t="e">
        <f>IF(I1242=#REF!,'Fixture list'!G1242,"")</f>
        <v>#REF!</v>
      </c>
      <c r="F1242" s="5" t="str">
        <f t="shared" si="155"/>
        <v>452742</v>
      </c>
      <c r="G1242" s="13">
        <v>45274</v>
      </c>
      <c r="H1242" s="14" t="s">
        <v>34</v>
      </c>
      <c r="I1242" s="14" t="s">
        <v>57</v>
      </c>
      <c r="J1242" s="14" t="s">
        <v>9</v>
      </c>
      <c r="K1242" s="14" t="s">
        <v>10</v>
      </c>
      <c r="L1242" s="14" t="s">
        <v>17</v>
      </c>
      <c r="M1242" s="14" t="s">
        <v>12</v>
      </c>
      <c r="N1242" s="14" t="s">
        <v>13</v>
      </c>
      <c r="O1242" s="14" t="s">
        <v>14</v>
      </c>
      <c r="P1242" s="14" t="s">
        <v>1585</v>
      </c>
      <c r="Q1242" s="12">
        <f t="shared" si="156"/>
        <v>1</v>
      </c>
      <c r="R1242" s="12" cm="1">
        <f t="array" ref="R1242">SUMPRODUCT(($G$2:$G$3117=G1242)*(Q1242&gt;$Q$2:$Q$3117))+1</f>
        <v>1</v>
      </c>
      <c r="S1242" s="12">
        <f t="shared" si="157"/>
        <v>101595</v>
      </c>
      <c r="T1242" cm="1">
        <f t="array" ref="T1242">SUMPRODUCT(($G$2:$G$3117=G1242)*(S1242&gt;$S$2:$S$3117))+1</f>
        <v>2</v>
      </c>
      <c r="U1242" t="str">
        <f t="shared" si="158"/>
        <v xml:space="preserve">Taunton </v>
      </c>
      <c r="V1242">
        <v>0</v>
      </c>
      <c r="W1242" t="s">
        <v>11</v>
      </c>
      <c r="X1242">
        <f t="shared" si="159"/>
        <v>2023</v>
      </c>
    </row>
    <row r="1243" spans="1:24" x14ac:dyDescent="0.25">
      <c r="A1243" s="10" t="str">
        <f t="shared" si="152"/>
        <v/>
      </c>
      <c r="B1243" s="10" t="str">
        <f t="shared" si="153"/>
        <v/>
      </c>
      <c r="C1243" s="10" t="str">
        <f t="shared" si="154"/>
        <v>Afternoon45290</v>
      </c>
      <c r="D1243" s="5" t="str">
        <f>IF('by region'!$C$2="Any","Any",'Fixture list'!W1243)&amp;M1243&amp;IF('by region'!$I$2="Any","Any",N1243)&amp;G1243</f>
        <v>AnyJumpAny45290</v>
      </c>
      <c r="E1243" s="5" t="e">
        <f>IF(I1243=#REF!,'Fixture list'!G1243,"")</f>
        <v>#REF!</v>
      </c>
      <c r="F1243" s="5" t="str">
        <f t="shared" si="155"/>
        <v>452902</v>
      </c>
      <c r="G1243" s="13">
        <v>45290</v>
      </c>
      <c r="H1243" s="14" t="s">
        <v>37</v>
      </c>
      <c r="I1243" s="14" t="s">
        <v>57</v>
      </c>
      <c r="J1243" s="14" t="s">
        <v>9</v>
      </c>
      <c r="K1243" s="14" t="s">
        <v>10</v>
      </c>
      <c r="L1243" s="14" t="s">
        <v>19</v>
      </c>
      <c r="M1243" s="14" t="s">
        <v>12</v>
      </c>
      <c r="N1243" s="14" t="s">
        <v>13</v>
      </c>
      <c r="O1243" s="14" t="s">
        <v>14</v>
      </c>
      <c r="P1243" s="14" t="s">
        <v>1642</v>
      </c>
      <c r="Q1243" s="12">
        <f t="shared" si="156"/>
        <v>1</v>
      </c>
      <c r="R1243" s="12" cm="1">
        <f t="array" ref="R1243">SUMPRODUCT(($G$2:$G$3117=G1243)*(Q1243&gt;$Q$2:$Q$3117))+1</f>
        <v>1</v>
      </c>
      <c r="S1243" s="12">
        <f t="shared" si="157"/>
        <v>101596</v>
      </c>
      <c r="T1243" cm="1">
        <f t="array" ref="T1243">SUMPRODUCT(($G$2:$G$3117=G1243)*(S1243&gt;$S$2:$S$3117))+1</f>
        <v>2</v>
      </c>
      <c r="U1243" t="str">
        <f t="shared" si="158"/>
        <v xml:space="preserve">Taunton </v>
      </c>
      <c r="V1243">
        <v>0</v>
      </c>
      <c r="W1243" t="s">
        <v>19</v>
      </c>
      <c r="X1243">
        <f t="shared" si="159"/>
        <v>2023</v>
      </c>
    </row>
    <row r="1244" spans="1:24" x14ac:dyDescent="0.25">
      <c r="A1244" s="10" t="str">
        <f t="shared" si="152"/>
        <v/>
      </c>
      <c r="B1244" s="10" t="str">
        <f t="shared" si="153"/>
        <v/>
      </c>
      <c r="C1244" s="10" t="str">
        <f t="shared" si="154"/>
        <v>Afternoon45020</v>
      </c>
      <c r="D1244" s="5" t="str">
        <f>IF('by region'!$C$2="Any","Any",'Fixture list'!W1244)&amp;M1244&amp;IF('by region'!$I$2="Any","Any",N1244)&amp;G1244</f>
        <v>AnyFlatAny45020</v>
      </c>
      <c r="E1244" s="5" t="e">
        <f>IF(I1244=#REF!,'Fixture list'!G1244,"")</f>
        <v>#REF!</v>
      </c>
      <c r="F1244" s="5" t="str">
        <f t="shared" si="155"/>
        <v>450202</v>
      </c>
      <c r="G1244" s="13">
        <v>45020</v>
      </c>
      <c r="H1244" s="14" t="s">
        <v>7</v>
      </c>
      <c r="I1244" s="14" t="s">
        <v>74</v>
      </c>
      <c r="J1244" s="14" t="s">
        <v>9</v>
      </c>
      <c r="K1244" s="14" t="s">
        <v>30</v>
      </c>
      <c r="L1244" s="14" t="s">
        <v>30</v>
      </c>
      <c r="M1244" s="14" t="s">
        <v>25</v>
      </c>
      <c r="N1244" s="14" t="s">
        <v>30</v>
      </c>
      <c r="O1244" s="14" t="s">
        <v>21</v>
      </c>
      <c r="P1244" s="14" t="s">
        <v>496</v>
      </c>
      <c r="Q1244" s="12">
        <f t="shared" si="156"/>
        <v>1</v>
      </c>
      <c r="R1244" s="12" cm="1">
        <f t="array" ref="R1244">SUMPRODUCT(($G$2:$G$3117=G1244)*(Q1244&gt;$Q$2:$Q$3117))+1</f>
        <v>1</v>
      </c>
      <c r="S1244" s="12">
        <f t="shared" si="157"/>
        <v>111659</v>
      </c>
      <c r="T1244" cm="1">
        <f t="array" ref="T1244">SUMPRODUCT(($G$2:$G$3117=G1244)*(S1244&gt;$S$2:$S$3117))+1</f>
        <v>2</v>
      </c>
      <c r="U1244" t="str">
        <f t="shared" si="158"/>
        <v xml:space="preserve">THIRSK </v>
      </c>
      <c r="V1244">
        <v>0</v>
      </c>
      <c r="W1244" t="s">
        <v>30</v>
      </c>
      <c r="X1244">
        <f t="shared" si="159"/>
        <v>2023</v>
      </c>
    </row>
    <row r="1245" spans="1:24" x14ac:dyDescent="0.25">
      <c r="A1245" s="10" t="str">
        <f t="shared" si="152"/>
        <v/>
      </c>
      <c r="B1245" s="10" t="str">
        <f t="shared" si="153"/>
        <v/>
      </c>
      <c r="C1245" s="10" t="str">
        <f t="shared" si="154"/>
        <v>Afternoon45038</v>
      </c>
      <c r="D1245" s="5" t="str">
        <f>IF('by region'!$C$2="Any","Any",'Fixture list'!W1245)&amp;M1245&amp;IF('by region'!$I$2="Any","Any",N1245)&amp;G1245</f>
        <v>AnyFlatAny45038</v>
      </c>
      <c r="E1245" s="5" t="e">
        <f>IF(I1245=#REF!,'Fixture list'!G1245,"")</f>
        <v>#REF!</v>
      </c>
      <c r="F1245" s="5" t="str">
        <f t="shared" si="155"/>
        <v>450384</v>
      </c>
      <c r="G1245" s="13">
        <v>45038</v>
      </c>
      <c r="H1245" s="14" t="s">
        <v>37</v>
      </c>
      <c r="I1245" s="14" t="s">
        <v>74</v>
      </c>
      <c r="J1245" s="14" t="s">
        <v>9</v>
      </c>
      <c r="K1245" s="14" t="s">
        <v>10</v>
      </c>
      <c r="L1245" s="14" t="s">
        <v>11</v>
      </c>
      <c r="M1245" s="14" t="s">
        <v>25</v>
      </c>
      <c r="N1245" s="14" t="s">
        <v>13</v>
      </c>
      <c r="O1245" s="14" t="s">
        <v>14</v>
      </c>
      <c r="P1245" s="14" t="s">
        <v>571</v>
      </c>
      <c r="Q1245" s="12">
        <f t="shared" si="156"/>
        <v>1</v>
      </c>
      <c r="R1245" s="12" cm="1">
        <f t="array" ref="R1245">SUMPRODUCT(($G$2:$G$3117=G1245)*(Q1245&gt;$Q$2:$Q$3117))+1</f>
        <v>1</v>
      </c>
      <c r="S1245" s="12">
        <f t="shared" si="157"/>
        <v>101598</v>
      </c>
      <c r="T1245" cm="1">
        <f t="array" ref="T1245">SUMPRODUCT(($G$2:$G$3117=G1245)*(S1245&gt;$S$2:$S$3117))+1</f>
        <v>4</v>
      </c>
      <c r="U1245" t="str">
        <f t="shared" si="158"/>
        <v xml:space="preserve">THIRSK </v>
      </c>
      <c r="V1245">
        <v>0</v>
      </c>
      <c r="W1245" t="s">
        <v>17</v>
      </c>
      <c r="X1245">
        <f t="shared" si="159"/>
        <v>2023</v>
      </c>
    </row>
    <row r="1246" spans="1:24" x14ac:dyDescent="0.25">
      <c r="A1246" s="10" t="str">
        <f t="shared" si="152"/>
        <v/>
      </c>
      <c r="B1246" s="10" t="str">
        <f t="shared" si="153"/>
        <v/>
      </c>
      <c r="C1246" s="10" t="str">
        <f t="shared" si="154"/>
        <v>Afternoon45052</v>
      </c>
      <c r="D1246" s="5" t="str">
        <f>IF('by region'!$C$2="Any","Any",'Fixture list'!W1246)&amp;M1246&amp;IF('by region'!$I$2="Any","Any",N1246)&amp;G1246</f>
        <v>AnyFlatAny45052</v>
      </c>
      <c r="E1246" s="5" t="e">
        <f>IF(I1246=#REF!,'Fixture list'!G1246,"")</f>
        <v>#REF!</v>
      </c>
      <c r="F1246" s="5" t="str">
        <f t="shared" si="155"/>
        <v>450522</v>
      </c>
      <c r="G1246" s="13">
        <v>45052</v>
      </c>
      <c r="H1246" s="14" t="s">
        <v>37</v>
      </c>
      <c r="I1246" s="14" t="s">
        <v>74</v>
      </c>
      <c r="J1246" s="14" t="s">
        <v>9</v>
      </c>
      <c r="K1246" s="14" t="s">
        <v>10</v>
      </c>
      <c r="L1246" s="14" t="s">
        <v>11</v>
      </c>
      <c r="M1246" s="14" t="s">
        <v>25</v>
      </c>
      <c r="N1246" s="14" t="s">
        <v>13</v>
      </c>
      <c r="O1246" s="14" t="s">
        <v>14</v>
      </c>
      <c r="P1246" s="14" t="s">
        <v>633</v>
      </c>
      <c r="Q1246" s="12">
        <f t="shared" si="156"/>
        <v>1</v>
      </c>
      <c r="R1246" s="12" cm="1">
        <f t="array" ref="R1246">SUMPRODUCT(($G$2:$G$3117=G1246)*(Q1246&gt;$Q$2:$Q$3117))+1</f>
        <v>1</v>
      </c>
      <c r="S1246" s="12">
        <f t="shared" si="157"/>
        <v>101599</v>
      </c>
      <c r="T1246" cm="1">
        <f t="array" ref="T1246">SUMPRODUCT(($G$2:$G$3117=G1246)*(S1246&gt;$S$2:$S$3117))+1</f>
        <v>2</v>
      </c>
      <c r="U1246" t="str">
        <f t="shared" si="158"/>
        <v xml:space="preserve">THIRSK </v>
      </c>
      <c r="V1246">
        <v>0</v>
      </c>
      <c r="W1246" t="s">
        <v>11</v>
      </c>
      <c r="X1246">
        <f t="shared" si="159"/>
        <v>2023</v>
      </c>
    </row>
    <row r="1247" spans="1:24" x14ac:dyDescent="0.25">
      <c r="A1247" s="10" t="str">
        <f t="shared" si="152"/>
        <v/>
      </c>
      <c r="B1247" s="10" t="str">
        <f t="shared" si="153"/>
        <v/>
      </c>
      <c r="C1247" s="10" t="str">
        <f t="shared" si="154"/>
        <v>Evening45057</v>
      </c>
      <c r="D1247" s="5" t="str">
        <f>IF('by region'!$C$2="Any","Any",'Fixture list'!W1247)&amp;M1247&amp;IF('by region'!$I$2="Any","Any",N1247)&amp;G1247</f>
        <v>AnyFlatAny45057</v>
      </c>
      <c r="E1247" s="5" t="e">
        <f>IF(I1247=#REF!,'Fixture list'!G1247,"")</f>
        <v>#REF!</v>
      </c>
      <c r="F1247" s="5" t="str">
        <f t="shared" si="155"/>
        <v>450574</v>
      </c>
      <c r="G1247" s="13">
        <v>45057</v>
      </c>
      <c r="H1247" s="14" t="s">
        <v>34</v>
      </c>
      <c r="I1247" s="14" t="s">
        <v>74</v>
      </c>
      <c r="J1247" s="14" t="s">
        <v>80</v>
      </c>
      <c r="K1247" s="14" t="s">
        <v>30</v>
      </c>
      <c r="L1247" s="14" t="s">
        <v>30</v>
      </c>
      <c r="M1247" s="14" t="s">
        <v>25</v>
      </c>
      <c r="N1247" s="14" t="s">
        <v>30</v>
      </c>
      <c r="O1247" s="14" t="s">
        <v>21</v>
      </c>
      <c r="P1247" s="14" t="s">
        <v>652</v>
      </c>
      <c r="Q1247" s="12">
        <f t="shared" si="156"/>
        <v>2</v>
      </c>
      <c r="R1247" s="12" cm="1">
        <f t="array" ref="R1247">SUMPRODUCT(($G$2:$G$3117=G1247)*(Q1247&gt;$Q$2:$Q$3117))+1</f>
        <v>4</v>
      </c>
      <c r="S1247" s="12">
        <f t="shared" si="157"/>
        <v>401567</v>
      </c>
      <c r="T1247" cm="1">
        <f t="array" ref="T1247">SUMPRODUCT(($G$2:$G$3117=G1247)*(S1247&gt;$S$2:$S$3117))+1</f>
        <v>4</v>
      </c>
      <c r="U1247" t="str">
        <f t="shared" si="158"/>
        <v>THIRSK †</v>
      </c>
      <c r="V1247">
        <v>0</v>
      </c>
      <c r="W1247" t="s">
        <v>11</v>
      </c>
      <c r="X1247">
        <f t="shared" si="159"/>
        <v>2023</v>
      </c>
    </row>
    <row r="1248" spans="1:24" x14ac:dyDescent="0.25">
      <c r="A1248" s="10" t="str">
        <f t="shared" si="152"/>
        <v/>
      </c>
      <c r="B1248" s="10" t="str">
        <f t="shared" si="153"/>
        <v/>
      </c>
      <c r="C1248" s="10" t="str">
        <f t="shared" si="154"/>
        <v>Afternoon45066</v>
      </c>
      <c r="D1248" s="5" t="str">
        <f>IF('by region'!$C$2="Any","Any",'Fixture list'!W1248)&amp;M1248&amp;IF('by region'!$I$2="Any","Any",N1248)&amp;G1248</f>
        <v>AnyFlatAny45066</v>
      </c>
      <c r="E1248" s="5" t="e">
        <f>IF(I1248=#REF!,'Fixture list'!G1248,"")</f>
        <v>#REF!</v>
      </c>
      <c r="F1248" s="5" t="str">
        <f t="shared" si="155"/>
        <v>450664</v>
      </c>
      <c r="G1248" s="13">
        <v>45066</v>
      </c>
      <c r="H1248" s="14" t="s">
        <v>37</v>
      </c>
      <c r="I1248" s="14" t="s">
        <v>74</v>
      </c>
      <c r="J1248" s="14" t="s">
        <v>9</v>
      </c>
      <c r="K1248" s="14" t="s">
        <v>10</v>
      </c>
      <c r="L1248" s="14" t="s">
        <v>11</v>
      </c>
      <c r="M1248" s="14" t="s">
        <v>25</v>
      </c>
      <c r="N1248" s="14" t="s">
        <v>13</v>
      </c>
      <c r="O1248" s="14" t="s">
        <v>14</v>
      </c>
      <c r="P1248" s="14" t="s">
        <v>700</v>
      </c>
      <c r="Q1248" s="12">
        <f t="shared" si="156"/>
        <v>1</v>
      </c>
      <c r="R1248" s="12" cm="1">
        <f t="array" ref="R1248">SUMPRODUCT(($G$2:$G$3117=G1248)*(Q1248&gt;$Q$2:$Q$3117))+1</f>
        <v>1</v>
      </c>
      <c r="S1248" s="12">
        <f t="shared" si="157"/>
        <v>101601</v>
      </c>
      <c r="T1248" cm="1">
        <f t="array" ref="T1248">SUMPRODUCT(($G$2:$G$3117=G1248)*(S1248&gt;$S$2:$S$3117))+1</f>
        <v>4</v>
      </c>
      <c r="U1248" t="str">
        <f t="shared" si="158"/>
        <v xml:space="preserve">THIRSK </v>
      </c>
      <c r="V1248">
        <v>0</v>
      </c>
      <c r="W1248" t="s">
        <v>19</v>
      </c>
      <c r="X1248">
        <f t="shared" si="159"/>
        <v>2023</v>
      </c>
    </row>
    <row r="1249" spans="1:24" x14ac:dyDescent="0.25">
      <c r="A1249" s="10" t="str">
        <f t="shared" si="152"/>
        <v/>
      </c>
      <c r="B1249" s="10" t="str">
        <f t="shared" si="153"/>
        <v/>
      </c>
      <c r="C1249" s="10" t="str">
        <f t="shared" si="154"/>
        <v>Afternoon45082</v>
      </c>
      <c r="D1249" s="5" t="str">
        <f>IF('by region'!$C$2="Any","Any",'Fixture list'!W1249)&amp;M1249&amp;IF('by region'!$I$2="Any","Any",N1249)&amp;G1249</f>
        <v>AnyFlatAny45082</v>
      </c>
      <c r="E1249" s="5" t="e">
        <f>IF(I1249=#REF!,'Fixture list'!G1249,"")</f>
        <v>#REF!</v>
      </c>
      <c r="F1249" s="5" t="str">
        <f t="shared" si="155"/>
        <v>450821</v>
      </c>
      <c r="G1249" s="13">
        <v>45082</v>
      </c>
      <c r="H1249" s="14" t="s">
        <v>42</v>
      </c>
      <c r="I1249" s="14" t="s">
        <v>74</v>
      </c>
      <c r="J1249" s="14" t="s">
        <v>9</v>
      </c>
      <c r="K1249" s="14" t="s">
        <v>30</v>
      </c>
      <c r="L1249" s="14" t="s">
        <v>30</v>
      </c>
      <c r="M1249" s="14" t="s">
        <v>25</v>
      </c>
      <c r="N1249" s="14" t="s">
        <v>30</v>
      </c>
      <c r="O1249" s="14" t="s">
        <v>21</v>
      </c>
      <c r="P1249" s="14" t="s">
        <v>775</v>
      </c>
      <c r="Q1249" s="12">
        <f t="shared" si="156"/>
        <v>1</v>
      </c>
      <c r="R1249" s="12" cm="1">
        <f t="array" ref="R1249">SUMPRODUCT(($G$2:$G$3117=G1249)*(Q1249&gt;$Q$2:$Q$3117))+1</f>
        <v>1</v>
      </c>
      <c r="S1249" s="12">
        <f t="shared" si="157"/>
        <v>111537</v>
      </c>
      <c r="T1249" cm="1">
        <f t="array" ref="T1249">SUMPRODUCT(($G$2:$G$3117=G1249)*(S1249&gt;$S$2:$S$3117))+1</f>
        <v>1</v>
      </c>
      <c r="U1249" t="str">
        <f t="shared" si="158"/>
        <v xml:space="preserve">THIRSK </v>
      </c>
      <c r="V1249">
        <v>0</v>
      </c>
      <c r="W1249" t="s">
        <v>11</v>
      </c>
      <c r="X1249">
        <f t="shared" si="159"/>
        <v>2023</v>
      </c>
    </row>
    <row r="1250" spans="1:24" x14ac:dyDescent="0.25">
      <c r="A1250" s="10" t="str">
        <f t="shared" si="152"/>
        <v/>
      </c>
      <c r="B1250" s="10" t="str">
        <f t="shared" si="153"/>
        <v/>
      </c>
      <c r="C1250" s="10" t="str">
        <f t="shared" si="154"/>
        <v>Afternoon45086</v>
      </c>
      <c r="D1250" s="5" t="str">
        <f>IF('by region'!$C$2="Any","Any",'Fixture list'!W1250)&amp;M1250&amp;IF('by region'!$I$2="Any","Any",N1250)&amp;G1250</f>
        <v>AnyFlatAny45086</v>
      </c>
      <c r="E1250" s="5" t="e">
        <f>IF(I1250=#REF!,'Fixture list'!G1250,"")</f>
        <v>#REF!</v>
      </c>
      <c r="F1250" s="5" t="str">
        <f t="shared" si="155"/>
        <v>450862</v>
      </c>
      <c r="G1250" s="13">
        <v>45086</v>
      </c>
      <c r="H1250" s="14" t="s">
        <v>35</v>
      </c>
      <c r="I1250" s="14" t="s">
        <v>74</v>
      </c>
      <c r="J1250" s="14" t="s">
        <v>9</v>
      </c>
      <c r="K1250" s="14" t="s">
        <v>10</v>
      </c>
      <c r="L1250" s="14" t="s">
        <v>11</v>
      </c>
      <c r="M1250" s="14" t="s">
        <v>25</v>
      </c>
      <c r="N1250" s="14" t="s">
        <v>13</v>
      </c>
      <c r="O1250" s="14" t="s">
        <v>14</v>
      </c>
      <c r="P1250" s="14" t="s">
        <v>793</v>
      </c>
      <c r="Q1250" s="12">
        <f t="shared" si="156"/>
        <v>1</v>
      </c>
      <c r="R1250" s="12" cm="1">
        <f t="array" ref="R1250">SUMPRODUCT(($G$2:$G$3117=G1250)*(Q1250&gt;$Q$2:$Q$3117))+1</f>
        <v>1</v>
      </c>
      <c r="S1250" s="12">
        <f t="shared" si="157"/>
        <v>101600</v>
      </c>
      <c r="T1250" cm="1">
        <f t="array" ref="T1250">SUMPRODUCT(($G$2:$G$3117=G1250)*(S1250&gt;$S$2:$S$3117))+1</f>
        <v>2</v>
      </c>
      <c r="U1250" t="str">
        <f t="shared" si="158"/>
        <v xml:space="preserve">THIRSK </v>
      </c>
      <c r="V1250">
        <v>0</v>
      </c>
      <c r="W1250" t="s">
        <v>19</v>
      </c>
      <c r="X1250">
        <f t="shared" si="159"/>
        <v>2023</v>
      </c>
    </row>
    <row r="1251" spans="1:24" x14ac:dyDescent="0.25">
      <c r="A1251" s="10" t="str">
        <f t="shared" si="152"/>
        <v/>
      </c>
      <c r="B1251" s="10" t="str">
        <f t="shared" si="153"/>
        <v/>
      </c>
      <c r="C1251" s="10" t="str">
        <f t="shared" si="154"/>
        <v>Afternoon45097</v>
      </c>
      <c r="D1251" s="5" t="str">
        <f>IF('by region'!$C$2="Any","Any",'Fixture list'!W1251)&amp;M1251&amp;IF('by region'!$I$2="Any","Any",N1251)&amp;G1251</f>
        <v>AnyFlatAny45097</v>
      </c>
      <c r="E1251" s="5" t="e">
        <f>IF(I1251=#REF!,'Fixture list'!G1251,"")</f>
        <v>#REF!</v>
      </c>
      <c r="F1251" s="5" t="str">
        <f t="shared" si="155"/>
        <v>450972</v>
      </c>
      <c r="G1251" s="13">
        <v>45097</v>
      </c>
      <c r="H1251" s="14" t="s">
        <v>7</v>
      </c>
      <c r="I1251" s="14" t="s">
        <v>74</v>
      </c>
      <c r="J1251" s="14" t="s">
        <v>9</v>
      </c>
      <c r="K1251" s="14" t="s">
        <v>10</v>
      </c>
      <c r="L1251" s="14" t="s">
        <v>11</v>
      </c>
      <c r="M1251" s="14" t="s">
        <v>25</v>
      </c>
      <c r="N1251" s="14" t="s">
        <v>13</v>
      </c>
      <c r="O1251" s="14" t="s">
        <v>14</v>
      </c>
      <c r="P1251" s="14" t="s">
        <v>848</v>
      </c>
      <c r="Q1251" s="12">
        <f t="shared" si="156"/>
        <v>1</v>
      </c>
      <c r="R1251" s="12" cm="1">
        <f t="array" ref="R1251">SUMPRODUCT(($G$2:$G$3117=G1251)*(Q1251&gt;$Q$2:$Q$3117))+1</f>
        <v>1</v>
      </c>
      <c r="S1251" s="12">
        <f t="shared" si="157"/>
        <v>101602</v>
      </c>
      <c r="T1251" cm="1">
        <f t="array" ref="T1251">SUMPRODUCT(($G$2:$G$3117=G1251)*(S1251&gt;$S$2:$S$3117))+1</f>
        <v>2</v>
      </c>
      <c r="U1251" t="str">
        <f t="shared" si="158"/>
        <v xml:space="preserve">THIRSK </v>
      </c>
      <c r="V1251">
        <v>0</v>
      </c>
      <c r="W1251" t="s">
        <v>11</v>
      </c>
      <c r="X1251">
        <f t="shared" si="159"/>
        <v>2023</v>
      </c>
    </row>
    <row r="1252" spans="1:24" x14ac:dyDescent="0.25">
      <c r="A1252" s="10" t="str">
        <f t="shared" si="152"/>
        <v/>
      </c>
      <c r="B1252" s="10" t="str">
        <f t="shared" si="153"/>
        <v/>
      </c>
      <c r="C1252" s="10" t="str">
        <f t="shared" si="154"/>
        <v>Afternoon45112</v>
      </c>
      <c r="D1252" s="5" t="str">
        <f>IF('by region'!$C$2="Any","Any",'Fixture list'!W1252)&amp;M1252&amp;IF('by region'!$I$2="Any","Any",N1252)&amp;G1252</f>
        <v>AnyFlatAny45112</v>
      </c>
      <c r="E1252" s="5" t="e">
        <f>IF(I1252=#REF!,'Fixture list'!G1252,"")</f>
        <v>#REF!</v>
      </c>
      <c r="F1252" s="5" t="str">
        <f t="shared" si="155"/>
        <v>451123</v>
      </c>
      <c r="G1252" s="13">
        <v>45112</v>
      </c>
      <c r="H1252" s="14" t="s">
        <v>27</v>
      </c>
      <c r="I1252" s="14" t="s">
        <v>74</v>
      </c>
      <c r="J1252" s="14" t="s">
        <v>9</v>
      </c>
      <c r="K1252" s="14" t="s">
        <v>10</v>
      </c>
      <c r="L1252" s="14" t="s">
        <v>11</v>
      </c>
      <c r="M1252" s="14" t="s">
        <v>25</v>
      </c>
      <c r="N1252" s="14" t="s">
        <v>13</v>
      </c>
      <c r="O1252" s="14" t="s">
        <v>14</v>
      </c>
      <c r="P1252" s="14" t="s">
        <v>920</v>
      </c>
      <c r="Q1252" s="12">
        <f t="shared" si="156"/>
        <v>1</v>
      </c>
      <c r="R1252" s="12" cm="1">
        <f t="array" ref="R1252">SUMPRODUCT(($G$2:$G$3117=G1252)*(Q1252&gt;$Q$2:$Q$3117))+1</f>
        <v>1</v>
      </c>
      <c r="S1252" s="12">
        <f t="shared" si="157"/>
        <v>101610</v>
      </c>
      <c r="T1252" cm="1">
        <f t="array" ref="T1252">SUMPRODUCT(($G$2:$G$3117=G1252)*(S1252&gt;$S$2:$S$3117))+1</f>
        <v>3</v>
      </c>
      <c r="U1252" t="str">
        <f t="shared" si="158"/>
        <v xml:space="preserve">THIRSK </v>
      </c>
      <c r="V1252">
        <v>0</v>
      </c>
      <c r="W1252" t="s">
        <v>30</v>
      </c>
      <c r="X1252">
        <f t="shared" si="159"/>
        <v>2023</v>
      </c>
    </row>
    <row r="1253" spans="1:24" x14ac:dyDescent="0.25">
      <c r="A1253" s="10" t="str">
        <f t="shared" si="152"/>
        <v/>
      </c>
      <c r="B1253" s="10" t="str">
        <f t="shared" si="153"/>
        <v/>
      </c>
      <c r="C1253" s="10" t="str">
        <f t="shared" si="154"/>
        <v>Afternoon45135</v>
      </c>
      <c r="D1253" s="5" t="str">
        <f>IF('by region'!$C$2="Any","Any",'Fixture list'!W1253)&amp;M1253&amp;IF('by region'!$I$2="Any","Any",N1253)&amp;G1253</f>
        <v>AnyFlatAny45135</v>
      </c>
      <c r="E1253" s="5" t="e">
        <f>IF(I1253=#REF!,'Fixture list'!G1253,"")</f>
        <v>#REF!</v>
      </c>
      <c r="F1253" s="5" t="str">
        <f t="shared" si="155"/>
        <v>451353</v>
      </c>
      <c r="G1253" s="13">
        <v>45135</v>
      </c>
      <c r="H1253" s="14" t="s">
        <v>35</v>
      </c>
      <c r="I1253" s="14" t="s">
        <v>74</v>
      </c>
      <c r="J1253" s="14" t="s">
        <v>9</v>
      </c>
      <c r="K1253" s="14" t="s">
        <v>10</v>
      </c>
      <c r="L1253" s="14" t="s">
        <v>11</v>
      </c>
      <c r="M1253" s="14" t="s">
        <v>25</v>
      </c>
      <c r="N1253" s="14" t="s">
        <v>13</v>
      </c>
      <c r="O1253" s="14" t="s">
        <v>14</v>
      </c>
      <c r="P1253" s="14" t="s">
        <v>1027</v>
      </c>
      <c r="Q1253" s="12">
        <f t="shared" si="156"/>
        <v>1</v>
      </c>
      <c r="R1253" s="12" cm="1">
        <f t="array" ref="R1253">SUMPRODUCT(($G$2:$G$3117=G1253)*(Q1253&gt;$Q$2:$Q$3117))+1</f>
        <v>1</v>
      </c>
      <c r="S1253" s="12">
        <f t="shared" si="157"/>
        <v>101603</v>
      </c>
      <c r="T1253" cm="1">
        <f t="array" ref="T1253">SUMPRODUCT(($G$2:$G$3117=G1253)*(S1253&gt;$S$2:$S$3117))+1</f>
        <v>3</v>
      </c>
      <c r="U1253" t="str">
        <f t="shared" si="158"/>
        <v xml:space="preserve">THIRSK </v>
      </c>
      <c r="V1253">
        <v>0</v>
      </c>
      <c r="W1253" t="s">
        <v>17</v>
      </c>
      <c r="X1253">
        <f t="shared" si="159"/>
        <v>2023</v>
      </c>
    </row>
    <row r="1254" spans="1:24" x14ac:dyDescent="0.25">
      <c r="A1254" s="10" t="str">
        <f t="shared" si="152"/>
        <v/>
      </c>
      <c r="B1254" s="10" t="str">
        <f t="shared" si="153"/>
        <v/>
      </c>
      <c r="C1254" s="10" t="str">
        <f t="shared" si="154"/>
        <v>Afternoon45143</v>
      </c>
      <c r="D1254" s="5" t="str">
        <f>IF('by region'!$C$2="Any","Any",'Fixture list'!W1254)&amp;M1254&amp;IF('by region'!$I$2="Any","Any",N1254)&amp;G1254</f>
        <v>AnyFlatAny45143</v>
      </c>
      <c r="E1254" s="5" t="e">
        <f>IF(I1254=#REF!,'Fixture list'!G1254,"")</f>
        <v>#REF!</v>
      </c>
      <c r="F1254" s="5" t="str">
        <f t="shared" si="155"/>
        <v>451434</v>
      </c>
      <c r="G1254" s="13">
        <v>45143</v>
      </c>
      <c r="H1254" s="14" t="s">
        <v>37</v>
      </c>
      <c r="I1254" s="14" t="s">
        <v>74</v>
      </c>
      <c r="J1254" s="14" t="s">
        <v>9</v>
      </c>
      <c r="K1254" s="14" t="s">
        <v>10</v>
      </c>
      <c r="L1254" s="14" t="s">
        <v>11</v>
      </c>
      <c r="M1254" s="14" t="s">
        <v>25</v>
      </c>
      <c r="N1254" s="14" t="s">
        <v>13</v>
      </c>
      <c r="O1254" s="14" t="s">
        <v>14</v>
      </c>
      <c r="P1254" s="14" t="s">
        <v>1068</v>
      </c>
      <c r="Q1254" s="12">
        <f t="shared" si="156"/>
        <v>1</v>
      </c>
      <c r="R1254" s="12" cm="1">
        <f t="array" ref="R1254">SUMPRODUCT(($G$2:$G$3117=G1254)*(Q1254&gt;$Q$2:$Q$3117))+1</f>
        <v>1</v>
      </c>
      <c r="S1254" s="12">
        <f t="shared" si="157"/>
        <v>101605</v>
      </c>
      <c r="T1254" cm="1">
        <f t="array" ref="T1254">SUMPRODUCT(($G$2:$G$3117=G1254)*(S1254&gt;$S$2:$S$3117))+1</f>
        <v>4</v>
      </c>
      <c r="U1254" t="str">
        <f t="shared" si="158"/>
        <v xml:space="preserve">THIRSK </v>
      </c>
      <c r="V1254">
        <v>0</v>
      </c>
      <c r="W1254" t="s">
        <v>11</v>
      </c>
      <c r="X1254">
        <f t="shared" si="159"/>
        <v>2023</v>
      </c>
    </row>
    <row r="1255" spans="1:24" x14ac:dyDescent="0.25">
      <c r="A1255" s="10" t="str">
        <f t="shared" si="152"/>
        <v/>
      </c>
      <c r="B1255" s="10" t="str">
        <f t="shared" si="153"/>
        <v/>
      </c>
      <c r="C1255" s="10" t="str">
        <f t="shared" si="154"/>
        <v>Afternoon45149</v>
      </c>
      <c r="D1255" s="5" t="str">
        <f>IF('by region'!$C$2="Any","Any",'Fixture list'!W1255)&amp;M1255&amp;IF('by region'!$I$2="Any","Any",N1255)&amp;G1255</f>
        <v>AnyFlatAny45149</v>
      </c>
      <c r="E1255" s="5" t="e">
        <f>IF(I1255=#REF!,'Fixture list'!G1255,"")</f>
        <v>#REF!</v>
      </c>
      <c r="F1255" s="5" t="str">
        <f t="shared" si="155"/>
        <v>451493</v>
      </c>
      <c r="G1255" s="13">
        <v>45149</v>
      </c>
      <c r="H1255" s="14" t="s">
        <v>35</v>
      </c>
      <c r="I1255" s="14" t="s">
        <v>74</v>
      </c>
      <c r="J1255" s="14" t="s">
        <v>9</v>
      </c>
      <c r="K1255" s="14" t="s">
        <v>10</v>
      </c>
      <c r="L1255" s="14" t="s">
        <v>11</v>
      </c>
      <c r="M1255" s="14" t="s">
        <v>25</v>
      </c>
      <c r="N1255" s="14" t="s">
        <v>13</v>
      </c>
      <c r="O1255" s="14" t="s">
        <v>14</v>
      </c>
      <c r="P1255" s="14" t="s">
        <v>1093</v>
      </c>
      <c r="Q1255" s="12">
        <f t="shared" si="156"/>
        <v>1</v>
      </c>
      <c r="R1255" s="12" cm="1">
        <f t="array" ref="R1255">SUMPRODUCT(($G$2:$G$3117=G1255)*(Q1255&gt;$Q$2:$Q$3117))+1</f>
        <v>1</v>
      </c>
      <c r="S1255" s="12">
        <f t="shared" si="157"/>
        <v>101604</v>
      </c>
      <c r="T1255" cm="1">
        <f t="array" ref="T1255">SUMPRODUCT(($G$2:$G$3117=G1255)*(S1255&gt;$S$2:$S$3117))+1</f>
        <v>3</v>
      </c>
      <c r="U1255" t="str">
        <f t="shared" si="158"/>
        <v xml:space="preserve">THIRSK </v>
      </c>
      <c r="V1255">
        <v>0</v>
      </c>
      <c r="W1255" t="s">
        <v>17</v>
      </c>
      <c r="X1255">
        <f t="shared" si="159"/>
        <v>2023</v>
      </c>
    </row>
    <row r="1256" spans="1:24" x14ac:dyDescent="0.25">
      <c r="A1256" s="10" t="str">
        <f t="shared" si="152"/>
        <v/>
      </c>
      <c r="B1256" s="10" t="str">
        <f t="shared" si="153"/>
        <v/>
      </c>
      <c r="C1256" s="10" t="str">
        <f t="shared" si="154"/>
        <v>Evening45156</v>
      </c>
      <c r="D1256" s="5" t="str">
        <f>IF('by region'!$C$2="Any","Any",'Fixture list'!W1256)&amp;M1256&amp;IF('by region'!$I$2="Any","Any",N1256)&amp;G1256</f>
        <v>AnyFlatAny45156</v>
      </c>
      <c r="E1256" s="5" t="e">
        <f>IF(I1256=#REF!,'Fixture list'!G1256,"")</f>
        <v>#REF!</v>
      </c>
      <c r="F1256" s="5" t="str">
        <f t="shared" si="155"/>
        <v>451565</v>
      </c>
      <c r="G1256" s="13">
        <v>45156</v>
      </c>
      <c r="H1256" s="14" t="s">
        <v>35</v>
      </c>
      <c r="I1256" s="14" t="s">
        <v>74</v>
      </c>
      <c r="J1256" s="14" t="s">
        <v>80</v>
      </c>
      <c r="K1256" s="14" t="s">
        <v>10</v>
      </c>
      <c r="L1256" s="14" t="s">
        <v>11</v>
      </c>
      <c r="M1256" s="14" t="s">
        <v>25</v>
      </c>
      <c r="N1256" s="14" t="s">
        <v>13</v>
      </c>
      <c r="O1256" s="14" t="s">
        <v>14</v>
      </c>
      <c r="P1256" s="14" t="s">
        <v>1123</v>
      </c>
      <c r="Q1256" s="12">
        <f t="shared" si="156"/>
        <v>2</v>
      </c>
      <c r="R1256" s="12" cm="1">
        <f t="array" ref="R1256">SUMPRODUCT(($G$2:$G$3117=G1256)*(Q1256&gt;$Q$2:$Q$3117))+1</f>
        <v>4</v>
      </c>
      <c r="S1256" s="12">
        <f t="shared" si="157"/>
        <v>401597</v>
      </c>
      <c r="T1256" cm="1">
        <f t="array" ref="T1256">SUMPRODUCT(($G$2:$G$3117=G1256)*(S1256&gt;$S$2:$S$3117))+1</f>
        <v>5</v>
      </c>
      <c r="U1256" t="str">
        <f t="shared" si="158"/>
        <v>THIRSK †</v>
      </c>
      <c r="V1256">
        <v>0</v>
      </c>
      <c r="W1256" t="s">
        <v>30</v>
      </c>
      <c r="X1256">
        <f t="shared" si="159"/>
        <v>2023</v>
      </c>
    </row>
    <row r="1257" spans="1:24" x14ac:dyDescent="0.25">
      <c r="A1257" s="10" t="str">
        <f t="shared" si="152"/>
        <v/>
      </c>
      <c r="B1257" s="10" t="str">
        <f t="shared" si="153"/>
        <v/>
      </c>
      <c r="C1257" s="10" t="str">
        <f t="shared" si="154"/>
        <v>Afternoon45170</v>
      </c>
      <c r="D1257" s="5" t="str">
        <f>IF('by region'!$C$2="Any","Any",'Fixture list'!W1257)&amp;M1257&amp;IF('by region'!$I$2="Any","Any",N1257)&amp;G1257</f>
        <v>AnyFlatAny45170</v>
      </c>
      <c r="E1257" s="5" t="e">
        <f>IF(I1257=#REF!,'Fixture list'!G1257,"")</f>
        <v>#REF!</v>
      </c>
      <c r="F1257" s="5" t="str">
        <f t="shared" si="155"/>
        <v>451702</v>
      </c>
      <c r="G1257" s="13">
        <v>45170</v>
      </c>
      <c r="H1257" s="14" t="s">
        <v>35</v>
      </c>
      <c r="I1257" s="14" t="s">
        <v>74</v>
      </c>
      <c r="J1257" s="14" t="s">
        <v>9</v>
      </c>
      <c r="K1257" s="14" t="s">
        <v>10</v>
      </c>
      <c r="L1257" s="14" t="s">
        <v>17</v>
      </c>
      <c r="M1257" s="14" t="s">
        <v>25</v>
      </c>
      <c r="N1257" s="14" t="s">
        <v>13</v>
      </c>
      <c r="O1257" s="14" t="s">
        <v>14</v>
      </c>
      <c r="P1257" s="14" t="s">
        <v>1187</v>
      </c>
      <c r="Q1257" s="12">
        <f t="shared" si="156"/>
        <v>1</v>
      </c>
      <c r="R1257" s="12" cm="1">
        <f t="array" ref="R1257">SUMPRODUCT(($G$2:$G$3117=G1257)*(Q1257&gt;$Q$2:$Q$3117))+1</f>
        <v>1</v>
      </c>
      <c r="S1257" s="12">
        <f t="shared" si="157"/>
        <v>101607</v>
      </c>
      <c r="T1257" cm="1">
        <f t="array" ref="T1257">SUMPRODUCT(($G$2:$G$3117=G1257)*(S1257&gt;$S$2:$S$3117))+1</f>
        <v>2</v>
      </c>
      <c r="U1257" t="str">
        <f t="shared" si="158"/>
        <v xml:space="preserve">THIRSK </v>
      </c>
      <c r="V1257">
        <v>0</v>
      </c>
      <c r="W1257" t="s">
        <v>11</v>
      </c>
      <c r="X1257">
        <f t="shared" si="159"/>
        <v>2023</v>
      </c>
    </row>
    <row r="1258" spans="1:24" x14ac:dyDescent="0.25">
      <c r="A1258" s="10" t="str">
        <f t="shared" si="152"/>
        <v/>
      </c>
      <c r="B1258" s="10" t="str">
        <f t="shared" si="153"/>
        <v/>
      </c>
      <c r="C1258" s="10" t="str">
        <f t="shared" si="154"/>
        <v>Afternoon45178</v>
      </c>
      <c r="D1258" s="5" t="str">
        <f>IF('by region'!$C$2="Any","Any",'Fixture list'!W1258)&amp;M1258&amp;IF('by region'!$I$2="Any","Any",N1258)&amp;G1258</f>
        <v>AnyFlatAny45178</v>
      </c>
      <c r="E1258" s="5" t="e">
        <f>IF(I1258=#REF!,'Fixture list'!G1258,"")</f>
        <v>#REF!</v>
      </c>
      <c r="F1258" s="5" t="str">
        <f t="shared" si="155"/>
        <v>451784</v>
      </c>
      <c r="G1258" s="13">
        <v>45178</v>
      </c>
      <c r="H1258" s="14" t="s">
        <v>37</v>
      </c>
      <c r="I1258" s="14" t="s">
        <v>74</v>
      </c>
      <c r="J1258" s="14" t="s">
        <v>9</v>
      </c>
      <c r="K1258" s="14" t="s">
        <v>10</v>
      </c>
      <c r="L1258" s="14" t="s">
        <v>17</v>
      </c>
      <c r="M1258" s="14" t="s">
        <v>25</v>
      </c>
      <c r="N1258" s="14" t="s">
        <v>13</v>
      </c>
      <c r="O1258" s="14" t="s">
        <v>14</v>
      </c>
      <c r="P1258" s="14" t="s">
        <v>1223</v>
      </c>
      <c r="Q1258" s="12">
        <f t="shared" si="156"/>
        <v>1</v>
      </c>
      <c r="R1258" s="12" cm="1">
        <f t="array" ref="R1258">SUMPRODUCT(($G$2:$G$3117=G1258)*(Q1258&gt;$Q$2:$Q$3117))+1</f>
        <v>1</v>
      </c>
      <c r="S1258" s="12">
        <f t="shared" si="157"/>
        <v>101608</v>
      </c>
      <c r="T1258" cm="1">
        <f t="array" ref="T1258">SUMPRODUCT(($G$2:$G$3117=G1258)*(S1258&gt;$S$2:$S$3117))+1</f>
        <v>4</v>
      </c>
      <c r="U1258" t="str">
        <f t="shared" si="158"/>
        <v xml:space="preserve">THIRSK </v>
      </c>
      <c r="V1258">
        <v>0</v>
      </c>
      <c r="W1258" t="s">
        <v>19</v>
      </c>
      <c r="X1258">
        <f t="shared" si="159"/>
        <v>2023</v>
      </c>
    </row>
    <row r="1259" spans="1:24" x14ac:dyDescent="0.25">
      <c r="A1259" s="10" t="str">
        <f t="shared" si="152"/>
        <v/>
      </c>
      <c r="B1259" s="10" t="str">
        <f t="shared" si="153"/>
        <v/>
      </c>
      <c r="C1259" s="10" t="str">
        <f t="shared" si="154"/>
        <v>Afternoon45187</v>
      </c>
      <c r="D1259" s="5" t="str">
        <f>IF('by region'!$C$2="Any","Any",'Fixture list'!W1259)&amp;M1259&amp;IF('by region'!$I$2="Any","Any",N1259)&amp;G1259</f>
        <v>AnyFlatAny45187</v>
      </c>
      <c r="E1259" s="5" t="e">
        <f>IF(I1259=#REF!,'Fixture list'!G1259,"")</f>
        <v>#REF!</v>
      </c>
      <c r="F1259" s="5" t="str">
        <f t="shared" si="155"/>
        <v>451873</v>
      </c>
      <c r="G1259" s="13">
        <v>45187</v>
      </c>
      <c r="H1259" s="14" t="s">
        <v>42</v>
      </c>
      <c r="I1259" s="14" t="s">
        <v>74</v>
      </c>
      <c r="J1259" s="14" t="s">
        <v>9</v>
      </c>
      <c r="K1259" s="14" t="s">
        <v>10</v>
      </c>
      <c r="L1259" s="14" t="s">
        <v>17</v>
      </c>
      <c r="M1259" s="14" t="s">
        <v>25</v>
      </c>
      <c r="N1259" s="14" t="s">
        <v>13</v>
      </c>
      <c r="O1259" s="14" t="s">
        <v>14</v>
      </c>
      <c r="P1259" s="14" t="s">
        <v>1257</v>
      </c>
      <c r="Q1259" s="12">
        <f t="shared" si="156"/>
        <v>1</v>
      </c>
      <c r="R1259" s="12" cm="1">
        <f t="array" ref="R1259">SUMPRODUCT(($G$2:$G$3117=G1259)*(Q1259&gt;$Q$2:$Q$3117))+1</f>
        <v>1</v>
      </c>
      <c r="S1259" s="12">
        <f t="shared" si="157"/>
        <v>101606</v>
      </c>
      <c r="T1259" cm="1">
        <f t="array" ref="T1259">SUMPRODUCT(($G$2:$G$3117=G1259)*(S1259&gt;$S$2:$S$3117))+1</f>
        <v>3</v>
      </c>
      <c r="U1259" t="str">
        <f t="shared" si="158"/>
        <v xml:space="preserve">THIRSK </v>
      </c>
      <c r="V1259">
        <v>0</v>
      </c>
      <c r="W1259" t="s">
        <v>30</v>
      </c>
      <c r="X1259">
        <f t="shared" si="159"/>
        <v>2023</v>
      </c>
    </row>
    <row r="1260" spans="1:24" x14ac:dyDescent="0.25">
      <c r="A1260" s="10" t="str">
        <f t="shared" si="152"/>
        <v/>
      </c>
      <c r="B1260" s="10" t="str">
        <f t="shared" si="153"/>
        <v/>
      </c>
      <c r="C1260" s="10" t="str">
        <f t="shared" si="154"/>
        <v>Afternoon44954</v>
      </c>
      <c r="D1260" s="5" t="str">
        <f>IF('by region'!$C$2="Any","Any",'Fixture list'!W1260)&amp;M1260&amp;IF('by region'!$I$2="Any","Any",N1260)&amp;G1260</f>
        <v>AnyJumpAny44954</v>
      </c>
      <c r="E1260" s="5" t="e">
        <f>IF(I1260=#REF!,'Fixture list'!G1260,"")</f>
        <v>#REF!</v>
      </c>
      <c r="F1260" s="5" t="str">
        <f t="shared" si="155"/>
        <v>449543</v>
      </c>
      <c r="G1260" s="13">
        <v>44954</v>
      </c>
      <c r="H1260" s="14" t="s">
        <v>37</v>
      </c>
      <c r="I1260" s="14" t="s">
        <v>60</v>
      </c>
      <c r="J1260" s="14" t="s">
        <v>9</v>
      </c>
      <c r="K1260" s="14" t="s">
        <v>24</v>
      </c>
      <c r="L1260" s="14" t="s">
        <v>17</v>
      </c>
      <c r="M1260" s="14" t="s">
        <v>12</v>
      </c>
      <c r="N1260" s="14" t="s">
        <v>13</v>
      </c>
      <c r="O1260" s="14" t="s">
        <v>14</v>
      </c>
      <c r="P1260" s="14" t="s">
        <v>264</v>
      </c>
      <c r="Q1260" s="12">
        <f t="shared" si="156"/>
        <v>1</v>
      </c>
      <c r="R1260" s="12" cm="1">
        <f t="array" ref="R1260">SUMPRODUCT(($G$2:$G$3117=G1260)*(Q1260&gt;$Q$2:$Q$3117))+1</f>
        <v>1</v>
      </c>
      <c r="S1260" s="12">
        <f t="shared" si="157"/>
        <v>100921</v>
      </c>
      <c r="T1260" cm="1">
        <f t="array" ref="T1260">SUMPRODUCT(($G$2:$G$3117=G1260)*(S1260&gt;$S$2:$S$3117))+1</f>
        <v>3</v>
      </c>
      <c r="U1260" t="str">
        <f t="shared" si="158"/>
        <v xml:space="preserve">Uttoxeter </v>
      </c>
      <c r="V1260">
        <v>0</v>
      </c>
      <c r="W1260" t="s">
        <v>17</v>
      </c>
      <c r="X1260">
        <f t="shared" si="159"/>
        <v>2023</v>
      </c>
    </row>
    <row r="1261" spans="1:24" x14ac:dyDescent="0.25">
      <c r="A1261" s="10" t="str">
        <f t="shared" si="152"/>
        <v/>
      </c>
      <c r="B1261" s="10" t="str">
        <f t="shared" si="153"/>
        <v/>
      </c>
      <c r="C1261" s="10" t="str">
        <f t="shared" si="154"/>
        <v>Afternoon44968</v>
      </c>
      <c r="D1261" s="5" t="str">
        <f>IF('by region'!$C$2="Any","Any",'Fixture list'!W1261)&amp;M1261&amp;IF('by region'!$I$2="Any","Any",N1261)&amp;G1261</f>
        <v>AnyJumpAny44968</v>
      </c>
      <c r="E1261" s="5" t="e">
        <f>IF(I1261=#REF!,'Fixture list'!G1261,"")</f>
        <v>#REF!</v>
      </c>
      <c r="F1261" s="5" t="str">
        <f t="shared" si="155"/>
        <v>449683</v>
      </c>
      <c r="G1261" s="13">
        <v>44968</v>
      </c>
      <c r="H1261" s="14" t="s">
        <v>37</v>
      </c>
      <c r="I1261" s="14" t="s">
        <v>60</v>
      </c>
      <c r="J1261" s="14" t="s">
        <v>9</v>
      </c>
      <c r="K1261" s="14" t="s">
        <v>24</v>
      </c>
      <c r="L1261" s="14" t="s">
        <v>17</v>
      </c>
      <c r="M1261" s="14" t="s">
        <v>12</v>
      </c>
      <c r="N1261" s="14" t="s">
        <v>13</v>
      </c>
      <c r="O1261" s="14" t="s">
        <v>14</v>
      </c>
      <c r="P1261" s="14" t="s">
        <v>313</v>
      </c>
      <c r="Q1261" s="12">
        <f t="shared" si="156"/>
        <v>1</v>
      </c>
      <c r="R1261" s="12" cm="1">
        <f t="array" ref="R1261">SUMPRODUCT(($G$2:$G$3117=G1261)*(Q1261&gt;$Q$2:$Q$3117))+1</f>
        <v>1</v>
      </c>
      <c r="S1261" s="12">
        <f t="shared" si="157"/>
        <v>101630</v>
      </c>
      <c r="T1261" cm="1">
        <f t="array" ref="T1261">SUMPRODUCT(($G$2:$G$3117=G1261)*(S1261&gt;$S$2:$S$3117))+1</f>
        <v>3</v>
      </c>
      <c r="U1261" t="str">
        <f t="shared" si="158"/>
        <v xml:space="preserve">Uttoxeter </v>
      </c>
      <c r="V1261">
        <v>0</v>
      </c>
      <c r="W1261" t="s">
        <v>17</v>
      </c>
      <c r="X1261">
        <f t="shared" si="159"/>
        <v>2023</v>
      </c>
    </row>
    <row r="1262" spans="1:24" x14ac:dyDescent="0.25">
      <c r="A1262" s="10" t="str">
        <f t="shared" si="152"/>
        <v/>
      </c>
      <c r="B1262" s="10" t="str">
        <f t="shared" si="153"/>
        <v/>
      </c>
      <c r="C1262" s="10" t="str">
        <f t="shared" si="154"/>
        <v>Afternoon45003</v>
      </c>
      <c r="D1262" s="5" t="str">
        <f>IF('by region'!$C$2="Any","Any",'Fixture list'!W1262)&amp;M1262&amp;IF('by region'!$I$2="Any","Any",N1262)&amp;G1262</f>
        <v>AnyJumpAny45003</v>
      </c>
      <c r="E1262" s="5" t="e">
        <f>IF(I1262=#REF!,'Fixture list'!G1262,"")</f>
        <v>#REF!</v>
      </c>
      <c r="F1262" s="5" t="str">
        <f t="shared" si="155"/>
        <v>450033</v>
      </c>
      <c r="G1262" s="13">
        <v>45003</v>
      </c>
      <c r="H1262" s="14" t="s">
        <v>37</v>
      </c>
      <c r="I1262" s="14" t="s">
        <v>60</v>
      </c>
      <c r="J1262" s="14" t="s">
        <v>9</v>
      </c>
      <c r="K1262" s="14" t="s">
        <v>24</v>
      </c>
      <c r="L1262" s="14" t="s">
        <v>17</v>
      </c>
      <c r="M1262" s="14" t="s">
        <v>12</v>
      </c>
      <c r="N1262" s="14" t="s">
        <v>13</v>
      </c>
      <c r="O1262" s="14" t="s">
        <v>14</v>
      </c>
      <c r="P1262" s="14" t="s">
        <v>442</v>
      </c>
      <c r="Q1262" s="12">
        <f t="shared" si="156"/>
        <v>1</v>
      </c>
      <c r="R1262" s="12" cm="1">
        <f t="array" ref="R1262">SUMPRODUCT(($G$2:$G$3117=G1262)*(Q1262&gt;$Q$2:$Q$3117))+1</f>
        <v>1</v>
      </c>
      <c r="S1262" s="12">
        <f t="shared" si="157"/>
        <v>101631</v>
      </c>
      <c r="T1262" cm="1">
        <f t="array" ref="T1262">SUMPRODUCT(($G$2:$G$3117=G1262)*(S1262&gt;$S$2:$S$3117))+1</f>
        <v>3</v>
      </c>
      <c r="U1262" t="str">
        <f t="shared" si="158"/>
        <v xml:space="preserve">Uttoxeter </v>
      </c>
      <c r="V1262">
        <v>0</v>
      </c>
      <c r="W1262" t="s">
        <v>19</v>
      </c>
      <c r="X1262">
        <f t="shared" si="159"/>
        <v>2023</v>
      </c>
    </row>
    <row r="1263" spans="1:24" x14ac:dyDescent="0.25">
      <c r="A1263" s="10" t="str">
        <f t="shared" si="152"/>
        <v/>
      </c>
      <c r="B1263" s="10" t="str">
        <f t="shared" si="153"/>
        <v/>
      </c>
      <c r="C1263" s="10" t="str">
        <f t="shared" si="154"/>
        <v>Afternoon45017</v>
      </c>
      <c r="D1263" s="5" t="str">
        <f>IF('by region'!$C$2="Any","Any",'Fixture list'!W1263)&amp;M1263&amp;IF('by region'!$I$2="Any","Any",N1263)&amp;G1263</f>
        <v>AnyJumpAny45017</v>
      </c>
      <c r="E1263" s="5" t="e">
        <f>IF(I1263=#REF!,'Fixture list'!G1263,"")</f>
        <v>#REF!</v>
      </c>
      <c r="F1263" s="5" t="str">
        <f t="shared" si="155"/>
        <v>450173</v>
      </c>
      <c r="G1263" s="13">
        <v>45017</v>
      </c>
      <c r="H1263" s="14" t="s">
        <v>37</v>
      </c>
      <c r="I1263" s="14" t="s">
        <v>60</v>
      </c>
      <c r="J1263" s="14" t="s">
        <v>9</v>
      </c>
      <c r="K1263" s="14" t="s">
        <v>24</v>
      </c>
      <c r="L1263" s="14" t="s">
        <v>17</v>
      </c>
      <c r="M1263" s="14" t="s">
        <v>12</v>
      </c>
      <c r="N1263" s="14" t="s">
        <v>13</v>
      </c>
      <c r="O1263" s="14" t="s">
        <v>14</v>
      </c>
      <c r="P1263" s="14" t="s">
        <v>490</v>
      </c>
      <c r="Q1263" s="12">
        <f t="shared" si="156"/>
        <v>1</v>
      </c>
      <c r="R1263" s="12" cm="1">
        <f t="array" ref="R1263">SUMPRODUCT(($G$2:$G$3117=G1263)*(Q1263&gt;$Q$2:$Q$3117))+1</f>
        <v>1</v>
      </c>
      <c r="S1263" s="12">
        <f t="shared" si="157"/>
        <v>101183</v>
      </c>
      <c r="T1263" cm="1">
        <f t="array" ref="T1263">SUMPRODUCT(($G$2:$G$3117=G1263)*(S1263&gt;$S$2:$S$3117))+1</f>
        <v>3</v>
      </c>
      <c r="U1263" t="str">
        <f t="shared" si="158"/>
        <v xml:space="preserve">Uttoxeter </v>
      </c>
      <c r="V1263">
        <v>0</v>
      </c>
      <c r="W1263" t="s">
        <v>30</v>
      </c>
      <c r="X1263">
        <f t="shared" si="159"/>
        <v>2023</v>
      </c>
    </row>
    <row r="1264" spans="1:24" x14ac:dyDescent="0.25">
      <c r="A1264" s="10" t="str">
        <f t="shared" si="152"/>
        <v/>
      </c>
      <c r="B1264" s="10" t="str">
        <f t="shared" si="153"/>
        <v/>
      </c>
      <c r="C1264" s="10" t="str">
        <f t="shared" si="154"/>
        <v>Afternoon45052</v>
      </c>
      <c r="D1264" s="5" t="str">
        <f>IF('by region'!$C$2="Any","Any",'Fixture list'!W1264)&amp;M1264&amp;IF('by region'!$I$2="Any","Any",N1264)&amp;G1264</f>
        <v>AnyJumpAny45052</v>
      </c>
      <c r="E1264" s="5" t="e">
        <f>IF(I1264=#REF!,'Fixture list'!G1264,"")</f>
        <v>#REF!</v>
      </c>
      <c r="F1264" s="5" t="str">
        <f t="shared" si="155"/>
        <v>450523</v>
      </c>
      <c r="G1264" s="13">
        <v>45052</v>
      </c>
      <c r="H1264" s="14" t="s">
        <v>37</v>
      </c>
      <c r="I1264" s="14" t="s">
        <v>60</v>
      </c>
      <c r="J1264" s="14" t="s">
        <v>9</v>
      </c>
      <c r="K1264" s="14" t="s">
        <v>24</v>
      </c>
      <c r="L1264" s="14" t="s">
        <v>17</v>
      </c>
      <c r="M1264" s="14" t="s">
        <v>12</v>
      </c>
      <c r="N1264" s="14" t="s">
        <v>13</v>
      </c>
      <c r="O1264" s="14" t="s">
        <v>14</v>
      </c>
      <c r="P1264" s="14" t="s">
        <v>635</v>
      </c>
      <c r="Q1264" s="12">
        <f t="shared" si="156"/>
        <v>1</v>
      </c>
      <c r="R1264" s="12" cm="1">
        <f t="array" ref="R1264">SUMPRODUCT(($G$2:$G$3117=G1264)*(Q1264&gt;$Q$2:$Q$3117))+1</f>
        <v>1</v>
      </c>
      <c r="S1264" s="12">
        <f t="shared" si="157"/>
        <v>101635</v>
      </c>
      <c r="T1264" cm="1">
        <f t="array" ref="T1264">SUMPRODUCT(($G$2:$G$3117=G1264)*(S1264&gt;$S$2:$S$3117))+1</f>
        <v>3</v>
      </c>
      <c r="U1264" t="str">
        <f t="shared" si="158"/>
        <v xml:space="preserve">Uttoxeter </v>
      </c>
      <c r="V1264">
        <v>0</v>
      </c>
      <c r="W1264" t="s">
        <v>19</v>
      </c>
      <c r="X1264">
        <f t="shared" si="159"/>
        <v>2023</v>
      </c>
    </row>
    <row r="1265" spans="1:24" x14ac:dyDescent="0.25">
      <c r="A1265" s="10" t="str">
        <f t="shared" si="152"/>
        <v/>
      </c>
      <c r="B1265" s="10" t="str">
        <f t="shared" si="153"/>
        <v/>
      </c>
      <c r="C1265" s="10" t="str">
        <f t="shared" si="154"/>
        <v>Evening45066</v>
      </c>
      <c r="D1265" s="5" t="str">
        <f>IF('by region'!$C$2="Any","Any",'Fixture list'!W1265)&amp;M1265&amp;IF('by region'!$I$2="Any","Any",N1265)&amp;G1265</f>
        <v>AnyJumpAny45066</v>
      </c>
      <c r="E1265" s="5" t="e">
        <f>IF(I1265=#REF!,'Fixture list'!G1265,"")</f>
        <v>#REF!</v>
      </c>
      <c r="F1265" s="5" t="str">
        <f t="shared" si="155"/>
        <v>450666</v>
      </c>
      <c r="G1265" s="13">
        <v>45066</v>
      </c>
      <c r="H1265" s="14" t="s">
        <v>37</v>
      </c>
      <c r="I1265" s="14" t="s">
        <v>60</v>
      </c>
      <c r="J1265" s="14" t="s">
        <v>80</v>
      </c>
      <c r="K1265" s="14" t="s">
        <v>24</v>
      </c>
      <c r="L1265" s="14" t="s">
        <v>17</v>
      </c>
      <c r="M1265" s="14" t="s">
        <v>12</v>
      </c>
      <c r="N1265" s="14" t="s">
        <v>13</v>
      </c>
      <c r="O1265" s="14" t="s">
        <v>14</v>
      </c>
      <c r="P1265" s="14" t="s">
        <v>701</v>
      </c>
      <c r="Q1265" s="12">
        <f t="shared" si="156"/>
        <v>2</v>
      </c>
      <c r="R1265" s="12" cm="1">
        <f t="array" ref="R1265">SUMPRODUCT(($G$2:$G$3117=G1265)*(Q1265&gt;$Q$2:$Q$3117))+1</f>
        <v>5</v>
      </c>
      <c r="S1265" s="12">
        <f t="shared" si="157"/>
        <v>501636</v>
      </c>
      <c r="T1265" cm="1">
        <f t="array" ref="T1265">SUMPRODUCT(($G$2:$G$3117=G1265)*(S1265&gt;$S$2:$S$3117))+1</f>
        <v>6</v>
      </c>
      <c r="U1265" t="str">
        <f t="shared" si="158"/>
        <v>Uttoxeter †</v>
      </c>
      <c r="V1265">
        <v>1</v>
      </c>
      <c r="W1265" t="s">
        <v>17</v>
      </c>
      <c r="X1265">
        <f t="shared" si="159"/>
        <v>2023</v>
      </c>
    </row>
    <row r="1266" spans="1:24" x14ac:dyDescent="0.25">
      <c r="A1266" s="10" t="str">
        <f t="shared" si="152"/>
        <v/>
      </c>
      <c r="B1266" s="10" t="str">
        <f t="shared" si="153"/>
        <v/>
      </c>
      <c r="C1266" s="10" t="str">
        <f t="shared" si="154"/>
        <v>Afternoon45074</v>
      </c>
      <c r="D1266" s="5" t="str">
        <f>IF('by region'!$C$2="Any","Any",'Fixture list'!W1266)&amp;M1266&amp;IF('by region'!$I$2="Any","Any",N1266)&amp;G1266</f>
        <v>AnyJumpAny45074</v>
      </c>
      <c r="E1266" s="5" t="e">
        <f>IF(I1266=#REF!,'Fixture list'!G1266,"")</f>
        <v>#REF!</v>
      </c>
      <c r="F1266" s="5" t="str">
        <f t="shared" si="155"/>
        <v>450743</v>
      </c>
      <c r="G1266" s="13">
        <v>45074</v>
      </c>
      <c r="H1266" s="14" t="s">
        <v>40</v>
      </c>
      <c r="I1266" s="14" t="s">
        <v>60</v>
      </c>
      <c r="J1266" s="14" t="s">
        <v>9</v>
      </c>
      <c r="K1266" s="14" t="s">
        <v>24</v>
      </c>
      <c r="L1266" s="14" t="s">
        <v>17</v>
      </c>
      <c r="M1266" s="14" t="s">
        <v>12</v>
      </c>
      <c r="N1266" s="14" t="s">
        <v>13</v>
      </c>
      <c r="O1266" s="14" t="s">
        <v>14</v>
      </c>
      <c r="P1266" s="14" t="s">
        <v>739</v>
      </c>
      <c r="Q1266" s="12">
        <f t="shared" si="156"/>
        <v>1</v>
      </c>
      <c r="R1266" s="12" cm="1">
        <f t="array" ref="R1266">SUMPRODUCT(($G$2:$G$3117=G1266)*(Q1266&gt;$Q$2:$Q$3117))+1</f>
        <v>1</v>
      </c>
      <c r="S1266" s="12">
        <f t="shared" si="157"/>
        <v>101638</v>
      </c>
      <c r="T1266" cm="1">
        <f t="array" ref="T1266">SUMPRODUCT(($G$2:$G$3117=G1266)*(S1266&gt;$S$2:$S$3117))+1</f>
        <v>3</v>
      </c>
      <c r="U1266" t="str">
        <f t="shared" si="158"/>
        <v xml:space="preserve">Uttoxeter </v>
      </c>
      <c r="V1266">
        <v>1</v>
      </c>
      <c r="W1266" t="s">
        <v>17</v>
      </c>
      <c r="X1266">
        <f t="shared" si="159"/>
        <v>2023</v>
      </c>
    </row>
    <row r="1267" spans="1:24" x14ac:dyDescent="0.25">
      <c r="A1267" s="10" t="str">
        <f t="shared" si="152"/>
        <v/>
      </c>
      <c r="B1267" s="10" t="str">
        <f t="shared" si="153"/>
        <v/>
      </c>
      <c r="C1267" s="10" t="str">
        <f t="shared" si="154"/>
        <v>Afternoon45085</v>
      </c>
      <c r="D1267" s="5" t="str">
        <f>IF('by region'!$C$2="Any","Any",'Fixture list'!W1267)&amp;M1267&amp;IF('by region'!$I$2="Any","Any",N1267)&amp;G1267</f>
        <v>AnyJumpAny45085</v>
      </c>
      <c r="E1267" s="5" t="e">
        <f>IF(I1267=#REF!,'Fixture list'!G1267,"")</f>
        <v>#REF!</v>
      </c>
      <c r="F1267" s="5" t="str">
        <f t="shared" si="155"/>
        <v>450852</v>
      </c>
      <c r="G1267" s="13">
        <v>45085</v>
      </c>
      <c r="H1267" s="14" t="s">
        <v>34</v>
      </c>
      <c r="I1267" s="14" t="s">
        <v>60</v>
      </c>
      <c r="J1267" s="14" t="s">
        <v>9</v>
      </c>
      <c r="K1267" s="14" t="s">
        <v>24</v>
      </c>
      <c r="L1267" s="14" t="s">
        <v>17</v>
      </c>
      <c r="M1267" s="14" t="s">
        <v>12</v>
      </c>
      <c r="N1267" s="14" t="s">
        <v>13</v>
      </c>
      <c r="O1267" s="14" t="s">
        <v>14</v>
      </c>
      <c r="P1267" s="14" t="s">
        <v>792</v>
      </c>
      <c r="Q1267" s="12">
        <f t="shared" si="156"/>
        <v>1</v>
      </c>
      <c r="R1267" s="12" cm="1">
        <f t="array" ref="R1267">SUMPRODUCT(($G$2:$G$3117=G1267)*(Q1267&gt;$Q$2:$Q$3117))+1</f>
        <v>1</v>
      </c>
      <c r="S1267" s="12">
        <f t="shared" si="157"/>
        <v>101652</v>
      </c>
      <c r="T1267" cm="1">
        <f t="array" ref="T1267">SUMPRODUCT(($G$2:$G$3117=G1267)*(S1267&gt;$S$2:$S$3117))+1</f>
        <v>2</v>
      </c>
      <c r="U1267" t="str">
        <f t="shared" si="158"/>
        <v xml:space="preserve">Uttoxeter </v>
      </c>
      <c r="V1267">
        <v>0</v>
      </c>
      <c r="W1267" t="s">
        <v>30</v>
      </c>
      <c r="X1267">
        <f t="shared" si="159"/>
        <v>2023</v>
      </c>
    </row>
    <row r="1268" spans="1:24" x14ac:dyDescent="0.25">
      <c r="A1268" s="10" t="str">
        <f t="shared" si="152"/>
        <v/>
      </c>
      <c r="B1268" s="10" t="str">
        <f t="shared" si="153"/>
        <v/>
      </c>
      <c r="C1268" s="10" t="str">
        <f t="shared" si="154"/>
        <v>Evening45094</v>
      </c>
      <c r="D1268" s="5" t="str">
        <f>IF('by region'!$C$2="Any","Any",'Fixture list'!W1268)&amp;M1268&amp;IF('by region'!$I$2="Any","Any",N1268)&amp;G1268</f>
        <v>AnyJumpAny45094</v>
      </c>
      <c r="E1268" s="5" t="e">
        <f>IF(I1268=#REF!,'Fixture list'!G1268,"")</f>
        <v>#REF!</v>
      </c>
      <c r="F1268" s="5" t="str">
        <f t="shared" si="155"/>
        <v>450946</v>
      </c>
      <c r="G1268" s="13">
        <v>45094</v>
      </c>
      <c r="H1268" s="14" t="s">
        <v>37</v>
      </c>
      <c r="I1268" s="14" t="s">
        <v>60</v>
      </c>
      <c r="J1268" s="14" t="s">
        <v>80</v>
      </c>
      <c r="K1268" s="14" t="s">
        <v>24</v>
      </c>
      <c r="L1268" s="14" t="s">
        <v>17</v>
      </c>
      <c r="M1268" s="14" t="s">
        <v>12</v>
      </c>
      <c r="N1268" s="14" t="s">
        <v>13</v>
      </c>
      <c r="O1268" s="14" t="s">
        <v>14</v>
      </c>
      <c r="P1268" s="14" t="s">
        <v>837</v>
      </c>
      <c r="Q1268" s="12">
        <f t="shared" si="156"/>
        <v>2</v>
      </c>
      <c r="R1268" s="12" cm="1">
        <f t="array" ref="R1268">SUMPRODUCT(($G$2:$G$3117=G1268)*(Q1268&gt;$Q$2:$Q$3117))+1</f>
        <v>6</v>
      </c>
      <c r="S1268" s="12">
        <f t="shared" si="157"/>
        <v>601826</v>
      </c>
      <c r="T1268" cm="1">
        <f t="array" ref="T1268">SUMPRODUCT(($G$2:$G$3117=G1268)*(S1268&gt;$S$2:$S$3117))+1</f>
        <v>6</v>
      </c>
      <c r="U1268" t="str">
        <f t="shared" si="158"/>
        <v>Uttoxeter †</v>
      </c>
      <c r="V1268">
        <v>0</v>
      </c>
      <c r="W1268" t="s">
        <v>17</v>
      </c>
      <c r="X1268">
        <f t="shared" si="159"/>
        <v>2023</v>
      </c>
    </row>
    <row r="1269" spans="1:24" x14ac:dyDescent="0.25">
      <c r="A1269" s="10" t="str">
        <f t="shared" si="152"/>
        <v/>
      </c>
      <c r="B1269" s="10" t="str">
        <f t="shared" si="153"/>
        <v/>
      </c>
      <c r="C1269" s="10" t="str">
        <f t="shared" si="154"/>
        <v>Evening45099</v>
      </c>
      <c r="D1269" s="5" t="str">
        <f>IF('by region'!$C$2="Any","Any",'Fixture list'!W1269)&amp;M1269&amp;IF('by region'!$I$2="Any","Any",N1269)&amp;G1269</f>
        <v>AnyJumpAny45099</v>
      </c>
      <c r="E1269" s="5" t="e">
        <f>IF(I1269=#REF!,'Fixture list'!G1269,"")</f>
        <v>#REF!</v>
      </c>
      <c r="F1269" s="5" t="str">
        <f t="shared" si="155"/>
        <v>450995</v>
      </c>
      <c r="G1269" s="13">
        <v>45099</v>
      </c>
      <c r="H1269" s="14" t="s">
        <v>34</v>
      </c>
      <c r="I1269" s="14" t="s">
        <v>60</v>
      </c>
      <c r="J1269" s="14" t="s">
        <v>80</v>
      </c>
      <c r="K1269" s="14" t="s">
        <v>24</v>
      </c>
      <c r="L1269" s="14" t="s">
        <v>17</v>
      </c>
      <c r="M1269" s="14" t="s">
        <v>12</v>
      </c>
      <c r="N1269" s="14" t="s">
        <v>13</v>
      </c>
      <c r="O1269" s="14" t="s">
        <v>14</v>
      </c>
      <c r="P1269" s="14" t="s">
        <v>859</v>
      </c>
      <c r="Q1269" s="12">
        <f t="shared" si="156"/>
        <v>2</v>
      </c>
      <c r="R1269" s="12" cm="1">
        <f t="array" ref="R1269">SUMPRODUCT(($G$2:$G$3117=G1269)*(Q1269&gt;$Q$2:$Q$3117))+1</f>
        <v>4</v>
      </c>
      <c r="S1269" s="12">
        <f t="shared" si="157"/>
        <v>401645</v>
      </c>
      <c r="T1269" cm="1">
        <f t="array" ref="T1269">SUMPRODUCT(($G$2:$G$3117=G1269)*(S1269&gt;$S$2:$S$3117))+1</f>
        <v>5</v>
      </c>
      <c r="U1269" t="str">
        <f t="shared" si="158"/>
        <v>Uttoxeter †</v>
      </c>
      <c r="V1269">
        <v>0</v>
      </c>
      <c r="W1269" t="s">
        <v>17</v>
      </c>
      <c r="X1269">
        <f t="shared" si="159"/>
        <v>2023</v>
      </c>
    </row>
    <row r="1270" spans="1:24" x14ac:dyDescent="0.25">
      <c r="A1270" s="10" t="str">
        <f t="shared" si="152"/>
        <v/>
      </c>
      <c r="B1270" s="10" t="str">
        <f t="shared" si="153"/>
        <v/>
      </c>
      <c r="C1270" s="10" t="str">
        <f t="shared" si="154"/>
        <v>Afternoon45109</v>
      </c>
      <c r="D1270" s="5" t="str">
        <f>IF('by region'!$C$2="Any","Any",'Fixture list'!W1270)&amp;M1270&amp;IF('by region'!$I$2="Any","Any",N1270)&amp;G1270</f>
        <v>AnyJumpAny45109</v>
      </c>
      <c r="E1270" s="5" t="e">
        <f>IF(I1270=#REF!,'Fixture list'!G1270,"")</f>
        <v>#REF!</v>
      </c>
      <c r="F1270" s="5" t="str">
        <f t="shared" si="155"/>
        <v>451093</v>
      </c>
      <c r="G1270" s="13">
        <v>45109</v>
      </c>
      <c r="H1270" s="14" t="s">
        <v>40</v>
      </c>
      <c r="I1270" s="14" t="s">
        <v>60</v>
      </c>
      <c r="J1270" s="14" t="s">
        <v>9</v>
      </c>
      <c r="K1270" s="14" t="s">
        <v>24</v>
      </c>
      <c r="L1270" s="14" t="s">
        <v>17</v>
      </c>
      <c r="M1270" s="14" t="s">
        <v>12</v>
      </c>
      <c r="N1270" s="14" t="s">
        <v>13</v>
      </c>
      <c r="O1270" s="14" t="s">
        <v>14</v>
      </c>
      <c r="P1270" s="14" t="s">
        <v>908</v>
      </c>
      <c r="Q1270" s="12">
        <f t="shared" si="156"/>
        <v>1</v>
      </c>
      <c r="R1270" s="12" cm="1">
        <f t="array" ref="R1270">SUMPRODUCT(($G$2:$G$3117=G1270)*(Q1270&gt;$Q$2:$Q$3117))+1</f>
        <v>1</v>
      </c>
      <c r="S1270" s="12">
        <f t="shared" si="157"/>
        <v>101657</v>
      </c>
      <c r="T1270" cm="1">
        <f t="array" ref="T1270">SUMPRODUCT(($G$2:$G$3117=G1270)*(S1270&gt;$S$2:$S$3117))+1</f>
        <v>3</v>
      </c>
      <c r="U1270" t="str">
        <f t="shared" si="158"/>
        <v xml:space="preserve">Uttoxeter </v>
      </c>
      <c r="V1270">
        <v>0</v>
      </c>
      <c r="W1270" t="s">
        <v>11</v>
      </c>
      <c r="X1270">
        <f t="shared" si="159"/>
        <v>2023</v>
      </c>
    </row>
    <row r="1271" spans="1:24" x14ac:dyDescent="0.25">
      <c r="A1271" s="10" t="str">
        <f t="shared" si="152"/>
        <v/>
      </c>
      <c r="B1271" s="10" t="str">
        <f t="shared" si="153"/>
        <v/>
      </c>
      <c r="C1271" s="10" t="str">
        <f t="shared" si="154"/>
        <v>Evening45118</v>
      </c>
      <c r="D1271" s="5" t="str">
        <f>IF('by region'!$C$2="Any","Any",'Fixture list'!W1271)&amp;M1271&amp;IF('by region'!$I$2="Any","Any",N1271)&amp;G1271</f>
        <v>AnyJumpAny45118</v>
      </c>
      <c r="E1271" s="5" t="e">
        <f>IF(I1271=#REF!,'Fixture list'!G1271,"")</f>
        <v>#REF!</v>
      </c>
      <c r="F1271" s="5" t="str">
        <f t="shared" si="155"/>
        <v>451184</v>
      </c>
      <c r="G1271" s="13">
        <v>45118</v>
      </c>
      <c r="H1271" s="14" t="s">
        <v>7</v>
      </c>
      <c r="I1271" s="14" t="s">
        <v>60</v>
      </c>
      <c r="J1271" s="14" t="s">
        <v>80</v>
      </c>
      <c r="K1271" s="14" t="s">
        <v>24</v>
      </c>
      <c r="L1271" s="14" t="s">
        <v>17</v>
      </c>
      <c r="M1271" s="14" t="s">
        <v>12</v>
      </c>
      <c r="N1271" s="14" t="s">
        <v>13</v>
      </c>
      <c r="O1271" s="14" t="s">
        <v>14</v>
      </c>
      <c r="P1271" s="14" t="s">
        <v>948</v>
      </c>
      <c r="Q1271" s="12">
        <f t="shared" si="156"/>
        <v>2</v>
      </c>
      <c r="R1271" s="12" cm="1">
        <f t="array" ref="R1271">SUMPRODUCT(($G$2:$G$3117=G1271)*(Q1271&gt;$Q$2:$Q$3117))+1</f>
        <v>3</v>
      </c>
      <c r="S1271" s="12">
        <f t="shared" si="157"/>
        <v>301449</v>
      </c>
      <c r="T1271" cm="1">
        <f t="array" ref="T1271">SUMPRODUCT(($G$2:$G$3117=G1271)*(S1271&gt;$S$2:$S$3117))+1</f>
        <v>4</v>
      </c>
      <c r="U1271" t="str">
        <f t="shared" si="158"/>
        <v>Uttoxeter †</v>
      </c>
      <c r="V1271">
        <v>0</v>
      </c>
      <c r="W1271" t="s">
        <v>19</v>
      </c>
      <c r="X1271">
        <f t="shared" si="159"/>
        <v>2023</v>
      </c>
    </row>
    <row r="1272" spans="1:24" x14ac:dyDescent="0.25">
      <c r="A1272" s="10" t="str">
        <f t="shared" si="152"/>
        <v/>
      </c>
      <c r="B1272" s="10" t="str">
        <f t="shared" si="153"/>
        <v/>
      </c>
      <c r="C1272" s="10" t="str">
        <f t="shared" si="154"/>
        <v>Afternoon45126</v>
      </c>
      <c r="D1272" s="5" t="str">
        <f>IF('by region'!$C$2="Any","Any",'Fixture list'!W1272)&amp;M1272&amp;IF('by region'!$I$2="Any","Any",N1272)&amp;G1272</f>
        <v>AnyJumpAny45126</v>
      </c>
      <c r="E1272" s="5" t="e">
        <f>IF(I1272=#REF!,'Fixture list'!G1272,"")</f>
        <v>#REF!</v>
      </c>
      <c r="F1272" s="5" t="str">
        <f t="shared" si="155"/>
        <v>451263</v>
      </c>
      <c r="G1272" s="13">
        <v>45126</v>
      </c>
      <c r="H1272" s="14" t="s">
        <v>27</v>
      </c>
      <c r="I1272" s="14" t="s">
        <v>60</v>
      </c>
      <c r="J1272" s="14" t="s">
        <v>9</v>
      </c>
      <c r="K1272" s="14" t="s">
        <v>24</v>
      </c>
      <c r="L1272" s="14" t="s">
        <v>17</v>
      </c>
      <c r="M1272" s="14" t="s">
        <v>12</v>
      </c>
      <c r="N1272" s="14" t="s">
        <v>13</v>
      </c>
      <c r="O1272" s="14" t="s">
        <v>14</v>
      </c>
      <c r="P1272" s="14" t="s">
        <v>984</v>
      </c>
      <c r="Q1272" s="12">
        <f t="shared" si="156"/>
        <v>1</v>
      </c>
      <c r="R1272" s="12" cm="1">
        <f t="array" ref="R1272">SUMPRODUCT(($G$2:$G$3117=G1272)*(Q1272&gt;$Q$2:$Q$3117))+1</f>
        <v>1</v>
      </c>
      <c r="S1272" s="12">
        <f t="shared" si="157"/>
        <v>101875</v>
      </c>
      <c r="T1272" cm="1">
        <f t="array" ref="T1272">SUMPRODUCT(($G$2:$G$3117=G1272)*(S1272&gt;$S$2:$S$3117))+1</f>
        <v>3</v>
      </c>
      <c r="U1272" t="str">
        <f t="shared" si="158"/>
        <v xml:space="preserve">Uttoxeter </v>
      </c>
      <c r="V1272">
        <v>1</v>
      </c>
      <c r="W1272" t="s">
        <v>11</v>
      </c>
      <c r="X1272">
        <f t="shared" si="159"/>
        <v>2023</v>
      </c>
    </row>
    <row r="1273" spans="1:24" x14ac:dyDescent="0.25">
      <c r="A1273" s="10" t="str">
        <f t="shared" si="152"/>
        <v/>
      </c>
      <c r="B1273" s="10" t="str">
        <f t="shared" si="153"/>
        <v/>
      </c>
      <c r="C1273" s="10" t="str">
        <f t="shared" si="154"/>
        <v>Afternoon45135</v>
      </c>
      <c r="D1273" s="5" t="str">
        <f>IF('by region'!$C$2="Any","Any",'Fixture list'!W1273)&amp;M1273&amp;IF('by region'!$I$2="Any","Any",N1273)&amp;G1273</f>
        <v>AnyJumpAny45135</v>
      </c>
      <c r="E1273" s="5" t="e">
        <f>IF(I1273=#REF!,'Fixture list'!G1273,"")</f>
        <v>#REF!</v>
      </c>
      <c r="F1273" s="5" t="str">
        <f t="shared" si="155"/>
        <v>451352</v>
      </c>
      <c r="G1273" s="13">
        <v>45135</v>
      </c>
      <c r="H1273" s="14" t="s">
        <v>35</v>
      </c>
      <c r="I1273" s="14" t="s">
        <v>60</v>
      </c>
      <c r="J1273" s="14" t="s">
        <v>9</v>
      </c>
      <c r="K1273" s="14" t="s">
        <v>24</v>
      </c>
      <c r="L1273" s="14" t="s">
        <v>17</v>
      </c>
      <c r="M1273" s="14" t="s">
        <v>12</v>
      </c>
      <c r="N1273" s="14" t="s">
        <v>13</v>
      </c>
      <c r="O1273" s="14" t="s">
        <v>14</v>
      </c>
      <c r="P1273" s="14" t="s">
        <v>1029</v>
      </c>
      <c r="Q1273" s="12">
        <f t="shared" si="156"/>
        <v>1</v>
      </c>
      <c r="R1273" s="12" cm="1">
        <f t="array" ref="R1273">SUMPRODUCT(($G$2:$G$3117=G1273)*(Q1273&gt;$Q$2:$Q$3117))+1</f>
        <v>1</v>
      </c>
      <c r="S1273" s="12">
        <f t="shared" si="157"/>
        <v>101445</v>
      </c>
      <c r="T1273" cm="1">
        <f t="array" ref="T1273">SUMPRODUCT(($G$2:$G$3117=G1273)*(S1273&gt;$S$2:$S$3117))+1</f>
        <v>2</v>
      </c>
      <c r="U1273" t="str">
        <f t="shared" si="158"/>
        <v xml:space="preserve">Uttoxeter </v>
      </c>
      <c r="V1273">
        <v>0</v>
      </c>
      <c r="W1273" t="s">
        <v>30</v>
      </c>
      <c r="X1273">
        <f t="shared" si="159"/>
        <v>2023</v>
      </c>
    </row>
    <row r="1274" spans="1:24" x14ac:dyDescent="0.25">
      <c r="A1274" s="10" t="str">
        <f t="shared" si="152"/>
        <v/>
      </c>
      <c r="B1274" s="10" t="str">
        <f t="shared" si="153"/>
        <v/>
      </c>
      <c r="C1274" s="10" t="str">
        <f t="shared" si="154"/>
        <v>Afternoon45137</v>
      </c>
      <c r="D1274" s="5" t="str">
        <f>IF('by region'!$C$2="Any","Any",'Fixture list'!W1274)&amp;M1274&amp;IF('by region'!$I$2="Any","Any",N1274)&amp;G1274</f>
        <v>AnyJumpAny45137</v>
      </c>
      <c r="E1274" s="5" t="e">
        <f>IF(I1274=#REF!,'Fixture list'!G1274,"")</f>
        <v>#REF!</v>
      </c>
      <c r="F1274" s="5" t="str">
        <f t="shared" si="155"/>
        <v>451372</v>
      </c>
      <c r="G1274" s="13">
        <v>45137</v>
      </c>
      <c r="H1274" s="14" t="s">
        <v>40</v>
      </c>
      <c r="I1274" s="14" t="s">
        <v>60</v>
      </c>
      <c r="J1274" s="14" t="s">
        <v>9</v>
      </c>
      <c r="K1274" s="14" t="s">
        <v>24</v>
      </c>
      <c r="L1274" s="14" t="s">
        <v>17</v>
      </c>
      <c r="M1274" s="14" t="s">
        <v>12</v>
      </c>
      <c r="N1274" s="14" t="s">
        <v>13</v>
      </c>
      <c r="O1274" s="14" t="s">
        <v>14</v>
      </c>
      <c r="P1274" s="14" t="s">
        <v>1037</v>
      </c>
      <c r="Q1274" s="12">
        <f t="shared" si="156"/>
        <v>1</v>
      </c>
      <c r="R1274" s="12" cm="1">
        <f t="array" ref="R1274">SUMPRODUCT(($G$2:$G$3117=G1274)*(Q1274&gt;$Q$2:$Q$3117))+1</f>
        <v>1</v>
      </c>
      <c r="S1274" s="12">
        <f t="shared" si="157"/>
        <v>101448</v>
      </c>
      <c r="T1274" cm="1">
        <f t="array" ref="T1274">SUMPRODUCT(($G$2:$G$3117=G1274)*(S1274&gt;$S$2:$S$3117))+1</f>
        <v>2</v>
      </c>
      <c r="U1274" t="str">
        <f t="shared" si="158"/>
        <v xml:space="preserve">Uttoxeter </v>
      </c>
      <c r="V1274">
        <v>0</v>
      </c>
      <c r="W1274" t="s">
        <v>17</v>
      </c>
      <c r="X1274">
        <f t="shared" si="159"/>
        <v>2023</v>
      </c>
    </row>
    <row r="1275" spans="1:24" x14ac:dyDescent="0.25">
      <c r="A1275" s="10" t="str">
        <f t="shared" si="152"/>
        <v/>
      </c>
      <c r="B1275" s="10" t="str">
        <f t="shared" si="153"/>
        <v/>
      </c>
      <c r="C1275" s="10" t="str">
        <f t="shared" si="154"/>
        <v>Afternoon45182</v>
      </c>
      <c r="D1275" s="5" t="str">
        <f>IF('by region'!$C$2="Any","Any",'Fixture list'!W1275)&amp;M1275&amp;IF('by region'!$I$2="Any","Any",N1275)&amp;G1275</f>
        <v>AnyJumpAny45182</v>
      </c>
      <c r="E1275" s="5" t="e">
        <f>IF(I1275=#REF!,'Fixture list'!G1275,"")</f>
        <v>#REF!</v>
      </c>
      <c r="F1275" s="5" t="str">
        <f t="shared" si="155"/>
        <v>451823</v>
      </c>
      <c r="G1275" s="13">
        <v>45182</v>
      </c>
      <c r="H1275" s="14" t="s">
        <v>27</v>
      </c>
      <c r="I1275" s="14" t="s">
        <v>60</v>
      </c>
      <c r="J1275" s="14" t="s">
        <v>9</v>
      </c>
      <c r="K1275" s="14" t="s">
        <v>24</v>
      </c>
      <c r="L1275" s="14" t="s">
        <v>30</v>
      </c>
      <c r="M1275" s="14" t="s">
        <v>12</v>
      </c>
      <c r="N1275" s="14" t="s">
        <v>13</v>
      </c>
      <c r="O1275" s="14" t="s">
        <v>14</v>
      </c>
      <c r="P1275" s="14" t="s">
        <v>1239</v>
      </c>
      <c r="Q1275" s="12">
        <f t="shared" si="156"/>
        <v>1</v>
      </c>
      <c r="R1275" s="12" cm="1">
        <f t="array" ref="R1275">SUMPRODUCT(($G$2:$G$3117=G1275)*(Q1275&gt;$Q$2:$Q$3117))+1</f>
        <v>1</v>
      </c>
      <c r="S1275" s="12">
        <f t="shared" si="157"/>
        <v>100916</v>
      </c>
      <c r="T1275" cm="1">
        <f t="array" ref="T1275">SUMPRODUCT(($G$2:$G$3117=G1275)*(S1275&gt;$S$2:$S$3117))+1</f>
        <v>3</v>
      </c>
      <c r="U1275" t="str">
        <f t="shared" si="158"/>
        <v xml:space="preserve">Uttoxeter </v>
      </c>
      <c r="V1275">
        <v>1</v>
      </c>
      <c r="W1275" t="s">
        <v>11</v>
      </c>
      <c r="X1275">
        <f t="shared" si="159"/>
        <v>2023</v>
      </c>
    </row>
    <row r="1276" spans="1:24" x14ac:dyDescent="0.25">
      <c r="A1276" s="10" t="str">
        <f t="shared" si="152"/>
        <v/>
      </c>
      <c r="B1276" s="10" t="str">
        <f t="shared" si="153"/>
        <v/>
      </c>
      <c r="C1276" s="10" t="str">
        <f t="shared" si="154"/>
        <v>Afternoon45188</v>
      </c>
      <c r="D1276" s="5" t="str">
        <f>IF('by region'!$C$2="Any","Any",'Fixture list'!W1276)&amp;M1276&amp;IF('by region'!$I$2="Any","Any",N1276)&amp;G1276</f>
        <v>AnyJumpAny45188</v>
      </c>
      <c r="E1276" s="5" t="e">
        <f>IF(I1276=#REF!,'Fixture list'!G1276,"")</f>
        <v>#REF!</v>
      </c>
      <c r="F1276" s="5" t="str">
        <f t="shared" si="155"/>
        <v>451882</v>
      </c>
      <c r="G1276" s="13">
        <v>45188</v>
      </c>
      <c r="H1276" s="14" t="s">
        <v>7</v>
      </c>
      <c r="I1276" s="14" t="s">
        <v>60</v>
      </c>
      <c r="J1276" s="14" t="s">
        <v>9</v>
      </c>
      <c r="K1276" s="14" t="s">
        <v>24</v>
      </c>
      <c r="L1276" s="14" t="s">
        <v>11</v>
      </c>
      <c r="M1276" s="14" t="s">
        <v>12</v>
      </c>
      <c r="N1276" s="14" t="s">
        <v>13</v>
      </c>
      <c r="O1276" s="14" t="s">
        <v>14</v>
      </c>
      <c r="P1276" s="14" t="s">
        <v>1262</v>
      </c>
      <c r="Q1276" s="12">
        <f t="shared" si="156"/>
        <v>1</v>
      </c>
      <c r="R1276" s="12" cm="1">
        <f t="array" ref="R1276">SUMPRODUCT(($G$2:$G$3117=G1276)*(Q1276&gt;$Q$2:$Q$3117))+1</f>
        <v>1</v>
      </c>
      <c r="S1276" s="12">
        <f t="shared" si="157"/>
        <v>101650</v>
      </c>
      <c r="T1276" cm="1">
        <f t="array" ref="T1276">SUMPRODUCT(($G$2:$G$3117=G1276)*(S1276&gt;$S$2:$S$3117))+1</f>
        <v>2</v>
      </c>
      <c r="U1276" t="str">
        <f t="shared" si="158"/>
        <v xml:space="preserve">Uttoxeter </v>
      </c>
      <c r="V1276">
        <v>0</v>
      </c>
      <c r="W1276" t="s">
        <v>11</v>
      </c>
      <c r="X1276">
        <f t="shared" si="159"/>
        <v>2023</v>
      </c>
    </row>
    <row r="1277" spans="1:24" x14ac:dyDescent="0.25">
      <c r="A1277" s="10" t="str">
        <f t="shared" si="152"/>
        <v/>
      </c>
      <c r="B1277" s="10" t="str">
        <f t="shared" si="153"/>
        <v/>
      </c>
      <c r="C1277" s="10" t="str">
        <f t="shared" si="154"/>
        <v>Afternoon45207</v>
      </c>
      <c r="D1277" s="5" t="str">
        <f>IF('by region'!$C$2="Any","Any",'Fixture list'!W1277)&amp;M1277&amp;IF('by region'!$I$2="Any","Any",N1277)&amp;G1277</f>
        <v>AnyJumpAny45207</v>
      </c>
      <c r="E1277" s="5" t="e">
        <f>IF(I1277=#REF!,'Fixture list'!G1277,"")</f>
        <v>#REF!</v>
      </c>
      <c r="F1277" s="5" t="str">
        <f t="shared" si="155"/>
        <v>452072</v>
      </c>
      <c r="G1277" s="13">
        <v>45207</v>
      </c>
      <c r="H1277" s="14" t="s">
        <v>40</v>
      </c>
      <c r="I1277" s="14" t="s">
        <v>60</v>
      </c>
      <c r="J1277" s="14" t="s">
        <v>9</v>
      </c>
      <c r="K1277" s="14" t="s">
        <v>24</v>
      </c>
      <c r="L1277" s="14" t="s">
        <v>30</v>
      </c>
      <c r="M1277" s="14" t="s">
        <v>12</v>
      </c>
      <c r="N1277" s="14" t="s">
        <v>13</v>
      </c>
      <c r="O1277" s="14" t="s">
        <v>14</v>
      </c>
      <c r="P1277" s="14" t="s">
        <v>1337</v>
      </c>
      <c r="Q1277" s="12">
        <f t="shared" si="156"/>
        <v>1</v>
      </c>
      <c r="R1277" s="12" cm="1">
        <f t="array" ref="R1277">SUMPRODUCT(($G$2:$G$3117=G1277)*(Q1277&gt;$Q$2:$Q$3117))+1</f>
        <v>1</v>
      </c>
      <c r="S1277" s="12">
        <f t="shared" si="157"/>
        <v>101642</v>
      </c>
      <c r="T1277" cm="1">
        <f t="array" ref="T1277">SUMPRODUCT(($G$2:$G$3117=G1277)*(S1277&gt;$S$2:$S$3117))+1</f>
        <v>2</v>
      </c>
      <c r="U1277" t="str">
        <f t="shared" si="158"/>
        <v xml:space="preserve">Uttoxeter </v>
      </c>
      <c r="V1277">
        <v>0</v>
      </c>
      <c r="W1277" t="s">
        <v>17</v>
      </c>
      <c r="X1277">
        <f t="shared" si="159"/>
        <v>2023</v>
      </c>
    </row>
    <row r="1278" spans="1:24" x14ac:dyDescent="0.25">
      <c r="A1278" s="10" t="str">
        <f t="shared" si="152"/>
        <v/>
      </c>
      <c r="B1278" s="10" t="str">
        <f t="shared" si="153"/>
        <v/>
      </c>
      <c r="C1278" s="10" t="str">
        <f t="shared" si="154"/>
        <v>Afternoon45219</v>
      </c>
      <c r="D1278" s="5" t="str">
        <f>IF('by region'!$C$2="Any","Any",'Fixture list'!W1278)&amp;M1278&amp;IF('by region'!$I$2="Any","Any",N1278)&amp;G1278</f>
        <v>AnyJumpAny45219</v>
      </c>
      <c r="E1278" s="5" t="e">
        <f>IF(I1278=#REF!,'Fixture list'!G1278,"")</f>
        <v>#REF!</v>
      </c>
      <c r="F1278" s="5" t="str">
        <f t="shared" si="155"/>
        <v>452193</v>
      </c>
      <c r="G1278" s="13">
        <v>45219</v>
      </c>
      <c r="H1278" s="14" t="s">
        <v>35</v>
      </c>
      <c r="I1278" s="14" t="s">
        <v>60</v>
      </c>
      <c r="J1278" s="14" t="s">
        <v>9</v>
      </c>
      <c r="K1278" s="14" t="s">
        <v>24</v>
      </c>
      <c r="L1278" s="14" t="s">
        <v>19</v>
      </c>
      <c r="M1278" s="14" t="s">
        <v>12</v>
      </c>
      <c r="N1278" s="14" t="s">
        <v>13</v>
      </c>
      <c r="O1278" s="14" t="s">
        <v>14</v>
      </c>
      <c r="P1278" s="14" t="s">
        <v>1385</v>
      </c>
      <c r="Q1278" s="12">
        <f t="shared" si="156"/>
        <v>1</v>
      </c>
      <c r="R1278" s="12" cm="1">
        <f t="array" ref="R1278">SUMPRODUCT(($G$2:$G$3117=G1278)*(Q1278&gt;$Q$2:$Q$3117))+1</f>
        <v>1</v>
      </c>
      <c r="S1278" s="12">
        <f t="shared" si="157"/>
        <v>100924</v>
      </c>
      <c r="T1278" cm="1">
        <f t="array" ref="T1278">SUMPRODUCT(($G$2:$G$3117=G1278)*(S1278&gt;$S$2:$S$3117))+1</f>
        <v>3</v>
      </c>
      <c r="U1278" t="str">
        <f t="shared" si="158"/>
        <v xml:space="preserve">Uttoxeter </v>
      </c>
      <c r="V1278">
        <v>0</v>
      </c>
      <c r="W1278" t="s">
        <v>30</v>
      </c>
      <c r="X1278">
        <f t="shared" si="159"/>
        <v>2023</v>
      </c>
    </row>
    <row r="1279" spans="1:24" x14ac:dyDescent="0.25">
      <c r="A1279" s="10" t="str">
        <f t="shared" si="152"/>
        <v/>
      </c>
      <c r="B1279" s="10" t="str">
        <f t="shared" si="153"/>
        <v/>
      </c>
      <c r="C1279" s="10" t="str">
        <f t="shared" si="154"/>
        <v>Afternoon45233</v>
      </c>
      <c r="D1279" s="5" t="str">
        <f>IF('by region'!$C$2="Any","Any",'Fixture list'!W1279)&amp;M1279&amp;IF('by region'!$I$2="Any","Any",N1279)&amp;G1279</f>
        <v>AnyJumpAny45233</v>
      </c>
      <c r="E1279" s="5" t="e">
        <f>IF(I1279=#REF!,'Fixture list'!G1279,"")</f>
        <v>#REF!</v>
      </c>
      <c r="F1279" s="5" t="str">
        <f t="shared" si="155"/>
        <v>452332</v>
      </c>
      <c r="G1279" s="13">
        <v>45233</v>
      </c>
      <c r="H1279" s="14" t="s">
        <v>35</v>
      </c>
      <c r="I1279" s="14" t="s">
        <v>60</v>
      </c>
      <c r="J1279" s="14" t="s">
        <v>9</v>
      </c>
      <c r="K1279" s="14" t="s">
        <v>24</v>
      </c>
      <c r="L1279" s="14" t="s">
        <v>11</v>
      </c>
      <c r="M1279" s="14" t="s">
        <v>12</v>
      </c>
      <c r="N1279" s="14" t="s">
        <v>13</v>
      </c>
      <c r="O1279" s="14" t="s">
        <v>14</v>
      </c>
      <c r="P1279" s="14" t="s">
        <v>1439</v>
      </c>
      <c r="Q1279" s="12">
        <f t="shared" si="156"/>
        <v>1</v>
      </c>
      <c r="R1279" s="12" cm="1">
        <f t="array" ref="R1279">SUMPRODUCT(($G$2:$G$3117=G1279)*(Q1279&gt;$Q$2:$Q$3117))+1</f>
        <v>1</v>
      </c>
      <c r="S1279" s="12">
        <f t="shared" si="157"/>
        <v>101644</v>
      </c>
      <c r="T1279" cm="1">
        <f t="array" ref="T1279">SUMPRODUCT(($G$2:$G$3117=G1279)*(S1279&gt;$S$2:$S$3117))+1</f>
        <v>2</v>
      </c>
      <c r="U1279" t="str">
        <f t="shared" si="158"/>
        <v xml:space="preserve">Uttoxeter </v>
      </c>
      <c r="V1279">
        <v>0</v>
      </c>
      <c r="W1279" t="s">
        <v>17</v>
      </c>
      <c r="X1279">
        <f t="shared" si="159"/>
        <v>2023</v>
      </c>
    </row>
    <row r="1280" spans="1:24" x14ac:dyDescent="0.25">
      <c r="A1280" s="10" t="str">
        <f t="shared" si="152"/>
        <v/>
      </c>
      <c r="B1280" s="10" t="str">
        <f t="shared" si="153"/>
        <v/>
      </c>
      <c r="C1280" s="10" t="str">
        <f t="shared" si="154"/>
        <v>Afternoon45248</v>
      </c>
      <c r="D1280" s="5" t="str">
        <f>IF('by region'!$C$2="Any","Any",'Fixture list'!W1280)&amp;M1280&amp;IF('by region'!$I$2="Any","Any",N1280)&amp;G1280</f>
        <v>AnyJumpAny45248</v>
      </c>
      <c r="E1280" s="5" t="e">
        <f>IF(I1280=#REF!,'Fixture list'!G1280,"")</f>
        <v>#REF!</v>
      </c>
      <c r="F1280" s="5" t="str">
        <f t="shared" si="155"/>
        <v>452484</v>
      </c>
      <c r="G1280" s="13">
        <v>45248</v>
      </c>
      <c r="H1280" s="14" t="s">
        <v>37</v>
      </c>
      <c r="I1280" s="14" t="s">
        <v>60</v>
      </c>
      <c r="J1280" s="14" t="s">
        <v>9</v>
      </c>
      <c r="K1280" s="14" t="s">
        <v>24</v>
      </c>
      <c r="L1280" s="14" t="s">
        <v>11</v>
      </c>
      <c r="M1280" s="14" t="s">
        <v>12</v>
      </c>
      <c r="N1280" s="14" t="s">
        <v>13</v>
      </c>
      <c r="O1280" s="14" t="s">
        <v>14</v>
      </c>
      <c r="P1280" s="14" t="s">
        <v>1497</v>
      </c>
      <c r="Q1280" s="12">
        <f t="shared" si="156"/>
        <v>1</v>
      </c>
      <c r="R1280" s="12" cm="1">
        <f t="array" ref="R1280">SUMPRODUCT(($G$2:$G$3117=G1280)*(Q1280&gt;$Q$2:$Q$3117))+1</f>
        <v>1</v>
      </c>
      <c r="S1280" s="12">
        <f t="shared" si="157"/>
        <v>101738</v>
      </c>
      <c r="T1280" cm="1">
        <f t="array" ref="T1280">SUMPRODUCT(($G$2:$G$3117=G1280)*(S1280&gt;$S$2:$S$3117))+1</f>
        <v>4</v>
      </c>
      <c r="U1280" t="str">
        <f t="shared" si="158"/>
        <v xml:space="preserve">Uttoxeter </v>
      </c>
      <c r="V1280">
        <v>0</v>
      </c>
      <c r="W1280" t="s">
        <v>19</v>
      </c>
      <c r="X1280">
        <f t="shared" si="159"/>
        <v>2023</v>
      </c>
    </row>
    <row r="1281" spans="1:24" x14ac:dyDescent="0.25">
      <c r="A1281" s="10" t="str">
        <f t="shared" si="152"/>
        <v/>
      </c>
      <c r="B1281" s="10" t="str">
        <f t="shared" si="153"/>
        <v/>
      </c>
      <c r="C1281" s="10" t="str">
        <f t="shared" si="154"/>
        <v>Afternoon45256</v>
      </c>
      <c r="D1281" s="5" t="str">
        <f>IF('by region'!$C$2="Any","Any",'Fixture list'!W1281)&amp;M1281&amp;IF('by region'!$I$2="Any","Any",N1281)&amp;G1281</f>
        <v>AnyJumpAny45256</v>
      </c>
      <c r="E1281" s="5" t="e">
        <f>IF(I1281=#REF!,'Fixture list'!G1281,"")</f>
        <v>#REF!</v>
      </c>
      <c r="F1281" s="5" t="str">
        <f t="shared" si="155"/>
        <v>452562</v>
      </c>
      <c r="G1281" s="13">
        <v>45256</v>
      </c>
      <c r="H1281" s="14" t="s">
        <v>40</v>
      </c>
      <c r="I1281" s="14" t="s">
        <v>60</v>
      </c>
      <c r="J1281" s="14" t="s">
        <v>9</v>
      </c>
      <c r="K1281" s="14" t="s">
        <v>24</v>
      </c>
      <c r="L1281" s="14" t="s">
        <v>30</v>
      </c>
      <c r="M1281" s="14" t="s">
        <v>12</v>
      </c>
      <c r="N1281" s="14" t="s">
        <v>13</v>
      </c>
      <c r="O1281" s="14" t="s">
        <v>14</v>
      </c>
      <c r="P1281" s="14" t="s">
        <v>1527</v>
      </c>
      <c r="Q1281" s="12">
        <f t="shared" si="156"/>
        <v>1</v>
      </c>
      <c r="R1281" s="12" cm="1">
        <f t="array" ref="R1281">SUMPRODUCT(($G$2:$G$3117=G1281)*(Q1281&gt;$Q$2:$Q$3117))+1</f>
        <v>1</v>
      </c>
      <c r="S1281" s="12">
        <f t="shared" si="157"/>
        <v>110126</v>
      </c>
      <c r="T1281" cm="1">
        <f t="array" ref="T1281">SUMPRODUCT(($G$2:$G$3117=G1281)*(S1281&gt;$S$2:$S$3117))+1</f>
        <v>2</v>
      </c>
      <c r="U1281" t="str">
        <f t="shared" si="158"/>
        <v xml:space="preserve">Uttoxeter </v>
      </c>
      <c r="V1281">
        <v>0</v>
      </c>
      <c r="W1281" t="s">
        <v>19</v>
      </c>
      <c r="X1281">
        <f t="shared" si="159"/>
        <v>2023</v>
      </c>
    </row>
    <row r="1282" spans="1:24" x14ac:dyDescent="0.25">
      <c r="A1282" s="10" t="str">
        <f t="shared" ref="A1282:A1345" si="160">IF(YEAR(G1282)=2024,P1282,"")</f>
        <v/>
      </c>
      <c r="B1282" s="10" t="str">
        <f t="shared" ref="B1282:B1345" si="161">IF(YEAR(G1282)=2025,P1282,"")</f>
        <v/>
      </c>
      <c r="C1282" s="10" t="str">
        <f t="shared" ref="C1282:C1345" si="162">J1282&amp;G1282</f>
        <v>Afternoon45272</v>
      </c>
      <c r="D1282" s="5" t="str">
        <f>IF('by region'!$C$2="Any","Any",'Fixture list'!W1282)&amp;M1282&amp;IF('by region'!$I$2="Any","Any",N1282)&amp;G1282</f>
        <v>AnyJumpAny45272</v>
      </c>
      <c r="E1282" s="5" t="e">
        <f>IF(I1282=#REF!,'Fixture list'!G1282,"")</f>
        <v>#REF!</v>
      </c>
      <c r="F1282" s="5" t="str">
        <f t="shared" ref="F1282:F1345" si="163">G1282&amp;T1282</f>
        <v>452722</v>
      </c>
      <c r="G1282" s="13">
        <v>45272</v>
      </c>
      <c r="H1282" s="14" t="s">
        <v>7</v>
      </c>
      <c r="I1282" s="14" t="s">
        <v>60</v>
      </c>
      <c r="J1282" s="14" t="s">
        <v>9</v>
      </c>
      <c r="K1282" s="14" t="s">
        <v>24</v>
      </c>
      <c r="L1282" s="14" t="s">
        <v>30</v>
      </c>
      <c r="M1282" s="14" t="s">
        <v>12</v>
      </c>
      <c r="N1282" s="14" t="s">
        <v>13</v>
      </c>
      <c r="O1282" s="14" t="s">
        <v>14</v>
      </c>
      <c r="P1282" s="14" t="s">
        <v>1578</v>
      </c>
      <c r="Q1282" s="12">
        <f t="shared" ref="Q1282:Q1345" si="164">IF(J1282="Afternoon",1,IF(J1282="Evening",2,IF(J1282="Floodlit",3,4)))</f>
        <v>1</v>
      </c>
      <c r="R1282" s="12" cm="1">
        <f t="array" ref="R1282">SUMPRODUCT(($G$2:$G$3117=G1282)*(Q1282&gt;$Q$2:$Q$3117))+1</f>
        <v>1</v>
      </c>
      <c r="S1282" s="12">
        <f t="shared" ref="S1282:S1345" si="165">(R1282*100000)+P1282</f>
        <v>101457</v>
      </c>
      <c r="T1282" cm="1">
        <f t="array" ref="T1282">SUMPRODUCT(($G$2:$G$3117=G1282)*(S1282&gt;$S$2:$S$3117))+1</f>
        <v>2</v>
      </c>
      <c r="U1282" t="str">
        <f t="shared" ref="U1282:U1345" si="166">_xlfn.CONCAT(IF(M1282="Flat",UPPER(I1282),I1282)," ",IF(J1282="Evening","†",IF(J1282="Floodlit","#","")))</f>
        <v xml:space="preserve">Uttoxeter </v>
      </c>
      <c r="V1282">
        <v>0</v>
      </c>
      <c r="W1282" t="s">
        <v>30</v>
      </c>
      <c r="X1282">
        <f t="shared" ref="X1282:X1345" si="167">YEAR(G1282)</f>
        <v>2023</v>
      </c>
    </row>
    <row r="1283" spans="1:24" x14ac:dyDescent="0.25">
      <c r="A1283" s="10" t="str">
        <f t="shared" si="160"/>
        <v/>
      </c>
      <c r="B1283" s="10" t="str">
        <f t="shared" si="161"/>
        <v/>
      </c>
      <c r="C1283" s="10" t="str">
        <f t="shared" si="162"/>
        <v>Afternoon45282</v>
      </c>
      <c r="D1283" s="5" t="str">
        <f>IF('by region'!$C$2="Any","Any",'Fixture list'!W1283)&amp;M1283&amp;IF('by region'!$I$2="Any","Any",N1283)&amp;G1283</f>
        <v>AnyJumpAny45282</v>
      </c>
      <c r="E1283" s="5" t="e">
        <f>IF(I1283=#REF!,'Fixture list'!G1283,"")</f>
        <v>#REF!</v>
      </c>
      <c r="F1283" s="5" t="str">
        <f t="shared" si="163"/>
        <v>452823</v>
      </c>
      <c r="G1283" s="13">
        <v>45282</v>
      </c>
      <c r="H1283" s="14" t="s">
        <v>35</v>
      </c>
      <c r="I1283" s="14" t="s">
        <v>60</v>
      </c>
      <c r="J1283" s="14" t="s">
        <v>9</v>
      </c>
      <c r="K1283" s="14" t="s">
        <v>24</v>
      </c>
      <c r="L1283" s="14" t="s">
        <v>19</v>
      </c>
      <c r="M1283" s="14" t="s">
        <v>12</v>
      </c>
      <c r="N1283" s="14" t="s">
        <v>13</v>
      </c>
      <c r="O1283" s="14" t="s">
        <v>14</v>
      </c>
      <c r="P1283" s="14" t="s">
        <v>1616</v>
      </c>
      <c r="Q1283" s="12">
        <f t="shared" si="164"/>
        <v>1</v>
      </c>
      <c r="R1283" s="12" cm="1">
        <f t="array" ref="R1283">SUMPRODUCT(($G$2:$G$3117=G1283)*(Q1283&gt;$Q$2:$Q$3117))+1</f>
        <v>1</v>
      </c>
      <c r="S1283" s="12">
        <f t="shared" si="165"/>
        <v>101656</v>
      </c>
      <c r="T1283" cm="1">
        <f t="array" ref="T1283">SUMPRODUCT(($G$2:$G$3117=G1283)*(S1283&gt;$S$2:$S$3117))+1</f>
        <v>3</v>
      </c>
      <c r="U1283" t="str">
        <f t="shared" si="166"/>
        <v xml:space="preserve">Uttoxeter </v>
      </c>
      <c r="V1283">
        <v>0</v>
      </c>
      <c r="W1283" t="s">
        <v>11</v>
      </c>
      <c r="X1283">
        <f t="shared" si="167"/>
        <v>2023</v>
      </c>
    </row>
    <row r="1284" spans="1:24" x14ac:dyDescent="0.25">
      <c r="A1284" s="10" t="str">
        <f t="shared" si="160"/>
        <v/>
      </c>
      <c r="B1284" s="10" t="str">
        <f t="shared" si="161"/>
        <v/>
      </c>
      <c r="C1284" s="10" t="str">
        <f t="shared" si="162"/>
        <v>Afternoon45291</v>
      </c>
      <c r="D1284" s="5" t="str">
        <f>IF('by region'!$C$2="Any","Any",'Fixture list'!W1284)&amp;M1284&amp;IF('by region'!$I$2="Any","Any",N1284)&amp;G1284</f>
        <v>AnyJumpAny45291</v>
      </c>
      <c r="E1284" s="5" t="e">
        <f>IF(I1284=#REF!,'Fixture list'!G1284,"")</f>
        <v>#REF!</v>
      </c>
      <c r="F1284" s="5" t="str">
        <f t="shared" si="163"/>
        <v>452911</v>
      </c>
      <c r="G1284" s="13">
        <v>45291</v>
      </c>
      <c r="H1284" s="14" t="s">
        <v>40</v>
      </c>
      <c r="I1284" s="14" t="s">
        <v>60</v>
      </c>
      <c r="J1284" s="14" t="s">
        <v>9</v>
      </c>
      <c r="K1284" s="14" t="s">
        <v>24</v>
      </c>
      <c r="L1284" s="14" t="s">
        <v>17</v>
      </c>
      <c r="M1284" s="14" t="s">
        <v>12</v>
      </c>
      <c r="N1284" s="14" t="s">
        <v>13</v>
      </c>
      <c r="O1284" s="14" t="s">
        <v>14</v>
      </c>
      <c r="P1284" s="14" t="s">
        <v>1644</v>
      </c>
      <c r="Q1284" s="12">
        <f t="shared" si="164"/>
        <v>1</v>
      </c>
      <c r="R1284" s="12" cm="1">
        <f t="array" ref="R1284">SUMPRODUCT(($G$2:$G$3117=G1284)*(Q1284&gt;$Q$2:$Q$3117))+1</f>
        <v>1</v>
      </c>
      <c r="S1284" s="12">
        <f t="shared" si="165"/>
        <v>101655</v>
      </c>
      <c r="T1284" cm="1">
        <f t="array" ref="T1284">SUMPRODUCT(($G$2:$G$3117=G1284)*(S1284&gt;$S$2:$S$3117))+1</f>
        <v>1</v>
      </c>
      <c r="U1284" t="str">
        <f t="shared" si="166"/>
        <v xml:space="preserve">Uttoxeter </v>
      </c>
      <c r="V1284">
        <v>0</v>
      </c>
      <c r="W1284" t="s">
        <v>17</v>
      </c>
      <c r="X1284">
        <f t="shared" si="167"/>
        <v>2023</v>
      </c>
    </row>
    <row r="1285" spans="1:24" x14ac:dyDescent="0.25">
      <c r="A1285" s="10" t="str">
        <f t="shared" si="160"/>
        <v/>
      </c>
      <c r="B1285" s="10" t="str">
        <f t="shared" si="161"/>
        <v/>
      </c>
      <c r="C1285" s="10" t="str">
        <f t="shared" si="162"/>
        <v>Afternoon44940</v>
      </c>
      <c r="D1285" s="5" t="str">
        <f>IF('by region'!$C$2="Any","Any",'Fixture list'!W1285)&amp;M1285&amp;IF('by region'!$I$2="Any","Any",N1285)&amp;G1285</f>
        <v>AnyJumpAny44940</v>
      </c>
      <c r="E1285" s="5" t="e">
        <f>IF(I1285=#REF!,'Fixture list'!G1285,"")</f>
        <v>#REF!</v>
      </c>
      <c r="F1285" s="5" t="str">
        <f t="shared" si="163"/>
        <v>449401</v>
      </c>
      <c r="G1285" s="13">
        <v>44940</v>
      </c>
      <c r="H1285" s="14" t="s">
        <v>37</v>
      </c>
      <c r="I1285" s="14" t="s">
        <v>48</v>
      </c>
      <c r="J1285" s="14" t="s">
        <v>9</v>
      </c>
      <c r="K1285" s="14" t="s">
        <v>16</v>
      </c>
      <c r="L1285" s="14" t="s">
        <v>17</v>
      </c>
      <c r="M1285" s="14" t="s">
        <v>12</v>
      </c>
      <c r="N1285" s="14" t="s">
        <v>13</v>
      </c>
      <c r="O1285" s="14" t="s">
        <v>14</v>
      </c>
      <c r="P1285" s="14" t="s">
        <v>213</v>
      </c>
      <c r="Q1285" s="12">
        <f t="shared" si="164"/>
        <v>1</v>
      </c>
      <c r="R1285" s="12" cm="1">
        <f t="array" ref="R1285">SUMPRODUCT(($G$2:$G$3117=G1285)*(Q1285&gt;$Q$2:$Q$3117))+1</f>
        <v>1</v>
      </c>
      <c r="S1285" s="12">
        <f t="shared" si="165"/>
        <v>100647</v>
      </c>
      <c r="T1285" cm="1">
        <f t="array" ref="T1285">SUMPRODUCT(($G$2:$G$3117=G1285)*(S1285&gt;$S$2:$S$3117))+1</f>
        <v>1</v>
      </c>
      <c r="U1285" t="str">
        <f t="shared" si="166"/>
        <v xml:space="preserve">Warwick </v>
      </c>
      <c r="V1285">
        <v>0</v>
      </c>
      <c r="W1285" t="s">
        <v>17</v>
      </c>
      <c r="X1285">
        <f t="shared" si="167"/>
        <v>2023</v>
      </c>
    </row>
    <row r="1286" spans="1:24" x14ac:dyDescent="0.25">
      <c r="A1286" s="10" t="str">
        <f t="shared" si="160"/>
        <v/>
      </c>
      <c r="B1286" s="10" t="str">
        <f t="shared" si="161"/>
        <v/>
      </c>
      <c r="C1286" s="10" t="str">
        <f t="shared" si="162"/>
        <v>Afternoon44951</v>
      </c>
      <c r="D1286" s="5" t="str">
        <f>IF('by region'!$C$2="Any","Any",'Fixture list'!W1286)&amp;M1286&amp;IF('by region'!$I$2="Any","Any",N1286)&amp;G1286</f>
        <v>AnyJumpAny44951</v>
      </c>
      <c r="E1286" s="5" t="e">
        <f>IF(I1286=#REF!,'Fixture list'!G1286,"")</f>
        <v>#REF!</v>
      </c>
      <c r="F1286" s="5" t="str">
        <f t="shared" si="163"/>
        <v>449513</v>
      </c>
      <c r="G1286" s="13">
        <v>44951</v>
      </c>
      <c r="H1286" s="14" t="s">
        <v>27</v>
      </c>
      <c r="I1286" s="14" t="s">
        <v>48</v>
      </c>
      <c r="J1286" s="14" t="s">
        <v>9</v>
      </c>
      <c r="K1286" s="14" t="s">
        <v>30</v>
      </c>
      <c r="L1286" s="14" t="s">
        <v>30</v>
      </c>
      <c r="M1286" s="14" t="s">
        <v>12</v>
      </c>
      <c r="N1286" s="14" t="s">
        <v>30</v>
      </c>
      <c r="O1286" s="14" t="s">
        <v>21</v>
      </c>
      <c r="P1286" s="14" t="s">
        <v>248</v>
      </c>
      <c r="Q1286" s="12">
        <f t="shared" si="164"/>
        <v>1</v>
      </c>
      <c r="R1286" s="12" cm="1">
        <f t="array" ref="R1286">SUMPRODUCT(($G$2:$G$3117=G1286)*(Q1286&gt;$Q$2:$Q$3117))+1</f>
        <v>1</v>
      </c>
      <c r="S1286" s="12">
        <f t="shared" si="165"/>
        <v>111621</v>
      </c>
      <c r="T1286" cm="1">
        <f t="array" ref="T1286">SUMPRODUCT(($G$2:$G$3117=G1286)*(S1286&gt;$S$2:$S$3117))+1</f>
        <v>3</v>
      </c>
      <c r="U1286" t="str">
        <f t="shared" si="166"/>
        <v xml:space="preserve">Warwick </v>
      </c>
      <c r="V1286">
        <v>0</v>
      </c>
      <c r="W1286" t="s">
        <v>30</v>
      </c>
      <c r="X1286">
        <f t="shared" si="167"/>
        <v>2023</v>
      </c>
    </row>
    <row r="1287" spans="1:24" x14ac:dyDescent="0.25">
      <c r="A1287" s="10" t="str">
        <f t="shared" si="160"/>
        <v/>
      </c>
      <c r="B1287" s="10" t="str">
        <f t="shared" si="161"/>
        <v/>
      </c>
      <c r="C1287" s="10" t="str">
        <f t="shared" si="162"/>
        <v>Afternoon44968</v>
      </c>
      <c r="D1287" s="5" t="str">
        <f>IF('by region'!$C$2="Any","Any",'Fixture list'!W1287)&amp;M1287&amp;IF('by region'!$I$2="Any","Any",N1287)&amp;G1287</f>
        <v>AnyJumpAny44968</v>
      </c>
      <c r="E1287" s="5" t="e">
        <f>IF(I1287=#REF!,'Fixture list'!G1287,"")</f>
        <v>#REF!</v>
      </c>
      <c r="F1287" s="5" t="str">
        <f t="shared" si="163"/>
        <v>449684</v>
      </c>
      <c r="G1287" s="13">
        <v>44968</v>
      </c>
      <c r="H1287" s="14" t="s">
        <v>37</v>
      </c>
      <c r="I1287" s="14" t="s">
        <v>48</v>
      </c>
      <c r="J1287" s="14" t="s">
        <v>9</v>
      </c>
      <c r="K1287" s="14" t="s">
        <v>16</v>
      </c>
      <c r="L1287" s="14" t="s">
        <v>17</v>
      </c>
      <c r="M1287" s="14" t="s">
        <v>12</v>
      </c>
      <c r="N1287" s="14" t="s">
        <v>13</v>
      </c>
      <c r="O1287" s="14" t="s">
        <v>14</v>
      </c>
      <c r="P1287" s="14" t="s">
        <v>314</v>
      </c>
      <c r="Q1287" s="12">
        <f t="shared" si="164"/>
        <v>1</v>
      </c>
      <c r="R1287" s="12" cm="1">
        <f t="array" ref="R1287">SUMPRODUCT(($G$2:$G$3117=G1287)*(Q1287&gt;$Q$2:$Q$3117))+1</f>
        <v>1</v>
      </c>
      <c r="S1287" s="12">
        <f t="shared" si="165"/>
        <v>101661</v>
      </c>
      <c r="T1287" cm="1">
        <f t="array" ref="T1287">SUMPRODUCT(($G$2:$G$3117=G1287)*(S1287&gt;$S$2:$S$3117))+1</f>
        <v>4</v>
      </c>
      <c r="U1287" t="str">
        <f t="shared" si="166"/>
        <v xml:space="preserve">Warwick </v>
      </c>
      <c r="V1287">
        <v>0</v>
      </c>
      <c r="W1287" t="s">
        <v>19</v>
      </c>
      <c r="X1287">
        <f t="shared" si="167"/>
        <v>2023</v>
      </c>
    </row>
    <row r="1288" spans="1:24" x14ac:dyDescent="0.25">
      <c r="A1288" s="10" t="str">
        <f t="shared" si="160"/>
        <v/>
      </c>
      <c r="B1288" s="10" t="str">
        <f t="shared" si="161"/>
        <v/>
      </c>
      <c r="C1288" s="10" t="str">
        <f t="shared" si="162"/>
        <v>Afternoon44981</v>
      </c>
      <c r="D1288" s="5" t="str">
        <f>IF('by region'!$C$2="Any","Any",'Fixture list'!W1288)&amp;M1288&amp;IF('by region'!$I$2="Any","Any",N1288)&amp;G1288</f>
        <v>AnyJumpAny44981</v>
      </c>
      <c r="E1288" s="5" t="e">
        <f>IF(I1288=#REF!,'Fixture list'!G1288,"")</f>
        <v>#REF!</v>
      </c>
      <c r="F1288" s="5" t="str">
        <f t="shared" si="163"/>
        <v>449812</v>
      </c>
      <c r="G1288" s="13">
        <v>44981</v>
      </c>
      <c r="H1288" s="14" t="s">
        <v>35</v>
      </c>
      <c r="I1288" s="14" t="s">
        <v>48</v>
      </c>
      <c r="J1288" s="14" t="s">
        <v>9</v>
      </c>
      <c r="K1288" s="14" t="s">
        <v>16</v>
      </c>
      <c r="L1288" s="14" t="s">
        <v>17</v>
      </c>
      <c r="M1288" s="14" t="s">
        <v>12</v>
      </c>
      <c r="N1288" s="14" t="s">
        <v>13</v>
      </c>
      <c r="O1288" s="14" t="s">
        <v>14</v>
      </c>
      <c r="P1288" s="14" t="s">
        <v>359</v>
      </c>
      <c r="Q1288" s="12">
        <f t="shared" si="164"/>
        <v>1</v>
      </c>
      <c r="R1288" s="12" cm="1">
        <f t="array" ref="R1288">SUMPRODUCT(($G$2:$G$3117=G1288)*(Q1288&gt;$Q$2:$Q$3117))+1</f>
        <v>1</v>
      </c>
      <c r="S1288" s="12">
        <f t="shared" si="165"/>
        <v>101660</v>
      </c>
      <c r="T1288" cm="1">
        <f t="array" ref="T1288">SUMPRODUCT(($G$2:$G$3117=G1288)*(S1288&gt;$S$2:$S$3117))+1</f>
        <v>2</v>
      </c>
      <c r="U1288" t="str">
        <f t="shared" si="166"/>
        <v xml:space="preserve">Warwick </v>
      </c>
      <c r="V1288">
        <v>0</v>
      </c>
      <c r="W1288" t="s">
        <v>11</v>
      </c>
      <c r="X1288">
        <f t="shared" si="167"/>
        <v>2023</v>
      </c>
    </row>
    <row r="1289" spans="1:24" x14ac:dyDescent="0.25">
      <c r="A1289" s="10" t="str">
        <f t="shared" si="160"/>
        <v/>
      </c>
      <c r="B1289" s="10" t="str">
        <f t="shared" si="161"/>
        <v/>
      </c>
      <c r="C1289" s="10" t="str">
        <f t="shared" si="162"/>
        <v>Afternoon44997</v>
      </c>
      <c r="D1289" s="5" t="str">
        <f>IF('by region'!$C$2="Any","Any",'Fixture list'!W1289)&amp;M1289&amp;IF('by region'!$I$2="Any","Any",N1289)&amp;G1289</f>
        <v>AnyJumpAny44997</v>
      </c>
      <c r="E1289" s="5" t="e">
        <f>IF(I1289=#REF!,'Fixture list'!G1289,"")</f>
        <v>#REF!</v>
      </c>
      <c r="F1289" s="5" t="str">
        <f t="shared" si="163"/>
        <v>449972</v>
      </c>
      <c r="G1289" s="13">
        <v>44997</v>
      </c>
      <c r="H1289" s="14" t="s">
        <v>40</v>
      </c>
      <c r="I1289" s="14" t="s">
        <v>48</v>
      </c>
      <c r="J1289" s="14" t="s">
        <v>9</v>
      </c>
      <c r="K1289" s="14" t="s">
        <v>16</v>
      </c>
      <c r="L1289" s="14" t="s">
        <v>17</v>
      </c>
      <c r="M1289" s="14" t="s">
        <v>12</v>
      </c>
      <c r="N1289" s="14" t="s">
        <v>13</v>
      </c>
      <c r="O1289" s="14" t="s">
        <v>14</v>
      </c>
      <c r="P1289" s="14" t="s">
        <v>415</v>
      </c>
      <c r="Q1289" s="12">
        <f t="shared" si="164"/>
        <v>1</v>
      </c>
      <c r="R1289" s="12" cm="1">
        <f t="array" ref="R1289">SUMPRODUCT(($G$2:$G$3117=G1289)*(Q1289&gt;$Q$2:$Q$3117))+1</f>
        <v>1</v>
      </c>
      <c r="S1289" s="12">
        <f t="shared" si="165"/>
        <v>101662</v>
      </c>
      <c r="T1289" cm="1">
        <f t="array" ref="T1289">SUMPRODUCT(($G$2:$G$3117=G1289)*(S1289&gt;$S$2:$S$3117))+1</f>
        <v>2</v>
      </c>
      <c r="U1289" t="str">
        <f t="shared" si="166"/>
        <v xml:space="preserve">Warwick </v>
      </c>
      <c r="V1289">
        <v>0</v>
      </c>
      <c r="W1289" t="s">
        <v>17</v>
      </c>
      <c r="X1289">
        <f t="shared" si="167"/>
        <v>2023</v>
      </c>
    </row>
    <row r="1290" spans="1:24" x14ac:dyDescent="0.25">
      <c r="A1290" s="10" t="str">
        <f t="shared" si="160"/>
        <v/>
      </c>
      <c r="B1290" s="10" t="str">
        <f t="shared" si="161"/>
        <v/>
      </c>
      <c r="C1290" s="10" t="str">
        <f t="shared" si="162"/>
        <v>Afternoon45007</v>
      </c>
      <c r="D1290" s="5" t="str">
        <f>IF('by region'!$C$2="Any","Any",'Fixture list'!W1290)&amp;M1290&amp;IF('by region'!$I$2="Any","Any",N1290)&amp;G1290</f>
        <v>AnyJumpAny45007</v>
      </c>
      <c r="E1290" s="5" t="e">
        <f>IF(I1290=#REF!,'Fixture list'!G1290,"")</f>
        <v>#REF!</v>
      </c>
      <c r="F1290" s="5" t="str">
        <f t="shared" si="163"/>
        <v>450073</v>
      </c>
      <c r="G1290" s="13">
        <v>45007</v>
      </c>
      <c r="H1290" s="14" t="s">
        <v>27</v>
      </c>
      <c r="I1290" s="14" t="s">
        <v>48</v>
      </c>
      <c r="J1290" s="14" t="s">
        <v>9</v>
      </c>
      <c r="K1290" s="14" t="s">
        <v>30</v>
      </c>
      <c r="L1290" s="14" t="s">
        <v>30</v>
      </c>
      <c r="M1290" s="14" t="s">
        <v>12</v>
      </c>
      <c r="N1290" s="14" t="s">
        <v>30</v>
      </c>
      <c r="O1290" s="14" t="s">
        <v>21</v>
      </c>
      <c r="P1290" s="14" t="s">
        <v>451</v>
      </c>
      <c r="Q1290" s="12">
        <f t="shared" si="164"/>
        <v>1</v>
      </c>
      <c r="R1290" s="12" cm="1">
        <f t="array" ref="R1290">SUMPRODUCT(($G$2:$G$3117=G1290)*(Q1290&gt;$Q$2:$Q$3117))+1</f>
        <v>1</v>
      </c>
      <c r="S1290" s="12">
        <f t="shared" si="165"/>
        <v>114279</v>
      </c>
      <c r="T1290" cm="1">
        <f t="array" ref="T1290">SUMPRODUCT(($G$2:$G$3117=G1290)*(S1290&gt;$S$2:$S$3117))+1</f>
        <v>3</v>
      </c>
      <c r="U1290" t="str">
        <f t="shared" si="166"/>
        <v xml:space="preserve">Warwick </v>
      </c>
      <c r="V1290">
        <v>0</v>
      </c>
      <c r="W1290" t="s">
        <v>30</v>
      </c>
      <c r="X1290">
        <f t="shared" si="167"/>
        <v>2023</v>
      </c>
    </row>
    <row r="1291" spans="1:24" x14ac:dyDescent="0.25">
      <c r="A1291" s="10" t="str">
        <f t="shared" si="160"/>
        <v/>
      </c>
      <c r="B1291" s="10" t="str">
        <f t="shared" si="161"/>
        <v/>
      </c>
      <c r="C1291" s="10" t="str">
        <f t="shared" si="162"/>
        <v>Afternoon45015</v>
      </c>
      <c r="D1291" s="5" t="str">
        <f>IF('by region'!$C$2="Any","Any",'Fixture list'!W1291)&amp;M1291&amp;IF('by region'!$I$2="Any","Any",N1291)&amp;G1291</f>
        <v>AnyJumpAny45015</v>
      </c>
      <c r="E1291" s="5" t="e">
        <f>IF(I1291=#REF!,'Fixture list'!G1291,"")</f>
        <v>#REF!</v>
      </c>
      <c r="F1291" s="5" t="str">
        <f t="shared" si="163"/>
        <v>450152</v>
      </c>
      <c r="G1291" s="13">
        <v>45015</v>
      </c>
      <c r="H1291" s="14" t="s">
        <v>34</v>
      </c>
      <c r="I1291" s="14" t="s">
        <v>48</v>
      </c>
      <c r="J1291" s="14" t="s">
        <v>9</v>
      </c>
      <c r="K1291" s="14" t="s">
        <v>16</v>
      </c>
      <c r="L1291" s="14" t="s">
        <v>17</v>
      </c>
      <c r="M1291" s="14" t="s">
        <v>12</v>
      </c>
      <c r="N1291" s="14" t="s">
        <v>13</v>
      </c>
      <c r="O1291" s="14" t="s">
        <v>14</v>
      </c>
      <c r="P1291" s="14" t="s">
        <v>480</v>
      </c>
      <c r="Q1291" s="12">
        <f t="shared" si="164"/>
        <v>1</v>
      </c>
      <c r="R1291" s="12" cm="1">
        <f t="array" ref="R1291">SUMPRODUCT(($G$2:$G$3117=G1291)*(Q1291&gt;$Q$2:$Q$3117))+1</f>
        <v>1</v>
      </c>
      <c r="S1291" s="12">
        <f t="shared" si="165"/>
        <v>101669</v>
      </c>
      <c r="T1291" cm="1">
        <f t="array" ref="T1291">SUMPRODUCT(($G$2:$G$3117=G1291)*(S1291&gt;$S$2:$S$3117))+1</f>
        <v>2</v>
      </c>
      <c r="U1291" t="str">
        <f t="shared" si="166"/>
        <v xml:space="preserve">Warwick </v>
      </c>
      <c r="V1291">
        <v>0</v>
      </c>
      <c r="W1291" t="s">
        <v>17</v>
      </c>
      <c r="X1291">
        <f t="shared" si="167"/>
        <v>2023</v>
      </c>
    </row>
    <row r="1292" spans="1:24" x14ac:dyDescent="0.25">
      <c r="A1292" s="10" t="str">
        <f t="shared" si="160"/>
        <v/>
      </c>
      <c r="B1292" s="10" t="str">
        <f t="shared" si="161"/>
        <v/>
      </c>
      <c r="C1292" s="10" t="str">
        <f t="shared" si="162"/>
        <v>Afternoon45043</v>
      </c>
      <c r="D1292" s="5" t="str">
        <f>IF('by region'!$C$2="Any","Any",'Fixture list'!W1292)&amp;M1292&amp;IF('by region'!$I$2="Any","Any",N1292)&amp;G1292</f>
        <v>AnyJumpAny45043</v>
      </c>
      <c r="E1292" s="5" t="e">
        <f>IF(I1292=#REF!,'Fixture list'!G1292,"")</f>
        <v>#REF!</v>
      </c>
      <c r="F1292" s="5" t="str">
        <f t="shared" si="163"/>
        <v>450433</v>
      </c>
      <c r="G1292" s="13">
        <v>45043</v>
      </c>
      <c r="H1292" s="14" t="s">
        <v>34</v>
      </c>
      <c r="I1292" s="14" t="s">
        <v>48</v>
      </c>
      <c r="J1292" s="14" t="s">
        <v>9</v>
      </c>
      <c r="K1292" s="14" t="s">
        <v>16</v>
      </c>
      <c r="L1292" s="14" t="s">
        <v>17</v>
      </c>
      <c r="M1292" s="14" t="s">
        <v>12</v>
      </c>
      <c r="N1292" s="14" t="s">
        <v>13</v>
      </c>
      <c r="O1292" s="14" t="s">
        <v>14</v>
      </c>
      <c r="P1292" s="14" t="s">
        <v>592</v>
      </c>
      <c r="Q1292" s="12">
        <f t="shared" si="164"/>
        <v>1</v>
      </c>
      <c r="R1292" s="12" cm="1">
        <f t="array" ref="R1292">SUMPRODUCT(($G$2:$G$3117=G1292)*(Q1292&gt;$Q$2:$Q$3117))+1</f>
        <v>1</v>
      </c>
      <c r="S1292" s="12">
        <f t="shared" si="165"/>
        <v>101664</v>
      </c>
      <c r="T1292" cm="1">
        <f t="array" ref="T1292">SUMPRODUCT(($G$2:$G$3117=G1292)*(S1292&gt;$S$2:$S$3117))+1</f>
        <v>3</v>
      </c>
      <c r="U1292" t="str">
        <f t="shared" si="166"/>
        <v xml:space="preserve">Warwick </v>
      </c>
      <c r="V1292">
        <v>0</v>
      </c>
      <c r="W1292" t="s">
        <v>19</v>
      </c>
      <c r="X1292">
        <f t="shared" si="167"/>
        <v>2023</v>
      </c>
    </row>
    <row r="1293" spans="1:24" x14ac:dyDescent="0.25">
      <c r="A1293" s="10" t="str">
        <f t="shared" si="160"/>
        <v/>
      </c>
      <c r="B1293" s="10" t="str">
        <f t="shared" si="161"/>
        <v/>
      </c>
      <c r="C1293" s="10" t="str">
        <f t="shared" si="162"/>
        <v>Afternoon45047</v>
      </c>
      <c r="D1293" s="5" t="str">
        <f>IF('by region'!$C$2="Any","Any",'Fixture list'!W1293)&amp;M1293&amp;IF('by region'!$I$2="Any","Any",N1293)&amp;G1293</f>
        <v>AnyJumpAny45047</v>
      </c>
      <c r="E1293" s="5" t="e">
        <f>IF(I1293=#REF!,'Fixture list'!G1293,"")</f>
        <v>#REF!</v>
      </c>
      <c r="F1293" s="5" t="str">
        <f t="shared" si="163"/>
        <v>450474</v>
      </c>
      <c r="G1293" s="13">
        <v>45047</v>
      </c>
      <c r="H1293" s="14" t="s">
        <v>42</v>
      </c>
      <c r="I1293" s="14" t="s">
        <v>48</v>
      </c>
      <c r="J1293" s="14" t="s">
        <v>9</v>
      </c>
      <c r="K1293" s="14" t="s">
        <v>16</v>
      </c>
      <c r="L1293" s="14" t="s">
        <v>17</v>
      </c>
      <c r="M1293" s="14" t="s">
        <v>12</v>
      </c>
      <c r="N1293" s="14" t="s">
        <v>13</v>
      </c>
      <c r="O1293" s="14" t="s">
        <v>14</v>
      </c>
      <c r="P1293" s="14" t="s">
        <v>610</v>
      </c>
      <c r="Q1293" s="12">
        <f t="shared" si="164"/>
        <v>1</v>
      </c>
      <c r="R1293" s="12" cm="1">
        <f t="array" ref="R1293">SUMPRODUCT(($G$2:$G$3117=G1293)*(Q1293&gt;$Q$2:$Q$3117))+1</f>
        <v>1</v>
      </c>
      <c r="S1293" s="12">
        <f t="shared" si="165"/>
        <v>101666</v>
      </c>
      <c r="T1293" cm="1">
        <f t="array" ref="T1293">SUMPRODUCT(($G$2:$G$3117=G1293)*(S1293&gt;$S$2:$S$3117))+1</f>
        <v>4</v>
      </c>
      <c r="U1293" t="str">
        <f t="shared" si="166"/>
        <v xml:space="preserve">Warwick </v>
      </c>
      <c r="V1293">
        <v>0</v>
      </c>
      <c r="W1293" t="s">
        <v>11</v>
      </c>
      <c r="X1293">
        <f t="shared" si="167"/>
        <v>2023</v>
      </c>
    </row>
    <row r="1294" spans="1:24" x14ac:dyDescent="0.25">
      <c r="A1294" s="10" t="str">
        <f t="shared" si="160"/>
        <v/>
      </c>
      <c r="B1294" s="10" t="str">
        <f t="shared" si="161"/>
        <v/>
      </c>
      <c r="C1294" s="10" t="str">
        <f t="shared" si="162"/>
        <v>Evening45059</v>
      </c>
      <c r="D1294" s="5" t="str">
        <f>IF('by region'!$C$2="Any","Any",'Fixture list'!W1294)&amp;M1294&amp;IF('by region'!$I$2="Any","Any",N1294)&amp;G1294</f>
        <v>AnyJumpAny45059</v>
      </c>
      <c r="E1294" s="5" t="e">
        <f>IF(I1294=#REF!,'Fixture list'!G1294,"")</f>
        <v>#REF!</v>
      </c>
      <c r="F1294" s="5" t="str">
        <f t="shared" si="163"/>
        <v>450597</v>
      </c>
      <c r="G1294" s="13">
        <v>45059</v>
      </c>
      <c r="H1294" s="14" t="s">
        <v>37</v>
      </c>
      <c r="I1294" s="14" t="s">
        <v>48</v>
      </c>
      <c r="J1294" s="14" t="s">
        <v>80</v>
      </c>
      <c r="K1294" s="14" t="s">
        <v>16</v>
      </c>
      <c r="L1294" s="14" t="s">
        <v>17</v>
      </c>
      <c r="M1294" s="14" t="s">
        <v>12</v>
      </c>
      <c r="N1294" s="14" t="s">
        <v>13</v>
      </c>
      <c r="O1294" s="14" t="s">
        <v>14</v>
      </c>
      <c r="P1294" s="14" t="s">
        <v>669</v>
      </c>
      <c r="Q1294" s="12">
        <f t="shared" si="164"/>
        <v>2</v>
      </c>
      <c r="R1294" s="12" cm="1">
        <f t="array" ref="R1294">SUMPRODUCT(($G$2:$G$3117=G1294)*(Q1294&gt;$Q$2:$Q$3117))+1</f>
        <v>6</v>
      </c>
      <c r="S1294" s="12">
        <f t="shared" si="165"/>
        <v>601685</v>
      </c>
      <c r="T1294" cm="1">
        <f t="array" ref="T1294">SUMPRODUCT(($G$2:$G$3117=G1294)*(S1294&gt;$S$2:$S$3117))+1</f>
        <v>7</v>
      </c>
      <c r="U1294" t="str">
        <f t="shared" si="166"/>
        <v>Warwick †</v>
      </c>
      <c r="V1294">
        <v>0</v>
      </c>
      <c r="W1294" t="s">
        <v>30</v>
      </c>
      <c r="X1294">
        <f t="shared" si="167"/>
        <v>2023</v>
      </c>
    </row>
    <row r="1295" spans="1:24" x14ac:dyDescent="0.25">
      <c r="A1295" s="10" t="str">
        <f t="shared" si="160"/>
        <v/>
      </c>
      <c r="B1295" s="10" t="str">
        <f t="shared" si="161"/>
        <v/>
      </c>
      <c r="C1295" s="10" t="str">
        <f t="shared" si="162"/>
        <v>Afternoon45070</v>
      </c>
      <c r="D1295" s="5" t="str">
        <f>IF('by region'!$C$2="Any","Any",'Fixture list'!W1295)&amp;M1295&amp;IF('by region'!$I$2="Any","Any",N1295)&amp;G1295</f>
        <v>AnyJumpAny45070</v>
      </c>
      <c r="E1295" s="5" t="e">
        <f>IF(I1295=#REF!,'Fixture list'!G1295,"")</f>
        <v>#REF!</v>
      </c>
      <c r="F1295" s="5" t="str">
        <f t="shared" si="163"/>
        <v>450703</v>
      </c>
      <c r="G1295" s="13">
        <v>45070</v>
      </c>
      <c r="H1295" s="14" t="s">
        <v>27</v>
      </c>
      <c r="I1295" s="14" t="s">
        <v>48</v>
      </c>
      <c r="J1295" s="14" t="s">
        <v>9</v>
      </c>
      <c r="K1295" s="14" t="s">
        <v>16</v>
      </c>
      <c r="L1295" s="14" t="s">
        <v>17</v>
      </c>
      <c r="M1295" s="14" t="s">
        <v>12</v>
      </c>
      <c r="N1295" s="14" t="s">
        <v>13</v>
      </c>
      <c r="O1295" s="14" t="s">
        <v>14</v>
      </c>
      <c r="P1295" s="14" t="s">
        <v>719</v>
      </c>
      <c r="Q1295" s="12">
        <f t="shared" si="164"/>
        <v>1</v>
      </c>
      <c r="R1295" s="12" cm="1">
        <f t="array" ref="R1295">SUMPRODUCT(($G$2:$G$3117=G1295)*(Q1295&gt;$Q$2:$Q$3117))+1</f>
        <v>1</v>
      </c>
      <c r="S1295" s="12">
        <f t="shared" si="165"/>
        <v>101673</v>
      </c>
      <c r="T1295" cm="1">
        <f t="array" ref="T1295">SUMPRODUCT(($G$2:$G$3117=G1295)*(S1295&gt;$S$2:$S$3117))+1</f>
        <v>3</v>
      </c>
      <c r="U1295" t="str">
        <f t="shared" si="166"/>
        <v xml:space="preserve">Warwick </v>
      </c>
      <c r="V1295">
        <v>0</v>
      </c>
      <c r="W1295" t="s">
        <v>19</v>
      </c>
      <c r="X1295">
        <f t="shared" si="167"/>
        <v>2023</v>
      </c>
    </row>
    <row r="1296" spans="1:24" x14ac:dyDescent="0.25">
      <c r="A1296" s="10" t="str">
        <f t="shared" si="160"/>
        <v/>
      </c>
      <c r="B1296" s="10" t="str">
        <f t="shared" si="161"/>
        <v/>
      </c>
      <c r="C1296" s="10" t="str">
        <f t="shared" si="162"/>
        <v>Evening45077</v>
      </c>
      <c r="D1296" s="5" t="str">
        <f>IF('by region'!$C$2="Any","Any",'Fixture list'!W1296)&amp;M1296&amp;IF('by region'!$I$2="Any","Any",N1296)&amp;G1296</f>
        <v>AnyJumpAny45077</v>
      </c>
      <c r="E1296" s="5" t="e">
        <f>IF(I1296=#REF!,'Fixture list'!G1296,"")</f>
        <v>#REF!</v>
      </c>
      <c r="F1296" s="5" t="str">
        <f t="shared" si="163"/>
        <v>450775</v>
      </c>
      <c r="G1296" s="13">
        <v>45077</v>
      </c>
      <c r="H1296" s="14" t="s">
        <v>27</v>
      </c>
      <c r="I1296" s="14" t="s">
        <v>48</v>
      </c>
      <c r="J1296" s="14" t="s">
        <v>80</v>
      </c>
      <c r="K1296" s="14" t="s">
        <v>16</v>
      </c>
      <c r="L1296" s="14" t="s">
        <v>17</v>
      </c>
      <c r="M1296" s="14" t="s">
        <v>12</v>
      </c>
      <c r="N1296" s="14" t="s">
        <v>13</v>
      </c>
      <c r="O1296" s="14" t="s">
        <v>14</v>
      </c>
      <c r="P1296" s="14" t="s">
        <v>753</v>
      </c>
      <c r="Q1296" s="12">
        <f t="shared" si="164"/>
        <v>2</v>
      </c>
      <c r="R1296" s="12" cm="1">
        <f t="array" ref="R1296">SUMPRODUCT(($G$2:$G$3117=G1296)*(Q1296&gt;$Q$2:$Q$3117))+1</f>
        <v>4</v>
      </c>
      <c r="S1296" s="12">
        <f t="shared" si="165"/>
        <v>401681</v>
      </c>
      <c r="T1296" cm="1">
        <f t="array" ref="T1296">SUMPRODUCT(($G$2:$G$3117=G1296)*(S1296&gt;$S$2:$S$3117))+1</f>
        <v>5</v>
      </c>
      <c r="U1296" t="str">
        <f t="shared" si="166"/>
        <v>Warwick †</v>
      </c>
      <c r="V1296">
        <v>0</v>
      </c>
      <c r="W1296" t="s">
        <v>19</v>
      </c>
      <c r="X1296">
        <f t="shared" si="167"/>
        <v>2023</v>
      </c>
    </row>
    <row r="1297" spans="1:24" x14ac:dyDescent="0.25">
      <c r="A1297" s="10" t="str">
        <f t="shared" si="160"/>
        <v/>
      </c>
      <c r="B1297" s="10" t="str">
        <f t="shared" si="161"/>
        <v/>
      </c>
      <c r="C1297" s="10" t="str">
        <f t="shared" si="162"/>
        <v>Afternoon45194</v>
      </c>
      <c r="D1297" s="5" t="str">
        <f>IF('by region'!$C$2="Any","Any",'Fixture list'!W1297)&amp;M1297&amp;IF('by region'!$I$2="Any","Any",N1297)&amp;G1297</f>
        <v>AnyJumpAny45194</v>
      </c>
      <c r="E1297" s="5" t="e">
        <f>IF(I1297=#REF!,'Fixture list'!G1297,"")</f>
        <v>#REF!</v>
      </c>
      <c r="F1297" s="5" t="str">
        <f t="shared" si="163"/>
        <v>451943</v>
      </c>
      <c r="G1297" s="13">
        <v>45194</v>
      </c>
      <c r="H1297" s="14" t="s">
        <v>42</v>
      </c>
      <c r="I1297" s="14" t="s">
        <v>48</v>
      </c>
      <c r="J1297" s="14" t="s">
        <v>9</v>
      </c>
      <c r="K1297" s="14" t="s">
        <v>16</v>
      </c>
      <c r="L1297" s="14" t="s">
        <v>30</v>
      </c>
      <c r="M1297" s="14" t="s">
        <v>12</v>
      </c>
      <c r="N1297" s="14" t="s">
        <v>13</v>
      </c>
      <c r="O1297" s="14" t="s">
        <v>14</v>
      </c>
      <c r="P1297" s="14" t="s">
        <v>1286</v>
      </c>
      <c r="Q1297" s="12">
        <f t="shared" si="164"/>
        <v>1</v>
      </c>
      <c r="R1297" s="12" cm="1">
        <f t="array" ref="R1297">SUMPRODUCT(($G$2:$G$3117=G1297)*(Q1297&gt;$Q$2:$Q$3117))+1</f>
        <v>1</v>
      </c>
      <c r="S1297" s="12">
        <f t="shared" si="165"/>
        <v>101658</v>
      </c>
      <c r="T1297" cm="1">
        <f t="array" ref="T1297">SUMPRODUCT(($G$2:$G$3117=G1297)*(S1297&gt;$S$2:$S$3117))+1</f>
        <v>3</v>
      </c>
      <c r="U1297" t="str">
        <f t="shared" si="166"/>
        <v xml:space="preserve">Warwick </v>
      </c>
      <c r="V1297">
        <v>0</v>
      </c>
      <c r="W1297" t="s">
        <v>11</v>
      </c>
      <c r="X1297">
        <f t="shared" si="167"/>
        <v>2023</v>
      </c>
    </row>
    <row r="1298" spans="1:24" x14ac:dyDescent="0.25">
      <c r="A1298" s="10" t="str">
        <f t="shared" si="160"/>
        <v/>
      </c>
      <c r="B1298" s="10" t="str">
        <f t="shared" si="161"/>
        <v/>
      </c>
      <c r="C1298" s="10" t="str">
        <f t="shared" si="162"/>
        <v>Afternoon45204</v>
      </c>
      <c r="D1298" s="5" t="str">
        <f>IF('by region'!$C$2="Any","Any",'Fixture list'!W1298)&amp;M1298&amp;IF('by region'!$I$2="Any","Any",N1298)&amp;G1298</f>
        <v>AnyJumpAny45204</v>
      </c>
      <c r="E1298" s="5" t="e">
        <f>IF(I1298=#REF!,'Fixture list'!G1298,"")</f>
        <v>#REF!</v>
      </c>
      <c r="F1298" s="5" t="str">
        <f t="shared" si="163"/>
        <v>452042</v>
      </c>
      <c r="G1298" s="13">
        <v>45204</v>
      </c>
      <c r="H1298" s="14" t="s">
        <v>34</v>
      </c>
      <c r="I1298" s="14" t="s">
        <v>48</v>
      </c>
      <c r="J1298" s="14" t="s">
        <v>9</v>
      </c>
      <c r="K1298" s="14" t="s">
        <v>16</v>
      </c>
      <c r="L1298" s="14" t="s">
        <v>30</v>
      </c>
      <c r="M1298" s="14" t="s">
        <v>12</v>
      </c>
      <c r="N1298" s="14" t="s">
        <v>13</v>
      </c>
      <c r="O1298" s="14" t="s">
        <v>14</v>
      </c>
      <c r="P1298" s="14" t="s">
        <v>1326</v>
      </c>
      <c r="Q1298" s="12">
        <f t="shared" si="164"/>
        <v>1</v>
      </c>
      <c r="R1298" s="12" cm="1">
        <f t="array" ref="R1298">SUMPRODUCT(($G$2:$G$3117=G1298)*(Q1298&gt;$Q$2:$Q$3117))+1</f>
        <v>1</v>
      </c>
      <c r="S1298" s="12">
        <f t="shared" si="165"/>
        <v>101688</v>
      </c>
      <c r="T1298" cm="1">
        <f t="array" ref="T1298">SUMPRODUCT(($G$2:$G$3117=G1298)*(S1298&gt;$S$2:$S$3117))+1</f>
        <v>2</v>
      </c>
      <c r="U1298" t="str">
        <f t="shared" si="166"/>
        <v xml:space="preserve">Warwick </v>
      </c>
      <c r="V1298">
        <v>0</v>
      </c>
      <c r="W1298" t="s">
        <v>11</v>
      </c>
      <c r="X1298">
        <f t="shared" si="167"/>
        <v>2023</v>
      </c>
    </row>
    <row r="1299" spans="1:24" x14ac:dyDescent="0.25">
      <c r="A1299" s="10" t="str">
        <f t="shared" si="160"/>
        <v/>
      </c>
      <c r="B1299" s="10" t="str">
        <f t="shared" si="161"/>
        <v/>
      </c>
      <c r="C1299" s="10" t="str">
        <f t="shared" si="162"/>
        <v>Afternoon45237</v>
      </c>
      <c r="D1299" s="5" t="str">
        <f>IF('by region'!$C$2="Any","Any",'Fixture list'!W1299)&amp;M1299&amp;IF('by region'!$I$2="Any","Any",N1299)&amp;G1299</f>
        <v>AnyJumpAny45237</v>
      </c>
      <c r="E1299" s="5" t="e">
        <f>IF(I1299=#REF!,'Fixture list'!G1299,"")</f>
        <v>#REF!</v>
      </c>
      <c r="F1299" s="5" t="str">
        <f t="shared" si="163"/>
        <v>452372</v>
      </c>
      <c r="G1299" s="13">
        <v>45237</v>
      </c>
      <c r="H1299" s="14" t="s">
        <v>7</v>
      </c>
      <c r="I1299" s="14" t="s">
        <v>48</v>
      </c>
      <c r="J1299" s="14" t="s">
        <v>9</v>
      </c>
      <c r="K1299" s="14" t="s">
        <v>16</v>
      </c>
      <c r="L1299" s="14" t="s">
        <v>30</v>
      </c>
      <c r="M1299" s="14" t="s">
        <v>12</v>
      </c>
      <c r="N1299" s="14" t="s">
        <v>13</v>
      </c>
      <c r="O1299" s="14" t="s">
        <v>14</v>
      </c>
      <c r="P1299" s="14" t="s">
        <v>1455</v>
      </c>
      <c r="Q1299" s="12">
        <f t="shared" si="164"/>
        <v>1</v>
      </c>
      <c r="R1299" s="12" cm="1">
        <f t="array" ref="R1299">SUMPRODUCT(($G$2:$G$3117=G1299)*(Q1299&gt;$Q$2:$Q$3117))+1</f>
        <v>1</v>
      </c>
      <c r="S1299" s="12">
        <f t="shared" si="165"/>
        <v>101683</v>
      </c>
      <c r="T1299" cm="1">
        <f t="array" ref="T1299">SUMPRODUCT(($G$2:$G$3117=G1299)*(S1299&gt;$S$2:$S$3117))+1</f>
        <v>2</v>
      </c>
      <c r="U1299" t="str">
        <f t="shared" si="166"/>
        <v xml:space="preserve">Warwick </v>
      </c>
      <c r="V1299">
        <v>0</v>
      </c>
      <c r="W1299" t="s">
        <v>30</v>
      </c>
      <c r="X1299">
        <f t="shared" si="167"/>
        <v>2023</v>
      </c>
    </row>
    <row r="1300" spans="1:24" x14ac:dyDescent="0.25">
      <c r="A1300" s="10" t="str">
        <f t="shared" si="160"/>
        <v/>
      </c>
      <c r="B1300" s="10" t="str">
        <f t="shared" si="161"/>
        <v/>
      </c>
      <c r="C1300" s="10" t="str">
        <f t="shared" si="162"/>
        <v>Afternoon45238</v>
      </c>
      <c r="D1300" s="5" t="str">
        <f>IF('by region'!$C$2="Any","Any",'Fixture list'!W1300)&amp;M1300&amp;IF('by region'!$I$2="Any","Any",N1300)&amp;G1300</f>
        <v>AnyJumpAny45238</v>
      </c>
      <c r="E1300" s="5" t="e">
        <f>IF(I1300=#REF!,'Fixture list'!G1300,"")</f>
        <v>#REF!</v>
      </c>
      <c r="F1300" s="5" t="str">
        <f t="shared" si="163"/>
        <v>452383</v>
      </c>
      <c r="G1300" s="13">
        <v>45238</v>
      </c>
      <c r="H1300" s="14" t="s">
        <v>27</v>
      </c>
      <c r="I1300" s="14" t="s">
        <v>48</v>
      </c>
      <c r="J1300" s="14" t="s">
        <v>9</v>
      </c>
      <c r="K1300" s="14" t="s">
        <v>16</v>
      </c>
      <c r="L1300" s="14" t="s">
        <v>30</v>
      </c>
      <c r="M1300" s="14" t="s">
        <v>12</v>
      </c>
      <c r="N1300" s="14" t="s">
        <v>13</v>
      </c>
      <c r="O1300" s="14" t="s">
        <v>14</v>
      </c>
      <c r="P1300" s="14" t="s">
        <v>1459</v>
      </c>
      <c r="Q1300" s="12">
        <f t="shared" si="164"/>
        <v>1</v>
      </c>
      <c r="R1300" s="12" cm="1">
        <f t="array" ref="R1300">SUMPRODUCT(($G$2:$G$3117=G1300)*(Q1300&gt;$Q$2:$Q$3117))+1</f>
        <v>1</v>
      </c>
      <c r="S1300" s="12">
        <f t="shared" si="165"/>
        <v>110388</v>
      </c>
      <c r="T1300" cm="1">
        <f t="array" ref="T1300">SUMPRODUCT(($G$2:$G$3117=G1300)*(S1300&gt;$S$2:$S$3117))+1</f>
        <v>3</v>
      </c>
      <c r="U1300" t="str">
        <f t="shared" si="166"/>
        <v xml:space="preserve">Warwick </v>
      </c>
      <c r="V1300">
        <v>0</v>
      </c>
      <c r="W1300" t="s">
        <v>11</v>
      </c>
      <c r="X1300">
        <f t="shared" si="167"/>
        <v>2023</v>
      </c>
    </row>
    <row r="1301" spans="1:24" x14ac:dyDescent="0.25">
      <c r="A1301" s="10" t="str">
        <f t="shared" si="160"/>
        <v/>
      </c>
      <c r="B1301" s="10" t="str">
        <f t="shared" si="161"/>
        <v/>
      </c>
      <c r="C1301" s="10" t="str">
        <f t="shared" si="162"/>
        <v>Afternoon45252</v>
      </c>
      <c r="D1301" s="5" t="str">
        <f>IF('by region'!$C$2="Any","Any",'Fixture list'!W1301)&amp;M1301&amp;IF('by region'!$I$2="Any","Any",N1301)&amp;G1301</f>
        <v>AnyJumpAny45252</v>
      </c>
      <c r="E1301" s="5" t="e">
        <f>IF(I1301=#REF!,'Fixture list'!G1301,"")</f>
        <v>#REF!</v>
      </c>
      <c r="F1301" s="5" t="str">
        <f t="shared" si="163"/>
        <v>452523</v>
      </c>
      <c r="G1301" s="13">
        <v>45252</v>
      </c>
      <c r="H1301" s="14" t="s">
        <v>27</v>
      </c>
      <c r="I1301" s="14" t="s">
        <v>48</v>
      </c>
      <c r="J1301" s="14" t="s">
        <v>9</v>
      </c>
      <c r="K1301" s="14" t="s">
        <v>16</v>
      </c>
      <c r="L1301" s="14" t="s">
        <v>17</v>
      </c>
      <c r="M1301" s="14" t="s">
        <v>12</v>
      </c>
      <c r="N1301" s="14" t="s">
        <v>13</v>
      </c>
      <c r="O1301" s="14" t="s">
        <v>14</v>
      </c>
      <c r="P1301" s="14" t="s">
        <v>1512</v>
      </c>
      <c r="Q1301" s="12">
        <f t="shared" si="164"/>
        <v>1</v>
      </c>
      <c r="R1301" s="12" cm="1">
        <f t="array" ref="R1301">SUMPRODUCT(($G$2:$G$3117=G1301)*(Q1301&gt;$Q$2:$Q$3117))+1</f>
        <v>1</v>
      </c>
      <c r="S1301" s="12">
        <f t="shared" si="165"/>
        <v>101679</v>
      </c>
      <c r="T1301" cm="1">
        <f t="array" ref="T1301">SUMPRODUCT(($G$2:$G$3117=G1301)*(S1301&gt;$S$2:$S$3117))+1</f>
        <v>3</v>
      </c>
      <c r="U1301" t="str">
        <f t="shared" si="166"/>
        <v xml:space="preserve">Warwick </v>
      </c>
      <c r="V1301">
        <v>0</v>
      </c>
      <c r="W1301" t="s">
        <v>11</v>
      </c>
      <c r="X1301">
        <f t="shared" si="167"/>
        <v>2023</v>
      </c>
    </row>
    <row r="1302" spans="1:24" x14ac:dyDescent="0.25">
      <c r="A1302" s="10" t="str">
        <f t="shared" si="160"/>
        <v/>
      </c>
      <c r="B1302" s="10" t="str">
        <f t="shared" si="161"/>
        <v/>
      </c>
      <c r="C1302" s="10" t="str">
        <f t="shared" si="162"/>
        <v>Afternoon45274</v>
      </c>
      <c r="D1302" s="5" t="str">
        <f>IF('by region'!$C$2="Any","Any",'Fixture list'!W1302)&amp;M1302&amp;IF('by region'!$I$2="Any","Any",N1302)&amp;G1302</f>
        <v>AnyJumpAny45274</v>
      </c>
      <c r="E1302" s="5" t="e">
        <f>IF(I1302=#REF!,'Fixture list'!G1302,"")</f>
        <v>#REF!</v>
      </c>
      <c r="F1302" s="5" t="str">
        <f t="shared" si="163"/>
        <v>452743</v>
      </c>
      <c r="G1302" s="13">
        <v>45274</v>
      </c>
      <c r="H1302" s="14" t="s">
        <v>34</v>
      </c>
      <c r="I1302" s="14" t="s">
        <v>48</v>
      </c>
      <c r="J1302" s="14" t="s">
        <v>9</v>
      </c>
      <c r="K1302" s="14" t="s">
        <v>16</v>
      </c>
      <c r="L1302" s="14" t="s">
        <v>30</v>
      </c>
      <c r="M1302" s="14" t="s">
        <v>12</v>
      </c>
      <c r="N1302" s="14" t="s">
        <v>13</v>
      </c>
      <c r="O1302" s="14" t="s">
        <v>14</v>
      </c>
      <c r="P1302" s="14" t="s">
        <v>1586</v>
      </c>
      <c r="Q1302" s="12">
        <f t="shared" si="164"/>
        <v>1</v>
      </c>
      <c r="R1302" s="12" cm="1">
        <f t="array" ref="R1302">SUMPRODUCT(($G$2:$G$3117=G1302)*(Q1302&gt;$Q$2:$Q$3117))+1</f>
        <v>1</v>
      </c>
      <c r="S1302" s="12">
        <f t="shared" si="165"/>
        <v>101680</v>
      </c>
      <c r="T1302" cm="1">
        <f t="array" ref="T1302">SUMPRODUCT(($G$2:$G$3117=G1302)*(S1302&gt;$S$2:$S$3117))+1</f>
        <v>3</v>
      </c>
      <c r="U1302" t="str">
        <f t="shared" si="166"/>
        <v xml:space="preserve">Warwick </v>
      </c>
      <c r="V1302">
        <v>0</v>
      </c>
      <c r="W1302" t="s">
        <v>19</v>
      </c>
      <c r="X1302">
        <f t="shared" si="167"/>
        <v>2023</v>
      </c>
    </row>
    <row r="1303" spans="1:24" x14ac:dyDescent="0.25">
      <c r="A1303" s="10" t="str">
        <f t="shared" si="160"/>
        <v/>
      </c>
      <c r="B1303" s="10" t="str">
        <f t="shared" si="161"/>
        <v/>
      </c>
      <c r="C1303" s="10" t="str">
        <f t="shared" si="162"/>
        <v>Afternoon45291</v>
      </c>
      <c r="D1303" s="5" t="str">
        <f>IF('by region'!$C$2="Any","Any",'Fixture list'!W1303)&amp;M1303&amp;IF('by region'!$I$2="Any","Any",N1303)&amp;G1303</f>
        <v>AnyJumpAny45291</v>
      </c>
      <c r="E1303" s="5" t="e">
        <f>IF(I1303=#REF!,'Fixture list'!G1303,"")</f>
        <v>#REF!</v>
      </c>
      <c r="F1303" s="5" t="str">
        <f t="shared" si="163"/>
        <v>452912</v>
      </c>
      <c r="G1303" s="13">
        <v>45291</v>
      </c>
      <c r="H1303" s="14" t="s">
        <v>40</v>
      </c>
      <c r="I1303" s="14" t="s">
        <v>48</v>
      </c>
      <c r="J1303" s="14" t="s">
        <v>9</v>
      </c>
      <c r="K1303" s="14" t="s">
        <v>16</v>
      </c>
      <c r="M1303" s="14" t="s">
        <v>12</v>
      </c>
      <c r="N1303" s="14" t="s">
        <v>13</v>
      </c>
      <c r="O1303" s="14" t="s">
        <v>14</v>
      </c>
      <c r="P1303" s="14" t="s">
        <v>1645</v>
      </c>
      <c r="Q1303" s="12">
        <f t="shared" si="164"/>
        <v>1</v>
      </c>
      <c r="R1303" s="12" cm="1">
        <f t="array" ref="R1303">SUMPRODUCT(($G$2:$G$3117=G1303)*(Q1303&gt;$Q$2:$Q$3117))+1</f>
        <v>1</v>
      </c>
      <c r="S1303" s="12">
        <f t="shared" si="165"/>
        <v>101682</v>
      </c>
      <c r="T1303" cm="1">
        <f t="array" ref="T1303">SUMPRODUCT(($G$2:$G$3117=G1303)*(S1303&gt;$S$2:$S$3117))+1</f>
        <v>2</v>
      </c>
      <c r="U1303" t="str">
        <f t="shared" si="166"/>
        <v xml:space="preserve">Warwick </v>
      </c>
      <c r="V1303">
        <v>0</v>
      </c>
      <c r="W1303" t="s">
        <v>19</v>
      </c>
      <c r="X1303">
        <f t="shared" si="167"/>
        <v>2023</v>
      </c>
    </row>
    <row r="1304" spans="1:24" x14ac:dyDescent="0.25">
      <c r="A1304" s="10" t="str">
        <f t="shared" si="160"/>
        <v/>
      </c>
      <c r="B1304" s="10" t="str">
        <f t="shared" si="161"/>
        <v/>
      </c>
      <c r="C1304" s="10" t="str">
        <f t="shared" si="162"/>
        <v>Afternoon44940</v>
      </c>
      <c r="D1304" s="5" t="str">
        <f>IF('by region'!$C$2="Any","Any",'Fixture list'!W1304)&amp;M1304&amp;IF('by region'!$I$2="Any","Any",N1304)&amp;G1304</f>
        <v>AnyJumpAny44940</v>
      </c>
      <c r="E1304" s="5" t="e">
        <f>IF(I1304=#REF!,'Fixture list'!G1304,"")</f>
        <v>#REF!</v>
      </c>
      <c r="F1304" s="5" t="str">
        <f t="shared" si="163"/>
        <v>449404</v>
      </c>
      <c r="G1304" s="13">
        <v>44940</v>
      </c>
      <c r="H1304" s="14" t="s">
        <v>37</v>
      </c>
      <c r="I1304" s="14" t="s">
        <v>49</v>
      </c>
      <c r="J1304" s="14" t="s">
        <v>9</v>
      </c>
      <c r="K1304" s="14" t="s">
        <v>10</v>
      </c>
      <c r="L1304" s="14" t="s">
        <v>11</v>
      </c>
      <c r="M1304" s="14" t="s">
        <v>12</v>
      </c>
      <c r="N1304" s="14" t="s">
        <v>13</v>
      </c>
      <c r="O1304" s="14" t="s">
        <v>14</v>
      </c>
      <c r="P1304" s="14" t="s">
        <v>214</v>
      </c>
      <c r="Q1304" s="12">
        <f t="shared" si="164"/>
        <v>1</v>
      </c>
      <c r="R1304" s="12" cm="1">
        <f t="array" ref="R1304">SUMPRODUCT(($G$2:$G$3117=G1304)*(Q1304&gt;$Q$2:$Q$3117))+1</f>
        <v>1</v>
      </c>
      <c r="S1304" s="12">
        <f t="shared" si="165"/>
        <v>101690</v>
      </c>
      <c r="T1304" cm="1">
        <f t="array" ref="T1304">SUMPRODUCT(($G$2:$G$3117=G1304)*(S1304&gt;$S$2:$S$3117))+1</f>
        <v>4</v>
      </c>
      <c r="U1304" t="str">
        <f t="shared" si="166"/>
        <v xml:space="preserve">Wetherby </v>
      </c>
      <c r="V1304">
        <v>0</v>
      </c>
      <c r="W1304" t="s">
        <v>19</v>
      </c>
      <c r="X1304">
        <f t="shared" si="167"/>
        <v>2023</v>
      </c>
    </row>
    <row r="1305" spans="1:24" x14ac:dyDescent="0.25">
      <c r="A1305" s="10" t="str">
        <f t="shared" si="160"/>
        <v/>
      </c>
      <c r="B1305" s="10" t="str">
        <f t="shared" si="161"/>
        <v/>
      </c>
      <c r="C1305" s="10" t="str">
        <f t="shared" si="162"/>
        <v>Afternoon44952</v>
      </c>
      <c r="D1305" s="5" t="str">
        <f>IF('by region'!$C$2="Any","Any",'Fixture list'!W1305)&amp;M1305&amp;IF('by region'!$I$2="Any","Any",N1305)&amp;G1305</f>
        <v>AnyJumpAny44952</v>
      </c>
      <c r="E1305" s="5" t="e">
        <f>IF(I1305=#REF!,'Fixture list'!G1305,"")</f>
        <v>#REF!</v>
      </c>
      <c r="F1305" s="5" t="str">
        <f t="shared" si="163"/>
        <v>449522</v>
      </c>
      <c r="G1305" s="13">
        <v>44952</v>
      </c>
      <c r="H1305" s="14" t="s">
        <v>34</v>
      </c>
      <c r="I1305" s="14" t="s">
        <v>49</v>
      </c>
      <c r="J1305" s="14" t="s">
        <v>9</v>
      </c>
      <c r="K1305" s="14" t="s">
        <v>10</v>
      </c>
      <c r="L1305" s="14" t="s">
        <v>11</v>
      </c>
      <c r="M1305" s="14" t="s">
        <v>12</v>
      </c>
      <c r="N1305" s="14" t="s">
        <v>13</v>
      </c>
      <c r="O1305" s="14" t="s">
        <v>14</v>
      </c>
      <c r="P1305" s="14" t="s">
        <v>254</v>
      </c>
      <c r="Q1305" s="12">
        <f t="shared" si="164"/>
        <v>1</v>
      </c>
      <c r="R1305" s="12" cm="1">
        <f t="array" ref="R1305">SUMPRODUCT(($G$2:$G$3117=G1305)*(Q1305&gt;$Q$2:$Q$3117))+1</f>
        <v>1</v>
      </c>
      <c r="S1305" s="12">
        <f t="shared" si="165"/>
        <v>101694</v>
      </c>
      <c r="T1305" cm="1">
        <f t="array" ref="T1305">SUMPRODUCT(($G$2:$G$3117=G1305)*(S1305&gt;$S$2:$S$3117))+1</f>
        <v>2</v>
      </c>
      <c r="U1305" t="str">
        <f t="shared" si="166"/>
        <v xml:space="preserve">Wetherby </v>
      </c>
      <c r="V1305">
        <v>0</v>
      </c>
      <c r="W1305" t="s">
        <v>11</v>
      </c>
      <c r="X1305">
        <f t="shared" si="167"/>
        <v>2023</v>
      </c>
    </row>
    <row r="1306" spans="1:24" x14ac:dyDescent="0.25">
      <c r="A1306" s="10" t="str">
        <f t="shared" si="160"/>
        <v/>
      </c>
      <c r="B1306" s="10" t="str">
        <f t="shared" si="161"/>
        <v/>
      </c>
      <c r="C1306" s="10" t="str">
        <f t="shared" si="162"/>
        <v>Afternoon44961</v>
      </c>
      <c r="D1306" s="5" t="str">
        <f>IF('by region'!$C$2="Any","Any",'Fixture list'!W1306)&amp;M1306&amp;IF('by region'!$I$2="Any","Any",N1306)&amp;G1306</f>
        <v>AnyJumpAny44961</v>
      </c>
      <c r="E1306" s="5" t="e">
        <f>IF(I1306=#REF!,'Fixture list'!G1306,"")</f>
        <v>#REF!</v>
      </c>
      <c r="F1306" s="5" t="str">
        <f t="shared" si="163"/>
        <v>449614</v>
      </c>
      <c r="G1306" s="13">
        <v>44961</v>
      </c>
      <c r="H1306" s="14" t="s">
        <v>37</v>
      </c>
      <c r="I1306" s="14" t="s">
        <v>49</v>
      </c>
      <c r="J1306" s="14" t="s">
        <v>9</v>
      </c>
      <c r="K1306" s="14" t="s">
        <v>10</v>
      </c>
      <c r="L1306" s="14" t="s">
        <v>11</v>
      </c>
      <c r="M1306" s="14" t="s">
        <v>12</v>
      </c>
      <c r="N1306" s="14" t="s">
        <v>13</v>
      </c>
      <c r="O1306" s="14" t="s">
        <v>14</v>
      </c>
      <c r="P1306" s="14" t="s">
        <v>289</v>
      </c>
      <c r="Q1306" s="12">
        <f t="shared" si="164"/>
        <v>1</v>
      </c>
      <c r="R1306" s="12" cm="1">
        <f t="array" ref="R1306">SUMPRODUCT(($G$2:$G$3117=G1306)*(Q1306&gt;$Q$2:$Q$3117))+1</f>
        <v>1</v>
      </c>
      <c r="S1306" s="12">
        <f t="shared" si="165"/>
        <v>101691</v>
      </c>
      <c r="T1306" cm="1">
        <f t="array" ref="T1306">SUMPRODUCT(($G$2:$G$3117=G1306)*(S1306&gt;$S$2:$S$3117))+1</f>
        <v>4</v>
      </c>
      <c r="U1306" t="str">
        <f t="shared" si="166"/>
        <v xml:space="preserve">Wetherby </v>
      </c>
      <c r="V1306">
        <v>0</v>
      </c>
      <c r="W1306" t="s">
        <v>19</v>
      </c>
      <c r="X1306">
        <f t="shared" si="167"/>
        <v>2023</v>
      </c>
    </row>
    <row r="1307" spans="1:24" x14ac:dyDescent="0.25">
      <c r="A1307" s="10" t="str">
        <f t="shared" si="160"/>
        <v/>
      </c>
      <c r="B1307" s="10" t="str">
        <f t="shared" si="161"/>
        <v/>
      </c>
      <c r="C1307" s="10" t="str">
        <f t="shared" si="162"/>
        <v>Afternoon44972</v>
      </c>
      <c r="D1307" s="5" t="str">
        <f>IF('by region'!$C$2="Any","Any",'Fixture list'!W1307)&amp;M1307&amp;IF('by region'!$I$2="Any","Any",N1307)&amp;G1307</f>
        <v>AnyJumpAny44972</v>
      </c>
      <c r="E1307" s="5" t="e">
        <f>IF(I1307=#REF!,'Fixture list'!G1307,"")</f>
        <v>#REF!</v>
      </c>
      <c r="F1307" s="5" t="str">
        <f t="shared" si="163"/>
        <v>449722</v>
      </c>
      <c r="G1307" s="13">
        <v>44972</v>
      </c>
      <c r="H1307" s="14" t="s">
        <v>27</v>
      </c>
      <c r="I1307" s="14" t="s">
        <v>49</v>
      </c>
      <c r="J1307" s="14" t="s">
        <v>9</v>
      </c>
      <c r="K1307" s="14" t="s">
        <v>10</v>
      </c>
      <c r="L1307" s="14" t="s">
        <v>11</v>
      </c>
      <c r="M1307" s="14" t="s">
        <v>12</v>
      </c>
      <c r="N1307" s="14" t="s">
        <v>13</v>
      </c>
      <c r="O1307" s="14" t="s">
        <v>14</v>
      </c>
      <c r="P1307" s="14" t="s">
        <v>326</v>
      </c>
      <c r="Q1307" s="12">
        <f t="shared" si="164"/>
        <v>1</v>
      </c>
      <c r="R1307" s="12" cm="1">
        <f t="array" ref="R1307">SUMPRODUCT(($G$2:$G$3117=G1307)*(Q1307&gt;$Q$2:$Q$3117))+1</f>
        <v>1</v>
      </c>
      <c r="S1307" s="12">
        <f t="shared" si="165"/>
        <v>101692</v>
      </c>
      <c r="T1307" cm="1">
        <f t="array" ref="T1307">SUMPRODUCT(($G$2:$G$3117=G1307)*(S1307&gt;$S$2:$S$3117))+1</f>
        <v>2</v>
      </c>
      <c r="U1307" t="str">
        <f t="shared" si="166"/>
        <v xml:space="preserve">Wetherby </v>
      </c>
      <c r="V1307">
        <v>0</v>
      </c>
      <c r="W1307" t="s">
        <v>17</v>
      </c>
      <c r="X1307">
        <f t="shared" si="167"/>
        <v>2023</v>
      </c>
    </row>
    <row r="1308" spans="1:24" x14ac:dyDescent="0.25">
      <c r="A1308" s="10" t="str">
        <f t="shared" si="160"/>
        <v/>
      </c>
      <c r="B1308" s="10" t="str">
        <f t="shared" si="161"/>
        <v/>
      </c>
      <c r="C1308" s="10" t="str">
        <f t="shared" si="162"/>
        <v>Afternoon44991</v>
      </c>
      <c r="D1308" s="5" t="str">
        <f>IF('by region'!$C$2="Any","Any",'Fixture list'!W1308)&amp;M1308&amp;IF('by region'!$I$2="Any","Any",N1308)&amp;G1308</f>
        <v>AnyJumpAny44991</v>
      </c>
      <c r="E1308" s="5" t="e">
        <f>IF(I1308=#REF!,'Fixture list'!G1308,"")</f>
        <v>#REF!</v>
      </c>
      <c r="F1308" s="5" t="str">
        <f t="shared" si="163"/>
        <v>449912</v>
      </c>
      <c r="G1308" s="13">
        <v>44991</v>
      </c>
      <c r="H1308" s="14" t="s">
        <v>42</v>
      </c>
      <c r="I1308" s="14" t="s">
        <v>49</v>
      </c>
      <c r="J1308" s="14" t="s">
        <v>9</v>
      </c>
      <c r="K1308" s="14" t="s">
        <v>30</v>
      </c>
      <c r="L1308" s="14" t="s">
        <v>30</v>
      </c>
      <c r="M1308" s="14" t="s">
        <v>12</v>
      </c>
      <c r="N1308" s="14" t="s">
        <v>30</v>
      </c>
      <c r="O1308" s="14" t="s">
        <v>21</v>
      </c>
      <c r="P1308" s="14" t="s">
        <v>392</v>
      </c>
      <c r="Q1308" s="12">
        <f t="shared" si="164"/>
        <v>1</v>
      </c>
      <c r="R1308" s="12" cm="1">
        <f t="array" ref="R1308">SUMPRODUCT(($G$2:$G$3117=G1308)*(Q1308&gt;$Q$2:$Q$3117))+1</f>
        <v>1</v>
      </c>
      <c r="S1308" s="12">
        <f t="shared" si="165"/>
        <v>112374</v>
      </c>
      <c r="T1308" cm="1">
        <f t="array" ref="T1308">SUMPRODUCT(($G$2:$G$3117=G1308)*(S1308&gt;$S$2:$S$3117))+1</f>
        <v>2</v>
      </c>
      <c r="U1308" t="str">
        <f t="shared" si="166"/>
        <v xml:space="preserve">Wetherby </v>
      </c>
      <c r="V1308">
        <v>0</v>
      </c>
      <c r="W1308" t="s">
        <v>30</v>
      </c>
      <c r="X1308">
        <f t="shared" si="167"/>
        <v>2023</v>
      </c>
    </row>
    <row r="1309" spans="1:24" x14ac:dyDescent="0.25">
      <c r="A1309" s="10" t="str">
        <f t="shared" si="160"/>
        <v/>
      </c>
      <c r="B1309" s="10" t="str">
        <f t="shared" si="161"/>
        <v/>
      </c>
      <c r="C1309" s="10" t="str">
        <f t="shared" si="162"/>
        <v>Afternoon45006</v>
      </c>
      <c r="D1309" s="5" t="str">
        <f>IF('by region'!$C$2="Any","Any",'Fixture list'!W1309)&amp;M1309&amp;IF('by region'!$I$2="Any","Any",N1309)&amp;G1309</f>
        <v>AnyJumpAny45006</v>
      </c>
      <c r="E1309" s="5" t="e">
        <f>IF(I1309=#REF!,'Fixture list'!G1309,"")</f>
        <v>#REF!</v>
      </c>
      <c r="F1309" s="5" t="str">
        <f t="shared" si="163"/>
        <v>450063</v>
      </c>
      <c r="G1309" s="13">
        <v>45006</v>
      </c>
      <c r="H1309" s="14" t="s">
        <v>7</v>
      </c>
      <c r="I1309" s="14" t="s">
        <v>49</v>
      </c>
      <c r="J1309" s="14" t="s">
        <v>9</v>
      </c>
      <c r="K1309" s="14" t="s">
        <v>10</v>
      </c>
      <c r="L1309" s="14" t="s">
        <v>11</v>
      </c>
      <c r="M1309" s="14" t="s">
        <v>12</v>
      </c>
      <c r="N1309" s="14" t="s">
        <v>13</v>
      </c>
      <c r="O1309" s="14" t="s">
        <v>14</v>
      </c>
      <c r="P1309" s="14" t="s">
        <v>450</v>
      </c>
      <c r="Q1309" s="12">
        <f t="shared" si="164"/>
        <v>1</v>
      </c>
      <c r="R1309" s="12" cm="1">
        <f t="array" ref="R1309">SUMPRODUCT(($G$2:$G$3117=G1309)*(Q1309&gt;$Q$2:$Q$3117))+1</f>
        <v>1</v>
      </c>
      <c r="S1309" s="12">
        <f t="shared" si="165"/>
        <v>112752</v>
      </c>
      <c r="T1309" cm="1">
        <f t="array" ref="T1309">SUMPRODUCT(($G$2:$G$3117=G1309)*(S1309&gt;$S$2:$S$3117))+1</f>
        <v>3</v>
      </c>
      <c r="U1309" t="str">
        <f t="shared" si="166"/>
        <v xml:space="preserve">Wetherby </v>
      </c>
      <c r="V1309">
        <v>0</v>
      </c>
      <c r="W1309" t="s">
        <v>17</v>
      </c>
      <c r="X1309">
        <f t="shared" si="167"/>
        <v>2023</v>
      </c>
    </row>
    <row r="1310" spans="1:24" x14ac:dyDescent="0.25">
      <c r="A1310" s="10" t="str">
        <f t="shared" si="160"/>
        <v/>
      </c>
      <c r="B1310" s="10" t="str">
        <f t="shared" si="161"/>
        <v/>
      </c>
      <c r="C1310" s="10" t="str">
        <f t="shared" si="162"/>
        <v>Afternoon45016</v>
      </c>
      <c r="D1310" s="5" t="str">
        <f>IF('by region'!$C$2="Any","Any",'Fixture list'!W1310)&amp;M1310&amp;IF('by region'!$I$2="Any","Any",N1310)&amp;G1310</f>
        <v>AnyJumpAny45016</v>
      </c>
      <c r="E1310" s="5" t="e">
        <f>IF(I1310=#REF!,'Fixture list'!G1310,"")</f>
        <v>#REF!</v>
      </c>
      <c r="F1310" s="5" t="str">
        <f t="shared" si="163"/>
        <v>450161</v>
      </c>
      <c r="G1310" s="13">
        <v>45016</v>
      </c>
      <c r="H1310" s="14" t="s">
        <v>35</v>
      </c>
      <c r="I1310" s="14" t="s">
        <v>49</v>
      </c>
      <c r="J1310" s="14" t="s">
        <v>9</v>
      </c>
      <c r="K1310" s="14" t="s">
        <v>10</v>
      </c>
      <c r="L1310" s="14" t="s">
        <v>11</v>
      </c>
      <c r="M1310" s="14" t="s">
        <v>12</v>
      </c>
      <c r="N1310" s="14" t="s">
        <v>13</v>
      </c>
      <c r="O1310" s="14" t="s">
        <v>14</v>
      </c>
      <c r="P1310" s="14" t="s">
        <v>485</v>
      </c>
      <c r="Q1310" s="12">
        <f t="shared" si="164"/>
        <v>1</v>
      </c>
      <c r="R1310" s="12" cm="1">
        <f t="array" ref="R1310">SUMPRODUCT(($G$2:$G$3117=G1310)*(Q1310&gt;$Q$2:$Q$3117))+1</f>
        <v>1</v>
      </c>
      <c r="S1310" s="12">
        <f t="shared" si="165"/>
        <v>101695</v>
      </c>
      <c r="T1310" cm="1">
        <f t="array" ref="T1310">SUMPRODUCT(($G$2:$G$3117=G1310)*(S1310&gt;$S$2:$S$3117))+1</f>
        <v>1</v>
      </c>
      <c r="U1310" t="str">
        <f t="shared" si="166"/>
        <v xml:space="preserve">Wetherby </v>
      </c>
      <c r="V1310">
        <v>0</v>
      </c>
      <c r="W1310" t="s">
        <v>17</v>
      </c>
      <c r="X1310">
        <f t="shared" si="167"/>
        <v>2023</v>
      </c>
    </row>
    <row r="1311" spans="1:24" x14ac:dyDescent="0.25">
      <c r="A1311" s="10" t="str">
        <f t="shared" si="160"/>
        <v/>
      </c>
      <c r="B1311" s="10" t="str">
        <f t="shared" si="161"/>
        <v/>
      </c>
      <c r="C1311" s="10" t="str">
        <f t="shared" si="162"/>
        <v>Afternoon45022</v>
      </c>
      <c r="D1311" s="5" t="str">
        <f>IF('by region'!$C$2="Any","Any",'Fixture list'!W1311)&amp;M1311&amp;IF('by region'!$I$2="Any","Any",N1311)&amp;G1311</f>
        <v>AnyJumpAny45022</v>
      </c>
      <c r="E1311" s="5" t="e">
        <f>IF(I1311=#REF!,'Fixture list'!G1311,"")</f>
        <v>#REF!</v>
      </c>
      <c r="F1311" s="5" t="str">
        <f t="shared" si="163"/>
        <v>450222</v>
      </c>
      <c r="G1311" s="13">
        <v>45022</v>
      </c>
      <c r="H1311" s="14" t="s">
        <v>34</v>
      </c>
      <c r="I1311" s="14" t="s">
        <v>49</v>
      </c>
      <c r="J1311" s="14" t="s">
        <v>9</v>
      </c>
      <c r="K1311" s="14" t="s">
        <v>10</v>
      </c>
      <c r="L1311" s="14" t="s">
        <v>11</v>
      </c>
      <c r="M1311" s="14" t="s">
        <v>12</v>
      </c>
      <c r="N1311" s="14" t="s">
        <v>13</v>
      </c>
      <c r="O1311" s="14" t="s">
        <v>14</v>
      </c>
      <c r="P1311" s="14" t="s">
        <v>506</v>
      </c>
      <c r="Q1311" s="12">
        <f t="shared" si="164"/>
        <v>1</v>
      </c>
      <c r="R1311" s="12" cm="1">
        <f t="array" ref="R1311">SUMPRODUCT(($G$2:$G$3117=G1311)*(Q1311&gt;$Q$2:$Q$3117))+1</f>
        <v>1</v>
      </c>
      <c r="S1311" s="12">
        <f t="shared" si="165"/>
        <v>101696</v>
      </c>
      <c r="T1311" cm="1">
        <f t="array" ref="T1311">SUMPRODUCT(($G$2:$G$3117=G1311)*(S1311&gt;$S$2:$S$3117))+1</f>
        <v>2</v>
      </c>
      <c r="U1311" t="str">
        <f t="shared" si="166"/>
        <v xml:space="preserve">Wetherby </v>
      </c>
      <c r="V1311">
        <v>0</v>
      </c>
      <c r="W1311" t="s">
        <v>19</v>
      </c>
      <c r="X1311">
        <f t="shared" si="167"/>
        <v>2023</v>
      </c>
    </row>
    <row r="1312" spans="1:24" x14ac:dyDescent="0.25">
      <c r="A1312" s="10" t="str">
        <f t="shared" si="160"/>
        <v/>
      </c>
      <c r="B1312" s="10" t="str">
        <f t="shared" si="161"/>
        <v/>
      </c>
      <c r="C1312" s="10" t="str">
        <f t="shared" si="162"/>
        <v>Afternoon45046</v>
      </c>
      <c r="D1312" s="5" t="str">
        <f>IF('by region'!$C$2="Any","Any",'Fixture list'!W1312)&amp;M1312&amp;IF('by region'!$I$2="Any","Any",N1312)&amp;G1312</f>
        <v>AnyFlatAny45046</v>
      </c>
      <c r="E1312" s="5" t="e">
        <f>IF(I1312=#REF!,'Fixture list'!G1312,"")</f>
        <v>#REF!</v>
      </c>
      <c r="F1312" s="5" t="str">
        <f t="shared" si="163"/>
        <v>450462</v>
      </c>
      <c r="G1312" s="13">
        <v>45046</v>
      </c>
      <c r="H1312" s="14" t="s">
        <v>40</v>
      </c>
      <c r="I1312" s="14" t="s">
        <v>49</v>
      </c>
      <c r="J1312" s="14" t="s">
        <v>9</v>
      </c>
      <c r="K1312" s="14" t="s">
        <v>10</v>
      </c>
      <c r="L1312" s="14" t="s">
        <v>11</v>
      </c>
      <c r="M1312" s="14" t="s">
        <v>25</v>
      </c>
      <c r="N1312" s="14" t="s">
        <v>13</v>
      </c>
      <c r="O1312" s="14" t="s">
        <v>14</v>
      </c>
      <c r="P1312" s="14" t="s">
        <v>604</v>
      </c>
      <c r="Q1312" s="12">
        <f t="shared" si="164"/>
        <v>1</v>
      </c>
      <c r="R1312" s="12" cm="1">
        <f t="array" ref="R1312">SUMPRODUCT(($G$2:$G$3117=G1312)*(Q1312&gt;$Q$2:$Q$3117))+1</f>
        <v>1</v>
      </c>
      <c r="S1312" s="12">
        <f t="shared" si="165"/>
        <v>101693</v>
      </c>
      <c r="T1312" cm="1">
        <f t="array" ref="T1312">SUMPRODUCT(($G$2:$G$3117=G1312)*(S1312&gt;$S$2:$S$3117))+1</f>
        <v>2</v>
      </c>
      <c r="U1312" t="str">
        <f t="shared" si="166"/>
        <v xml:space="preserve">WETHERBY </v>
      </c>
      <c r="V1312">
        <v>0</v>
      </c>
      <c r="W1312" t="s">
        <v>11</v>
      </c>
      <c r="X1312">
        <f t="shared" si="167"/>
        <v>2023</v>
      </c>
    </row>
    <row r="1313" spans="1:24" x14ac:dyDescent="0.25">
      <c r="A1313" s="10" t="str">
        <f t="shared" si="160"/>
        <v/>
      </c>
      <c r="B1313" s="10" t="str">
        <f t="shared" si="161"/>
        <v/>
      </c>
      <c r="C1313" s="10" t="str">
        <f t="shared" si="162"/>
        <v>Evening45062</v>
      </c>
      <c r="D1313" s="5" t="str">
        <f>IF('by region'!$C$2="Any","Any",'Fixture list'!W1313)&amp;M1313&amp;IF('by region'!$I$2="Any","Any",N1313)&amp;G1313</f>
        <v>AnyFlatAny45062</v>
      </c>
      <c r="E1313" s="5" t="e">
        <f>IF(I1313=#REF!,'Fixture list'!G1313,"")</f>
        <v>#REF!</v>
      </c>
      <c r="F1313" s="5" t="str">
        <f t="shared" si="163"/>
        <v>450625</v>
      </c>
      <c r="G1313" s="13">
        <v>45062</v>
      </c>
      <c r="H1313" s="14" t="s">
        <v>7</v>
      </c>
      <c r="I1313" s="14" t="s">
        <v>49</v>
      </c>
      <c r="J1313" s="14" t="s">
        <v>80</v>
      </c>
      <c r="K1313" s="14" t="s">
        <v>30</v>
      </c>
      <c r="L1313" s="14" t="s">
        <v>30</v>
      </c>
      <c r="M1313" s="14" t="s">
        <v>25</v>
      </c>
      <c r="N1313" s="14" t="s">
        <v>30</v>
      </c>
      <c r="O1313" s="14" t="s">
        <v>21</v>
      </c>
      <c r="P1313" s="14" t="s">
        <v>677</v>
      </c>
      <c r="Q1313" s="12">
        <f t="shared" si="164"/>
        <v>2</v>
      </c>
      <c r="R1313" s="12" cm="1">
        <f t="array" ref="R1313">SUMPRODUCT(($G$2:$G$3117=G1313)*(Q1313&gt;$Q$2:$Q$3117))+1</f>
        <v>4</v>
      </c>
      <c r="S1313" s="12">
        <f t="shared" si="165"/>
        <v>413377</v>
      </c>
      <c r="T1313" cm="1">
        <f t="array" ref="T1313">SUMPRODUCT(($G$2:$G$3117=G1313)*(S1313&gt;$S$2:$S$3117))+1</f>
        <v>5</v>
      </c>
      <c r="U1313" t="str">
        <f t="shared" si="166"/>
        <v>WETHERBY †</v>
      </c>
      <c r="V1313">
        <v>0</v>
      </c>
      <c r="W1313" t="s">
        <v>17</v>
      </c>
      <c r="X1313">
        <f t="shared" si="167"/>
        <v>2023</v>
      </c>
    </row>
    <row r="1314" spans="1:24" x14ac:dyDescent="0.25">
      <c r="A1314" s="10" t="str">
        <f t="shared" si="160"/>
        <v/>
      </c>
      <c r="B1314" s="10" t="str">
        <f t="shared" si="161"/>
        <v/>
      </c>
      <c r="C1314" s="10" t="str">
        <f t="shared" si="162"/>
        <v>Evening45090</v>
      </c>
      <c r="D1314" s="5" t="str">
        <f>IF('by region'!$C$2="Any","Any",'Fixture list'!W1314)&amp;M1314&amp;IF('by region'!$I$2="Any","Any",N1314)&amp;G1314</f>
        <v>AnyFlatAny45090</v>
      </c>
      <c r="E1314" s="5" t="e">
        <f>IF(I1314=#REF!,'Fixture list'!G1314,"")</f>
        <v>#REF!</v>
      </c>
      <c r="F1314" s="5" t="str">
        <f t="shared" si="163"/>
        <v>450904</v>
      </c>
      <c r="G1314" s="13">
        <v>45090</v>
      </c>
      <c r="H1314" s="14" t="s">
        <v>7</v>
      </c>
      <c r="I1314" s="14" t="s">
        <v>49</v>
      </c>
      <c r="J1314" s="14" t="s">
        <v>80</v>
      </c>
      <c r="K1314" s="14" t="s">
        <v>30</v>
      </c>
      <c r="L1314" s="14" t="s">
        <v>30</v>
      </c>
      <c r="M1314" s="14" t="s">
        <v>25</v>
      </c>
      <c r="N1314" s="14" t="s">
        <v>30</v>
      </c>
      <c r="O1314" s="14" t="s">
        <v>21</v>
      </c>
      <c r="P1314" s="14" t="s">
        <v>812</v>
      </c>
      <c r="Q1314" s="12">
        <f t="shared" si="164"/>
        <v>2</v>
      </c>
      <c r="R1314" s="12" cm="1">
        <f t="array" ref="R1314">SUMPRODUCT(($G$2:$G$3117=G1314)*(Q1314&gt;$Q$2:$Q$3117))+1</f>
        <v>3</v>
      </c>
      <c r="S1314" s="12">
        <f t="shared" si="165"/>
        <v>316055</v>
      </c>
      <c r="T1314" cm="1">
        <f t="array" ref="T1314">SUMPRODUCT(($G$2:$G$3117=G1314)*(S1314&gt;$S$2:$S$3117))+1</f>
        <v>4</v>
      </c>
      <c r="U1314" t="str">
        <f t="shared" si="166"/>
        <v>WETHERBY †</v>
      </c>
      <c r="V1314">
        <v>0</v>
      </c>
      <c r="W1314" t="s">
        <v>30</v>
      </c>
      <c r="X1314">
        <f t="shared" si="167"/>
        <v>2023</v>
      </c>
    </row>
    <row r="1315" spans="1:24" x14ac:dyDescent="0.25">
      <c r="A1315" s="10" t="str">
        <f t="shared" si="160"/>
        <v/>
      </c>
      <c r="B1315" s="10" t="str">
        <f t="shared" si="161"/>
        <v/>
      </c>
      <c r="C1315" s="10" t="str">
        <f t="shared" si="162"/>
        <v>Evening45098</v>
      </c>
      <c r="D1315" s="5" t="str">
        <f>IF('by region'!$C$2="Any","Any",'Fixture list'!W1315)&amp;M1315&amp;IF('by region'!$I$2="Any","Any",N1315)&amp;G1315</f>
        <v>AnyFlatAny45098</v>
      </c>
      <c r="E1315" s="5" t="e">
        <f>IF(I1315=#REF!,'Fixture list'!G1315,"")</f>
        <v>#REF!</v>
      </c>
      <c r="F1315" s="5" t="str">
        <f t="shared" si="163"/>
        <v>450985</v>
      </c>
      <c r="G1315" s="13">
        <v>45098</v>
      </c>
      <c r="H1315" s="14" t="s">
        <v>27</v>
      </c>
      <c r="I1315" s="14" t="s">
        <v>49</v>
      </c>
      <c r="J1315" s="14" t="s">
        <v>80</v>
      </c>
      <c r="K1315" s="14" t="s">
        <v>30</v>
      </c>
      <c r="L1315" s="14" t="s">
        <v>30</v>
      </c>
      <c r="M1315" s="14" t="s">
        <v>25</v>
      </c>
      <c r="N1315" s="14" t="s">
        <v>30</v>
      </c>
      <c r="O1315" s="14" t="s">
        <v>21</v>
      </c>
      <c r="P1315" s="14" t="s">
        <v>850</v>
      </c>
      <c r="Q1315" s="12">
        <f t="shared" si="164"/>
        <v>2</v>
      </c>
      <c r="R1315" s="12" cm="1">
        <f t="array" ref="R1315">SUMPRODUCT(($G$2:$G$3117=G1315)*(Q1315&gt;$Q$2:$Q$3117))+1</f>
        <v>4</v>
      </c>
      <c r="S1315" s="12">
        <f t="shared" si="165"/>
        <v>411599</v>
      </c>
      <c r="T1315" cm="1">
        <f t="array" ref="T1315">SUMPRODUCT(($G$2:$G$3117=G1315)*(S1315&gt;$S$2:$S$3117))+1</f>
        <v>5</v>
      </c>
      <c r="U1315" t="str">
        <f t="shared" si="166"/>
        <v>WETHERBY †</v>
      </c>
      <c r="V1315">
        <v>0</v>
      </c>
      <c r="W1315" t="s">
        <v>19</v>
      </c>
      <c r="X1315">
        <f t="shared" si="167"/>
        <v>2023</v>
      </c>
    </row>
    <row r="1316" spans="1:24" x14ac:dyDescent="0.25">
      <c r="A1316" s="10" t="str">
        <f t="shared" si="160"/>
        <v/>
      </c>
      <c r="B1316" s="10" t="str">
        <f t="shared" si="161"/>
        <v/>
      </c>
      <c r="C1316" s="10" t="str">
        <f t="shared" si="162"/>
        <v>Afternoon45217</v>
      </c>
      <c r="D1316" s="5" t="str">
        <f>IF('by region'!$C$2="Any","Any",'Fixture list'!W1316)&amp;M1316&amp;IF('by region'!$I$2="Any","Any",N1316)&amp;G1316</f>
        <v>AnyJumpAny45217</v>
      </c>
      <c r="E1316" s="5" t="e">
        <f>IF(I1316=#REF!,'Fixture list'!G1316,"")</f>
        <v>#REF!</v>
      </c>
      <c r="F1316" s="5" t="str">
        <f t="shared" si="163"/>
        <v>452172</v>
      </c>
      <c r="G1316" s="13">
        <v>45217</v>
      </c>
      <c r="H1316" s="14" t="s">
        <v>27</v>
      </c>
      <c r="I1316" s="14" t="s">
        <v>49</v>
      </c>
      <c r="J1316" s="14" t="s">
        <v>9</v>
      </c>
      <c r="K1316" s="14" t="s">
        <v>10</v>
      </c>
      <c r="L1316" s="14" t="s">
        <v>30</v>
      </c>
      <c r="M1316" s="14" t="s">
        <v>12</v>
      </c>
      <c r="N1316" s="14" t="s">
        <v>13</v>
      </c>
      <c r="O1316" s="14" t="s">
        <v>14</v>
      </c>
      <c r="P1316" s="14" t="s">
        <v>1376</v>
      </c>
      <c r="Q1316" s="12">
        <f t="shared" si="164"/>
        <v>1</v>
      </c>
      <c r="R1316" s="12" cm="1">
        <f t="array" ref="R1316">SUMPRODUCT(($G$2:$G$3117=G1316)*(Q1316&gt;$Q$2:$Q$3117))+1</f>
        <v>1</v>
      </c>
      <c r="S1316" s="12">
        <f t="shared" si="165"/>
        <v>101697</v>
      </c>
      <c r="T1316" cm="1">
        <f t="array" ref="T1316">SUMPRODUCT(($G$2:$G$3117=G1316)*(S1316&gt;$S$2:$S$3117))+1</f>
        <v>2</v>
      </c>
      <c r="U1316" t="str">
        <f t="shared" si="166"/>
        <v xml:space="preserve">Wetherby </v>
      </c>
      <c r="V1316">
        <v>0</v>
      </c>
      <c r="W1316" t="s">
        <v>30</v>
      </c>
      <c r="X1316">
        <f t="shared" si="167"/>
        <v>2023</v>
      </c>
    </row>
    <row r="1317" spans="1:24" x14ac:dyDescent="0.25">
      <c r="A1317" s="10" t="str">
        <f t="shared" si="160"/>
        <v/>
      </c>
      <c r="B1317" s="10" t="str">
        <f t="shared" si="161"/>
        <v/>
      </c>
      <c r="C1317" s="10" t="str">
        <f t="shared" si="162"/>
        <v>Afternoon45233</v>
      </c>
      <c r="D1317" s="5" t="str">
        <f>IF('by region'!$C$2="Any","Any",'Fixture list'!W1317)&amp;M1317&amp;IF('by region'!$I$2="Any","Any",N1317)&amp;G1317</f>
        <v>AnyJumpAny45233</v>
      </c>
      <c r="E1317" s="5" t="e">
        <f>IF(I1317=#REF!,'Fixture list'!G1317,"")</f>
        <v>#REF!</v>
      </c>
      <c r="F1317" s="5" t="str">
        <f t="shared" si="163"/>
        <v>452333</v>
      </c>
      <c r="G1317" s="13">
        <v>45233</v>
      </c>
      <c r="H1317" s="14" t="s">
        <v>35</v>
      </c>
      <c r="I1317" s="14" t="s">
        <v>49</v>
      </c>
      <c r="J1317" s="14" t="s">
        <v>9</v>
      </c>
      <c r="K1317" s="14" t="s">
        <v>10</v>
      </c>
      <c r="L1317" s="14" t="s">
        <v>30</v>
      </c>
      <c r="M1317" s="14" t="s">
        <v>12</v>
      </c>
      <c r="N1317" s="14" t="s">
        <v>13</v>
      </c>
      <c r="O1317" s="14" t="s">
        <v>14</v>
      </c>
      <c r="P1317" s="14" t="s">
        <v>1440</v>
      </c>
      <c r="Q1317" s="12">
        <f t="shared" si="164"/>
        <v>1</v>
      </c>
      <c r="R1317" s="12" cm="1">
        <f t="array" ref="R1317">SUMPRODUCT(($G$2:$G$3117=G1317)*(Q1317&gt;$Q$2:$Q$3117))+1</f>
        <v>1</v>
      </c>
      <c r="S1317" s="12">
        <f t="shared" si="165"/>
        <v>101698</v>
      </c>
      <c r="T1317" cm="1">
        <f t="array" ref="T1317">SUMPRODUCT(($G$2:$G$3117=G1317)*(S1317&gt;$S$2:$S$3117))+1</f>
        <v>3</v>
      </c>
      <c r="U1317" t="str">
        <f t="shared" si="166"/>
        <v xml:space="preserve">Wetherby </v>
      </c>
      <c r="V1317">
        <v>0</v>
      </c>
      <c r="W1317" t="s">
        <v>17</v>
      </c>
      <c r="X1317">
        <f t="shared" si="167"/>
        <v>2023</v>
      </c>
    </row>
    <row r="1318" spans="1:24" x14ac:dyDescent="0.25">
      <c r="A1318" s="10" t="str">
        <f t="shared" si="160"/>
        <v/>
      </c>
      <c r="B1318" s="10" t="str">
        <f t="shared" si="161"/>
        <v/>
      </c>
      <c r="C1318" s="10" t="str">
        <f t="shared" si="162"/>
        <v>Afternoon45234</v>
      </c>
      <c r="D1318" s="5" t="str">
        <f>IF('by region'!$C$2="Any","Any",'Fixture list'!W1318)&amp;M1318&amp;IF('by region'!$I$2="Any","Any",N1318)&amp;G1318</f>
        <v>AnyJumpAny45234</v>
      </c>
      <c r="E1318" s="5" t="e">
        <f>IF(I1318=#REF!,'Fixture list'!G1318,"")</f>
        <v>#REF!</v>
      </c>
      <c r="F1318" s="5" t="str">
        <f t="shared" si="163"/>
        <v>452344</v>
      </c>
      <c r="G1318" s="13">
        <v>45234</v>
      </c>
      <c r="H1318" s="14" t="s">
        <v>37</v>
      </c>
      <c r="I1318" s="14" t="s">
        <v>49</v>
      </c>
      <c r="J1318" s="14" t="s">
        <v>9</v>
      </c>
      <c r="K1318" s="14" t="s">
        <v>10</v>
      </c>
      <c r="L1318" s="14" t="s">
        <v>11</v>
      </c>
      <c r="M1318" s="14" t="s">
        <v>12</v>
      </c>
      <c r="N1318" s="14" t="s">
        <v>13</v>
      </c>
      <c r="O1318" s="14" t="s">
        <v>14</v>
      </c>
      <c r="P1318" s="14" t="s">
        <v>1445</v>
      </c>
      <c r="Q1318" s="12">
        <f t="shared" si="164"/>
        <v>1</v>
      </c>
      <c r="R1318" s="12" cm="1">
        <f t="array" ref="R1318">SUMPRODUCT(($G$2:$G$3117=G1318)*(Q1318&gt;$Q$2:$Q$3117))+1</f>
        <v>1</v>
      </c>
      <c r="S1318" s="12">
        <f t="shared" si="165"/>
        <v>101699</v>
      </c>
      <c r="T1318" cm="1">
        <f t="array" ref="T1318">SUMPRODUCT(($G$2:$G$3117=G1318)*(S1318&gt;$S$2:$S$3117))+1</f>
        <v>4</v>
      </c>
      <c r="U1318" t="str">
        <f t="shared" si="166"/>
        <v xml:space="preserve">Wetherby </v>
      </c>
      <c r="V1318">
        <v>0</v>
      </c>
      <c r="W1318" t="s">
        <v>11</v>
      </c>
      <c r="X1318">
        <f t="shared" si="167"/>
        <v>2023</v>
      </c>
    </row>
    <row r="1319" spans="1:24" x14ac:dyDescent="0.25">
      <c r="A1319" s="10" t="str">
        <f t="shared" si="160"/>
        <v/>
      </c>
      <c r="B1319" s="10" t="str">
        <f t="shared" si="161"/>
        <v/>
      </c>
      <c r="C1319" s="10" t="str">
        <f t="shared" si="162"/>
        <v>Afternoon45248</v>
      </c>
      <c r="D1319" s="5" t="str">
        <f>IF('by region'!$C$2="Any","Any",'Fixture list'!W1319)&amp;M1319&amp;IF('by region'!$I$2="Any","Any",N1319)&amp;G1319</f>
        <v>AnyJumpAny45248</v>
      </c>
      <c r="E1319" s="5" t="e">
        <f>IF(I1319=#REF!,'Fixture list'!G1319,"")</f>
        <v>#REF!</v>
      </c>
      <c r="F1319" s="5" t="str">
        <f t="shared" si="163"/>
        <v>452483</v>
      </c>
      <c r="G1319" s="13">
        <v>45248</v>
      </c>
      <c r="H1319" s="14" t="s">
        <v>37</v>
      </c>
      <c r="I1319" s="14" t="s">
        <v>49</v>
      </c>
      <c r="J1319" s="14" t="s">
        <v>9</v>
      </c>
      <c r="K1319" s="14" t="s">
        <v>10</v>
      </c>
      <c r="L1319" s="14" t="s">
        <v>17</v>
      </c>
      <c r="M1319" s="14" t="s">
        <v>12</v>
      </c>
      <c r="N1319" s="14" t="s">
        <v>13</v>
      </c>
      <c r="O1319" s="14" t="s">
        <v>14</v>
      </c>
      <c r="P1319" s="14" t="s">
        <v>1498</v>
      </c>
      <c r="Q1319" s="12">
        <f t="shared" si="164"/>
        <v>1</v>
      </c>
      <c r="R1319" s="12" cm="1">
        <f t="array" ref="R1319">SUMPRODUCT(($G$2:$G$3117=G1319)*(Q1319&gt;$Q$2:$Q$3117))+1</f>
        <v>1</v>
      </c>
      <c r="S1319" s="12">
        <f t="shared" si="165"/>
        <v>101706</v>
      </c>
      <c r="T1319" cm="1">
        <f t="array" ref="T1319">SUMPRODUCT(($G$2:$G$3117=G1319)*(S1319&gt;$S$2:$S$3117))+1</f>
        <v>3</v>
      </c>
      <c r="U1319" t="str">
        <f t="shared" si="166"/>
        <v xml:space="preserve">Wetherby </v>
      </c>
      <c r="V1319">
        <v>0</v>
      </c>
      <c r="W1319" t="s">
        <v>19</v>
      </c>
      <c r="X1319">
        <f t="shared" si="167"/>
        <v>2023</v>
      </c>
    </row>
    <row r="1320" spans="1:24" x14ac:dyDescent="0.25">
      <c r="A1320" s="10" t="str">
        <f t="shared" si="160"/>
        <v/>
      </c>
      <c r="B1320" s="10" t="str">
        <f t="shared" si="161"/>
        <v/>
      </c>
      <c r="C1320" s="10" t="str">
        <f t="shared" si="162"/>
        <v>Afternoon45259</v>
      </c>
      <c r="D1320" s="5" t="str">
        <f>IF('by region'!$C$2="Any","Any",'Fixture list'!W1320)&amp;M1320&amp;IF('by region'!$I$2="Any","Any",N1320)&amp;G1320</f>
        <v>AnyJumpAny45259</v>
      </c>
      <c r="E1320" s="5" t="e">
        <f>IF(I1320=#REF!,'Fixture list'!G1320,"")</f>
        <v>#REF!</v>
      </c>
      <c r="F1320" s="5" t="str">
        <f t="shared" si="163"/>
        <v>452592</v>
      </c>
      <c r="G1320" s="13">
        <v>45259</v>
      </c>
      <c r="H1320" s="14" t="s">
        <v>27</v>
      </c>
      <c r="I1320" s="14" t="s">
        <v>49</v>
      </c>
      <c r="J1320" s="14" t="s">
        <v>9</v>
      </c>
      <c r="K1320" s="14" t="s">
        <v>10</v>
      </c>
      <c r="L1320" s="14" t="s">
        <v>11</v>
      </c>
      <c r="M1320" s="14" t="s">
        <v>12</v>
      </c>
      <c r="N1320" s="14" t="s">
        <v>13</v>
      </c>
      <c r="O1320" s="14" t="s">
        <v>14</v>
      </c>
      <c r="P1320" s="14" t="s">
        <v>1534</v>
      </c>
      <c r="Q1320" s="12">
        <f t="shared" si="164"/>
        <v>1</v>
      </c>
      <c r="R1320" s="12" cm="1">
        <f t="array" ref="R1320">SUMPRODUCT(($G$2:$G$3117=G1320)*(Q1320&gt;$Q$2:$Q$3117))+1</f>
        <v>1</v>
      </c>
      <c r="S1320" s="12">
        <f t="shared" si="165"/>
        <v>101700</v>
      </c>
      <c r="T1320" cm="1">
        <f t="array" ref="T1320">SUMPRODUCT(($G$2:$G$3117=G1320)*(S1320&gt;$S$2:$S$3117))+1</f>
        <v>2</v>
      </c>
      <c r="U1320" t="str">
        <f t="shared" si="166"/>
        <v xml:space="preserve">Wetherby </v>
      </c>
      <c r="V1320">
        <v>0</v>
      </c>
      <c r="W1320" t="s">
        <v>30</v>
      </c>
      <c r="X1320">
        <f t="shared" si="167"/>
        <v>2023</v>
      </c>
    </row>
    <row r="1321" spans="1:24" x14ac:dyDescent="0.25">
      <c r="A1321" s="10" t="str">
        <f t="shared" si="160"/>
        <v/>
      </c>
      <c r="B1321" s="10" t="str">
        <f t="shared" si="161"/>
        <v/>
      </c>
      <c r="C1321" s="10" t="str">
        <f t="shared" si="162"/>
        <v>Afternoon45269</v>
      </c>
      <c r="D1321" s="5" t="str">
        <f>IF('by region'!$C$2="Any","Any",'Fixture list'!W1321)&amp;M1321&amp;IF('by region'!$I$2="Any","Any",N1321)&amp;G1321</f>
        <v>AnyJumpAny45269</v>
      </c>
      <c r="E1321" s="5" t="e">
        <f>IF(I1321=#REF!,'Fixture list'!G1321,"")</f>
        <v>#REF!</v>
      </c>
      <c r="F1321" s="5" t="str">
        <f t="shared" si="163"/>
        <v>452694</v>
      </c>
      <c r="G1321" s="13">
        <v>45269</v>
      </c>
      <c r="H1321" s="14" t="s">
        <v>37</v>
      </c>
      <c r="I1321" s="14" t="s">
        <v>49</v>
      </c>
      <c r="J1321" s="14" t="s">
        <v>9</v>
      </c>
      <c r="K1321" s="14" t="s">
        <v>10</v>
      </c>
      <c r="L1321" s="14" t="s">
        <v>17</v>
      </c>
      <c r="M1321" s="14" t="s">
        <v>12</v>
      </c>
      <c r="N1321" s="14" t="s">
        <v>13</v>
      </c>
      <c r="O1321" s="14" t="s">
        <v>14</v>
      </c>
      <c r="P1321" s="14" t="s">
        <v>1570</v>
      </c>
      <c r="Q1321" s="12">
        <f t="shared" si="164"/>
        <v>1</v>
      </c>
      <c r="R1321" s="12" cm="1">
        <f t="array" ref="R1321">SUMPRODUCT(($G$2:$G$3117=G1321)*(Q1321&gt;$Q$2:$Q$3117))+1</f>
        <v>1</v>
      </c>
      <c r="S1321" s="12">
        <f t="shared" si="165"/>
        <v>101701</v>
      </c>
      <c r="T1321" cm="1">
        <f t="array" ref="T1321">SUMPRODUCT(($G$2:$G$3117=G1321)*(S1321&gt;$S$2:$S$3117))+1</f>
        <v>4</v>
      </c>
      <c r="U1321" t="str">
        <f t="shared" si="166"/>
        <v xml:space="preserve">Wetherby </v>
      </c>
      <c r="V1321">
        <v>0</v>
      </c>
      <c r="W1321" t="s">
        <v>17</v>
      </c>
      <c r="X1321">
        <f t="shared" si="167"/>
        <v>2023</v>
      </c>
    </row>
    <row r="1322" spans="1:24" x14ac:dyDescent="0.25">
      <c r="A1322" s="10" t="str">
        <f t="shared" si="160"/>
        <v/>
      </c>
      <c r="B1322" s="10" t="str">
        <f t="shared" si="161"/>
        <v/>
      </c>
      <c r="C1322" s="10" t="str">
        <f t="shared" si="162"/>
        <v>Afternoon45286</v>
      </c>
      <c r="D1322" s="5" t="str">
        <f>IF('by region'!$C$2="Any","Any",'Fixture list'!W1322)&amp;M1322&amp;IF('by region'!$I$2="Any","Any",N1322)&amp;G1322</f>
        <v>AnyJumpAny45286</v>
      </c>
      <c r="E1322" s="5" t="e">
        <f>IF(I1322=#REF!,'Fixture list'!G1322,"")</f>
        <v>#REF!</v>
      </c>
      <c r="F1322" s="5" t="str">
        <f t="shared" si="163"/>
        <v>452866</v>
      </c>
      <c r="G1322" s="13">
        <v>45286</v>
      </c>
      <c r="H1322" s="14" t="s">
        <v>7</v>
      </c>
      <c r="I1322" s="14" t="s">
        <v>49</v>
      </c>
      <c r="J1322" s="14" t="s">
        <v>9</v>
      </c>
      <c r="K1322" s="14" t="s">
        <v>10</v>
      </c>
      <c r="L1322" s="14" t="s">
        <v>19</v>
      </c>
      <c r="M1322" s="14" t="s">
        <v>12</v>
      </c>
      <c r="N1322" s="14" t="s">
        <v>13</v>
      </c>
      <c r="O1322" s="14" t="s">
        <v>14</v>
      </c>
      <c r="P1322" s="14" t="s">
        <v>1627</v>
      </c>
      <c r="Q1322" s="12">
        <f t="shared" si="164"/>
        <v>1</v>
      </c>
      <c r="R1322" s="12" cm="1">
        <f t="array" ref="R1322">SUMPRODUCT(($G$2:$G$3117=G1322)*(Q1322&gt;$Q$2:$Q$3117))+1</f>
        <v>1</v>
      </c>
      <c r="S1322" s="12">
        <f t="shared" si="165"/>
        <v>101703</v>
      </c>
      <c r="T1322" cm="1">
        <f t="array" ref="T1322">SUMPRODUCT(($G$2:$G$3117=G1322)*(S1322&gt;$S$2:$S$3117))+1</f>
        <v>6</v>
      </c>
      <c r="U1322" t="str">
        <f t="shared" si="166"/>
        <v xml:space="preserve">Wetherby </v>
      </c>
      <c r="V1322">
        <v>0</v>
      </c>
      <c r="W1322" t="s">
        <v>11</v>
      </c>
      <c r="X1322">
        <f t="shared" si="167"/>
        <v>2023</v>
      </c>
    </row>
    <row r="1323" spans="1:24" x14ac:dyDescent="0.25">
      <c r="A1323" s="10" t="str">
        <f t="shared" si="160"/>
        <v/>
      </c>
      <c r="B1323" s="10" t="str">
        <f t="shared" si="161"/>
        <v/>
      </c>
      <c r="C1323" s="10" t="str">
        <f t="shared" si="162"/>
        <v>Afternoon45287</v>
      </c>
      <c r="D1323" s="5" t="str">
        <f>IF('by region'!$C$2="Any","Any",'Fixture list'!W1323)&amp;M1323&amp;IF('by region'!$I$2="Any","Any",N1323)&amp;G1323</f>
        <v>AnyJumpAny45287</v>
      </c>
      <c r="E1323" s="5" t="e">
        <f>IF(I1323=#REF!,'Fixture list'!G1323,"")</f>
        <v>#REF!</v>
      </c>
      <c r="F1323" s="5" t="str">
        <f t="shared" si="163"/>
        <v>452873</v>
      </c>
      <c r="G1323" s="13">
        <v>45287</v>
      </c>
      <c r="H1323" s="14" t="s">
        <v>27</v>
      </c>
      <c r="I1323" s="14" t="s">
        <v>49</v>
      </c>
      <c r="J1323" s="14" t="s">
        <v>9</v>
      </c>
      <c r="K1323" s="14" t="s">
        <v>10</v>
      </c>
      <c r="L1323" s="14" t="s">
        <v>11</v>
      </c>
      <c r="M1323" s="14" t="s">
        <v>12</v>
      </c>
      <c r="N1323" s="14" t="s">
        <v>13</v>
      </c>
      <c r="O1323" s="14" t="s">
        <v>14</v>
      </c>
      <c r="P1323" s="14" t="s">
        <v>1632</v>
      </c>
      <c r="Q1323" s="12">
        <f t="shared" si="164"/>
        <v>1</v>
      </c>
      <c r="R1323" s="12" cm="1">
        <f t="array" ref="R1323">SUMPRODUCT(($G$2:$G$3117=G1323)*(Q1323&gt;$Q$2:$Q$3117))+1</f>
        <v>1</v>
      </c>
      <c r="S1323" s="12">
        <f t="shared" si="165"/>
        <v>101702</v>
      </c>
      <c r="T1323" cm="1">
        <f t="array" ref="T1323">SUMPRODUCT(($G$2:$G$3117=G1323)*(S1323&gt;$S$2:$S$3117))+1</f>
        <v>3</v>
      </c>
      <c r="U1323" t="str">
        <f t="shared" si="166"/>
        <v xml:space="preserve">Wetherby </v>
      </c>
      <c r="V1323">
        <v>0</v>
      </c>
      <c r="W1323" t="s">
        <v>17</v>
      </c>
      <c r="X1323">
        <f t="shared" si="167"/>
        <v>2023</v>
      </c>
    </row>
    <row r="1324" spans="1:24" x14ac:dyDescent="0.25">
      <c r="A1324" s="10" t="str">
        <f t="shared" si="160"/>
        <v/>
      </c>
      <c r="B1324" s="10" t="str">
        <f t="shared" si="161"/>
        <v/>
      </c>
      <c r="C1324" s="10" t="str">
        <f t="shared" si="162"/>
        <v>Afternoon44933</v>
      </c>
      <c r="D1324" s="5" t="str">
        <f>IF('by region'!$C$2="Any","Any",'Fixture list'!W1324)&amp;M1324&amp;IF('by region'!$I$2="Any","Any",N1324)&amp;G1324</f>
        <v>AnyJumpAny44933</v>
      </c>
      <c r="E1324" s="5" t="e">
        <f>IF(I1324=#REF!,'Fixture list'!G1324,"")</f>
        <v>#REF!</v>
      </c>
      <c r="F1324" s="5" t="str">
        <f t="shared" si="163"/>
        <v>449331</v>
      </c>
      <c r="G1324" s="13">
        <v>44933</v>
      </c>
      <c r="H1324" s="14" t="s">
        <v>37</v>
      </c>
      <c r="I1324" s="14" t="s">
        <v>39</v>
      </c>
      <c r="J1324" s="14" t="s">
        <v>9</v>
      </c>
      <c r="K1324" s="14" t="s">
        <v>16</v>
      </c>
      <c r="L1324" s="14" t="s">
        <v>19</v>
      </c>
      <c r="M1324" s="14" t="s">
        <v>12</v>
      </c>
      <c r="N1324" s="14" t="s">
        <v>13</v>
      </c>
      <c r="O1324" s="14" t="s">
        <v>14</v>
      </c>
      <c r="P1324" s="14" t="s">
        <v>189</v>
      </c>
      <c r="Q1324" s="12">
        <f t="shared" si="164"/>
        <v>1</v>
      </c>
      <c r="R1324" s="12" cm="1">
        <f t="array" ref="R1324">SUMPRODUCT(($G$2:$G$3117=G1324)*(Q1324&gt;$Q$2:$Q$3117))+1</f>
        <v>1</v>
      </c>
      <c r="S1324" s="12">
        <f t="shared" si="165"/>
        <v>100870</v>
      </c>
      <c r="T1324" cm="1">
        <f t="array" ref="T1324">SUMPRODUCT(($G$2:$G$3117=G1324)*(S1324&gt;$S$2:$S$3117))+1</f>
        <v>1</v>
      </c>
      <c r="U1324" t="str">
        <f t="shared" si="166"/>
        <v xml:space="preserve">Wincanton </v>
      </c>
      <c r="V1324">
        <v>0</v>
      </c>
      <c r="W1324" t="s">
        <v>17</v>
      </c>
      <c r="X1324">
        <f t="shared" si="167"/>
        <v>2023</v>
      </c>
    </row>
    <row r="1325" spans="1:24" x14ac:dyDescent="0.25">
      <c r="A1325" s="10" t="str">
        <f t="shared" si="160"/>
        <v/>
      </c>
      <c r="B1325" s="10" t="str">
        <f t="shared" si="161"/>
        <v/>
      </c>
      <c r="C1325" s="10" t="str">
        <f t="shared" si="162"/>
        <v>Afternoon44945</v>
      </c>
      <c r="D1325" s="5" t="str">
        <f>IF('by region'!$C$2="Any","Any",'Fixture list'!W1325)&amp;M1325&amp;IF('by region'!$I$2="Any","Any",N1325)&amp;G1325</f>
        <v>AnyJumpAny44945</v>
      </c>
      <c r="E1325" s="5" t="e">
        <f>IF(I1325=#REF!,'Fixture list'!G1325,"")</f>
        <v>#REF!</v>
      </c>
      <c r="F1325" s="5" t="str">
        <f t="shared" si="163"/>
        <v>449453</v>
      </c>
      <c r="G1325" s="13">
        <v>44945</v>
      </c>
      <c r="H1325" s="14" t="s">
        <v>34</v>
      </c>
      <c r="I1325" s="14" t="s">
        <v>39</v>
      </c>
      <c r="J1325" s="14" t="s">
        <v>9</v>
      </c>
      <c r="K1325" s="14" t="s">
        <v>16</v>
      </c>
      <c r="L1325" s="14" t="s">
        <v>19</v>
      </c>
      <c r="M1325" s="14" t="s">
        <v>12</v>
      </c>
      <c r="N1325" s="14" t="s">
        <v>13</v>
      </c>
      <c r="O1325" s="14" t="s">
        <v>14</v>
      </c>
      <c r="P1325" s="14" t="s">
        <v>230</v>
      </c>
      <c r="Q1325" s="12">
        <f t="shared" si="164"/>
        <v>1</v>
      </c>
      <c r="R1325" s="12" cm="1">
        <f t="array" ref="R1325">SUMPRODUCT(($G$2:$G$3117=G1325)*(Q1325&gt;$Q$2:$Q$3117))+1</f>
        <v>1</v>
      </c>
      <c r="S1325" s="12">
        <f t="shared" si="165"/>
        <v>101708</v>
      </c>
      <c r="T1325" cm="1">
        <f t="array" ref="T1325">SUMPRODUCT(($G$2:$G$3117=G1325)*(S1325&gt;$S$2:$S$3117))+1</f>
        <v>3</v>
      </c>
      <c r="U1325" t="str">
        <f t="shared" si="166"/>
        <v xml:space="preserve">Wincanton </v>
      </c>
      <c r="V1325">
        <v>0</v>
      </c>
      <c r="W1325" t="s">
        <v>19</v>
      </c>
      <c r="X1325">
        <f t="shared" si="167"/>
        <v>2023</v>
      </c>
    </row>
    <row r="1326" spans="1:24" x14ac:dyDescent="0.25">
      <c r="A1326" s="10" t="str">
        <f t="shared" si="160"/>
        <v/>
      </c>
      <c r="B1326" s="10" t="str">
        <f t="shared" si="161"/>
        <v/>
      </c>
      <c r="C1326" s="10" t="str">
        <f t="shared" si="162"/>
        <v>Afternoon44952</v>
      </c>
      <c r="D1326" s="5" t="str">
        <f>IF('by region'!$C$2="Any","Any",'Fixture list'!W1326)&amp;M1326&amp;IF('by region'!$I$2="Any","Any",N1326)&amp;G1326</f>
        <v>AnyJumpAny44952</v>
      </c>
      <c r="E1326" s="5" t="e">
        <f>IF(I1326=#REF!,'Fixture list'!G1326,"")</f>
        <v>#REF!</v>
      </c>
      <c r="F1326" s="5" t="str">
        <f t="shared" si="163"/>
        <v>449523</v>
      </c>
      <c r="G1326" s="13">
        <v>44952</v>
      </c>
      <c r="H1326" s="14" t="s">
        <v>34</v>
      </c>
      <c r="I1326" s="14" t="s">
        <v>39</v>
      </c>
      <c r="J1326" s="14" t="s">
        <v>9</v>
      </c>
      <c r="K1326" s="14" t="s">
        <v>16</v>
      </c>
      <c r="L1326" s="14" t="s">
        <v>19</v>
      </c>
      <c r="M1326" s="14" t="s">
        <v>12</v>
      </c>
      <c r="N1326" s="14" t="s">
        <v>13</v>
      </c>
      <c r="O1326" s="14" t="s">
        <v>14</v>
      </c>
      <c r="P1326" s="14" t="s">
        <v>255</v>
      </c>
      <c r="Q1326" s="12">
        <f t="shared" si="164"/>
        <v>1</v>
      </c>
      <c r="R1326" s="12" cm="1">
        <f t="array" ref="R1326">SUMPRODUCT(($G$2:$G$3117=G1326)*(Q1326&gt;$Q$2:$Q$3117))+1</f>
        <v>1</v>
      </c>
      <c r="S1326" s="12">
        <f t="shared" si="165"/>
        <v>112745</v>
      </c>
      <c r="T1326" cm="1">
        <f t="array" ref="T1326">SUMPRODUCT(($G$2:$G$3117=G1326)*(S1326&gt;$S$2:$S$3117))+1</f>
        <v>3</v>
      </c>
      <c r="U1326" t="str">
        <f t="shared" si="166"/>
        <v xml:space="preserve">Wincanton </v>
      </c>
      <c r="V1326">
        <v>0</v>
      </c>
      <c r="W1326" t="s">
        <v>17</v>
      </c>
      <c r="X1326">
        <f t="shared" si="167"/>
        <v>2023</v>
      </c>
    </row>
    <row r="1327" spans="1:24" x14ac:dyDescent="0.25">
      <c r="A1327" s="10" t="str">
        <f t="shared" si="160"/>
        <v/>
      </c>
      <c r="B1327" s="10" t="str">
        <f t="shared" si="161"/>
        <v/>
      </c>
      <c r="C1327" s="10" t="str">
        <f t="shared" si="162"/>
        <v>Afternoon44959</v>
      </c>
      <c r="D1327" s="5" t="str">
        <f>IF('by region'!$C$2="Any","Any",'Fixture list'!W1327)&amp;M1327&amp;IF('by region'!$I$2="Any","Any",N1327)&amp;G1327</f>
        <v>AnyJumpAny44959</v>
      </c>
      <c r="E1327" s="5" t="e">
        <f>IF(I1327=#REF!,'Fixture list'!G1327,"")</f>
        <v>#REF!</v>
      </c>
      <c r="F1327" s="5" t="str">
        <f t="shared" si="163"/>
        <v>449591</v>
      </c>
      <c r="G1327" s="13">
        <v>44959</v>
      </c>
      <c r="H1327" s="14" t="s">
        <v>34</v>
      </c>
      <c r="I1327" s="14" t="s">
        <v>39</v>
      </c>
      <c r="J1327" s="14" t="s">
        <v>9</v>
      </c>
      <c r="K1327" s="14" t="s">
        <v>16</v>
      </c>
      <c r="L1327" s="14" t="s">
        <v>19</v>
      </c>
      <c r="M1327" s="14" t="s">
        <v>12</v>
      </c>
      <c r="N1327" s="14" t="s">
        <v>13</v>
      </c>
      <c r="O1327" s="14" t="s">
        <v>14</v>
      </c>
      <c r="P1327" s="14" t="s">
        <v>280</v>
      </c>
      <c r="Q1327" s="12">
        <f t="shared" si="164"/>
        <v>1</v>
      </c>
      <c r="R1327" s="12" cm="1">
        <f t="array" ref="R1327">SUMPRODUCT(($G$2:$G$3117=G1327)*(Q1327&gt;$Q$2:$Q$3117))+1</f>
        <v>1</v>
      </c>
      <c r="S1327" s="12">
        <f t="shared" si="165"/>
        <v>101709</v>
      </c>
      <c r="T1327" cm="1">
        <f t="array" ref="T1327">SUMPRODUCT(($G$2:$G$3117=G1327)*(S1327&gt;$S$2:$S$3117))+1</f>
        <v>1</v>
      </c>
      <c r="U1327" t="str">
        <f t="shared" si="166"/>
        <v xml:space="preserve">Wincanton </v>
      </c>
      <c r="V1327">
        <v>0</v>
      </c>
      <c r="W1327" t="s">
        <v>11</v>
      </c>
      <c r="X1327">
        <f t="shared" si="167"/>
        <v>2023</v>
      </c>
    </row>
    <row r="1328" spans="1:24" x14ac:dyDescent="0.25">
      <c r="A1328" s="10" t="str">
        <f t="shared" si="160"/>
        <v/>
      </c>
      <c r="B1328" s="10" t="str">
        <f t="shared" si="161"/>
        <v/>
      </c>
      <c r="C1328" s="10" t="str">
        <f t="shared" si="162"/>
        <v>Afternoon44975</v>
      </c>
      <c r="D1328" s="5" t="str">
        <f>IF('by region'!$C$2="Any","Any",'Fixture list'!W1328)&amp;M1328&amp;IF('by region'!$I$2="Any","Any",N1328)&amp;G1328</f>
        <v>AnyJumpAny44975</v>
      </c>
      <c r="E1328" s="5" t="e">
        <f>IF(I1328=#REF!,'Fixture list'!G1328,"")</f>
        <v>#REF!</v>
      </c>
      <c r="F1328" s="5" t="str">
        <f t="shared" si="163"/>
        <v>449754</v>
      </c>
      <c r="G1328" s="13">
        <v>44975</v>
      </c>
      <c r="H1328" s="14" t="s">
        <v>37</v>
      </c>
      <c r="I1328" s="14" t="s">
        <v>39</v>
      </c>
      <c r="J1328" s="14" t="s">
        <v>9</v>
      </c>
      <c r="K1328" s="14" t="s">
        <v>16</v>
      </c>
      <c r="L1328" s="14" t="s">
        <v>19</v>
      </c>
      <c r="M1328" s="14" t="s">
        <v>12</v>
      </c>
      <c r="N1328" s="14" t="s">
        <v>13</v>
      </c>
      <c r="O1328" s="14" t="s">
        <v>14</v>
      </c>
      <c r="P1328" s="14" t="s">
        <v>339</v>
      </c>
      <c r="Q1328" s="12">
        <f t="shared" si="164"/>
        <v>1</v>
      </c>
      <c r="R1328" s="12" cm="1">
        <f t="array" ref="R1328">SUMPRODUCT(($G$2:$G$3117=G1328)*(Q1328&gt;$Q$2:$Q$3117))+1</f>
        <v>1</v>
      </c>
      <c r="S1328" s="12">
        <f t="shared" si="165"/>
        <v>101710</v>
      </c>
      <c r="T1328" cm="1">
        <f t="array" ref="T1328">SUMPRODUCT(($G$2:$G$3117=G1328)*(S1328&gt;$S$2:$S$3117))+1</f>
        <v>4</v>
      </c>
      <c r="U1328" t="str">
        <f t="shared" si="166"/>
        <v xml:space="preserve">Wincanton </v>
      </c>
      <c r="V1328">
        <v>0</v>
      </c>
      <c r="W1328" t="s">
        <v>17</v>
      </c>
      <c r="X1328">
        <f t="shared" si="167"/>
        <v>2023</v>
      </c>
    </row>
    <row r="1329" spans="1:24" x14ac:dyDescent="0.25">
      <c r="A1329" s="10" t="str">
        <f t="shared" si="160"/>
        <v/>
      </c>
      <c r="B1329" s="10" t="str">
        <f t="shared" si="161"/>
        <v/>
      </c>
      <c r="C1329" s="10" t="str">
        <f t="shared" si="162"/>
        <v>Afternoon44986</v>
      </c>
      <c r="D1329" s="5" t="str">
        <f>IF('by region'!$C$2="Any","Any",'Fixture list'!W1329)&amp;M1329&amp;IF('by region'!$I$2="Any","Any",N1329)&amp;G1329</f>
        <v>AnyJumpAny44986</v>
      </c>
      <c r="E1329" s="5" t="e">
        <f>IF(I1329=#REF!,'Fixture list'!G1329,"")</f>
        <v>#REF!</v>
      </c>
      <c r="F1329" s="5" t="str">
        <f t="shared" si="163"/>
        <v>449863</v>
      </c>
      <c r="G1329" s="13">
        <v>44986</v>
      </c>
      <c r="H1329" s="14" t="s">
        <v>27</v>
      </c>
      <c r="I1329" s="14" t="s">
        <v>39</v>
      </c>
      <c r="J1329" s="14" t="s">
        <v>9</v>
      </c>
      <c r="K1329" s="14" t="s">
        <v>16</v>
      </c>
      <c r="L1329" s="14" t="s">
        <v>19</v>
      </c>
      <c r="M1329" s="14" t="s">
        <v>12</v>
      </c>
      <c r="N1329" s="14" t="s">
        <v>13</v>
      </c>
      <c r="O1329" s="14" t="s">
        <v>14</v>
      </c>
      <c r="P1329" s="14" t="s">
        <v>376</v>
      </c>
      <c r="Q1329" s="12">
        <f t="shared" si="164"/>
        <v>1</v>
      </c>
      <c r="R1329" s="12" cm="1">
        <f t="array" ref="R1329">SUMPRODUCT(($G$2:$G$3117=G1329)*(Q1329&gt;$Q$2:$Q$3117))+1</f>
        <v>1</v>
      </c>
      <c r="S1329" s="12">
        <f t="shared" si="165"/>
        <v>113097</v>
      </c>
      <c r="T1329" cm="1">
        <f t="array" ref="T1329">SUMPRODUCT(($G$2:$G$3117=G1329)*(S1329&gt;$S$2:$S$3117))+1</f>
        <v>3</v>
      </c>
      <c r="U1329" t="str">
        <f t="shared" si="166"/>
        <v xml:space="preserve">Wincanton </v>
      </c>
      <c r="V1329">
        <v>0</v>
      </c>
      <c r="W1329" t="s">
        <v>17</v>
      </c>
      <c r="X1329">
        <f t="shared" si="167"/>
        <v>2023</v>
      </c>
    </row>
    <row r="1330" spans="1:24" x14ac:dyDescent="0.25">
      <c r="A1330" s="10" t="str">
        <f t="shared" si="160"/>
        <v/>
      </c>
      <c r="B1330" s="10" t="str">
        <f t="shared" si="161"/>
        <v/>
      </c>
      <c r="C1330" s="10" t="str">
        <f t="shared" si="162"/>
        <v>Afternoon44994</v>
      </c>
      <c r="D1330" s="5" t="str">
        <f>IF('by region'!$C$2="Any","Any",'Fixture list'!W1330)&amp;M1330&amp;IF('by region'!$I$2="Any","Any",N1330)&amp;G1330</f>
        <v>AnyJumpAny44994</v>
      </c>
      <c r="E1330" s="5" t="e">
        <f>IF(I1330=#REF!,'Fixture list'!G1330,"")</f>
        <v>#REF!</v>
      </c>
      <c r="F1330" s="5" t="str">
        <f t="shared" si="163"/>
        <v>449943</v>
      </c>
      <c r="G1330" s="13">
        <v>44994</v>
      </c>
      <c r="H1330" s="14" t="s">
        <v>34</v>
      </c>
      <c r="I1330" s="14" t="s">
        <v>39</v>
      </c>
      <c r="J1330" s="14" t="s">
        <v>9</v>
      </c>
      <c r="K1330" s="14" t="s">
        <v>16</v>
      </c>
      <c r="L1330" s="14" t="s">
        <v>19</v>
      </c>
      <c r="M1330" s="14" t="s">
        <v>12</v>
      </c>
      <c r="N1330" s="14" t="s">
        <v>13</v>
      </c>
      <c r="O1330" s="14" t="s">
        <v>14</v>
      </c>
      <c r="P1330" s="14" t="s">
        <v>405</v>
      </c>
      <c r="Q1330" s="12">
        <f t="shared" si="164"/>
        <v>1</v>
      </c>
      <c r="R1330" s="12" cm="1">
        <f t="array" ref="R1330">SUMPRODUCT(($G$2:$G$3117=G1330)*(Q1330&gt;$Q$2:$Q$3117))+1</f>
        <v>1</v>
      </c>
      <c r="S1330" s="12">
        <f t="shared" si="165"/>
        <v>101711</v>
      </c>
      <c r="T1330" cm="1">
        <f t="array" ref="T1330">SUMPRODUCT(($G$2:$G$3117=G1330)*(S1330&gt;$S$2:$S$3117))+1</f>
        <v>3</v>
      </c>
      <c r="U1330" t="str">
        <f t="shared" si="166"/>
        <v xml:space="preserve">Wincanton </v>
      </c>
      <c r="V1330">
        <v>0</v>
      </c>
      <c r="W1330" t="s">
        <v>19</v>
      </c>
      <c r="X1330">
        <f t="shared" si="167"/>
        <v>2023</v>
      </c>
    </row>
    <row r="1331" spans="1:24" x14ac:dyDescent="0.25">
      <c r="A1331" s="10" t="str">
        <f t="shared" si="160"/>
        <v/>
      </c>
      <c r="B1331" s="10" t="str">
        <f t="shared" si="161"/>
        <v/>
      </c>
      <c r="C1331" s="10" t="str">
        <f t="shared" si="162"/>
        <v>Afternoon45012</v>
      </c>
      <c r="D1331" s="5" t="str">
        <f>IF('by region'!$C$2="Any","Any",'Fixture list'!W1331)&amp;M1331&amp;IF('by region'!$I$2="Any","Any",N1331)&amp;G1331</f>
        <v>AnyJumpAny45012</v>
      </c>
      <c r="E1331" s="5" t="e">
        <f>IF(I1331=#REF!,'Fixture list'!G1331,"")</f>
        <v>#REF!</v>
      </c>
      <c r="F1331" s="5" t="str">
        <f t="shared" si="163"/>
        <v>450121</v>
      </c>
      <c r="G1331" s="13">
        <v>45012</v>
      </c>
      <c r="H1331" s="14" t="s">
        <v>42</v>
      </c>
      <c r="I1331" s="14" t="s">
        <v>39</v>
      </c>
      <c r="J1331" s="14" t="s">
        <v>9</v>
      </c>
      <c r="K1331" s="14" t="s">
        <v>16</v>
      </c>
      <c r="L1331" s="14" t="s">
        <v>19</v>
      </c>
      <c r="M1331" s="14" t="s">
        <v>12</v>
      </c>
      <c r="N1331" s="14" t="s">
        <v>13</v>
      </c>
      <c r="O1331" s="14" t="s">
        <v>14</v>
      </c>
      <c r="P1331" s="14" t="s">
        <v>470</v>
      </c>
      <c r="Q1331" s="12">
        <f t="shared" si="164"/>
        <v>1</v>
      </c>
      <c r="R1331" s="12" cm="1">
        <f t="array" ref="R1331">SUMPRODUCT(($G$2:$G$3117=G1331)*(Q1331&gt;$Q$2:$Q$3117))+1</f>
        <v>1</v>
      </c>
      <c r="S1331" s="12">
        <f t="shared" si="165"/>
        <v>101714</v>
      </c>
      <c r="T1331" cm="1">
        <f t="array" ref="T1331">SUMPRODUCT(($G$2:$G$3117=G1331)*(S1331&gt;$S$2:$S$3117))+1</f>
        <v>1</v>
      </c>
      <c r="U1331" t="str">
        <f t="shared" si="166"/>
        <v xml:space="preserve">Wincanton </v>
      </c>
      <c r="V1331">
        <v>0</v>
      </c>
      <c r="W1331" t="s">
        <v>30</v>
      </c>
      <c r="X1331">
        <f t="shared" si="167"/>
        <v>2023</v>
      </c>
    </row>
    <row r="1332" spans="1:24" x14ac:dyDescent="0.25">
      <c r="A1332" s="10" t="str">
        <f t="shared" si="160"/>
        <v/>
      </c>
      <c r="B1332" s="10" t="str">
        <f t="shared" si="161"/>
        <v/>
      </c>
      <c r="C1332" s="10" t="str">
        <f t="shared" si="162"/>
        <v>Afternoon45021</v>
      </c>
      <c r="D1332" s="5" t="str">
        <f>IF('by region'!$C$2="Any","Any",'Fixture list'!W1332)&amp;M1332&amp;IF('by region'!$I$2="Any","Any",N1332)&amp;G1332</f>
        <v>AnyJumpAny45021</v>
      </c>
      <c r="E1332" s="5" t="e">
        <f>IF(I1332=#REF!,'Fixture list'!G1332,"")</f>
        <v>#REF!</v>
      </c>
      <c r="F1332" s="5" t="str">
        <f t="shared" si="163"/>
        <v>450212</v>
      </c>
      <c r="G1332" s="13">
        <v>45021</v>
      </c>
      <c r="H1332" s="14" t="s">
        <v>27</v>
      </c>
      <c r="I1332" s="14" t="s">
        <v>39</v>
      </c>
      <c r="J1332" s="14" t="s">
        <v>9</v>
      </c>
      <c r="K1332" s="14" t="s">
        <v>16</v>
      </c>
      <c r="L1332" s="14" t="s">
        <v>19</v>
      </c>
      <c r="M1332" s="14" t="s">
        <v>12</v>
      </c>
      <c r="N1332" s="14" t="s">
        <v>13</v>
      </c>
      <c r="O1332" s="14" t="s">
        <v>14</v>
      </c>
      <c r="P1332" s="14" t="s">
        <v>502</v>
      </c>
      <c r="Q1332" s="12">
        <f t="shared" si="164"/>
        <v>1</v>
      </c>
      <c r="R1332" s="12" cm="1">
        <f t="array" ref="R1332">SUMPRODUCT(($G$2:$G$3117=G1332)*(Q1332&gt;$Q$2:$Q$3117))+1</f>
        <v>1</v>
      </c>
      <c r="S1332" s="12">
        <f t="shared" si="165"/>
        <v>101712</v>
      </c>
      <c r="T1332" cm="1">
        <f t="array" ref="T1332">SUMPRODUCT(($G$2:$G$3117=G1332)*(S1332&gt;$S$2:$S$3117))+1</f>
        <v>2</v>
      </c>
      <c r="U1332" t="str">
        <f t="shared" si="166"/>
        <v xml:space="preserve">Wincanton </v>
      </c>
      <c r="V1332">
        <v>0</v>
      </c>
      <c r="W1332" t="s">
        <v>17</v>
      </c>
      <c r="X1332">
        <f t="shared" si="167"/>
        <v>2023</v>
      </c>
    </row>
    <row r="1333" spans="1:24" x14ac:dyDescent="0.25">
      <c r="A1333" s="10" t="str">
        <f t="shared" si="160"/>
        <v/>
      </c>
      <c r="B1333" s="10" t="str">
        <f t="shared" si="161"/>
        <v/>
      </c>
      <c r="C1333" s="10" t="str">
        <f t="shared" si="162"/>
        <v>Afternoon45032</v>
      </c>
      <c r="D1333" s="5" t="str">
        <f>IF('by region'!$C$2="Any","Any",'Fixture list'!W1333)&amp;M1333&amp;IF('by region'!$I$2="Any","Any",N1333)&amp;G1333</f>
        <v>AnyJumpAny45032</v>
      </c>
      <c r="E1333" s="5" t="e">
        <f>IF(I1333=#REF!,'Fixture list'!G1333,"")</f>
        <v>#REF!</v>
      </c>
      <c r="F1333" s="5" t="str">
        <f t="shared" si="163"/>
        <v>450321</v>
      </c>
      <c r="G1333" s="13">
        <v>45032</v>
      </c>
      <c r="H1333" s="14" t="s">
        <v>40</v>
      </c>
      <c r="I1333" s="14" t="s">
        <v>39</v>
      </c>
      <c r="J1333" s="14" t="s">
        <v>9</v>
      </c>
      <c r="K1333" s="14" t="s">
        <v>16</v>
      </c>
      <c r="L1333" s="14" t="s">
        <v>19</v>
      </c>
      <c r="M1333" s="14" t="s">
        <v>12</v>
      </c>
      <c r="N1333" s="14" t="s">
        <v>13</v>
      </c>
      <c r="O1333" s="14" t="s">
        <v>14</v>
      </c>
      <c r="P1333" s="14" t="s">
        <v>546</v>
      </c>
      <c r="Q1333" s="12">
        <f t="shared" si="164"/>
        <v>1</v>
      </c>
      <c r="R1333" s="12" cm="1">
        <f t="array" ref="R1333">SUMPRODUCT(($G$2:$G$3117=G1333)*(Q1333&gt;$Q$2:$Q$3117))+1</f>
        <v>1</v>
      </c>
      <c r="S1333" s="12">
        <f t="shared" si="165"/>
        <v>101323</v>
      </c>
      <c r="T1333" cm="1">
        <f t="array" ref="T1333">SUMPRODUCT(($G$2:$G$3117=G1333)*(S1333&gt;$S$2:$S$3117))+1</f>
        <v>1</v>
      </c>
      <c r="U1333" t="str">
        <f t="shared" si="166"/>
        <v xml:space="preserve">Wincanton </v>
      </c>
      <c r="V1333">
        <v>0</v>
      </c>
      <c r="W1333" t="s">
        <v>19</v>
      </c>
      <c r="X1333">
        <f t="shared" si="167"/>
        <v>2023</v>
      </c>
    </row>
    <row r="1334" spans="1:24" x14ac:dyDescent="0.25">
      <c r="A1334" s="10" t="str">
        <f t="shared" si="160"/>
        <v/>
      </c>
      <c r="B1334" s="10" t="str">
        <f t="shared" si="161"/>
        <v/>
      </c>
      <c r="C1334" s="10" t="str">
        <f t="shared" si="162"/>
        <v>Afternoon45218</v>
      </c>
      <c r="D1334" s="5" t="str">
        <f>IF('by region'!$C$2="Any","Any",'Fixture list'!W1334)&amp;M1334&amp;IF('by region'!$I$2="Any","Any",N1334)&amp;G1334</f>
        <v>AnyJumpAny45218</v>
      </c>
      <c r="E1334" s="5" t="e">
        <f>IF(I1334=#REF!,'Fixture list'!G1334,"")</f>
        <v>#REF!</v>
      </c>
      <c r="F1334" s="5" t="str">
        <f t="shared" si="163"/>
        <v>452182</v>
      </c>
      <c r="G1334" s="13">
        <v>45218</v>
      </c>
      <c r="H1334" s="14" t="s">
        <v>34</v>
      </c>
      <c r="I1334" s="14" t="s">
        <v>39</v>
      </c>
      <c r="J1334" s="14" t="s">
        <v>9</v>
      </c>
      <c r="K1334" s="14" t="s">
        <v>16</v>
      </c>
      <c r="L1334" s="14" t="s">
        <v>30</v>
      </c>
      <c r="M1334" s="14" t="s">
        <v>12</v>
      </c>
      <c r="N1334" s="14" t="s">
        <v>13</v>
      </c>
      <c r="O1334" s="14" t="s">
        <v>14</v>
      </c>
      <c r="P1334" s="14" t="s">
        <v>1380</v>
      </c>
      <c r="Q1334" s="12">
        <f t="shared" si="164"/>
        <v>1</v>
      </c>
      <c r="R1334" s="12" cm="1">
        <f t="array" ref="R1334">SUMPRODUCT(($G$2:$G$3117=G1334)*(Q1334&gt;$Q$2:$Q$3117))+1</f>
        <v>1</v>
      </c>
      <c r="S1334" s="12">
        <f t="shared" si="165"/>
        <v>101715</v>
      </c>
      <c r="T1334" cm="1">
        <f t="array" ref="T1334">SUMPRODUCT(($G$2:$G$3117=G1334)*(S1334&gt;$S$2:$S$3117))+1</f>
        <v>2</v>
      </c>
      <c r="U1334" t="str">
        <f t="shared" si="166"/>
        <v xml:space="preserve">Wincanton </v>
      </c>
      <c r="V1334">
        <v>0</v>
      </c>
      <c r="W1334" t="s">
        <v>17</v>
      </c>
      <c r="X1334">
        <f t="shared" si="167"/>
        <v>2023</v>
      </c>
    </row>
    <row r="1335" spans="1:24" x14ac:dyDescent="0.25">
      <c r="A1335" s="10" t="str">
        <f t="shared" si="160"/>
        <v/>
      </c>
      <c r="B1335" s="10" t="str">
        <f t="shared" si="161"/>
        <v/>
      </c>
      <c r="C1335" s="10" t="str">
        <f t="shared" si="162"/>
        <v>Afternoon45228</v>
      </c>
      <c r="D1335" s="5" t="str">
        <f>IF('by region'!$C$2="Any","Any",'Fixture list'!W1335)&amp;M1335&amp;IF('by region'!$I$2="Any","Any",N1335)&amp;G1335</f>
        <v>AnyJumpAny45228</v>
      </c>
      <c r="E1335" s="5" t="e">
        <f>IF(I1335=#REF!,'Fixture list'!G1335,"")</f>
        <v>#REF!</v>
      </c>
      <c r="F1335" s="5" t="str">
        <f t="shared" si="163"/>
        <v>452282</v>
      </c>
      <c r="G1335" s="13">
        <v>45228</v>
      </c>
      <c r="H1335" s="14" t="s">
        <v>40</v>
      </c>
      <c r="I1335" s="14" t="s">
        <v>39</v>
      </c>
      <c r="J1335" s="14" t="s">
        <v>9</v>
      </c>
      <c r="K1335" s="14" t="s">
        <v>16</v>
      </c>
      <c r="L1335" s="14" t="s">
        <v>30</v>
      </c>
      <c r="M1335" s="14" t="s">
        <v>12</v>
      </c>
      <c r="N1335" s="14" t="s">
        <v>13</v>
      </c>
      <c r="O1335" s="14" t="s">
        <v>14</v>
      </c>
      <c r="P1335" s="14" t="s">
        <v>1420</v>
      </c>
      <c r="Q1335" s="12">
        <f t="shared" si="164"/>
        <v>1</v>
      </c>
      <c r="R1335" s="12" cm="1">
        <f t="array" ref="R1335">SUMPRODUCT(($G$2:$G$3117=G1335)*(Q1335&gt;$Q$2:$Q$3117))+1</f>
        <v>1</v>
      </c>
      <c r="S1335" s="12">
        <f t="shared" si="165"/>
        <v>101718</v>
      </c>
      <c r="T1335" cm="1">
        <f t="array" ref="T1335">SUMPRODUCT(($G$2:$G$3117=G1335)*(S1335&gt;$S$2:$S$3117))+1</f>
        <v>2</v>
      </c>
      <c r="U1335" t="str">
        <f t="shared" si="166"/>
        <v xml:space="preserve">Wincanton </v>
      </c>
      <c r="V1335">
        <v>0</v>
      </c>
      <c r="W1335" t="s">
        <v>17</v>
      </c>
      <c r="X1335">
        <f t="shared" si="167"/>
        <v>2023</v>
      </c>
    </row>
    <row r="1336" spans="1:24" x14ac:dyDescent="0.25">
      <c r="A1336" s="10" t="str">
        <f t="shared" si="160"/>
        <v/>
      </c>
      <c r="B1336" s="10" t="str">
        <f t="shared" si="161"/>
        <v/>
      </c>
      <c r="C1336" s="10" t="str">
        <f t="shared" si="162"/>
        <v>Afternoon45241</v>
      </c>
      <c r="D1336" s="5" t="str">
        <f>IF('by region'!$C$2="Any","Any",'Fixture list'!W1336)&amp;M1336&amp;IF('by region'!$I$2="Any","Any",N1336)&amp;G1336</f>
        <v>AnyJumpAny45241</v>
      </c>
      <c r="E1336" s="5" t="e">
        <f>IF(I1336=#REF!,'Fixture list'!G1336,"")</f>
        <v>#REF!</v>
      </c>
      <c r="F1336" s="5" t="str">
        <f t="shared" si="163"/>
        <v>452414</v>
      </c>
      <c r="G1336" s="13">
        <v>45241</v>
      </c>
      <c r="H1336" s="14" t="s">
        <v>37</v>
      </c>
      <c r="I1336" s="14" t="s">
        <v>39</v>
      </c>
      <c r="J1336" s="14" t="s">
        <v>9</v>
      </c>
      <c r="K1336" s="14" t="s">
        <v>16</v>
      </c>
      <c r="L1336" s="14" t="s">
        <v>19</v>
      </c>
      <c r="M1336" s="14" t="s">
        <v>12</v>
      </c>
      <c r="N1336" s="14" t="s">
        <v>13</v>
      </c>
      <c r="O1336" s="14" t="s">
        <v>14</v>
      </c>
      <c r="P1336" s="14" t="s">
        <v>1472</v>
      </c>
      <c r="Q1336" s="12">
        <f t="shared" si="164"/>
        <v>1</v>
      </c>
      <c r="R1336" s="12" cm="1">
        <f t="array" ref="R1336">SUMPRODUCT(($G$2:$G$3117=G1336)*(Q1336&gt;$Q$2:$Q$3117))+1</f>
        <v>1</v>
      </c>
      <c r="S1336" s="12">
        <f t="shared" si="165"/>
        <v>101717</v>
      </c>
      <c r="T1336" cm="1">
        <f t="array" ref="T1336">SUMPRODUCT(($G$2:$G$3117=G1336)*(S1336&gt;$S$2:$S$3117))+1</f>
        <v>4</v>
      </c>
      <c r="U1336" t="str">
        <f t="shared" si="166"/>
        <v xml:space="preserve">Wincanton </v>
      </c>
      <c r="V1336">
        <v>0</v>
      </c>
      <c r="W1336" t="s">
        <v>19</v>
      </c>
      <c r="X1336">
        <f t="shared" si="167"/>
        <v>2023</v>
      </c>
    </row>
    <row r="1337" spans="1:24" x14ac:dyDescent="0.25">
      <c r="A1337" s="10" t="str">
        <f t="shared" si="160"/>
        <v/>
      </c>
      <c r="B1337" s="10" t="str">
        <f t="shared" si="161"/>
        <v/>
      </c>
      <c r="C1337" s="10" t="str">
        <f t="shared" si="162"/>
        <v>Afternoon45253</v>
      </c>
      <c r="D1337" s="5" t="str">
        <f>IF('by region'!$C$2="Any","Any",'Fixture list'!W1337)&amp;M1337&amp;IF('by region'!$I$2="Any","Any",N1337)&amp;G1337</f>
        <v>AnyJumpAny45253</v>
      </c>
      <c r="E1337" s="5" t="e">
        <f>IF(I1337=#REF!,'Fixture list'!G1337,"")</f>
        <v>#REF!</v>
      </c>
      <c r="F1337" s="5" t="str">
        <f t="shared" si="163"/>
        <v>452533</v>
      </c>
      <c r="G1337" s="13">
        <v>45253</v>
      </c>
      <c r="H1337" s="14" t="s">
        <v>34</v>
      </c>
      <c r="I1337" s="14" t="s">
        <v>39</v>
      </c>
      <c r="J1337" s="14" t="s">
        <v>9</v>
      </c>
      <c r="K1337" s="14" t="s">
        <v>16</v>
      </c>
      <c r="L1337" s="14" t="s">
        <v>17</v>
      </c>
      <c r="M1337" s="14" t="s">
        <v>12</v>
      </c>
      <c r="N1337" s="14" t="s">
        <v>13</v>
      </c>
      <c r="O1337" s="14" t="s">
        <v>14</v>
      </c>
      <c r="P1337" s="14" t="s">
        <v>1516</v>
      </c>
      <c r="Q1337" s="12">
        <f t="shared" si="164"/>
        <v>1</v>
      </c>
      <c r="R1337" s="12" cm="1">
        <f t="array" ref="R1337">SUMPRODUCT(($G$2:$G$3117=G1337)*(Q1337&gt;$Q$2:$Q$3117))+1</f>
        <v>1</v>
      </c>
      <c r="S1337" s="12">
        <f t="shared" si="165"/>
        <v>101716</v>
      </c>
      <c r="T1337" cm="1">
        <f t="array" ref="T1337">SUMPRODUCT(($G$2:$G$3117=G1337)*(S1337&gt;$S$2:$S$3117))+1</f>
        <v>3</v>
      </c>
      <c r="U1337" t="str">
        <f t="shared" si="166"/>
        <v xml:space="preserve">Wincanton </v>
      </c>
      <c r="V1337">
        <v>0</v>
      </c>
      <c r="W1337" t="s">
        <v>17</v>
      </c>
      <c r="X1337">
        <f t="shared" si="167"/>
        <v>2023</v>
      </c>
    </row>
    <row r="1338" spans="1:24" x14ac:dyDescent="0.25">
      <c r="A1338" s="10" t="str">
        <f t="shared" si="160"/>
        <v/>
      </c>
      <c r="B1338" s="10" t="str">
        <f t="shared" si="161"/>
        <v/>
      </c>
      <c r="C1338" s="10" t="str">
        <f t="shared" si="162"/>
        <v>Afternoon45267</v>
      </c>
      <c r="D1338" s="5" t="str">
        <f>IF('by region'!$C$2="Any","Any",'Fixture list'!W1338)&amp;M1338&amp;IF('by region'!$I$2="Any","Any",N1338)&amp;G1338</f>
        <v>AnyJumpAny45267</v>
      </c>
      <c r="E1338" s="5" t="e">
        <f>IF(I1338=#REF!,'Fixture list'!G1338,"")</f>
        <v>#REF!</v>
      </c>
      <c r="F1338" s="5" t="str">
        <f t="shared" si="163"/>
        <v>452672</v>
      </c>
      <c r="G1338" s="13">
        <v>45267</v>
      </c>
      <c r="H1338" s="14" t="s">
        <v>34</v>
      </c>
      <c r="I1338" s="14" t="s">
        <v>39</v>
      </c>
      <c r="J1338" s="14" t="s">
        <v>9</v>
      </c>
      <c r="K1338" s="14" t="s">
        <v>16</v>
      </c>
      <c r="L1338" s="14" t="s">
        <v>30</v>
      </c>
      <c r="M1338" s="14" t="s">
        <v>12</v>
      </c>
      <c r="N1338" s="14" t="s">
        <v>13</v>
      </c>
      <c r="O1338" s="14" t="s">
        <v>14</v>
      </c>
      <c r="P1338" s="14" t="s">
        <v>1561</v>
      </c>
      <c r="Q1338" s="12">
        <f t="shared" si="164"/>
        <v>1</v>
      </c>
      <c r="R1338" s="12" cm="1">
        <f t="array" ref="R1338">SUMPRODUCT(($G$2:$G$3117=G1338)*(Q1338&gt;$Q$2:$Q$3117))+1</f>
        <v>1</v>
      </c>
      <c r="S1338" s="12">
        <f t="shared" si="165"/>
        <v>101115</v>
      </c>
      <c r="T1338" cm="1">
        <f t="array" ref="T1338">SUMPRODUCT(($G$2:$G$3117=G1338)*(S1338&gt;$S$2:$S$3117))+1</f>
        <v>2</v>
      </c>
      <c r="U1338" t="str">
        <f t="shared" si="166"/>
        <v xml:space="preserve">Wincanton </v>
      </c>
      <c r="V1338">
        <v>0</v>
      </c>
      <c r="W1338" t="s">
        <v>19</v>
      </c>
      <c r="X1338">
        <f t="shared" si="167"/>
        <v>2023</v>
      </c>
    </row>
    <row r="1339" spans="1:24" x14ac:dyDescent="0.25">
      <c r="A1339" s="10" t="str">
        <f t="shared" si="160"/>
        <v/>
      </c>
      <c r="B1339" s="10" t="str">
        <f t="shared" si="161"/>
        <v/>
      </c>
      <c r="C1339" s="10" t="str">
        <f t="shared" si="162"/>
        <v>Afternoon45279</v>
      </c>
      <c r="D1339" s="5" t="str">
        <f>IF('by region'!$C$2="Any","Any",'Fixture list'!W1339)&amp;M1339&amp;IF('by region'!$I$2="Any","Any",N1339)&amp;G1339</f>
        <v>AnyJumpAny45279</v>
      </c>
      <c r="E1339" s="5" t="e">
        <f>IF(I1339=#REF!,'Fixture list'!G1339,"")</f>
        <v>#REF!</v>
      </c>
      <c r="F1339" s="5" t="str">
        <f t="shared" si="163"/>
        <v>452792</v>
      </c>
      <c r="G1339" s="13">
        <v>45279</v>
      </c>
      <c r="H1339" s="14" t="s">
        <v>7</v>
      </c>
      <c r="I1339" s="14" t="s">
        <v>39</v>
      </c>
      <c r="J1339" s="14" t="s">
        <v>9</v>
      </c>
      <c r="K1339" s="14" t="s">
        <v>16</v>
      </c>
      <c r="L1339" s="14" t="s">
        <v>30</v>
      </c>
      <c r="M1339" s="14" t="s">
        <v>12</v>
      </c>
      <c r="N1339" s="14" t="s">
        <v>13</v>
      </c>
      <c r="O1339" s="14" t="s">
        <v>14</v>
      </c>
      <c r="P1339" s="14" t="s">
        <v>1604</v>
      </c>
      <c r="Q1339" s="12">
        <f t="shared" si="164"/>
        <v>1</v>
      </c>
      <c r="R1339" s="12" cm="1">
        <f t="array" ref="R1339">SUMPRODUCT(($G$2:$G$3117=G1339)*(Q1339&gt;$Q$2:$Q$3117))+1</f>
        <v>1</v>
      </c>
      <c r="S1339" s="12">
        <f t="shared" si="165"/>
        <v>101707</v>
      </c>
      <c r="T1339" cm="1">
        <f t="array" ref="T1339">SUMPRODUCT(($G$2:$G$3117=G1339)*(S1339&gt;$S$2:$S$3117))+1</f>
        <v>2</v>
      </c>
      <c r="U1339" t="str">
        <f t="shared" si="166"/>
        <v xml:space="preserve">Wincanton </v>
      </c>
      <c r="V1339">
        <v>0</v>
      </c>
      <c r="W1339" t="s">
        <v>11</v>
      </c>
      <c r="X1339">
        <f t="shared" si="167"/>
        <v>2023</v>
      </c>
    </row>
    <row r="1340" spans="1:24" x14ac:dyDescent="0.25">
      <c r="A1340" s="10" t="str">
        <f t="shared" si="160"/>
        <v/>
      </c>
      <c r="B1340" s="10" t="str">
        <f t="shared" si="161"/>
        <v/>
      </c>
      <c r="C1340" s="10" t="str">
        <f t="shared" si="162"/>
        <v>Afternoon45286</v>
      </c>
      <c r="D1340" s="5" t="str">
        <f>IF('by region'!$C$2="Any","Any",'Fixture list'!W1340)&amp;M1340&amp;IF('by region'!$I$2="Any","Any",N1340)&amp;G1340</f>
        <v>AnyJumpAny45286</v>
      </c>
      <c r="E1340" s="5" t="e">
        <f>IF(I1340=#REF!,'Fixture list'!G1340,"")</f>
        <v>#REF!</v>
      </c>
      <c r="F1340" s="5" t="str">
        <f t="shared" si="163"/>
        <v>452867</v>
      </c>
      <c r="G1340" s="13">
        <v>45286</v>
      </c>
      <c r="H1340" s="14" t="s">
        <v>7</v>
      </c>
      <c r="I1340" s="14" t="s">
        <v>39</v>
      </c>
      <c r="J1340" s="14" t="s">
        <v>9</v>
      </c>
      <c r="K1340" s="14" t="s">
        <v>16</v>
      </c>
      <c r="L1340" s="14" t="s">
        <v>17</v>
      </c>
      <c r="M1340" s="14" t="s">
        <v>12</v>
      </c>
      <c r="N1340" s="14" t="s">
        <v>13</v>
      </c>
      <c r="O1340" s="14" t="s">
        <v>14</v>
      </c>
      <c r="P1340" s="14" t="s">
        <v>1628</v>
      </c>
      <c r="Q1340" s="12">
        <f t="shared" si="164"/>
        <v>1</v>
      </c>
      <c r="R1340" s="12" cm="1">
        <f t="array" ref="R1340">SUMPRODUCT(($G$2:$G$3117=G1340)*(Q1340&gt;$Q$2:$Q$3117))+1</f>
        <v>1</v>
      </c>
      <c r="S1340" s="12">
        <f t="shared" si="165"/>
        <v>101719</v>
      </c>
      <c r="T1340" cm="1">
        <f t="array" ref="T1340">SUMPRODUCT(($G$2:$G$3117=G1340)*(S1340&gt;$S$2:$S$3117))+1</f>
        <v>7</v>
      </c>
      <c r="U1340" t="str">
        <f t="shared" si="166"/>
        <v xml:space="preserve">Wincanton </v>
      </c>
      <c r="V1340">
        <v>0</v>
      </c>
      <c r="W1340" t="s">
        <v>17</v>
      </c>
      <c r="X1340">
        <f t="shared" si="167"/>
        <v>2023</v>
      </c>
    </row>
    <row r="1341" spans="1:24" x14ac:dyDescent="0.25">
      <c r="A1341" s="10" t="str">
        <f t="shared" si="160"/>
        <v/>
      </c>
      <c r="B1341" s="10" t="str">
        <f t="shared" si="161"/>
        <v/>
      </c>
      <c r="C1341" s="10" t="str">
        <f t="shared" si="162"/>
        <v>Afternoon45019</v>
      </c>
      <c r="D1341" s="5" t="str">
        <f>IF('by region'!$C$2="Any","Any",'Fixture list'!W1341)&amp;M1341&amp;IF('by region'!$I$2="Any","Any",N1341)&amp;G1341</f>
        <v>AnyFlatAny45019</v>
      </c>
      <c r="E1341" s="5" t="e">
        <f>IF(I1341=#REF!,'Fixture list'!G1341,"")</f>
        <v>#REF!</v>
      </c>
      <c r="F1341" s="5" t="str">
        <f t="shared" si="163"/>
        <v>450192</v>
      </c>
      <c r="G1341" s="13">
        <v>45019</v>
      </c>
      <c r="H1341" s="14" t="s">
        <v>42</v>
      </c>
      <c r="I1341" s="14" t="s">
        <v>70</v>
      </c>
      <c r="J1341" s="14" t="s">
        <v>9</v>
      </c>
      <c r="K1341" s="14" t="s">
        <v>30</v>
      </c>
      <c r="L1341" s="14" t="s">
        <v>30</v>
      </c>
      <c r="M1341" s="14" t="s">
        <v>25</v>
      </c>
      <c r="N1341" s="14" t="s">
        <v>30</v>
      </c>
      <c r="O1341" s="14" t="s">
        <v>21</v>
      </c>
      <c r="P1341" s="14" t="s">
        <v>493</v>
      </c>
      <c r="Q1341" s="12">
        <f t="shared" si="164"/>
        <v>1</v>
      </c>
      <c r="R1341" s="12" cm="1">
        <f t="array" ref="R1341">SUMPRODUCT(($G$2:$G$3117=G1341)*(Q1341&gt;$Q$2:$Q$3117))+1</f>
        <v>1</v>
      </c>
      <c r="S1341" s="12">
        <f t="shared" si="165"/>
        <v>111868</v>
      </c>
      <c r="T1341" cm="1">
        <f t="array" ref="T1341">SUMPRODUCT(($G$2:$G$3117=G1341)*(S1341&gt;$S$2:$S$3117))+1</f>
        <v>2</v>
      </c>
      <c r="U1341" t="str">
        <f t="shared" si="166"/>
        <v xml:space="preserve">WINDSOR </v>
      </c>
      <c r="V1341">
        <v>0</v>
      </c>
      <c r="W1341" t="s">
        <v>17</v>
      </c>
      <c r="X1341">
        <f t="shared" si="167"/>
        <v>2023</v>
      </c>
    </row>
    <row r="1342" spans="1:24" x14ac:dyDescent="0.25">
      <c r="A1342" s="10" t="str">
        <f t="shared" si="160"/>
        <v/>
      </c>
      <c r="B1342" s="10" t="str">
        <f t="shared" si="161"/>
        <v/>
      </c>
      <c r="C1342" s="10" t="str">
        <f t="shared" si="162"/>
        <v>Afternoon45033</v>
      </c>
      <c r="D1342" s="5" t="str">
        <f>IF('by region'!$C$2="Any","Any",'Fixture list'!W1342)&amp;M1342&amp;IF('by region'!$I$2="Any","Any",N1342)&amp;G1342</f>
        <v>AnyFlatAny45033</v>
      </c>
      <c r="E1342" s="5" t="e">
        <f>IF(I1342=#REF!,'Fixture list'!G1342,"")</f>
        <v>#REF!</v>
      </c>
      <c r="F1342" s="5" t="str">
        <f t="shared" si="163"/>
        <v>450332</v>
      </c>
      <c r="G1342" s="13">
        <v>45033</v>
      </c>
      <c r="H1342" s="14" t="s">
        <v>42</v>
      </c>
      <c r="I1342" s="14" t="s">
        <v>70</v>
      </c>
      <c r="J1342" s="14" t="s">
        <v>9</v>
      </c>
      <c r="K1342" s="14" t="s">
        <v>24</v>
      </c>
      <c r="L1342" s="14" t="s">
        <v>19</v>
      </c>
      <c r="M1342" s="14" t="s">
        <v>25</v>
      </c>
      <c r="N1342" s="14" t="s">
        <v>13</v>
      </c>
      <c r="O1342" s="14" t="s">
        <v>14</v>
      </c>
      <c r="P1342" s="14" t="s">
        <v>549</v>
      </c>
      <c r="Q1342" s="12">
        <f t="shared" si="164"/>
        <v>1</v>
      </c>
      <c r="R1342" s="12" cm="1">
        <f t="array" ref="R1342">SUMPRODUCT(($G$2:$G$3117=G1342)*(Q1342&gt;$Q$2:$Q$3117))+1</f>
        <v>1</v>
      </c>
      <c r="S1342" s="12">
        <f t="shared" si="165"/>
        <v>101841</v>
      </c>
      <c r="T1342" cm="1">
        <f t="array" ref="T1342">SUMPRODUCT(($G$2:$G$3117=G1342)*(S1342&gt;$S$2:$S$3117))+1</f>
        <v>2</v>
      </c>
      <c r="U1342" t="str">
        <f t="shared" si="166"/>
        <v xml:space="preserve">WINDSOR </v>
      </c>
      <c r="V1342">
        <v>0</v>
      </c>
      <c r="W1342" t="s">
        <v>17</v>
      </c>
      <c r="X1342">
        <f t="shared" si="167"/>
        <v>2023</v>
      </c>
    </row>
    <row r="1343" spans="1:24" x14ac:dyDescent="0.25">
      <c r="A1343" s="10" t="str">
        <f t="shared" si="160"/>
        <v/>
      </c>
      <c r="B1343" s="10" t="str">
        <f t="shared" si="161"/>
        <v/>
      </c>
      <c r="C1343" s="10" t="str">
        <f t="shared" si="162"/>
        <v>Afternoon45040</v>
      </c>
      <c r="D1343" s="5" t="str">
        <f>IF('by region'!$C$2="Any","Any",'Fixture list'!W1343)&amp;M1343&amp;IF('by region'!$I$2="Any","Any",N1343)&amp;G1343</f>
        <v>AnyFlatAny45040</v>
      </c>
      <c r="E1343" s="5" t="e">
        <f>IF(I1343=#REF!,'Fixture list'!G1343,"")</f>
        <v>#REF!</v>
      </c>
      <c r="F1343" s="5" t="str">
        <f t="shared" si="163"/>
        <v>450403</v>
      </c>
      <c r="G1343" s="13">
        <v>45040</v>
      </c>
      <c r="H1343" s="14" t="s">
        <v>42</v>
      </c>
      <c r="I1343" s="14" t="s">
        <v>70</v>
      </c>
      <c r="J1343" s="14" t="s">
        <v>9</v>
      </c>
      <c r="K1343" s="14" t="s">
        <v>24</v>
      </c>
      <c r="L1343" s="14" t="s">
        <v>19</v>
      </c>
      <c r="M1343" s="14" t="s">
        <v>25</v>
      </c>
      <c r="N1343" s="14" t="s">
        <v>13</v>
      </c>
      <c r="O1343" s="14" t="s">
        <v>14</v>
      </c>
      <c r="P1343" s="14" t="s">
        <v>577</v>
      </c>
      <c r="Q1343" s="12">
        <f t="shared" si="164"/>
        <v>1</v>
      </c>
      <c r="R1343" s="12" cm="1">
        <f t="array" ref="R1343">SUMPRODUCT(($G$2:$G$3117=G1343)*(Q1343&gt;$Q$2:$Q$3117))+1</f>
        <v>1</v>
      </c>
      <c r="S1343" s="12">
        <f t="shared" si="165"/>
        <v>101736</v>
      </c>
      <c r="T1343" cm="1">
        <f t="array" ref="T1343">SUMPRODUCT(($G$2:$G$3117=G1343)*(S1343&gt;$S$2:$S$3117))+1</f>
        <v>3</v>
      </c>
      <c r="U1343" t="str">
        <f t="shared" si="166"/>
        <v xml:space="preserve">WINDSOR </v>
      </c>
      <c r="V1343">
        <v>0</v>
      </c>
      <c r="W1343" t="s">
        <v>11</v>
      </c>
      <c r="X1343">
        <f t="shared" si="167"/>
        <v>2023</v>
      </c>
    </row>
    <row r="1344" spans="1:24" x14ac:dyDescent="0.25">
      <c r="A1344" s="10" t="str">
        <f t="shared" si="160"/>
        <v/>
      </c>
      <c r="B1344" s="10" t="str">
        <f t="shared" si="161"/>
        <v/>
      </c>
      <c r="C1344" s="10" t="str">
        <f t="shared" si="162"/>
        <v>Afternoon45047</v>
      </c>
      <c r="D1344" s="5" t="str">
        <f>IF('by region'!$C$2="Any","Any",'Fixture list'!W1344)&amp;M1344&amp;IF('by region'!$I$2="Any","Any",N1344)&amp;G1344</f>
        <v>AnyFlatAny45047</v>
      </c>
      <c r="E1344" s="5" t="e">
        <f>IF(I1344=#REF!,'Fixture list'!G1344,"")</f>
        <v>#REF!</v>
      </c>
      <c r="F1344" s="5" t="str">
        <f t="shared" si="163"/>
        <v>450472</v>
      </c>
      <c r="G1344" s="13">
        <v>45047</v>
      </c>
      <c r="H1344" s="14" t="s">
        <v>42</v>
      </c>
      <c r="I1344" s="14" t="s">
        <v>70</v>
      </c>
      <c r="J1344" s="14" t="s">
        <v>9</v>
      </c>
      <c r="K1344" s="14" t="s">
        <v>24</v>
      </c>
      <c r="L1344" s="14" t="s">
        <v>19</v>
      </c>
      <c r="M1344" s="14" t="s">
        <v>25</v>
      </c>
      <c r="N1344" s="14" t="s">
        <v>13</v>
      </c>
      <c r="O1344" s="14" t="s">
        <v>14</v>
      </c>
      <c r="P1344" s="14" t="s">
        <v>607</v>
      </c>
      <c r="Q1344" s="12">
        <f t="shared" si="164"/>
        <v>1</v>
      </c>
      <c r="R1344" s="12" cm="1">
        <f t="array" ref="R1344">SUMPRODUCT(($G$2:$G$3117=G1344)*(Q1344&gt;$Q$2:$Q$3117))+1</f>
        <v>1</v>
      </c>
      <c r="S1344" s="12">
        <f t="shared" si="165"/>
        <v>101059</v>
      </c>
      <c r="T1344" cm="1">
        <f t="array" ref="T1344">SUMPRODUCT(($G$2:$G$3117=G1344)*(S1344&gt;$S$2:$S$3117))+1</f>
        <v>2</v>
      </c>
      <c r="U1344" t="str">
        <f t="shared" si="166"/>
        <v xml:space="preserve">WINDSOR </v>
      </c>
      <c r="V1344">
        <v>0</v>
      </c>
      <c r="W1344" t="s">
        <v>19</v>
      </c>
      <c r="X1344">
        <f t="shared" si="167"/>
        <v>2023</v>
      </c>
    </row>
    <row r="1345" spans="1:24" x14ac:dyDescent="0.25">
      <c r="A1345" s="10" t="str">
        <f t="shared" si="160"/>
        <v/>
      </c>
      <c r="B1345" s="10" t="str">
        <f t="shared" si="161"/>
        <v/>
      </c>
      <c r="C1345" s="10" t="str">
        <f t="shared" si="162"/>
        <v>Evening45054</v>
      </c>
      <c r="D1345" s="5" t="str">
        <f>IF('by region'!$C$2="Any","Any",'Fixture list'!W1345)&amp;M1345&amp;IF('by region'!$I$2="Any","Any",N1345)&amp;G1345</f>
        <v>AnyFlatAny45054</v>
      </c>
      <c r="E1345" s="5" t="e">
        <f>IF(I1345=#REF!,'Fixture list'!G1345,"")</f>
        <v>#REF!</v>
      </c>
      <c r="F1345" s="5" t="str">
        <f t="shared" si="163"/>
        <v>450544</v>
      </c>
      <c r="G1345" s="13">
        <v>45054</v>
      </c>
      <c r="H1345" s="14" t="s">
        <v>42</v>
      </c>
      <c r="I1345" s="14" t="s">
        <v>70</v>
      </c>
      <c r="J1345" s="14" t="s">
        <v>80</v>
      </c>
      <c r="K1345" s="14" t="s">
        <v>24</v>
      </c>
      <c r="L1345" s="14" t="s">
        <v>19</v>
      </c>
      <c r="M1345" s="14" t="s">
        <v>25</v>
      </c>
      <c r="N1345" s="14" t="s">
        <v>13</v>
      </c>
      <c r="O1345" s="14" t="s">
        <v>14</v>
      </c>
      <c r="P1345" s="14" t="s">
        <v>642</v>
      </c>
      <c r="Q1345" s="12">
        <f t="shared" si="164"/>
        <v>2</v>
      </c>
      <c r="R1345" s="12" cm="1">
        <f t="array" ref="R1345">SUMPRODUCT(($G$2:$G$3117=G1345)*(Q1345&gt;$Q$2:$Q$3117))+1</f>
        <v>4</v>
      </c>
      <c r="S1345" s="12">
        <f t="shared" si="165"/>
        <v>401740</v>
      </c>
      <c r="T1345" cm="1">
        <f t="array" ref="T1345">SUMPRODUCT(($G$2:$G$3117=G1345)*(S1345&gt;$S$2:$S$3117))+1</f>
        <v>4</v>
      </c>
      <c r="U1345" t="str">
        <f t="shared" si="166"/>
        <v>WINDSOR †</v>
      </c>
      <c r="V1345">
        <v>0</v>
      </c>
      <c r="W1345" t="s">
        <v>17</v>
      </c>
      <c r="X1345">
        <f t="shared" si="167"/>
        <v>2023</v>
      </c>
    </row>
    <row r="1346" spans="1:24" x14ac:dyDescent="0.25">
      <c r="A1346" s="10" t="str">
        <f t="shared" ref="A1346:A1409" si="168">IF(YEAR(G1346)=2024,P1346,"")</f>
        <v/>
      </c>
      <c r="B1346" s="10" t="str">
        <f t="shared" ref="B1346:B1409" si="169">IF(YEAR(G1346)=2025,P1346,"")</f>
        <v/>
      </c>
      <c r="C1346" s="10" t="str">
        <f t="shared" ref="C1346:C1409" si="170">J1346&amp;G1346</f>
        <v>Evening45061</v>
      </c>
      <c r="D1346" s="5" t="str">
        <f>IF('by region'!$C$2="Any","Any",'Fixture list'!W1346)&amp;M1346&amp;IF('by region'!$I$2="Any","Any",N1346)&amp;G1346</f>
        <v>AnyFlatAny45061</v>
      </c>
      <c r="E1346" s="5" t="e">
        <f>IF(I1346=#REF!,'Fixture list'!G1346,"")</f>
        <v>#REF!</v>
      </c>
      <c r="F1346" s="5" t="str">
        <f t="shared" ref="F1346:F1409" si="171">G1346&amp;T1346</f>
        <v>450615</v>
      </c>
      <c r="G1346" s="13">
        <v>45061</v>
      </c>
      <c r="H1346" s="14" t="s">
        <v>42</v>
      </c>
      <c r="I1346" s="14" t="s">
        <v>70</v>
      </c>
      <c r="J1346" s="14" t="s">
        <v>80</v>
      </c>
      <c r="K1346" s="14" t="s">
        <v>24</v>
      </c>
      <c r="L1346" s="14" t="s">
        <v>19</v>
      </c>
      <c r="M1346" s="14" t="s">
        <v>25</v>
      </c>
      <c r="N1346" s="14" t="s">
        <v>13</v>
      </c>
      <c r="O1346" s="14" t="s">
        <v>14</v>
      </c>
      <c r="P1346" s="14" t="s">
        <v>674</v>
      </c>
      <c r="Q1346" s="12">
        <f t="shared" ref="Q1346:Q1409" si="172">IF(J1346="Afternoon",1,IF(J1346="Evening",2,IF(J1346="Floodlit",3,4)))</f>
        <v>2</v>
      </c>
      <c r="R1346" s="12" cm="1">
        <f t="array" ref="R1346">SUMPRODUCT(($G$2:$G$3117=G1346)*(Q1346&gt;$Q$2:$Q$3117))+1</f>
        <v>4</v>
      </c>
      <c r="S1346" s="12">
        <f t="shared" ref="S1346:S1409" si="173">(R1346*100000)+P1346</f>
        <v>401726</v>
      </c>
      <c r="T1346" cm="1">
        <f t="array" ref="T1346">SUMPRODUCT(($G$2:$G$3117=G1346)*(S1346&gt;$S$2:$S$3117))+1</f>
        <v>5</v>
      </c>
      <c r="U1346" t="str">
        <f t="shared" ref="U1346:U1409" si="174">_xlfn.CONCAT(IF(M1346="Flat",UPPER(I1346),I1346)," ",IF(J1346="Evening","†",IF(J1346="Floodlit","#","")))</f>
        <v>WINDSOR †</v>
      </c>
      <c r="V1346">
        <v>0</v>
      </c>
      <c r="W1346" t="s">
        <v>19</v>
      </c>
      <c r="X1346">
        <f t="shared" ref="X1346:X1409" si="175">YEAR(G1346)</f>
        <v>2023</v>
      </c>
    </row>
    <row r="1347" spans="1:24" x14ac:dyDescent="0.25">
      <c r="A1347" s="10" t="str">
        <f t="shared" si="168"/>
        <v/>
      </c>
      <c r="B1347" s="10" t="str">
        <f t="shared" si="169"/>
        <v/>
      </c>
      <c r="C1347" s="10" t="str">
        <f t="shared" si="170"/>
        <v>Evening45068</v>
      </c>
      <c r="D1347" s="5" t="str">
        <f>IF('by region'!$C$2="Any","Any",'Fixture list'!W1347)&amp;M1347&amp;IF('by region'!$I$2="Any","Any",N1347)&amp;G1347</f>
        <v>AnyFlatAny45068</v>
      </c>
      <c r="E1347" s="5" t="e">
        <f>IF(I1347=#REF!,'Fixture list'!G1347,"")</f>
        <v>#REF!</v>
      </c>
      <c r="F1347" s="5" t="str">
        <f t="shared" si="171"/>
        <v>450684</v>
      </c>
      <c r="G1347" s="13">
        <v>45068</v>
      </c>
      <c r="H1347" s="14" t="s">
        <v>42</v>
      </c>
      <c r="I1347" s="14" t="s">
        <v>70</v>
      </c>
      <c r="J1347" s="14" t="s">
        <v>80</v>
      </c>
      <c r="K1347" s="14" t="s">
        <v>24</v>
      </c>
      <c r="L1347" s="14" t="s">
        <v>19</v>
      </c>
      <c r="M1347" s="14" t="s">
        <v>25</v>
      </c>
      <c r="N1347" s="14" t="s">
        <v>13</v>
      </c>
      <c r="O1347" s="14" t="s">
        <v>14</v>
      </c>
      <c r="P1347" s="14" t="s">
        <v>708</v>
      </c>
      <c r="Q1347" s="12">
        <f t="shared" si="172"/>
        <v>2</v>
      </c>
      <c r="R1347" s="12" cm="1">
        <f t="array" ref="R1347">SUMPRODUCT(($G$2:$G$3117=G1347)*(Q1347&gt;$Q$2:$Q$3117))+1</f>
        <v>4</v>
      </c>
      <c r="S1347" s="12">
        <f t="shared" si="173"/>
        <v>401725</v>
      </c>
      <c r="T1347" cm="1">
        <f t="array" ref="T1347">SUMPRODUCT(($G$2:$G$3117=G1347)*(S1347&gt;$S$2:$S$3117))+1</f>
        <v>4</v>
      </c>
      <c r="U1347" t="str">
        <f t="shared" si="174"/>
        <v>WINDSOR †</v>
      </c>
      <c r="V1347">
        <v>0</v>
      </c>
      <c r="W1347" t="s">
        <v>11</v>
      </c>
      <c r="X1347">
        <f t="shared" si="175"/>
        <v>2023</v>
      </c>
    </row>
    <row r="1348" spans="1:24" x14ac:dyDescent="0.25">
      <c r="A1348" s="10" t="str">
        <f t="shared" si="168"/>
        <v/>
      </c>
      <c r="B1348" s="10" t="str">
        <f t="shared" si="169"/>
        <v/>
      </c>
      <c r="C1348" s="10" t="str">
        <f t="shared" si="170"/>
        <v>Afternoon45075</v>
      </c>
      <c r="D1348" s="5" t="str">
        <f>IF('by region'!$C$2="Any","Any",'Fixture list'!W1348)&amp;M1348&amp;IF('by region'!$I$2="Any","Any",N1348)&amp;G1348</f>
        <v>AnyFlatAny45075</v>
      </c>
      <c r="E1348" s="5" t="e">
        <f>IF(I1348=#REF!,'Fixture list'!G1348,"")</f>
        <v>#REF!</v>
      </c>
      <c r="F1348" s="5" t="str">
        <f t="shared" si="171"/>
        <v>450752</v>
      </c>
      <c r="G1348" s="13">
        <v>45075</v>
      </c>
      <c r="H1348" s="14" t="s">
        <v>42</v>
      </c>
      <c r="I1348" s="14" t="s">
        <v>70</v>
      </c>
      <c r="J1348" s="14" t="s">
        <v>9</v>
      </c>
      <c r="K1348" s="14" t="s">
        <v>24</v>
      </c>
      <c r="L1348" s="14" t="s">
        <v>19</v>
      </c>
      <c r="M1348" s="14" t="s">
        <v>25</v>
      </c>
      <c r="N1348" s="14" t="s">
        <v>13</v>
      </c>
      <c r="O1348" s="14" t="s">
        <v>14</v>
      </c>
      <c r="P1348" s="14" t="s">
        <v>742</v>
      </c>
      <c r="Q1348" s="12">
        <f t="shared" si="172"/>
        <v>1</v>
      </c>
      <c r="R1348" s="12" cm="1">
        <f t="array" ref="R1348">SUMPRODUCT(($G$2:$G$3117=G1348)*(Q1348&gt;$Q$2:$Q$3117))+1</f>
        <v>1</v>
      </c>
      <c r="S1348" s="12">
        <f t="shared" si="173"/>
        <v>100659</v>
      </c>
      <c r="T1348" cm="1">
        <f t="array" ref="T1348">SUMPRODUCT(($G$2:$G$3117=G1348)*(S1348&gt;$S$2:$S$3117))+1</f>
        <v>2</v>
      </c>
      <c r="U1348" t="str">
        <f t="shared" si="174"/>
        <v xml:space="preserve">WINDSOR </v>
      </c>
      <c r="V1348">
        <v>0</v>
      </c>
      <c r="W1348" t="s">
        <v>19</v>
      </c>
      <c r="X1348">
        <f t="shared" si="175"/>
        <v>2023</v>
      </c>
    </row>
    <row r="1349" spans="1:24" x14ac:dyDescent="0.25">
      <c r="A1349" s="10" t="str">
        <f t="shared" si="168"/>
        <v/>
      </c>
      <c r="B1349" s="10" t="str">
        <f t="shared" si="169"/>
        <v/>
      </c>
      <c r="C1349" s="10" t="str">
        <f t="shared" si="170"/>
        <v>Evening45082</v>
      </c>
      <c r="D1349" s="5" t="str">
        <f>IF('by region'!$C$2="Any","Any",'Fixture list'!W1349)&amp;M1349&amp;IF('by region'!$I$2="Any","Any",N1349)&amp;G1349</f>
        <v>AnyFlatAny45082</v>
      </c>
      <c r="E1349" s="5" t="e">
        <f>IF(I1349=#REF!,'Fixture list'!G1349,"")</f>
        <v>#REF!</v>
      </c>
      <c r="F1349" s="5" t="str">
        <f t="shared" si="171"/>
        <v>450823</v>
      </c>
      <c r="G1349" s="13">
        <v>45082</v>
      </c>
      <c r="H1349" s="14" t="s">
        <v>42</v>
      </c>
      <c r="I1349" s="14" t="s">
        <v>70</v>
      </c>
      <c r="J1349" s="14" t="s">
        <v>80</v>
      </c>
      <c r="K1349" s="14" t="s">
        <v>24</v>
      </c>
      <c r="L1349" s="14" t="s">
        <v>19</v>
      </c>
      <c r="M1349" s="14" t="s">
        <v>25</v>
      </c>
      <c r="N1349" s="14" t="s">
        <v>13</v>
      </c>
      <c r="O1349" s="14" t="s">
        <v>14</v>
      </c>
      <c r="P1349" s="14" t="s">
        <v>777</v>
      </c>
      <c r="Q1349" s="12">
        <f t="shared" si="172"/>
        <v>2</v>
      </c>
      <c r="R1349" s="12" cm="1">
        <f t="array" ref="R1349">SUMPRODUCT(($G$2:$G$3117=G1349)*(Q1349&gt;$Q$2:$Q$3117))+1</f>
        <v>3</v>
      </c>
      <c r="S1349" s="12">
        <f t="shared" si="173"/>
        <v>301733</v>
      </c>
      <c r="T1349" cm="1">
        <f t="array" ref="T1349">SUMPRODUCT(($G$2:$G$3117=G1349)*(S1349&gt;$S$2:$S$3117))+1</f>
        <v>3</v>
      </c>
      <c r="U1349" t="str">
        <f t="shared" si="174"/>
        <v>WINDSOR †</v>
      </c>
      <c r="V1349">
        <v>0</v>
      </c>
      <c r="W1349" t="s">
        <v>17</v>
      </c>
      <c r="X1349">
        <f t="shared" si="175"/>
        <v>2023</v>
      </c>
    </row>
    <row r="1350" spans="1:24" x14ac:dyDescent="0.25">
      <c r="A1350" s="10" t="str">
        <f t="shared" si="168"/>
        <v/>
      </c>
      <c r="B1350" s="10" t="str">
        <f t="shared" si="169"/>
        <v/>
      </c>
      <c r="C1350" s="10" t="str">
        <f t="shared" si="170"/>
        <v>Evening45089</v>
      </c>
      <c r="D1350" s="5" t="str">
        <f>IF('by region'!$C$2="Any","Any",'Fixture list'!W1350)&amp;M1350&amp;IF('by region'!$I$2="Any","Any",N1350)&amp;G1350</f>
        <v>AnyFlatAny45089</v>
      </c>
      <c r="E1350" s="5" t="e">
        <f>IF(I1350=#REF!,'Fixture list'!G1350,"")</f>
        <v>#REF!</v>
      </c>
      <c r="F1350" s="5" t="str">
        <f t="shared" si="171"/>
        <v>450894</v>
      </c>
      <c r="G1350" s="13">
        <v>45089</v>
      </c>
      <c r="H1350" s="14" t="s">
        <v>42</v>
      </c>
      <c r="I1350" s="14" t="s">
        <v>70</v>
      </c>
      <c r="J1350" s="14" t="s">
        <v>80</v>
      </c>
      <c r="K1350" s="14" t="s">
        <v>24</v>
      </c>
      <c r="L1350" s="14" t="s">
        <v>19</v>
      </c>
      <c r="M1350" s="14" t="s">
        <v>25</v>
      </c>
      <c r="N1350" s="14" t="s">
        <v>13</v>
      </c>
      <c r="O1350" s="14" t="s">
        <v>14</v>
      </c>
      <c r="P1350" s="14" t="s">
        <v>809</v>
      </c>
      <c r="Q1350" s="12">
        <f t="shared" si="172"/>
        <v>2</v>
      </c>
      <c r="R1350" s="12" cm="1">
        <f t="array" ref="R1350">SUMPRODUCT(($G$2:$G$3117=G1350)*(Q1350&gt;$Q$2:$Q$3117))+1</f>
        <v>3</v>
      </c>
      <c r="S1350" s="12">
        <f t="shared" si="173"/>
        <v>301741</v>
      </c>
      <c r="T1350" cm="1">
        <f t="array" ref="T1350">SUMPRODUCT(($G$2:$G$3117=G1350)*(S1350&gt;$S$2:$S$3117))+1</f>
        <v>4</v>
      </c>
      <c r="U1350" t="str">
        <f t="shared" si="174"/>
        <v>WINDSOR †</v>
      </c>
      <c r="V1350">
        <v>0</v>
      </c>
      <c r="W1350" t="s">
        <v>19</v>
      </c>
      <c r="X1350">
        <f t="shared" si="175"/>
        <v>2023</v>
      </c>
    </row>
    <row r="1351" spans="1:24" x14ac:dyDescent="0.25">
      <c r="A1351" s="10" t="str">
        <f t="shared" si="168"/>
        <v/>
      </c>
      <c r="B1351" s="10" t="str">
        <f t="shared" si="169"/>
        <v/>
      </c>
      <c r="C1351" s="10" t="str">
        <f t="shared" si="170"/>
        <v>Evening45096</v>
      </c>
      <c r="D1351" s="5" t="str">
        <f>IF('by region'!$C$2="Any","Any",'Fixture list'!W1351)&amp;M1351&amp;IF('by region'!$I$2="Any","Any",N1351)&amp;G1351</f>
        <v>AnyFlatAny45096</v>
      </c>
      <c r="E1351" s="5" t="e">
        <f>IF(I1351=#REF!,'Fixture list'!G1351,"")</f>
        <v>#REF!</v>
      </c>
      <c r="F1351" s="5" t="str">
        <f t="shared" si="171"/>
        <v>450965</v>
      </c>
      <c r="G1351" s="13">
        <v>45096</v>
      </c>
      <c r="H1351" s="14" t="s">
        <v>42</v>
      </c>
      <c r="I1351" s="14" t="s">
        <v>70</v>
      </c>
      <c r="J1351" s="14" t="s">
        <v>80</v>
      </c>
      <c r="K1351" s="14" t="s">
        <v>24</v>
      </c>
      <c r="L1351" s="14" t="s">
        <v>19</v>
      </c>
      <c r="M1351" s="14" t="s">
        <v>25</v>
      </c>
      <c r="N1351" s="14" t="s">
        <v>13</v>
      </c>
      <c r="O1351" s="14" t="s">
        <v>14</v>
      </c>
      <c r="P1351" s="14" t="s">
        <v>843</v>
      </c>
      <c r="Q1351" s="12">
        <f t="shared" si="172"/>
        <v>2</v>
      </c>
      <c r="R1351" s="12" cm="1">
        <f t="array" ref="R1351">SUMPRODUCT(($G$2:$G$3117=G1351)*(Q1351&gt;$Q$2:$Q$3117))+1</f>
        <v>4</v>
      </c>
      <c r="S1351" s="12">
        <f t="shared" si="173"/>
        <v>401727</v>
      </c>
      <c r="T1351" cm="1">
        <f t="array" ref="T1351">SUMPRODUCT(($G$2:$G$3117=G1351)*(S1351&gt;$S$2:$S$3117))+1</f>
        <v>5</v>
      </c>
      <c r="U1351" t="str">
        <f t="shared" si="174"/>
        <v>WINDSOR †</v>
      </c>
      <c r="V1351">
        <v>0</v>
      </c>
      <c r="W1351" t="s">
        <v>11</v>
      </c>
      <c r="X1351">
        <f t="shared" si="175"/>
        <v>2023</v>
      </c>
    </row>
    <row r="1352" spans="1:24" x14ac:dyDescent="0.25">
      <c r="A1352" s="10" t="str">
        <f t="shared" si="168"/>
        <v/>
      </c>
      <c r="B1352" s="10" t="str">
        <f t="shared" si="169"/>
        <v/>
      </c>
      <c r="C1352" s="10" t="str">
        <f t="shared" si="170"/>
        <v>Evening45103</v>
      </c>
      <c r="D1352" s="5" t="str">
        <f>IF('by region'!$C$2="Any","Any",'Fixture list'!W1352)&amp;M1352&amp;IF('by region'!$I$2="Any","Any",N1352)&amp;G1352</f>
        <v>AnyFlatAny45103</v>
      </c>
      <c r="E1352" s="5" t="e">
        <f>IF(I1352=#REF!,'Fixture list'!G1352,"")</f>
        <v>#REF!</v>
      </c>
      <c r="F1352" s="5" t="str">
        <f t="shared" si="171"/>
        <v>451034</v>
      </c>
      <c r="G1352" s="13">
        <v>45103</v>
      </c>
      <c r="H1352" s="14" t="s">
        <v>42</v>
      </c>
      <c r="I1352" s="14" t="s">
        <v>70</v>
      </c>
      <c r="J1352" s="14" t="s">
        <v>80</v>
      </c>
      <c r="K1352" s="14" t="s">
        <v>24</v>
      </c>
      <c r="L1352" s="14" t="s">
        <v>19</v>
      </c>
      <c r="M1352" s="14" t="s">
        <v>25</v>
      </c>
      <c r="N1352" s="14" t="s">
        <v>13</v>
      </c>
      <c r="O1352" s="14" t="s">
        <v>14</v>
      </c>
      <c r="P1352" s="14" t="s">
        <v>877</v>
      </c>
      <c r="Q1352" s="12">
        <f t="shared" si="172"/>
        <v>2</v>
      </c>
      <c r="R1352" s="12" cm="1">
        <f t="array" ref="R1352">SUMPRODUCT(($G$2:$G$3117=G1352)*(Q1352&gt;$Q$2:$Q$3117))+1</f>
        <v>3</v>
      </c>
      <c r="S1352" s="12">
        <f t="shared" si="173"/>
        <v>301728</v>
      </c>
      <c r="T1352" cm="1">
        <f t="array" ref="T1352">SUMPRODUCT(($G$2:$G$3117=G1352)*(S1352&gt;$S$2:$S$3117))+1</f>
        <v>4</v>
      </c>
      <c r="U1352" t="str">
        <f t="shared" si="174"/>
        <v>WINDSOR †</v>
      </c>
      <c r="V1352">
        <v>0</v>
      </c>
      <c r="W1352" t="s">
        <v>17</v>
      </c>
      <c r="X1352">
        <f t="shared" si="175"/>
        <v>2023</v>
      </c>
    </row>
    <row r="1353" spans="1:24" x14ac:dyDescent="0.25">
      <c r="A1353" s="10" t="str">
        <f t="shared" si="168"/>
        <v/>
      </c>
      <c r="B1353" s="10" t="str">
        <f t="shared" si="169"/>
        <v/>
      </c>
      <c r="C1353" s="10" t="str">
        <f t="shared" si="170"/>
        <v>Afternoon45108</v>
      </c>
      <c r="D1353" s="5" t="str">
        <f>IF('by region'!$C$2="Any","Any",'Fixture list'!W1353)&amp;M1353&amp;IF('by region'!$I$2="Any","Any",N1353)&amp;G1353</f>
        <v>AnyFlatAny45108</v>
      </c>
      <c r="E1353" s="5" t="e">
        <f>IF(I1353=#REF!,'Fixture list'!G1353,"")</f>
        <v>#REF!</v>
      </c>
      <c r="F1353" s="5" t="str">
        <f t="shared" si="171"/>
        <v>451082</v>
      </c>
      <c r="G1353" s="13">
        <v>45108</v>
      </c>
      <c r="H1353" s="14" t="s">
        <v>37</v>
      </c>
      <c r="I1353" s="14" t="s">
        <v>70</v>
      </c>
      <c r="J1353" s="14" t="s">
        <v>9</v>
      </c>
      <c r="K1353" s="14" t="s">
        <v>24</v>
      </c>
      <c r="L1353" s="14" t="s">
        <v>19</v>
      </c>
      <c r="M1353" s="14" t="s">
        <v>25</v>
      </c>
      <c r="N1353" s="14" t="s">
        <v>13</v>
      </c>
      <c r="O1353" s="14" t="s">
        <v>14</v>
      </c>
      <c r="P1353" s="14" t="s">
        <v>905</v>
      </c>
      <c r="Q1353" s="12">
        <f t="shared" si="172"/>
        <v>1</v>
      </c>
      <c r="R1353" s="12" cm="1">
        <f t="array" ref="R1353">SUMPRODUCT(($G$2:$G$3117=G1353)*(Q1353&gt;$Q$2:$Q$3117))+1</f>
        <v>1</v>
      </c>
      <c r="S1353" s="12">
        <f t="shared" si="173"/>
        <v>101064</v>
      </c>
      <c r="T1353" cm="1">
        <f t="array" ref="T1353">SUMPRODUCT(($G$2:$G$3117=G1353)*(S1353&gt;$S$2:$S$3117))+1</f>
        <v>2</v>
      </c>
      <c r="U1353" t="str">
        <f t="shared" si="174"/>
        <v xml:space="preserve">WINDSOR </v>
      </c>
      <c r="V1353">
        <v>0</v>
      </c>
      <c r="W1353" t="s">
        <v>19</v>
      </c>
      <c r="X1353">
        <f t="shared" si="175"/>
        <v>2023</v>
      </c>
    </row>
    <row r="1354" spans="1:24" x14ac:dyDescent="0.25">
      <c r="A1354" s="10" t="str">
        <f t="shared" si="168"/>
        <v/>
      </c>
      <c r="B1354" s="10" t="str">
        <f t="shared" si="169"/>
        <v/>
      </c>
      <c r="C1354" s="10" t="str">
        <f t="shared" si="170"/>
        <v>Afternoon45109</v>
      </c>
      <c r="D1354" s="5" t="str">
        <f>IF('by region'!$C$2="Any","Any",'Fixture list'!W1354)&amp;M1354&amp;IF('by region'!$I$2="Any","Any",N1354)&amp;G1354</f>
        <v>AnyFlatAny45109</v>
      </c>
      <c r="E1354" s="5" t="e">
        <f>IF(I1354=#REF!,'Fixture list'!G1354,"")</f>
        <v>#REF!</v>
      </c>
      <c r="F1354" s="5" t="str">
        <f t="shared" si="171"/>
        <v>451092</v>
      </c>
      <c r="G1354" s="13">
        <v>45109</v>
      </c>
      <c r="H1354" s="14" t="s">
        <v>40</v>
      </c>
      <c r="I1354" s="14" t="s">
        <v>70</v>
      </c>
      <c r="J1354" s="14" t="s">
        <v>9</v>
      </c>
      <c r="K1354" s="14" t="s">
        <v>24</v>
      </c>
      <c r="L1354" s="14" t="s">
        <v>19</v>
      </c>
      <c r="M1354" s="14" t="s">
        <v>25</v>
      </c>
      <c r="N1354" s="14" t="s">
        <v>13</v>
      </c>
      <c r="O1354" s="14" t="s">
        <v>14</v>
      </c>
      <c r="P1354" s="14" t="s">
        <v>906</v>
      </c>
      <c r="Q1354" s="12">
        <f t="shared" si="172"/>
        <v>1</v>
      </c>
      <c r="R1354" s="12" cm="1">
        <f t="array" ref="R1354">SUMPRODUCT(($G$2:$G$3117=G1354)*(Q1354&gt;$Q$2:$Q$3117))+1</f>
        <v>1</v>
      </c>
      <c r="S1354" s="12">
        <f t="shared" si="173"/>
        <v>100805</v>
      </c>
      <c r="T1354" cm="1">
        <f t="array" ref="T1354">SUMPRODUCT(($G$2:$G$3117=G1354)*(S1354&gt;$S$2:$S$3117))+1</f>
        <v>2</v>
      </c>
      <c r="U1354" t="str">
        <f t="shared" si="174"/>
        <v xml:space="preserve">WINDSOR </v>
      </c>
      <c r="V1354">
        <v>0</v>
      </c>
      <c r="W1354" t="s">
        <v>17</v>
      </c>
      <c r="X1354">
        <f t="shared" si="175"/>
        <v>2023</v>
      </c>
    </row>
    <row r="1355" spans="1:24" x14ac:dyDescent="0.25">
      <c r="A1355" s="10" t="str">
        <f t="shared" si="168"/>
        <v/>
      </c>
      <c r="B1355" s="10" t="str">
        <f t="shared" si="169"/>
        <v/>
      </c>
      <c r="C1355" s="10" t="str">
        <f t="shared" si="170"/>
        <v>Evening45110</v>
      </c>
      <c r="D1355" s="5" t="str">
        <f>IF('by region'!$C$2="Any","Any",'Fixture list'!W1355)&amp;M1355&amp;IF('by region'!$I$2="Any","Any",N1355)&amp;G1355</f>
        <v>AnyFlatAny45110</v>
      </c>
      <c r="E1355" s="5" t="e">
        <f>IF(I1355=#REF!,'Fixture list'!G1355,"")</f>
        <v>#REF!</v>
      </c>
      <c r="F1355" s="5" t="str">
        <f t="shared" si="171"/>
        <v>451104</v>
      </c>
      <c r="G1355" s="13">
        <v>45110</v>
      </c>
      <c r="H1355" s="14" t="s">
        <v>42</v>
      </c>
      <c r="I1355" s="14" t="s">
        <v>70</v>
      </c>
      <c r="J1355" s="14" t="s">
        <v>80</v>
      </c>
      <c r="K1355" s="14" t="s">
        <v>24</v>
      </c>
      <c r="L1355" s="14" t="s">
        <v>19</v>
      </c>
      <c r="M1355" s="14" t="s">
        <v>25</v>
      </c>
      <c r="N1355" s="14" t="s">
        <v>13</v>
      </c>
      <c r="O1355" s="14" t="s">
        <v>14</v>
      </c>
      <c r="P1355" s="14" t="s">
        <v>911</v>
      </c>
      <c r="Q1355" s="12">
        <f t="shared" si="172"/>
        <v>2</v>
      </c>
      <c r="R1355" s="12" cm="1">
        <f t="array" ref="R1355">SUMPRODUCT(($G$2:$G$3117=G1355)*(Q1355&gt;$Q$2:$Q$3117))+1</f>
        <v>3</v>
      </c>
      <c r="S1355" s="12">
        <f t="shared" si="173"/>
        <v>301729</v>
      </c>
      <c r="T1355" cm="1">
        <f t="array" ref="T1355">SUMPRODUCT(($G$2:$G$3117=G1355)*(S1355&gt;$S$2:$S$3117))+1</f>
        <v>4</v>
      </c>
      <c r="U1355" t="str">
        <f t="shared" si="174"/>
        <v>WINDSOR †</v>
      </c>
      <c r="V1355">
        <v>0</v>
      </c>
      <c r="W1355" t="s">
        <v>19</v>
      </c>
      <c r="X1355">
        <f t="shared" si="175"/>
        <v>2023</v>
      </c>
    </row>
    <row r="1356" spans="1:24" x14ac:dyDescent="0.25">
      <c r="A1356" s="10" t="str">
        <f t="shared" si="168"/>
        <v/>
      </c>
      <c r="B1356" s="10" t="str">
        <f t="shared" si="169"/>
        <v/>
      </c>
      <c r="C1356" s="10" t="str">
        <f t="shared" si="170"/>
        <v>Evening45124</v>
      </c>
      <c r="D1356" s="5" t="str">
        <f>IF('by region'!$C$2="Any","Any",'Fixture list'!W1356)&amp;M1356&amp;IF('by region'!$I$2="Any","Any",N1356)&amp;G1356</f>
        <v>AnyFlatAny45124</v>
      </c>
      <c r="E1356" s="5" t="e">
        <f>IF(I1356=#REF!,'Fixture list'!G1356,"")</f>
        <v>#REF!</v>
      </c>
      <c r="F1356" s="5" t="str">
        <f t="shared" si="171"/>
        <v>451243</v>
      </c>
      <c r="G1356" s="13">
        <v>45124</v>
      </c>
      <c r="H1356" s="14" t="s">
        <v>42</v>
      </c>
      <c r="I1356" s="14" t="s">
        <v>70</v>
      </c>
      <c r="J1356" s="14" t="s">
        <v>80</v>
      </c>
      <c r="K1356" s="14" t="s">
        <v>24</v>
      </c>
      <c r="L1356" s="14" t="s">
        <v>19</v>
      </c>
      <c r="M1356" s="14" t="s">
        <v>25</v>
      </c>
      <c r="N1356" s="14" t="s">
        <v>13</v>
      </c>
      <c r="O1356" s="14" t="s">
        <v>14</v>
      </c>
      <c r="P1356" s="14" t="s">
        <v>973</v>
      </c>
      <c r="Q1356" s="12">
        <f t="shared" si="172"/>
        <v>2</v>
      </c>
      <c r="R1356" s="12" cm="1">
        <f t="array" ref="R1356">SUMPRODUCT(($G$2:$G$3117=G1356)*(Q1356&gt;$Q$2:$Q$3117))+1</f>
        <v>3</v>
      </c>
      <c r="S1356" s="12">
        <f t="shared" si="173"/>
        <v>301731</v>
      </c>
      <c r="T1356" cm="1">
        <f t="array" ref="T1356">SUMPRODUCT(($G$2:$G$3117=G1356)*(S1356&gt;$S$2:$S$3117))+1</f>
        <v>3</v>
      </c>
      <c r="U1356" t="str">
        <f t="shared" si="174"/>
        <v>WINDSOR †</v>
      </c>
      <c r="V1356">
        <v>0</v>
      </c>
      <c r="W1356" t="s">
        <v>17</v>
      </c>
      <c r="X1356">
        <f t="shared" si="175"/>
        <v>2023</v>
      </c>
    </row>
    <row r="1357" spans="1:24" x14ac:dyDescent="0.25">
      <c r="A1357" s="10" t="str">
        <f t="shared" si="168"/>
        <v/>
      </c>
      <c r="B1357" s="10" t="str">
        <f t="shared" si="169"/>
        <v/>
      </c>
      <c r="C1357" s="10" t="str">
        <f t="shared" si="170"/>
        <v>Evening45131</v>
      </c>
      <c r="D1357" s="5" t="str">
        <f>IF('by region'!$C$2="Any","Any",'Fixture list'!W1357)&amp;M1357&amp;IF('by region'!$I$2="Any","Any",N1357)&amp;G1357</f>
        <v>AnyFlatAny45131</v>
      </c>
      <c r="E1357" s="5" t="e">
        <f>IF(I1357=#REF!,'Fixture list'!G1357,"")</f>
        <v>#REF!</v>
      </c>
      <c r="F1357" s="5" t="str">
        <f t="shared" si="171"/>
        <v>451314</v>
      </c>
      <c r="G1357" s="13">
        <v>45131</v>
      </c>
      <c r="H1357" s="14" t="s">
        <v>42</v>
      </c>
      <c r="I1357" s="14" t="s">
        <v>70</v>
      </c>
      <c r="J1357" s="14" t="s">
        <v>80</v>
      </c>
      <c r="K1357" s="14" t="s">
        <v>24</v>
      </c>
      <c r="L1357" s="14" t="s">
        <v>19</v>
      </c>
      <c r="M1357" s="14" t="s">
        <v>25</v>
      </c>
      <c r="N1357" s="14" t="s">
        <v>13</v>
      </c>
      <c r="O1357" s="14" t="s">
        <v>14</v>
      </c>
      <c r="P1357" s="14" t="s">
        <v>1008</v>
      </c>
      <c r="Q1357" s="12">
        <f t="shared" si="172"/>
        <v>2</v>
      </c>
      <c r="R1357" s="12" cm="1">
        <f t="array" ref="R1357">SUMPRODUCT(($G$2:$G$3117=G1357)*(Q1357&gt;$Q$2:$Q$3117))+1</f>
        <v>3</v>
      </c>
      <c r="S1357" s="12">
        <f t="shared" si="173"/>
        <v>310026</v>
      </c>
      <c r="T1357" cm="1">
        <f t="array" ref="T1357">SUMPRODUCT(($G$2:$G$3117=G1357)*(S1357&gt;$S$2:$S$3117))+1</f>
        <v>4</v>
      </c>
      <c r="U1357" t="str">
        <f t="shared" si="174"/>
        <v>WINDSOR †</v>
      </c>
      <c r="V1357">
        <v>0</v>
      </c>
      <c r="W1357" t="s">
        <v>19</v>
      </c>
      <c r="X1357">
        <f t="shared" si="175"/>
        <v>2023</v>
      </c>
    </row>
    <row r="1358" spans="1:24" x14ac:dyDescent="0.25">
      <c r="A1358" s="10" t="str">
        <f t="shared" si="168"/>
        <v/>
      </c>
      <c r="B1358" s="10" t="str">
        <f t="shared" si="169"/>
        <v/>
      </c>
      <c r="C1358" s="10" t="str">
        <f t="shared" si="170"/>
        <v>Evening45136</v>
      </c>
      <c r="D1358" s="5" t="str">
        <f>IF('by region'!$C$2="Any","Any",'Fixture list'!W1358)&amp;M1358&amp;IF('by region'!$I$2="Any","Any",N1358)&amp;G1358</f>
        <v>AnyFlatAny45136</v>
      </c>
      <c r="E1358" s="5" t="e">
        <f>IF(I1358=#REF!,'Fixture list'!G1358,"")</f>
        <v>#REF!</v>
      </c>
      <c r="F1358" s="5" t="str">
        <f t="shared" si="171"/>
        <v>451366</v>
      </c>
      <c r="G1358" s="13">
        <v>45136</v>
      </c>
      <c r="H1358" s="14" t="s">
        <v>37</v>
      </c>
      <c r="I1358" s="14" t="s">
        <v>70</v>
      </c>
      <c r="J1358" s="14" t="s">
        <v>80</v>
      </c>
      <c r="K1358" s="14" t="s">
        <v>24</v>
      </c>
      <c r="L1358" s="14" t="s">
        <v>19</v>
      </c>
      <c r="M1358" s="14" t="s">
        <v>25</v>
      </c>
      <c r="N1358" s="14" t="s">
        <v>13</v>
      </c>
      <c r="O1358" s="14" t="s">
        <v>14</v>
      </c>
      <c r="P1358" s="14" t="s">
        <v>1031</v>
      </c>
      <c r="Q1358" s="12">
        <f t="shared" si="172"/>
        <v>2</v>
      </c>
      <c r="R1358" s="12" cm="1">
        <f t="array" ref="R1358">SUMPRODUCT(($G$2:$G$3117=G1358)*(Q1358&gt;$Q$2:$Q$3117))+1</f>
        <v>5</v>
      </c>
      <c r="S1358" s="12">
        <f t="shared" si="173"/>
        <v>510357</v>
      </c>
      <c r="T1358" cm="1">
        <f t="array" ref="T1358">SUMPRODUCT(($G$2:$G$3117=G1358)*(S1358&gt;$S$2:$S$3117))+1</f>
        <v>6</v>
      </c>
      <c r="U1358" t="str">
        <f t="shared" si="174"/>
        <v>WINDSOR †</v>
      </c>
      <c r="V1358">
        <v>0</v>
      </c>
      <c r="W1358" t="s">
        <v>17</v>
      </c>
      <c r="X1358">
        <f t="shared" si="175"/>
        <v>2023</v>
      </c>
    </row>
    <row r="1359" spans="1:24" x14ac:dyDescent="0.25">
      <c r="A1359" s="10" t="str">
        <f t="shared" si="168"/>
        <v/>
      </c>
      <c r="B1359" s="10" t="str">
        <f t="shared" si="169"/>
        <v/>
      </c>
      <c r="C1359" s="10" t="str">
        <f t="shared" si="170"/>
        <v>Evening45145</v>
      </c>
      <c r="D1359" s="5" t="str">
        <f>IF('by region'!$C$2="Any","Any",'Fixture list'!W1359)&amp;M1359&amp;IF('by region'!$I$2="Any","Any",N1359)&amp;G1359</f>
        <v>AnyFlatAny45145</v>
      </c>
      <c r="E1359" s="5" t="e">
        <f>IF(I1359=#REF!,'Fixture list'!G1359,"")</f>
        <v>#REF!</v>
      </c>
      <c r="F1359" s="5" t="str">
        <f t="shared" si="171"/>
        <v>451454</v>
      </c>
      <c r="G1359" s="13">
        <v>45145</v>
      </c>
      <c r="H1359" s="14" t="s">
        <v>42</v>
      </c>
      <c r="I1359" s="14" t="s">
        <v>70</v>
      </c>
      <c r="J1359" s="14" t="s">
        <v>80</v>
      </c>
      <c r="K1359" s="14" t="s">
        <v>24</v>
      </c>
      <c r="L1359" s="14" t="s">
        <v>19</v>
      </c>
      <c r="M1359" s="14" t="s">
        <v>25</v>
      </c>
      <c r="N1359" s="14" t="s">
        <v>13</v>
      </c>
      <c r="O1359" s="14" t="s">
        <v>14</v>
      </c>
      <c r="P1359" s="14" t="s">
        <v>1074</v>
      </c>
      <c r="Q1359" s="12">
        <f t="shared" si="172"/>
        <v>2</v>
      </c>
      <c r="R1359" s="12" cm="1">
        <f t="array" ref="R1359">SUMPRODUCT(($G$2:$G$3117=G1359)*(Q1359&gt;$Q$2:$Q$3117))+1</f>
        <v>3</v>
      </c>
      <c r="S1359" s="12">
        <f t="shared" si="173"/>
        <v>301734</v>
      </c>
      <c r="T1359" cm="1">
        <f t="array" ref="T1359">SUMPRODUCT(($G$2:$G$3117=G1359)*(S1359&gt;$S$2:$S$3117))+1</f>
        <v>4</v>
      </c>
      <c r="U1359" t="str">
        <f t="shared" si="174"/>
        <v>WINDSOR †</v>
      </c>
      <c r="V1359">
        <v>0</v>
      </c>
      <c r="W1359" t="s">
        <v>11</v>
      </c>
      <c r="X1359">
        <f t="shared" si="175"/>
        <v>2023</v>
      </c>
    </row>
    <row r="1360" spans="1:24" x14ac:dyDescent="0.25">
      <c r="A1360" s="10" t="str">
        <f t="shared" si="168"/>
        <v/>
      </c>
      <c r="B1360" s="10" t="str">
        <f t="shared" si="169"/>
        <v/>
      </c>
      <c r="C1360" s="10" t="str">
        <f t="shared" si="170"/>
        <v>Afternoon45151</v>
      </c>
      <c r="D1360" s="5" t="str">
        <f>IF('by region'!$C$2="Any","Any",'Fixture list'!W1360)&amp;M1360&amp;IF('by region'!$I$2="Any","Any",N1360)&amp;G1360</f>
        <v>AnyFlatAny45151</v>
      </c>
      <c r="E1360" s="5" t="e">
        <f>IF(I1360=#REF!,'Fixture list'!G1360,"")</f>
        <v>#REF!</v>
      </c>
      <c r="F1360" s="5" t="str">
        <f t="shared" si="171"/>
        <v>451511</v>
      </c>
      <c r="G1360" s="13">
        <v>45151</v>
      </c>
      <c r="H1360" s="14" t="s">
        <v>40</v>
      </c>
      <c r="I1360" s="14" t="s">
        <v>70</v>
      </c>
      <c r="J1360" s="14" t="s">
        <v>9</v>
      </c>
      <c r="K1360" s="14" t="s">
        <v>24</v>
      </c>
      <c r="L1360" s="14" t="s">
        <v>19</v>
      </c>
      <c r="M1360" s="14" t="s">
        <v>25</v>
      </c>
      <c r="N1360" s="14" t="s">
        <v>13</v>
      </c>
      <c r="O1360" s="14" t="s">
        <v>14</v>
      </c>
      <c r="P1360" s="14" t="s">
        <v>1101</v>
      </c>
      <c r="Q1360" s="12">
        <f t="shared" si="172"/>
        <v>1</v>
      </c>
      <c r="R1360" s="12" cm="1">
        <f t="array" ref="R1360">SUMPRODUCT(($G$2:$G$3117=G1360)*(Q1360&gt;$Q$2:$Q$3117))+1</f>
        <v>1</v>
      </c>
      <c r="S1360" s="12">
        <f t="shared" si="173"/>
        <v>101070</v>
      </c>
      <c r="T1360" cm="1">
        <f t="array" ref="T1360">SUMPRODUCT(($G$2:$G$3117=G1360)*(S1360&gt;$S$2:$S$3117))+1</f>
        <v>1</v>
      </c>
      <c r="U1360" t="str">
        <f t="shared" si="174"/>
        <v xml:space="preserve">WINDSOR </v>
      </c>
      <c r="V1360">
        <v>0</v>
      </c>
      <c r="W1360" t="s">
        <v>30</v>
      </c>
      <c r="X1360">
        <f t="shared" si="175"/>
        <v>2023</v>
      </c>
    </row>
    <row r="1361" spans="1:24" x14ac:dyDescent="0.25">
      <c r="A1361" s="10" t="str">
        <f t="shared" si="168"/>
        <v/>
      </c>
      <c r="B1361" s="10" t="str">
        <f t="shared" si="169"/>
        <v/>
      </c>
      <c r="C1361" s="10" t="str">
        <f t="shared" si="170"/>
        <v>Evening45152</v>
      </c>
      <c r="D1361" s="5" t="str">
        <f>IF('by region'!$C$2="Any","Any",'Fixture list'!W1361)&amp;M1361&amp;IF('by region'!$I$2="Any","Any",N1361)&amp;G1361</f>
        <v>AnyFlatAny45152</v>
      </c>
      <c r="E1361" s="5" t="e">
        <f>IF(I1361=#REF!,'Fixture list'!G1361,"")</f>
        <v>#REF!</v>
      </c>
      <c r="F1361" s="5" t="str">
        <f t="shared" si="171"/>
        <v>451524</v>
      </c>
      <c r="G1361" s="13">
        <v>45152</v>
      </c>
      <c r="H1361" s="14" t="s">
        <v>42</v>
      </c>
      <c r="I1361" s="14" t="s">
        <v>70</v>
      </c>
      <c r="J1361" s="14" t="s">
        <v>80</v>
      </c>
      <c r="K1361" s="14" t="s">
        <v>24</v>
      </c>
      <c r="L1361" s="14" t="s">
        <v>19</v>
      </c>
      <c r="M1361" s="14" t="s">
        <v>25</v>
      </c>
      <c r="N1361" s="14" t="s">
        <v>13</v>
      </c>
      <c r="O1361" s="14" t="s">
        <v>14</v>
      </c>
      <c r="P1361" s="14" t="s">
        <v>1103</v>
      </c>
      <c r="Q1361" s="12">
        <f t="shared" si="172"/>
        <v>2</v>
      </c>
      <c r="R1361" s="12" cm="1">
        <f t="array" ref="R1361">SUMPRODUCT(($G$2:$G$3117=G1361)*(Q1361&gt;$Q$2:$Q$3117))+1</f>
        <v>3</v>
      </c>
      <c r="S1361" s="12">
        <f t="shared" si="173"/>
        <v>301735</v>
      </c>
      <c r="T1361" cm="1">
        <f t="array" ref="T1361">SUMPRODUCT(($G$2:$G$3117=G1361)*(S1361&gt;$S$2:$S$3117))+1</f>
        <v>4</v>
      </c>
      <c r="U1361" t="str">
        <f t="shared" si="174"/>
        <v>WINDSOR †</v>
      </c>
      <c r="V1361">
        <v>0</v>
      </c>
      <c r="W1361" t="s">
        <v>11</v>
      </c>
      <c r="X1361">
        <f t="shared" si="175"/>
        <v>2023</v>
      </c>
    </row>
    <row r="1362" spans="1:24" x14ac:dyDescent="0.25">
      <c r="A1362" s="10" t="str">
        <f t="shared" si="168"/>
        <v/>
      </c>
      <c r="B1362" s="10" t="str">
        <f t="shared" si="169"/>
        <v/>
      </c>
      <c r="C1362" s="10" t="str">
        <f t="shared" si="170"/>
        <v>Evening45159</v>
      </c>
      <c r="D1362" s="5" t="str">
        <f>IF('by region'!$C$2="Any","Any",'Fixture list'!W1362)&amp;M1362&amp;IF('by region'!$I$2="Any","Any",N1362)&amp;G1362</f>
        <v>AnyFlatAny45159</v>
      </c>
      <c r="E1362" s="5" t="e">
        <f>IF(I1362=#REF!,'Fixture list'!G1362,"")</f>
        <v>#REF!</v>
      </c>
      <c r="F1362" s="5" t="str">
        <f t="shared" si="171"/>
        <v>451594</v>
      </c>
      <c r="G1362" s="13">
        <v>45159</v>
      </c>
      <c r="H1362" s="14" t="s">
        <v>42</v>
      </c>
      <c r="I1362" s="14" t="s">
        <v>70</v>
      </c>
      <c r="J1362" s="14" t="s">
        <v>80</v>
      </c>
      <c r="K1362" s="14" t="s">
        <v>24</v>
      </c>
      <c r="L1362" s="14" t="s">
        <v>19</v>
      </c>
      <c r="M1362" s="14" t="s">
        <v>25</v>
      </c>
      <c r="N1362" s="14" t="s">
        <v>13</v>
      </c>
      <c r="O1362" s="14" t="s">
        <v>14</v>
      </c>
      <c r="P1362" s="14" t="s">
        <v>1136</v>
      </c>
      <c r="Q1362" s="12">
        <f t="shared" si="172"/>
        <v>2</v>
      </c>
      <c r="R1362" s="12" cm="1">
        <f t="array" ref="R1362">SUMPRODUCT(($G$2:$G$3117=G1362)*(Q1362&gt;$Q$2:$Q$3117))+1</f>
        <v>3</v>
      </c>
      <c r="S1362" s="12">
        <f t="shared" si="173"/>
        <v>301723</v>
      </c>
      <c r="T1362" cm="1">
        <f t="array" ref="T1362">SUMPRODUCT(($G$2:$G$3117=G1362)*(S1362&gt;$S$2:$S$3117))+1</f>
        <v>4</v>
      </c>
      <c r="U1362" t="str">
        <f t="shared" si="174"/>
        <v>WINDSOR †</v>
      </c>
      <c r="V1362">
        <v>0</v>
      </c>
      <c r="W1362" t="s">
        <v>17</v>
      </c>
      <c r="X1362">
        <f t="shared" si="175"/>
        <v>2023</v>
      </c>
    </row>
    <row r="1363" spans="1:24" x14ac:dyDescent="0.25">
      <c r="A1363" s="10" t="str">
        <f t="shared" si="168"/>
        <v/>
      </c>
      <c r="B1363" s="10" t="str">
        <f t="shared" si="169"/>
        <v/>
      </c>
      <c r="C1363" s="10" t="str">
        <f t="shared" si="170"/>
        <v>Evening45164</v>
      </c>
      <c r="D1363" s="5" t="str">
        <f>IF('by region'!$C$2="Any","Any",'Fixture list'!W1363)&amp;M1363&amp;IF('by region'!$I$2="Any","Any",N1363)&amp;G1363</f>
        <v>AnyFlatAny45164</v>
      </c>
      <c r="E1363" s="5" t="e">
        <f>IF(I1363=#REF!,'Fixture list'!G1363,"")</f>
        <v>#REF!</v>
      </c>
      <c r="F1363" s="5" t="str">
        <f t="shared" si="171"/>
        <v>451646</v>
      </c>
      <c r="G1363" s="13">
        <v>45164</v>
      </c>
      <c r="H1363" s="14" t="s">
        <v>37</v>
      </c>
      <c r="I1363" s="14" t="s">
        <v>70</v>
      </c>
      <c r="J1363" s="14" t="s">
        <v>80</v>
      </c>
      <c r="K1363" s="14" t="s">
        <v>24</v>
      </c>
      <c r="L1363" s="14" t="s">
        <v>11</v>
      </c>
      <c r="M1363" s="14" t="s">
        <v>25</v>
      </c>
      <c r="N1363" s="14" t="s">
        <v>13</v>
      </c>
      <c r="O1363" s="14" t="s">
        <v>14</v>
      </c>
      <c r="P1363" s="14" t="s">
        <v>1159</v>
      </c>
      <c r="Q1363" s="12">
        <f t="shared" si="172"/>
        <v>2</v>
      </c>
      <c r="R1363" s="12" cm="1">
        <f t="array" ref="R1363">SUMPRODUCT(($G$2:$G$3117=G1363)*(Q1363&gt;$Q$2:$Q$3117))+1</f>
        <v>5</v>
      </c>
      <c r="S1363" s="12">
        <f t="shared" si="173"/>
        <v>501737</v>
      </c>
      <c r="T1363" cm="1">
        <f t="array" ref="T1363">SUMPRODUCT(($G$2:$G$3117=G1363)*(S1363&gt;$S$2:$S$3117))+1</f>
        <v>6</v>
      </c>
      <c r="U1363" t="str">
        <f t="shared" si="174"/>
        <v>WINDSOR †</v>
      </c>
      <c r="V1363">
        <v>0</v>
      </c>
      <c r="W1363" t="s">
        <v>30</v>
      </c>
      <c r="X1363">
        <f t="shared" si="175"/>
        <v>2023</v>
      </c>
    </row>
    <row r="1364" spans="1:24" x14ac:dyDescent="0.25">
      <c r="A1364" s="10" t="str">
        <f t="shared" si="168"/>
        <v/>
      </c>
      <c r="B1364" s="10" t="str">
        <f t="shared" si="169"/>
        <v/>
      </c>
      <c r="C1364" s="10" t="str">
        <f t="shared" si="170"/>
        <v>Afternoon45208</v>
      </c>
      <c r="D1364" s="5" t="str">
        <f>IF('by region'!$C$2="Any","Any",'Fixture list'!W1364)&amp;M1364&amp;IF('by region'!$I$2="Any","Any",N1364)&amp;G1364</f>
        <v>AnyFlatAny45208</v>
      </c>
      <c r="E1364" s="5" t="e">
        <f>IF(I1364=#REF!,'Fixture list'!G1364,"")</f>
        <v>#REF!</v>
      </c>
      <c r="F1364" s="5" t="str">
        <f t="shared" si="171"/>
        <v>452082</v>
      </c>
      <c r="G1364" s="13">
        <v>45208</v>
      </c>
      <c r="H1364" s="14" t="s">
        <v>42</v>
      </c>
      <c r="I1364" s="14" t="s">
        <v>70</v>
      </c>
      <c r="J1364" s="14" t="s">
        <v>9</v>
      </c>
      <c r="K1364" s="14" t="s">
        <v>24</v>
      </c>
      <c r="L1364" s="14" t="s">
        <v>17</v>
      </c>
      <c r="M1364" s="14" t="s">
        <v>25</v>
      </c>
      <c r="N1364" s="14" t="s">
        <v>13</v>
      </c>
      <c r="O1364" s="14" t="s">
        <v>14</v>
      </c>
      <c r="P1364" s="14" t="s">
        <v>1340</v>
      </c>
      <c r="Q1364" s="12">
        <f t="shared" si="172"/>
        <v>1</v>
      </c>
      <c r="R1364" s="12" cm="1">
        <f t="array" ref="R1364">SUMPRODUCT(($G$2:$G$3117=G1364)*(Q1364&gt;$Q$2:$Q$3117))+1</f>
        <v>1</v>
      </c>
      <c r="S1364" s="12">
        <f t="shared" si="173"/>
        <v>101722</v>
      </c>
      <c r="T1364" cm="1">
        <f t="array" ref="T1364">SUMPRODUCT(($G$2:$G$3117=G1364)*(S1364&gt;$S$2:$S$3117))+1</f>
        <v>2</v>
      </c>
      <c r="U1364" t="str">
        <f t="shared" si="174"/>
        <v xml:space="preserve">WINDSOR </v>
      </c>
      <c r="V1364">
        <v>0</v>
      </c>
      <c r="W1364" t="s">
        <v>17</v>
      </c>
      <c r="X1364">
        <f t="shared" si="175"/>
        <v>2023</v>
      </c>
    </row>
    <row r="1365" spans="1:24" x14ac:dyDescent="0.25">
      <c r="A1365" s="10" t="str">
        <f t="shared" si="168"/>
        <v/>
      </c>
      <c r="B1365" s="10" t="str">
        <f t="shared" si="169"/>
        <v/>
      </c>
      <c r="C1365" s="10" t="str">
        <f t="shared" si="170"/>
        <v>Afternoon45215</v>
      </c>
      <c r="D1365" s="5" t="str">
        <f>IF('by region'!$C$2="Any","Any",'Fixture list'!W1365)&amp;M1365&amp;IF('by region'!$I$2="Any","Any",N1365)&amp;G1365</f>
        <v>AnyFlatAny45215</v>
      </c>
      <c r="E1365" s="5" t="e">
        <f>IF(I1365=#REF!,'Fixture list'!G1365,"")</f>
        <v>#REF!</v>
      </c>
      <c r="F1365" s="5" t="str">
        <f t="shared" si="171"/>
        <v>452152</v>
      </c>
      <c r="G1365" s="13">
        <v>45215</v>
      </c>
      <c r="H1365" s="14" t="s">
        <v>42</v>
      </c>
      <c r="I1365" s="14" t="s">
        <v>70</v>
      </c>
      <c r="J1365" s="14" t="s">
        <v>9</v>
      </c>
      <c r="K1365" s="14" t="s">
        <v>24</v>
      </c>
      <c r="L1365" s="14" t="s">
        <v>17</v>
      </c>
      <c r="M1365" s="14" t="s">
        <v>25</v>
      </c>
      <c r="N1365" s="14" t="s">
        <v>13</v>
      </c>
      <c r="O1365" s="14" t="s">
        <v>14</v>
      </c>
      <c r="P1365" s="14" t="s">
        <v>1367</v>
      </c>
      <c r="Q1365" s="12">
        <f t="shared" si="172"/>
        <v>1</v>
      </c>
      <c r="R1365" s="12" cm="1">
        <f t="array" ref="R1365">SUMPRODUCT(($G$2:$G$3117=G1365)*(Q1365&gt;$Q$2:$Q$3117))+1</f>
        <v>1</v>
      </c>
      <c r="S1365" s="12">
        <f t="shared" si="173"/>
        <v>101739</v>
      </c>
      <c r="T1365" cm="1">
        <f t="array" ref="T1365">SUMPRODUCT(($G$2:$G$3117=G1365)*(S1365&gt;$S$2:$S$3117))+1</f>
        <v>2</v>
      </c>
      <c r="U1365" t="str">
        <f t="shared" si="174"/>
        <v xml:space="preserve">WINDSOR </v>
      </c>
      <c r="V1365">
        <v>0</v>
      </c>
      <c r="W1365" t="s">
        <v>11</v>
      </c>
      <c r="X1365">
        <f t="shared" si="175"/>
        <v>2023</v>
      </c>
    </row>
    <row r="1366" spans="1:24" x14ac:dyDescent="0.25">
      <c r="A1366" s="10" t="str">
        <f t="shared" si="168"/>
        <v/>
      </c>
      <c r="B1366" s="10" t="str">
        <f t="shared" si="169"/>
        <v/>
      </c>
      <c r="C1366" s="10" t="str">
        <f t="shared" si="170"/>
        <v>Afternoon45222</v>
      </c>
      <c r="D1366" s="5" t="str">
        <f>IF('by region'!$C$2="Any","Any",'Fixture list'!W1366)&amp;M1366&amp;IF('by region'!$I$2="Any","Any",N1366)&amp;G1366</f>
        <v>AnyFlatAny45222</v>
      </c>
      <c r="E1366" s="5" t="e">
        <f>IF(I1366=#REF!,'Fixture list'!G1366,"")</f>
        <v>#REF!</v>
      </c>
      <c r="F1366" s="5" t="str">
        <f t="shared" si="171"/>
        <v>452223</v>
      </c>
      <c r="G1366" s="13">
        <v>45222</v>
      </c>
      <c r="H1366" s="14" t="s">
        <v>42</v>
      </c>
      <c r="I1366" s="14" t="s">
        <v>70</v>
      </c>
      <c r="J1366" s="14" t="s">
        <v>9</v>
      </c>
      <c r="K1366" s="14" t="s">
        <v>24</v>
      </c>
      <c r="L1366" s="14" t="s">
        <v>19</v>
      </c>
      <c r="M1366" s="14" t="s">
        <v>25</v>
      </c>
      <c r="N1366" s="14" t="s">
        <v>13</v>
      </c>
      <c r="O1366" s="14" t="s">
        <v>14</v>
      </c>
      <c r="P1366" s="14" t="s">
        <v>1396</v>
      </c>
      <c r="Q1366" s="12">
        <f t="shared" si="172"/>
        <v>1</v>
      </c>
      <c r="R1366" s="12" cm="1">
        <f t="array" ref="R1366">SUMPRODUCT(($G$2:$G$3117=G1366)*(Q1366&gt;$Q$2:$Q$3117))+1</f>
        <v>1</v>
      </c>
      <c r="S1366" s="12">
        <f t="shared" si="173"/>
        <v>101499</v>
      </c>
      <c r="T1366" cm="1">
        <f t="array" ref="T1366">SUMPRODUCT(($G$2:$G$3117=G1366)*(S1366&gt;$S$2:$S$3117))+1</f>
        <v>3</v>
      </c>
      <c r="U1366" t="str">
        <f t="shared" si="174"/>
        <v xml:space="preserve">WINDSOR </v>
      </c>
      <c r="V1366">
        <v>0</v>
      </c>
      <c r="W1366" t="s">
        <v>30</v>
      </c>
      <c r="X1366">
        <f t="shared" si="175"/>
        <v>2023</v>
      </c>
    </row>
    <row r="1367" spans="1:24" x14ac:dyDescent="0.25">
      <c r="A1367" s="10" t="str">
        <f t="shared" si="168"/>
        <v/>
      </c>
      <c r="B1367" s="10" t="str">
        <f t="shared" si="169"/>
        <v/>
      </c>
      <c r="C1367" s="10" t="str">
        <f t="shared" si="170"/>
        <v>Afternoon44931</v>
      </c>
      <c r="D1367" s="5" t="str">
        <f>IF('by region'!$C$2="Any","Any",'Fixture list'!W1367)&amp;M1367&amp;IF('by region'!$I$2="Any","Any",N1367)&amp;G1367</f>
        <v>AnyFlatAny44931</v>
      </c>
      <c r="E1367" s="5" t="e">
        <f>IF(I1367=#REF!,'Fixture list'!G1367,"")</f>
        <v>#REF!</v>
      </c>
      <c r="F1367" s="5" t="str">
        <f t="shared" si="171"/>
        <v>449311</v>
      </c>
      <c r="G1367" s="13">
        <v>44931</v>
      </c>
      <c r="H1367" s="14" t="s">
        <v>34</v>
      </c>
      <c r="I1367" s="14" t="s">
        <v>43</v>
      </c>
      <c r="J1367" s="14" t="s">
        <v>9</v>
      </c>
      <c r="K1367" s="14" t="s">
        <v>30</v>
      </c>
      <c r="L1367" s="14" t="s">
        <v>30</v>
      </c>
      <c r="M1367" s="14" t="s">
        <v>25</v>
      </c>
      <c r="N1367" s="14" t="s">
        <v>30</v>
      </c>
      <c r="O1367" s="14" t="s">
        <v>21</v>
      </c>
      <c r="P1367" s="14" t="s">
        <v>177</v>
      </c>
      <c r="Q1367" s="12">
        <f t="shared" si="172"/>
        <v>1</v>
      </c>
      <c r="R1367" s="12" cm="1">
        <f t="array" ref="R1367">SUMPRODUCT(($G$2:$G$3117=G1367)*(Q1367&gt;$Q$2:$Q$3117))+1</f>
        <v>1</v>
      </c>
      <c r="S1367" s="12">
        <f t="shared" si="173"/>
        <v>101780</v>
      </c>
      <c r="T1367" cm="1">
        <f t="array" ref="T1367">SUMPRODUCT(($G$2:$G$3117=G1367)*(S1367&gt;$S$2:$S$3117))+1</f>
        <v>1</v>
      </c>
      <c r="U1367" t="str">
        <f t="shared" si="174"/>
        <v xml:space="preserve">WOLVERHAMPTON </v>
      </c>
      <c r="V1367">
        <v>0</v>
      </c>
      <c r="W1367" t="s">
        <v>19</v>
      </c>
      <c r="X1367">
        <f t="shared" si="175"/>
        <v>2023</v>
      </c>
    </row>
    <row r="1368" spans="1:24" x14ac:dyDescent="0.25">
      <c r="A1368" s="10" t="str">
        <f t="shared" si="168"/>
        <v/>
      </c>
      <c r="B1368" s="10" t="str">
        <f t="shared" si="169"/>
        <v/>
      </c>
      <c r="C1368" s="10" t="str">
        <f t="shared" si="170"/>
        <v>Floodlit44935</v>
      </c>
      <c r="D1368" s="5" t="str">
        <f>IF('by region'!$C$2="Any","Any",'Fixture list'!W1368)&amp;M1368&amp;IF('by region'!$I$2="Any","Any",N1368)&amp;G1368</f>
        <v>AnyFlatAny44935</v>
      </c>
      <c r="E1368" s="5" t="e">
        <f>IF(I1368=#REF!,'Fixture list'!G1368,"")</f>
        <v>#REF!</v>
      </c>
      <c r="F1368" s="5" t="str">
        <f t="shared" si="171"/>
        <v>449353</v>
      </c>
      <c r="G1368" s="13">
        <v>44935</v>
      </c>
      <c r="H1368" s="14" t="s">
        <v>42</v>
      </c>
      <c r="I1368" s="14" t="s">
        <v>43</v>
      </c>
      <c r="J1368" s="14" t="s">
        <v>32</v>
      </c>
      <c r="K1368" s="14" t="s">
        <v>24</v>
      </c>
      <c r="L1368" s="14" t="s">
        <v>17</v>
      </c>
      <c r="M1368" s="14" t="s">
        <v>25</v>
      </c>
      <c r="N1368" s="14" t="s">
        <v>26</v>
      </c>
      <c r="O1368" s="14" t="s">
        <v>14</v>
      </c>
      <c r="P1368" s="14" t="s">
        <v>194</v>
      </c>
      <c r="Q1368" s="12">
        <f t="shared" si="172"/>
        <v>3</v>
      </c>
      <c r="R1368" s="12" cm="1">
        <f t="array" ref="R1368">SUMPRODUCT(($G$2:$G$3117=G1368)*(Q1368&gt;$Q$2:$Q$3117))+1</f>
        <v>3</v>
      </c>
      <c r="S1368" s="12">
        <f t="shared" si="173"/>
        <v>301032</v>
      </c>
      <c r="T1368" cm="1">
        <f t="array" ref="T1368">SUMPRODUCT(($G$2:$G$3117=G1368)*(S1368&gt;$S$2:$S$3117))+1</f>
        <v>3</v>
      </c>
      <c r="U1368" t="str">
        <f t="shared" si="174"/>
        <v>WOLVERHAMPTON #</v>
      </c>
      <c r="V1368">
        <v>0</v>
      </c>
      <c r="W1368" t="s">
        <v>19</v>
      </c>
      <c r="X1368">
        <f t="shared" si="175"/>
        <v>2023</v>
      </c>
    </row>
    <row r="1369" spans="1:24" x14ac:dyDescent="0.25">
      <c r="A1369" s="10" t="str">
        <f t="shared" si="168"/>
        <v/>
      </c>
      <c r="B1369" s="10" t="str">
        <f t="shared" si="169"/>
        <v/>
      </c>
      <c r="C1369" s="10" t="str">
        <f t="shared" si="170"/>
        <v>Floodlit44942</v>
      </c>
      <c r="D1369" s="5" t="str">
        <f>IF('by region'!$C$2="Any","Any",'Fixture list'!W1369)&amp;M1369&amp;IF('by region'!$I$2="Any","Any",N1369)&amp;G1369</f>
        <v>AnyFlatAny44942</v>
      </c>
      <c r="E1369" s="5" t="e">
        <f>IF(I1369=#REF!,'Fixture list'!G1369,"")</f>
        <v>#REF!</v>
      </c>
      <c r="F1369" s="5" t="str">
        <f t="shared" si="171"/>
        <v>449423</v>
      </c>
      <c r="G1369" s="13">
        <v>44942</v>
      </c>
      <c r="H1369" s="14" t="s">
        <v>42</v>
      </c>
      <c r="I1369" s="14" t="s">
        <v>43</v>
      </c>
      <c r="J1369" s="14" t="s">
        <v>32</v>
      </c>
      <c r="K1369" s="14" t="s">
        <v>24</v>
      </c>
      <c r="L1369" s="14" t="s">
        <v>17</v>
      </c>
      <c r="M1369" s="14" t="s">
        <v>25</v>
      </c>
      <c r="N1369" s="14" t="s">
        <v>26</v>
      </c>
      <c r="O1369" s="14" t="s">
        <v>14</v>
      </c>
      <c r="P1369" s="14" t="s">
        <v>217</v>
      </c>
      <c r="Q1369" s="12">
        <f t="shared" si="172"/>
        <v>3</v>
      </c>
      <c r="R1369" s="12" cm="1">
        <f t="array" ref="R1369">SUMPRODUCT(($G$2:$G$3117=G1369)*(Q1369&gt;$Q$2:$Q$3117))+1</f>
        <v>3</v>
      </c>
      <c r="S1369" s="12">
        <f t="shared" si="173"/>
        <v>301037</v>
      </c>
      <c r="T1369" cm="1">
        <f t="array" ref="T1369">SUMPRODUCT(($G$2:$G$3117=G1369)*(S1369&gt;$S$2:$S$3117))+1</f>
        <v>3</v>
      </c>
      <c r="U1369" t="str">
        <f t="shared" si="174"/>
        <v>WOLVERHAMPTON #</v>
      </c>
      <c r="V1369">
        <v>0</v>
      </c>
      <c r="W1369" t="s">
        <v>11</v>
      </c>
      <c r="X1369">
        <f t="shared" si="175"/>
        <v>2023</v>
      </c>
    </row>
    <row r="1370" spans="1:24" x14ac:dyDescent="0.25">
      <c r="A1370" s="10" t="str">
        <f t="shared" si="168"/>
        <v/>
      </c>
      <c r="B1370" s="10" t="str">
        <f t="shared" si="169"/>
        <v/>
      </c>
      <c r="C1370" s="10" t="str">
        <f t="shared" si="170"/>
        <v>Floodlit44949</v>
      </c>
      <c r="D1370" s="5" t="str">
        <f>IF('by region'!$C$2="Any","Any",'Fixture list'!W1370)&amp;M1370&amp;IF('by region'!$I$2="Any","Any",N1370)&amp;G1370</f>
        <v>AnyFlatAny44949</v>
      </c>
      <c r="E1370" s="5" t="e">
        <f>IF(I1370=#REF!,'Fixture list'!G1370,"")</f>
        <v>#REF!</v>
      </c>
      <c r="F1370" s="5" t="str">
        <f t="shared" si="171"/>
        <v>449493</v>
      </c>
      <c r="G1370" s="13">
        <v>44949</v>
      </c>
      <c r="H1370" s="14" t="s">
        <v>42</v>
      </c>
      <c r="I1370" s="14" t="s">
        <v>43</v>
      </c>
      <c r="J1370" s="14" t="s">
        <v>32</v>
      </c>
      <c r="K1370" s="14" t="s">
        <v>24</v>
      </c>
      <c r="L1370" s="14" t="s">
        <v>17</v>
      </c>
      <c r="M1370" s="14" t="s">
        <v>25</v>
      </c>
      <c r="N1370" s="14" t="s">
        <v>26</v>
      </c>
      <c r="O1370" s="14" t="s">
        <v>14</v>
      </c>
      <c r="P1370" s="14" t="s">
        <v>244</v>
      </c>
      <c r="Q1370" s="12">
        <f t="shared" si="172"/>
        <v>3</v>
      </c>
      <c r="R1370" s="12" cm="1">
        <f t="array" ref="R1370">SUMPRODUCT(($G$2:$G$3117=G1370)*(Q1370&gt;$Q$2:$Q$3117))+1</f>
        <v>3</v>
      </c>
      <c r="S1370" s="12">
        <f t="shared" si="173"/>
        <v>301802</v>
      </c>
      <c r="T1370" cm="1">
        <f t="array" ref="T1370">SUMPRODUCT(($G$2:$G$3117=G1370)*(S1370&gt;$S$2:$S$3117))+1</f>
        <v>3</v>
      </c>
      <c r="U1370" t="str">
        <f t="shared" si="174"/>
        <v>WOLVERHAMPTON #</v>
      </c>
      <c r="V1370">
        <v>1</v>
      </c>
      <c r="W1370" t="s">
        <v>11</v>
      </c>
      <c r="X1370">
        <f t="shared" si="175"/>
        <v>2023</v>
      </c>
    </row>
    <row r="1371" spans="1:24" x14ac:dyDescent="0.25">
      <c r="A1371" s="10" t="str">
        <f t="shared" si="168"/>
        <v/>
      </c>
      <c r="B1371" s="10" t="str">
        <f t="shared" si="169"/>
        <v/>
      </c>
      <c r="C1371" s="10" t="str">
        <f t="shared" si="170"/>
        <v>Floodlit44956</v>
      </c>
      <c r="D1371" s="5" t="str">
        <f>IF('by region'!$C$2="Any","Any",'Fixture list'!W1371)&amp;M1371&amp;IF('by region'!$I$2="Any","Any",N1371)&amp;G1371</f>
        <v>AnyFlatAny44956</v>
      </c>
      <c r="E1371" s="5" t="e">
        <f>IF(I1371=#REF!,'Fixture list'!G1371,"")</f>
        <v>#REF!</v>
      </c>
      <c r="F1371" s="5" t="str">
        <f t="shared" si="171"/>
        <v>449563</v>
      </c>
      <c r="G1371" s="13">
        <v>44956</v>
      </c>
      <c r="H1371" s="14" t="s">
        <v>42</v>
      </c>
      <c r="I1371" s="14" t="s">
        <v>43</v>
      </c>
      <c r="J1371" s="14" t="s">
        <v>32</v>
      </c>
      <c r="K1371" s="14" t="s">
        <v>24</v>
      </c>
      <c r="L1371" s="14" t="s">
        <v>17</v>
      </c>
      <c r="M1371" s="14" t="s">
        <v>25</v>
      </c>
      <c r="N1371" s="14" t="s">
        <v>26</v>
      </c>
      <c r="O1371" s="14" t="s">
        <v>14</v>
      </c>
      <c r="P1371" s="14" t="s">
        <v>267</v>
      </c>
      <c r="Q1371" s="12">
        <f t="shared" si="172"/>
        <v>3</v>
      </c>
      <c r="R1371" s="12" cm="1">
        <f t="array" ref="R1371">SUMPRODUCT(($G$2:$G$3117=G1371)*(Q1371&gt;$Q$2:$Q$3117))+1</f>
        <v>3</v>
      </c>
      <c r="S1371" s="12">
        <f t="shared" si="173"/>
        <v>301767</v>
      </c>
      <c r="T1371" cm="1">
        <f t="array" ref="T1371">SUMPRODUCT(($G$2:$G$3117=G1371)*(S1371&gt;$S$2:$S$3117))+1</f>
        <v>3</v>
      </c>
      <c r="U1371" t="str">
        <f t="shared" si="174"/>
        <v>WOLVERHAMPTON #</v>
      </c>
      <c r="V1371">
        <v>0</v>
      </c>
      <c r="W1371" t="s">
        <v>19</v>
      </c>
      <c r="X1371">
        <f t="shared" si="175"/>
        <v>2023</v>
      </c>
    </row>
    <row r="1372" spans="1:24" x14ac:dyDescent="0.25">
      <c r="A1372" s="10" t="str">
        <f t="shared" si="168"/>
        <v/>
      </c>
      <c r="B1372" s="10" t="str">
        <f t="shared" si="169"/>
        <v/>
      </c>
      <c r="C1372" s="10" t="str">
        <f t="shared" si="170"/>
        <v>Floodlit44963</v>
      </c>
      <c r="D1372" s="5" t="str">
        <f>IF('by region'!$C$2="Any","Any",'Fixture list'!W1372)&amp;M1372&amp;IF('by region'!$I$2="Any","Any",N1372)&amp;G1372</f>
        <v>AnyFlatAny44963</v>
      </c>
      <c r="E1372" s="5" t="e">
        <f>IF(I1372=#REF!,'Fixture list'!G1372,"")</f>
        <v>#REF!</v>
      </c>
      <c r="F1372" s="5" t="str">
        <f t="shared" si="171"/>
        <v>449633</v>
      </c>
      <c r="G1372" s="13">
        <v>44963</v>
      </c>
      <c r="H1372" s="14" t="s">
        <v>42</v>
      </c>
      <c r="I1372" s="14" t="s">
        <v>43</v>
      </c>
      <c r="J1372" s="14" t="s">
        <v>32</v>
      </c>
      <c r="K1372" s="14" t="s">
        <v>24</v>
      </c>
      <c r="L1372" s="14" t="s">
        <v>17</v>
      </c>
      <c r="M1372" s="14" t="s">
        <v>25</v>
      </c>
      <c r="N1372" s="14" t="s">
        <v>26</v>
      </c>
      <c r="O1372" s="14" t="s">
        <v>14</v>
      </c>
      <c r="P1372" s="14" t="s">
        <v>292</v>
      </c>
      <c r="Q1372" s="12">
        <f t="shared" si="172"/>
        <v>3</v>
      </c>
      <c r="R1372" s="12" cm="1">
        <f t="array" ref="R1372">SUMPRODUCT(($G$2:$G$3117=G1372)*(Q1372&gt;$Q$2:$Q$3117))+1</f>
        <v>3</v>
      </c>
      <c r="S1372" s="12">
        <f t="shared" si="173"/>
        <v>311837</v>
      </c>
      <c r="T1372" cm="1">
        <f t="array" ref="T1372">SUMPRODUCT(($G$2:$G$3117=G1372)*(S1372&gt;$S$2:$S$3117))+1</f>
        <v>3</v>
      </c>
      <c r="U1372" t="str">
        <f t="shared" si="174"/>
        <v>WOLVERHAMPTON #</v>
      </c>
      <c r="V1372">
        <v>0</v>
      </c>
      <c r="W1372" t="s">
        <v>17</v>
      </c>
      <c r="X1372">
        <f t="shared" si="175"/>
        <v>2023</v>
      </c>
    </row>
    <row r="1373" spans="1:24" x14ac:dyDescent="0.25">
      <c r="A1373" s="10" t="str">
        <f t="shared" si="168"/>
        <v/>
      </c>
      <c r="B1373" s="10" t="str">
        <f t="shared" si="169"/>
        <v/>
      </c>
      <c r="C1373" s="10" t="str">
        <f t="shared" si="170"/>
        <v>Floodlit44968</v>
      </c>
      <c r="D1373" s="5" t="str">
        <f>IF('by region'!$C$2="Any","Any",'Fixture list'!W1373)&amp;M1373&amp;IF('by region'!$I$2="Any","Any",N1373)&amp;G1373</f>
        <v>AnyFlatAny44968</v>
      </c>
      <c r="E1373" s="5" t="e">
        <f>IF(I1373=#REF!,'Fixture list'!G1373,"")</f>
        <v>#REF!</v>
      </c>
      <c r="F1373" s="5" t="str">
        <f t="shared" si="171"/>
        <v>449685</v>
      </c>
      <c r="G1373" s="13">
        <v>44968</v>
      </c>
      <c r="H1373" s="14" t="s">
        <v>37</v>
      </c>
      <c r="I1373" s="14" t="s">
        <v>43</v>
      </c>
      <c r="J1373" s="14" t="s">
        <v>32</v>
      </c>
      <c r="K1373" s="14" t="s">
        <v>24</v>
      </c>
      <c r="L1373" s="14" t="s">
        <v>17</v>
      </c>
      <c r="M1373" s="14" t="s">
        <v>25</v>
      </c>
      <c r="N1373" s="14" t="s">
        <v>26</v>
      </c>
      <c r="O1373" s="14" t="s">
        <v>14</v>
      </c>
      <c r="P1373" s="14" t="s">
        <v>311</v>
      </c>
      <c r="Q1373" s="12">
        <f t="shared" si="172"/>
        <v>3</v>
      </c>
      <c r="R1373" s="12" cm="1">
        <f t="array" ref="R1373">SUMPRODUCT(($G$2:$G$3117=G1373)*(Q1373&gt;$Q$2:$Q$3117))+1</f>
        <v>5</v>
      </c>
      <c r="S1373" s="12">
        <f t="shared" si="173"/>
        <v>510360</v>
      </c>
      <c r="T1373" cm="1">
        <f t="array" ref="T1373">SUMPRODUCT(($G$2:$G$3117=G1373)*(S1373&gt;$S$2:$S$3117))+1</f>
        <v>5</v>
      </c>
      <c r="U1373" t="str">
        <f t="shared" si="174"/>
        <v>WOLVERHAMPTON #</v>
      </c>
      <c r="V1373">
        <v>0</v>
      </c>
      <c r="W1373" t="s">
        <v>11</v>
      </c>
      <c r="X1373">
        <f t="shared" si="175"/>
        <v>2023</v>
      </c>
    </row>
    <row r="1374" spans="1:24" x14ac:dyDescent="0.25">
      <c r="A1374" s="10" t="str">
        <f t="shared" si="168"/>
        <v/>
      </c>
      <c r="B1374" s="10" t="str">
        <f t="shared" si="169"/>
        <v/>
      </c>
      <c r="C1374" s="10" t="str">
        <f t="shared" si="170"/>
        <v>Floodlit44970</v>
      </c>
      <c r="D1374" s="5" t="str">
        <f>IF('by region'!$C$2="Any","Any",'Fixture list'!W1374)&amp;M1374&amp;IF('by region'!$I$2="Any","Any",N1374)&amp;G1374</f>
        <v>AnyFlatAny44970</v>
      </c>
      <c r="E1374" s="5" t="e">
        <f>IF(I1374=#REF!,'Fixture list'!G1374,"")</f>
        <v>#REF!</v>
      </c>
      <c r="F1374" s="5" t="str">
        <f t="shared" si="171"/>
        <v>449703</v>
      </c>
      <c r="G1374" s="13">
        <v>44970</v>
      </c>
      <c r="H1374" s="14" t="s">
        <v>42</v>
      </c>
      <c r="I1374" s="14" t="s">
        <v>43</v>
      </c>
      <c r="J1374" s="14" t="s">
        <v>32</v>
      </c>
      <c r="K1374" s="14" t="s">
        <v>24</v>
      </c>
      <c r="L1374" s="14" t="s">
        <v>17</v>
      </c>
      <c r="M1374" s="14" t="s">
        <v>25</v>
      </c>
      <c r="N1374" s="14" t="s">
        <v>26</v>
      </c>
      <c r="O1374" s="14" t="s">
        <v>14</v>
      </c>
      <c r="P1374" s="14" t="s">
        <v>317</v>
      </c>
      <c r="Q1374" s="12">
        <f t="shared" si="172"/>
        <v>3</v>
      </c>
      <c r="R1374" s="12" cm="1">
        <f t="array" ref="R1374">SUMPRODUCT(($G$2:$G$3117=G1374)*(Q1374&gt;$Q$2:$Q$3117))+1</f>
        <v>3</v>
      </c>
      <c r="S1374" s="12">
        <f t="shared" si="173"/>
        <v>301050</v>
      </c>
      <c r="T1374" cm="1">
        <f t="array" ref="T1374">SUMPRODUCT(($G$2:$G$3117=G1374)*(S1374&gt;$S$2:$S$3117))+1</f>
        <v>3</v>
      </c>
      <c r="U1374" t="str">
        <f t="shared" si="174"/>
        <v>WOLVERHAMPTON #</v>
      </c>
      <c r="V1374">
        <v>0</v>
      </c>
      <c r="W1374" t="s">
        <v>17</v>
      </c>
      <c r="X1374">
        <f t="shared" si="175"/>
        <v>2023</v>
      </c>
    </row>
    <row r="1375" spans="1:24" x14ac:dyDescent="0.25">
      <c r="A1375" s="10" t="str">
        <f t="shared" si="168"/>
        <v/>
      </c>
      <c r="B1375" s="10" t="str">
        <f t="shared" si="169"/>
        <v/>
      </c>
      <c r="C1375" s="10" t="str">
        <f t="shared" si="170"/>
        <v>Floodlit44984</v>
      </c>
      <c r="D1375" s="5" t="str">
        <f>IF('by region'!$C$2="Any","Any",'Fixture list'!W1375)&amp;M1375&amp;IF('by region'!$I$2="Any","Any",N1375)&amp;G1375</f>
        <v>AnyFlatAny44984</v>
      </c>
      <c r="E1375" s="5" t="e">
        <f>IF(I1375=#REF!,'Fixture list'!G1375,"")</f>
        <v>#REF!</v>
      </c>
      <c r="F1375" s="5" t="str">
        <f t="shared" si="171"/>
        <v>449843</v>
      </c>
      <c r="G1375" s="13">
        <v>44984</v>
      </c>
      <c r="H1375" s="14" t="s">
        <v>42</v>
      </c>
      <c r="I1375" s="14" t="s">
        <v>43</v>
      </c>
      <c r="J1375" s="14" t="s">
        <v>32</v>
      </c>
      <c r="K1375" s="14" t="s">
        <v>24</v>
      </c>
      <c r="L1375" s="14" t="s">
        <v>17</v>
      </c>
      <c r="M1375" s="14" t="s">
        <v>25</v>
      </c>
      <c r="N1375" s="14" t="s">
        <v>26</v>
      </c>
      <c r="O1375" s="14" t="s">
        <v>14</v>
      </c>
      <c r="P1375" s="14" t="s">
        <v>367</v>
      </c>
      <c r="Q1375" s="12">
        <f t="shared" si="172"/>
        <v>3</v>
      </c>
      <c r="R1375" s="12" cm="1">
        <f t="array" ref="R1375">SUMPRODUCT(($G$2:$G$3117=G1375)*(Q1375&gt;$Q$2:$Q$3117))+1</f>
        <v>3</v>
      </c>
      <c r="S1375" s="12">
        <f t="shared" si="173"/>
        <v>301030</v>
      </c>
      <c r="T1375" cm="1">
        <f t="array" ref="T1375">SUMPRODUCT(($G$2:$G$3117=G1375)*(S1375&gt;$S$2:$S$3117))+1</f>
        <v>3</v>
      </c>
      <c r="U1375" t="str">
        <f t="shared" si="174"/>
        <v>WOLVERHAMPTON #</v>
      </c>
      <c r="V1375">
        <v>0</v>
      </c>
      <c r="W1375" t="s">
        <v>30</v>
      </c>
      <c r="X1375">
        <f t="shared" si="175"/>
        <v>2023</v>
      </c>
    </row>
    <row r="1376" spans="1:24" x14ac:dyDescent="0.25">
      <c r="A1376" s="10" t="str">
        <f t="shared" si="168"/>
        <v/>
      </c>
      <c r="B1376" s="10" t="str">
        <f t="shared" si="169"/>
        <v/>
      </c>
      <c r="C1376" s="10" t="str">
        <f t="shared" si="170"/>
        <v>Floodlit44991</v>
      </c>
      <c r="D1376" s="5" t="str">
        <f>IF('by region'!$C$2="Any","Any",'Fixture list'!W1376)&amp;M1376&amp;IF('by region'!$I$2="Any","Any",N1376)&amp;G1376</f>
        <v>AnyFlatAny44991</v>
      </c>
      <c r="E1376" s="5" t="e">
        <f>IF(I1376=#REF!,'Fixture list'!G1376,"")</f>
        <v>#REF!</v>
      </c>
      <c r="F1376" s="5" t="str">
        <f t="shared" si="171"/>
        <v>449913</v>
      </c>
      <c r="G1376" s="13">
        <v>44991</v>
      </c>
      <c r="H1376" s="14" t="s">
        <v>42</v>
      </c>
      <c r="I1376" s="14" t="s">
        <v>43</v>
      </c>
      <c r="J1376" s="14" t="s">
        <v>32</v>
      </c>
      <c r="K1376" s="14" t="s">
        <v>24</v>
      </c>
      <c r="L1376" s="14" t="s">
        <v>17</v>
      </c>
      <c r="M1376" s="14" t="s">
        <v>25</v>
      </c>
      <c r="N1376" s="14" t="s">
        <v>26</v>
      </c>
      <c r="O1376" s="14" t="s">
        <v>14</v>
      </c>
      <c r="P1376" s="14" t="s">
        <v>393</v>
      </c>
      <c r="Q1376" s="12">
        <f t="shared" si="172"/>
        <v>3</v>
      </c>
      <c r="R1376" s="12" cm="1">
        <f t="array" ref="R1376">SUMPRODUCT(($G$2:$G$3117=G1376)*(Q1376&gt;$Q$2:$Q$3117))+1</f>
        <v>3</v>
      </c>
      <c r="S1376" s="12">
        <f t="shared" si="173"/>
        <v>301080</v>
      </c>
      <c r="T1376" cm="1">
        <f t="array" ref="T1376">SUMPRODUCT(($G$2:$G$3117=G1376)*(S1376&gt;$S$2:$S$3117))+1</f>
        <v>3</v>
      </c>
      <c r="U1376" t="str">
        <f t="shared" si="174"/>
        <v>WOLVERHAMPTON #</v>
      </c>
      <c r="V1376">
        <v>0</v>
      </c>
      <c r="W1376" t="s">
        <v>19</v>
      </c>
      <c r="X1376">
        <f t="shared" si="175"/>
        <v>2023</v>
      </c>
    </row>
    <row r="1377" spans="1:24" x14ac:dyDescent="0.25">
      <c r="A1377" s="10" t="str">
        <f t="shared" si="168"/>
        <v/>
      </c>
      <c r="B1377" s="10" t="str">
        <f t="shared" si="169"/>
        <v/>
      </c>
      <c r="C1377" s="10" t="str">
        <f t="shared" si="170"/>
        <v>Afternoon44996</v>
      </c>
      <c r="D1377" s="5" t="str">
        <f>IF('by region'!$C$2="Any","Any",'Fixture list'!W1377)&amp;M1377&amp;IF('by region'!$I$2="Any","Any",N1377)&amp;G1377</f>
        <v>AnyFlatAny44996</v>
      </c>
      <c r="E1377" s="5" t="e">
        <f>IF(I1377=#REF!,'Fixture list'!G1377,"")</f>
        <v>#REF!</v>
      </c>
      <c r="F1377" s="5" t="str">
        <f t="shared" si="171"/>
        <v>449964</v>
      </c>
      <c r="G1377" s="13">
        <v>44996</v>
      </c>
      <c r="H1377" s="14" t="s">
        <v>37</v>
      </c>
      <c r="I1377" s="14" t="s">
        <v>43</v>
      </c>
      <c r="J1377" s="14" t="s">
        <v>9</v>
      </c>
      <c r="K1377" s="14" t="s">
        <v>24</v>
      </c>
      <c r="L1377" s="14" t="s">
        <v>17</v>
      </c>
      <c r="M1377" s="14" t="s">
        <v>25</v>
      </c>
      <c r="N1377" s="14" t="s">
        <v>26</v>
      </c>
      <c r="O1377" s="14" t="s">
        <v>14</v>
      </c>
      <c r="P1377" s="14" t="s">
        <v>411</v>
      </c>
      <c r="Q1377" s="12">
        <f t="shared" si="172"/>
        <v>1</v>
      </c>
      <c r="R1377" s="12" cm="1">
        <f t="array" ref="R1377">SUMPRODUCT(($G$2:$G$3117=G1377)*(Q1377&gt;$Q$2:$Q$3117))+1</f>
        <v>1</v>
      </c>
      <c r="S1377" s="12">
        <f t="shared" si="173"/>
        <v>101491</v>
      </c>
      <c r="T1377" cm="1">
        <f t="array" ref="T1377">SUMPRODUCT(($G$2:$G$3117=G1377)*(S1377&gt;$S$2:$S$3117))+1</f>
        <v>4</v>
      </c>
      <c r="U1377" t="str">
        <f t="shared" si="174"/>
        <v xml:space="preserve">WOLVERHAMPTON </v>
      </c>
      <c r="V1377">
        <v>0</v>
      </c>
      <c r="W1377" t="s">
        <v>17</v>
      </c>
      <c r="X1377">
        <f t="shared" si="175"/>
        <v>2023</v>
      </c>
    </row>
    <row r="1378" spans="1:24" x14ac:dyDescent="0.25">
      <c r="A1378" s="10" t="str">
        <f t="shared" si="168"/>
        <v/>
      </c>
      <c r="B1378" s="10" t="str">
        <f t="shared" si="169"/>
        <v/>
      </c>
      <c r="C1378" s="10" t="str">
        <f t="shared" si="170"/>
        <v>Floodlit45003</v>
      </c>
      <c r="D1378" s="5" t="str">
        <f>IF('by region'!$C$2="Any","Any",'Fixture list'!W1378)&amp;M1378&amp;IF('by region'!$I$2="Any","Any",N1378)&amp;G1378</f>
        <v>AnyFlatAny45003</v>
      </c>
      <c r="E1378" s="5" t="e">
        <f>IF(I1378=#REF!,'Fixture list'!G1378,"")</f>
        <v>#REF!</v>
      </c>
      <c r="F1378" s="5" t="str">
        <f t="shared" si="171"/>
        <v>450035</v>
      </c>
      <c r="G1378" s="13">
        <v>45003</v>
      </c>
      <c r="H1378" s="14" t="s">
        <v>37</v>
      </c>
      <c r="I1378" s="14" t="s">
        <v>43</v>
      </c>
      <c r="J1378" s="14" t="s">
        <v>32</v>
      </c>
      <c r="K1378" s="14" t="s">
        <v>24</v>
      </c>
      <c r="L1378" s="14" t="s">
        <v>17</v>
      </c>
      <c r="M1378" s="14" t="s">
        <v>25</v>
      </c>
      <c r="N1378" s="14" t="s">
        <v>26</v>
      </c>
      <c r="O1378" s="14" t="s">
        <v>14</v>
      </c>
      <c r="P1378" s="14" t="s">
        <v>438</v>
      </c>
      <c r="Q1378" s="12">
        <f t="shared" si="172"/>
        <v>3</v>
      </c>
      <c r="R1378" s="12" cm="1">
        <f t="array" ref="R1378">SUMPRODUCT(($G$2:$G$3117=G1378)*(Q1378&gt;$Q$2:$Q$3117))+1</f>
        <v>5</v>
      </c>
      <c r="S1378" s="12">
        <f t="shared" si="173"/>
        <v>501759</v>
      </c>
      <c r="T1378" cm="1">
        <f t="array" ref="T1378">SUMPRODUCT(($G$2:$G$3117=G1378)*(S1378&gt;$S$2:$S$3117))+1</f>
        <v>5</v>
      </c>
      <c r="U1378" t="str">
        <f t="shared" si="174"/>
        <v>WOLVERHAMPTON #</v>
      </c>
      <c r="V1378">
        <v>0</v>
      </c>
      <c r="W1378" t="s">
        <v>19</v>
      </c>
      <c r="X1378">
        <f t="shared" si="175"/>
        <v>2023</v>
      </c>
    </row>
    <row r="1379" spans="1:24" x14ac:dyDescent="0.25">
      <c r="A1379" s="10" t="str">
        <f t="shared" si="168"/>
        <v/>
      </c>
      <c r="B1379" s="10" t="str">
        <f t="shared" si="169"/>
        <v/>
      </c>
      <c r="C1379" s="10" t="str">
        <f t="shared" si="170"/>
        <v>Floodlit45012</v>
      </c>
      <c r="D1379" s="5" t="str">
        <f>IF('by region'!$C$2="Any","Any",'Fixture list'!W1379)&amp;M1379&amp;IF('by region'!$I$2="Any","Any",N1379)&amp;G1379</f>
        <v>AnyFlatAny45012</v>
      </c>
      <c r="E1379" s="5" t="e">
        <f>IF(I1379=#REF!,'Fixture list'!G1379,"")</f>
        <v>#REF!</v>
      </c>
      <c r="F1379" s="5" t="str">
        <f t="shared" si="171"/>
        <v>450123</v>
      </c>
      <c r="G1379" s="13">
        <v>45012</v>
      </c>
      <c r="H1379" s="14" t="s">
        <v>42</v>
      </c>
      <c r="I1379" s="14" t="s">
        <v>43</v>
      </c>
      <c r="J1379" s="14" t="s">
        <v>32</v>
      </c>
      <c r="K1379" s="14" t="s">
        <v>24</v>
      </c>
      <c r="L1379" s="14" t="s">
        <v>17</v>
      </c>
      <c r="M1379" s="14" t="s">
        <v>25</v>
      </c>
      <c r="N1379" s="14" t="s">
        <v>26</v>
      </c>
      <c r="O1379" s="14" t="s">
        <v>14</v>
      </c>
      <c r="P1379" s="14" t="s">
        <v>469</v>
      </c>
      <c r="Q1379" s="12">
        <f t="shared" si="172"/>
        <v>3</v>
      </c>
      <c r="R1379" s="12" cm="1">
        <f t="array" ref="R1379">SUMPRODUCT(($G$2:$G$3117=G1379)*(Q1379&gt;$Q$2:$Q$3117))+1</f>
        <v>3</v>
      </c>
      <c r="S1379" s="12">
        <f t="shared" si="173"/>
        <v>313362</v>
      </c>
      <c r="T1379" cm="1">
        <f t="array" ref="T1379">SUMPRODUCT(($G$2:$G$3117=G1379)*(S1379&gt;$S$2:$S$3117))+1</f>
        <v>3</v>
      </c>
      <c r="U1379" t="str">
        <f t="shared" si="174"/>
        <v>WOLVERHAMPTON #</v>
      </c>
      <c r="V1379">
        <v>0</v>
      </c>
      <c r="W1379" t="s">
        <v>17</v>
      </c>
      <c r="X1379">
        <f t="shared" si="175"/>
        <v>2023</v>
      </c>
    </row>
    <row r="1380" spans="1:24" x14ac:dyDescent="0.25">
      <c r="A1380" s="10" t="str">
        <f t="shared" si="168"/>
        <v/>
      </c>
      <c r="B1380" s="10" t="str">
        <f t="shared" si="169"/>
        <v/>
      </c>
      <c r="C1380" s="10" t="str">
        <f t="shared" si="170"/>
        <v>Floodlit45013</v>
      </c>
      <c r="D1380" s="5" t="str">
        <f>IF('by region'!$C$2="Any","Any",'Fixture list'!W1380)&amp;M1380&amp;IF('by region'!$I$2="Any","Any",N1380)&amp;G1380</f>
        <v>AnyFlatAny45013</v>
      </c>
      <c r="E1380" s="5" t="e">
        <f>IF(I1380=#REF!,'Fixture list'!G1380,"")</f>
        <v>#REF!</v>
      </c>
      <c r="F1380" s="5" t="str">
        <f t="shared" si="171"/>
        <v>450133</v>
      </c>
      <c r="G1380" s="13">
        <v>45013</v>
      </c>
      <c r="H1380" s="14" t="s">
        <v>7</v>
      </c>
      <c r="I1380" s="14" t="s">
        <v>43</v>
      </c>
      <c r="J1380" s="14" t="s">
        <v>32</v>
      </c>
      <c r="K1380" s="14" t="s">
        <v>24</v>
      </c>
      <c r="L1380" s="14" t="s">
        <v>17</v>
      </c>
      <c r="M1380" s="14" t="s">
        <v>25</v>
      </c>
      <c r="N1380" s="14" t="s">
        <v>26</v>
      </c>
      <c r="O1380" s="14" t="s">
        <v>14</v>
      </c>
      <c r="P1380" s="14" t="s">
        <v>472</v>
      </c>
      <c r="Q1380" s="12">
        <f t="shared" si="172"/>
        <v>3</v>
      </c>
      <c r="R1380" s="12" cm="1">
        <f t="array" ref="R1380">SUMPRODUCT(($G$2:$G$3117=G1380)*(Q1380&gt;$Q$2:$Q$3117))+1</f>
        <v>3</v>
      </c>
      <c r="S1380" s="12">
        <f t="shared" si="173"/>
        <v>301785</v>
      </c>
      <c r="T1380" cm="1">
        <f t="array" ref="T1380">SUMPRODUCT(($G$2:$G$3117=G1380)*(S1380&gt;$S$2:$S$3117))+1</f>
        <v>3</v>
      </c>
      <c r="U1380" t="str">
        <f t="shared" si="174"/>
        <v>WOLVERHAMPTON #</v>
      </c>
      <c r="V1380">
        <v>0</v>
      </c>
      <c r="W1380" t="s">
        <v>17</v>
      </c>
      <c r="X1380">
        <f t="shared" si="175"/>
        <v>2023</v>
      </c>
    </row>
    <row r="1381" spans="1:24" x14ac:dyDescent="0.25">
      <c r="A1381" s="10" t="str">
        <f t="shared" si="168"/>
        <v/>
      </c>
      <c r="B1381" s="10" t="str">
        <f t="shared" si="169"/>
        <v/>
      </c>
      <c r="C1381" s="10" t="str">
        <f t="shared" si="170"/>
        <v>Floodlit45015</v>
      </c>
      <c r="D1381" s="5" t="str">
        <f>IF('by region'!$C$2="Any","Any",'Fixture list'!W1381)&amp;M1381&amp;IF('by region'!$I$2="Any","Any",N1381)&amp;G1381</f>
        <v>AnyFlatAny45015</v>
      </c>
      <c r="E1381" s="5" t="e">
        <f>IF(I1381=#REF!,'Fixture list'!G1381,"")</f>
        <v>#REF!</v>
      </c>
      <c r="F1381" s="5" t="str">
        <f t="shared" si="171"/>
        <v>450154</v>
      </c>
      <c r="G1381" s="13">
        <v>45015</v>
      </c>
      <c r="H1381" s="14" t="s">
        <v>34</v>
      </c>
      <c r="I1381" s="14" t="s">
        <v>43</v>
      </c>
      <c r="J1381" s="14" t="s">
        <v>32</v>
      </c>
      <c r="K1381" s="14" t="s">
        <v>24</v>
      </c>
      <c r="L1381" s="14" t="s">
        <v>17</v>
      </c>
      <c r="M1381" s="14" t="s">
        <v>25</v>
      </c>
      <c r="N1381" s="14" t="s">
        <v>26</v>
      </c>
      <c r="O1381" s="14" t="s">
        <v>14</v>
      </c>
      <c r="P1381" s="14" t="s">
        <v>479</v>
      </c>
      <c r="Q1381" s="12">
        <f t="shared" si="172"/>
        <v>3</v>
      </c>
      <c r="R1381" s="12" cm="1">
        <f t="array" ref="R1381">SUMPRODUCT(($G$2:$G$3117=G1381)*(Q1381&gt;$Q$2:$Q$3117))+1</f>
        <v>4</v>
      </c>
      <c r="S1381" s="12">
        <f t="shared" si="173"/>
        <v>411840</v>
      </c>
      <c r="T1381" cm="1">
        <f t="array" ref="T1381">SUMPRODUCT(($G$2:$G$3117=G1381)*(S1381&gt;$S$2:$S$3117))+1</f>
        <v>4</v>
      </c>
      <c r="U1381" t="str">
        <f t="shared" si="174"/>
        <v>WOLVERHAMPTON #</v>
      </c>
      <c r="V1381">
        <v>0</v>
      </c>
      <c r="W1381" t="s">
        <v>30</v>
      </c>
      <c r="X1381">
        <f t="shared" si="175"/>
        <v>2023</v>
      </c>
    </row>
    <row r="1382" spans="1:24" x14ac:dyDescent="0.25">
      <c r="A1382" s="10" t="str">
        <f t="shared" si="168"/>
        <v/>
      </c>
      <c r="B1382" s="10" t="str">
        <f t="shared" si="169"/>
        <v/>
      </c>
      <c r="C1382" s="10" t="str">
        <f t="shared" si="170"/>
        <v>Afternoon45021</v>
      </c>
      <c r="D1382" s="5" t="str">
        <f>IF('by region'!$C$2="Any","Any",'Fixture list'!W1382)&amp;M1382&amp;IF('by region'!$I$2="Any","Any",N1382)&amp;G1382</f>
        <v>AnyFlatAny45021</v>
      </c>
      <c r="E1382" s="5" t="e">
        <f>IF(I1382=#REF!,'Fixture list'!G1382,"")</f>
        <v>#REF!</v>
      </c>
      <c r="F1382" s="5" t="str">
        <f t="shared" si="171"/>
        <v>450213</v>
      </c>
      <c r="G1382" s="13">
        <v>45021</v>
      </c>
      <c r="H1382" s="14" t="s">
        <v>27</v>
      </c>
      <c r="I1382" s="14" t="s">
        <v>43</v>
      </c>
      <c r="J1382" s="14" t="s">
        <v>9</v>
      </c>
      <c r="K1382" s="14" t="s">
        <v>24</v>
      </c>
      <c r="L1382" s="14" t="s">
        <v>17</v>
      </c>
      <c r="M1382" s="14" t="s">
        <v>25</v>
      </c>
      <c r="N1382" s="14" t="s">
        <v>26</v>
      </c>
      <c r="O1382" s="14" t="s">
        <v>14</v>
      </c>
      <c r="P1382" s="14" t="s">
        <v>500</v>
      </c>
      <c r="Q1382" s="12">
        <f t="shared" si="172"/>
        <v>1</v>
      </c>
      <c r="R1382" s="12" cm="1">
        <f t="array" ref="R1382">SUMPRODUCT(($G$2:$G$3117=G1382)*(Q1382&gt;$Q$2:$Q$3117))+1</f>
        <v>1</v>
      </c>
      <c r="S1382" s="12">
        <f t="shared" si="173"/>
        <v>113741</v>
      </c>
      <c r="T1382" cm="1">
        <f t="array" ref="T1382">SUMPRODUCT(($G$2:$G$3117=G1382)*(S1382&gt;$S$2:$S$3117))+1</f>
        <v>3</v>
      </c>
      <c r="U1382" t="str">
        <f t="shared" si="174"/>
        <v xml:space="preserve">WOLVERHAMPTON </v>
      </c>
      <c r="V1382">
        <v>0</v>
      </c>
      <c r="W1382" t="s">
        <v>11</v>
      </c>
      <c r="X1382">
        <f t="shared" si="175"/>
        <v>2023</v>
      </c>
    </row>
    <row r="1383" spans="1:24" x14ac:dyDescent="0.25">
      <c r="A1383" s="10" t="str">
        <f t="shared" si="168"/>
        <v/>
      </c>
      <c r="B1383" s="10" t="str">
        <f t="shared" si="169"/>
        <v/>
      </c>
      <c r="C1383" s="10" t="str">
        <f t="shared" si="170"/>
        <v>Floodlit45024</v>
      </c>
      <c r="D1383" s="5" t="str">
        <f>IF('by region'!$C$2="Any","Any",'Fixture list'!W1383)&amp;M1383&amp;IF('by region'!$I$2="Any","Any",N1383)&amp;G1383</f>
        <v>AnyFlatAny45024</v>
      </c>
      <c r="E1383" s="5" t="e">
        <f>IF(I1383=#REF!,'Fixture list'!G1383,"")</f>
        <v>#REF!</v>
      </c>
      <c r="F1383" s="5" t="str">
        <f t="shared" si="171"/>
        <v>450245</v>
      </c>
      <c r="G1383" s="13">
        <v>45024</v>
      </c>
      <c r="H1383" s="14" t="s">
        <v>37</v>
      </c>
      <c r="I1383" s="14" t="s">
        <v>43</v>
      </c>
      <c r="J1383" s="14" t="s">
        <v>32</v>
      </c>
      <c r="K1383" s="14" t="s">
        <v>24</v>
      </c>
      <c r="L1383" s="14" t="s">
        <v>17</v>
      </c>
      <c r="M1383" s="14" t="s">
        <v>25</v>
      </c>
      <c r="N1383" s="14" t="s">
        <v>26</v>
      </c>
      <c r="O1383" s="14" t="s">
        <v>14</v>
      </c>
      <c r="P1383" s="14" t="s">
        <v>511</v>
      </c>
      <c r="Q1383" s="12">
        <f t="shared" si="172"/>
        <v>3</v>
      </c>
      <c r="R1383" s="12" cm="1">
        <f t="array" ref="R1383">SUMPRODUCT(($G$2:$G$3117=G1383)*(Q1383&gt;$Q$2:$Q$3117))+1</f>
        <v>5</v>
      </c>
      <c r="S1383" s="12">
        <f t="shared" si="173"/>
        <v>501464</v>
      </c>
      <c r="T1383" cm="1">
        <f t="array" ref="T1383">SUMPRODUCT(($G$2:$G$3117=G1383)*(S1383&gt;$S$2:$S$3117))+1</f>
        <v>5</v>
      </c>
      <c r="U1383" t="str">
        <f t="shared" si="174"/>
        <v>WOLVERHAMPTON #</v>
      </c>
      <c r="V1383">
        <v>0</v>
      </c>
      <c r="W1383" t="s">
        <v>19</v>
      </c>
      <c r="X1383">
        <f t="shared" si="175"/>
        <v>2023</v>
      </c>
    </row>
    <row r="1384" spans="1:24" x14ac:dyDescent="0.25">
      <c r="A1384" s="10" t="str">
        <f t="shared" si="168"/>
        <v/>
      </c>
      <c r="B1384" s="10" t="str">
        <f t="shared" si="169"/>
        <v/>
      </c>
      <c r="C1384" s="10" t="str">
        <f t="shared" si="170"/>
        <v>Afternoon45026</v>
      </c>
      <c r="D1384" s="5" t="str">
        <f>IF('by region'!$C$2="Any","Any",'Fixture list'!W1384)&amp;M1384&amp;IF('by region'!$I$2="Any","Any",N1384)&amp;G1384</f>
        <v>AnyFlatAny45026</v>
      </c>
      <c r="E1384" s="5" t="e">
        <f>IF(I1384=#REF!,'Fixture list'!G1384,"")</f>
        <v>#REF!</v>
      </c>
      <c r="F1384" s="5" t="str">
        <f t="shared" si="171"/>
        <v>450261</v>
      </c>
      <c r="G1384" s="13">
        <v>45026</v>
      </c>
      <c r="H1384" s="14" t="s">
        <v>42</v>
      </c>
      <c r="I1384" s="14" t="s">
        <v>43</v>
      </c>
      <c r="J1384" s="14" t="s">
        <v>9</v>
      </c>
      <c r="K1384" s="14" t="s">
        <v>24</v>
      </c>
      <c r="L1384" s="14" t="s">
        <v>17</v>
      </c>
      <c r="M1384" s="14" t="s">
        <v>25</v>
      </c>
      <c r="N1384" s="14" t="s">
        <v>26</v>
      </c>
      <c r="O1384" s="14" t="s">
        <v>14</v>
      </c>
      <c r="P1384" s="14" t="s">
        <v>520</v>
      </c>
      <c r="Q1384" s="12">
        <f t="shared" si="172"/>
        <v>1</v>
      </c>
      <c r="R1384" s="12" cm="1">
        <f t="array" ref="R1384">SUMPRODUCT(($G$2:$G$3117=G1384)*(Q1384&gt;$Q$2:$Q$3117))+1</f>
        <v>1</v>
      </c>
      <c r="S1384" s="12">
        <f t="shared" si="173"/>
        <v>100656</v>
      </c>
      <c r="T1384" cm="1">
        <f t="array" ref="T1384">SUMPRODUCT(($G$2:$G$3117=G1384)*(S1384&gt;$S$2:$S$3117))+1</f>
        <v>1</v>
      </c>
      <c r="U1384" t="str">
        <f t="shared" si="174"/>
        <v xml:space="preserve">WOLVERHAMPTON </v>
      </c>
      <c r="V1384">
        <v>0</v>
      </c>
      <c r="W1384" t="s">
        <v>17</v>
      </c>
      <c r="X1384">
        <f t="shared" si="175"/>
        <v>2023</v>
      </c>
    </row>
    <row r="1385" spans="1:24" x14ac:dyDescent="0.25">
      <c r="A1385" s="10" t="str">
        <f t="shared" si="168"/>
        <v/>
      </c>
      <c r="B1385" s="10" t="str">
        <f t="shared" si="169"/>
        <v/>
      </c>
      <c r="C1385" s="10" t="str">
        <f t="shared" si="170"/>
        <v>Floodlit45027</v>
      </c>
      <c r="D1385" s="5" t="str">
        <f>IF('by region'!$C$2="Any","Any",'Fixture list'!W1385)&amp;M1385&amp;IF('by region'!$I$2="Any","Any",N1385)&amp;G1385</f>
        <v>AnyFlatAny45027</v>
      </c>
      <c r="E1385" s="5" t="e">
        <f>IF(I1385=#REF!,'Fixture list'!G1385,"")</f>
        <v>#REF!</v>
      </c>
      <c r="F1385" s="5" t="str">
        <f t="shared" si="171"/>
        <v>450273</v>
      </c>
      <c r="G1385" s="13">
        <v>45027</v>
      </c>
      <c r="H1385" s="14" t="s">
        <v>7</v>
      </c>
      <c r="I1385" s="14" t="s">
        <v>43</v>
      </c>
      <c r="J1385" s="14" t="s">
        <v>32</v>
      </c>
      <c r="K1385" s="14" t="s">
        <v>24</v>
      </c>
      <c r="L1385" s="14" t="s">
        <v>17</v>
      </c>
      <c r="M1385" s="14" t="s">
        <v>25</v>
      </c>
      <c r="N1385" s="14" t="s">
        <v>26</v>
      </c>
      <c r="O1385" s="14" t="s">
        <v>14</v>
      </c>
      <c r="P1385" s="14" t="s">
        <v>526</v>
      </c>
      <c r="Q1385" s="12">
        <f t="shared" si="172"/>
        <v>3</v>
      </c>
      <c r="R1385" s="12" cm="1">
        <f t="array" ref="R1385">SUMPRODUCT(($G$2:$G$3117=G1385)*(Q1385&gt;$Q$2:$Q$3117))+1</f>
        <v>3</v>
      </c>
      <c r="S1385" s="12">
        <f t="shared" si="173"/>
        <v>313757</v>
      </c>
      <c r="T1385" cm="1">
        <f t="array" ref="T1385">SUMPRODUCT(($G$2:$G$3117=G1385)*(S1385&gt;$S$2:$S$3117))+1</f>
        <v>3</v>
      </c>
      <c r="U1385" t="str">
        <f t="shared" si="174"/>
        <v>WOLVERHAMPTON #</v>
      </c>
      <c r="V1385">
        <v>0</v>
      </c>
      <c r="W1385" t="s">
        <v>30</v>
      </c>
      <c r="X1385">
        <f t="shared" si="175"/>
        <v>2023</v>
      </c>
    </row>
    <row r="1386" spans="1:24" x14ac:dyDescent="0.25">
      <c r="A1386" s="10" t="str">
        <f t="shared" si="168"/>
        <v/>
      </c>
      <c r="B1386" s="10" t="str">
        <f t="shared" si="169"/>
        <v/>
      </c>
      <c r="C1386" s="10" t="str">
        <f t="shared" si="170"/>
        <v>Floodlit45031</v>
      </c>
      <c r="D1386" s="5" t="str">
        <f>IF('by region'!$C$2="Any","Any",'Fixture list'!W1386)&amp;M1386&amp;IF('by region'!$I$2="Any","Any",N1386)&amp;G1386</f>
        <v>AnyFlatAny45031</v>
      </c>
      <c r="E1386" s="5" t="e">
        <f>IF(I1386=#REF!,'Fixture list'!G1386,"")</f>
        <v>#REF!</v>
      </c>
      <c r="F1386" s="5" t="str">
        <f t="shared" si="171"/>
        <v>450315</v>
      </c>
      <c r="G1386" s="13">
        <v>45031</v>
      </c>
      <c r="H1386" s="14" t="s">
        <v>37</v>
      </c>
      <c r="I1386" s="14" t="s">
        <v>43</v>
      </c>
      <c r="J1386" s="14" t="s">
        <v>32</v>
      </c>
      <c r="K1386" s="14" t="s">
        <v>24</v>
      </c>
      <c r="L1386" s="14" t="s">
        <v>17</v>
      </c>
      <c r="M1386" s="14" t="s">
        <v>25</v>
      </c>
      <c r="N1386" s="14" t="s">
        <v>26</v>
      </c>
      <c r="O1386" s="14" t="s">
        <v>14</v>
      </c>
      <c r="P1386" s="14" t="s">
        <v>541</v>
      </c>
      <c r="Q1386" s="12">
        <f t="shared" si="172"/>
        <v>3</v>
      </c>
      <c r="R1386" s="12" cm="1">
        <f t="array" ref="R1386">SUMPRODUCT(($G$2:$G$3117=G1386)*(Q1386&gt;$Q$2:$Q$3117))+1</f>
        <v>5</v>
      </c>
      <c r="S1386" s="12">
        <f t="shared" si="173"/>
        <v>501762</v>
      </c>
      <c r="T1386" cm="1">
        <f t="array" ref="T1386">SUMPRODUCT(($G$2:$G$3117=G1386)*(S1386&gt;$S$2:$S$3117))+1</f>
        <v>5</v>
      </c>
      <c r="U1386" t="str">
        <f t="shared" si="174"/>
        <v>WOLVERHAMPTON #</v>
      </c>
      <c r="V1386">
        <v>0</v>
      </c>
      <c r="W1386" t="s">
        <v>17</v>
      </c>
      <c r="X1386">
        <f t="shared" si="175"/>
        <v>2023</v>
      </c>
    </row>
    <row r="1387" spans="1:24" x14ac:dyDescent="0.25">
      <c r="A1387" s="10" t="str">
        <f t="shared" si="168"/>
        <v/>
      </c>
      <c r="B1387" s="10" t="str">
        <f t="shared" si="169"/>
        <v/>
      </c>
      <c r="C1387" s="10" t="str">
        <f t="shared" si="170"/>
        <v>Evening45041</v>
      </c>
      <c r="D1387" s="5" t="str">
        <f>IF('by region'!$C$2="Any","Any",'Fixture list'!W1387)&amp;M1387&amp;IF('by region'!$I$2="Any","Any",N1387)&amp;G1387</f>
        <v>AnyFlatAny45041</v>
      </c>
      <c r="E1387" s="5" t="e">
        <f>IF(I1387=#REF!,'Fixture list'!G1387,"")</f>
        <v>#REF!</v>
      </c>
      <c r="F1387" s="5" t="str">
        <f t="shared" si="171"/>
        <v>450414</v>
      </c>
      <c r="G1387" s="13">
        <v>45041</v>
      </c>
      <c r="H1387" s="14" t="s">
        <v>7</v>
      </c>
      <c r="I1387" s="14" t="s">
        <v>43</v>
      </c>
      <c r="J1387" s="14" t="s">
        <v>80</v>
      </c>
      <c r="K1387" s="14" t="s">
        <v>24</v>
      </c>
      <c r="L1387" s="14" t="s">
        <v>17</v>
      </c>
      <c r="M1387" s="14" t="s">
        <v>25</v>
      </c>
      <c r="N1387" s="14" t="s">
        <v>26</v>
      </c>
      <c r="O1387" s="14" t="s">
        <v>14</v>
      </c>
      <c r="P1387" s="14" t="s">
        <v>581</v>
      </c>
      <c r="Q1387" s="12">
        <f t="shared" si="172"/>
        <v>2</v>
      </c>
      <c r="R1387" s="12" cm="1">
        <f t="array" ref="R1387">SUMPRODUCT(($G$2:$G$3117=G1387)*(Q1387&gt;$Q$2:$Q$3117))+1</f>
        <v>4</v>
      </c>
      <c r="S1387" s="12">
        <f t="shared" si="173"/>
        <v>401537</v>
      </c>
      <c r="T1387" cm="1">
        <f t="array" ref="T1387">SUMPRODUCT(($G$2:$G$3117=G1387)*(S1387&gt;$S$2:$S$3117))+1</f>
        <v>4</v>
      </c>
      <c r="U1387" t="str">
        <f t="shared" si="174"/>
        <v>WOLVERHAMPTON †</v>
      </c>
      <c r="V1387">
        <v>0</v>
      </c>
      <c r="W1387" t="s">
        <v>17</v>
      </c>
      <c r="X1387">
        <f t="shared" si="175"/>
        <v>2023</v>
      </c>
    </row>
    <row r="1388" spans="1:24" x14ac:dyDescent="0.25">
      <c r="A1388" s="10" t="str">
        <f t="shared" si="168"/>
        <v/>
      </c>
      <c r="B1388" s="10" t="str">
        <f t="shared" si="169"/>
        <v/>
      </c>
      <c r="C1388" s="10" t="str">
        <f t="shared" si="170"/>
        <v>Evening45045</v>
      </c>
      <c r="D1388" s="5" t="str">
        <f>IF('by region'!$C$2="Any","Any",'Fixture list'!W1388)&amp;M1388&amp;IF('by region'!$I$2="Any","Any",N1388)&amp;G1388</f>
        <v>AnyFlatAny45045</v>
      </c>
      <c r="E1388" s="5" t="e">
        <f>IF(I1388=#REF!,'Fixture list'!G1388,"")</f>
        <v>#REF!</v>
      </c>
      <c r="F1388" s="5" t="str">
        <f t="shared" si="171"/>
        <v>450456</v>
      </c>
      <c r="G1388" s="13">
        <v>45045</v>
      </c>
      <c r="H1388" s="14" t="s">
        <v>37</v>
      </c>
      <c r="I1388" s="14" t="s">
        <v>43</v>
      </c>
      <c r="J1388" s="14" t="s">
        <v>80</v>
      </c>
      <c r="K1388" s="14" t="s">
        <v>24</v>
      </c>
      <c r="L1388" s="14" t="s">
        <v>17</v>
      </c>
      <c r="M1388" s="14" t="s">
        <v>25</v>
      </c>
      <c r="N1388" s="14" t="s">
        <v>26</v>
      </c>
      <c r="O1388" s="14" t="s">
        <v>14</v>
      </c>
      <c r="P1388" s="14" t="s">
        <v>602</v>
      </c>
      <c r="Q1388" s="12">
        <f t="shared" si="172"/>
        <v>2</v>
      </c>
      <c r="R1388" s="12" cm="1">
        <f t="array" ref="R1388">SUMPRODUCT(($G$2:$G$3117=G1388)*(Q1388&gt;$Q$2:$Q$3117))+1</f>
        <v>5</v>
      </c>
      <c r="S1388" s="12">
        <f t="shared" si="173"/>
        <v>511831</v>
      </c>
      <c r="T1388" cm="1">
        <f t="array" ref="T1388">SUMPRODUCT(($G$2:$G$3117=G1388)*(S1388&gt;$S$2:$S$3117))+1</f>
        <v>6</v>
      </c>
      <c r="U1388" t="str">
        <f t="shared" si="174"/>
        <v>WOLVERHAMPTON †</v>
      </c>
      <c r="V1388">
        <v>0</v>
      </c>
      <c r="W1388" t="s">
        <v>19</v>
      </c>
      <c r="X1388">
        <f t="shared" si="175"/>
        <v>2023</v>
      </c>
    </row>
    <row r="1389" spans="1:24" x14ac:dyDescent="0.25">
      <c r="A1389" s="10" t="str">
        <f t="shared" si="168"/>
        <v/>
      </c>
      <c r="B1389" s="10" t="str">
        <f t="shared" si="169"/>
        <v/>
      </c>
      <c r="C1389" s="10" t="str">
        <f t="shared" si="170"/>
        <v>Afternoon45049</v>
      </c>
      <c r="D1389" s="5" t="str">
        <f>IF('by region'!$C$2="Any","Any",'Fixture list'!W1389)&amp;M1389&amp;IF('by region'!$I$2="Any","Any",N1389)&amp;G1389</f>
        <v>AnyFlatAny45049</v>
      </c>
      <c r="E1389" s="5" t="e">
        <f>IF(I1389=#REF!,'Fixture list'!G1389,"")</f>
        <v>#REF!</v>
      </c>
      <c r="F1389" s="5" t="str">
        <f t="shared" si="171"/>
        <v>450492</v>
      </c>
      <c r="G1389" s="13">
        <v>45049</v>
      </c>
      <c r="H1389" s="14" t="s">
        <v>27</v>
      </c>
      <c r="I1389" s="14" t="s">
        <v>43</v>
      </c>
      <c r="J1389" s="14" t="s">
        <v>9</v>
      </c>
      <c r="K1389" s="14" t="s">
        <v>24</v>
      </c>
      <c r="L1389" s="14" t="s">
        <v>17</v>
      </c>
      <c r="M1389" s="14" t="s">
        <v>25</v>
      </c>
      <c r="N1389" s="14" t="s">
        <v>26</v>
      </c>
      <c r="O1389" s="14" t="s">
        <v>14</v>
      </c>
      <c r="P1389" s="14" t="s">
        <v>619</v>
      </c>
      <c r="Q1389" s="12">
        <f t="shared" si="172"/>
        <v>1</v>
      </c>
      <c r="R1389" s="12" cm="1">
        <f t="array" ref="R1389">SUMPRODUCT(($G$2:$G$3117=G1389)*(Q1389&gt;$Q$2:$Q$3117))+1</f>
        <v>1</v>
      </c>
      <c r="S1389" s="12">
        <f t="shared" si="173"/>
        <v>100793</v>
      </c>
      <c r="T1389" cm="1">
        <f t="array" ref="T1389">SUMPRODUCT(($G$2:$G$3117=G1389)*(S1389&gt;$S$2:$S$3117))+1</f>
        <v>2</v>
      </c>
      <c r="U1389" t="str">
        <f t="shared" si="174"/>
        <v xml:space="preserve">WOLVERHAMPTON </v>
      </c>
      <c r="V1389">
        <v>0</v>
      </c>
      <c r="W1389" t="s">
        <v>30</v>
      </c>
      <c r="X1389">
        <f t="shared" si="175"/>
        <v>2023</v>
      </c>
    </row>
    <row r="1390" spans="1:24" x14ac:dyDescent="0.25">
      <c r="A1390" s="10" t="str">
        <f t="shared" si="168"/>
        <v/>
      </c>
      <c r="B1390" s="10" t="str">
        <f t="shared" si="169"/>
        <v/>
      </c>
      <c r="C1390" s="10" t="str">
        <f t="shared" si="170"/>
        <v>Evening45058</v>
      </c>
      <c r="D1390" s="5" t="str">
        <f>IF('by region'!$C$2="Any","Any",'Fixture list'!W1390)&amp;M1390&amp;IF('by region'!$I$2="Any","Any",N1390)&amp;G1390</f>
        <v>AnyFlatAny45058</v>
      </c>
      <c r="E1390" s="5" t="e">
        <f>IF(I1390=#REF!,'Fixture list'!G1390,"")</f>
        <v>#REF!</v>
      </c>
      <c r="F1390" s="5" t="str">
        <f t="shared" si="171"/>
        <v>450585</v>
      </c>
      <c r="G1390" s="13">
        <v>45058</v>
      </c>
      <c r="H1390" s="14" t="s">
        <v>35</v>
      </c>
      <c r="I1390" s="14" t="s">
        <v>43</v>
      </c>
      <c r="J1390" s="14" t="s">
        <v>80</v>
      </c>
      <c r="K1390" s="14" t="s">
        <v>24</v>
      </c>
      <c r="L1390" s="14" t="s">
        <v>17</v>
      </c>
      <c r="M1390" s="14" t="s">
        <v>25</v>
      </c>
      <c r="N1390" s="14" t="s">
        <v>26</v>
      </c>
      <c r="O1390" s="14" t="s">
        <v>14</v>
      </c>
      <c r="P1390" s="14" t="s">
        <v>661</v>
      </c>
      <c r="Q1390" s="12">
        <f t="shared" si="172"/>
        <v>2</v>
      </c>
      <c r="R1390" s="12" cm="1">
        <f t="array" ref="R1390">SUMPRODUCT(($G$2:$G$3117=G1390)*(Q1390&gt;$Q$2:$Q$3117))+1</f>
        <v>4</v>
      </c>
      <c r="S1390" s="12">
        <f t="shared" si="173"/>
        <v>411889</v>
      </c>
      <c r="T1390" cm="1">
        <f t="array" ref="T1390">SUMPRODUCT(($G$2:$G$3117=G1390)*(S1390&gt;$S$2:$S$3117))+1</f>
        <v>5</v>
      </c>
      <c r="U1390" t="str">
        <f t="shared" si="174"/>
        <v>WOLVERHAMPTON †</v>
      </c>
      <c r="V1390">
        <v>0</v>
      </c>
      <c r="W1390" t="s">
        <v>19</v>
      </c>
      <c r="X1390">
        <f t="shared" si="175"/>
        <v>2023</v>
      </c>
    </row>
    <row r="1391" spans="1:24" x14ac:dyDescent="0.25">
      <c r="A1391" s="10" t="str">
        <f t="shared" si="168"/>
        <v/>
      </c>
      <c r="B1391" s="10" t="str">
        <f t="shared" si="169"/>
        <v/>
      </c>
      <c r="C1391" s="10" t="str">
        <f t="shared" si="170"/>
        <v>Afternoon45061</v>
      </c>
      <c r="D1391" s="5" t="str">
        <f>IF('by region'!$C$2="Any","Any",'Fixture list'!W1391)&amp;M1391&amp;IF('by region'!$I$2="Any","Any",N1391)&amp;G1391</f>
        <v>AnyFlatAny45061</v>
      </c>
      <c r="E1391" s="5" t="e">
        <f>IF(I1391=#REF!,'Fixture list'!G1391,"")</f>
        <v>#REF!</v>
      </c>
      <c r="F1391" s="5" t="str">
        <f t="shared" si="171"/>
        <v>450612</v>
      </c>
      <c r="G1391" s="13">
        <v>45061</v>
      </c>
      <c r="H1391" s="14" t="s">
        <v>42</v>
      </c>
      <c r="I1391" s="14" t="s">
        <v>43</v>
      </c>
      <c r="J1391" s="14" t="s">
        <v>9</v>
      </c>
      <c r="K1391" s="14" t="s">
        <v>24</v>
      </c>
      <c r="L1391" s="14" t="s">
        <v>17</v>
      </c>
      <c r="M1391" s="14" t="s">
        <v>25</v>
      </c>
      <c r="N1391" s="14" t="s">
        <v>26</v>
      </c>
      <c r="O1391" s="14" t="s">
        <v>14</v>
      </c>
      <c r="P1391" s="14" t="s">
        <v>675</v>
      </c>
      <c r="Q1391" s="12">
        <f t="shared" si="172"/>
        <v>1</v>
      </c>
      <c r="R1391" s="12" cm="1">
        <f t="array" ref="R1391">SUMPRODUCT(($G$2:$G$3117=G1391)*(Q1391&gt;$Q$2:$Q$3117))+1</f>
        <v>1</v>
      </c>
      <c r="S1391" s="12">
        <f t="shared" si="173"/>
        <v>101498</v>
      </c>
      <c r="T1391" cm="1">
        <f t="array" ref="T1391">SUMPRODUCT(($G$2:$G$3117=G1391)*(S1391&gt;$S$2:$S$3117))+1</f>
        <v>2</v>
      </c>
      <c r="U1391" t="str">
        <f t="shared" si="174"/>
        <v xml:space="preserve">WOLVERHAMPTON </v>
      </c>
      <c r="V1391">
        <v>0</v>
      </c>
      <c r="W1391" t="s">
        <v>19</v>
      </c>
      <c r="X1391">
        <f t="shared" si="175"/>
        <v>2023</v>
      </c>
    </row>
    <row r="1392" spans="1:24" x14ac:dyDescent="0.25">
      <c r="A1392" s="10" t="str">
        <f t="shared" si="168"/>
        <v/>
      </c>
      <c r="B1392" s="10" t="str">
        <f t="shared" si="169"/>
        <v/>
      </c>
      <c r="C1392" s="10" t="str">
        <f t="shared" si="170"/>
        <v>Afternoon45069</v>
      </c>
      <c r="D1392" s="5" t="str">
        <f>IF('by region'!$C$2="Any","Any",'Fixture list'!W1392)&amp;M1392&amp;IF('by region'!$I$2="Any","Any",N1392)&amp;G1392</f>
        <v>AnyFlatAny45069</v>
      </c>
      <c r="E1392" s="5" t="e">
        <f>IF(I1392=#REF!,'Fixture list'!G1392,"")</f>
        <v>#REF!</v>
      </c>
      <c r="F1392" s="5" t="str">
        <f t="shared" si="171"/>
        <v>450693</v>
      </c>
      <c r="G1392" s="13">
        <v>45069</v>
      </c>
      <c r="H1392" s="14" t="s">
        <v>7</v>
      </c>
      <c r="I1392" s="14" t="s">
        <v>43</v>
      </c>
      <c r="J1392" s="14" t="s">
        <v>9</v>
      </c>
      <c r="K1392" s="14" t="s">
        <v>24</v>
      </c>
      <c r="L1392" s="14" t="s">
        <v>17</v>
      </c>
      <c r="M1392" s="14" t="s">
        <v>25</v>
      </c>
      <c r="N1392" s="14" t="s">
        <v>26</v>
      </c>
      <c r="O1392" s="14" t="s">
        <v>14</v>
      </c>
      <c r="P1392" s="14" t="s">
        <v>712</v>
      </c>
      <c r="Q1392" s="12">
        <f t="shared" si="172"/>
        <v>1</v>
      </c>
      <c r="R1392" s="12" cm="1">
        <f t="array" ref="R1392">SUMPRODUCT(($G$2:$G$3117=G1392)*(Q1392&gt;$Q$2:$Q$3117))+1</f>
        <v>1</v>
      </c>
      <c r="S1392" s="12">
        <f t="shared" si="173"/>
        <v>101810</v>
      </c>
      <c r="T1392" cm="1">
        <f t="array" ref="T1392">SUMPRODUCT(($G$2:$G$3117=G1392)*(S1392&gt;$S$2:$S$3117))+1</f>
        <v>3</v>
      </c>
      <c r="U1392" t="str">
        <f t="shared" si="174"/>
        <v xml:space="preserve">WOLVERHAMPTON </v>
      </c>
      <c r="V1392">
        <v>0</v>
      </c>
      <c r="W1392" t="s">
        <v>11</v>
      </c>
      <c r="X1392">
        <f t="shared" si="175"/>
        <v>2023</v>
      </c>
    </row>
    <row r="1393" spans="1:24" x14ac:dyDescent="0.25">
      <c r="A1393" s="10" t="str">
        <f t="shared" si="168"/>
        <v/>
      </c>
      <c r="B1393" s="10" t="str">
        <f t="shared" si="169"/>
        <v/>
      </c>
      <c r="C1393" s="10" t="str">
        <f t="shared" si="170"/>
        <v>Afternoon45071</v>
      </c>
      <c r="D1393" s="5" t="str">
        <f>IF('by region'!$C$2="Any","Any",'Fixture list'!W1393)&amp;M1393&amp;IF('by region'!$I$2="Any","Any",N1393)&amp;G1393</f>
        <v>AnyFlatAny45071</v>
      </c>
      <c r="E1393" s="5" t="e">
        <f>IF(I1393=#REF!,'Fixture list'!G1393,"")</f>
        <v>#REF!</v>
      </c>
      <c r="F1393" s="5" t="str">
        <f t="shared" si="171"/>
        <v>450712</v>
      </c>
      <c r="G1393" s="13">
        <v>45071</v>
      </c>
      <c r="H1393" s="14" t="s">
        <v>34</v>
      </c>
      <c r="I1393" s="14" t="s">
        <v>43</v>
      </c>
      <c r="J1393" s="14" t="s">
        <v>9</v>
      </c>
      <c r="K1393" s="14" t="s">
        <v>24</v>
      </c>
      <c r="L1393" s="14" t="s">
        <v>17</v>
      </c>
      <c r="M1393" s="14" t="s">
        <v>25</v>
      </c>
      <c r="N1393" s="14" t="s">
        <v>26</v>
      </c>
      <c r="O1393" s="14" t="s">
        <v>14</v>
      </c>
      <c r="P1393" s="14" t="s">
        <v>722</v>
      </c>
      <c r="Q1393" s="12">
        <f t="shared" si="172"/>
        <v>1</v>
      </c>
      <c r="R1393" s="12" cm="1">
        <f t="array" ref="R1393">SUMPRODUCT(($G$2:$G$3117=G1393)*(Q1393&gt;$Q$2:$Q$3117))+1</f>
        <v>1</v>
      </c>
      <c r="S1393" s="12">
        <f t="shared" si="173"/>
        <v>100830</v>
      </c>
      <c r="T1393" cm="1">
        <f t="array" ref="T1393">SUMPRODUCT(($G$2:$G$3117=G1393)*(S1393&gt;$S$2:$S$3117))+1</f>
        <v>2</v>
      </c>
      <c r="U1393" t="str">
        <f t="shared" si="174"/>
        <v xml:space="preserve">WOLVERHAMPTON </v>
      </c>
      <c r="V1393">
        <v>0</v>
      </c>
      <c r="W1393" t="s">
        <v>11</v>
      </c>
      <c r="X1393">
        <f t="shared" si="175"/>
        <v>2023</v>
      </c>
    </row>
    <row r="1394" spans="1:24" x14ac:dyDescent="0.25">
      <c r="A1394" s="10" t="str">
        <f t="shared" si="168"/>
        <v/>
      </c>
      <c r="B1394" s="10" t="str">
        <f t="shared" si="169"/>
        <v/>
      </c>
      <c r="C1394" s="10" t="str">
        <f t="shared" si="170"/>
        <v>Afternoon45096</v>
      </c>
      <c r="D1394" s="5" t="str">
        <f>IF('by region'!$C$2="Any","Any",'Fixture list'!W1394)&amp;M1394&amp;IF('by region'!$I$2="Any","Any",N1394)&amp;G1394</f>
        <v>AnyFlatAny45096</v>
      </c>
      <c r="E1394" s="5" t="e">
        <f>IF(I1394=#REF!,'Fixture list'!G1394,"")</f>
        <v>#REF!</v>
      </c>
      <c r="F1394" s="5" t="str">
        <f t="shared" si="171"/>
        <v>450963</v>
      </c>
      <c r="G1394" s="13">
        <v>45096</v>
      </c>
      <c r="H1394" s="14" t="s">
        <v>42</v>
      </c>
      <c r="I1394" s="14" t="s">
        <v>43</v>
      </c>
      <c r="J1394" s="14" t="s">
        <v>9</v>
      </c>
      <c r="K1394" s="14" t="s">
        <v>24</v>
      </c>
      <c r="L1394" s="14" t="s">
        <v>17</v>
      </c>
      <c r="M1394" s="14" t="s">
        <v>25</v>
      </c>
      <c r="N1394" s="14" t="s">
        <v>26</v>
      </c>
      <c r="O1394" s="14" t="s">
        <v>14</v>
      </c>
      <c r="P1394" s="14" t="s">
        <v>844</v>
      </c>
      <c r="Q1394" s="12">
        <f t="shared" si="172"/>
        <v>1</v>
      </c>
      <c r="R1394" s="12" cm="1">
        <f t="array" ref="R1394">SUMPRODUCT(($G$2:$G$3117=G1394)*(Q1394&gt;$Q$2:$Q$3117))+1</f>
        <v>1</v>
      </c>
      <c r="S1394" s="12">
        <f t="shared" si="173"/>
        <v>101549</v>
      </c>
      <c r="T1394" cm="1">
        <f t="array" ref="T1394">SUMPRODUCT(($G$2:$G$3117=G1394)*(S1394&gt;$S$2:$S$3117))+1</f>
        <v>3</v>
      </c>
      <c r="U1394" t="str">
        <f t="shared" si="174"/>
        <v xml:space="preserve">WOLVERHAMPTON </v>
      </c>
      <c r="V1394">
        <v>0</v>
      </c>
      <c r="W1394" t="s">
        <v>19</v>
      </c>
      <c r="X1394">
        <f t="shared" si="175"/>
        <v>2023</v>
      </c>
    </row>
    <row r="1395" spans="1:24" x14ac:dyDescent="0.25">
      <c r="A1395" s="10" t="str">
        <f t="shared" si="168"/>
        <v/>
      </c>
      <c r="B1395" s="10" t="str">
        <f t="shared" si="169"/>
        <v/>
      </c>
      <c r="C1395" s="10" t="str">
        <f t="shared" si="170"/>
        <v>Evening45103</v>
      </c>
      <c r="D1395" s="5" t="str">
        <f>IF('by region'!$C$2="Any","Any",'Fixture list'!W1395)&amp;M1395&amp;IF('by region'!$I$2="Any","Any",N1395)&amp;G1395</f>
        <v>AnyFlatAny45103</v>
      </c>
      <c r="E1395" s="5" t="e">
        <f>IF(I1395=#REF!,'Fixture list'!G1395,"")</f>
        <v>#REF!</v>
      </c>
      <c r="F1395" s="5" t="str">
        <f t="shared" si="171"/>
        <v>451033</v>
      </c>
      <c r="G1395" s="13">
        <v>45103</v>
      </c>
      <c r="H1395" s="14" t="s">
        <v>42</v>
      </c>
      <c r="I1395" s="14" t="s">
        <v>43</v>
      </c>
      <c r="J1395" s="14" t="s">
        <v>80</v>
      </c>
      <c r="K1395" s="14" t="s">
        <v>24</v>
      </c>
      <c r="L1395" s="14" t="s">
        <v>17</v>
      </c>
      <c r="M1395" s="14" t="s">
        <v>25</v>
      </c>
      <c r="N1395" s="14" t="s">
        <v>26</v>
      </c>
      <c r="O1395" s="14" t="s">
        <v>14</v>
      </c>
      <c r="P1395" s="14" t="s">
        <v>878</v>
      </c>
      <c r="Q1395" s="12">
        <f t="shared" si="172"/>
        <v>2</v>
      </c>
      <c r="R1395" s="12" cm="1">
        <f t="array" ref="R1395">SUMPRODUCT(($G$2:$G$3117=G1395)*(Q1395&gt;$Q$2:$Q$3117))+1</f>
        <v>3</v>
      </c>
      <c r="S1395" s="12">
        <f t="shared" si="173"/>
        <v>301506</v>
      </c>
      <c r="T1395" cm="1">
        <f t="array" ref="T1395">SUMPRODUCT(($G$2:$G$3117=G1395)*(S1395&gt;$S$2:$S$3117))+1</f>
        <v>3</v>
      </c>
      <c r="U1395" t="str">
        <f t="shared" si="174"/>
        <v>WOLVERHAMPTON †</v>
      </c>
      <c r="V1395">
        <v>0</v>
      </c>
      <c r="W1395" t="s">
        <v>19</v>
      </c>
      <c r="X1395">
        <f t="shared" si="175"/>
        <v>2023</v>
      </c>
    </row>
    <row r="1396" spans="1:24" x14ac:dyDescent="0.25">
      <c r="A1396" s="10" t="str">
        <f t="shared" si="168"/>
        <v/>
      </c>
      <c r="B1396" s="10" t="str">
        <f t="shared" si="169"/>
        <v/>
      </c>
      <c r="C1396" s="10" t="str">
        <f t="shared" si="170"/>
        <v>Afternoon45118</v>
      </c>
      <c r="D1396" s="5" t="str">
        <f>IF('by region'!$C$2="Any","Any",'Fixture list'!W1396)&amp;M1396&amp;IF('by region'!$I$2="Any","Any",N1396)&amp;G1396</f>
        <v>AnyFlatAny45118</v>
      </c>
      <c r="E1396" s="5" t="e">
        <f>IF(I1396=#REF!,'Fixture list'!G1396,"")</f>
        <v>#REF!</v>
      </c>
      <c r="F1396" s="5" t="str">
        <f t="shared" si="171"/>
        <v>451182</v>
      </c>
      <c r="G1396" s="13">
        <v>45118</v>
      </c>
      <c r="H1396" s="14" t="s">
        <v>7</v>
      </c>
      <c r="I1396" s="14" t="s">
        <v>43</v>
      </c>
      <c r="J1396" s="14" t="s">
        <v>9</v>
      </c>
      <c r="K1396" s="14" t="s">
        <v>24</v>
      </c>
      <c r="L1396" s="14" t="s">
        <v>17</v>
      </c>
      <c r="M1396" s="14" t="s">
        <v>25</v>
      </c>
      <c r="N1396" s="14" t="s">
        <v>26</v>
      </c>
      <c r="O1396" s="14" t="s">
        <v>14</v>
      </c>
      <c r="P1396" s="14" t="s">
        <v>947</v>
      </c>
      <c r="Q1396" s="12">
        <f t="shared" si="172"/>
        <v>1</v>
      </c>
      <c r="R1396" s="12" cm="1">
        <f t="array" ref="R1396">SUMPRODUCT(($G$2:$G$3117=G1396)*(Q1396&gt;$Q$2:$Q$3117))+1</f>
        <v>1</v>
      </c>
      <c r="S1396" s="12">
        <f t="shared" si="173"/>
        <v>101502</v>
      </c>
      <c r="T1396" cm="1">
        <f t="array" ref="T1396">SUMPRODUCT(($G$2:$G$3117=G1396)*(S1396&gt;$S$2:$S$3117))+1</f>
        <v>2</v>
      </c>
      <c r="U1396" t="str">
        <f t="shared" si="174"/>
        <v xml:space="preserve">WOLVERHAMPTON </v>
      </c>
      <c r="V1396">
        <v>0</v>
      </c>
      <c r="W1396" t="s">
        <v>11</v>
      </c>
      <c r="X1396">
        <f t="shared" si="175"/>
        <v>2023</v>
      </c>
    </row>
    <row r="1397" spans="1:24" x14ac:dyDescent="0.25">
      <c r="A1397" s="10" t="str">
        <f t="shared" si="168"/>
        <v/>
      </c>
      <c r="B1397" s="10" t="str">
        <f t="shared" si="169"/>
        <v/>
      </c>
      <c r="C1397" s="10" t="str">
        <f t="shared" si="170"/>
        <v>Evening45124</v>
      </c>
      <c r="D1397" s="5" t="str">
        <f>IF('by region'!$C$2="Any","Any",'Fixture list'!W1397)&amp;M1397&amp;IF('by region'!$I$2="Any","Any",N1397)&amp;G1397</f>
        <v>AnyFlatAny45124</v>
      </c>
      <c r="E1397" s="5" t="e">
        <f>IF(I1397=#REF!,'Fixture list'!G1397,"")</f>
        <v>#REF!</v>
      </c>
      <c r="F1397" s="5" t="str">
        <f t="shared" si="171"/>
        <v>451244</v>
      </c>
      <c r="G1397" s="13">
        <v>45124</v>
      </c>
      <c r="H1397" s="14" t="s">
        <v>42</v>
      </c>
      <c r="I1397" s="14" t="s">
        <v>43</v>
      </c>
      <c r="J1397" s="14" t="s">
        <v>80</v>
      </c>
      <c r="K1397" s="14" t="s">
        <v>24</v>
      </c>
      <c r="L1397" s="14" t="s">
        <v>17</v>
      </c>
      <c r="M1397" s="14" t="s">
        <v>25</v>
      </c>
      <c r="N1397" s="14" t="s">
        <v>26</v>
      </c>
      <c r="O1397" s="14" t="s">
        <v>14</v>
      </c>
      <c r="P1397" s="14" t="s">
        <v>974</v>
      </c>
      <c r="Q1397" s="12">
        <f t="shared" si="172"/>
        <v>2</v>
      </c>
      <c r="R1397" s="12" cm="1">
        <f t="array" ref="R1397">SUMPRODUCT(($G$2:$G$3117=G1397)*(Q1397&gt;$Q$2:$Q$3117))+1</f>
        <v>3</v>
      </c>
      <c r="S1397" s="12">
        <f t="shared" si="173"/>
        <v>301823</v>
      </c>
      <c r="T1397" cm="1">
        <f t="array" ref="T1397">SUMPRODUCT(($G$2:$G$3117=G1397)*(S1397&gt;$S$2:$S$3117))+1</f>
        <v>4</v>
      </c>
      <c r="U1397" t="str">
        <f t="shared" si="174"/>
        <v>WOLVERHAMPTON †</v>
      </c>
      <c r="V1397">
        <v>0</v>
      </c>
      <c r="W1397" t="s">
        <v>17</v>
      </c>
      <c r="X1397">
        <f t="shared" si="175"/>
        <v>2023</v>
      </c>
    </row>
    <row r="1398" spans="1:24" x14ac:dyDescent="0.25">
      <c r="A1398" s="10" t="str">
        <f t="shared" si="168"/>
        <v/>
      </c>
      <c r="B1398" s="10" t="str">
        <f t="shared" si="169"/>
        <v/>
      </c>
      <c r="C1398" s="10" t="str">
        <f t="shared" si="170"/>
        <v>Evening45126</v>
      </c>
      <c r="D1398" s="5" t="str">
        <f>IF('by region'!$C$2="Any","Any",'Fixture list'!W1398)&amp;M1398&amp;IF('by region'!$I$2="Any","Any",N1398)&amp;G1398</f>
        <v>AnyFlatAny45126</v>
      </c>
      <c r="E1398" s="5" t="e">
        <f>IF(I1398=#REF!,'Fixture list'!G1398,"")</f>
        <v>#REF!</v>
      </c>
      <c r="F1398" s="5" t="str">
        <f t="shared" si="171"/>
        <v>451264</v>
      </c>
      <c r="G1398" s="13">
        <v>45126</v>
      </c>
      <c r="H1398" s="14" t="s">
        <v>27</v>
      </c>
      <c r="I1398" s="14" t="s">
        <v>43</v>
      </c>
      <c r="J1398" s="14" t="s">
        <v>80</v>
      </c>
      <c r="K1398" s="14" t="s">
        <v>24</v>
      </c>
      <c r="L1398" s="14" t="s">
        <v>17</v>
      </c>
      <c r="M1398" s="14" t="s">
        <v>25</v>
      </c>
      <c r="N1398" s="14" t="s">
        <v>26</v>
      </c>
      <c r="O1398" s="14" t="s">
        <v>14</v>
      </c>
      <c r="P1398" s="14" t="s">
        <v>982</v>
      </c>
      <c r="Q1398" s="12">
        <f t="shared" si="172"/>
        <v>2</v>
      </c>
      <c r="R1398" s="12" cm="1">
        <f t="array" ref="R1398">SUMPRODUCT(($G$2:$G$3117=G1398)*(Q1398&gt;$Q$2:$Q$3117))+1</f>
        <v>4</v>
      </c>
      <c r="S1398" s="12">
        <f t="shared" si="173"/>
        <v>401028</v>
      </c>
      <c r="T1398" cm="1">
        <f t="array" ref="T1398">SUMPRODUCT(($G$2:$G$3117=G1398)*(S1398&gt;$S$2:$S$3117))+1</f>
        <v>4</v>
      </c>
      <c r="U1398" t="str">
        <f t="shared" si="174"/>
        <v>WOLVERHAMPTON †</v>
      </c>
      <c r="V1398">
        <v>0</v>
      </c>
      <c r="W1398" t="s">
        <v>17</v>
      </c>
      <c r="X1398">
        <f t="shared" si="175"/>
        <v>2023</v>
      </c>
    </row>
    <row r="1399" spans="1:24" x14ac:dyDescent="0.25">
      <c r="A1399" s="10" t="str">
        <f t="shared" si="168"/>
        <v/>
      </c>
      <c r="B1399" s="10" t="str">
        <f t="shared" si="169"/>
        <v/>
      </c>
      <c r="C1399" s="10" t="str">
        <f t="shared" si="170"/>
        <v>Evening45132</v>
      </c>
      <c r="D1399" s="5" t="str">
        <f>IF('by region'!$C$2="Any","Any",'Fixture list'!W1399)&amp;M1399&amp;IF('by region'!$I$2="Any","Any",N1399)&amp;G1399</f>
        <v>AnyFlatAny45132</v>
      </c>
      <c r="E1399" s="5" t="e">
        <f>IF(I1399=#REF!,'Fixture list'!G1399,"")</f>
        <v>#REF!</v>
      </c>
      <c r="F1399" s="5" t="str">
        <f t="shared" si="171"/>
        <v>451324</v>
      </c>
      <c r="G1399" s="13">
        <v>45132</v>
      </c>
      <c r="H1399" s="14" t="s">
        <v>7</v>
      </c>
      <c r="I1399" s="14" t="s">
        <v>43</v>
      </c>
      <c r="J1399" s="14" t="s">
        <v>80</v>
      </c>
      <c r="K1399" s="14" t="s">
        <v>24</v>
      </c>
      <c r="L1399" s="14" t="s">
        <v>17</v>
      </c>
      <c r="M1399" s="14" t="s">
        <v>25</v>
      </c>
      <c r="N1399" s="14" t="s">
        <v>26</v>
      </c>
      <c r="O1399" s="14" t="s">
        <v>14</v>
      </c>
      <c r="P1399" s="14" t="s">
        <v>1012</v>
      </c>
      <c r="Q1399" s="12">
        <f t="shared" si="172"/>
        <v>2</v>
      </c>
      <c r="R1399" s="12" cm="1">
        <f t="array" ref="R1399">SUMPRODUCT(($G$2:$G$3117=G1399)*(Q1399&gt;$Q$2:$Q$3117))+1</f>
        <v>3</v>
      </c>
      <c r="S1399" s="12">
        <f t="shared" si="173"/>
        <v>313370</v>
      </c>
      <c r="T1399" cm="1">
        <f t="array" ref="T1399">SUMPRODUCT(($G$2:$G$3117=G1399)*(S1399&gt;$S$2:$S$3117))+1</f>
        <v>4</v>
      </c>
      <c r="U1399" t="str">
        <f t="shared" si="174"/>
        <v>WOLVERHAMPTON †</v>
      </c>
      <c r="V1399">
        <v>0</v>
      </c>
      <c r="W1399" t="s">
        <v>11</v>
      </c>
      <c r="X1399">
        <f t="shared" si="175"/>
        <v>2023</v>
      </c>
    </row>
    <row r="1400" spans="1:24" x14ac:dyDescent="0.25">
      <c r="A1400" s="10" t="str">
        <f t="shared" si="168"/>
        <v/>
      </c>
      <c r="B1400" s="10" t="str">
        <f t="shared" si="169"/>
        <v/>
      </c>
      <c r="C1400" s="10" t="str">
        <f t="shared" si="170"/>
        <v>Afternoon45142</v>
      </c>
      <c r="D1400" s="5" t="str">
        <f>IF('by region'!$C$2="Any","Any",'Fixture list'!W1400)&amp;M1400&amp;IF('by region'!$I$2="Any","Any",N1400)&amp;G1400</f>
        <v>AnyFlatAny45142</v>
      </c>
      <c r="E1400" s="5" t="e">
        <f>IF(I1400=#REF!,'Fixture list'!G1400,"")</f>
        <v>#REF!</v>
      </c>
      <c r="F1400" s="5" t="str">
        <f t="shared" si="171"/>
        <v>451422</v>
      </c>
      <c r="G1400" s="13">
        <v>45142</v>
      </c>
      <c r="H1400" s="14" t="s">
        <v>35</v>
      </c>
      <c r="I1400" s="14" t="s">
        <v>43</v>
      </c>
      <c r="J1400" s="14" t="s">
        <v>9</v>
      </c>
      <c r="K1400" s="14" t="s">
        <v>24</v>
      </c>
      <c r="L1400" s="14" t="s">
        <v>17</v>
      </c>
      <c r="M1400" s="14" t="s">
        <v>25</v>
      </c>
      <c r="N1400" s="14" t="s">
        <v>26</v>
      </c>
      <c r="O1400" s="14" t="s">
        <v>14</v>
      </c>
      <c r="P1400" s="14" t="s">
        <v>1061</v>
      </c>
      <c r="Q1400" s="12">
        <f t="shared" si="172"/>
        <v>1</v>
      </c>
      <c r="R1400" s="12" cm="1">
        <f t="array" ref="R1400">SUMPRODUCT(($G$2:$G$3117=G1400)*(Q1400&gt;$Q$2:$Q$3117))+1</f>
        <v>1</v>
      </c>
      <c r="S1400" s="12">
        <f t="shared" si="173"/>
        <v>100797</v>
      </c>
      <c r="T1400" cm="1">
        <f t="array" ref="T1400">SUMPRODUCT(($G$2:$G$3117=G1400)*(S1400&gt;$S$2:$S$3117))+1</f>
        <v>2</v>
      </c>
      <c r="U1400" t="str">
        <f t="shared" si="174"/>
        <v xml:space="preserve">WOLVERHAMPTON </v>
      </c>
      <c r="V1400">
        <v>0</v>
      </c>
      <c r="W1400" t="s">
        <v>30</v>
      </c>
      <c r="X1400">
        <f t="shared" si="175"/>
        <v>2023</v>
      </c>
    </row>
    <row r="1401" spans="1:24" x14ac:dyDescent="0.25">
      <c r="A1401" s="10" t="str">
        <f t="shared" si="168"/>
        <v/>
      </c>
      <c r="B1401" s="10" t="str">
        <f t="shared" si="169"/>
        <v/>
      </c>
      <c r="C1401" s="10" t="str">
        <f t="shared" si="170"/>
        <v>Afternoon45152</v>
      </c>
      <c r="D1401" s="5" t="str">
        <f>IF('by region'!$C$2="Any","Any",'Fixture list'!W1401)&amp;M1401&amp;IF('by region'!$I$2="Any","Any",N1401)&amp;G1401</f>
        <v>AnyFlatAny45152</v>
      </c>
      <c r="E1401" s="5" t="e">
        <f>IF(I1401=#REF!,'Fixture list'!G1401,"")</f>
        <v>#REF!</v>
      </c>
      <c r="F1401" s="5" t="str">
        <f t="shared" si="171"/>
        <v>451521</v>
      </c>
      <c r="G1401" s="13">
        <v>45152</v>
      </c>
      <c r="H1401" s="14" t="s">
        <v>42</v>
      </c>
      <c r="I1401" s="14" t="s">
        <v>43</v>
      </c>
      <c r="J1401" s="14" t="s">
        <v>9</v>
      </c>
      <c r="K1401" s="14" t="s">
        <v>24</v>
      </c>
      <c r="L1401" s="14" t="s">
        <v>17</v>
      </c>
      <c r="M1401" s="14" t="s">
        <v>25</v>
      </c>
      <c r="N1401" s="14" t="s">
        <v>26</v>
      </c>
      <c r="O1401" s="14" t="s">
        <v>14</v>
      </c>
      <c r="P1401" s="14" t="s">
        <v>1104</v>
      </c>
      <c r="Q1401" s="12">
        <f t="shared" si="172"/>
        <v>1</v>
      </c>
      <c r="R1401" s="12" cm="1">
        <f t="array" ref="R1401">SUMPRODUCT(($G$2:$G$3117=G1401)*(Q1401&gt;$Q$2:$Q$3117))+1</f>
        <v>1</v>
      </c>
      <c r="S1401" s="12">
        <f t="shared" si="173"/>
        <v>100803</v>
      </c>
      <c r="T1401" cm="1">
        <f t="array" ref="T1401">SUMPRODUCT(($G$2:$G$3117=G1401)*(S1401&gt;$S$2:$S$3117))+1</f>
        <v>1</v>
      </c>
      <c r="U1401" t="str">
        <f t="shared" si="174"/>
        <v xml:space="preserve">WOLVERHAMPTON </v>
      </c>
      <c r="V1401">
        <v>0</v>
      </c>
      <c r="W1401" t="s">
        <v>19</v>
      </c>
      <c r="X1401">
        <f t="shared" si="175"/>
        <v>2023</v>
      </c>
    </row>
    <row r="1402" spans="1:24" x14ac:dyDescent="0.25">
      <c r="A1402" s="10" t="str">
        <f t="shared" si="168"/>
        <v/>
      </c>
      <c r="B1402" s="10" t="str">
        <f t="shared" si="169"/>
        <v/>
      </c>
      <c r="C1402" s="10" t="str">
        <f t="shared" si="170"/>
        <v>Afternoon45155</v>
      </c>
      <c r="D1402" s="5" t="str">
        <f>IF('by region'!$C$2="Any","Any",'Fixture list'!W1402)&amp;M1402&amp;IF('by region'!$I$2="Any","Any",N1402)&amp;G1402</f>
        <v>AnyFlatAny45155</v>
      </c>
      <c r="E1402" s="5" t="e">
        <f>IF(I1402=#REF!,'Fixture list'!G1402,"")</f>
        <v>#REF!</v>
      </c>
      <c r="F1402" s="5" t="str">
        <f t="shared" si="171"/>
        <v>451551</v>
      </c>
      <c r="G1402" s="13">
        <v>45155</v>
      </c>
      <c r="H1402" s="14" t="s">
        <v>34</v>
      </c>
      <c r="I1402" s="14" t="s">
        <v>43</v>
      </c>
      <c r="J1402" s="14" t="s">
        <v>9</v>
      </c>
      <c r="K1402" s="14" t="s">
        <v>24</v>
      </c>
      <c r="L1402" s="14" t="s">
        <v>17</v>
      </c>
      <c r="M1402" s="14" t="s">
        <v>25</v>
      </c>
      <c r="N1402" s="14" t="s">
        <v>26</v>
      </c>
      <c r="O1402" s="14" t="s">
        <v>14</v>
      </c>
      <c r="P1402" s="14" t="s">
        <v>1117</v>
      </c>
      <c r="Q1402" s="12">
        <f t="shared" si="172"/>
        <v>1</v>
      </c>
      <c r="R1402" s="12" cm="1">
        <f t="array" ref="R1402">SUMPRODUCT(($G$2:$G$3117=G1402)*(Q1402&gt;$Q$2:$Q$3117))+1</f>
        <v>1</v>
      </c>
      <c r="S1402" s="12">
        <f t="shared" si="173"/>
        <v>100502</v>
      </c>
      <c r="T1402" cm="1">
        <f t="array" ref="T1402">SUMPRODUCT(($G$2:$G$3117=G1402)*(S1402&gt;$S$2:$S$3117))+1</f>
        <v>1</v>
      </c>
      <c r="U1402" t="str">
        <f t="shared" si="174"/>
        <v xml:space="preserve">WOLVERHAMPTON </v>
      </c>
      <c r="V1402">
        <v>0</v>
      </c>
      <c r="W1402" t="s">
        <v>11</v>
      </c>
      <c r="X1402">
        <f t="shared" si="175"/>
        <v>2023</v>
      </c>
    </row>
    <row r="1403" spans="1:24" x14ac:dyDescent="0.25">
      <c r="A1403" s="10" t="str">
        <f t="shared" si="168"/>
        <v/>
      </c>
      <c r="B1403" s="10" t="str">
        <f t="shared" si="169"/>
        <v/>
      </c>
      <c r="C1403" s="10" t="str">
        <f t="shared" si="170"/>
        <v>Afternoon45156</v>
      </c>
      <c r="D1403" s="5" t="str">
        <f>IF('by region'!$C$2="Any","Any",'Fixture list'!W1403)&amp;M1403&amp;IF('by region'!$I$2="Any","Any",N1403)&amp;G1403</f>
        <v>AnyFlatAny45156</v>
      </c>
      <c r="E1403" s="5" t="e">
        <f>IF(I1403=#REF!,'Fixture list'!G1403,"")</f>
        <v>#REF!</v>
      </c>
      <c r="F1403" s="5" t="str">
        <f t="shared" si="171"/>
        <v>451562</v>
      </c>
      <c r="G1403" s="13">
        <v>45156</v>
      </c>
      <c r="H1403" s="14" t="s">
        <v>35</v>
      </c>
      <c r="I1403" s="14" t="s">
        <v>43</v>
      </c>
      <c r="J1403" s="14" t="s">
        <v>9</v>
      </c>
      <c r="K1403" s="14" t="s">
        <v>24</v>
      </c>
      <c r="L1403" s="14" t="s">
        <v>17</v>
      </c>
      <c r="M1403" s="14" t="s">
        <v>25</v>
      </c>
      <c r="N1403" s="14" t="s">
        <v>26</v>
      </c>
      <c r="O1403" s="14" t="s">
        <v>14</v>
      </c>
      <c r="P1403" s="14" t="s">
        <v>1122</v>
      </c>
      <c r="Q1403" s="12">
        <f t="shared" si="172"/>
        <v>1</v>
      </c>
      <c r="R1403" s="12" cm="1">
        <f t="array" ref="R1403">SUMPRODUCT(($G$2:$G$3117=G1403)*(Q1403&gt;$Q$2:$Q$3117))+1</f>
        <v>1</v>
      </c>
      <c r="S1403" s="12">
        <f t="shared" si="173"/>
        <v>101203</v>
      </c>
      <c r="T1403" cm="1">
        <f t="array" ref="T1403">SUMPRODUCT(($G$2:$G$3117=G1403)*(S1403&gt;$S$2:$S$3117))+1</f>
        <v>2</v>
      </c>
      <c r="U1403" t="str">
        <f t="shared" si="174"/>
        <v xml:space="preserve">WOLVERHAMPTON </v>
      </c>
      <c r="V1403">
        <v>0</v>
      </c>
      <c r="W1403" t="s">
        <v>19</v>
      </c>
      <c r="X1403">
        <f t="shared" si="175"/>
        <v>2023</v>
      </c>
    </row>
    <row r="1404" spans="1:24" x14ac:dyDescent="0.25">
      <c r="A1404" s="10" t="str">
        <f t="shared" si="168"/>
        <v/>
      </c>
      <c r="B1404" s="10" t="str">
        <f t="shared" si="169"/>
        <v/>
      </c>
      <c r="C1404" s="10" t="str">
        <f t="shared" si="170"/>
        <v>Evening45170</v>
      </c>
      <c r="D1404" s="5" t="str">
        <f>IF('by region'!$C$2="Any","Any",'Fixture list'!W1404)&amp;M1404&amp;IF('by region'!$I$2="Any","Any",N1404)&amp;G1404</f>
        <v>AnyFlatAny45170</v>
      </c>
      <c r="E1404" s="5" t="e">
        <f>IF(I1404=#REF!,'Fixture list'!G1404,"")</f>
        <v>#REF!</v>
      </c>
      <c r="F1404" s="5" t="str">
        <f t="shared" si="171"/>
        <v>451705</v>
      </c>
      <c r="G1404" s="13">
        <v>45170</v>
      </c>
      <c r="H1404" s="14" t="s">
        <v>35</v>
      </c>
      <c r="I1404" s="14" t="s">
        <v>43</v>
      </c>
      <c r="J1404" s="14" t="s">
        <v>80</v>
      </c>
      <c r="K1404" s="14" t="s">
        <v>24</v>
      </c>
      <c r="L1404" s="14" t="s">
        <v>19</v>
      </c>
      <c r="M1404" s="14" t="s">
        <v>25</v>
      </c>
      <c r="N1404" s="14" t="s">
        <v>26</v>
      </c>
      <c r="O1404" s="14" t="s">
        <v>14</v>
      </c>
      <c r="P1404" s="14" t="s">
        <v>1188</v>
      </c>
      <c r="Q1404" s="12">
        <f t="shared" si="172"/>
        <v>2</v>
      </c>
      <c r="R1404" s="12" cm="1">
        <f t="array" ref="R1404">SUMPRODUCT(($G$2:$G$3117=G1404)*(Q1404&gt;$Q$2:$Q$3117))+1</f>
        <v>4</v>
      </c>
      <c r="S1404" s="12">
        <f t="shared" si="173"/>
        <v>401842</v>
      </c>
      <c r="T1404" cm="1">
        <f t="array" ref="T1404">SUMPRODUCT(($G$2:$G$3117=G1404)*(S1404&gt;$S$2:$S$3117))+1</f>
        <v>5</v>
      </c>
      <c r="U1404" t="str">
        <f t="shared" si="174"/>
        <v>WOLVERHAMPTON †</v>
      </c>
      <c r="V1404">
        <v>0</v>
      </c>
      <c r="W1404" t="s">
        <v>17</v>
      </c>
      <c r="X1404">
        <f t="shared" si="175"/>
        <v>2023</v>
      </c>
    </row>
    <row r="1405" spans="1:24" x14ac:dyDescent="0.25">
      <c r="A1405" s="10" t="str">
        <f t="shared" si="168"/>
        <v/>
      </c>
      <c r="B1405" s="10" t="str">
        <f t="shared" si="169"/>
        <v/>
      </c>
      <c r="C1405" s="10" t="str">
        <f t="shared" si="170"/>
        <v>Evening45171</v>
      </c>
      <c r="D1405" s="5" t="str">
        <f>IF('by region'!$C$2="Any","Any",'Fixture list'!W1405)&amp;M1405&amp;IF('by region'!$I$2="Any","Any",N1405)&amp;G1405</f>
        <v>AnyFlatAny45171</v>
      </c>
      <c r="E1405" s="5" t="e">
        <f>IF(I1405=#REF!,'Fixture list'!G1405,"")</f>
        <v>#REF!</v>
      </c>
      <c r="F1405" s="5" t="str">
        <f t="shared" si="171"/>
        <v>451715</v>
      </c>
      <c r="G1405" s="13">
        <v>45171</v>
      </c>
      <c r="H1405" s="14" t="s">
        <v>37</v>
      </c>
      <c r="I1405" s="14" t="s">
        <v>43</v>
      </c>
      <c r="J1405" s="14" t="s">
        <v>80</v>
      </c>
      <c r="K1405" s="14" t="s">
        <v>24</v>
      </c>
      <c r="L1405" s="14" t="s">
        <v>19</v>
      </c>
      <c r="M1405" s="14" t="s">
        <v>25</v>
      </c>
      <c r="N1405" s="14" t="s">
        <v>26</v>
      </c>
      <c r="O1405" s="14" t="s">
        <v>14</v>
      </c>
      <c r="P1405" s="14" t="s">
        <v>1193</v>
      </c>
      <c r="Q1405" s="12">
        <f t="shared" si="172"/>
        <v>2</v>
      </c>
      <c r="R1405" s="12" cm="1">
        <f t="array" ref="R1405">SUMPRODUCT(($G$2:$G$3117=G1405)*(Q1405&gt;$Q$2:$Q$3117))+1</f>
        <v>5</v>
      </c>
      <c r="S1405" s="12">
        <f t="shared" si="173"/>
        <v>501812</v>
      </c>
      <c r="T1405" cm="1">
        <f t="array" ref="T1405">SUMPRODUCT(($G$2:$G$3117=G1405)*(S1405&gt;$S$2:$S$3117))+1</f>
        <v>5</v>
      </c>
      <c r="U1405" t="str">
        <f t="shared" si="174"/>
        <v>WOLVERHAMPTON †</v>
      </c>
      <c r="V1405">
        <v>0</v>
      </c>
      <c r="W1405" t="s">
        <v>17</v>
      </c>
      <c r="X1405">
        <f t="shared" si="175"/>
        <v>2023</v>
      </c>
    </row>
    <row r="1406" spans="1:24" x14ac:dyDescent="0.25">
      <c r="A1406" s="10" t="str">
        <f t="shared" si="168"/>
        <v/>
      </c>
      <c r="B1406" s="10" t="str">
        <f t="shared" si="169"/>
        <v/>
      </c>
      <c r="C1406" s="10" t="str">
        <f t="shared" si="170"/>
        <v>Afternoon45175</v>
      </c>
      <c r="D1406" s="5" t="str">
        <f>IF('by region'!$C$2="Any","Any",'Fixture list'!W1406)&amp;M1406&amp;IF('by region'!$I$2="Any","Any",N1406)&amp;G1406</f>
        <v>AnyFlatAny45175</v>
      </c>
      <c r="E1406" s="5" t="e">
        <f>IF(I1406=#REF!,'Fixture list'!G1406,"")</f>
        <v>#REF!</v>
      </c>
      <c r="F1406" s="5" t="str">
        <f t="shared" si="171"/>
        <v>451753</v>
      </c>
      <c r="G1406" s="13">
        <v>45175</v>
      </c>
      <c r="H1406" s="14" t="s">
        <v>27</v>
      </c>
      <c r="I1406" s="14" t="s">
        <v>43</v>
      </c>
      <c r="J1406" s="14" t="s">
        <v>9</v>
      </c>
      <c r="K1406" s="14" t="s">
        <v>24</v>
      </c>
      <c r="L1406" s="14" t="s">
        <v>30</v>
      </c>
      <c r="M1406" s="14" t="s">
        <v>25</v>
      </c>
      <c r="N1406" s="14" t="s">
        <v>26</v>
      </c>
      <c r="O1406" s="14" t="s">
        <v>14</v>
      </c>
      <c r="P1406" s="14" t="s">
        <v>1210</v>
      </c>
      <c r="Q1406" s="12">
        <f t="shared" si="172"/>
        <v>1</v>
      </c>
      <c r="R1406" s="12" cm="1">
        <f t="array" ref="R1406">SUMPRODUCT(($G$2:$G$3117=G1406)*(Q1406&gt;$Q$2:$Q$3117))+1</f>
        <v>1</v>
      </c>
      <c r="S1406" s="12">
        <f t="shared" si="173"/>
        <v>101814</v>
      </c>
      <c r="T1406" cm="1">
        <f t="array" ref="T1406">SUMPRODUCT(($G$2:$G$3117=G1406)*(S1406&gt;$S$2:$S$3117))+1</f>
        <v>3</v>
      </c>
      <c r="U1406" t="str">
        <f t="shared" si="174"/>
        <v xml:space="preserve">WOLVERHAMPTON </v>
      </c>
      <c r="V1406">
        <v>0</v>
      </c>
      <c r="W1406" t="s">
        <v>30</v>
      </c>
      <c r="X1406">
        <f t="shared" si="175"/>
        <v>2023</v>
      </c>
    </row>
    <row r="1407" spans="1:24" x14ac:dyDescent="0.25">
      <c r="A1407" s="10" t="str">
        <f t="shared" si="168"/>
        <v/>
      </c>
      <c r="B1407" s="10" t="str">
        <f t="shared" si="169"/>
        <v/>
      </c>
      <c r="C1407" s="10" t="str">
        <f t="shared" si="170"/>
        <v>Floodlit45178</v>
      </c>
      <c r="D1407" s="5" t="str">
        <f>IF('by region'!$C$2="Any","Any",'Fixture list'!W1407)&amp;M1407&amp;IF('by region'!$I$2="Any","Any",N1407)&amp;G1407</f>
        <v>AnyFlatAny45178</v>
      </c>
      <c r="E1407" s="5" t="e">
        <f>IF(I1407=#REF!,'Fixture list'!G1407,"")</f>
        <v>#REF!</v>
      </c>
      <c r="F1407" s="5" t="str">
        <f t="shared" si="171"/>
        <v>451786</v>
      </c>
      <c r="G1407" s="13">
        <v>45178</v>
      </c>
      <c r="H1407" s="14" t="s">
        <v>37</v>
      </c>
      <c r="I1407" s="14" t="s">
        <v>43</v>
      </c>
      <c r="J1407" s="14" t="s">
        <v>32</v>
      </c>
      <c r="K1407" s="14" t="s">
        <v>24</v>
      </c>
      <c r="L1407" s="14" t="s">
        <v>17</v>
      </c>
      <c r="M1407" s="14" t="s">
        <v>25</v>
      </c>
      <c r="N1407" s="14" t="s">
        <v>26</v>
      </c>
      <c r="O1407" s="14" t="s">
        <v>14</v>
      </c>
      <c r="P1407" s="14" t="s">
        <v>1224</v>
      </c>
      <c r="Q1407" s="12">
        <f t="shared" si="172"/>
        <v>3</v>
      </c>
      <c r="R1407" s="12" cm="1">
        <f t="array" ref="R1407">SUMPRODUCT(($G$2:$G$3117=G1407)*(Q1407&gt;$Q$2:$Q$3117))+1</f>
        <v>6</v>
      </c>
      <c r="S1407" s="12">
        <f t="shared" si="173"/>
        <v>601794</v>
      </c>
      <c r="T1407" cm="1">
        <f t="array" ref="T1407">SUMPRODUCT(($G$2:$G$3117=G1407)*(S1407&gt;$S$2:$S$3117))+1</f>
        <v>6</v>
      </c>
      <c r="U1407" t="str">
        <f t="shared" si="174"/>
        <v>WOLVERHAMPTON #</v>
      </c>
      <c r="V1407">
        <v>0</v>
      </c>
      <c r="W1407" t="s">
        <v>11</v>
      </c>
      <c r="X1407">
        <f t="shared" si="175"/>
        <v>2023</v>
      </c>
    </row>
    <row r="1408" spans="1:24" x14ac:dyDescent="0.25">
      <c r="A1408" s="10" t="str">
        <f t="shared" si="168"/>
        <v/>
      </c>
      <c r="B1408" s="10" t="str">
        <f t="shared" si="169"/>
        <v/>
      </c>
      <c r="C1408" s="10" t="str">
        <f t="shared" si="170"/>
        <v>Floodlit45192</v>
      </c>
      <c r="D1408" s="5" t="str">
        <f>IF('by region'!$C$2="Any","Any",'Fixture list'!W1408)&amp;M1408&amp;IF('by region'!$I$2="Any","Any",N1408)&amp;G1408</f>
        <v>AnyFlatAny45192</v>
      </c>
      <c r="E1408" s="5" t="e">
        <f>IF(I1408=#REF!,'Fixture list'!G1408,"")</f>
        <v>#REF!</v>
      </c>
      <c r="F1408" s="5" t="str">
        <f t="shared" si="171"/>
        <v>451925</v>
      </c>
      <c r="G1408" s="13">
        <v>45192</v>
      </c>
      <c r="H1408" s="14" t="s">
        <v>37</v>
      </c>
      <c r="I1408" s="14" t="s">
        <v>43</v>
      </c>
      <c r="J1408" s="14" t="s">
        <v>32</v>
      </c>
      <c r="K1408" s="14" t="s">
        <v>24</v>
      </c>
      <c r="L1408" s="14" t="s">
        <v>11</v>
      </c>
      <c r="M1408" s="14" t="s">
        <v>25</v>
      </c>
      <c r="N1408" s="14" t="s">
        <v>26</v>
      </c>
      <c r="O1408" s="14" t="s">
        <v>14</v>
      </c>
      <c r="P1408" s="14" t="s">
        <v>1279</v>
      </c>
      <c r="Q1408" s="12">
        <f t="shared" si="172"/>
        <v>3</v>
      </c>
      <c r="R1408" s="12" cm="1">
        <f t="array" ref="R1408">SUMPRODUCT(($G$2:$G$3117=G1408)*(Q1408&gt;$Q$2:$Q$3117))+1</f>
        <v>6</v>
      </c>
      <c r="S1408" s="12">
        <f t="shared" si="173"/>
        <v>614342</v>
      </c>
      <c r="T1408" cm="1">
        <f t="array" ref="T1408">SUMPRODUCT(($G$2:$G$3117=G1408)*(S1408&gt;$S$2:$S$3117))+1</f>
        <v>5</v>
      </c>
      <c r="U1408" t="str">
        <f t="shared" si="174"/>
        <v>WOLVERHAMPTON #</v>
      </c>
      <c r="V1408">
        <v>0</v>
      </c>
      <c r="W1408" t="s">
        <v>17</v>
      </c>
      <c r="X1408">
        <f t="shared" si="175"/>
        <v>2023</v>
      </c>
    </row>
    <row r="1409" spans="1:24" x14ac:dyDescent="0.25">
      <c r="A1409" s="10" t="str">
        <f t="shared" si="168"/>
        <v/>
      </c>
      <c r="B1409" s="10" t="str">
        <f t="shared" si="169"/>
        <v/>
      </c>
      <c r="C1409" s="10" t="str">
        <f t="shared" si="170"/>
        <v>Floodlit45206</v>
      </c>
      <c r="D1409" s="5" t="str">
        <f>IF('by region'!$C$2="Any","Any",'Fixture list'!W1409)&amp;M1409&amp;IF('by region'!$I$2="Any","Any",N1409)&amp;G1409</f>
        <v>AnyFlatAny45206</v>
      </c>
      <c r="E1409" s="5" t="e">
        <f>IF(I1409=#REF!,'Fixture list'!G1409,"")</f>
        <v>#REF!</v>
      </c>
      <c r="F1409" s="5" t="str">
        <f t="shared" si="171"/>
        <v>452065</v>
      </c>
      <c r="G1409" s="13">
        <v>45206</v>
      </c>
      <c r="H1409" s="14" t="s">
        <v>37</v>
      </c>
      <c r="I1409" s="14" t="s">
        <v>43</v>
      </c>
      <c r="J1409" s="14" t="s">
        <v>32</v>
      </c>
      <c r="K1409" s="14" t="s">
        <v>24</v>
      </c>
      <c r="L1409" s="14" t="s">
        <v>19</v>
      </c>
      <c r="M1409" s="14" t="s">
        <v>25</v>
      </c>
      <c r="N1409" s="14" t="s">
        <v>26</v>
      </c>
      <c r="O1409" s="14" t="s">
        <v>14</v>
      </c>
      <c r="P1409" s="14" t="s">
        <v>1334</v>
      </c>
      <c r="Q1409" s="12">
        <f t="shared" si="172"/>
        <v>3</v>
      </c>
      <c r="R1409" s="12" cm="1">
        <f t="array" ref="R1409">SUMPRODUCT(($G$2:$G$3117=G1409)*(Q1409&gt;$Q$2:$Q$3117))+1</f>
        <v>5</v>
      </c>
      <c r="S1409" s="12">
        <f t="shared" si="173"/>
        <v>501796</v>
      </c>
      <c r="T1409" cm="1">
        <f t="array" ref="T1409">SUMPRODUCT(($G$2:$G$3117=G1409)*(S1409&gt;$S$2:$S$3117))+1</f>
        <v>5</v>
      </c>
      <c r="U1409" t="str">
        <f t="shared" si="174"/>
        <v>WOLVERHAMPTON #</v>
      </c>
      <c r="V1409">
        <v>0</v>
      </c>
      <c r="W1409" t="s">
        <v>19</v>
      </c>
      <c r="X1409">
        <f t="shared" si="175"/>
        <v>2023</v>
      </c>
    </row>
    <row r="1410" spans="1:24" x14ac:dyDescent="0.25">
      <c r="A1410" s="10" t="str">
        <f t="shared" ref="A1410:A1473" si="176">IF(YEAR(G1410)=2024,P1410,"")</f>
        <v/>
      </c>
      <c r="B1410" s="10" t="str">
        <f t="shared" ref="B1410:B1473" si="177">IF(YEAR(G1410)=2025,P1410,"")</f>
        <v/>
      </c>
      <c r="C1410" s="10" t="str">
        <f t="shared" ref="C1410:C1473" si="178">J1410&amp;G1410</f>
        <v>Floodlit45220</v>
      </c>
      <c r="D1410" s="5" t="str">
        <f>IF('by region'!$C$2="Any","Any",'Fixture list'!W1410)&amp;M1410&amp;IF('by region'!$I$2="Any","Any",N1410)&amp;G1410</f>
        <v>AnyFlatAny45220</v>
      </c>
      <c r="E1410" s="5" t="e">
        <f>IF(I1410=#REF!,'Fixture list'!G1410,"")</f>
        <v>#REF!</v>
      </c>
      <c r="F1410" s="5" t="str">
        <f t="shared" ref="F1410:F1473" si="179">G1410&amp;T1410</f>
        <v>452206</v>
      </c>
      <c r="G1410" s="13">
        <v>45220</v>
      </c>
      <c r="H1410" s="14" t="s">
        <v>37</v>
      </c>
      <c r="I1410" s="14" t="s">
        <v>43</v>
      </c>
      <c r="J1410" s="14" t="s">
        <v>32</v>
      </c>
      <c r="K1410" s="14" t="s">
        <v>24</v>
      </c>
      <c r="L1410" s="14" t="s">
        <v>17</v>
      </c>
      <c r="M1410" s="14" t="s">
        <v>25</v>
      </c>
      <c r="N1410" s="14" t="s">
        <v>26</v>
      </c>
      <c r="O1410" s="14" t="s">
        <v>14</v>
      </c>
      <c r="P1410" s="14" t="s">
        <v>1388</v>
      </c>
      <c r="Q1410" s="12">
        <f t="shared" ref="Q1410:Q1473" si="180">IF(J1410="Afternoon",1,IF(J1410="Evening",2,IF(J1410="Floodlit",3,4)))</f>
        <v>3</v>
      </c>
      <c r="R1410" s="12" cm="1">
        <f t="array" ref="R1410">SUMPRODUCT(($G$2:$G$3117=G1410)*(Q1410&gt;$Q$2:$Q$3117))+1</f>
        <v>6</v>
      </c>
      <c r="S1410" s="12">
        <f t="shared" ref="S1410:S1473" si="181">(R1410*100000)+P1410</f>
        <v>610358</v>
      </c>
      <c r="T1410" cm="1">
        <f t="array" ref="T1410">SUMPRODUCT(($G$2:$G$3117=G1410)*(S1410&gt;$S$2:$S$3117))+1</f>
        <v>6</v>
      </c>
      <c r="U1410" t="str">
        <f t="shared" ref="U1410:U1473" si="182">_xlfn.CONCAT(IF(M1410="Flat",UPPER(I1410),I1410)," ",IF(J1410="Evening","†",IF(J1410="Floodlit","#","")))</f>
        <v>WOLVERHAMPTON #</v>
      </c>
      <c r="V1410">
        <v>0</v>
      </c>
      <c r="W1410" t="s">
        <v>30</v>
      </c>
      <c r="X1410">
        <f t="shared" ref="X1410:X1473" si="183">YEAR(G1410)</f>
        <v>2023</v>
      </c>
    </row>
    <row r="1411" spans="1:24" x14ac:dyDescent="0.25">
      <c r="A1411" s="10" t="str">
        <f t="shared" si="176"/>
        <v/>
      </c>
      <c r="B1411" s="10" t="str">
        <f t="shared" si="177"/>
        <v/>
      </c>
      <c r="C1411" s="10" t="str">
        <f t="shared" si="178"/>
        <v>Floodlit45243</v>
      </c>
      <c r="D1411" s="5" t="str">
        <f>IF('by region'!$C$2="Any","Any",'Fixture list'!W1411)&amp;M1411&amp;IF('by region'!$I$2="Any","Any",N1411)&amp;G1411</f>
        <v>AnyFlatAny45243</v>
      </c>
      <c r="E1411" s="5" t="e">
        <f>IF(I1411=#REF!,'Fixture list'!G1411,"")</f>
        <v>#REF!</v>
      </c>
      <c r="F1411" s="5" t="str">
        <f t="shared" si="179"/>
        <v>452433</v>
      </c>
      <c r="G1411" s="13">
        <v>45243</v>
      </c>
      <c r="H1411" s="14" t="s">
        <v>42</v>
      </c>
      <c r="I1411" s="14" t="s">
        <v>43</v>
      </c>
      <c r="J1411" s="14" t="s">
        <v>32</v>
      </c>
      <c r="K1411" s="14" t="s">
        <v>24</v>
      </c>
      <c r="L1411" s="14" t="s">
        <v>11</v>
      </c>
      <c r="M1411" s="14" t="s">
        <v>25</v>
      </c>
      <c r="N1411" s="14" t="s">
        <v>26</v>
      </c>
      <c r="O1411" s="14" t="s">
        <v>14</v>
      </c>
      <c r="P1411" s="14" t="s">
        <v>1475</v>
      </c>
      <c r="Q1411" s="12">
        <f t="shared" si="180"/>
        <v>3</v>
      </c>
      <c r="R1411" s="12" cm="1">
        <f t="array" ref="R1411">SUMPRODUCT(($G$2:$G$3117=G1411)*(Q1411&gt;$Q$2:$Q$3117))+1</f>
        <v>3</v>
      </c>
      <c r="S1411" s="12">
        <f t="shared" si="181"/>
        <v>301532</v>
      </c>
      <c r="T1411" cm="1">
        <f t="array" ref="T1411">SUMPRODUCT(($G$2:$G$3117=G1411)*(S1411&gt;$S$2:$S$3117))+1</f>
        <v>3</v>
      </c>
      <c r="U1411" t="str">
        <f t="shared" si="182"/>
        <v>WOLVERHAMPTON #</v>
      </c>
      <c r="V1411">
        <v>0</v>
      </c>
      <c r="W1411" t="s">
        <v>11</v>
      </c>
      <c r="X1411">
        <f t="shared" si="183"/>
        <v>2023</v>
      </c>
    </row>
    <row r="1412" spans="1:24" x14ac:dyDescent="0.25">
      <c r="A1412" s="10" t="str">
        <f t="shared" si="176"/>
        <v/>
      </c>
      <c r="B1412" s="10" t="str">
        <f t="shared" si="177"/>
        <v/>
      </c>
      <c r="C1412" s="10" t="str">
        <f t="shared" si="178"/>
        <v>Floodlit45248</v>
      </c>
      <c r="D1412" s="5" t="str">
        <f>IF('by region'!$C$2="Any","Any",'Fixture list'!W1412)&amp;M1412&amp;IF('by region'!$I$2="Any","Any",N1412)&amp;G1412</f>
        <v>AnyFlatAny45248</v>
      </c>
      <c r="E1412" s="5" t="e">
        <f>IF(I1412=#REF!,'Fixture list'!G1412,"")</f>
        <v>#REF!</v>
      </c>
      <c r="F1412" s="5" t="str">
        <f t="shared" si="179"/>
        <v>452485</v>
      </c>
      <c r="G1412" s="13">
        <v>45248</v>
      </c>
      <c r="H1412" s="14" t="s">
        <v>37</v>
      </c>
      <c r="I1412" s="14" t="s">
        <v>43</v>
      </c>
      <c r="J1412" s="14" t="s">
        <v>32</v>
      </c>
      <c r="K1412" s="14" t="s">
        <v>24</v>
      </c>
      <c r="L1412" s="14" t="s">
        <v>17</v>
      </c>
      <c r="M1412" s="14" t="s">
        <v>25</v>
      </c>
      <c r="N1412" s="14" t="s">
        <v>26</v>
      </c>
      <c r="O1412" s="14" t="s">
        <v>14</v>
      </c>
      <c r="P1412" s="14" t="s">
        <v>1495</v>
      </c>
      <c r="Q1412" s="12">
        <f t="shared" si="180"/>
        <v>3</v>
      </c>
      <c r="R1412" s="12" cm="1">
        <f t="array" ref="R1412">SUMPRODUCT(($G$2:$G$3117=G1412)*(Q1412&gt;$Q$2:$Q$3117))+1</f>
        <v>5</v>
      </c>
      <c r="S1412" s="12">
        <f t="shared" si="181"/>
        <v>501763</v>
      </c>
      <c r="T1412" cm="1">
        <f t="array" ref="T1412">SUMPRODUCT(($G$2:$G$3117=G1412)*(S1412&gt;$S$2:$S$3117))+1</f>
        <v>5</v>
      </c>
      <c r="U1412" t="str">
        <f t="shared" si="182"/>
        <v>WOLVERHAMPTON #</v>
      </c>
      <c r="V1412">
        <v>0</v>
      </c>
      <c r="W1412" t="s">
        <v>19</v>
      </c>
      <c r="X1412">
        <f t="shared" si="183"/>
        <v>2023</v>
      </c>
    </row>
    <row r="1413" spans="1:24" x14ac:dyDescent="0.25">
      <c r="A1413" s="10" t="str">
        <f t="shared" si="176"/>
        <v/>
      </c>
      <c r="B1413" s="10" t="str">
        <f t="shared" si="177"/>
        <v/>
      </c>
      <c r="C1413" s="10" t="str">
        <f t="shared" si="178"/>
        <v>Floodlit45251</v>
      </c>
      <c r="D1413" s="5" t="str">
        <f>IF('by region'!$C$2="Any","Any",'Fixture list'!W1413)&amp;M1413&amp;IF('by region'!$I$2="Any","Any",N1413)&amp;G1413</f>
        <v>AnyFlatAny45251</v>
      </c>
      <c r="E1413" s="5" t="e">
        <f>IF(I1413=#REF!,'Fixture list'!G1413,"")</f>
        <v>#REF!</v>
      </c>
      <c r="F1413" s="5" t="str">
        <f t="shared" si="179"/>
        <v>452514</v>
      </c>
      <c r="G1413" s="13">
        <v>45251</v>
      </c>
      <c r="H1413" s="14" t="s">
        <v>7</v>
      </c>
      <c r="I1413" s="14" t="s">
        <v>43</v>
      </c>
      <c r="J1413" s="14" t="s">
        <v>32</v>
      </c>
      <c r="K1413" s="14" t="s">
        <v>24</v>
      </c>
      <c r="L1413" s="14" t="s">
        <v>17</v>
      </c>
      <c r="M1413" s="14" t="s">
        <v>25</v>
      </c>
      <c r="N1413" s="14" t="s">
        <v>26</v>
      </c>
      <c r="O1413" s="14" t="s">
        <v>14</v>
      </c>
      <c r="P1413" s="14" t="s">
        <v>1505</v>
      </c>
      <c r="Q1413" s="12">
        <f t="shared" si="180"/>
        <v>3</v>
      </c>
      <c r="R1413" s="12" cm="1">
        <f t="array" ref="R1413">SUMPRODUCT(($G$2:$G$3117=G1413)*(Q1413&gt;$Q$2:$Q$3117))+1</f>
        <v>4</v>
      </c>
      <c r="S1413" s="12">
        <f t="shared" si="181"/>
        <v>411891</v>
      </c>
      <c r="T1413" cm="1">
        <f t="array" ref="T1413">SUMPRODUCT(($G$2:$G$3117=G1413)*(S1413&gt;$S$2:$S$3117))+1</f>
        <v>4</v>
      </c>
      <c r="U1413" t="str">
        <f t="shared" si="182"/>
        <v>WOLVERHAMPTON #</v>
      </c>
      <c r="V1413">
        <v>0</v>
      </c>
      <c r="W1413" t="s">
        <v>17</v>
      </c>
      <c r="X1413">
        <f t="shared" si="183"/>
        <v>2023</v>
      </c>
    </row>
    <row r="1414" spans="1:24" x14ac:dyDescent="0.25">
      <c r="A1414" s="10" t="str">
        <f t="shared" si="176"/>
        <v/>
      </c>
      <c r="B1414" s="10" t="str">
        <f t="shared" si="177"/>
        <v/>
      </c>
      <c r="C1414" s="10" t="str">
        <f t="shared" si="178"/>
        <v>Floodlit45253</v>
      </c>
      <c r="D1414" s="5" t="str">
        <f>IF('by region'!$C$2="Any","Any",'Fixture list'!W1414)&amp;M1414&amp;IF('by region'!$I$2="Any","Any",N1414)&amp;G1414</f>
        <v>AnyFlatAny45253</v>
      </c>
      <c r="E1414" s="5" t="e">
        <f>IF(I1414=#REF!,'Fixture list'!G1414,"")</f>
        <v>#REF!</v>
      </c>
      <c r="F1414" s="5" t="str">
        <f t="shared" si="179"/>
        <v>452534</v>
      </c>
      <c r="G1414" s="13">
        <v>45253</v>
      </c>
      <c r="H1414" s="14" t="s">
        <v>34</v>
      </c>
      <c r="I1414" s="14" t="s">
        <v>43</v>
      </c>
      <c r="J1414" s="14" t="s">
        <v>32</v>
      </c>
      <c r="K1414" s="14" t="s">
        <v>24</v>
      </c>
      <c r="L1414" s="14" t="s">
        <v>17</v>
      </c>
      <c r="M1414" s="14" t="s">
        <v>25</v>
      </c>
      <c r="N1414" s="14" t="s">
        <v>26</v>
      </c>
      <c r="O1414" s="14" t="s">
        <v>14</v>
      </c>
      <c r="P1414" s="14" t="s">
        <v>1513</v>
      </c>
      <c r="Q1414" s="12">
        <f t="shared" si="180"/>
        <v>3</v>
      </c>
      <c r="R1414" s="12" cm="1">
        <f t="array" ref="R1414">SUMPRODUCT(($G$2:$G$3117=G1414)*(Q1414&gt;$Q$2:$Q$3117))+1</f>
        <v>4</v>
      </c>
      <c r="S1414" s="12">
        <f t="shared" si="181"/>
        <v>401536</v>
      </c>
      <c r="T1414" cm="1">
        <f t="array" ref="T1414">SUMPRODUCT(($G$2:$G$3117=G1414)*(S1414&gt;$S$2:$S$3117))+1</f>
        <v>4</v>
      </c>
      <c r="U1414" t="str">
        <f t="shared" si="182"/>
        <v>WOLVERHAMPTON #</v>
      </c>
      <c r="V1414">
        <v>0</v>
      </c>
      <c r="W1414" t="s">
        <v>17</v>
      </c>
      <c r="X1414">
        <f t="shared" si="183"/>
        <v>2023</v>
      </c>
    </row>
    <row r="1415" spans="1:24" x14ac:dyDescent="0.25">
      <c r="A1415" s="10" t="str">
        <f t="shared" si="176"/>
        <v/>
      </c>
      <c r="B1415" s="10" t="str">
        <f t="shared" si="177"/>
        <v/>
      </c>
      <c r="C1415" s="10" t="str">
        <f t="shared" si="178"/>
        <v>Floodlit45255</v>
      </c>
      <c r="D1415" s="5" t="str">
        <f>IF('by region'!$C$2="Any","Any",'Fixture list'!W1415)&amp;M1415&amp;IF('by region'!$I$2="Any","Any",N1415)&amp;G1415</f>
        <v>AnyFlatAny45255</v>
      </c>
      <c r="E1415" s="5" t="e">
        <f>IF(I1415=#REF!,'Fixture list'!G1415,"")</f>
        <v>#REF!</v>
      </c>
      <c r="F1415" s="5" t="str">
        <f t="shared" si="179"/>
        <v>452555</v>
      </c>
      <c r="G1415" s="13">
        <v>45255</v>
      </c>
      <c r="H1415" s="14" t="s">
        <v>37</v>
      </c>
      <c r="I1415" s="14" t="s">
        <v>43</v>
      </c>
      <c r="J1415" s="14" t="s">
        <v>32</v>
      </c>
      <c r="K1415" s="14" t="s">
        <v>24</v>
      </c>
      <c r="L1415" s="14" t="s">
        <v>19</v>
      </c>
      <c r="M1415" s="14" t="s">
        <v>25</v>
      </c>
      <c r="N1415" s="14" t="s">
        <v>26</v>
      </c>
      <c r="O1415" s="14" t="s">
        <v>14</v>
      </c>
      <c r="P1415" s="14" t="s">
        <v>1522</v>
      </c>
      <c r="Q1415" s="12">
        <f t="shared" si="180"/>
        <v>3</v>
      </c>
      <c r="R1415" s="12" cm="1">
        <f t="array" ref="R1415">SUMPRODUCT(($G$2:$G$3117=G1415)*(Q1415&gt;$Q$2:$Q$3117))+1</f>
        <v>5</v>
      </c>
      <c r="S1415" s="12">
        <f t="shared" si="181"/>
        <v>510359</v>
      </c>
      <c r="T1415" cm="1">
        <f t="array" ref="T1415">SUMPRODUCT(($G$2:$G$3117=G1415)*(S1415&gt;$S$2:$S$3117))+1</f>
        <v>5</v>
      </c>
      <c r="U1415" t="str">
        <f t="shared" si="182"/>
        <v>WOLVERHAMPTON #</v>
      </c>
      <c r="V1415">
        <v>0</v>
      </c>
      <c r="W1415" t="s">
        <v>30</v>
      </c>
      <c r="X1415">
        <f t="shared" si="183"/>
        <v>2023</v>
      </c>
    </row>
    <row r="1416" spans="1:24" x14ac:dyDescent="0.25">
      <c r="A1416" s="10" t="str">
        <f t="shared" si="176"/>
        <v/>
      </c>
      <c r="B1416" s="10" t="str">
        <f t="shared" si="177"/>
        <v/>
      </c>
      <c r="C1416" s="10" t="str">
        <f t="shared" si="178"/>
        <v>Floodlit45262</v>
      </c>
      <c r="D1416" s="5" t="str">
        <f>IF('by region'!$C$2="Any","Any",'Fixture list'!W1416)&amp;M1416&amp;IF('by region'!$I$2="Any","Any",N1416)&amp;G1416</f>
        <v>AnyFlatAny45262</v>
      </c>
      <c r="E1416" s="5" t="e">
        <f>IF(I1416=#REF!,'Fixture list'!G1416,"")</f>
        <v>#REF!</v>
      </c>
      <c r="F1416" s="5" t="str">
        <f t="shared" si="179"/>
        <v>452625</v>
      </c>
      <c r="G1416" s="13">
        <v>45262</v>
      </c>
      <c r="H1416" s="14" t="s">
        <v>37</v>
      </c>
      <c r="I1416" s="14" t="s">
        <v>43</v>
      </c>
      <c r="J1416" s="14" t="s">
        <v>32</v>
      </c>
      <c r="K1416" s="14" t="s">
        <v>24</v>
      </c>
      <c r="L1416" s="14" t="s">
        <v>17</v>
      </c>
      <c r="M1416" s="14" t="s">
        <v>25</v>
      </c>
      <c r="N1416" s="14" t="s">
        <v>26</v>
      </c>
      <c r="O1416" s="14" t="s">
        <v>14</v>
      </c>
      <c r="P1416" s="14" t="s">
        <v>1541</v>
      </c>
      <c r="Q1416" s="12">
        <f t="shared" si="180"/>
        <v>3</v>
      </c>
      <c r="R1416" s="12" cm="1">
        <f t="array" ref="R1416">SUMPRODUCT(($G$2:$G$3117=G1416)*(Q1416&gt;$Q$2:$Q$3117))+1</f>
        <v>5</v>
      </c>
      <c r="S1416" s="12">
        <f t="shared" si="181"/>
        <v>501764</v>
      </c>
      <c r="T1416" cm="1">
        <f t="array" ref="T1416">SUMPRODUCT(($G$2:$G$3117=G1416)*(S1416&gt;$S$2:$S$3117))+1</f>
        <v>5</v>
      </c>
      <c r="U1416" t="str">
        <f t="shared" si="182"/>
        <v>WOLVERHAMPTON #</v>
      </c>
      <c r="V1416">
        <v>0</v>
      </c>
      <c r="W1416" t="s">
        <v>17</v>
      </c>
      <c r="X1416">
        <f t="shared" si="183"/>
        <v>2023</v>
      </c>
    </row>
    <row r="1417" spans="1:24" x14ac:dyDescent="0.25">
      <c r="A1417" s="10" t="str">
        <f t="shared" si="176"/>
        <v/>
      </c>
      <c r="B1417" s="10" t="str">
        <f t="shared" si="177"/>
        <v/>
      </c>
      <c r="C1417" s="10" t="str">
        <f t="shared" si="178"/>
        <v>Floodlit45264</v>
      </c>
      <c r="D1417" s="5" t="str">
        <f>IF('by region'!$C$2="Any","Any",'Fixture list'!W1417)&amp;M1417&amp;IF('by region'!$I$2="Any","Any",N1417)&amp;G1417</f>
        <v>AnyFlatAny45264</v>
      </c>
      <c r="E1417" s="5" t="e">
        <f>IF(I1417=#REF!,'Fixture list'!G1417,"")</f>
        <v>#REF!</v>
      </c>
      <c r="F1417" s="5" t="str">
        <f t="shared" si="179"/>
        <v>452643</v>
      </c>
      <c r="G1417" s="13">
        <v>45264</v>
      </c>
      <c r="H1417" s="14" t="s">
        <v>42</v>
      </c>
      <c r="I1417" s="14" t="s">
        <v>43</v>
      </c>
      <c r="J1417" s="14" t="s">
        <v>32</v>
      </c>
      <c r="K1417" s="14" t="s">
        <v>24</v>
      </c>
      <c r="L1417" s="14" t="s">
        <v>11</v>
      </c>
      <c r="M1417" s="14" t="s">
        <v>25</v>
      </c>
      <c r="N1417" s="14" t="s">
        <v>26</v>
      </c>
      <c r="O1417" s="14" t="s">
        <v>14</v>
      </c>
      <c r="P1417" s="14" t="s">
        <v>1548</v>
      </c>
      <c r="Q1417" s="12">
        <f t="shared" si="180"/>
        <v>3</v>
      </c>
      <c r="R1417" s="12" cm="1">
        <f t="array" ref="R1417">SUMPRODUCT(($G$2:$G$3117=G1417)*(Q1417&gt;$Q$2:$Q$3117))+1</f>
        <v>3</v>
      </c>
      <c r="S1417" s="12">
        <f t="shared" si="181"/>
        <v>310394</v>
      </c>
      <c r="T1417" cm="1">
        <f t="array" ref="T1417">SUMPRODUCT(($G$2:$G$3117=G1417)*(S1417&gt;$S$2:$S$3117))+1</f>
        <v>3</v>
      </c>
      <c r="U1417" t="str">
        <f t="shared" si="182"/>
        <v>WOLVERHAMPTON #</v>
      </c>
      <c r="V1417">
        <v>0</v>
      </c>
      <c r="W1417" t="s">
        <v>11</v>
      </c>
      <c r="X1417">
        <f t="shared" si="183"/>
        <v>2023</v>
      </c>
    </row>
    <row r="1418" spans="1:24" x14ac:dyDescent="0.25">
      <c r="A1418" s="10" t="str">
        <f t="shared" si="176"/>
        <v/>
      </c>
      <c r="B1418" s="10" t="str">
        <f t="shared" si="177"/>
        <v/>
      </c>
      <c r="C1418" s="10" t="str">
        <f t="shared" si="178"/>
        <v>Floodlit45265</v>
      </c>
      <c r="D1418" s="5" t="str">
        <f>IF('by region'!$C$2="Any","Any",'Fixture list'!W1418)&amp;M1418&amp;IF('by region'!$I$2="Any","Any",N1418)&amp;G1418</f>
        <v>AnyFlatAny45265</v>
      </c>
      <c r="E1418" s="5" t="e">
        <f>IF(I1418=#REF!,'Fixture list'!G1418,"")</f>
        <v>#REF!</v>
      </c>
      <c r="F1418" s="5" t="str">
        <f t="shared" si="179"/>
        <v>452653</v>
      </c>
      <c r="G1418" s="13">
        <v>45265</v>
      </c>
      <c r="H1418" s="14" t="s">
        <v>7</v>
      </c>
      <c r="I1418" s="14" t="s">
        <v>43</v>
      </c>
      <c r="J1418" s="14" t="s">
        <v>32</v>
      </c>
      <c r="K1418" s="14" t="s">
        <v>24</v>
      </c>
      <c r="L1418" s="14" t="s">
        <v>17</v>
      </c>
      <c r="M1418" s="14" t="s">
        <v>25</v>
      </c>
      <c r="N1418" s="14" t="s">
        <v>26</v>
      </c>
      <c r="O1418" s="14" t="s">
        <v>14</v>
      </c>
      <c r="P1418" s="14" t="s">
        <v>1552</v>
      </c>
      <c r="Q1418" s="12">
        <f t="shared" si="180"/>
        <v>3</v>
      </c>
      <c r="R1418" s="12" cm="1">
        <f t="array" ref="R1418">SUMPRODUCT(($G$2:$G$3117=G1418)*(Q1418&gt;$Q$2:$Q$3117))+1</f>
        <v>3</v>
      </c>
      <c r="S1418" s="12">
        <f t="shared" si="181"/>
        <v>301793</v>
      </c>
      <c r="T1418" cm="1">
        <f t="array" ref="T1418">SUMPRODUCT(($G$2:$G$3117=G1418)*(S1418&gt;$S$2:$S$3117))+1</f>
        <v>3</v>
      </c>
      <c r="U1418" t="str">
        <f t="shared" si="182"/>
        <v>WOLVERHAMPTON #</v>
      </c>
      <c r="V1418">
        <v>0</v>
      </c>
      <c r="W1418" t="s">
        <v>17</v>
      </c>
      <c r="X1418">
        <f t="shared" si="183"/>
        <v>2023</v>
      </c>
    </row>
    <row r="1419" spans="1:24" x14ac:dyDescent="0.25">
      <c r="A1419" s="10" t="str">
        <f t="shared" si="176"/>
        <v/>
      </c>
      <c r="B1419" s="10" t="str">
        <f t="shared" si="177"/>
        <v/>
      </c>
      <c r="C1419" s="10" t="str">
        <f t="shared" si="178"/>
        <v>Floodlit45269</v>
      </c>
      <c r="D1419" s="5" t="str">
        <f>IF('by region'!$C$2="Any","Any",'Fixture list'!W1419)&amp;M1419&amp;IF('by region'!$I$2="Any","Any",N1419)&amp;G1419</f>
        <v>AnyFlatAny45269</v>
      </c>
      <c r="E1419" s="5" t="e">
        <f>IF(I1419=#REF!,'Fixture list'!G1419,"")</f>
        <v>#REF!</v>
      </c>
      <c r="F1419" s="5" t="str">
        <f t="shared" si="179"/>
        <v>452695</v>
      </c>
      <c r="G1419" s="13">
        <v>45269</v>
      </c>
      <c r="H1419" s="14" t="s">
        <v>37</v>
      </c>
      <c r="I1419" s="14" t="s">
        <v>43</v>
      </c>
      <c r="J1419" s="14" t="s">
        <v>32</v>
      </c>
      <c r="K1419" s="14" t="s">
        <v>24</v>
      </c>
      <c r="L1419" s="14" t="s">
        <v>11</v>
      </c>
      <c r="M1419" s="14" t="s">
        <v>25</v>
      </c>
      <c r="N1419" s="14" t="s">
        <v>26</v>
      </c>
      <c r="O1419" s="14" t="s">
        <v>14</v>
      </c>
      <c r="P1419" s="14" t="s">
        <v>1566</v>
      </c>
      <c r="Q1419" s="12">
        <f t="shared" si="180"/>
        <v>3</v>
      </c>
      <c r="R1419" s="12" cm="1">
        <f t="array" ref="R1419">SUMPRODUCT(($G$2:$G$3117=G1419)*(Q1419&gt;$Q$2:$Q$3117))+1</f>
        <v>5</v>
      </c>
      <c r="S1419" s="12">
        <f t="shared" si="181"/>
        <v>501784</v>
      </c>
      <c r="T1419" cm="1">
        <f t="array" ref="T1419">SUMPRODUCT(($G$2:$G$3117=G1419)*(S1419&gt;$S$2:$S$3117))+1</f>
        <v>5</v>
      </c>
      <c r="U1419" t="str">
        <f t="shared" si="182"/>
        <v>WOLVERHAMPTON #</v>
      </c>
      <c r="V1419">
        <v>0</v>
      </c>
      <c r="W1419" t="s">
        <v>11</v>
      </c>
      <c r="X1419">
        <f t="shared" si="183"/>
        <v>2023</v>
      </c>
    </row>
    <row r="1420" spans="1:24" x14ac:dyDescent="0.25">
      <c r="A1420" s="10" t="str">
        <f t="shared" si="176"/>
        <v/>
      </c>
      <c r="B1420" s="10" t="str">
        <f t="shared" si="177"/>
        <v/>
      </c>
      <c r="C1420" s="10" t="str">
        <f t="shared" si="178"/>
        <v>Floodlit45276</v>
      </c>
      <c r="D1420" s="5" t="str">
        <f>IF('by region'!$C$2="Any","Any",'Fixture list'!W1420)&amp;M1420&amp;IF('by region'!$I$2="Any","Any",N1420)&amp;G1420</f>
        <v>AnyFlatAny45276</v>
      </c>
      <c r="E1420" s="5" t="e">
        <f>IF(I1420=#REF!,'Fixture list'!G1420,"")</f>
        <v>#REF!</v>
      </c>
      <c r="F1420" s="5" t="str">
        <f t="shared" si="179"/>
        <v>452765</v>
      </c>
      <c r="G1420" s="13">
        <v>45276</v>
      </c>
      <c r="H1420" s="14" t="s">
        <v>37</v>
      </c>
      <c r="I1420" s="14" t="s">
        <v>43</v>
      </c>
      <c r="J1420" s="14" t="s">
        <v>32</v>
      </c>
      <c r="K1420" s="14" t="s">
        <v>24</v>
      </c>
      <c r="L1420" s="14" t="s">
        <v>17</v>
      </c>
      <c r="M1420" s="14" t="s">
        <v>25</v>
      </c>
      <c r="N1420" s="14" t="s">
        <v>26</v>
      </c>
      <c r="O1420" s="14" t="s">
        <v>14</v>
      </c>
      <c r="P1420" s="14" t="s">
        <v>1592</v>
      </c>
      <c r="Q1420" s="12">
        <f t="shared" si="180"/>
        <v>3</v>
      </c>
      <c r="R1420" s="12" cm="1">
        <f t="array" ref="R1420">SUMPRODUCT(($G$2:$G$3117=G1420)*(Q1420&gt;$Q$2:$Q$3117))+1</f>
        <v>5</v>
      </c>
      <c r="S1420" s="12">
        <f t="shared" si="181"/>
        <v>501798</v>
      </c>
      <c r="T1420" cm="1">
        <f t="array" ref="T1420">SUMPRODUCT(($G$2:$G$3117=G1420)*(S1420&gt;$S$2:$S$3117))+1</f>
        <v>5</v>
      </c>
      <c r="U1420" t="str">
        <f t="shared" si="182"/>
        <v>WOLVERHAMPTON #</v>
      </c>
      <c r="V1420">
        <v>0</v>
      </c>
      <c r="W1420" t="s">
        <v>17</v>
      </c>
      <c r="X1420">
        <f t="shared" si="183"/>
        <v>2023</v>
      </c>
    </row>
    <row r="1421" spans="1:24" x14ac:dyDescent="0.25">
      <c r="A1421" s="10" t="str">
        <f t="shared" si="176"/>
        <v/>
      </c>
      <c r="B1421" s="10" t="str">
        <f t="shared" si="177"/>
        <v/>
      </c>
      <c r="C1421" s="10" t="str">
        <f t="shared" si="178"/>
        <v>Floodlit45278</v>
      </c>
      <c r="D1421" s="5" t="str">
        <f>IF('by region'!$C$2="Any","Any",'Fixture list'!W1421)&amp;M1421&amp;IF('by region'!$I$2="Any","Any",N1421)&amp;G1421</f>
        <v>AnyFlatAny45278</v>
      </c>
      <c r="E1421" s="5" t="e">
        <f>IF(I1421=#REF!,'Fixture list'!G1421,"")</f>
        <v>#REF!</v>
      </c>
      <c r="F1421" s="5" t="str">
        <f t="shared" si="179"/>
        <v>452783</v>
      </c>
      <c r="G1421" s="13">
        <v>45278</v>
      </c>
      <c r="H1421" s="14" t="s">
        <v>42</v>
      </c>
      <c r="I1421" s="14" t="s">
        <v>43</v>
      </c>
      <c r="J1421" s="14" t="s">
        <v>32</v>
      </c>
      <c r="K1421" s="14" t="s">
        <v>24</v>
      </c>
      <c r="L1421" s="14" t="s">
        <v>11</v>
      </c>
      <c r="M1421" s="14" t="s">
        <v>25</v>
      </c>
      <c r="N1421" s="14" t="s">
        <v>26</v>
      </c>
      <c r="O1421" s="14" t="s">
        <v>14</v>
      </c>
      <c r="P1421" s="14" t="s">
        <v>1598</v>
      </c>
      <c r="Q1421" s="12">
        <f t="shared" si="180"/>
        <v>3</v>
      </c>
      <c r="R1421" s="12" cm="1">
        <f t="array" ref="R1421">SUMPRODUCT(($G$2:$G$3117=G1421)*(Q1421&gt;$Q$2:$Q$3117))+1</f>
        <v>3</v>
      </c>
      <c r="S1421" s="12">
        <f t="shared" si="181"/>
        <v>301824</v>
      </c>
      <c r="T1421" cm="1">
        <f t="array" ref="T1421">SUMPRODUCT(($G$2:$G$3117=G1421)*(S1421&gt;$S$2:$S$3117))+1</f>
        <v>3</v>
      </c>
      <c r="U1421" t="str">
        <f t="shared" si="182"/>
        <v>WOLVERHAMPTON #</v>
      </c>
      <c r="V1421">
        <v>0</v>
      </c>
      <c r="W1421" t="s">
        <v>11</v>
      </c>
      <c r="X1421">
        <f t="shared" si="183"/>
        <v>2023</v>
      </c>
    </row>
    <row r="1422" spans="1:24" x14ac:dyDescent="0.25">
      <c r="A1422" s="10" t="str">
        <f t="shared" si="176"/>
        <v/>
      </c>
      <c r="B1422" s="10" t="str">
        <f t="shared" si="177"/>
        <v/>
      </c>
      <c r="C1422" s="10" t="str">
        <f t="shared" si="178"/>
        <v>Floodlit45279</v>
      </c>
      <c r="D1422" s="5" t="str">
        <f>IF('by region'!$C$2="Any","Any",'Fixture list'!W1422)&amp;M1422&amp;IF('by region'!$I$2="Any","Any",N1422)&amp;G1422</f>
        <v>AnyFlatAny45279</v>
      </c>
      <c r="E1422" s="5" t="e">
        <f>IF(I1422=#REF!,'Fixture list'!G1422,"")</f>
        <v>#REF!</v>
      </c>
      <c r="F1422" s="5" t="str">
        <f t="shared" si="179"/>
        <v>452794</v>
      </c>
      <c r="G1422" s="13">
        <v>45279</v>
      </c>
      <c r="H1422" s="14" t="s">
        <v>7</v>
      </c>
      <c r="I1422" s="14" t="s">
        <v>43</v>
      </c>
      <c r="J1422" s="14" t="s">
        <v>32</v>
      </c>
      <c r="K1422" s="14" t="s">
        <v>24</v>
      </c>
      <c r="L1422" s="14" t="s">
        <v>11</v>
      </c>
      <c r="M1422" s="14" t="s">
        <v>25</v>
      </c>
      <c r="N1422" s="14" t="s">
        <v>26</v>
      </c>
      <c r="O1422" s="14" t="s">
        <v>14</v>
      </c>
      <c r="P1422" s="14" t="s">
        <v>1601</v>
      </c>
      <c r="Q1422" s="12">
        <f t="shared" si="180"/>
        <v>3</v>
      </c>
      <c r="R1422" s="12" cm="1">
        <f t="array" ref="R1422">SUMPRODUCT(($G$2:$G$3117=G1422)*(Q1422&gt;$Q$2:$Q$3117))+1</f>
        <v>4</v>
      </c>
      <c r="S1422" s="12">
        <f t="shared" si="181"/>
        <v>401807</v>
      </c>
      <c r="T1422" cm="1">
        <f t="array" ref="T1422">SUMPRODUCT(($G$2:$G$3117=G1422)*(S1422&gt;$S$2:$S$3117))+1</f>
        <v>4</v>
      </c>
      <c r="U1422" t="str">
        <f t="shared" si="182"/>
        <v>WOLVERHAMPTON #</v>
      </c>
      <c r="V1422">
        <v>0</v>
      </c>
      <c r="W1422" t="s">
        <v>17</v>
      </c>
      <c r="X1422">
        <f t="shared" si="183"/>
        <v>2023</v>
      </c>
    </row>
    <row r="1423" spans="1:24" x14ac:dyDescent="0.25">
      <c r="A1423" s="10" t="str">
        <f t="shared" si="176"/>
        <v/>
      </c>
      <c r="B1423" s="10" t="str">
        <f t="shared" si="177"/>
        <v/>
      </c>
      <c r="C1423" s="10" t="str">
        <f t="shared" si="178"/>
        <v>Afternoon45286</v>
      </c>
      <c r="D1423" s="5" t="str">
        <f>IF('by region'!$C$2="Any","Any",'Fixture list'!W1423)&amp;M1423&amp;IF('by region'!$I$2="Any","Any",N1423)&amp;G1423</f>
        <v>AnyFlatAny45286</v>
      </c>
      <c r="E1423" s="5" t="e">
        <f>IF(I1423=#REF!,'Fixture list'!G1423,"")</f>
        <v>#REF!</v>
      </c>
      <c r="F1423" s="5" t="str">
        <f t="shared" si="179"/>
        <v>452868</v>
      </c>
      <c r="G1423" s="13">
        <v>45286</v>
      </c>
      <c r="H1423" s="14" t="s">
        <v>7</v>
      </c>
      <c r="I1423" s="14" t="s">
        <v>43</v>
      </c>
      <c r="J1423" s="14" t="s">
        <v>9</v>
      </c>
      <c r="K1423" s="14" t="s">
        <v>24</v>
      </c>
      <c r="L1423" s="14" t="s">
        <v>19</v>
      </c>
      <c r="M1423" s="14" t="s">
        <v>25</v>
      </c>
      <c r="N1423" s="14" t="s">
        <v>26</v>
      </c>
      <c r="O1423" s="14" t="s">
        <v>14</v>
      </c>
      <c r="P1423" s="14" t="s">
        <v>1621</v>
      </c>
      <c r="Q1423" s="12">
        <f t="shared" si="180"/>
        <v>1</v>
      </c>
      <c r="R1423" s="12" cm="1">
        <f t="array" ref="R1423">SUMPRODUCT(($G$2:$G$3117=G1423)*(Q1423&gt;$Q$2:$Q$3117))+1</f>
        <v>1</v>
      </c>
      <c r="S1423" s="12">
        <f t="shared" si="181"/>
        <v>111886</v>
      </c>
      <c r="T1423" cm="1">
        <f t="array" ref="T1423">SUMPRODUCT(($G$2:$G$3117=G1423)*(S1423&gt;$S$2:$S$3117))+1</f>
        <v>8</v>
      </c>
      <c r="U1423" t="str">
        <f t="shared" si="182"/>
        <v xml:space="preserve">WOLVERHAMPTON </v>
      </c>
      <c r="V1423">
        <v>0</v>
      </c>
      <c r="W1423" t="s">
        <v>11</v>
      </c>
      <c r="X1423">
        <f t="shared" si="183"/>
        <v>2023</v>
      </c>
    </row>
    <row r="1424" spans="1:24" x14ac:dyDescent="0.25">
      <c r="A1424" s="10" t="str">
        <f t="shared" si="176"/>
        <v/>
      </c>
      <c r="B1424" s="10" t="str">
        <f t="shared" si="177"/>
        <v/>
      </c>
      <c r="C1424" s="10" t="str">
        <f t="shared" si="178"/>
        <v>Floodlit45287</v>
      </c>
      <c r="D1424" s="5" t="str">
        <f>IF('by region'!$C$2="Any","Any",'Fixture list'!W1424)&amp;M1424&amp;IF('by region'!$I$2="Any","Any",N1424)&amp;G1424</f>
        <v>AnyFlatAny45287</v>
      </c>
      <c r="E1424" s="5" t="e">
        <f>IF(I1424=#REF!,'Fixture list'!G1424,"")</f>
        <v>#REF!</v>
      </c>
      <c r="F1424" s="5" t="str">
        <f t="shared" si="179"/>
        <v>452874</v>
      </c>
      <c r="G1424" s="13">
        <v>45287</v>
      </c>
      <c r="H1424" s="14" t="s">
        <v>27</v>
      </c>
      <c r="I1424" s="14" t="s">
        <v>43</v>
      </c>
      <c r="J1424" s="14" t="s">
        <v>32</v>
      </c>
      <c r="K1424" s="14" t="s">
        <v>24</v>
      </c>
      <c r="L1424" s="14" t="s">
        <v>19</v>
      </c>
      <c r="M1424" s="14" t="s">
        <v>25</v>
      </c>
      <c r="N1424" s="14" t="s">
        <v>26</v>
      </c>
      <c r="O1424" s="14" t="s">
        <v>14</v>
      </c>
      <c r="P1424" s="14" t="s">
        <v>1629</v>
      </c>
      <c r="Q1424" s="12">
        <f t="shared" si="180"/>
        <v>3</v>
      </c>
      <c r="R1424" s="12" cm="1">
        <f t="array" ref="R1424">SUMPRODUCT(($G$2:$G$3117=G1424)*(Q1424&gt;$Q$2:$Q$3117))+1</f>
        <v>4</v>
      </c>
      <c r="S1424" s="12">
        <f t="shared" si="181"/>
        <v>411476</v>
      </c>
      <c r="T1424" cm="1">
        <f t="array" ref="T1424">SUMPRODUCT(($G$2:$G$3117=G1424)*(S1424&gt;$S$2:$S$3117))+1</f>
        <v>4</v>
      </c>
      <c r="U1424" t="str">
        <f t="shared" si="182"/>
        <v>WOLVERHAMPTON #</v>
      </c>
      <c r="V1424">
        <v>0</v>
      </c>
      <c r="W1424" t="s">
        <v>17</v>
      </c>
      <c r="X1424">
        <f t="shared" si="183"/>
        <v>2023</v>
      </c>
    </row>
    <row r="1425" spans="1:24" x14ac:dyDescent="0.25">
      <c r="A1425" s="10" t="str">
        <f t="shared" si="176"/>
        <v/>
      </c>
      <c r="B1425" s="10" t="str">
        <f t="shared" si="177"/>
        <v/>
      </c>
      <c r="C1425" s="10" t="str">
        <f t="shared" si="178"/>
        <v>Floodlit45290</v>
      </c>
      <c r="D1425" s="5" t="str">
        <f>IF('by region'!$C$2="Any","Any",'Fixture list'!W1425)&amp;M1425&amp;IF('by region'!$I$2="Any","Any",N1425)&amp;G1425</f>
        <v>AnyFlatAny45290</v>
      </c>
      <c r="E1425" s="5" t="e">
        <f>IF(I1425=#REF!,'Fixture list'!G1425,"")</f>
        <v>#REF!</v>
      </c>
      <c r="F1425" s="5" t="str">
        <f t="shared" si="179"/>
        <v>452904</v>
      </c>
      <c r="G1425" s="13">
        <v>45290</v>
      </c>
      <c r="H1425" s="14" t="s">
        <v>37</v>
      </c>
      <c r="I1425" s="14" t="s">
        <v>43</v>
      </c>
      <c r="J1425" s="14" t="s">
        <v>32</v>
      </c>
      <c r="K1425" s="14" t="s">
        <v>24</v>
      </c>
      <c r="L1425" s="14" t="s">
        <v>11</v>
      </c>
      <c r="M1425" s="14" t="s">
        <v>25</v>
      </c>
      <c r="N1425" s="14" t="s">
        <v>26</v>
      </c>
      <c r="O1425" s="14" t="s">
        <v>14</v>
      </c>
      <c r="P1425" s="14" t="s">
        <v>1639</v>
      </c>
      <c r="Q1425" s="12">
        <f t="shared" si="180"/>
        <v>3</v>
      </c>
      <c r="R1425" s="12" cm="1">
        <f t="array" ref="R1425">SUMPRODUCT(($G$2:$G$3117=G1425)*(Q1425&gt;$Q$2:$Q$3117))+1</f>
        <v>4</v>
      </c>
      <c r="S1425" s="12">
        <f t="shared" si="181"/>
        <v>412150</v>
      </c>
      <c r="T1425" cm="1">
        <f t="array" ref="T1425">SUMPRODUCT(($G$2:$G$3117=G1425)*(S1425&gt;$S$2:$S$3117))+1</f>
        <v>4</v>
      </c>
      <c r="U1425" t="str">
        <f t="shared" si="182"/>
        <v>WOLVERHAMPTON #</v>
      </c>
      <c r="V1425">
        <v>0</v>
      </c>
      <c r="W1425" t="s">
        <v>30</v>
      </c>
      <c r="X1425">
        <f t="shared" si="183"/>
        <v>2023</v>
      </c>
    </row>
    <row r="1426" spans="1:24" x14ac:dyDescent="0.25">
      <c r="A1426" s="10" t="str">
        <f t="shared" si="176"/>
        <v/>
      </c>
      <c r="B1426" s="10" t="str">
        <f t="shared" si="177"/>
        <v/>
      </c>
      <c r="C1426" s="10" t="str">
        <f t="shared" si="178"/>
        <v>Afternoon45063</v>
      </c>
      <c r="D1426" s="5" t="str">
        <f>IF('by region'!$C$2="Any","Any",'Fixture list'!W1426)&amp;M1426&amp;IF('by region'!$I$2="Any","Any",N1426)&amp;G1426</f>
        <v>AnyJumpAny45063</v>
      </c>
      <c r="E1426" s="5" t="e">
        <f>IF(I1426=#REF!,'Fixture list'!G1426,"")</f>
        <v>#REF!</v>
      </c>
      <c r="F1426" s="5" t="str">
        <f t="shared" si="179"/>
        <v>450632</v>
      </c>
      <c r="G1426" s="13">
        <v>45063</v>
      </c>
      <c r="H1426" s="14" t="s">
        <v>27</v>
      </c>
      <c r="I1426" s="14" t="s">
        <v>91</v>
      </c>
      <c r="J1426" s="14" t="s">
        <v>9</v>
      </c>
      <c r="K1426" s="14" t="s">
        <v>24</v>
      </c>
      <c r="L1426" s="14" t="s">
        <v>17</v>
      </c>
      <c r="M1426" s="14" t="s">
        <v>12</v>
      </c>
      <c r="N1426" s="14" t="s">
        <v>13</v>
      </c>
      <c r="O1426" s="14" t="s">
        <v>14</v>
      </c>
      <c r="P1426" s="14" t="s">
        <v>686</v>
      </c>
      <c r="Q1426" s="12">
        <f t="shared" si="180"/>
        <v>1</v>
      </c>
      <c r="R1426" s="12" cm="1">
        <f t="array" ref="R1426">SUMPRODUCT(($G$2:$G$3117=G1426)*(Q1426&gt;$Q$2:$Q$3117))+1</f>
        <v>1</v>
      </c>
      <c r="S1426" s="12">
        <f t="shared" si="181"/>
        <v>101848</v>
      </c>
      <c r="T1426" cm="1">
        <f t="array" ref="T1426">SUMPRODUCT(($G$2:$G$3117=G1426)*(S1426&gt;$S$2:$S$3117))+1</f>
        <v>2</v>
      </c>
      <c r="U1426" t="str">
        <f t="shared" si="182"/>
        <v xml:space="preserve">Worcester </v>
      </c>
      <c r="V1426">
        <v>0</v>
      </c>
      <c r="W1426" t="s">
        <v>19</v>
      </c>
      <c r="X1426">
        <f t="shared" si="183"/>
        <v>2023</v>
      </c>
    </row>
    <row r="1427" spans="1:24" x14ac:dyDescent="0.25">
      <c r="A1427" s="10" t="str">
        <f t="shared" si="176"/>
        <v/>
      </c>
      <c r="B1427" s="10" t="str">
        <f t="shared" si="177"/>
        <v/>
      </c>
      <c r="C1427" s="10" t="str">
        <f t="shared" si="178"/>
        <v>Evening45072</v>
      </c>
      <c r="D1427" s="5" t="str">
        <f>IF('by region'!$C$2="Any","Any",'Fixture list'!W1427)&amp;M1427&amp;IF('by region'!$I$2="Any","Any",N1427)&amp;G1427</f>
        <v>AnyJumpAny45072</v>
      </c>
      <c r="E1427" s="5" t="e">
        <f>IF(I1427=#REF!,'Fixture list'!G1427,"")</f>
        <v>#REF!</v>
      </c>
      <c r="F1427" s="5" t="str">
        <f t="shared" si="179"/>
        <v>450725</v>
      </c>
      <c r="G1427" s="13">
        <v>45072</v>
      </c>
      <c r="H1427" s="14" t="s">
        <v>35</v>
      </c>
      <c r="I1427" s="14" t="s">
        <v>91</v>
      </c>
      <c r="J1427" s="14" t="s">
        <v>80</v>
      </c>
      <c r="K1427" s="14" t="s">
        <v>24</v>
      </c>
      <c r="L1427" s="14" t="s">
        <v>17</v>
      </c>
      <c r="M1427" s="14" t="s">
        <v>12</v>
      </c>
      <c r="N1427" s="14" t="s">
        <v>13</v>
      </c>
      <c r="O1427" s="14" t="s">
        <v>14</v>
      </c>
      <c r="P1427" s="14" t="s">
        <v>729</v>
      </c>
      <c r="Q1427" s="12">
        <f t="shared" si="180"/>
        <v>2</v>
      </c>
      <c r="R1427" s="12" cm="1">
        <f t="array" ref="R1427">SUMPRODUCT(($G$2:$G$3117=G1427)*(Q1427&gt;$Q$2:$Q$3117))+1</f>
        <v>4</v>
      </c>
      <c r="S1427" s="12">
        <f t="shared" si="181"/>
        <v>401620</v>
      </c>
      <c r="T1427" cm="1">
        <f t="array" ref="T1427">SUMPRODUCT(($G$2:$G$3117=G1427)*(S1427&gt;$S$2:$S$3117))+1</f>
        <v>5</v>
      </c>
      <c r="U1427" t="str">
        <f t="shared" si="182"/>
        <v>Worcester †</v>
      </c>
      <c r="V1427">
        <v>0</v>
      </c>
      <c r="W1427" t="s">
        <v>17</v>
      </c>
      <c r="X1427">
        <f t="shared" si="183"/>
        <v>2023</v>
      </c>
    </row>
    <row r="1428" spans="1:24" x14ac:dyDescent="0.25">
      <c r="A1428" s="10" t="str">
        <f t="shared" si="176"/>
        <v/>
      </c>
      <c r="B1428" s="10" t="str">
        <f t="shared" si="177"/>
        <v/>
      </c>
      <c r="C1428" s="10" t="str">
        <f t="shared" si="178"/>
        <v>Afternoon45080</v>
      </c>
      <c r="D1428" s="5" t="str">
        <f>IF('by region'!$C$2="Any","Any",'Fixture list'!W1428)&amp;M1428&amp;IF('by region'!$I$2="Any","Any",N1428)&amp;G1428</f>
        <v>AnyJumpAny45080</v>
      </c>
      <c r="E1428" s="5" t="e">
        <f>IF(I1428=#REF!,'Fixture list'!G1428,"")</f>
        <v>#REF!</v>
      </c>
      <c r="F1428" s="5" t="str">
        <f t="shared" si="179"/>
        <v>450804</v>
      </c>
      <c r="G1428" s="13">
        <v>45080</v>
      </c>
      <c r="H1428" s="14" t="s">
        <v>37</v>
      </c>
      <c r="I1428" s="14" t="s">
        <v>91</v>
      </c>
      <c r="J1428" s="14" t="s">
        <v>9</v>
      </c>
      <c r="K1428" s="14" t="s">
        <v>24</v>
      </c>
      <c r="L1428" s="14" t="s">
        <v>17</v>
      </c>
      <c r="M1428" s="14" t="s">
        <v>12</v>
      </c>
      <c r="N1428" s="14" t="s">
        <v>13</v>
      </c>
      <c r="O1428" s="14" t="s">
        <v>14</v>
      </c>
      <c r="P1428" s="14" t="s">
        <v>772</v>
      </c>
      <c r="Q1428" s="12">
        <f t="shared" si="180"/>
        <v>1</v>
      </c>
      <c r="R1428" s="12" cm="1">
        <f t="array" ref="R1428">SUMPRODUCT(($G$2:$G$3117=G1428)*(Q1428&gt;$Q$2:$Q$3117))+1</f>
        <v>1</v>
      </c>
      <c r="S1428" s="12">
        <f t="shared" si="181"/>
        <v>101833</v>
      </c>
      <c r="T1428" cm="1">
        <f t="array" ref="T1428">SUMPRODUCT(($G$2:$G$3117=G1428)*(S1428&gt;$S$2:$S$3117))+1</f>
        <v>4</v>
      </c>
      <c r="U1428" t="str">
        <f t="shared" si="182"/>
        <v xml:space="preserve">Worcester </v>
      </c>
      <c r="V1428">
        <v>0</v>
      </c>
      <c r="W1428" t="s">
        <v>11</v>
      </c>
      <c r="X1428">
        <f t="shared" si="183"/>
        <v>2023</v>
      </c>
    </row>
    <row r="1429" spans="1:24" x14ac:dyDescent="0.25">
      <c r="A1429" s="10" t="str">
        <f t="shared" si="176"/>
        <v/>
      </c>
      <c r="B1429" s="10" t="str">
        <f t="shared" si="177"/>
        <v/>
      </c>
      <c r="C1429" s="10" t="str">
        <f t="shared" si="178"/>
        <v>Evening45092</v>
      </c>
      <c r="D1429" s="5" t="str">
        <f>IF('by region'!$C$2="Any","Any",'Fixture list'!W1429)&amp;M1429&amp;IF('by region'!$I$2="Any","Any",N1429)&amp;G1429</f>
        <v>AnyJumpAny45092</v>
      </c>
      <c r="E1429" s="5" t="e">
        <f>IF(I1429=#REF!,'Fixture list'!G1429,"")</f>
        <v>#REF!</v>
      </c>
      <c r="F1429" s="5" t="str">
        <f t="shared" si="179"/>
        <v>450924</v>
      </c>
      <c r="G1429" s="13">
        <v>45092</v>
      </c>
      <c r="H1429" s="14" t="s">
        <v>34</v>
      </c>
      <c r="I1429" s="14" t="s">
        <v>91</v>
      </c>
      <c r="J1429" s="14" t="s">
        <v>80</v>
      </c>
      <c r="K1429" s="14" t="s">
        <v>24</v>
      </c>
      <c r="L1429" s="14" t="s">
        <v>17</v>
      </c>
      <c r="M1429" s="14" t="s">
        <v>12</v>
      </c>
      <c r="N1429" s="14" t="s">
        <v>13</v>
      </c>
      <c r="O1429" s="14" t="s">
        <v>14</v>
      </c>
      <c r="P1429" s="14" t="s">
        <v>824</v>
      </c>
      <c r="Q1429" s="12">
        <f t="shared" si="180"/>
        <v>2</v>
      </c>
      <c r="R1429" s="12" cm="1">
        <f t="array" ref="R1429">SUMPRODUCT(($G$2:$G$3117=G1429)*(Q1429&gt;$Q$2:$Q$3117))+1</f>
        <v>4</v>
      </c>
      <c r="S1429" s="12">
        <f t="shared" si="181"/>
        <v>401640</v>
      </c>
      <c r="T1429" cm="1">
        <f t="array" ref="T1429">SUMPRODUCT(($G$2:$G$3117=G1429)*(S1429&gt;$S$2:$S$3117))+1</f>
        <v>4</v>
      </c>
      <c r="U1429" t="str">
        <f t="shared" si="182"/>
        <v>Worcester †</v>
      </c>
      <c r="V1429">
        <v>0</v>
      </c>
      <c r="W1429" t="s">
        <v>17</v>
      </c>
      <c r="X1429">
        <f t="shared" si="183"/>
        <v>2023</v>
      </c>
    </row>
    <row r="1430" spans="1:24" x14ac:dyDescent="0.25">
      <c r="A1430" s="10" t="str">
        <f t="shared" si="176"/>
        <v/>
      </c>
      <c r="B1430" s="10" t="str">
        <f t="shared" si="177"/>
        <v/>
      </c>
      <c r="C1430" s="10" t="str">
        <f t="shared" si="178"/>
        <v>Afternoon45098</v>
      </c>
      <c r="D1430" s="5" t="str">
        <f>IF('by region'!$C$2="Any","Any",'Fixture list'!W1430)&amp;M1430&amp;IF('by region'!$I$2="Any","Any",N1430)&amp;G1430</f>
        <v>AnyJumpAny45098</v>
      </c>
      <c r="E1430" s="5" t="e">
        <f>IF(I1430=#REF!,'Fixture list'!G1430,"")</f>
        <v>#REF!</v>
      </c>
      <c r="F1430" s="5" t="str">
        <f t="shared" si="179"/>
        <v>450983</v>
      </c>
      <c r="G1430" s="13">
        <v>45098</v>
      </c>
      <c r="H1430" s="14" t="s">
        <v>27</v>
      </c>
      <c r="I1430" s="14" t="s">
        <v>91</v>
      </c>
      <c r="J1430" s="14" t="s">
        <v>9</v>
      </c>
      <c r="K1430" s="14" t="s">
        <v>24</v>
      </c>
      <c r="L1430" s="14" t="s">
        <v>17</v>
      </c>
      <c r="M1430" s="14" t="s">
        <v>12</v>
      </c>
      <c r="N1430" s="14" t="s">
        <v>13</v>
      </c>
      <c r="O1430" s="14" t="s">
        <v>14</v>
      </c>
      <c r="P1430" s="14" t="s">
        <v>854</v>
      </c>
      <c r="Q1430" s="12">
        <f t="shared" si="180"/>
        <v>1</v>
      </c>
      <c r="R1430" s="12" cm="1">
        <f t="array" ref="R1430">SUMPRODUCT(($G$2:$G$3117=G1430)*(Q1430&gt;$Q$2:$Q$3117))+1</f>
        <v>1</v>
      </c>
      <c r="S1430" s="12">
        <f t="shared" si="181"/>
        <v>100915</v>
      </c>
      <c r="T1430" cm="1">
        <f t="array" ref="T1430">SUMPRODUCT(($G$2:$G$3117=G1430)*(S1430&gt;$S$2:$S$3117))+1</f>
        <v>3</v>
      </c>
      <c r="U1430" t="str">
        <f t="shared" si="182"/>
        <v xml:space="preserve">Worcester </v>
      </c>
      <c r="V1430">
        <v>0</v>
      </c>
      <c r="W1430" t="s">
        <v>19</v>
      </c>
      <c r="X1430">
        <f t="shared" si="183"/>
        <v>2023</v>
      </c>
    </row>
    <row r="1431" spans="1:24" x14ac:dyDescent="0.25">
      <c r="A1431" s="10" t="str">
        <f t="shared" si="176"/>
        <v/>
      </c>
      <c r="B1431" s="10" t="str">
        <f t="shared" si="177"/>
        <v/>
      </c>
      <c r="C1431" s="10" t="str">
        <f t="shared" si="178"/>
        <v>Afternoon45105</v>
      </c>
      <c r="D1431" s="5" t="str">
        <f>IF('by region'!$C$2="Any","Any",'Fixture list'!W1431)&amp;M1431&amp;IF('by region'!$I$2="Any","Any",N1431)&amp;G1431</f>
        <v>AnyJumpAny45105</v>
      </c>
      <c r="E1431" s="5" t="e">
        <f>IF(I1431=#REF!,'Fixture list'!G1431,"")</f>
        <v>#REF!</v>
      </c>
      <c r="F1431" s="5" t="str">
        <f t="shared" si="179"/>
        <v>451053</v>
      </c>
      <c r="G1431" s="13">
        <v>45105</v>
      </c>
      <c r="H1431" s="14" t="s">
        <v>27</v>
      </c>
      <c r="I1431" s="14" t="s">
        <v>91</v>
      </c>
      <c r="J1431" s="14" t="s">
        <v>9</v>
      </c>
      <c r="K1431" s="14" t="s">
        <v>24</v>
      </c>
      <c r="L1431" s="14" t="s">
        <v>17</v>
      </c>
      <c r="M1431" s="14" t="s">
        <v>12</v>
      </c>
      <c r="N1431" s="14" t="s">
        <v>13</v>
      </c>
      <c r="O1431" s="14" t="s">
        <v>14</v>
      </c>
      <c r="P1431" s="14" t="s">
        <v>888</v>
      </c>
      <c r="Q1431" s="12">
        <f t="shared" si="180"/>
        <v>1</v>
      </c>
      <c r="R1431" s="12" cm="1">
        <f t="array" ref="R1431">SUMPRODUCT(($G$2:$G$3117=G1431)*(Q1431&gt;$Q$2:$Q$3117))+1</f>
        <v>1</v>
      </c>
      <c r="S1431" s="12">
        <f t="shared" si="181"/>
        <v>101834</v>
      </c>
      <c r="T1431" cm="1">
        <f t="array" ref="T1431">SUMPRODUCT(($G$2:$G$3117=G1431)*(S1431&gt;$S$2:$S$3117))+1</f>
        <v>3</v>
      </c>
      <c r="U1431" t="str">
        <f t="shared" si="182"/>
        <v xml:space="preserve">Worcester </v>
      </c>
      <c r="V1431">
        <v>0</v>
      </c>
      <c r="W1431" t="s">
        <v>17</v>
      </c>
      <c r="X1431">
        <f t="shared" si="183"/>
        <v>2023</v>
      </c>
    </row>
    <row r="1432" spans="1:24" x14ac:dyDescent="0.25">
      <c r="A1432" s="10" t="str">
        <f t="shared" si="176"/>
        <v/>
      </c>
      <c r="B1432" s="10" t="str">
        <f t="shared" si="177"/>
        <v/>
      </c>
      <c r="C1432" s="10" t="str">
        <f t="shared" si="178"/>
        <v>Afternoon45112</v>
      </c>
      <c r="D1432" s="5" t="str">
        <f>IF('by region'!$C$2="Any","Any",'Fixture list'!W1432)&amp;M1432&amp;IF('by region'!$I$2="Any","Any",N1432)&amp;G1432</f>
        <v>AnyJumpAny45112</v>
      </c>
      <c r="E1432" s="5" t="e">
        <f>IF(I1432=#REF!,'Fixture list'!G1432,"")</f>
        <v>#REF!</v>
      </c>
      <c r="F1432" s="5" t="str">
        <f t="shared" si="179"/>
        <v>451122</v>
      </c>
      <c r="G1432" s="13">
        <v>45112</v>
      </c>
      <c r="H1432" s="14" t="s">
        <v>27</v>
      </c>
      <c r="I1432" s="14" t="s">
        <v>91</v>
      </c>
      <c r="J1432" s="14" t="s">
        <v>9</v>
      </c>
      <c r="K1432" s="14" t="s">
        <v>24</v>
      </c>
      <c r="L1432" s="14" t="s">
        <v>17</v>
      </c>
      <c r="M1432" s="14" t="s">
        <v>12</v>
      </c>
      <c r="N1432" s="14" t="s">
        <v>13</v>
      </c>
      <c r="O1432" s="14" t="s">
        <v>14</v>
      </c>
      <c r="P1432" s="14" t="s">
        <v>921</v>
      </c>
      <c r="Q1432" s="12">
        <f t="shared" si="180"/>
        <v>1</v>
      </c>
      <c r="R1432" s="12" cm="1">
        <f t="array" ref="R1432">SUMPRODUCT(($G$2:$G$3117=G1432)*(Q1432&gt;$Q$2:$Q$3117))+1</f>
        <v>1</v>
      </c>
      <c r="S1432" s="12">
        <f t="shared" si="181"/>
        <v>101099</v>
      </c>
      <c r="T1432" cm="1">
        <f t="array" ref="T1432">SUMPRODUCT(($G$2:$G$3117=G1432)*(S1432&gt;$S$2:$S$3117))+1</f>
        <v>2</v>
      </c>
      <c r="U1432" t="str">
        <f t="shared" si="182"/>
        <v xml:space="preserve">Worcester </v>
      </c>
      <c r="V1432">
        <v>0</v>
      </c>
      <c r="W1432" t="s">
        <v>30</v>
      </c>
      <c r="X1432">
        <f t="shared" si="183"/>
        <v>2023</v>
      </c>
    </row>
    <row r="1433" spans="1:24" x14ac:dyDescent="0.25">
      <c r="A1433" s="10" t="str">
        <f t="shared" si="176"/>
        <v/>
      </c>
      <c r="B1433" s="10" t="str">
        <f t="shared" si="177"/>
        <v/>
      </c>
      <c r="C1433" s="10" t="str">
        <f t="shared" si="178"/>
        <v>Afternoon45117</v>
      </c>
      <c r="D1433" s="5" t="str">
        <f>IF('by region'!$C$2="Any","Any",'Fixture list'!W1433)&amp;M1433&amp;IF('by region'!$I$2="Any","Any",N1433)&amp;G1433</f>
        <v>AnyJumpAny45117</v>
      </c>
      <c r="E1433" s="5" t="e">
        <f>IF(I1433=#REF!,'Fixture list'!G1433,"")</f>
        <v>#REF!</v>
      </c>
      <c r="F1433" s="5" t="str">
        <f t="shared" si="179"/>
        <v>451172</v>
      </c>
      <c r="G1433" s="13">
        <v>45117</v>
      </c>
      <c r="H1433" s="14" t="s">
        <v>42</v>
      </c>
      <c r="I1433" s="14" t="s">
        <v>91</v>
      </c>
      <c r="J1433" s="14" t="s">
        <v>9</v>
      </c>
      <c r="K1433" s="14" t="s">
        <v>24</v>
      </c>
      <c r="L1433" s="14" t="s">
        <v>17</v>
      </c>
      <c r="M1433" s="14" t="s">
        <v>12</v>
      </c>
      <c r="N1433" s="14" t="s">
        <v>13</v>
      </c>
      <c r="O1433" s="14" t="s">
        <v>14</v>
      </c>
      <c r="P1433" s="14" t="s">
        <v>944</v>
      </c>
      <c r="Q1433" s="12">
        <f t="shared" si="180"/>
        <v>1</v>
      </c>
      <c r="R1433" s="12" cm="1">
        <f t="array" ref="R1433">SUMPRODUCT(($G$2:$G$3117=G1433)*(Q1433&gt;$Q$2:$Q$3117))+1</f>
        <v>1</v>
      </c>
      <c r="S1433" s="12">
        <f t="shared" si="181"/>
        <v>113368</v>
      </c>
      <c r="T1433" cm="1">
        <f t="array" ref="T1433">SUMPRODUCT(($G$2:$G$3117=G1433)*(S1433&gt;$S$2:$S$3117))+1</f>
        <v>2</v>
      </c>
      <c r="U1433" t="str">
        <f t="shared" si="182"/>
        <v xml:space="preserve">Worcester </v>
      </c>
      <c r="V1433">
        <v>0</v>
      </c>
      <c r="W1433" t="s">
        <v>19</v>
      </c>
      <c r="X1433">
        <f t="shared" si="183"/>
        <v>2023</v>
      </c>
    </row>
    <row r="1434" spans="1:24" x14ac:dyDescent="0.25">
      <c r="A1434" s="10" t="str">
        <f t="shared" si="176"/>
        <v/>
      </c>
      <c r="B1434" s="10" t="str">
        <f t="shared" si="177"/>
        <v/>
      </c>
      <c r="C1434" s="10" t="str">
        <f t="shared" si="178"/>
        <v>Evening45127</v>
      </c>
      <c r="D1434" s="5" t="str">
        <f>IF('by region'!$C$2="Any","Any",'Fixture list'!W1434)&amp;M1434&amp;IF('by region'!$I$2="Any","Any",N1434)&amp;G1434</f>
        <v>AnyJumpAny45127</v>
      </c>
      <c r="E1434" s="5" t="e">
        <f>IF(I1434=#REF!,'Fixture list'!G1434,"")</f>
        <v>#REF!</v>
      </c>
      <c r="F1434" s="5" t="str">
        <f t="shared" si="179"/>
        <v>451275</v>
      </c>
      <c r="G1434" s="13">
        <v>45127</v>
      </c>
      <c r="H1434" s="14" t="s">
        <v>34</v>
      </c>
      <c r="I1434" s="14" t="s">
        <v>91</v>
      </c>
      <c r="J1434" s="14" t="s">
        <v>80</v>
      </c>
      <c r="K1434" s="14" t="s">
        <v>24</v>
      </c>
      <c r="L1434" s="14" t="s">
        <v>17</v>
      </c>
      <c r="M1434" s="14" t="s">
        <v>12</v>
      </c>
      <c r="N1434" s="14" t="s">
        <v>13</v>
      </c>
      <c r="O1434" s="14" t="s">
        <v>14</v>
      </c>
      <c r="P1434" s="14" t="s">
        <v>989</v>
      </c>
      <c r="Q1434" s="12">
        <f t="shared" si="180"/>
        <v>2</v>
      </c>
      <c r="R1434" s="12" cm="1">
        <f t="array" ref="R1434">SUMPRODUCT(($G$2:$G$3117=G1434)*(Q1434&gt;$Q$2:$Q$3117))+1</f>
        <v>4</v>
      </c>
      <c r="S1434" s="12">
        <f t="shared" si="181"/>
        <v>401837</v>
      </c>
      <c r="T1434" cm="1">
        <f t="array" ref="T1434">SUMPRODUCT(($G$2:$G$3117=G1434)*(S1434&gt;$S$2:$S$3117))+1</f>
        <v>5</v>
      </c>
      <c r="U1434" t="str">
        <f t="shared" si="182"/>
        <v>Worcester †</v>
      </c>
      <c r="V1434">
        <v>0</v>
      </c>
      <c r="W1434" t="s">
        <v>17</v>
      </c>
      <c r="X1434">
        <f t="shared" si="183"/>
        <v>2023</v>
      </c>
    </row>
    <row r="1435" spans="1:24" x14ac:dyDescent="0.25">
      <c r="A1435" s="10" t="str">
        <f t="shared" si="176"/>
        <v/>
      </c>
      <c r="B1435" s="10" t="str">
        <f t="shared" si="177"/>
        <v/>
      </c>
      <c r="C1435" s="10" t="str">
        <f t="shared" si="178"/>
        <v>Afternoon45134</v>
      </c>
      <c r="D1435" s="5" t="str">
        <f>IF('by region'!$C$2="Any","Any",'Fixture list'!W1435)&amp;M1435&amp;IF('by region'!$I$2="Any","Any",N1435)&amp;G1435</f>
        <v>AnyJumpAny45134</v>
      </c>
      <c r="E1435" s="5" t="e">
        <f>IF(I1435=#REF!,'Fixture list'!G1435,"")</f>
        <v>#REF!</v>
      </c>
      <c r="F1435" s="5" t="str">
        <f t="shared" si="179"/>
        <v>451342</v>
      </c>
      <c r="G1435" s="13">
        <v>45134</v>
      </c>
      <c r="H1435" s="14" t="s">
        <v>34</v>
      </c>
      <c r="I1435" s="14" t="s">
        <v>91</v>
      </c>
      <c r="J1435" s="14" t="s">
        <v>9</v>
      </c>
      <c r="K1435" s="14" t="s">
        <v>24</v>
      </c>
      <c r="L1435" s="14" t="s">
        <v>17</v>
      </c>
      <c r="M1435" s="14" t="s">
        <v>12</v>
      </c>
      <c r="N1435" s="14" t="s">
        <v>13</v>
      </c>
      <c r="O1435" s="14" t="s">
        <v>14</v>
      </c>
      <c r="P1435" s="14" t="s">
        <v>1023</v>
      </c>
      <c r="Q1435" s="12">
        <f t="shared" si="180"/>
        <v>1</v>
      </c>
      <c r="R1435" s="12" cm="1">
        <f t="array" ref="R1435">SUMPRODUCT(($G$2:$G$3117=G1435)*(Q1435&gt;$Q$2:$Q$3117))+1</f>
        <v>1</v>
      </c>
      <c r="S1435" s="12">
        <f t="shared" si="181"/>
        <v>101845</v>
      </c>
      <c r="T1435" cm="1">
        <f t="array" ref="T1435">SUMPRODUCT(($G$2:$G$3117=G1435)*(S1435&gt;$S$2:$S$3117))+1</f>
        <v>2</v>
      </c>
      <c r="U1435" t="str">
        <f t="shared" si="182"/>
        <v xml:space="preserve">Worcester </v>
      </c>
      <c r="V1435">
        <v>0</v>
      </c>
      <c r="W1435" t="s">
        <v>19</v>
      </c>
      <c r="X1435">
        <f t="shared" si="183"/>
        <v>2023</v>
      </c>
    </row>
    <row r="1436" spans="1:24" x14ac:dyDescent="0.25">
      <c r="A1436" s="10" t="str">
        <f t="shared" si="176"/>
        <v/>
      </c>
      <c r="B1436" s="10" t="str">
        <f t="shared" si="177"/>
        <v/>
      </c>
      <c r="C1436" s="10" t="str">
        <f t="shared" si="178"/>
        <v>Evening45139</v>
      </c>
      <c r="D1436" s="5" t="str">
        <f>IF('by region'!$C$2="Any","Any",'Fixture list'!W1436)&amp;M1436&amp;IF('by region'!$I$2="Any","Any",N1436)&amp;G1436</f>
        <v>AnyJumpAny45139</v>
      </c>
      <c r="E1436" s="5" t="e">
        <f>IF(I1436=#REF!,'Fixture list'!G1436,"")</f>
        <v>#REF!</v>
      </c>
      <c r="F1436" s="5" t="str">
        <f t="shared" si="179"/>
        <v>451394</v>
      </c>
      <c r="G1436" s="13">
        <v>45139</v>
      </c>
      <c r="H1436" s="14" t="s">
        <v>7</v>
      </c>
      <c r="I1436" s="14" t="s">
        <v>91</v>
      </c>
      <c r="J1436" s="14" t="s">
        <v>80</v>
      </c>
      <c r="K1436" s="14" t="s">
        <v>24</v>
      </c>
      <c r="L1436" s="14" t="s">
        <v>17</v>
      </c>
      <c r="M1436" s="14" t="s">
        <v>12</v>
      </c>
      <c r="N1436" s="14" t="s">
        <v>13</v>
      </c>
      <c r="O1436" s="14" t="s">
        <v>14</v>
      </c>
      <c r="P1436" s="14" t="s">
        <v>1046</v>
      </c>
      <c r="Q1436" s="12">
        <f t="shared" si="180"/>
        <v>2</v>
      </c>
      <c r="R1436" s="12" cm="1">
        <f t="array" ref="R1436">SUMPRODUCT(($G$2:$G$3117=G1436)*(Q1436&gt;$Q$2:$Q$3117))+1</f>
        <v>4</v>
      </c>
      <c r="S1436" s="12">
        <f t="shared" si="181"/>
        <v>401063</v>
      </c>
      <c r="T1436" cm="1">
        <f t="array" ref="T1436">SUMPRODUCT(($G$2:$G$3117=G1436)*(S1436&gt;$S$2:$S$3117))+1</f>
        <v>4</v>
      </c>
      <c r="U1436" t="str">
        <f t="shared" si="182"/>
        <v>Worcester †</v>
      </c>
      <c r="V1436">
        <v>0</v>
      </c>
      <c r="W1436" t="s">
        <v>30</v>
      </c>
      <c r="X1436">
        <f t="shared" si="183"/>
        <v>2023</v>
      </c>
    </row>
    <row r="1437" spans="1:24" x14ac:dyDescent="0.25">
      <c r="A1437" s="10" t="str">
        <f t="shared" si="176"/>
        <v/>
      </c>
      <c r="B1437" s="10" t="str">
        <f t="shared" si="177"/>
        <v/>
      </c>
      <c r="C1437" s="10" t="str">
        <f t="shared" si="178"/>
        <v>Evening45160</v>
      </c>
      <c r="D1437" s="5" t="str">
        <f>IF('by region'!$C$2="Any","Any",'Fixture list'!W1437)&amp;M1437&amp;IF('by region'!$I$2="Any","Any",N1437)&amp;G1437</f>
        <v>AnyJumpAny45160</v>
      </c>
      <c r="E1437" s="5" t="e">
        <f>IF(I1437=#REF!,'Fixture list'!G1437,"")</f>
        <v>#REF!</v>
      </c>
      <c r="F1437" s="5" t="str">
        <f t="shared" si="179"/>
        <v>451603</v>
      </c>
      <c r="G1437" s="13">
        <v>45160</v>
      </c>
      <c r="H1437" s="14" t="s">
        <v>7</v>
      </c>
      <c r="I1437" s="14" t="s">
        <v>91</v>
      </c>
      <c r="J1437" s="14" t="s">
        <v>80</v>
      </c>
      <c r="K1437" s="14" t="s">
        <v>30</v>
      </c>
      <c r="L1437" s="14" t="s">
        <v>30</v>
      </c>
      <c r="M1437" s="14" t="s">
        <v>12</v>
      </c>
      <c r="N1437" s="14" t="s">
        <v>30</v>
      </c>
      <c r="O1437" s="14" t="s">
        <v>21</v>
      </c>
      <c r="P1437" s="14" t="s">
        <v>1138</v>
      </c>
      <c r="Q1437" s="12">
        <f t="shared" si="180"/>
        <v>2</v>
      </c>
      <c r="R1437" s="12" cm="1">
        <f t="array" ref="R1437">SUMPRODUCT(($G$2:$G$3117=G1437)*(Q1437&gt;$Q$2:$Q$3117))+1</f>
        <v>3</v>
      </c>
      <c r="S1437" s="12">
        <f t="shared" si="181"/>
        <v>311905</v>
      </c>
      <c r="T1437" cm="1">
        <f t="array" ref="T1437">SUMPRODUCT(($G$2:$G$3117=G1437)*(S1437&gt;$S$2:$S$3117))+1</f>
        <v>3</v>
      </c>
      <c r="U1437" t="str">
        <f t="shared" si="182"/>
        <v>Worcester †</v>
      </c>
      <c r="V1437">
        <v>0</v>
      </c>
      <c r="W1437" t="s">
        <v>19</v>
      </c>
      <c r="X1437">
        <f t="shared" si="183"/>
        <v>2023</v>
      </c>
    </row>
    <row r="1438" spans="1:24" x14ac:dyDescent="0.25">
      <c r="A1438" s="10" t="str">
        <f t="shared" si="176"/>
        <v/>
      </c>
      <c r="B1438" s="10" t="str">
        <f t="shared" si="177"/>
        <v/>
      </c>
      <c r="C1438" s="10" t="str">
        <f t="shared" si="178"/>
        <v>Evening45167</v>
      </c>
      <c r="D1438" s="5" t="str">
        <f>IF('by region'!$C$2="Any","Any",'Fixture list'!W1438)&amp;M1438&amp;IF('by region'!$I$2="Any","Any",N1438)&amp;G1438</f>
        <v>AnyJumpAny45167</v>
      </c>
      <c r="E1438" s="5" t="e">
        <f>IF(I1438=#REF!,'Fixture list'!G1438,"")</f>
        <v>#REF!</v>
      </c>
      <c r="F1438" s="5" t="str">
        <f t="shared" si="179"/>
        <v>451673</v>
      </c>
      <c r="G1438" s="13">
        <v>45167</v>
      </c>
      <c r="H1438" s="14" t="s">
        <v>7</v>
      </c>
      <c r="I1438" s="14" t="s">
        <v>91</v>
      </c>
      <c r="J1438" s="14" t="s">
        <v>80</v>
      </c>
      <c r="K1438" s="14" t="s">
        <v>24</v>
      </c>
      <c r="L1438" s="14" t="s">
        <v>11</v>
      </c>
      <c r="M1438" s="14" t="s">
        <v>12</v>
      </c>
      <c r="N1438" s="14" t="s">
        <v>13</v>
      </c>
      <c r="O1438" s="14" t="s">
        <v>14</v>
      </c>
      <c r="P1438" s="14" t="s">
        <v>1173</v>
      </c>
      <c r="Q1438" s="12">
        <f t="shared" si="180"/>
        <v>2</v>
      </c>
      <c r="R1438" s="12" cm="1">
        <f t="array" ref="R1438">SUMPRODUCT(($G$2:$G$3117=G1438)*(Q1438&gt;$Q$2:$Q$3117))+1</f>
        <v>3</v>
      </c>
      <c r="S1438" s="12">
        <f t="shared" si="181"/>
        <v>301263</v>
      </c>
      <c r="T1438" cm="1">
        <f t="array" ref="T1438">SUMPRODUCT(($G$2:$G$3117=G1438)*(S1438&gt;$S$2:$S$3117))+1</f>
        <v>3</v>
      </c>
      <c r="U1438" t="str">
        <f t="shared" si="182"/>
        <v>Worcester †</v>
      </c>
      <c r="V1438">
        <v>0</v>
      </c>
      <c r="W1438" t="s">
        <v>19</v>
      </c>
      <c r="X1438">
        <f t="shared" si="183"/>
        <v>2023</v>
      </c>
    </row>
    <row r="1439" spans="1:24" x14ac:dyDescent="0.25">
      <c r="A1439" s="10" t="str">
        <f t="shared" si="176"/>
        <v/>
      </c>
      <c r="B1439" s="10" t="str">
        <f t="shared" si="177"/>
        <v/>
      </c>
      <c r="C1439" s="10" t="str">
        <f t="shared" si="178"/>
        <v>Afternoon45172</v>
      </c>
      <c r="D1439" s="5" t="str">
        <f>IF('by region'!$C$2="Any","Any",'Fixture list'!W1439)&amp;M1439&amp;IF('by region'!$I$2="Any","Any",N1439)&amp;G1439</f>
        <v>AnyJumpAny45172</v>
      </c>
      <c r="E1439" s="5" t="e">
        <f>IF(I1439=#REF!,'Fixture list'!G1439,"")</f>
        <v>#REF!</v>
      </c>
      <c r="F1439" s="5" t="str">
        <f t="shared" si="179"/>
        <v>451722</v>
      </c>
      <c r="G1439" s="13">
        <v>45172</v>
      </c>
      <c r="H1439" s="14" t="s">
        <v>40</v>
      </c>
      <c r="I1439" s="14" t="s">
        <v>91</v>
      </c>
      <c r="J1439" s="14" t="s">
        <v>9</v>
      </c>
      <c r="K1439" s="14" t="s">
        <v>24</v>
      </c>
      <c r="L1439" s="14" t="s">
        <v>30</v>
      </c>
      <c r="M1439" s="14" t="s">
        <v>12</v>
      </c>
      <c r="N1439" s="14" t="s">
        <v>13</v>
      </c>
      <c r="O1439" s="14" t="s">
        <v>14</v>
      </c>
      <c r="P1439" s="14" t="s">
        <v>1197</v>
      </c>
      <c r="Q1439" s="12">
        <f t="shared" si="180"/>
        <v>1</v>
      </c>
      <c r="R1439" s="12" cm="1">
        <f t="array" ref="R1439">SUMPRODUCT(($G$2:$G$3117=G1439)*(Q1439&gt;$Q$2:$Q$3117))+1</f>
        <v>1</v>
      </c>
      <c r="S1439" s="12">
        <f t="shared" si="181"/>
        <v>101832</v>
      </c>
      <c r="T1439" cm="1">
        <f t="array" ref="T1439">SUMPRODUCT(($G$2:$G$3117=G1439)*(S1439&gt;$S$2:$S$3117))+1</f>
        <v>2</v>
      </c>
      <c r="U1439" t="str">
        <f t="shared" si="182"/>
        <v xml:space="preserve">Worcester </v>
      </c>
      <c r="V1439">
        <v>0</v>
      </c>
      <c r="W1439" t="s">
        <v>17</v>
      </c>
      <c r="X1439">
        <f t="shared" si="183"/>
        <v>2023</v>
      </c>
    </row>
    <row r="1440" spans="1:24" x14ac:dyDescent="0.25">
      <c r="A1440" s="10" t="str">
        <f t="shared" si="176"/>
        <v/>
      </c>
      <c r="B1440" s="10" t="str">
        <f t="shared" si="177"/>
        <v/>
      </c>
      <c r="C1440" s="10" t="str">
        <f t="shared" si="178"/>
        <v>Evening45176</v>
      </c>
      <c r="D1440" s="5" t="str">
        <f>IF('by region'!$C$2="Any","Any",'Fixture list'!W1440)&amp;M1440&amp;IF('by region'!$I$2="Any","Any",N1440)&amp;G1440</f>
        <v>AnyJumpAny45176</v>
      </c>
      <c r="E1440" s="5" t="e">
        <f>IF(I1440=#REF!,'Fixture list'!G1440,"")</f>
        <v>#REF!</v>
      </c>
      <c r="F1440" s="5" t="str">
        <f t="shared" si="179"/>
        <v>451764</v>
      </c>
      <c r="G1440" s="13">
        <v>45176</v>
      </c>
      <c r="H1440" s="14" t="s">
        <v>34</v>
      </c>
      <c r="I1440" s="14" t="s">
        <v>91</v>
      </c>
      <c r="J1440" s="14" t="s">
        <v>80</v>
      </c>
      <c r="K1440" s="14" t="s">
        <v>24</v>
      </c>
      <c r="L1440" s="14" t="s">
        <v>19</v>
      </c>
      <c r="M1440" s="14" t="s">
        <v>12</v>
      </c>
      <c r="N1440" s="14" t="s">
        <v>13</v>
      </c>
      <c r="O1440" s="14" t="s">
        <v>14</v>
      </c>
      <c r="P1440" s="14" t="s">
        <v>1215</v>
      </c>
      <c r="Q1440" s="12">
        <f t="shared" si="180"/>
        <v>2</v>
      </c>
      <c r="R1440" s="12" cm="1">
        <f t="array" ref="R1440">SUMPRODUCT(($G$2:$G$3117=G1440)*(Q1440&gt;$Q$2:$Q$3117))+1</f>
        <v>4</v>
      </c>
      <c r="S1440" s="12">
        <f t="shared" si="181"/>
        <v>401839</v>
      </c>
      <c r="T1440" cm="1">
        <f t="array" ref="T1440">SUMPRODUCT(($G$2:$G$3117=G1440)*(S1440&gt;$S$2:$S$3117))+1</f>
        <v>4</v>
      </c>
      <c r="U1440" t="str">
        <f t="shared" si="182"/>
        <v>Worcester †</v>
      </c>
      <c r="V1440">
        <v>0</v>
      </c>
      <c r="W1440" t="s">
        <v>19</v>
      </c>
      <c r="X1440">
        <f t="shared" si="183"/>
        <v>2023</v>
      </c>
    </row>
    <row r="1441" spans="1:24" x14ac:dyDescent="0.25">
      <c r="A1441" s="10" t="str">
        <f t="shared" si="176"/>
        <v/>
      </c>
      <c r="B1441" s="10" t="str">
        <f t="shared" si="177"/>
        <v/>
      </c>
      <c r="C1441" s="10" t="str">
        <f t="shared" si="178"/>
        <v>Afternoon45181</v>
      </c>
      <c r="D1441" s="5" t="str">
        <f>IF('by region'!$C$2="Any","Any",'Fixture list'!W1441)&amp;M1441&amp;IF('by region'!$I$2="Any","Any",N1441)&amp;G1441</f>
        <v>AnyJumpAny45181</v>
      </c>
      <c r="E1441" s="5" t="e">
        <f>IF(I1441=#REF!,'Fixture list'!G1441,"")</f>
        <v>#REF!</v>
      </c>
      <c r="F1441" s="5" t="str">
        <f t="shared" si="179"/>
        <v>451813</v>
      </c>
      <c r="G1441" s="13">
        <v>45181</v>
      </c>
      <c r="H1441" s="14" t="s">
        <v>7</v>
      </c>
      <c r="I1441" s="14" t="s">
        <v>91</v>
      </c>
      <c r="J1441" s="14" t="s">
        <v>9</v>
      </c>
      <c r="K1441" s="14" t="s">
        <v>24</v>
      </c>
      <c r="L1441" s="14" t="s">
        <v>30</v>
      </c>
      <c r="M1441" s="14" t="s">
        <v>12</v>
      </c>
      <c r="N1441" s="14" t="s">
        <v>13</v>
      </c>
      <c r="O1441" s="14" t="s">
        <v>14</v>
      </c>
      <c r="P1441" s="14" t="s">
        <v>1235</v>
      </c>
      <c r="Q1441" s="12">
        <f t="shared" si="180"/>
        <v>1</v>
      </c>
      <c r="R1441" s="12" cm="1">
        <f t="array" ref="R1441">SUMPRODUCT(($G$2:$G$3117=G1441)*(Q1441&gt;$Q$2:$Q$3117))+1</f>
        <v>1</v>
      </c>
      <c r="S1441" s="12">
        <f t="shared" si="181"/>
        <v>101840</v>
      </c>
      <c r="T1441" cm="1">
        <f t="array" ref="T1441">SUMPRODUCT(($G$2:$G$3117=G1441)*(S1441&gt;$S$2:$S$3117))+1</f>
        <v>3</v>
      </c>
      <c r="U1441" t="str">
        <f t="shared" si="182"/>
        <v xml:space="preserve">Worcester </v>
      </c>
      <c r="V1441">
        <v>0</v>
      </c>
      <c r="W1441" t="s">
        <v>30</v>
      </c>
      <c r="X1441">
        <f t="shared" si="183"/>
        <v>2023</v>
      </c>
    </row>
    <row r="1442" spans="1:24" x14ac:dyDescent="0.25">
      <c r="A1442" s="10" t="str">
        <f t="shared" si="176"/>
        <v/>
      </c>
      <c r="B1442" s="10" t="str">
        <f t="shared" si="177"/>
        <v/>
      </c>
      <c r="C1442" s="10" t="str">
        <f t="shared" si="178"/>
        <v>Afternoon45187</v>
      </c>
      <c r="D1442" s="5" t="str">
        <f>IF('by region'!$C$2="Any","Any",'Fixture list'!W1442)&amp;M1442&amp;IF('by region'!$I$2="Any","Any",N1442)&amp;G1442</f>
        <v>AnyJumpAny45187</v>
      </c>
      <c r="E1442" s="5" t="e">
        <f>IF(I1442=#REF!,'Fixture list'!G1442,"")</f>
        <v>#REF!</v>
      </c>
      <c r="F1442" s="5" t="str">
        <f t="shared" si="179"/>
        <v>451872</v>
      </c>
      <c r="G1442" s="13">
        <v>45187</v>
      </c>
      <c r="H1442" s="14" t="s">
        <v>42</v>
      </c>
      <c r="I1442" s="14" t="s">
        <v>91</v>
      </c>
      <c r="J1442" s="14" t="s">
        <v>9</v>
      </c>
      <c r="K1442" s="14" t="s">
        <v>24</v>
      </c>
      <c r="L1442" s="14" t="s">
        <v>30</v>
      </c>
      <c r="M1442" s="14" t="s">
        <v>12</v>
      </c>
      <c r="N1442" s="14" t="s">
        <v>13</v>
      </c>
      <c r="O1442" s="14" t="s">
        <v>14</v>
      </c>
      <c r="P1442" s="14" t="s">
        <v>1258</v>
      </c>
      <c r="Q1442" s="12">
        <f t="shared" si="180"/>
        <v>1</v>
      </c>
      <c r="R1442" s="12" cm="1">
        <f t="array" ref="R1442">SUMPRODUCT(($G$2:$G$3117=G1442)*(Q1442&gt;$Q$2:$Q$3117))+1</f>
        <v>1</v>
      </c>
      <c r="S1442" s="12">
        <f t="shared" si="181"/>
        <v>100913</v>
      </c>
      <c r="T1442" cm="1">
        <f t="array" ref="T1442">SUMPRODUCT(($G$2:$G$3117=G1442)*(S1442&gt;$S$2:$S$3117))+1</f>
        <v>2</v>
      </c>
      <c r="U1442" t="str">
        <f t="shared" si="182"/>
        <v xml:space="preserve">Worcester </v>
      </c>
      <c r="V1442">
        <v>0</v>
      </c>
      <c r="W1442" t="s">
        <v>17</v>
      </c>
      <c r="X1442">
        <f t="shared" si="183"/>
        <v>2023</v>
      </c>
    </row>
    <row r="1443" spans="1:24" x14ac:dyDescent="0.25">
      <c r="A1443" s="10" t="str">
        <f t="shared" si="176"/>
        <v/>
      </c>
      <c r="B1443" s="10" t="str">
        <f t="shared" si="177"/>
        <v/>
      </c>
      <c r="C1443" s="10" t="str">
        <f t="shared" si="178"/>
        <v>Afternoon45198</v>
      </c>
      <c r="D1443" s="5" t="str">
        <f>IF('by region'!$C$2="Any","Any",'Fixture list'!W1443)&amp;M1443&amp;IF('by region'!$I$2="Any","Any",N1443)&amp;G1443</f>
        <v>AnyJumpAny45198</v>
      </c>
      <c r="E1443" s="5" t="e">
        <f>IF(I1443=#REF!,'Fixture list'!G1443,"")</f>
        <v>#REF!</v>
      </c>
      <c r="F1443" s="5" t="str">
        <f t="shared" si="179"/>
        <v>451983</v>
      </c>
      <c r="G1443" s="13">
        <v>45198</v>
      </c>
      <c r="H1443" s="14" t="s">
        <v>35</v>
      </c>
      <c r="I1443" s="14" t="s">
        <v>91</v>
      </c>
      <c r="J1443" s="14" t="s">
        <v>9</v>
      </c>
      <c r="K1443" s="14" t="s">
        <v>24</v>
      </c>
      <c r="L1443" s="14" t="s">
        <v>30</v>
      </c>
      <c r="M1443" s="14" t="s">
        <v>12</v>
      </c>
      <c r="N1443" s="14" t="s">
        <v>13</v>
      </c>
      <c r="O1443" s="14" t="s">
        <v>14</v>
      </c>
      <c r="P1443" s="14" t="s">
        <v>1302</v>
      </c>
      <c r="Q1443" s="12">
        <f t="shared" si="180"/>
        <v>1</v>
      </c>
      <c r="R1443" s="12" cm="1">
        <f t="array" ref="R1443">SUMPRODUCT(($G$2:$G$3117=G1443)*(Q1443&gt;$Q$2:$Q$3117))+1</f>
        <v>1</v>
      </c>
      <c r="S1443" s="12">
        <f t="shared" si="181"/>
        <v>101838</v>
      </c>
      <c r="T1443" cm="1">
        <f t="array" ref="T1443">SUMPRODUCT(($G$2:$G$3117=G1443)*(S1443&gt;$S$2:$S$3117))+1</f>
        <v>3</v>
      </c>
      <c r="U1443" t="str">
        <f t="shared" si="182"/>
        <v xml:space="preserve">Worcester </v>
      </c>
      <c r="V1443">
        <v>0</v>
      </c>
      <c r="W1443" t="s">
        <v>17</v>
      </c>
      <c r="X1443">
        <f t="shared" si="183"/>
        <v>2023</v>
      </c>
    </row>
    <row r="1444" spans="1:24" x14ac:dyDescent="0.25">
      <c r="A1444" s="10" t="str">
        <f t="shared" si="176"/>
        <v/>
      </c>
      <c r="B1444" s="10" t="str">
        <f t="shared" si="177"/>
        <v/>
      </c>
      <c r="C1444" s="10" t="str">
        <f t="shared" si="178"/>
        <v>Afternoon45211</v>
      </c>
      <c r="D1444" s="5" t="str">
        <f>IF('by region'!$C$2="Any","Any",'Fixture list'!W1444)&amp;M1444&amp;IF('by region'!$I$2="Any","Any",N1444)&amp;G1444</f>
        <v>AnyJumpAny45211</v>
      </c>
      <c r="E1444" s="5" t="e">
        <f>IF(I1444=#REF!,'Fixture list'!G1444,"")</f>
        <v>#REF!</v>
      </c>
      <c r="F1444" s="5" t="str">
        <f t="shared" si="179"/>
        <v>452113</v>
      </c>
      <c r="G1444" s="13">
        <v>45211</v>
      </c>
      <c r="H1444" s="14" t="s">
        <v>34</v>
      </c>
      <c r="I1444" s="14" t="s">
        <v>91</v>
      </c>
      <c r="J1444" s="14" t="s">
        <v>9</v>
      </c>
      <c r="K1444" s="14" t="s">
        <v>24</v>
      </c>
      <c r="L1444" s="14" t="s">
        <v>30</v>
      </c>
      <c r="M1444" s="14" t="s">
        <v>12</v>
      </c>
      <c r="N1444" s="14" t="s">
        <v>13</v>
      </c>
      <c r="O1444" s="14" t="s">
        <v>14</v>
      </c>
      <c r="P1444" s="14" t="s">
        <v>1353</v>
      </c>
      <c r="Q1444" s="12">
        <f t="shared" si="180"/>
        <v>1</v>
      </c>
      <c r="R1444" s="12" cm="1">
        <f t="array" ref="R1444">SUMPRODUCT(($G$2:$G$3117=G1444)*(Q1444&gt;$Q$2:$Q$3117))+1</f>
        <v>1</v>
      </c>
      <c r="S1444" s="12">
        <f t="shared" si="181"/>
        <v>101808</v>
      </c>
      <c r="T1444" cm="1">
        <f t="array" ref="T1444">SUMPRODUCT(($G$2:$G$3117=G1444)*(S1444&gt;$S$2:$S$3117))+1</f>
        <v>3</v>
      </c>
      <c r="U1444" t="str">
        <f t="shared" si="182"/>
        <v xml:space="preserve">Worcester </v>
      </c>
      <c r="V1444">
        <v>0</v>
      </c>
      <c r="W1444" t="s">
        <v>19</v>
      </c>
      <c r="X1444">
        <f t="shared" si="183"/>
        <v>2023</v>
      </c>
    </row>
    <row r="1445" spans="1:24" x14ac:dyDescent="0.25">
      <c r="A1445" s="10" t="str">
        <f t="shared" si="176"/>
        <v/>
      </c>
      <c r="B1445" s="10" t="str">
        <f t="shared" si="177"/>
        <v/>
      </c>
      <c r="C1445" s="10" t="str">
        <f t="shared" si="178"/>
        <v>Afternoon45224</v>
      </c>
      <c r="D1445" s="5" t="str">
        <f>IF('by region'!$C$2="Any","Any",'Fixture list'!W1445)&amp;M1445&amp;IF('by region'!$I$2="Any","Any",N1445)&amp;G1445</f>
        <v>AnyJumpAny45224</v>
      </c>
      <c r="E1445" s="5" t="e">
        <f>IF(I1445=#REF!,'Fixture list'!G1445,"")</f>
        <v>#REF!</v>
      </c>
      <c r="F1445" s="5" t="str">
        <f t="shared" si="179"/>
        <v>452243</v>
      </c>
      <c r="G1445" s="13">
        <v>45224</v>
      </c>
      <c r="H1445" s="14" t="s">
        <v>27</v>
      </c>
      <c r="I1445" s="14" t="s">
        <v>91</v>
      </c>
      <c r="J1445" s="14" t="s">
        <v>9</v>
      </c>
      <c r="K1445" s="14" t="s">
        <v>24</v>
      </c>
      <c r="L1445" s="14" t="s">
        <v>30</v>
      </c>
      <c r="M1445" s="14" t="s">
        <v>12</v>
      </c>
      <c r="N1445" s="14" t="s">
        <v>13</v>
      </c>
      <c r="O1445" s="14" t="s">
        <v>14</v>
      </c>
      <c r="P1445" s="14" t="s">
        <v>1405</v>
      </c>
      <c r="Q1445" s="12">
        <f t="shared" si="180"/>
        <v>1</v>
      </c>
      <c r="R1445" s="12" cm="1">
        <f t="array" ref="R1445">SUMPRODUCT(($G$2:$G$3117=G1445)*(Q1445&gt;$Q$2:$Q$3117))+1</f>
        <v>1</v>
      </c>
      <c r="S1445" s="12">
        <f t="shared" si="181"/>
        <v>101525</v>
      </c>
      <c r="T1445" cm="1">
        <f t="array" ref="T1445">SUMPRODUCT(($G$2:$G$3117=G1445)*(S1445&gt;$S$2:$S$3117))+1</f>
        <v>3</v>
      </c>
      <c r="U1445" t="str">
        <f t="shared" si="182"/>
        <v xml:space="preserve">Worcester </v>
      </c>
      <c r="V1445">
        <v>1</v>
      </c>
      <c r="W1445" t="s">
        <v>11</v>
      </c>
      <c r="X1445">
        <f t="shared" si="183"/>
        <v>2023</v>
      </c>
    </row>
    <row r="1446" spans="1:24" x14ac:dyDescent="0.25">
      <c r="A1446" s="10" t="str">
        <f t="shared" si="176"/>
        <v/>
      </c>
      <c r="B1446" s="10" t="str">
        <f t="shared" si="177"/>
        <v/>
      </c>
      <c r="C1446" s="10" t="str">
        <f t="shared" si="178"/>
        <v>Afternoon45232</v>
      </c>
      <c r="D1446" s="5" t="str">
        <f>IF('by region'!$C$2="Any","Any",'Fixture list'!W1446)&amp;M1446&amp;IF('by region'!$I$2="Any","Any",N1446)&amp;G1446</f>
        <v>AnyJumpAny45232</v>
      </c>
      <c r="E1446" s="5" t="e">
        <f>IF(I1446=#REF!,'Fixture list'!G1446,"")</f>
        <v>#REF!</v>
      </c>
      <c r="F1446" s="5" t="str">
        <f t="shared" si="179"/>
        <v>452323</v>
      </c>
      <c r="G1446" s="13">
        <v>45232</v>
      </c>
      <c r="H1446" s="14" t="s">
        <v>34</v>
      </c>
      <c r="I1446" s="14" t="s">
        <v>91</v>
      </c>
      <c r="J1446" s="14" t="s">
        <v>9</v>
      </c>
      <c r="K1446" s="14" t="s">
        <v>24</v>
      </c>
      <c r="L1446" s="14" t="s">
        <v>30</v>
      </c>
      <c r="M1446" s="14" t="s">
        <v>12</v>
      </c>
      <c r="N1446" s="14" t="s">
        <v>13</v>
      </c>
      <c r="O1446" s="14" t="s">
        <v>14</v>
      </c>
      <c r="P1446" s="14" t="s">
        <v>1436</v>
      </c>
      <c r="Q1446" s="12">
        <f t="shared" si="180"/>
        <v>1</v>
      </c>
      <c r="R1446" s="12" cm="1">
        <f t="array" ref="R1446">SUMPRODUCT(($G$2:$G$3117=G1446)*(Q1446&gt;$Q$2:$Q$3117))+1</f>
        <v>1</v>
      </c>
      <c r="S1446" s="12">
        <f t="shared" si="181"/>
        <v>110130</v>
      </c>
      <c r="T1446" cm="1">
        <f t="array" ref="T1446">SUMPRODUCT(($G$2:$G$3117=G1446)*(S1446&gt;$S$2:$S$3117))+1</f>
        <v>3</v>
      </c>
      <c r="U1446" t="str">
        <f t="shared" si="182"/>
        <v xml:space="preserve">Worcester </v>
      </c>
      <c r="V1446">
        <v>0</v>
      </c>
      <c r="W1446" t="s">
        <v>19</v>
      </c>
      <c r="X1446">
        <f t="shared" si="183"/>
        <v>2023</v>
      </c>
    </row>
    <row r="1447" spans="1:24" x14ac:dyDescent="0.25">
      <c r="A1447" s="10" t="str">
        <f t="shared" si="176"/>
        <v/>
      </c>
      <c r="B1447" s="10" t="str">
        <f t="shared" si="177"/>
        <v/>
      </c>
      <c r="C1447" s="10" t="str">
        <f t="shared" si="178"/>
        <v>Afternoon45031</v>
      </c>
      <c r="D1447" s="5" t="str">
        <f>IF('by region'!$C$2="Any","Any",'Fixture list'!W1447)&amp;M1447&amp;IF('by region'!$I$2="Any","Any",N1447)&amp;G1447</f>
        <v>AnyFlatAny45031</v>
      </c>
      <c r="E1447" s="5" t="e">
        <f>IF(I1447=#REF!,'Fixture list'!G1447,"")</f>
        <v>#REF!</v>
      </c>
      <c r="F1447" s="5" t="str">
        <f t="shared" si="179"/>
        <v>450313</v>
      </c>
      <c r="G1447" s="13">
        <v>45031</v>
      </c>
      <c r="H1447" s="14" t="s">
        <v>37</v>
      </c>
      <c r="I1447" s="14" t="s">
        <v>81</v>
      </c>
      <c r="J1447" s="14" t="s">
        <v>9</v>
      </c>
      <c r="K1447" s="14" t="s">
        <v>24</v>
      </c>
      <c r="L1447" s="14" t="s">
        <v>17</v>
      </c>
      <c r="M1447" s="14" t="s">
        <v>25</v>
      </c>
      <c r="N1447" s="14" t="s">
        <v>26</v>
      </c>
      <c r="O1447" s="14" t="s">
        <v>14</v>
      </c>
      <c r="P1447" s="14" t="s">
        <v>540</v>
      </c>
      <c r="Q1447" s="12">
        <f t="shared" si="180"/>
        <v>1</v>
      </c>
      <c r="R1447" s="12" cm="1">
        <f t="array" ref="R1447">SUMPRODUCT(($G$2:$G$3117=G1447)*(Q1447&gt;$Q$2:$Q$3117))+1</f>
        <v>1</v>
      </c>
      <c r="S1447" s="12">
        <f t="shared" si="181"/>
        <v>101058</v>
      </c>
      <c r="T1447" cm="1">
        <f t="array" ref="T1447">SUMPRODUCT(($G$2:$G$3117=G1447)*(S1447&gt;$S$2:$S$3117))+1</f>
        <v>3</v>
      </c>
      <c r="U1447" t="str">
        <f t="shared" si="182"/>
        <v xml:space="preserve">YARMOUTH </v>
      </c>
      <c r="V1447">
        <v>1</v>
      </c>
      <c r="W1447" t="s">
        <v>11</v>
      </c>
      <c r="X1447">
        <f t="shared" si="183"/>
        <v>2023</v>
      </c>
    </row>
    <row r="1448" spans="1:24" x14ac:dyDescent="0.25">
      <c r="A1448" s="10" t="str">
        <f t="shared" si="176"/>
        <v/>
      </c>
      <c r="B1448" s="10" t="str">
        <f t="shared" si="177"/>
        <v/>
      </c>
      <c r="C1448" s="10" t="str">
        <f t="shared" si="178"/>
        <v>Afternoon45041</v>
      </c>
      <c r="D1448" s="5" t="str">
        <f>IF('by region'!$C$2="Any","Any",'Fixture list'!W1448)&amp;M1448&amp;IF('by region'!$I$2="Any","Any",N1448)&amp;G1448</f>
        <v>AnyFlatAny45041</v>
      </c>
      <c r="E1448" s="5" t="e">
        <f>IF(I1448=#REF!,'Fixture list'!G1448,"")</f>
        <v>#REF!</v>
      </c>
      <c r="F1448" s="5" t="str">
        <f t="shared" si="179"/>
        <v>450411</v>
      </c>
      <c r="G1448" s="13">
        <v>45041</v>
      </c>
      <c r="H1448" s="14" t="s">
        <v>7</v>
      </c>
      <c r="I1448" s="14" t="s">
        <v>81</v>
      </c>
      <c r="J1448" s="14" t="s">
        <v>9</v>
      </c>
      <c r="K1448" s="14" t="s">
        <v>24</v>
      </c>
      <c r="L1448" s="14" t="s">
        <v>17</v>
      </c>
      <c r="M1448" s="14" t="s">
        <v>25</v>
      </c>
      <c r="N1448" s="14" t="s">
        <v>13</v>
      </c>
      <c r="O1448" s="14" t="s">
        <v>14</v>
      </c>
      <c r="P1448" s="14" t="s">
        <v>582</v>
      </c>
      <c r="Q1448" s="12">
        <f t="shared" si="180"/>
        <v>1</v>
      </c>
      <c r="R1448" s="12" cm="1">
        <f t="array" ref="R1448">SUMPRODUCT(($G$2:$G$3117=G1448)*(Q1448&gt;$Q$2:$Q$3117))+1</f>
        <v>1</v>
      </c>
      <c r="S1448" s="12">
        <f t="shared" si="181"/>
        <v>100790</v>
      </c>
      <c r="T1448" cm="1">
        <f t="array" ref="T1448">SUMPRODUCT(($G$2:$G$3117=G1448)*(S1448&gt;$S$2:$S$3117))+1</f>
        <v>1</v>
      </c>
      <c r="U1448" t="str">
        <f t="shared" si="182"/>
        <v xml:space="preserve">YARMOUTH </v>
      </c>
      <c r="V1448">
        <v>0</v>
      </c>
      <c r="W1448" t="s">
        <v>19</v>
      </c>
      <c r="X1448">
        <f t="shared" si="183"/>
        <v>2023</v>
      </c>
    </row>
    <row r="1449" spans="1:24" x14ac:dyDescent="0.25">
      <c r="A1449" s="10" t="str">
        <f t="shared" si="176"/>
        <v/>
      </c>
      <c r="B1449" s="10" t="str">
        <f t="shared" si="177"/>
        <v/>
      </c>
      <c r="C1449" s="10" t="str">
        <f t="shared" si="178"/>
        <v>Afternoon45048</v>
      </c>
      <c r="D1449" s="5" t="str">
        <f>IF('by region'!$C$2="Any","Any",'Fixture list'!W1449)&amp;M1449&amp;IF('by region'!$I$2="Any","Any",N1449)&amp;G1449</f>
        <v>AnyFlatAny45048</v>
      </c>
      <c r="E1449" s="5" t="e">
        <f>IF(I1449=#REF!,'Fixture list'!G1449,"")</f>
        <v>#REF!</v>
      </c>
      <c r="F1449" s="5" t="str">
        <f t="shared" si="179"/>
        <v>450483</v>
      </c>
      <c r="G1449" s="13">
        <v>45048</v>
      </c>
      <c r="H1449" s="14" t="s">
        <v>7</v>
      </c>
      <c r="I1449" s="14" t="s">
        <v>81</v>
      </c>
      <c r="J1449" s="14" t="s">
        <v>9</v>
      </c>
      <c r="K1449" s="14" t="s">
        <v>24</v>
      </c>
      <c r="L1449" s="14" t="s">
        <v>17</v>
      </c>
      <c r="M1449" s="14" t="s">
        <v>25</v>
      </c>
      <c r="N1449" s="14" t="s">
        <v>13</v>
      </c>
      <c r="O1449" s="14" t="s">
        <v>14</v>
      </c>
      <c r="P1449" s="14" t="s">
        <v>614</v>
      </c>
      <c r="Q1449" s="12">
        <f t="shared" si="180"/>
        <v>1</v>
      </c>
      <c r="R1449" s="12" cm="1">
        <f t="array" ref="R1449">SUMPRODUCT(($G$2:$G$3117=G1449)*(Q1449&gt;$Q$2:$Q$3117))+1</f>
        <v>1</v>
      </c>
      <c r="S1449" s="12">
        <f t="shared" si="181"/>
        <v>113374</v>
      </c>
      <c r="T1449" cm="1">
        <f t="array" ref="T1449">SUMPRODUCT(($G$2:$G$3117=G1449)*(S1449&gt;$S$2:$S$3117))+1</f>
        <v>3</v>
      </c>
      <c r="U1449" t="str">
        <f t="shared" si="182"/>
        <v xml:space="preserve">YARMOUTH </v>
      </c>
      <c r="V1449">
        <v>0</v>
      </c>
      <c r="W1449" t="s">
        <v>17</v>
      </c>
      <c r="X1449">
        <f t="shared" si="183"/>
        <v>2023</v>
      </c>
    </row>
    <row r="1450" spans="1:24" x14ac:dyDescent="0.25">
      <c r="A1450" s="10" t="str">
        <f t="shared" si="176"/>
        <v/>
      </c>
      <c r="B1450" s="10" t="str">
        <f t="shared" si="177"/>
        <v/>
      </c>
      <c r="C1450" s="10" t="str">
        <f t="shared" si="178"/>
        <v>Afternoon45070</v>
      </c>
      <c r="D1450" s="5" t="str">
        <f>IF('by region'!$C$2="Any","Any",'Fixture list'!W1450)&amp;M1450&amp;IF('by region'!$I$2="Any","Any",N1450)&amp;G1450</f>
        <v>AnyFlatAny45070</v>
      </c>
      <c r="E1450" s="5" t="e">
        <f>IF(I1450=#REF!,'Fixture list'!G1450,"")</f>
        <v>#REF!</v>
      </c>
      <c r="F1450" s="5" t="str">
        <f t="shared" si="179"/>
        <v>450702</v>
      </c>
      <c r="G1450" s="13">
        <v>45070</v>
      </c>
      <c r="H1450" s="14" t="s">
        <v>27</v>
      </c>
      <c r="I1450" s="14" t="s">
        <v>81</v>
      </c>
      <c r="J1450" s="14" t="s">
        <v>9</v>
      </c>
      <c r="K1450" s="14" t="s">
        <v>24</v>
      </c>
      <c r="L1450" s="14" t="s">
        <v>17</v>
      </c>
      <c r="M1450" s="14" t="s">
        <v>25</v>
      </c>
      <c r="N1450" s="14" t="s">
        <v>13</v>
      </c>
      <c r="O1450" s="14" t="s">
        <v>14</v>
      </c>
      <c r="P1450" s="14" t="s">
        <v>717</v>
      </c>
      <c r="Q1450" s="12">
        <f t="shared" si="180"/>
        <v>1</v>
      </c>
      <c r="R1450" s="12" cm="1">
        <f t="array" ref="R1450">SUMPRODUCT(($G$2:$G$3117=G1450)*(Q1450&gt;$Q$2:$Q$3117))+1</f>
        <v>1</v>
      </c>
      <c r="S1450" s="12">
        <f t="shared" si="181"/>
        <v>100527</v>
      </c>
      <c r="T1450" cm="1">
        <f t="array" ref="T1450">SUMPRODUCT(($G$2:$G$3117=G1450)*(S1450&gt;$S$2:$S$3117))+1</f>
        <v>2</v>
      </c>
      <c r="U1450" t="str">
        <f t="shared" si="182"/>
        <v xml:space="preserve">YARMOUTH </v>
      </c>
      <c r="V1450">
        <v>0</v>
      </c>
      <c r="W1450" t="s">
        <v>19</v>
      </c>
      <c r="X1450">
        <f t="shared" si="183"/>
        <v>2023</v>
      </c>
    </row>
    <row r="1451" spans="1:24" x14ac:dyDescent="0.25">
      <c r="A1451" s="10" t="str">
        <f t="shared" si="176"/>
        <v/>
      </c>
      <c r="B1451" s="10" t="str">
        <f t="shared" si="177"/>
        <v/>
      </c>
      <c r="C1451" s="10" t="str">
        <f t="shared" si="178"/>
        <v>Afternoon45078</v>
      </c>
      <c r="D1451" s="5" t="str">
        <f>IF('by region'!$C$2="Any","Any",'Fixture list'!W1451)&amp;M1451&amp;IF('by region'!$I$2="Any","Any",N1451)&amp;G1451</f>
        <v>AnyFlatAny45078</v>
      </c>
      <c r="E1451" s="5" t="e">
        <f>IF(I1451=#REF!,'Fixture list'!G1451,"")</f>
        <v>#REF!</v>
      </c>
      <c r="F1451" s="5" t="str">
        <f t="shared" si="179"/>
        <v>450783</v>
      </c>
      <c r="G1451" s="13">
        <v>45078</v>
      </c>
      <c r="H1451" s="14" t="s">
        <v>34</v>
      </c>
      <c r="I1451" s="14" t="s">
        <v>81</v>
      </c>
      <c r="J1451" s="14" t="s">
        <v>9</v>
      </c>
      <c r="K1451" s="14" t="s">
        <v>24</v>
      </c>
      <c r="L1451" s="14" t="s">
        <v>17</v>
      </c>
      <c r="M1451" s="14" t="s">
        <v>25</v>
      </c>
      <c r="N1451" s="14" t="s">
        <v>13</v>
      </c>
      <c r="O1451" s="14" t="s">
        <v>14</v>
      </c>
      <c r="P1451" s="14" t="s">
        <v>758</v>
      </c>
      <c r="Q1451" s="12">
        <f t="shared" si="180"/>
        <v>1</v>
      </c>
      <c r="R1451" s="12" cm="1">
        <f t="array" ref="R1451">SUMPRODUCT(($G$2:$G$3117=G1451)*(Q1451&gt;$Q$2:$Q$3117))+1</f>
        <v>1</v>
      </c>
      <c r="S1451" s="12">
        <f t="shared" si="181"/>
        <v>101868</v>
      </c>
      <c r="T1451" cm="1">
        <f t="array" ref="T1451">SUMPRODUCT(($G$2:$G$3117=G1451)*(S1451&gt;$S$2:$S$3117))+1</f>
        <v>3</v>
      </c>
      <c r="U1451" t="str">
        <f t="shared" si="182"/>
        <v xml:space="preserve">YARMOUTH </v>
      </c>
      <c r="V1451">
        <v>0</v>
      </c>
      <c r="W1451" t="s">
        <v>17</v>
      </c>
      <c r="X1451">
        <f t="shared" si="183"/>
        <v>2023</v>
      </c>
    </row>
    <row r="1452" spans="1:24" x14ac:dyDescent="0.25">
      <c r="A1452" s="10" t="str">
        <f t="shared" si="176"/>
        <v/>
      </c>
      <c r="B1452" s="10" t="str">
        <f t="shared" si="177"/>
        <v/>
      </c>
      <c r="C1452" s="10" t="str">
        <f t="shared" si="178"/>
        <v>Evening45085</v>
      </c>
      <c r="D1452" s="5" t="str">
        <f>IF('by region'!$C$2="Any","Any",'Fixture list'!W1452)&amp;M1452&amp;IF('by region'!$I$2="Any","Any",N1452)&amp;G1452</f>
        <v>AnyFlatAny45085</v>
      </c>
      <c r="E1452" s="5" t="e">
        <f>IF(I1452=#REF!,'Fixture list'!G1452,"")</f>
        <v>#REF!</v>
      </c>
      <c r="F1452" s="5" t="str">
        <f t="shared" si="179"/>
        <v>450855</v>
      </c>
      <c r="G1452" s="13">
        <v>45085</v>
      </c>
      <c r="H1452" s="14" t="s">
        <v>34</v>
      </c>
      <c r="I1452" s="14" t="s">
        <v>81</v>
      </c>
      <c r="J1452" s="14" t="s">
        <v>80</v>
      </c>
      <c r="K1452" s="14" t="s">
        <v>30</v>
      </c>
      <c r="L1452" s="14" t="s">
        <v>30</v>
      </c>
      <c r="M1452" s="14" t="s">
        <v>25</v>
      </c>
      <c r="N1452" s="14" t="s">
        <v>30</v>
      </c>
      <c r="O1452" s="14" t="s">
        <v>21</v>
      </c>
      <c r="P1452" s="14" t="s">
        <v>788</v>
      </c>
      <c r="Q1452" s="12">
        <f t="shared" si="180"/>
        <v>2</v>
      </c>
      <c r="R1452" s="12" cm="1">
        <f t="array" ref="R1452">SUMPRODUCT(($G$2:$G$3117=G1452)*(Q1452&gt;$Q$2:$Q$3117))+1</f>
        <v>4</v>
      </c>
      <c r="S1452" s="12">
        <f t="shared" si="181"/>
        <v>411884</v>
      </c>
      <c r="T1452" cm="1">
        <f t="array" ref="T1452">SUMPRODUCT(($G$2:$G$3117=G1452)*(S1452&gt;$S$2:$S$3117))+1</f>
        <v>5</v>
      </c>
      <c r="U1452" t="str">
        <f t="shared" si="182"/>
        <v>YARMOUTH †</v>
      </c>
      <c r="V1452">
        <v>1</v>
      </c>
      <c r="W1452" t="s">
        <v>11</v>
      </c>
      <c r="X1452">
        <f t="shared" si="183"/>
        <v>2023</v>
      </c>
    </row>
    <row r="1453" spans="1:24" x14ac:dyDescent="0.25">
      <c r="A1453" s="10" t="str">
        <f t="shared" si="176"/>
        <v/>
      </c>
      <c r="B1453" s="10" t="str">
        <f t="shared" si="177"/>
        <v/>
      </c>
      <c r="C1453" s="10" t="str">
        <f t="shared" si="178"/>
        <v>Afternoon45091</v>
      </c>
      <c r="D1453" s="5" t="str">
        <f>IF('by region'!$C$2="Any","Any",'Fixture list'!W1453)&amp;M1453&amp;IF('by region'!$I$2="Any","Any",N1453)&amp;G1453</f>
        <v>AnyFlatAny45091</v>
      </c>
      <c r="E1453" s="5" t="e">
        <f>IF(I1453=#REF!,'Fixture list'!G1453,"")</f>
        <v>#REF!</v>
      </c>
      <c r="F1453" s="5" t="str">
        <f t="shared" si="179"/>
        <v>450911</v>
      </c>
      <c r="G1453" s="13">
        <v>45091</v>
      </c>
      <c r="H1453" s="14" t="s">
        <v>27</v>
      </c>
      <c r="I1453" s="14" t="s">
        <v>81</v>
      </c>
      <c r="J1453" s="14" t="s">
        <v>9</v>
      </c>
      <c r="K1453" s="14" t="s">
        <v>24</v>
      </c>
      <c r="L1453" s="14" t="s">
        <v>17</v>
      </c>
      <c r="M1453" s="14" t="s">
        <v>25</v>
      </c>
      <c r="N1453" s="14" t="s">
        <v>13</v>
      </c>
      <c r="O1453" s="14" t="s">
        <v>14</v>
      </c>
      <c r="P1453" s="14" t="s">
        <v>818</v>
      </c>
      <c r="Q1453" s="12">
        <f t="shared" si="180"/>
        <v>1</v>
      </c>
      <c r="R1453" s="12" cm="1">
        <f t="array" ref="R1453">SUMPRODUCT(($G$2:$G$3117=G1453)*(Q1453&gt;$Q$2:$Q$3117))+1</f>
        <v>1</v>
      </c>
      <c r="S1453" s="12">
        <f t="shared" si="181"/>
        <v>100557</v>
      </c>
      <c r="T1453" cm="1">
        <f t="array" ref="T1453">SUMPRODUCT(($G$2:$G$3117=G1453)*(S1453&gt;$S$2:$S$3117))+1</f>
        <v>1</v>
      </c>
      <c r="U1453" t="str">
        <f t="shared" si="182"/>
        <v xml:space="preserve">YARMOUTH </v>
      </c>
      <c r="V1453">
        <v>1</v>
      </c>
      <c r="W1453" t="s">
        <v>11</v>
      </c>
      <c r="X1453">
        <f t="shared" si="183"/>
        <v>2023</v>
      </c>
    </row>
    <row r="1454" spans="1:24" x14ac:dyDescent="0.25">
      <c r="A1454" s="10" t="str">
        <f t="shared" si="176"/>
        <v/>
      </c>
      <c r="B1454" s="10" t="str">
        <f t="shared" si="177"/>
        <v/>
      </c>
      <c r="C1454" s="10" t="str">
        <f t="shared" si="178"/>
        <v>Afternoon45092</v>
      </c>
      <c r="D1454" s="5" t="str">
        <f>IF('by region'!$C$2="Any","Any",'Fixture list'!W1454)&amp;M1454&amp;IF('by region'!$I$2="Any","Any",N1454)&amp;G1454</f>
        <v>AnyFlatAny45092</v>
      </c>
      <c r="E1454" s="5" t="e">
        <f>IF(I1454=#REF!,'Fixture list'!G1454,"")</f>
        <v>#REF!</v>
      </c>
      <c r="F1454" s="5" t="str">
        <f t="shared" si="179"/>
        <v>450923</v>
      </c>
      <c r="G1454" s="13">
        <v>45092</v>
      </c>
      <c r="H1454" s="14" t="s">
        <v>34</v>
      </c>
      <c r="I1454" s="14" t="s">
        <v>81</v>
      </c>
      <c r="J1454" s="14" t="s">
        <v>9</v>
      </c>
      <c r="K1454" s="14" t="s">
        <v>24</v>
      </c>
      <c r="L1454" s="14" t="s">
        <v>17</v>
      </c>
      <c r="M1454" s="14" t="s">
        <v>25</v>
      </c>
      <c r="N1454" s="14" t="s">
        <v>13</v>
      </c>
      <c r="O1454" s="14" t="s">
        <v>14</v>
      </c>
      <c r="P1454" s="14" t="s">
        <v>823</v>
      </c>
      <c r="Q1454" s="12">
        <f t="shared" si="180"/>
        <v>1</v>
      </c>
      <c r="R1454" s="12" cm="1">
        <f t="array" ref="R1454">SUMPRODUCT(($G$2:$G$3117=G1454)*(Q1454&gt;$Q$2:$Q$3117))+1</f>
        <v>1</v>
      </c>
      <c r="S1454" s="12">
        <f t="shared" si="181"/>
        <v>101496</v>
      </c>
      <c r="T1454" cm="1">
        <f t="array" ref="T1454">SUMPRODUCT(($G$2:$G$3117=G1454)*(S1454&gt;$S$2:$S$3117))+1</f>
        <v>3</v>
      </c>
      <c r="U1454" t="str">
        <f t="shared" si="182"/>
        <v xml:space="preserve">YARMOUTH </v>
      </c>
      <c r="V1454">
        <v>0</v>
      </c>
      <c r="W1454" t="s">
        <v>19</v>
      </c>
      <c r="X1454">
        <f t="shared" si="183"/>
        <v>2023</v>
      </c>
    </row>
    <row r="1455" spans="1:24" x14ac:dyDescent="0.25">
      <c r="A1455" s="10" t="str">
        <f t="shared" si="176"/>
        <v/>
      </c>
      <c r="B1455" s="10" t="str">
        <f t="shared" si="177"/>
        <v/>
      </c>
      <c r="C1455" s="10" t="str">
        <f t="shared" si="178"/>
        <v>Afternoon45107</v>
      </c>
      <c r="D1455" s="5" t="str">
        <f>IF('by region'!$C$2="Any","Any",'Fixture list'!W1455)&amp;M1455&amp;IF('by region'!$I$2="Any","Any",N1455)&amp;G1455</f>
        <v>AnyFlatAny45107</v>
      </c>
      <c r="E1455" s="5" t="e">
        <f>IF(I1455=#REF!,'Fixture list'!G1455,"")</f>
        <v>#REF!</v>
      </c>
      <c r="F1455" s="5" t="str">
        <f t="shared" si="179"/>
        <v>451071</v>
      </c>
      <c r="G1455" s="13">
        <v>45107</v>
      </c>
      <c r="H1455" s="14" t="s">
        <v>35</v>
      </c>
      <c r="I1455" s="14" t="s">
        <v>81</v>
      </c>
      <c r="J1455" s="14" t="s">
        <v>9</v>
      </c>
      <c r="K1455" s="14" t="s">
        <v>24</v>
      </c>
      <c r="L1455" s="14" t="s">
        <v>17</v>
      </c>
      <c r="M1455" s="14" t="s">
        <v>25</v>
      </c>
      <c r="N1455" s="14" t="s">
        <v>13</v>
      </c>
      <c r="O1455" s="14" t="s">
        <v>14</v>
      </c>
      <c r="P1455" s="14" t="s">
        <v>898</v>
      </c>
      <c r="Q1455" s="12">
        <f t="shared" si="180"/>
        <v>1</v>
      </c>
      <c r="R1455" s="12" cm="1">
        <f t="array" ref="R1455">SUMPRODUCT(($G$2:$G$3117=G1455)*(Q1455&gt;$Q$2:$Q$3117))+1</f>
        <v>1</v>
      </c>
      <c r="S1455" s="12">
        <f t="shared" si="181"/>
        <v>100795</v>
      </c>
      <c r="T1455" cm="1">
        <f t="array" ref="T1455">SUMPRODUCT(($G$2:$G$3117=G1455)*(S1455&gt;$S$2:$S$3117))+1</f>
        <v>1</v>
      </c>
      <c r="U1455" t="str">
        <f t="shared" si="182"/>
        <v xml:space="preserve">YARMOUTH </v>
      </c>
      <c r="V1455">
        <v>0</v>
      </c>
      <c r="W1455" t="s">
        <v>17</v>
      </c>
      <c r="X1455">
        <f t="shared" si="183"/>
        <v>2023</v>
      </c>
    </row>
    <row r="1456" spans="1:24" x14ac:dyDescent="0.25">
      <c r="A1456" s="10" t="str">
        <f t="shared" si="176"/>
        <v/>
      </c>
      <c r="B1456" s="10" t="str">
        <f t="shared" si="177"/>
        <v/>
      </c>
      <c r="C1456" s="10" t="str">
        <f t="shared" si="178"/>
        <v>Afternoon45113</v>
      </c>
      <c r="D1456" s="5" t="str">
        <f>IF('by region'!$C$2="Any","Any",'Fixture list'!W1456)&amp;M1456&amp;IF('by region'!$I$2="Any","Any",N1456)&amp;G1456</f>
        <v>AnyFlatAny45113</v>
      </c>
      <c r="E1456" s="5" t="e">
        <f>IF(I1456=#REF!,'Fixture list'!G1456,"")</f>
        <v>#REF!</v>
      </c>
      <c r="F1456" s="5" t="str">
        <f t="shared" si="179"/>
        <v>451133</v>
      </c>
      <c r="G1456" s="13">
        <v>45113</v>
      </c>
      <c r="H1456" s="14" t="s">
        <v>34</v>
      </c>
      <c r="I1456" s="14" t="s">
        <v>81</v>
      </c>
      <c r="J1456" s="14" t="s">
        <v>9</v>
      </c>
      <c r="K1456" s="14" t="s">
        <v>24</v>
      </c>
      <c r="L1456" s="14" t="s">
        <v>17</v>
      </c>
      <c r="M1456" s="14" t="s">
        <v>25</v>
      </c>
      <c r="N1456" s="14" t="s">
        <v>13</v>
      </c>
      <c r="O1456" s="14" t="s">
        <v>14</v>
      </c>
      <c r="P1456" s="14" t="s">
        <v>925</v>
      </c>
      <c r="Q1456" s="12">
        <f t="shared" si="180"/>
        <v>1</v>
      </c>
      <c r="R1456" s="12" cm="1">
        <f t="array" ref="R1456">SUMPRODUCT(($G$2:$G$3117=G1456)*(Q1456&gt;$Q$2:$Q$3117))+1</f>
        <v>1</v>
      </c>
      <c r="S1456" s="12">
        <f t="shared" si="181"/>
        <v>101851</v>
      </c>
      <c r="T1456" cm="1">
        <f t="array" ref="T1456">SUMPRODUCT(($G$2:$G$3117=G1456)*(S1456&gt;$S$2:$S$3117))+1</f>
        <v>3</v>
      </c>
      <c r="U1456" t="str">
        <f t="shared" si="182"/>
        <v xml:space="preserve">YARMOUTH </v>
      </c>
      <c r="V1456">
        <v>0</v>
      </c>
      <c r="W1456" t="s">
        <v>19</v>
      </c>
      <c r="X1456">
        <f t="shared" si="183"/>
        <v>2023</v>
      </c>
    </row>
    <row r="1457" spans="1:25" x14ac:dyDescent="0.25">
      <c r="A1457" s="10" t="str">
        <f t="shared" si="176"/>
        <v/>
      </c>
      <c r="B1457" s="10" t="str">
        <f t="shared" si="177"/>
        <v/>
      </c>
      <c r="C1457" s="10" t="str">
        <f t="shared" si="178"/>
        <v>Afternoon45119</v>
      </c>
      <c r="D1457" s="5" t="str">
        <f>IF('by region'!$C$2="Any","Any",'Fixture list'!W1457)&amp;M1457&amp;IF('by region'!$I$2="Any","Any",N1457)&amp;G1457</f>
        <v>AnyFlatAny45119</v>
      </c>
      <c r="E1457" s="5" t="e">
        <f>IF(I1457=#REF!,'Fixture list'!G1457,"")</f>
        <v>#REF!</v>
      </c>
      <c r="F1457" s="5" t="str">
        <f t="shared" si="179"/>
        <v>451191</v>
      </c>
      <c r="G1457" s="13">
        <v>45119</v>
      </c>
      <c r="H1457" s="14" t="s">
        <v>27</v>
      </c>
      <c r="I1457" s="14" t="s">
        <v>81</v>
      </c>
      <c r="J1457" s="14" t="s">
        <v>9</v>
      </c>
      <c r="K1457" s="14" t="s">
        <v>24</v>
      </c>
      <c r="L1457" s="14" t="s">
        <v>17</v>
      </c>
      <c r="M1457" s="14" t="s">
        <v>25</v>
      </c>
      <c r="N1457" s="14" t="s">
        <v>13</v>
      </c>
      <c r="O1457" s="14" t="s">
        <v>14</v>
      </c>
      <c r="P1457" s="14" t="s">
        <v>953</v>
      </c>
      <c r="Q1457" s="12">
        <f t="shared" si="180"/>
        <v>1</v>
      </c>
      <c r="R1457" s="12" cm="1">
        <f t="array" ref="R1457">SUMPRODUCT(($G$2:$G$3117=G1457)*(Q1457&gt;$Q$2:$Q$3117))+1</f>
        <v>1</v>
      </c>
      <c r="S1457" s="12">
        <f t="shared" si="181"/>
        <v>100493</v>
      </c>
      <c r="T1457" cm="1">
        <f t="array" ref="T1457">SUMPRODUCT(($G$2:$G$3117=G1457)*(S1457&gt;$S$2:$S$3117))+1</f>
        <v>1</v>
      </c>
      <c r="U1457" t="str">
        <f t="shared" si="182"/>
        <v xml:space="preserve">YARMOUTH </v>
      </c>
      <c r="V1457">
        <v>0</v>
      </c>
      <c r="W1457" t="s">
        <v>19</v>
      </c>
      <c r="X1457">
        <f t="shared" si="183"/>
        <v>2023</v>
      </c>
    </row>
    <row r="1458" spans="1:25" s="11" customFormat="1" x14ac:dyDescent="0.25">
      <c r="A1458" s="10" t="str">
        <f t="shared" si="176"/>
        <v/>
      </c>
      <c r="B1458" s="10" t="str">
        <f t="shared" si="177"/>
        <v/>
      </c>
      <c r="C1458" s="10" t="str">
        <f t="shared" si="178"/>
        <v>Evening45126</v>
      </c>
      <c r="D1458" s="5" t="str">
        <f>IF('by region'!$C$2="Any","Any",'Fixture list'!W1458)&amp;M1458&amp;IF('by region'!$I$2="Any","Any",N1458)&amp;G1458</f>
        <v>AnyFlatAny45126</v>
      </c>
      <c r="E1458" s="5" t="e">
        <f>IF(I1458=#REF!,'Fixture list'!G1458,"")</f>
        <v>#REF!</v>
      </c>
      <c r="F1458" s="5" t="str">
        <f t="shared" si="179"/>
        <v>451265</v>
      </c>
      <c r="G1458" s="13">
        <v>45126</v>
      </c>
      <c r="H1458" s="14" t="s">
        <v>27</v>
      </c>
      <c r="I1458" s="14" t="s">
        <v>81</v>
      </c>
      <c r="J1458" s="14" t="s">
        <v>80</v>
      </c>
      <c r="K1458" s="14" t="s">
        <v>24</v>
      </c>
      <c r="L1458" s="14" t="s">
        <v>17</v>
      </c>
      <c r="M1458" s="14" t="s">
        <v>25</v>
      </c>
      <c r="N1458" s="14" t="s">
        <v>13</v>
      </c>
      <c r="O1458" s="14" t="s">
        <v>14</v>
      </c>
      <c r="P1458" s="14" t="s">
        <v>983</v>
      </c>
      <c r="Q1458" s="12">
        <f t="shared" si="180"/>
        <v>2</v>
      </c>
      <c r="R1458" s="12" cm="1">
        <f t="array" ref="R1458">SUMPRODUCT(($G$2:$G$3117=G1458)*(Q1458&gt;$Q$2:$Q$3117))+1</f>
        <v>4</v>
      </c>
      <c r="S1458" s="12">
        <f t="shared" si="181"/>
        <v>401847</v>
      </c>
      <c r="T1458" cm="1">
        <f t="array" ref="T1458">SUMPRODUCT(($G$2:$G$3117=G1458)*(S1458&gt;$S$2:$S$3117))+1</f>
        <v>5</v>
      </c>
      <c r="U1458" t="str">
        <f t="shared" si="182"/>
        <v>YARMOUTH †</v>
      </c>
      <c r="V1458" s="11">
        <v>0</v>
      </c>
      <c r="W1458" s="11" t="s">
        <v>11</v>
      </c>
      <c r="X1458">
        <f t="shared" si="183"/>
        <v>2023</v>
      </c>
      <c r="Y1458"/>
    </row>
    <row r="1459" spans="1:25" x14ac:dyDescent="0.25">
      <c r="A1459" s="10" t="str">
        <f t="shared" si="176"/>
        <v/>
      </c>
      <c r="B1459" s="10" t="str">
        <f t="shared" si="177"/>
        <v/>
      </c>
      <c r="C1459" s="10" t="str">
        <f t="shared" si="178"/>
        <v>Afternoon45134</v>
      </c>
      <c r="D1459" s="5" t="str">
        <f>IF('by region'!$C$2="Any","Any",'Fixture list'!W1459)&amp;M1459&amp;IF('by region'!$I$2="Any","Any",N1459)&amp;G1459</f>
        <v>AnyFlatAny45134</v>
      </c>
      <c r="E1459" s="5" t="e">
        <f>IF(I1459=#REF!,'Fixture list'!G1459,"")</f>
        <v>#REF!</v>
      </c>
      <c r="F1459" s="5" t="str">
        <f t="shared" si="179"/>
        <v>451343</v>
      </c>
      <c r="G1459" s="13">
        <v>45134</v>
      </c>
      <c r="H1459" s="14" t="s">
        <v>34</v>
      </c>
      <c r="I1459" s="14" t="s">
        <v>81</v>
      </c>
      <c r="J1459" s="14" t="s">
        <v>9</v>
      </c>
      <c r="K1459" s="14" t="s">
        <v>24</v>
      </c>
      <c r="L1459" s="14" t="s">
        <v>17</v>
      </c>
      <c r="M1459" s="14" t="s">
        <v>25</v>
      </c>
      <c r="N1459" s="14" t="s">
        <v>13</v>
      </c>
      <c r="O1459" s="14" t="s">
        <v>14</v>
      </c>
      <c r="P1459" s="14" t="s">
        <v>1022</v>
      </c>
      <c r="Q1459" s="12">
        <f t="shared" si="180"/>
        <v>1</v>
      </c>
      <c r="R1459" s="12" cm="1">
        <f t="array" ref="R1459">SUMPRODUCT(($G$2:$G$3117=G1459)*(Q1459&gt;$Q$2:$Q$3117))+1</f>
        <v>1</v>
      </c>
      <c r="S1459" s="12">
        <f t="shared" si="181"/>
        <v>101874</v>
      </c>
      <c r="T1459" cm="1">
        <f t="array" ref="T1459">SUMPRODUCT(($G$2:$G$3117=G1459)*(S1459&gt;$S$2:$S$3117))+1</f>
        <v>3</v>
      </c>
      <c r="U1459" t="str">
        <f t="shared" si="182"/>
        <v xml:space="preserve">YARMOUTH </v>
      </c>
      <c r="V1459">
        <v>0</v>
      </c>
      <c r="W1459" t="s">
        <v>17</v>
      </c>
      <c r="X1459">
        <f t="shared" si="183"/>
        <v>2023</v>
      </c>
    </row>
    <row r="1460" spans="1:25" x14ac:dyDescent="0.25">
      <c r="A1460" s="10" t="str">
        <f t="shared" si="176"/>
        <v/>
      </c>
      <c r="B1460" s="10" t="str">
        <f t="shared" si="177"/>
        <v/>
      </c>
      <c r="C1460" s="10" t="str">
        <f t="shared" si="178"/>
        <v>Afternoon45139</v>
      </c>
      <c r="D1460" s="5" t="str">
        <f>IF('by region'!$C$2="Any","Any",'Fixture list'!W1460)&amp;M1460&amp;IF('by region'!$I$2="Any","Any",N1460)&amp;G1460</f>
        <v>AnyFlatAny45139</v>
      </c>
      <c r="E1460" s="5" t="e">
        <f>IF(I1460=#REF!,'Fixture list'!G1460,"")</f>
        <v>#REF!</v>
      </c>
      <c r="F1460" s="5" t="str">
        <f t="shared" si="179"/>
        <v>451393</v>
      </c>
      <c r="G1460" s="13">
        <v>45139</v>
      </c>
      <c r="H1460" s="14" t="s">
        <v>7</v>
      </c>
      <c r="I1460" s="14" t="s">
        <v>81</v>
      </c>
      <c r="J1460" s="14" t="s">
        <v>9</v>
      </c>
      <c r="K1460" s="14" t="s">
        <v>24</v>
      </c>
      <c r="L1460" s="14" t="s">
        <v>17</v>
      </c>
      <c r="M1460" s="14" t="s">
        <v>25</v>
      </c>
      <c r="N1460" s="14" t="s">
        <v>13</v>
      </c>
      <c r="O1460" s="14" t="s">
        <v>14</v>
      </c>
      <c r="P1460" s="14" t="s">
        <v>1044</v>
      </c>
      <c r="Q1460" s="12">
        <f t="shared" si="180"/>
        <v>1</v>
      </c>
      <c r="R1460" s="12" cm="1">
        <f t="array" ref="R1460">SUMPRODUCT(($G$2:$G$3117=G1460)*(Q1460&gt;$Q$2:$Q$3117))+1</f>
        <v>1</v>
      </c>
      <c r="S1460" s="12">
        <f t="shared" si="181"/>
        <v>101856</v>
      </c>
      <c r="T1460" cm="1">
        <f t="array" ref="T1460">SUMPRODUCT(($G$2:$G$3117=G1460)*(S1460&gt;$S$2:$S$3117))+1</f>
        <v>3</v>
      </c>
      <c r="U1460" t="str">
        <f t="shared" si="182"/>
        <v xml:space="preserve">YARMOUTH </v>
      </c>
      <c r="V1460">
        <v>0</v>
      </c>
      <c r="W1460" t="s">
        <v>11</v>
      </c>
      <c r="X1460">
        <f t="shared" si="183"/>
        <v>2023</v>
      </c>
    </row>
    <row r="1461" spans="1:25" x14ac:dyDescent="0.25">
      <c r="A1461" s="10" t="str">
        <f t="shared" si="176"/>
        <v/>
      </c>
      <c r="B1461" s="10" t="str">
        <f t="shared" si="177"/>
        <v/>
      </c>
      <c r="C1461" s="10" t="str">
        <f t="shared" si="178"/>
        <v>Evening45147</v>
      </c>
      <c r="D1461" s="5" t="str">
        <f>IF('by region'!$C$2="Any","Any",'Fixture list'!W1461)&amp;M1461&amp;IF('by region'!$I$2="Any","Any",N1461)&amp;G1461</f>
        <v>AnyFlatAny45147</v>
      </c>
      <c r="E1461" s="5" t="e">
        <f>IF(I1461=#REF!,'Fixture list'!G1461,"")</f>
        <v>#REF!</v>
      </c>
      <c r="F1461" s="5" t="str">
        <f t="shared" si="179"/>
        <v>451475</v>
      </c>
      <c r="G1461" s="13">
        <v>45147</v>
      </c>
      <c r="H1461" s="14" t="s">
        <v>27</v>
      </c>
      <c r="I1461" s="14" t="s">
        <v>81</v>
      </c>
      <c r="J1461" s="14" t="s">
        <v>80</v>
      </c>
      <c r="K1461" s="14" t="s">
        <v>24</v>
      </c>
      <c r="L1461" s="14" t="s">
        <v>17</v>
      </c>
      <c r="M1461" s="14" t="s">
        <v>25</v>
      </c>
      <c r="N1461" s="14" t="s">
        <v>13</v>
      </c>
      <c r="O1461" s="14" t="s">
        <v>14</v>
      </c>
      <c r="P1461" s="14" t="s">
        <v>1083</v>
      </c>
      <c r="Q1461" s="12">
        <f t="shared" si="180"/>
        <v>2</v>
      </c>
      <c r="R1461" s="12" cm="1">
        <f t="array" ref="R1461">SUMPRODUCT(($G$2:$G$3117=G1461)*(Q1461&gt;$Q$2:$Q$3117))+1</f>
        <v>4</v>
      </c>
      <c r="S1461" s="12">
        <f t="shared" si="181"/>
        <v>401876</v>
      </c>
      <c r="T1461" cm="1">
        <f t="array" ref="T1461">SUMPRODUCT(($G$2:$G$3117=G1461)*(S1461&gt;$S$2:$S$3117))+1</f>
        <v>5</v>
      </c>
      <c r="U1461" t="str">
        <f t="shared" si="182"/>
        <v>YARMOUTH †</v>
      </c>
      <c r="V1461">
        <v>0</v>
      </c>
      <c r="W1461" t="s">
        <v>17</v>
      </c>
      <c r="X1461">
        <f t="shared" si="183"/>
        <v>2023</v>
      </c>
    </row>
    <row r="1462" spans="1:25" x14ac:dyDescent="0.25">
      <c r="A1462" s="10" t="str">
        <f t="shared" si="176"/>
        <v/>
      </c>
      <c r="B1462" s="10" t="str">
        <f t="shared" si="177"/>
        <v/>
      </c>
      <c r="C1462" s="10" t="str">
        <f t="shared" si="178"/>
        <v>Afternoon45148</v>
      </c>
      <c r="D1462" s="5" t="str">
        <f>IF('by region'!$C$2="Any","Any",'Fixture list'!W1462)&amp;M1462&amp;IF('by region'!$I$2="Any","Any",N1462)&amp;G1462</f>
        <v>AnyFlatAny45148</v>
      </c>
      <c r="E1462" s="5" t="e">
        <f>IF(I1462=#REF!,'Fixture list'!G1462,"")</f>
        <v>#REF!</v>
      </c>
      <c r="F1462" s="5" t="str">
        <f t="shared" si="179"/>
        <v>451483</v>
      </c>
      <c r="G1462" s="13">
        <v>45148</v>
      </c>
      <c r="H1462" s="14" t="s">
        <v>34</v>
      </c>
      <c r="I1462" s="14" t="s">
        <v>81</v>
      </c>
      <c r="J1462" s="14" t="s">
        <v>9</v>
      </c>
      <c r="K1462" s="14" t="s">
        <v>24</v>
      </c>
      <c r="L1462" s="14" t="s">
        <v>17</v>
      </c>
      <c r="M1462" s="14" t="s">
        <v>25</v>
      </c>
      <c r="N1462" s="14" t="s">
        <v>13</v>
      </c>
      <c r="O1462" s="14" t="s">
        <v>14</v>
      </c>
      <c r="P1462" s="14" t="s">
        <v>1088</v>
      </c>
      <c r="Q1462" s="12">
        <f t="shared" si="180"/>
        <v>1</v>
      </c>
      <c r="R1462" s="12" cm="1">
        <f t="array" ref="R1462">SUMPRODUCT(($G$2:$G$3117=G1462)*(Q1462&gt;$Q$2:$Q$3117))+1</f>
        <v>1</v>
      </c>
      <c r="S1462" s="12">
        <f t="shared" si="181"/>
        <v>101637</v>
      </c>
      <c r="T1462" cm="1">
        <f t="array" ref="T1462">SUMPRODUCT(($G$2:$G$3117=G1462)*(S1462&gt;$S$2:$S$3117))+1</f>
        <v>3</v>
      </c>
      <c r="U1462" t="str">
        <f t="shared" si="182"/>
        <v xml:space="preserve">YARMOUTH </v>
      </c>
      <c r="V1462">
        <v>0</v>
      </c>
      <c r="W1462" t="s">
        <v>19</v>
      </c>
      <c r="X1462">
        <f t="shared" si="183"/>
        <v>2023</v>
      </c>
    </row>
    <row r="1463" spans="1:25" x14ac:dyDescent="0.25">
      <c r="A1463" s="10" t="str">
        <f t="shared" si="176"/>
        <v/>
      </c>
      <c r="B1463" s="10" t="str">
        <f t="shared" si="177"/>
        <v/>
      </c>
      <c r="C1463" s="10" t="str">
        <f t="shared" si="178"/>
        <v>Afternoon45154</v>
      </c>
      <c r="D1463" s="5" t="str">
        <f>IF('by region'!$C$2="Any","Any",'Fixture list'!W1463)&amp;M1463&amp;IF('by region'!$I$2="Any","Any",N1463)&amp;G1463</f>
        <v>AnyFlatAny45154</v>
      </c>
      <c r="E1463" s="5" t="e">
        <f>IF(I1463=#REF!,'Fixture list'!G1463,"")</f>
        <v>#REF!</v>
      </c>
      <c r="F1463" s="5" t="str">
        <f t="shared" si="179"/>
        <v>451542</v>
      </c>
      <c r="G1463" s="13">
        <v>45154</v>
      </c>
      <c r="H1463" s="14" t="s">
        <v>27</v>
      </c>
      <c r="I1463" s="14" t="s">
        <v>81</v>
      </c>
      <c r="J1463" s="14" t="s">
        <v>9</v>
      </c>
      <c r="K1463" s="14" t="s">
        <v>24</v>
      </c>
      <c r="L1463" s="14" t="s">
        <v>17</v>
      </c>
      <c r="M1463" s="14" t="s">
        <v>25</v>
      </c>
      <c r="N1463" s="14" t="s">
        <v>13</v>
      </c>
      <c r="O1463" s="14" t="s">
        <v>14</v>
      </c>
      <c r="P1463" s="14" t="s">
        <v>1114</v>
      </c>
      <c r="Q1463" s="12">
        <f t="shared" si="180"/>
        <v>1</v>
      </c>
      <c r="R1463" s="12" cm="1">
        <f t="array" ref="R1463">SUMPRODUCT(($G$2:$G$3117=G1463)*(Q1463&gt;$Q$2:$Q$3117))+1</f>
        <v>1</v>
      </c>
      <c r="S1463" s="12">
        <f t="shared" si="181"/>
        <v>101214</v>
      </c>
      <c r="T1463" cm="1">
        <f t="array" ref="T1463">SUMPRODUCT(($G$2:$G$3117=G1463)*(S1463&gt;$S$2:$S$3117))+1</f>
        <v>2</v>
      </c>
      <c r="U1463" t="str">
        <f t="shared" si="182"/>
        <v xml:space="preserve">YARMOUTH </v>
      </c>
      <c r="V1463">
        <v>1</v>
      </c>
      <c r="W1463" t="s">
        <v>11</v>
      </c>
      <c r="X1463">
        <f t="shared" si="183"/>
        <v>2023</v>
      </c>
    </row>
    <row r="1464" spans="1:25" x14ac:dyDescent="0.25">
      <c r="A1464" s="10" t="str">
        <f t="shared" si="176"/>
        <v/>
      </c>
      <c r="B1464" s="10" t="str">
        <f t="shared" si="177"/>
        <v/>
      </c>
      <c r="C1464" s="10" t="str">
        <f t="shared" si="178"/>
        <v>Afternoon45165</v>
      </c>
      <c r="D1464" s="5" t="str">
        <f>IF('by region'!$C$2="Any","Any",'Fixture list'!W1464)&amp;M1464&amp;IF('by region'!$I$2="Any","Any",N1464)&amp;G1464</f>
        <v>AnyFlatAny45165</v>
      </c>
      <c r="E1464" s="5" t="e">
        <f>IF(I1464=#REF!,'Fixture list'!G1464,"")</f>
        <v>#REF!</v>
      </c>
      <c r="F1464" s="5" t="str">
        <f t="shared" si="179"/>
        <v>451653</v>
      </c>
      <c r="G1464" s="13">
        <v>45165</v>
      </c>
      <c r="H1464" s="14" t="s">
        <v>40</v>
      </c>
      <c r="I1464" s="14" t="s">
        <v>81</v>
      </c>
      <c r="J1464" s="14" t="s">
        <v>9</v>
      </c>
      <c r="K1464" s="14" t="s">
        <v>24</v>
      </c>
      <c r="L1464" s="14" t="s">
        <v>19</v>
      </c>
      <c r="M1464" s="14" t="s">
        <v>25</v>
      </c>
      <c r="N1464" s="14" t="s">
        <v>13</v>
      </c>
      <c r="O1464" s="14" t="s">
        <v>14</v>
      </c>
      <c r="P1464" s="14" t="s">
        <v>1164</v>
      </c>
      <c r="Q1464" s="12">
        <f t="shared" si="180"/>
        <v>1</v>
      </c>
      <c r="R1464" s="12" cm="1">
        <f t="array" ref="R1464">SUMPRODUCT(($G$2:$G$3117=G1464)*(Q1464&gt;$Q$2:$Q$3117))+1</f>
        <v>1</v>
      </c>
      <c r="S1464" s="12">
        <f t="shared" si="181"/>
        <v>101877</v>
      </c>
      <c r="T1464" cm="1">
        <f t="array" ref="T1464">SUMPRODUCT(($G$2:$G$3117=G1464)*(S1464&gt;$S$2:$S$3117))+1</f>
        <v>3</v>
      </c>
      <c r="U1464" t="str">
        <f t="shared" si="182"/>
        <v xml:space="preserve">YARMOUTH </v>
      </c>
      <c r="V1464">
        <v>1</v>
      </c>
      <c r="W1464" t="s">
        <v>11</v>
      </c>
      <c r="X1464">
        <f t="shared" si="183"/>
        <v>2023</v>
      </c>
    </row>
    <row r="1465" spans="1:25" x14ac:dyDescent="0.25">
      <c r="A1465" s="10" t="str">
        <f t="shared" si="176"/>
        <v/>
      </c>
      <c r="B1465" s="10" t="str">
        <f t="shared" si="177"/>
        <v/>
      </c>
      <c r="C1465" s="10" t="str">
        <f t="shared" si="178"/>
        <v>Afternoon45188</v>
      </c>
      <c r="D1465" s="5" t="str">
        <f>IF('by region'!$C$2="Any","Any",'Fixture list'!W1465)&amp;M1465&amp;IF('by region'!$I$2="Any","Any",N1465)&amp;G1465</f>
        <v>AnyFlatAny45188</v>
      </c>
      <c r="E1465" s="5" t="e">
        <f>IF(I1465=#REF!,'Fixture list'!G1465,"")</f>
        <v>#REF!</v>
      </c>
      <c r="F1465" s="5" t="str">
        <f t="shared" si="179"/>
        <v>451883</v>
      </c>
      <c r="G1465" s="13">
        <v>45188</v>
      </c>
      <c r="H1465" s="14" t="s">
        <v>7</v>
      </c>
      <c r="I1465" s="14" t="s">
        <v>81</v>
      </c>
      <c r="J1465" s="14" t="s">
        <v>9</v>
      </c>
      <c r="K1465" s="14" t="s">
        <v>24</v>
      </c>
      <c r="L1465" s="14" t="s">
        <v>17</v>
      </c>
      <c r="M1465" s="14" t="s">
        <v>25</v>
      </c>
      <c r="N1465" s="14" t="s">
        <v>13</v>
      </c>
      <c r="O1465" s="14" t="s">
        <v>14</v>
      </c>
      <c r="P1465" s="14" t="s">
        <v>1261</v>
      </c>
      <c r="Q1465" s="12">
        <f t="shared" si="180"/>
        <v>1</v>
      </c>
      <c r="R1465" s="12" cm="1">
        <f t="array" ref="R1465">SUMPRODUCT(($G$2:$G$3117=G1465)*(Q1465&gt;$Q$2:$Q$3117))+1</f>
        <v>1</v>
      </c>
      <c r="S1465" s="12">
        <f t="shared" si="181"/>
        <v>101862</v>
      </c>
      <c r="T1465" cm="1">
        <f t="array" ref="T1465">SUMPRODUCT(($G$2:$G$3117=G1465)*(S1465&gt;$S$2:$S$3117))+1</f>
        <v>3</v>
      </c>
      <c r="U1465" t="str">
        <f t="shared" si="182"/>
        <v xml:space="preserve">YARMOUTH </v>
      </c>
      <c r="V1465">
        <v>0</v>
      </c>
      <c r="W1465" t="s">
        <v>17</v>
      </c>
      <c r="X1465">
        <f t="shared" si="183"/>
        <v>2023</v>
      </c>
    </row>
    <row r="1466" spans="1:25" x14ac:dyDescent="0.25">
      <c r="A1466" s="10" t="str">
        <f t="shared" si="176"/>
        <v/>
      </c>
      <c r="B1466" s="10" t="str">
        <f t="shared" si="177"/>
        <v/>
      </c>
      <c r="C1466" s="10" t="str">
        <f t="shared" si="178"/>
        <v>Afternoon45189</v>
      </c>
      <c r="D1466" s="5" t="str">
        <f>IF('by region'!$C$2="Any","Any",'Fixture list'!W1466)&amp;M1466&amp;IF('by region'!$I$2="Any","Any",N1466)&amp;G1466</f>
        <v>AnyFlatAny45189</v>
      </c>
      <c r="E1466" s="5" t="e">
        <f>IF(I1466=#REF!,'Fixture list'!G1466,"")</f>
        <v>#REF!</v>
      </c>
      <c r="F1466" s="5" t="str">
        <f t="shared" si="179"/>
        <v>451893</v>
      </c>
      <c r="G1466" s="13">
        <v>45189</v>
      </c>
      <c r="H1466" s="14" t="s">
        <v>27</v>
      </c>
      <c r="I1466" s="14" t="s">
        <v>81</v>
      </c>
      <c r="J1466" s="14" t="s">
        <v>9</v>
      </c>
      <c r="K1466" s="14" t="s">
        <v>24</v>
      </c>
      <c r="L1466" s="14" t="s">
        <v>11</v>
      </c>
      <c r="M1466" s="14" t="s">
        <v>25</v>
      </c>
      <c r="N1466" s="14" t="s">
        <v>13</v>
      </c>
      <c r="O1466" s="14" t="s">
        <v>14</v>
      </c>
      <c r="P1466" s="14" t="s">
        <v>1265</v>
      </c>
      <c r="Q1466" s="12">
        <f t="shared" si="180"/>
        <v>1</v>
      </c>
      <c r="R1466" s="12" cm="1">
        <f t="array" ref="R1466">SUMPRODUCT(($G$2:$G$3117=G1466)*(Q1466&gt;$Q$2:$Q$3117))+1</f>
        <v>1</v>
      </c>
      <c r="S1466" s="12">
        <f t="shared" si="181"/>
        <v>101863</v>
      </c>
      <c r="T1466" cm="1">
        <f t="array" ref="T1466">SUMPRODUCT(($G$2:$G$3117=G1466)*(S1466&gt;$S$2:$S$3117))+1</f>
        <v>3</v>
      </c>
      <c r="U1466" t="str">
        <f t="shared" si="182"/>
        <v xml:space="preserve">YARMOUTH </v>
      </c>
      <c r="V1466">
        <v>0</v>
      </c>
      <c r="W1466" t="s">
        <v>11</v>
      </c>
      <c r="X1466">
        <f t="shared" si="183"/>
        <v>2023</v>
      </c>
    </row>
    <row r="1467" spans="1:25" x14ac:dyDescent="0.25">
      <c r="A1467" s="10" t="str">
        <f t="shared" si="176"/>
        <v/>
      </c>
      <c r="B1467" s="10" t="str">
        <f t="shared" si="177"/>
        <v/>
      </c>
      <c r="C1467" s="10" t="str">
        <f t="shared" si="178"/>
        <v>Afternoon45190</v>
      </c>
      <c r="D1467" s="5" t="str">
        <f>IF('by region'!$C$2="Any","Any",'Fixture list'!W1467)&amp;M1467&amp;IF('by region'!$I$2="Any","Any",N1467)&amp;G1467</f>
        <v>AnyFlatAny45190</v>
      </c>
      <c r="E1467" s="5" t="e">
        <f>IF(I1467=#REF!,'Fixture list'!G1467,"")</f>
        <v>#REF!</v>
      </c>
      <c r="F1467" s="5" t="str">
        <f t="shared" si="179"/>
        <v>451903</v>
      </c>
      <c r="G1467" s="13">
        <v>45190</v>
      </c>
      <c r="H1467" s="14" t="s">
        <v>34</v>
      </c>
      <c r="I1467" s="14" t="s">
        <v>81</v>
      </c>
      <c r="J1467" s="14" t="s">
        <v>9</v>
      </c>
      <c r="K1467" s="14" t="s">
        <v>24</v>
      </c>
      <c r="L1467" s="14" t="s">
        <v>30</v>
      </c>
      <c r="M1467" s="14" t="s">
        <v>25</v>
      </c>
      <c r="N1467" s="14" t="s">
        <v>13</v>
      </c>
      <c r="O1467" s="14" t="s">
        <v>14</v>
      </c>
      <c r="P1467" s="14" t="s">
        <v>1270</v>
      </c>
      <c r="Q1467" s="12">
        <f t="shared" si="180"/>
        <v>1</v>
      </c>
      <c r="R1467" s="12" cm="1">
        <f t="array" ref="R1467">SUMPRODUCT(($G$2:$G$3117=G1467)*(Q1467&gt;$Q$2:$Q$3117))+1</f>
        <v>1</v>
      </c>
      <c r="S1467" s="12">
        <f t="shared" si="181"/>
        <v>101864</v>
      </c>
      <c r="T1467" cm="1">
        <f t="array" ref="T1467">SUMPRODUCT(($G$2:$G$3117=G1467)*(S1467&gt;$S$2:$S$3117))+1</f>
        <v>3</v>
      </c>
      <c r="U1467" t="str">
        <f t="shared" si="182"/>
        <v xml:space="preserve">YARMOUTH </v>
      </c>
      <c r="V1467">
        <v>0</v>
      </c>
      <c r="W1467" t="s">
        <v>19</v>
      </c>
      <c r="X1467">
        <f t="shared" si="183"/>
        <v>2023</v>
      </c>
    </row>
    <row r="1468" spans="1:25" x14ac:dyDescent="0.25">
      <c r="A1468" s="10" t="str">
        <f t="shared" si="176"/>
        <v/>
      </c>
      <c r="B1468" s="10" t="str">
        <f t="shared" si="177"/>
        <v/>
      </c>
      <c r="C1468" s="10" t="str">
        <f t="shared" si="178"/>
        <v>Afternoon45215</v>
      </c>
      <c r="D1468" s="5" t="str">
        <f>IF('by region'!$C$2="Any","Any",'Fixture list'!W1468)&amp;M1468&amp;IF('by region'!$I$2="Any","Any",N1468)&amp;G1468</f>
        <v>AnyFlatAny45215</v>
      </c>
      <c r="E1468" s="5" t="e">
        <f>IF(I1468=#REF!,'Fixture list'!G1468,"")</f>
        <v>#REF!</v>
      </c>
      <c r="F1468" s="5" t="str">
        <f t="shared" si="179"/>
        <v>452153</v>
      </c>
      <c r="G1468" s="13">
        <v>45215</v>
      </c>
      <c r="H1468" s="14" t="s">
        <v>42</v>
      </c>
      <c r="I1468" s="14" t="s">
        <v>81</v>
      </c>
      <c r="J1468" s="14" t="s">
        <v>9</v>
      </c>
      <c r="K1468" s="14" t="s">
        <v>24</v>
      </c>
      <c r="L1468" s="14" t="s">
        <v>30</v>
      </c>
      <c r="M1468" s="14" t="s">
        <v>25</v>
      </c>
      <c r="N1468" s="14" t="s">
        <v>13</v>
      </c>
      <c r="O1468" s="14" t="s">
        <v>14</v>
      </c>
      <c r="P1468" s="14" t="s">
        <v>1368</v>
      </c>
      <c r="Q1468" s="12">
        <f t="shared" si="180"/>
        <v>1</v>
      </c>
      <c r="R1468" s="12" cm="1">
        <f t="array" ref="R1468">SUMPRODUCT(($G$2:$G$3117=G1468)*(Q1468&gt;$Q$2:$Q$3117))+1</f>
        <v>1</v>
      </c>
      <c r="S1468" s="12">
        <f t="shared" si="181"/>
        <v>101865</v>
      </c>
      <c r="T1468" cm="1">
        <f t="array" ref="T1468">SUMPRODUCT(($G$2:$G$3117=G1468)*(S1468&gt;$S$2:$S$3117))+1</f>
        <v>3</v>
      </c>
      <c r="U1468" t="str">
        <f t="shared" si="182"/>
        <v xml:space="preserve">YARMOUTH </v>
      </c>
      <c r="V1468">
        <v>0</v>
      </c>
      <c r="W1468" t="s">
        <v>19</v>
      </c>
      <c r="X1468">
        <f t="shared" si="183"/>
        <v>2023</v>
      </c>
    </row>
    <row r="1469" spans="1:25" x14ac:dyDescent="0.25">
      <c r="A1469" s="10" t="str">
        <f t="shared" si="176"/>
        <v/>
      </c>
      <c r="B1469" s="10" t="str">
        <f t="shared" si="177"/>
        <v/>
      </c>
      <c r="C1469" s="10" t="str">
        <f t="shared" si="178"/>
        <v>Afternoon45223</v>
      </c>
      <c r="D1469" s="5" t="str">
        <f>IF('by region'!$C$2="Any","Any",'Fixture list'!W1469)&amp;M1469&amp;IF('by region'!$I$2="Any","Any",N1469)&amp;G1469</f>
        <v>AnyFlatAny45223</v>
      </c>
      <c r="E1469" s="5" t="e">
        <f>IF(I1469=#REF!,'Fixture list'!G1469,"")</f>
        <v>#REF!</v>
      </c>
      <c r="F1469" s="5" t="str">
        <f t="shared" si="179"/>
        <v>452233</v>
      </c>
      <c r="G1469" s="13">
        <v>45223</v>
      </c>
      <c r="H1469" s="14" t="s">
        <v>7</v>
      </c>
      <c r="I1469" s="14" t="s">
        <v>81</v>
      </c>
      <c r="J1469" s="14" t="s">
        <v>9</v>
      </c>
      <c r="K1469" s="14" t="s">
        <v>24</v>
      </c>
      <c r="L1469" s="14" t="s">
        <v>19</v>
      </c>
      <c r="M1469" s="14" t="s">
        <v>25</v>
      </c>
      <c r="N1469" s="14" t="s">
        <v>13</v>
      </c>
      <c r="O1469" s="14" t="s">
        <v>14</v>
      </c>
      <c r="P1469" s="14" t="s">
        <v>1400</v>
      </c>
      <c r="Q1469" s="12">
        <f t="shared" si="180"/>
        <v>1</v>
      </c>
      <c r="R1469" s="12" cm="1">
        <f t="array" ref="R1469">SUMPRODUCT(($G$2:$G$3117=G1469)*(Q1469&gt;$Q$2:$Q$3117))+1</f>
        <v>1</v>
      </c>
      <c r="S1469" s="12">
        <f t="shared" si="181"/>
        <v>110383</v>
      </c>
      <c r="T1469" cm="1">
        <f t="array" ref="T1469">SUMPRODUCT(($G$2:$G$3117=G1469)*(S1469&gt;$S$2:$S$3117))+1</f>
        <v>3</v>
      </c>
      <c r="U1469" t="str">
        <f t="shared" si="182"/>
        <v xml:space="preserve">YARMOUTH </v>
      </c>
      <c r="V1469">
        <v>0</v>
      </c>
      <c r="W1469" t="s">
        <v>17</v>
      </c>
      <c r="X1469">
        <f t="shared" si="183"/>
        <v>2023</v>
      </c>
    </row>
    <row r="1470" spans="1:25" x14ac:dyDescent="0.25">
      <c r="A1470" s="10" t="str">
        <f t="shared" si="176"/>
        <v/>
      </c>
      <c r="B1470" s="10" t="str">
        <f t="shared" si="177"/>
        <v/>
      </c>
      <c r="C1470" s="10" t="str">
        <f t="shared" si="178"/>
        <v>Afternoon45063</v>
      </c>
      <c r="D1470" s="5" t="str">
        <f>IF('by region'!$C$2="Any","Any",'Fixture list'!W1470)&amp;M1470&amp;IF('by region'!$I$2="Any","Any",N1470)&amp;G1470</f>
        <v>AnyFlatAny45063</v>
      </c>
      <c r="E1470" s="5" t="e">
        <f>IF(I1470=#REF!,'Fixture list'!G1470,"")</f>
        <v>#REF!</v>
      </c>
      <c r="F1470" s="5" t="str">
        <f t="shared" si="179"/>
        <v>450633</v>
      </c>
      <c r="G1470" s="13">
        <v>45063</v>
      </c>
      <c r="H1470" s="14" t="s">
        <v>27</v>
      </c>
      <c r="I1470" s="14" t="s">
        <v>90</v>
      </c>
      <c r="J1470" s="14" t="s">
        <v>9</v>
      </c>
      <c r="K1470" s="14" t="s">
        <v>10</v>
      </c>
      <c r="L1470" s="14" t="s">
        <v>11</v>
      </c>
      <c r="M1470" s="14" t="s">
        <v>25</v>
      </c>
      <c r="N1470" s="14" t="s">
        <v>13</v>
      </c>
      <c r="O1470" s="14" t="s">
        <v>14</v>
      </c>
      <c r="P1470" s="14" t="s">
        <v>683</v>
      </c>
      <c r="Q1470" s="12">
        <f t="shared" si="180"/>
        <v>1</v>
      </c>
      <c r="R1470" s="12" cm="1">
        <f t="array" ref="R1470">SUMPRODUCT(($G$2:$G$3117=G1470)*(Q1470&gt;$Q$2:$Q$3117))+1</f>
        <v>1</v>
      </c>
      <c r="S1470" s="12">
        <f t="shared" si="181"/>
        <v>101878</v>
      </c>
      <c r="T1470" cm="1">
        <f t="array" ref="T1470">SUMPRODUCT(($G$2:$G$3117=G1470)*(S1470&gt;$S$2:$S$3117))+1</f>
        <v>3</v>
      </c>
      <c r="U1470" t="str">
        <f t="shared" si="182"/>
        <v xml:space="preserve">YORK </v>
      </c>
      <c r="V1470">
        <v>0</v>
      </c>
      <c r="W1470" t="s">
        <v>19</v>
      </c>
      <c r="X1470">
        <f t="shared" si="183"/>
        <v>2023</v>
      </c>
    </row>
    <row r="1471" spans="1:25" x14ac:dyDescent="0.25">
      <c r="A1471" s="10" t="str">
        <f t="shared" si="176"/>
        <v/>
      </c>
      <c r="B1471" s="10" t="str">
        <f t="shared" si="177"/>
        <v/>
      </c>
      <c r="C1471" s="10" t="str">
        <f t="shared" si="178"/>
        <v>Afternoon45064</v>
      </c>
      <c r="D1471" s="5" t="str">
        <f>IF('by region'!$C$2="Any","Any",'Fixture list'!W1471)&amp;M1471&amp;IF('by region'!$I$2="Any","Any",N1471)&amp;G1471</f>
        <v>AnyFlatAny45064</v>
      </c>
      <c r="E1471" s="5" t="e">
        <f>IF(I1471=#REF!,'Fixture list'!G1471,"")</f>
        <v>#REF!</v>
      </c>
      <c r="F1471" s="5" t="str">
        <f t="shared" si="179"/>
        <v>450643</v>
      </c>
      <c r="G1471" s="13">
        <v>45064</v>
      </c>
      <c r="H1471" s="14" t="s">
        <v>34</v>
      </c>
      <c r="I1471" s="14" t="s">
        <v>90</v>
      </c>
      <c r="J1471" s="14" t="s">
        <v>9</v>
      </c>
      <c r="K1471" s="14" t="s">
        <v>10</v>
      </c>
      <c r="L1471" s="14" t="s">
        <v>11</v>
      </c>
      <c r="M1471" s="14" t="s">
        <v>25</v>
      </c>
      <c r="N1471" s="14" t="s">
        <v>13</v>
      </c>
      <c r="O1471" s="14" t="s">
        <v>14</v>
      </c>
      <c r="P1471" s="14" t="s">
        <v>689</v>
      </c>
      <c r="Q1471" s="12">
        <f t="shared" si="180"/>
        <v>1</v>
      </c>
      <c r="R1471" s="12" cm="1">
        <f t="array" ref="R1471">SUMPRODUCT(($G$2:$G$3117=G1471)*(Q1471&gt;$Q$2:$Q$3117))+1</f>
        <v>1</v>
      </c>
      <c r="S1471" s="12">
        <f t="shared" si="181"/>
        <v>101879</v>
      </c>
      <c r="T1471" cm="1">
        <f t="array" ref="T1471">SUMPRODUCT(($G$2:$G$3117=G1471)*(S1471&gt;$S$2:$S$3117))+1</f>
        <v>3</v>
      </c>
      <c r="U1471" t="str">
        <f t="shared" si="182"/>
        <v xml:space="preserve">YORK </v>
      </c>
      <c r="V1471">
        <v>1</v>
      </c>
      <c r="W1471" t="s">
        <v>17</v>
      </c>
      <c r="X1471">
        <f t="shared" si="183"/>
        <v>2023</v>
      </c>
    </row>
    <row r="1472" spans="1:25" x14ac:dyDescent="0.25">
      <c r="A1472" s="10" t="str">
        <f t="shared" si="176"/>
        <v/>
      </c>
      <c r="B1472" s="10" t="str">
        <f t="shared" si="177"/>
        <v/>
      </c>
      <c r="C1472" s="10" t="str">
        <f t="shared" si="178"/>
        <v>Afternoon45065</v>
      </c>
      <c r="D1472" s="5" t="str">
        <f>IF('by region'!$C$2="Any","Any",'Fixture list'!W1472)&amp;M1472&amp;IF('by region'!$I$2="Any","Any",N1472)&amp;G1472</f>
        <v>AnyFlatAny45065</v>
      </c>
      <c r="E1472" s="5" t="e">
        <f>IF(I1472=#REF!,'Fixture list'!G1472,"")</f>
        <v>#REF!</v>
      </c>
      <c r="F1472" s="5" t="str">
        <f t="shared" si="179"/>
        <v>450653</v>
      </c>
      <c r="G1472" s="13">
        <v>45065</v>
      </c>
      <c r="H1472" s="14" t="s">
        <v>35</v>
      </c>
      <c r="I1472" s="14" t="s">
        <v>90</v>
      </c>
      <c r="J1472" s="14" t="s">
        <v>9</v>
      </c>
      <c r="K1472" s="14" t="s">
        <v>10</v>
      </c>
      <c r="L1472" s="14" t="s">
        <v>11</v>
      </c>
      <c r="M1472" s="14" t="s">
        <v>25</v>
      </c>
      <c r="N1472" s="14" t="s">
        <v>13</v>
      </c>
      <c r="O1472" s="14" t="s">
        <v>14</v>
      </c>
      <c r="P1472" s="14" t="s">
        <v>695</v>
      </c>
      <c r="Q1472" s="12">
        <f t="shared" si="180"/>
        <v>1</v>
      </c>
      <c r="R1472" s="12" cm="1">
        <f t="array" ref="R1472">SUMPRODUCT(($G$2:$G$3117=G1472)*(Q1472&gt;$Q$2:$Q$3117))+1</f>
        <v>1</v>
      </c>
      <c r="S1472" s="12">
        <f t="shared" si="181"/>
        <v>101880</v>
      </c>
      <c r="T1472" cm="1">
        <f t="array" ref="T1472">SUMPRODUCT(($G$2:$G$3117=G1472)*(S1472&gt;$S$2:$S$3117))+1</f>
        <v>3</v>
      </c>
      <c r="U1472" t="str">
        <f t="shared" si="182"/>
        <v xml:space="preserve">YORK </v>
      </c>
      <c r="V1472">
        <v>1</v>
      </c>
      <c r="W1472" t="s">
        <v>17</v>
      </c>
      <c r="X1472">
        <f t="shared" si="183"/>
        <v>2023</v>
      </c>
    </row>
    <row r="1473" spans="1:24" x14ac:dyDescent="0.25">
      <c r="A1473" s="10" t="str">
        <f t="shared" si="176"/>
        <v/>
      </c>
      <c r="B1473" s="10" t="str">
        <f t="shared" si="177"/>
        <v/>
      </c>
      <c r="C1473" s="10" t="str">
        <f t="shared" si="178"/>
        <v>Afternoon45073</v>
      </c>
      <c r="D1473" s="5" t="str">
        <f>IF('by region'!$C$2="Any","Any",'Fixture list'!W1473)&amp;M1473&amp;IF('by region'!$I$2="Any","Any",N1473)&amp;G1473</f>
        <v>AnyFlatAny45073</v>
      </c>
      <c r="E1473" s="5" t="e">
        <f>IF(I1473=#REF!,'Fixture list'!G1473,"")</f>
        <v>#REF!</v>
      </c>
      <c r="F1473" s="5" t="str">
        <f t="shared" si="179"/>
        <v>450731</v>
      </c>
      <c r="G1473" s="13">
        <v>45073</v>
      </c>
      <c r="H1473" s="14" t="s">
        <v>37</v>
      </c>
      <c r="I1473" s="14" t="s">
        <v>90</v>
      </c>
      <c r="J1473" s="14" t="s">
        <v>9</v>
      </c>
      <c r="K1473" s="14" t="s">
        <v>10</v>
      </c>
      <c r="L1473" s="14" t="s">
        <v>11</v>
      </c>
      <c r="M1473" s="14" t="s">
        <v>25</v>
      </c>
      <c r="N1473" s="14" t="s">
        <v>13</v>
      </c>
      <c r="O1473" s="14" t="s">
        <v>14</v>
      </c>
      <c r="P1473" s="14" t="s">
        <v>734</v>
      </c>
      <c r="Q1473" s="12">
        <f t="shared" si="180"/>
        <v>1</v>
      </c>
      <c r="R1473" s="12" cm="1">
        <f t="array" ref="R1473">SUMPRODUCT(($G$2:$G$3117=G1473)*(Q1473&gt;$Q$2:$Q$3117))+1</f>
        <v>1</v>
      </c>
      <c r="S1473" s="12">
        <f t="shared" si="181"/>
        <v>100748</v>
      </c>
      <c r="T1473" cm="1">
        <f t="array" ref="T1473">SUMPRODUCT(($G$2:$G$3117=G1473)*(S1473&gt;$S$2:$S$3117))+1</f>
        <v>1</v>
      </c>
      <c r="U1473" t="str">
        <f t="shared" si="182"/>
        <v xml:space="preserve">YORK </v>
      </c>
      <c r="V1473">
        <v>0</v>
      </c>
      <c r="W1473" t="s">
        <v>19</v>
      </c>
      <c r="X1473">
        <f t="shared" si="183"/>
        <v>2023</v>
      </c>
    </row>
    <row r="1474" spans="1:24" x14ac:dyDescent="0.25">
      <c r="A1474" s="10" t="str">
        <f t="shared" ref="A1474:A1538" si="184">IF(YEAR(G1474)=2024,P1474,"")</f>
        <v/>
      </c>
      <c r="B1474" s="10" t="str">
        <f t="shared" ref="B1474:B1538" si="185">IF(YEAR(G1474)=2025,P1474,"")</f>
        <v/>
      </c>
      <c r="C1474" s="10" t="str">
        <f t="shared" ref="C1474:C1538" si="186">J1474&amp;G1474</f>
        <v>Afternoon45093</v>
      </c>
      <c r="D1474" s="5" t="str">
        <f>IF('by region'!$C$2="Any","Any",'Fixture list'!W1474)&amp;M1474&amp;IF('by region'!$I$2="Any","Any",N1474)&amp;G1474</f>
        <v>AnyFlatAny45093</v>
      </c>
      <c r="E1474" s="5" t="e">
        <f>IF(I1474=#REF!,'Fixture list'!G1474,"")</f>
        <v>#REF!</v>
      </c>
      <c r="F1474" s="5" t="str">
        <f t="shared" ref="F1474:F1537" si="187">G1474&amp;T1474</f>
        <v>450933</v>
      </c>
      <c r="G1474" s="13">
        <v>45093</v>
      </c>
      <c r="H1474" s="14" t="s">
        <v>35</v>
      </c>
      <c r="I1474" s="14" t="s">
        <v>90</v>
      </c>
      <c r="J1474" s="14" t="s">
        <v>9</v>
      </c>
      <c r="K1474" s="14" t="s">
        <v>10</v>
      </c>
      <c r="L1474" s="14" t="s">
        <v>11</v>
      </c>
      <c r="M1474" s="14" t="s">
        <v>25</v>
      </c>
      <c r="N1474" s="14" t="s">
        <v>13</v>
      </c>
      <c r="O1474" s="14" t="s">
        <v>14</v>
      </c>
      <c r="P1474" s="14" t="s">
        <v>828</v>
      </c>
      <c r="Q1474" s="12">
        <f t="shared" ref="Q1474:Q1537" si="188">IF(J1474="Afternoon",1,IF(J1474="Evening",2,IF(J1474="Floodlit",3,4)))</f>
        <v>1</v>
      </c>
      <c r="R1474" s="12" cm="1">
        <f t="array" ref="R1474">SUMPRODUCT(($G$2:$G$3117=G1474)*(Q1474&gt;$Q$2:$Q$3117))+1</f>
        <v>1</v>
      </c>
      <c r="S1474" s="12">
        <f t="shared" ref="S1474:S1537" si="189">(R1474*100000)+P1474</f>
        <v>101881</v>
      </c>
      <c r="T1474" cm="1">
        <f t="array" ref="T1474">SUMPRODUCT(($G$2:$G$3117=G1474)*(S1474&gt;$S$2:$S$3117))+1</f>
        <v>3</v>
      </c>
      <c r="U1474" t="str">
        <f t="shared" ref="U1474:U1487" si="190">_xlfn.CONCAT(IF(M1474="Flat",UPPER(I1474),I1474)," ",IF(J1474="Evening","†",IF(J1474="Floodlit","#","")))</f>
        <v xml:space="preserve">YORK </v>
      </c>
      <c r="V1474">
        <v>0</v>
      </c>
      <c r="W1474" t="s">
        <v>17</v>
      </c>
      <c r="X1474">
        <f t="shared" ref="X1474:X1531" si="191">YEAR(G1474)</f>
        <v>2023</v>
      </c>
    </row>
    <row r="1475" spans="1:24" x14ac:dyDescent="0.25">
      <c r="A1475" s="10" t="str">
        <f t="shared" si="184"/>
        <v/>
      </c>
      <c r="B1475" s="10" t="str">
        <f t="shared" si="185"/>
        <v/>
      </c>
      <c r="C1475" s="10" t="str">
        <f t="shared" si="186"/>
        <v>Afternoon45094</v>
      </c>
      <c r="D1475" s="5" t="str">
        <f>IF('by region'!$C$2="Any","Any",'Fixture list'!W1475)&amp;M1475&amp;IF('by region'!$I$2="Any","Any",N1475)&amp;G1475</f>
        <v>AnyFlatAny45094</v>
      </c>
      <c r="E1475" s="5" t="e">
        <f>IF(I1475=#REF!,'Fixture list'!G1475,"")</f>
        <v>#REF!</v>
      </c>
      <c r="F1475" s="5" t="str">
        <f t="shared" si="187"/>
        <v>450944</v>
      </c>
      <c r="G1475" s="13">
        <v>45094</v>
      </c>
      <c r="H1475" s="14" t="s">
        <v>37</v>
      </c>
      <c r="I1475" s="14" t="s">
        <v>90</v>
      </c>
      <c r="J1475" s="14" t="s">
        <v>9</v>
      </c>
      <c r="K1475" s="14" t="s">
        <v>10</v>
      </c>
      <c r="L1475" s="14" t="s">
        <v>11</v>
      </c>
      <c r="M1475" s="14" t="s">
        <v>25</v>
      </c>
      <c r="N1475" s="14" t="s">
        <v>13</v>
      </c>
      <c r="O1475" s="14" t="s">
        <v>14</v>
      </c>
      <c r="P1475" s="14" t="s">
        <v>834</v>
      </c>
      <c r="Q1475" s="12">
        <f t="shared" si="188"/>
        <v>1</v>
      </c>
      <c r="R1475" s="12" cm="1">
        <f t="array" ref="R1475">SUMPRODUCT(($G$2:$G$3117=G1475)*(Q1475&gt;$Q$2:$Q$3117))+1</f>
        <v>1</v>
      </c>
      <c r="S1475" s="12">
        <f t="shared" si="189"/>
        <v>101882</v>
      </c>
      <c r="T1475" cm="1">
        <f t="array" ref="T1475">SUMPRODUCT(($G$2:$G$3117=G1475)*(S1475&gt;$S$2:$S$3117))+1</f>
        <v>4</v>
      </c>
      <c r="U1475" t="str">
        <f t="shared" si="190"/>
        <v xml:space="preserve">YORK </v>
      </c>
      <c r="V1475">
        <v>0</v>
      </c>
      <c r="W1475" t="s">
        <v>17</v>
      </c>
      <c r="X1475">
        <f t="shared" si="191"/>
        <v>2023</v>
      </c>
    </row>
    <row r="1476" spans="1:24" x14ac:dyDescent="0.25">
      <c r="A1476" s="10" t="str">
        <f t="shared" si="184"/>
        <v/>
      </c>
      <c r="B1476" s="10" t="str">
        <f t="shared" si="185"/>
        <v/>
      </c>
      <c r="C1476" s="10" t="str">
        <f t="shared" si="186"/>
        <v>Afternoon45121</v>
      </c>
      <c r="D1476" s="5" t="str">
        <f>IF('by region'!$C$2="Any","Any",'Fixture list'!W1476)&amp;M1476&amp;IF('by region'!$I$2="Any","Any",N1476)&amp;G1476</f>
        <v>AnyFlatAny45121</v>
      </c>
      <c r="E1476" s="5" t="e">
        <f>IF(I1476=#REF!,'Fixture list'!G1476,"")</f>
        <v>#REF!</v>
      </c>
      <c r="F1476" s="5" t="str">
        <f t="shared" si="187"/>
        <v>451213</v>
      </c>
      <c r="G1476" s="13">
        <v>45121</v>
      </c>
      <c r="H1476" s="14" t="s">
        <v>35</v>
      </c>
      <c r="I1476" s="14" t="s">
        <v>90</v>
      </c>
      <c r="J1476" s="14" t="s">
        <v>9</v>
      </c>
      <c r="K1476" s="14" t="s">
        <v>10</v>
      </c>
      <c r="L1476" s="14" t="s">
        <v>11</v>
      </c>
      <c r="M1476" s="14" t="s">
        <v>25</v>
      </c>
      <c r="N1476" s="14" t="s">
        <v>13</v>
      </c>
      <c r="O1476" s="14" t="s">
        <v>14</v>
      </c>
      <c r="P1476" s="14" t="s">
        <v>963</v>
      </c>
      <c r="Q1476" s="12">
        <f t="shared" si="188"/>
        <v>1</v>
      </c>
      <c r="R1476" s="12" cm="1">
        <f t="array" ref="R1476">SUMPRODUCT(($G$2:$G$3117=G1476)*(Q1476&gt;$Q$2:$Q$3117))+1</f>
        <v>1</v>
      </c>
      <c r="S1476" s="12">
        <f t="shared" si="189"/>
        <v>101883</v>
      </c>
      <c r="T1476" cm="1">
        <f t="array" ref="T1476">SUMPRODUCT(($G$2:$G$3117=G1476)*(S1476&gt;$S$2:$S$3117))+1</f>
        <v>3</v>
      </c>
      <c r="U1476" t="str">
        <f t="shared" si="190"/>
        <v xml:space="preserve">YORK </v>
      </c>
      <c r="V1476">
        <v>0</v>
      </c>
      <c r="W1476" t="s">
        <v>19</v>
      </c>
      <c r="X1476">
        <f t="shared" si="191"/>
        <v>2023</v>
      </c>
    </row>
    <row r="1477" spans="1:24" x14ac:dyDescent="0.25">
      <c r="A1477" s="10" t="str">
        <f t="shared" si="184"/>
        <v/>
      </c>
      <c r="B1477" s="10" t="str">
        <f t="shared" si="185"/>
        <v/>
      </c>
      <c r="C1477" s="10" t="str">
        <f t="shared" si="186"/>
        <v>Afternoon45122</v>
      </c>
      <c r="D1477" s="5" t="str">
        <f>IF('by region'!$C$2="Any","Any",'Fixture list'!W1477)&amp;M1477&amp;IF('by region'!$I$2="Any","Any",N1477)&amp;G1477</f>
        <v>AnyFlatAny45122</v>
      </c>
      <c r="E1477" s="5" t="e">
        <f>IF(I1477=#REF!,'Fixture list'!G1477,"")</f>
        <v>#REF!</v>
      </c>
      <c r="F1477" s="5" t="str">
        <f t="shared" si="187"/>
        <v>451224</v>
      </c>
      <c r="G1477" s="13">
        <v>45122</v>
      </c>
      <c r="H1477" s="14" t="s">
        <v>37</v>
      </c>
      <c r="I1477" s="14" t="s">
        <v>90</v>
      </c>
      <c r="J1477" s="14" t="s">
        <v>9</v>
      </c>
      <c r="K1477" s="14" t="s">
        <v>10</v>
      </c>
      <c r="L1477" s="14" t="s">
        <v>11</v>
      </c>
      <c r="M1477" s="14" t="s">
        <v>25</v>
      </c>
      <c r="N1477" s="14" t="s">
        <v>13</v>
      </c>
      <c r="O1477" s="14" t="s">
        <v>14</v>
      </c>
      <c r="P1477" s="14" t="s">
        <v>969</v>
      </c>
      <c r="Q1477" s="12">
        <f t="shared" si="188"/>
        <v>1</v>
      </c>
      <c r="R1477" s="12" cm="1">
        <f t="array" ref="R1477">SUMPRODUCT(($G$2:$G$3117=G1477)*(Q1477&gt;$Q$2:$Q$3117))+1</f>
        <v>1</v>
      </c>
      <c r="S1477" s="12">
        <f t="shared" si="189"/>
        <v>101884</v>
      </c>
      <c r="T1477" cm="1">
        <f t="array" ref="T1477">SUMPRODUCT(($G$2:$G$3117=G1477)*(S1477&gt;$S$2:$S$3117))+1</f>
        <v>4</v>
      </c>
      <c r="U1477" t="str">
        <f t="shared" si="190"/>
        <v xml:space="preserve">YORK </v>
      </c>
      <c r="V1477">
        <v>0</v>
      </c>
      <c r="W1477" t="s">
        <v>17</v>
      </c>
      <c r="X1477">
        <f t="shared" si="191"/>
        <v>2023</v>
      </c>
    </row>
    <row r="1478" spans="1:24" x14ac:dyDescent="0.25">
      <c r="A1478" s="10" t="str">
        <f t="shared" si="184"/>
        <v/>
      </c>
      <c r="B1478" s="10" t="str">
        <f t="shared" si="185"/>
        <v/>
      </c>
      <c r="C1478" s="10" t="str">
        <f t="shared" si="186"/>
        <v>Evening45135</v>
      </c>
      <c r="D1478" s="5" t="str">
        <f>IF('by region'!$C$2="Any","Any",'Fixture list'!W1478)&amp;M1478&amp;IF('by region'!$I$2="Any","Any",N1478)&amp;G1478</f>
        <v>AnyFlatAny45135</v>
      </c>
      <c r="E1478" s="5" t="e">
        <f>IF(I1478=#REF!,'Fixture list'!G1478,"")</f>
        <v>#REF!</v>
      </c>
      <c r="F1478" s="5" t="str">
        <f t="shared" si="187"/>
        <v>451356</v>
      </c>
      <c r="G1478" s="13">
        <v>45135</v>
      </c>
      <c r="H1478" s="14" t="s">
        <v>35</v>
      </c>
      <c r="I1478" s="14" t="s">
        <v>90</v>
      </c>
      <c r="J1478" s="14" t="s">
        <v>80</v>
      </c>
      <c r="K1478" s="14" t="s">
        <v>10</v>
      </c>
      <c r="L1478" s="14" t="s">
        <v>11</v>
      </c>
      <c r="M1478" s="14" t="s">
        <v>25</v>
      </c>
      <c r="N1478" s="14" t="s">
        <v>13</v>
      </c>
      <c r="O1478" s="14" t="s">
        <v>14</v>
      </c>
      <c r="P1478" s="14" t="s">
        <v>1028</v>
      </c>
      <c r="Q1478" s="12">
        <f t="shared" si="188"/>
        <v>2</v>
      </c>
      <c r="R1478" s="12" cm="1">
        <f t="array" ref="R1478">SUMPRODUCT(($G$2:$G$3117=G1478)*(Q1478&gt;$Q$2:$Q$3117))+1</f>
        <v>4</v>
      </c>
      <c r="S1478" s="12">
        <f t="shared" si="189"/>
        <v>412764</v>
      </c>
      <c r="T1478" cm="1">
        <f t="array" ref="T1478">SUMPRODUCT(($G$2:$G$3117=G1478)*(S1478&gt;$S$2:$S$3117))+1</f>
        <v>6</v>
      </c>
      <c r="U1478" t="str">
        <f t="shared" si="190"/>
        <v>YORK †</v>
      </c>
      <c r="V1478">
        <v>0</v>
      </c>
      <c r="W1478" t="s">
        <v>17</v>
      </c>
      <c r="X1478">
        <f t="shared" si="191"/>
        <v>2023</v>
      </c>
    </row>
    <row r="1479" spans="1:24" x14ac:dyDescent="0.25">
      <c r="A1479" s="10" t="str">
        <f t="shared" si="184"/>
        <v/>
      </c>
      <c r="B1479" s="10" t="str">
        <f t="shared" si="185"/>
        <v/>
      </c>
      <c r="C1479" s="10" t="str">
        <f t="shared" si="186"/>
        <v>Afternoon45136</v>
      </c>
      <c r="D1479" s="5" t="str">
        <f>IF('by region'!$C$2="Any","Any",'Fixture list'!W1479)&amp;M1479&amp;IF('by region'!$I$2="Any","Any",N1479)&amp;G1479</f>
        <v>AnyFlatAny45136</v>
      </c>
      <c r="E1479" s="5" t="e">
        <f>IF(I1479=#REF!,'Fixture list'!G1479,"")</f>
        <v>#REF!</v>
      </c>
      <c r="F1479" s="5" t="str">
        <f t="shared" si="187"/>
        <v>451364</v>
      </c>
      <c r="G1479" s="13">
        <v>45136</v>
      </c>
      <c r="H1479" s="14" t="s">
        <v>37</v>
      </c>
      <c r="I1479" s="14" t="s">
        <v>90</v>
      </c>
      <c r="J1479" s="14" t="s">
        <v>9</v>
      </c>
      <c r="K1479" s="14" t="s">
        <v>10</v>
      </c>
      <c r="L1479" s="14" t="s">
        <v>11</v>
      </c>
      <c r="M1479" s="14" t="s">
        <v>25</v>
      </c>
      <c r="N1479" s="14" t="s">
        <v>13</v>
      </c>
      <c r="O1479" s="14" t="s">
        <v>14</v>
      </c>
      <c r="P1479" s="14" t="s">
        <v>1035</v>
      </c>
      <c r="Q1479" s="12">
        <f t="shared" si="188"/>
        <v>1</v>
      </c>
      <c r="R1479" s="12" cm="1">
        <f t="array" ref="R1479">SUMPRODUCT(($G$2:$G$3117=G1479)*(Q1479&gt;$Q$2:$Q$3117))+1</f>
        <v>1</v>
      </c>
      <c r="S1479" s="12">
        <f t="shared" si="189"/>
        <v>101891</v>
      </c>
      <c r="T1479" cm="1">
        <f t="array" ref="T1479">SUMPRODUCT(($G$2:$G$3117=G1479)*(S1479&gt;$S$2:$S$3117))+1</f>
        <v>4</v>
      </c>
      <c r="U1479" t="str">
        <f t="shared" si="190"/>
        <v xml:space="preserve">YORK </v>
      </c>
      <c r="V1479">
        <v>0</v>
      </c>
      <c r="W1479" t="s">
        <v>19</v>
      </c>
      <c r="X1479">
        <f t="shared" si="191"/>
        <v>2023</v>
      </c>
    </row>
    <row r="1480" spans="1:24" x14ac:dyDescent="0.25">
      <c r="A1480" s="10" t="str">
        <f t="shared" si="184"/>
        <v/>
      </c>
      <c r="B1480" s="10" t="str">
        <f t="shared" si="185"/>
        <v/>
      </c>
      <c r="C1480" s="10" t="str">
        <f t="shared" si="186"/>
        <v>Afternoon45161</v>
      </c>
      <c r="D1480" s="5" t="str">
        <f>IF('by region'!$C$2="Any","Any",'Fixture list'!W1480)&amp;M1480&amp;IF('by region'!$I$2="Any","Any",N1480)&amp;G1480</f>
        <v>AnyFlatAny45161</v>
      </c>
      <c r="E1480" s="5" t="e">
        <f>IF(I1480=#REF!,'Fixture list'!G1480,"")</f>
        <v>#REF!</v>
      </c>
      <c r="F1480" s="5" t="str">
        <f t="shared" si="187"/>
        <v>451612</v>
      </c>
      <c r="G1480" s="13">
        <v>45161</v>
      </c>
      <c r="H1480" s="14" t="s">
        <v>27</v>
      </c>
      <c r="I1480" s="14" t="s">
        <v>90</v>
      </c>
      <c r="J1480" s="14" t="s">
        <v>9</v>
      </c>
      <c r="K1480" s="14" t="s">
        <v>10</v>
      </c>
      <c r="L1480" s="14" t="s">
        <v>19</v>
      </c>
      <c r="M1480" s="14" t="s">
        <v>25</v>
      </c>
      <c r="N1480" s="14" t="s">
        <v>13</v>
      </c>
      <c r="O1480" s="14" t="s">
        <v>14</v>
      </c>
      <c r="P1480" s="14" t="s">
        <v>1145</v>
      </c>
      <c r="Q1480" s="12">
        <f t="shared" si="188"/>
        <v>1</v>
      </c>
      <c r="R1480" s="12" cm="1">
        <f t="array" ref="R1480">SUMPRODUCT(($G$2:$G$3117=G1480)*(Q1480&gt;$Q$2:$Q$3117))+1</f>
        <v>1</v>
      </c>
      <c r="S1480" s="12">
        <f t="shared" si="189"/>
        <v>101885</v>
      </c>
      <c r="T1480" cm="1">
        <f t="array" ref="T1480">SUMPRODUCT(($G$2:$G$3117=G1480)*(S1480&gt;$S$2:$S$3117))+1</f>
        <v>2</v>
      </c>
      <c r="U1480" t="str">
        <f t="shared" si="190"/>
        <v xml:space="preserve">YORK </v>
      </c>
      <c r="V1480">
        <v>0</v>
      </c>
      <c r="W1480" t="s">
        <v>17</v>
      </c>
      <c r="X1480">
        <f t="shared" si="191"/>
        <v>2023</v>
      </c>
    </row>
    <row r="1481" spans="1:24" x14ac:dyDescent="0.25">
      <c r="A1481" s="10" t="str">
        <f t="shared" si="184"/>
        <v/>
      </c>
      <c r="B1481" s="10" t="str">
        <f t="shared" si="185"/>
        <v/>
      </c>
      <c r="C1481" s="10" t="str">
        <f t="shared" si="186"/>
        <v>Afternoon45162</v>
      </c>
      <c r="D1481" s="5" t="str">
        <f>IF('by region'!$C$2="Any","Any",'Fixture list'!W1481)&amp;M1481&amp;IF('by region'!$I$2="Any","Any",N1481)&amp;G1481</f>
        <v>AnyFlatAny45162</v>
      </c>
      <c r="E1481" s="5" t="e">
        <f>IF(I1481=#REF!,'Fixture list'!G1481,"")</f>
        <v>#REF!</v>
      </c>
      <c r="F1481" s="5" t="str">
        <f t="shared" si="187"/>
        <v>451623</v>
      </c>
      <c r="G1481" s="13">
        <v>45162</v>
      </c>
      <c r="H1481" s="14" t="s">
        <v>34</v>
      </c>
      <c r="I1481" s="14" t="s">
        <v>90</v>
      </c>
      <c r="J1481" s="14" t="s">
        <v>9</v>
      </c>
      <c r="K1481" s="14" t="s">
        <v>10</v>
      </c>
      <c r="L1481" s="14" t="s">
        <v>17</v>
      </c>
      <c r="M1481" s="14" t="s">
        <v>25</v>
      </c>
      <c r="N1481" s="14" t="s">
        <v>13</v>
      </c>
      <c r="O1481" s="14" t="s">
        <v>14</v>
      </c>
      <c r="P1481" s="14" t="s">
        <v>1149</v>
      </c>
      <c r="Q1481" s="12">
        <f t="shared" si="188"/>
        <v>1</v>
      </c>
      <c r="R1481" s="12" cm="1">
        <f t="array" ref="R1481">SUMPRODUCT(($G$2:$G$3117=G1481)*(Q1481&gt;$Q$2:$Q$3117))+1</f>
        <v>1</v>
      </c>
      <c r="S1481" s="12">
        <f t="shared" si="189"/>
        <v>101886</v>
      </c>
      <c r="T1481" cm="1">
        <f t="array" ref="T1481">SUMPRODUCT(($G$2:$G$3117=G1481)*(S1481&gt;$S$2:$S$3117))+1</f>
        <v>3</v>
      </c>
      <c r="U1481" t="str">
        <f t="shared" si="190"/>
        <v xml:space="preserve">YORK </v>
      </c>
      <c r="V1481">
        <v>0</v>
      </c>
      <c r="W1481" t="s">
        <v>17</v>
      </c>
      <c r="X1481">
        <f t="shared" si="191"/>
        <v>2023</v>
      </c>
    </row>
    <row r="1482" spans="1:24" x14ac:dyDescent="0.25">
      <c r="A1482" s="10" t="str">
        <f t="shared" si="184"/>
        <v/>
      </c>
      <c r="B1482" s="10" t="str">
        <f t="shared" si="185"/>
        <v/>
      </c>
      <c r="C1482" s="10" t="str">
        <f t="shared" si="186"/>
        <v>Afternoon45163</v>
      </c>
      <c r="D1482" s="5" t="str">
        <f>IF('by region'!$C$2="Any","Any",'Fixture list'!W1482)&amp;M1482&amp;IF('by region'!$I$2="Any","Any",N1482)&amp;G1482</f>
        <v>AnyFlatAny45163</v>
      </c>
      <c r="E1482" s="5" t="e">
        <f>IF(I1482=#REF!,'Fixture list'!G1482,"")</f>
        <v>#REF!</v>
      </c>
      <c r="F1482" s="5" t="str">
        <f t="shared" si="187"/>
        <v>451632</v>
      </c>
      <c r="G1482" s="13">
        <v>45163</v>
      </c>
      <c r="H1482" s="14" t="s">
        <v>35</v>
      </c>
      <c r="I1482" s="14" t="s">
        <v>90</v>
      </c>
      <c r="J1482" s="14" t="s">
        <v>9</v>
      </c>
      <c r="K1482" s="14" t="s">
        <v>10</v>
      </c>
      <c r="L1482" s="14" t="s">
        <v>19</v>
      </c>
      <c r="M1482" s="14" t="s">
        <v>25</v>
      </c>
      <c r="N1482" s="14" t="s">
        <v>13</v>
      </c>
      <c r="O1482" s="14" t="s">
        <v>14</v>
      </c>
      <c r="P1482" s="14" t="s">
        <v>1155</v>
      </c>
      <c r="Q1482" s="12">
        <f t="shared" si="188"/>
        <v>1</v>
      </c>
      <c r="R1482" s="12" cm="1">
        <f t="array" ref="R1482">SUMPRODUCT(($G$2:$G$3117=G1482)*(Q1482&gt;$Q$2:$Q$3117))+1</f>
        <v>1</v>
      </c>
      <c r="S1482" s="12">
        <f t="shared" si="189"/>
        <v>101887</v>
      </c>
      <c r="T1482" cm="1">
        <f t="array" ref="T1482">SUMPRODUCT(($G$2:$G$3117=G1482)*(S1482&gt;$S$2:$S$3117))+1</f>
        <v>2</v>
      </c>
      <c r="U1482" t="str">
        <f t="shared" si="190"/>
        <v xml:space="preserve">YORK </v>
      </c>
      <c r="V1482">
        <v>0</v>
      </c>
      <c r="W1482" t="s">
        <v>19</v>
      </c>
      <c r="X1482">
        <f t="shared" si="191"/>
        <v>2023</v>
      </c>
    </row>
    <row r="1483" spans="1:24" x14ac:dyDescent="0.25">
      <c r="A1483" s="10" t="str">
        <f t="shared" si="184"/>
        <v/>
      </c>
      <c r="B1483" s="10" t="str">
        <f t="shared" si="185"/>
        <v/>
      </c>
      <c r="C1483" s="10" t="str">
        <f t="shared" si="186"/>
        <v>Afternoon45164</v>
      </c>
      <c r="D1483" s="5" t="str">
        <f>IF('by region'!$C$2="Any","Any",'Fixture list'!W1483)&amp;M1483&amp;IF('by region'!$I$2="Any","Any",N1483)&amp;G1483</f>
        <v>AnyFlatAny45164</v>
      </c>
      <c r="E1483" s="5" t="e">
        <f>IF(I1483=#REF!,'Fixture list'!G1483,"")</f>
        <v>#REF!</v>
      </c>
      <c r="F1483" s="5" t="str">
        <f t="shared" si="187"/>
        <v>451644</v>
      </c>
      <c r="G1483" s="13">
        <v>45164</v>
      </c>
      <c r="H1483" s="14" t="s">
        <v>37</v>
      </c>
      <c r="I1483" s="14" t="s">
        <v>90</v>
      </c>
      <c r="J1483" s="14" t="s">
        <v>9</v>
      </c>
      <c r="K1483" s="14" t="s">
        <v>10</v>
      </c>
      <c r="L1483" s="14" t="s">
        <v>11</v>
      </c>
      <c r="M1483" s="14" t="s">
        <v>25</v>
      </c>
      <c r="N1483" s="14" t="s">
        <v>13</v>
      </c>
      <c r="O1483" s="14" t="s">
        <v>14</v>
      </c>
      <c r="P1483" s="14" t="s">
        <v>1160</v>
      </c>
      <c r="Q1483" s="12">
        <f t="shared" si="188"/>
        <v>1</v>
      </c>
      <c r="R1483" s="12" cm="1">
        <f t="array" ref="R1483">SUMPRODUCT(($G$2:$G$3117=G1483)*(Q1483&gt;$Q$2:$Q$3117))+1</f>
        <v>1</v>
      </c>
      <c r="S1483" s="12">
        <f t="shared" si="189"/>
        <v>101889</v>
      </c>
      <c r="T1483" cm="1">
        <f t="array" ref="T1483">SUMPRODUCT(($G$2:$G$3117=G1483)*(S1483&gt;$S$2:$S$3117))+1</f>
        <v>4</v>
      </c>
      <c r="U1483" t="str">
        <f t="shared" si="190"/>
        <v xml:space="preserve">YORK </v>
      </c>
      <c r="V1483">
        <v>0</v>
      </c>
      <c r="W1483" t="s">
        <v>17</v>
      </c>
      <c r="X1483">
        <f t="shared" si="191"/>
        <v>2023</v>
      </c>
    </row>
    <row r="1484" spans="1:24" x14ac:dyDescent="0.25">
      <c r="A1484" s="10" t="str">
        <f t="shared" si="184"/>
        <v/>
      </c>
      <c r="B1484" s="10" t="str">
        <f t="shared" si="185"/>
        <v/>
      </c>
      <c r="C1484" s="10" t="str">
        <f t="shared" si="186"/>
        <v>Afternoon45179</v>
      </c>
      <c r="D1484" s="5" t="str">
        <f>IF('by region'!$C$2="Any","Any",'Fixture list'!W1484)&amp;M1484&amp;IF('by region'!$I$2="Any","Any",N1484)&amp;G1484</f>
        <v>AnyFlatAny45179</v>
      </c>
      <c r="E1484" s="5" t="e">
        <f>IF(I1484=#REF!,'Fixture list'!G1484,"")</f>
        <v>#REF!</v>
      </c>
      <c r="F1484" s="5" t="str">
        <f t="shared" si="187"/>
        <v>451792</v>
      </c>
      <c r="G1484" s="13">
        <v>45179</v>
      </c>
      <c r="H1484" s="14" t="s">
        <v>40</v>
      </c>
      <c r="I1484" s="14" t="s">
        <v>90</v>
      </c>
      <c r="J1484" s="14" t="s">
        <v>9</v>
      </c>
      <c r="K1484" s="14" t="s">
        <v>10</v>
      </c>
      <c r="L1484" s="14" t="s">
        <v>19</v>
      </c>
      <c r="M1484" s="14" t="s">
        <v>25</v>
      </c>
      <c r="N1484" s="14" t="s">
        <v>13</v>
      </c>
      <c r="O1484" s="14" t="s">
        <v>14</v>
      </c>
      <c r="P1484" s="14" t="s">
        <v>1226</v>
      </c>
      <c r="Q1484" s="12">
        <f t="shared" si="188"/>
        <v>1</v>
      </c>
      <c r="R1484" s="12" cm="1">
        <f t="array" ref="R1484">SUMPRODUCT(($G$2:$G$3117=G1484)*(Q1484&gt;$Q$2:$Q$3117))+1</f>
        <v>1</v>
      </c>
      <c r="S1484" s="12">
        <f t="shared" si="189"/>
        <v>101888</v>
      </c>
      <c r="T1484" cm="1">
        <f t="array" ref="T1484">SUMPRODUCT(($G$2:$G$3117=G1484)*(S1484&gt;$S$2:$S$3117))+1</f>
        <v>2</v>
      </c>
      <c r="U1484" t="str">
        <f t="shared" si="190"/>
        <v xml:space="preserve">YORK </v>
      </c>
      <c r="V1484">
        <v>0</v>
      </c>
      <c r="W1484" t="s">
        <v>17</v>
      </c>
      <c r="X1484">
        <f t="shared" si="191"/>
        <v>2023</v>
      </c>
    </row>
    <row r="1485" spans="1:24" x14ac:dyDescent="0.25">
      <c r="A1485" s="10" t="str">
        <f t="shared" si="184"/>
        <v/>
      </c>
      <c r="B1485" s="10" t="str">
        <f t="shared" si="185"/>
        <v/>
      </c>
      <c r="C1485" s="10" t="str">
        <f t="shared" si="186"/>
        <v>Afternoon45192</v>
      </c>
      <c r="D1485" s="5" t="str">
        <f>IF('by region'!$C$2="Any","Any",'Fixture list'!W1485)&amp;M1485&amp;IF('by region'!$I$2="Any","Any",N1485)&amp;G1485</f>
        <v>AnyFlatAny45192</v>
      </c>
      <c r="E1485" s="5" t="e">
        <f>IF(I1485=#REF!,'Fixture list'!G1485,"")</f>
        <v>#REF!</v>
      </c>
      <c r="F1485" s="5" t="str">
        <f t="shared" si="187"/>
        <v>451926</v>
      </c>
      <c r="G1485" s="13">
        <v>45192</v>
      </c>
      <c r="H1485" s="14" t="s">
        <v>37</v>
      </c>
      <c r="I1485" s="14" t="s">
        <v>90</v>
      </c>
      <c r="J1485" s="14" t="s">
        <v>9</v>
      </c>
      <c r="K1485" s="14" t="s">
        <v>10</v>
      </c>
      <c r="L1485" s="14" t="s">
        <v>11</v>
      </c>
      <c r="M1485" s="14" t="s">
        <v>25</v>
      </c>
      <c r="N1485" s="14" t="s">
        <v>13</v>
      </c>
      <c r="O1485" s="14" t="s">
        <v>21</v>
      </c>
      <c r="P1485" s="14" t="s">
        <v>1280</v>
      </c>
      <c r="Q1485" s="12">
        <f t="shared" si="188"/>
        <v>1</v>
      </c>
      <c r="R1485" s="12" cm="1">
        <f t="array" ref="R1485">SUMPRODUCT(($G$2:$G$3117=G1485)*(Q1485&gt;$Q$2:$Q$3117))+1</f>
        <v>1</v>
      </c>
      <c r="S1485" s="12">
        <f t="shared" si="189"/>
        <v>988010</v>
      </c>
      <c r="T1485" cm="1">
        <f t="array" ref="T1485">SUMPRODUCT(($G$2:$G$3117=G1485)*(S1485&gt;$S$2:$S$3117))+1</f>
        <v>6</v>
      </c>
      <c r="U1485" t="str">
        <f t="shared" si="190"/>
        <v xml:space="preserve">YORK </v>
      </c>
      <c r="V1485">
        <v>0</v>
      </c>
      <c r="W1485" t="s">
        <v>19</v>
      </c>
      <c r="X1485">
        <f t="shared" si="191"/>
        <v>2023</v>
      </c>
    </row>
    <row r="1486" spans="1:24" x14ac:dyDescent="0.25">
      <c r="A1486" s="10" t="str">
        <f t="shared" si="184"/>
        <v/>
      </c>
      <c r="B1486" s="10" t="str">
        <f t="shared" si="185"/>
        <v/>
      </c>
      <c r="C1486" s="10" t="str">
        <f t="shared" si="186"/>
        <v>Afternoon45212</v>
      </c>
      <c r="D1486" s="5" t="str">
        <f>IF('by region'!$C$2="Any","Any",'Fixture list'!W1486)&amp;M1486&amp;IF('by region'!$I$2="Any","Any",N1486)&amp;G1486</f>
        <v>AnyFlatAny45212</v>
      </c>
      <c r="E1486" s="5" t="e">
        <f>IF(I1486=#REF!,'Fixture list'!G1486,"")</f>
        <v>#REF!</v>
      </c>
      <c r="F1486" s="5" t="str">
        <f t="shared" si="187"/>
        <v>452122</v>
      </c>
      <c r="G1486" s="13">
        <v>45212</v>
      </c>
      <c r="H1486" s="14" t="s">
        <v>35</v>
      </c>
      <c r="I1486" s="14" t="s">
        <v>90</v>
      </c>
      <c r="J1486" s="14" t="s">
        <v>9</v>
      </c>
      <c r="K1486" s="14" t="s">
        <v>10</v>
      </c>
      <c r="L1486" s="14" t="s">
        <v>19</v>
      </c>
      <c r="M1486" s="14" t="s">
        <v>25</v>
      </c>
      <c r="N1486" s="14" t="s">
        <v>13</v>
      </c>
      <c r="O1486" s="14" t="s">
        <v>14</v>
      </c>
      <c r="P1486" s="14" t="s">
        <v>1356</v>
      </c>
      <c r="Q1486" s="12">
        <f t="shared" si="188"/>
        <v>1</v>
      </c>
      <c r="R1486" s="12" cm="1">
        <f t="array" ref="R1486">SUMPRODUCT(($G$2:$G$3117=G1486)*(Q1486&gt;$Q$2:$Q$3117))+1</f>
        <v>1</v>
      </c>
      <c r="S1486" s="12">
        <f t="shared" si="189"/>
        <v>101890</v>
      </c>
      <c r="T1486" cm="1">
        <f t="array" ref="T1486">SUMPRODUCT(($G$2:$G$3117=G1486)*(S1486&gt;$S$2:$S$3117))+1</f>
        <v>2</v>
      </c>
      <c r="U1486" t="str">
        <f t="shared" si="190"/>
        <v xml:space="preserve">YORK </v>
      </c>
      <c r="V1486">
        <v>0</v>
      </c>
      <c r="W1486" t="s">
        <v>17</v>
      </c>
      <c r="X1486">
        <f t="shared" si="191"/>
        <v>2023</v>
      </c>
    </row>
    <row r="1487" spans="1:24" x14ac:dyDescent="0.25">
      <c r="A1487" s="10" t="str">
        <f t="shared" si="184"/>
        <v/>
      </c>
      <c r="B1487" s="10" t="str">
        <f t="shared" si="185"/>
        <v/>
      </c>
      <c r="C1487" s="10" t="str">
        <f t="shared" si="186"/>
        <v>Afternoon45213</v>
      </c>
      <c r="D1487" s="5" t="str">
        <f>IF('by region'!$C$2="Any","Any",'Fixture list'!W1487)&amp;M1487&amp;IF('by region'!$I$2="Any","Any",N1487)&amp;G1487</f>
        <v>AnyFlatAny45213</v>
      </c>
      <c r="E1487" s="5" t="e">
        <f>IF(I1487=#REF!,'Fixture list'!G1487,"")</f>
        <v>#REF!</v>
      </c>
      <c r="F1487" s="5" t="str">
        <f t="shared" si="187"/>
        <v>452134</v>
      </c>
      <c r="G1487" s="13">
        <v>45213</v>
      </c>
      <c r="H1487" s="14" t="s">
        <v>37</v>
      </c>
      <c r="I1487" s="14" t="s">
        <v>90</v>
      </c>
      <c r="J1487" s="14" t="s">
        <v>9</v>
      </c>
      <c r="K1487" s="14" t="s">
        <v>10</v>
      </c>
      <c r="L1487" s="14" t="s">
        <v>19</v>
      </c>
      <c r="M1487" s="14" t="s">
        <v>25</v>
      </c>
      <c r="N1487" s="14" t="s">
        <v>13</v>
      </c>
      <c r="O1487" s="14" t="s">
        <v>14</v>
      </c>
      <c r="P1487" s="14" t="s">
        <v>1360</v>
      </c>
      <c r="Q1487" s="12">
        <f t="shared" si="188"/>
        <v>1</v>
      </c>
      <c r="R1487" s="12" cm="1">
        <f t="array" ref="R1487">SUMPRODUCT(($G$2:$G$3117=G1487)*(Q1487&gt;$Q$2:$Q$3117))+1</f>
        <v>1</v>
      </c>
      <c r="S1487" s="12">
        <f t="shared" si="189"/>
        <v>101892</v>
      </c>
      <c r="T1487" cm="1">
        <f t="array" ref="T1487">SUMPRODUCT(($G$2:$G$3117=G1487)*(S1487&gt;$S$2:$S$3117))+1</f>
        <v>4</v>
      </c>
      <c r="U1487" t="str">
        <f t="shared" si="190"/>
        <v xml:space="preserve">YORK </v>
      </c>
      <c r="V1487">
        <v>0</v>
      </c>
      <c r="W1487" t="s">
        <v>17</v>
      </c>
      <c r="X1487">
        <f t="shared" si="191"/>
        <v>2023</v>
      </c>
    </row>
    <row r="1488" spans="1:24" x14ac:dyDescent="0.25">
      <c r="A1488" s="10" t="str">
        <f t="shared" si="184"/>
        <v/>
      </c>
      <c r="B1488" s="10" t="str">
        <f t="shared" si="185"/>
        <v/>
      </c>
      <c r="C1488" s="10" t="str">
        <f t="shared" si="186"/>
        <v/>
      </c>
      <c r="D1488" s="5" t="str">
        <f>IF('by region'!$C$2="Any","Any",'Fixture list'!W1488)&amp;M1488&amp;IF('by region'!$I$2="Any","Any",N1488)&amp;G1488</f>
        <v>AnyAny</v>
      </c>
      <c r="E1488" s="5" t="e">
        <f>IF(I1488=#REF!,'Fixture list'!G1488,"")</f>
        <v>#REF!</v>
      </c>
      <c r="F1488" s="5" t="str">
        <f t="shared" si="187"/>
        <v/>
      </c>
      <c r="G1488" s="1"/>
      <c r="Q1488" s="12">
        <f t="shared" si="188"/>
        <v>4</v>
      </c>
      <c r="R1488" s="12" cm="1">
        <f t="array" ref="R1488">SUMPRODUCT(($G$2:$G$3117=G1488)*(Q1488&gt;$Q$2:$Q$3117))+1</f>
        <v>1320</v>
      </c>
      <c r="S1488" s="12">
        <f t="shared" si="189"/>
        <v>132000000</v>
      </c>
      <c r="X1488">
        <f t="shared" si="191"/>
        <v>1900</v>
      </c>
    </row>
    <row r="1489" spans="1:24" x14ac:dyDescent="0.25">
      <c r="A1489" s="10" t="str">
        <f t="shared" si="184"/>
        <v/>
      </c>
      <c r="B1489" s="10" t="str">
        <f t="shared" si="185"/>
        <v/>
      </c>
      <c r="C1489" s="10" t="str">
        <f t="shared" si="186"/>
        <v/>
      </c>
      <c r="D1489" s="5" t="str">
        <f>IF('by region'!$C$2="Any","Any",'Fixture list'!W1489)&amp;M1489&amp;IF('by region'!$I$2="Any","Any",N1489)&amp;G1489</f>
        <v>AnyAny</v>
      </c>
      <c r="E1489" s="5" t="e">
        <f>IF(I1489=#REF!,'Fixture list'!G1489,"")</f>
        <v>#REF!</v>
      </c>
      <c r="F1489" s="5" t="str">
        <f t="shared" si="187"/>
        <v/>
      </c>
      <c r="G1489" s="1"/>
      <c r="Q1489" s="12">
        <f t="shared" si="188"/>
        <v>4</v>
      </c>
      <c r="R1489" s="12" cm="1">
        <f t="array" ref="R1489">SUMPRODUCT(($G$2:$G$3117=G1489)*(Q1489&gt;$Q$2:$Q$3117))+1</f>
        <v>1320</v>
      </c>
      <c r="S1489" s="12">
        <f t="shared" si="189"/>
        <v>132000000</v>
      </c>
      <c r="X1489">
        <f t="shared" si="191"/>
        <v>1900</v>
      </c>
    </row>
    <row r="1490" spans="1:24" x14ac:dyDescent="0.25">
      <c r="A1490" s="10" t="str">
        <f t="shared" si="184"/>
        <v/>
      </c>
      <c r="B1490" s="10" t="str">
        <f t="shared" si="185"/>
        <v/>
      </c>
      <c r="C1490" s="10" t="str">
        <f t="shared" si="186"/>
        <v/>
      </c>
      <c r="D1490" s="5" t="str">
        <f>IF('by region'!$C$2="Any","Any",'Fixture list'!W1490)&amp;M1490&amp;IF('by region'!$I$2="Any","Any",N1490)&amp;G1490</f>
        <v>AnyAny</v>
      </c>
      <c r="E1490" s="5" t="e">
        <f>IF(I1490=#REF!,'Fixture list'!G1490,"")</f>
        <v>#REF!</v>
      </c>
      <c r="F1490" s="5" t="str">
        <f t="shared" si="187"/>
        <v/>
      </c>
      <c r="G1490" s="1"/>
      <c r="Q1490" s="12">
        <f t="shared" si="188"/>
        <v>4</v>
      </c>
      <c r="R1490" s="12" cm="1">
        <f t="array" ref="R1490">SUMPRODUCT(($G$2:$G$3117=G1490)*(Q1490&gt;$Q$2:$Q$3117))+1</f>
        <v>1320</v>
      </c>
      <c r="S1490" s="12">
        <f t="shared" si="189"/>
        <v>132000000</v>
      </c>
      <c r="X1490">
        <f t="shared" si="191"/>
        <v>1900</v>
      </c>
    </row>
    <row r="1491" spans="1:24" x14ac:dyDescent="0.25">
      <c r="A1491" s="10" t="str">
        <f t="shared" si="184"/>
        <v/>
      </c>
      <c r="B1491" s="10" t="str">
        <f t="shared" si="185"/>
        <v/>
      </c>
      <c r="C1491" s="10" t="str">
        <f t="shared" si="186"/>
        <v/>
      </c>
      <c r="D1491" s="5" t="str">
        <f>IF('by region'!$C$2="Any","Any",'Fixture list'!W1491)&amp;M1491&amp;IF('by region'!$I$2="Any","Any",N1491)&amp;G1491</f>
        <v>AnyAny</v>
      </c>
      <c r="E1491" s="5" t="e">
        <f>IF(I1491=#REF!,'Fixture list'!G1491,"")</f>
        <v>#REF!</v>
      </c>
      <c r="F1491" s="5" t="str">
        <f t="shared" si="187"/>
        <v/>
      </c>
      <c r="G1491" s="1"/>
      <c r="Q1491" s="12">
        <f t="shared" si="188"/>
        <v>4</v>
      </c>
      <c r="R1491" s="12" cm="1">
        <f t="array" ref="R1491">SUMPRODUCT(($G$2:$G$3117=G1491)*(Q1491&gt;$Q$2:$Q$3117))+1</f>
        <v>1320</v>
      </c>
      <c r="S1491" s="12">
        <f t="shared" si="189"/>
        <v>132000000</v>
      </c>
      <c r="X1491">
        <f t="shared" si="191"/>
        <v>1900</v>
      </c>
    </row>
    <row r="1492" spans="1:24" x14ac:dyDescent="0.25">
      <c r="A1492" s="10" t="str">
        <f t="shared" si="184"/>
        <v/>
      </c>
      <c r="B1492" s="10" t="str">
        <f t="shared" si="185"/>
        <v/>
      </c>
      <c r="C1492" s="10" t="str">
        <f t="shared" si="186"/>
        <v/>
      </c>
      <c r="D1492" s="5" t="str">
        <f>IF('by region'!$C$2="Any","Any",'Fixture list'!W1492)&amp;M1492&amp;IF('by region'!$I$2="Any","Any",N1492)&amp;G1492</f>
        <v>AnyAny</v>
      </c>
      <c r="E1492" s="5" t="e">
        <f>IF(I1492=#REF!,'Fixture list'!G1492,"")</f>
        <v>#REF!</v>
      </c>
      <c r="F1492" s="5" t="str">
        <f t="shared" si="187"/>
        <v/>
      </c>
      <c r="G1492" s="1"/>
      <c r="Q1492" s="12">
        <f t="shared" si="188"/>
        <v>4</v>
      </c>
      <c r="R1492" s="12" cm="1">
        <f t="array" ref="R1492">SUMPRODUCT(($G$2:$G$3117=G1492)*(Q1492&gt;$Q$2:$Q$3117))+1</f>
        <v>1320</v>
      </c>
      <c r="S1492" s="12">
        <f t="shared" si="189"/>
        <v>132000000</v>
      </c>
      <c r="X1492">
        <f t="shared" si="191"/>
        <v>1900</v>
      </c>
    </row>
    <row r="1493" spans="1:24" x14ac:dyDescent="0.25">
      <c r="A1493" s="10" t="str">
        <f t="shared" si="184"/>
        <v/>
      </c>
      <c r="B1493" s="10" t="str">
        <f t="shared" si="185"/>
        <v/>
      </c>
      <c r="C1493" s="10" t="str">
        <f t="shared" si="186"/>
        <v/>
      </c>
      <c r="D1493" s="5" t="str">
        <f>IF('by region'!$C$2="Any","Any",'Fixture list'!W1493)&amp;M1493&amp;IF('by region'!$I$2="Any","Any",N1493)&amp;G1493</f>
        <v>AnyAny</v>
      </c>
      <c r="E1493" s="5" t="e">
        <f>IF(I1493=#REF!,'Fixture list'!G1493,"")</f>
        <v>#REF!</v>
      </c>
      <c r="F1493" s="5" t="str">
        <f t="shared" si="187"/>
        <v/>
      </c>
      <c r="G1493" s="1"/>
      <c r="Q1493" s="12">
        <f t="shared" si="188"/>
        <v>4</v>
      </c>
      <c r="R1493" s="12" cm="1">
        <f t="array" ref="R1493">SUMPRODUCT(($G$2:$G$3117=G1493)*(Q1493&gt;$Q$2:$Q$3117))+1</f>
        <v>1320</v>
      </c>
      <c r="S1493" s="12">
        <f t="shared" si="189"/>
        <v>132000000</v>
      </c>
      <c r="X1493">
        <f t="shared" si="191"/>
        <v>1900</v>
      </c>
    </row>
    <row r="1494" spans="1:24" x14ac:dyDescent="0.25">
      <c r="A1494" s="10" t="str">
        <f t="shared" si="184"/>
        <v/>
      </c>
      <c r="B1494" s="10" t="str">
        <f t="shared" si="185"/>
        <v/>
      </c>
      <c r="C1494" s="10" t="str">
        <f t="shared" si="186"/>
        <v/>
      </c>
      <c r="D1494" s="5" t="str">
        <f>IF('by region'!$C$2="Any","Any",'Fixture list'!W1494)&amp;M1494&amp;IF('by region'!$I$2="Any","Any",N1494)&amp;G1494</f>
        <v>AnyAny</v>
      </c>
      <c r="E1494" s="5" t="e">
        <f>IF(I1494=#REF!,'Fixture list'!G1494,"")</f>
        <v>#REF!</v>
      </c>
      <c r="F1494" s="5" t="str">
        <f t="shared" si="187"/>
        <v/>
      </c>
      <c r="G1494" s="1"/>
      <c r="Q1494" s="12">
        <f t="shared" si="188"/>
        <v>4</v>
      </c>
      <c r="R1494" s="12" cm="1">
        <f t="array" ref="R1494">SUMPRODUCT(($G$2:$G$3117=G1494)*(Q1494&gt;$Q$2:$Q$3117))+1</f>
        <v>1320</v>
      </c>
      <c r="S1494" s="12">
        <f t="shared" si="189"/>
        <v>132000000</v>
      </c>
      <c r="X1494">
        <f t="shared" si="191"/>
        <v>1900</v>
      </c>
    </row>
    <row r="1495" spans="1:24" x14ac:dyDescent="0.25">
      <c r="A1495" s="10" t="str">
        <f t="shared" si="184"/>
        <v/>
      </c>
      <c r="B1495" s="10" t="str">
        <f t="shared" si="185"/>
        <v/>
      </c>
      <c r="C1495" s="10" t="str">
        <f t="shared" si="186"/>
        <v/>
      </c>
      <c r="D1495" s="5" t="str">
        <f>IF('by region'!$C$2="Any","Any",'Fixture list'!W1495)&amp;M1495&amp;IF('by region'!$I$2="Any","Any",N1495)&amp;G1495</f>
        <v>AnyAny</v>
      </c>
      <c r="E1495" s="5" t="e">
        <f>IF(I1495=#REF!,'Fixture list'!G1495,"")</f>
        <v>#REF!</v>
      </c>
      <c r="F1495" s="5" t="str">
        <f t="shared" si="187"/>
        <v/>
      </c>
      <c r="G1495" s="1"/>
      <c r="Q1495" s="12">
        <f t="shared" si="188"/>
        <v>4</v>
      </c>
      <c r="R1495" s="12" cm="1">
        <f t="array" ref="R1495">SUMPRODUCT(($G$2:$G$3117=G1495)*(Q1495&gt;$Q$2:$Q$3117))+1</f>
        <v>1320</v>
      </c>
      <c r="S1495" s="12">
        <f t="shared" si="189"/>
        <v>132000000</v>
      </c>
      <c r="X1495">
        <f t="shared" si="191"/>
        <v>1900</v>
      </c>
    </row>
    <row r="1496" spans="1:24" x14ac:dyDescent="0.25">
      <c r="A1496" s="10" t="str">
        <f t="shared" si="184"/>
        <v/>
      </c>
      <c r="B1496" s="10" t="str">
        <f t="shared" si="185"/>
        <v/>
      </c>
      <c r="C1496" s="10" t="str">
        <f t="shared" si="186"/>
        <v/>
      </c>
      <c r="D1496" s="5" t="str">
        <f>IF('by region'!$C$2="Any","Any",'Fixture list'!W1496)&amp;M1496&amp;IF('by region'!$I$2="Any","Any",N1496)&amp;G1496</f>
        <v>AnyAny</v>
      </c>
      <c r="E1496" s="5" t="e">
        <f>IF(I1496=#REF!,'Fixture list'!G1496,"")</f>
        <v>#REF!</v>
      </c>
      <c r="F1496" s="5" t="str">
        <f t="shared" si="187"/>
        <v/>
      </c>
      <c r="G1496" s="1"/>
      <c r="Q1496" s="12">
        <f t="shared" si="188"/>
        <v>4</v>
      </c>
      <c r="R1496" s="12" cm="1">
        <f t="array" ref="R1496">SUMPRODUCT(($G$2:$G$3117=G1496)*(Q1496&gt;$Q$2:$Q$3117))+1</f>
        <v>1320</v>
      </c>
      <c r="S1496" s="12">
        <f t="shared" si="189"/>
        <v>132000000</v>
      </c>
      <c r="X1496">
        <f t="shared" si="191"/>
        <v>1900</v>
      </c>
    </row>
    <row r="1497" spans="1:24" x14ac:dyDescent="0.25">
      <c r="A1497" s="10" t="str">
        <f t="shared" si="184"/>
        <v/>
      </c>
      <c r="B1497" s="10" t="str">
        <f t="shared" si="185"/>
        <v/>
      </c>
      <c r="C1497" s="10" t="str">
        <f t="shared" si="186"/>
        <v/>
      </c>
      <c r="D1497" s="5" t="str">
        <f>IF('by region'!$C$2="Any","Any",'Fixture list'!W1497)&amp;M1497&amp;IF('by region'!$I$2="Any","Any",N1497)&amp;G1497</f>
        <v>AnyAny</v>
      </c>
      <c r="E1497" s="5" t="e">
        <f>IF(I1497=#REF!,'Fixture list'!G1497,"")</f>
        <v>#REF!</v>
      </c>
      <c r="F1497" s="5" t="str">
        <f t="shared" si="187"/>
        <v/>
      </c>
      <c r="G1497" s="1"/>
      <c r="Q1497" s="12">
        <f t="shared" si="188"/>
        <v>4</v>
      </c>
      <c r="R1497" s="12" cm="1">
        <f t="array" ref="R1497">SUMPRODUCT(($G$2:$G$3117=G1497)*(Q1497&gt;$Q$2:$Q$3117))+1</f>
        <v>1320</v>
      </c>
      <c r="S1497" s="12">
        <f t="shared" si="189"/>
        <v>132000000</v>
      </c>
      <c r="X1497">
        <f t="shared" si="191"/>
        <v>1900</v>
      </c>
    </row>
    <row r="1498" spans="1:24" x14ac:dyDescent="0.25">
      <c r="A1498" s="10" t="str">
        <f t="shared" si="184"/>
        <v/>
      </c>
      <c r="B1498" s="10" t="str">
        <f t="shared" si="185"/>
        <v/>
      </c>
      <c r="C1498" s="10" t="str">
        <f t="shared" si="186"/>
        <v/>
      </c>
      <c r="D1498" s="5" t="str">
        <f>IF('by region'!$C$2="Any","Any",'Fixture list'!W1498)&amp;M1498&amp;IF('by region'!$I$2="Any","Any",N1498)&amp;G1498</f>
        <v>AnyAny</v>
      </c>
      <c r="E1498" s="5" t="e">
        <f>IF(I1498=#REF!,'Fixture list'!G1498,"")</f>
        <v>#REF!</v>
      </c>
      <c r="F1498" s="5" t="str">
        <f t="shared" si="187"/>
        <v/>
      </c>
      <c r="G1498" s="1"/>
      <c r="Q1498" s="12">
        <f t="shared" si="188"/>
        <v>4</v>
      </c>
      <c r="R1498" s="12" cm="1">
        <f t="array" ref="R1498">SUMPRODUCT(($G$2:$G$3117=G1498)*(Q1498&gt;$Q$2:$Q$3117))+1</f>
        <v>1320</v>
      </c>
      <c r="S1498" s="12">
        <f t="shared" si="189"/>
        <v>132000000</v>
      </c>
      <c r="X1498">
        <f t="shared" si="191"/>
        <v>1900</v>
      </c>
    </row>
    <row r="1499" spans="1:24" x14ac:dyDescent="0.25">
      <c r="A1499" s="10" t="str">
        <f t="shared" si="184"/>
        <v/>
      </c>
      <c r="B1499" s="10" t="str">
        <f t="shared" si="185"/>
        <v/>
      </c>
      <c r="C1499" s="10" t="str">
        <f t="shared" si="186"/>
        <v/>
      </c>
      <c r="D1499" s="5" t="str">
        <f>IF('by region'!$C$2="Any","Any",'Fixture list'!W1499)&amp;M1499&amp;IF('by region'!$I$2="Any","Any",N1499)&amp;G1499</f>
        <v>AnyAny</v>
      </c>
      <c r="E1499" s="5" t="e">
        <f>IF(I1499=#REF!,'Fixture list'!G1499,"")</f>
        <v>#REF!</v>
      </c>
      <c r="F1499" s="5" t="str">
        <f t="shared" si="187"/>
        <v/>
      </c>
      <c r="G1499" s="1"/>
      <c r="Q1499" s="12">
        <f t="shared" si="188"/>
        <v>4</v>
      </c>
      <c r="R1499" s="12" cm="1">
        <f t="array" ref="R1499">SUMPRODUCT(($G$2:$G$3117=G1499)*(Q1499&gt;$Q$2:$Q$3117))+1</f>
        <v>1320</v>
      </c>
      <c r="S1499" s="12">
        <f t="shared" si="189"/>
        <v>132000000</v>
      </c>
      <c r="X1499">
        <f t="shared" si="191"/>
        <v>1900</v>
      </c>
    </row>
    <row r="1500" spans="1:24" x14ac:dyDescent="0.25">
      <c r="A1500" s="10" t="str">
        <f t="shared" si="184"/>
        <v/>
      </c>
      <c r="B1500" s="10" t="str">
        <f t="shared" si="185"/>
        <v/>
      </c>
      <c r="C1500" s="10" t="str">
        <f t="shared" si="186"/>
        <v/>
      </c>
      <c r="D1500" s="5" t="str">
        <f>IF('by region'!$C$2="Any","Any",'Fixture list'!W1500)&amp;M1500&amp;IF('by region'!$I$2="Any","Any",N1500)&amp;G1500</f>
        <v>AnyAny</v>
      </c>
      <c r="E1500" s="5" t="e">
        <f>IF(I1500=#REF!,'Fixture list'!G1500,"")</f>
        <v>#REF!</v>
      </c>
      <c r="F1500" s="5" t="str">
        <f t="shared" si="187"/>
        <v/>
      </c>
      <c r="G1500" s="1"/>
      <c r="Q1500" s="12">
        <f t="shared" si="188"/>
        <v>4</v>
      </c>
      <c r="R1500" s="12" cm="1">
        <f t="array" ref="R1500">SUMPRODUCT(($G$2:$G$3117=G1500)*(Q1500&gt;$Q$2:$Q$3117))+1</f>
        <v>1320</v>
      </c>
      <c r="S1500" s="12">
        <f t="shared" si="189"/>
        <v>132000000</v>
      </c>
      <c r="X1500">
        <f t="shared" si="191"/>
        <v>1900</v>
      </c>
    </row>
    <row r="1501" spans="1:24" x14ac:dyDescent="0.25">
      <c r="A1501" s="10" t="str">
        <f t="shared" si="184"/>
        <v/>
      </c>
      <c r="B1501" s="10" t="str">
        <f t="shared" si="185"/>
        <v/>
      </c>
      <c r="C1501" s="10" t="str">
        <f t="shared" si="186"/>
        <v/>
      </c>
      <c r="D1501" s="5" t="str">
        <f>IF('by region'!$C$2="Any","Any",'Fixture list'!W1501)&amp;M1501&amp;IF('by region'!$I$2="Any","Any",N1501)&amp;G1501</f>
        <v>AnyAny</v>
      </c>
      <c r="E1501" s="5" t="e">
        <f>IF(I1501=#REF!,'Fixture list'!G1501,"")</f>
        <v>#REF!</v>
      </c>
      <c r="F1501" s="5" t="str">
        <f t="shared" si="187"/>
        <v/>
      </c>
      <c r="G1501" s="1"/>
      <c r="Q1501" s="12">
        <f t="shared" si="188"/>
        <v>4</v>
      </c>
      <c r="R1501" s="12" cm="1">
        <f t="array" ref="R1501">SUMPRODUCT(($G$2:$G$3117=G1501)*(Q1501&gt;$Q$2:$Q$3117))+1</f>
        <v>1320</v>
      </c>
      <c r="S1501" s="12">
        <f t="shared" si="189"/>
        <v>132000000</v>
      </c>
      <c r="X1501">
        <f t="shared" si="191"/>
        <v>1900</v>
      </c>
    </row>
    <row r="1502" spans="1:24" x14ac:dyDescent="0.25">
      <c r="A1502" s="10" t="str">
        <f t="shared" si="184"/>
        <v/>
      </c>
      <c r="B1502" s="10" t="str">
        <f t="shared" si="185"/>
        <v/>
      </c>
      <c r="C1502" s="10" t="str">
        <f t="shared" si="186"/>
        <v/>
      </c>
      <c r="D1502" s="5" t="str">
        <f>IF('by region'!$C$2="Any","Any",'Fixture list'!W1502)&amp;M1502&amp;IF('by region'!$I$2="Any","Any",N1502)&amp;G1502</f>
        <v>AnyAny</v>
      </c>
      <c r="E1502" s="5" t="e">
        <f>IF(I1502=#REF!,'Fixture list'!G1502,"")</f>
        <v>#REF!</v>
      </c>
      <c r="F1502" s="5" t="str">
        <f t="shared" si="187"/>
        <v/>
      </c>
      <c r="G1502" s="1"/>
      <c r="Q1502" s="12">
        <f t="shared" si="188"/>
        <v>4</v>
      </c>
      <c r="R1502" s="12" cm="1">
        <f t="array" ref="R1502">SUMPRODUCT(($G$2:$G$3117=G1502)*(Q1502&gt;$Q$2:$Q$3117))+1</f>
        <v>1320</v>
      </c>
      <c r="S1502" s="12">
        <f t="shared" si="189"/>
        <v>132000000</v>
      </c>
      <c r="X1502">
        <f t="shared" si="191"/>
        <v>1900</v>
      </c>
    </row>
    <row r="1503" spans="1:24" x14ac:dyDescent="0.25">
      <c r="A1503" s="10" t="str">
        <f t="shared" si="184"/>
        <v/>
      </c>
      <c r="B1503" s="10" t="str">
        <f t="shared" si="185"/>
        <v/>
      </c>
      <c r="C1503" s="10" t="str">
        <f t="shared" si="186"/>
        <v/>
      </c>
      <c r="D1503" s="5" t="str">
        <f>IF('by region'!$C$2="Any","Any",'Fixture list'!W1503)&amp;M1503&amp;IF('by region'!$I$2="Any","Any",N1503)&amp;G1503</f>
        <v>AnyAny</v>
      </c>
      <c r="E1503" s="5" t="e">
        <f>IF(I1503=#REF!,'Fixture list'!G1503,"")</f>
        <v>#REF!</v>
      </c>
      <c r="F1503" s="5" t="str">
        <f t="shared" si="187"/>
        <v/>
      </c>
      <c r="G1503" s="1"/>
      <c r="Q1503" s="12">
        <f t="shared" si="188"/>
        <v>4</v>
      </c>
      <c r="R1503" s="12" cm="1">
        <f t="array" ref="R1503">SUMPRODUCT(($G$2:$G$3117=G1503)*(Q1503&gt;$Q$2:$Q$3117))+1</f>
        <v>1320</v>
      </c>
      <c r="S1503" s="12">
        <f t="shared" si="189"/>
        <v>132000000</v>
      </c>
      <c r="X1503">
        <f t="shared" si="191"/>
        <v>1900</v>
      </c>
    </row>
    <row r="1504" spans="1:24" x14ac:dyDescent="0.25">
      <c r="A1504" s="10" t="str">
        <f t="shared" si="184"/>
        <v/>
      </c>
      <c r="B1504" s="10" t="str">
        <f t="shared" si="185"/>
        <v/>
      </c>
      <c r="C1504" s="10" t="str">
        <f t="shared" si="186"/>
        <v/>
      </c>
      <c r="D1504" s="5" t="str">
        <f>IF('by region'!$C$2="Any","Any",'Fixture list'!W1504)&amp;M1504&amp;IF('by region'!$I$2="Any","Any",N1504)&amp;G1504</f>
        <v>AnyAny</v>
      </c>
      <c r="E1504" s="5" t="e">
        <f>IF(I1504=#REF!,'Fixture list'!G1504,"")</f>
        <v>#REF!</v>
      </c>
      <c r="F1504" s="5" t="str">
        <f t="shared" si="187"/>
        <v/>
      </c>
      <c r="G1504" s="1"/>
      <c r="Q1504" s="12">
        <f t="shared" si="188"/>
        <v>4</v>
      </c>
      <c r="R1504" s="12" cm="1">
        <f t="array" ref="R1504">SUMPRODUCT(($G$2:$G$3117=G1504)*(Q1504&gt;$Q$2:$Q$3117))+1</f>
        <v>1320</v>
      </c>
      <c r="S1504" s="12">
        <f t="shared" si="189"/>
        <v>132000000</v>
      </c>
      <c r="X1504">
        <f t="shared" si="191"/>
        <v>1900</v>
      </c>
    </row>
    <row r="1505" spans="1:24" x14ac:dyDescent="0.25">
      <c r="A1505" s="10" t="str">
        <f t="shared" si="184"/>
        <v/>
      </c>
      <c r="B1505" s="10" t="str">
        <f t="shared" si="185"/>
        <v/>
      </c>
      <c r="C1505" s="10" t="str">
        <f t="shared" si="186"/>
        <v/>
      </c>
      <c r="D1505" s="5" t="str">
        <f>IF('by region'!$C$2="Any","Any",'Fixture list'!W1505)&amp;M1505&amp;IF('by region'!$I$2="Any","Any",N1505)&amp;G1505</f>
        <v>AnyAny</v>
      </c>
      <c r="E1505" s="5" t="e">
        <f>IF(I1505=#REF!,'Fixture list'!G1505,"")</f>
        <v>#REF!</v>
      </c>
      <c r="F1505" s="5" t="str">
        <f t="shared" si="187"/>
        <v/>
      </c>
      <c r="G1505" s="1"/>
      <c r="Q1505" s="12">
        <f t="shared" si="188"/>
        <v>4</v>
      </c>
      <c r="R1505" s="12" cm="1">
        <f t="array" ref="R1505">SUMPRODUCT(($G$2:$G$3117=G1505)*(Q1505&gt;$Q$2:$Q$3117))+1</f>
        <v>1320</v>
      </c>
      <c r="S1505" s="12">
        <f t="shared" si="189"/>
        <v>132000000</v>
      </c>
      <c r="X1505">
        <f t="shared" si="191"/>
        <v>1900</v>
      </c>
    </row>
    <row r="1506" spans="1:24" x14ac:dyDescent="0.25">
      <c r="A1506" s="10" t="str">
        <f t="shared" si="184"/>
        <v/>
      </c>
      <c r="B1506" s="10" t="str">
        <f t="shared" si="185"/>
        <v/>
      </c>
      <c r="C1506" s="10" t="str">
        <f t="shared" si="186"/>
        <v/>
      </c>
      <c r="D1506" s="5" t="str">
        <f>IF('by region'!$C$2="Any","Any",'Fixture list'!W1506)&amp;M1506&amp;IF('by region'!$I$2="Any","Any",N1506)&amp;G1506</f>
        <v>AnyAny</v>
      </c>
      <c r="E1506" s="5" t="e">
        <f>IF(I1506=#REF!,'Fixture list'!G1506,"")</f>
        <v>#REF!</v>
      </c>
      <c r="F1506" s="5" t="str">
        <f t="shared" si="187"/>
        <v/>
      </c>
      <c r="G1506" s="1"/>
      <c r="Q1506" s="12">
        <f t="shared" si="188"/>
        <v>4</v>
      </c>
      <c r="R1506" s="12" cm="1">
        <f t="array" ref="R1506">SUMPRODUCT(($G$2:$G$3117=G1506)*(Q1506&gt;$Q$2:$Q$3117))+1</f>
        <v>1320</v>
      </c>
      <c r="S1506" s="12">
        <f t="shared" si="189"/>
        <v>132000000</v>
      </c>
      <c r="X1506">
        <f t="shared" si="191"/>
        <v>1900</v>
      </c>
    </row>
    <row r="1507" spans="1:24" x14ac:dyDescent="0.25">
      <c r="A1507" s="10" t="str">
        <f t="shared" si="184"/>
        <v/>
      </c>
      <c r="B1507" s="10" t="str">
        <f t="shared" si="185"/>
        <v/>
      </c>
      <c r="C1507" s="10" t="str">
        <f t="shared" si="186"/>
        <v/>
      </c>
      <c r="D1507" s="5" t="str">
        <f>IF('by region'!$C$2="Any","Any",'Fixture list'!W1507)&amp;M1507&amp;IF('by region'!$I$2="Any","Any",N1507)&amp;G1507</f>
        <v>AnyAny</v>
      </c>
      <c r="E1507" s="5" t="e">
        <f>IF(I1507=#REF!,'Fixture list'!G1507,"")</f>
        <v>#REF!</v>
      </c>
      <c r="F1507" s="5" t="str">
        <f t="shared" si="187"/>
        <v/>
      </c>
      <c r="G1507" s="1"/>
      <c r="Q1507" s="12">
        <f t="shared" si="188"/>
        <v>4</v>
      </c>
      <c r="R1507" s="12" cm="1">
        <f t="array" ref="R1507">SUMPRODUCT(($G$2:$G$3117=G1507)*(Q1507&gt;$Q$2:$Q$3117))+1</f>
        <v>1320</v>
      </c>
      <c r="S1507" s="12">
        <f t="shared" si="189"/>
        <v>132000000</v>
      </c>
      <c r="X1507">
        <f t="shared" si="191"/>
        <v>1900</v>
      </c>
    </row>
    <row r="1508" spans="1:24" x14ac:dyDescent="0.25">
      <c r="A1508" s="10" t="str">
        <f t="shared" si="184"/>
        <v/>
      </c>
      <c r="B1508" s="10" t="str">
        <f t="shared" si="185"/>
        <v/>
      </c>
      <c r="C1508" s="10" t="str">
        <f t="shared" si="186"/>
        <v/>
      </c>
      <c r="D1508" s="5" t="str">
        <f>IF('by region'!$C$2="Any","Any",'Fixture list'!W1508)&amp;M1508&amp;IF('by region'!$I$2="Any","Any",N1508)&amp;G1508</f>
        <v>AnyAny</v>
      </c>
      <c r="E1508" s="5" t="e">
        <f>IF(I1508=#REF!,'Fixture list'!G1508,"")</f>
        <v>#REF!</v>
      </c>
      <c r="F1508" s="5" t="str">
        <f t="shared" si="187"/>
        <v/>
      </c>
      <c r="G1508" s="1"/>
      <c r="Q1508" s="12">
        <f t="shared" si="188"/>
        <v>4</v>
      </c>
      <c r="R1508" s="12" cm="1">
        <f t="array" ref="R1508">SUMPRODUCT(($G$2:$G$3117=G1508)*(Q1508&gt;$Q$2:$Q$3117))+1</f>
        <v>1320</v>
      </c>
      <c r="S1508" s="12">
        <f t="shared" si="189"/>
        <v>132000000</v>
      </c>
      <c r="X1508">
        <f t="shared" si="191"/>
        <v>1900</v>
      </c>
    </row>
    <row r="1509" spans="1:24" x14ac:dyDescent="0.25">
      <c r="A1509" s="10" t="str">
        <f t="shared" si="184"/>
        <v/>
      </c>
      <c r="B1509" s="10" t="str">
        <f t="shared" si="185"/>
        <v/>
      </c>
      <c r="C1509" s="10" t="str">
        <f t="shared" si="186"/>
        <v/>
      </c>
      <c r="D1509" s="5" t="str">
        <f>IF('by region'!$C$2="Any","Any",'Fixture list'!W1509)&amp;M1509&amp;IF('by region'!$I$2="Any","Any",N1509)&amp;G1509</f>
        <v>AnyAny</v>
      </c>
      <c r="E1509" s="5" t="e">
        <f>IF(I1509=#REF!,'Fixture list'!G1509,"")</f>
        <v>#REF!</v>
      </c>
      <c r="F1509" s="5" t="str">
        <f t="shared" si="187"/>
        <v/>
      </c>
      <c r="G1509" s="1"/>
      <c r="Q1509" s="12">
        <f t="shared" si="188"/>
        <v>4</v>
      </c>
      <c r="R1509" s="12" cm="1">
        <f t="array" ref="R1509">SUMPRODUCT(($G$2:$G$3117=G1509)*(Q1509&gt;$Q$2:$Q$3117))+1</f>
        <v>1320</v>
      </c>
      <c r="S1509" s="12">
        <f t="shared" si="189"/>
        <v>132000000</v>
      </c>
      <c r="X1509">
        <f t="shared" si="191"/>
        <v>1900</v>
      </c>
    </row>
    <row r="1510" spans="1:24" x14ac:dyDescent="0.25">
      <c r="A1510" s="10" t="str">
        <f t="shared" si="184"/>
        <v/>
      </c>
      <c r="B1510" s="10" t="str">
        <f t="shared" si="185"/>
        <v/>
      </c>
      <c r="C1510" s="10" t="str">
        <f t="shared" si="186"/>
        <v/>
      </c>
      <c r="D1510" s="5" t="str">
        <f>IF('by region'!$C$2="Any","Any",'Fixture list'!W1510)&amp;M1510&amp;IF('by region'!$I$2="Any","Any",N1510)&amp;G1510</f>
        <v>AnyAny</v>
      </c>
      <c r="E1510" s="5" t="e">
        <f>IF(I1510=#REF!,'Fixture list'!G1510,"")</f>
        <v>#REF!</v>
      </c>
      <c r="F1510" s="5" t="str">
        <f t="shared" si="187"/>
        <v/>
      </c>
      <c r="G1510" s="1"/>
      <c r="Q1510" s="12">
        <f t="shared" si="188"/>
        <v>4</v>
      </c>
      <c r="R1510" s="12" cm="1">
        <f t="array" ref="R1510">SUMPRODUCT(($G$2:$G$3117=G1510)*(Q1510&gt;$Q$2:$Q$3117))+1</f>
        <v>1320</v>
      </c>
      <c r="S1510" s="12">
        <f t="shared" si="189"/>
        <v>132000000</v>
      </c>
      <c r="X1510">
        <f t="shared" si="191"/>
        <v>1900</v>
      </c>
    </row>
    <row r="1511" spans="1:24" x14ac:dyDescent="0.25">
      <c r="A1511" s="10" t="str">
        <f t="shared" si="184"/>
        <v/>
      </c>
      <c r="B1511" s="10" t="str">
        <f t="shared" si="185"/>
        <v/>
      </c>
      <c r="C1511" s="10" t="str">
        <f t="shared" si="186"/>
        <v/>
      </c>
      <c r="D1511" s="5" t="str">
        <f>IF('by region'!$C$2="Any","Any",'Fixture list'!W1511)&amp;M1511&amp;IF('by region'!$I$2="Any","Any",N1511)&amp;G1511</f>
        <v>AnyAny</v>
      </c>
      <c r="E1511" s="5" t="e">
        <f>IF(I1511=#REF!,'Fixture list'!G1511,"")</f>
        <v>#REF!</v>
      </c>
      <c r="F1511" s="5" t="str">
        <f t="shared" si="187"/>
        <v/>
      </c>
      <c r="G1511" s="1"/>
      <c r="Q1511" s="12">
        <f t="shared" si="188"/>
        <v>4</v>
      </c>
      <c r="R1511" s="12" cm="1">
        <f t="array" ref="R1511">SUMPRODUCT(($G$2:$G$3117=G1511)*(Q1511&gt;$Q$2:$Q$3117))+1</f>
        <v>1320</v>
      </c>
      <c r="S1511" s="12">
        <f t="shared" si="189"/>
        <v>132000000</v>
      </c>
      <c r="X1511">
        <f t="shared" si="191"/>
        <v>1900</v>
      </c>
    </row>
    <row r="1512" spans="1:24" x14ac:dyDescent="0.25">
      <c r="A1512" s="10" t="str">
        <f t="shared" si="184"/>
        <v/>
      </c>
      <c r="B1512" s="10" t="str">
        <f t="shared" si="185"/>
        <v/>
      </c>
      <c r="C1512" s="10" t="str">
        <f t="shared" si="186"/>
        <v/>
      </c>
      <c r="D1512" s="5" t="str">
        <f>IF('by region'!$C$2="Any","Any",'Fixture list'!W1512)&amp;M1512&amp;IF('by region'!$I$2="Any","Any",N1512)&amp;G1512</f>
        <v>AnyAny</v>
      </c>
      <c r="E1512" s="5" t="e">
        <f>IF(I1512=#REF!,'Fixture list'!G1512,"")</f>
        <v>#REF!</v>
      </c>
      <c r="F1512" s="5" t="str">
        <f t="shared" si="187"/>
        <v/>
      </c>
      <c r="G1512" s="1"/>
      <c r="Q1512" s="12">
        <f t="shared" si="188"/>
        <v>4</v>
      </c>
      <c r="R1512" s="12" cm="1">
        <f t="array" ref="R1512">SUMPRODUCT(($G$2:$G$3117=G1512)*(Q1512&gt;$Q$2:$Q$3117))+1</f>
        <v>1320</v>
      </c>
      <c r="S1512" s="12">
        <f t="shared" si="189"/>
        <v>132000000</v>
      </c>
      <c r="X1512">
        <f t="shared" si="191"/>
        <v>1900</v>
      </c>
    </row>
    <row r="1513" spans="1:24" x14ac:dyDescent="0.25">
      <c r="A1513" s="10" t="str">
        <f t="shared" si="184"/>
        <v/>
      </c>
      <c r="B1513" s="10" t="str">
        <f t="shared" si="185"/>
        <v/>
      </c>
      <c r="C1513" s="10" t="str">
        <f t="shared" si="186"/>
        <v/>
      </c>
      <c r="D1513" s="5" t="str">
        <f>IF('by region'!$C$2="Any","Any",'Fixture list'!W1513)&amp;M1513&amp;IF('by region'!$I$2="Any","Any",N1513)&amp;G1513</f>
        <v>AnyAny</v>
      </c>
      <c r="E1513" s="5" t="e">
        <f>IF(I1513=#REF!,'Fixture list'!G1513,"")</f>
        <v>#REF!</v>
      </c>
      <c r="F1513" s="5" t="str">
        <f t="shared" si="187"/>
        <v/>
      </c>
      <c r="G1513" s="1"/>
      <c r="Q1513" s="12">
        <f t="shared" si="188"/>
        <v>4</v>
      </c>
      <c r="R1513" s="12" cm="1">
        <f t="array" ref="R1513">SUMPRODUCT(($G$2:$G$3117=G1513)*(Q1513&gt;$Q$2:$Q$3117))+1</f>
        <v>1320</v>
      </c>
      <c r="S1513" s="12">
        <f t="shared" si="189"/>
        <v>132000000</v>
      </c>
      <c r="X1513">
        <f t="shared" si="191"/>
        <v>1900</v>
      </c>
    </row>
    <row r="1514" spans="1:24" x14ac:dyDescent="0.25">
      <c r="A1514" s="10" t="str">
        <f t="shared" si="184"/>
        <v/>
      </c>
      <c r="B1514" s="10" t="str">
        <f t="shared" si="185"/>
        <v/>
      </c>
      <c r="C1514" s="10" t="str">
        <f t="shared" si="186"/>
        <v/>
      </c>
      <c r="D1514" s="5" t="str">
        <f>IF('by region'!$C$2="Any","Any",'Fixture list'!W1514)&amp;M1514&amp;IF('by region'!$I$2="Any","Any",N1514)&amp;G1514</f>
        <v>AnyAny</v>
      </c>
      <c r="E1514" s="5" t="e">
        <f>IF(I1514=#REF!,'Fixture list'!G1514,"")</f>
        <v>#REF!</v>
      </c>
      <c r="F1514" s="5" t="str">
        <f t="shared" si="187"/>
        <v/>
      </c>
      <c r="G1514" s="1"/>
      <c r="Q1514" s="12">
        <f t="shared" si="188"/>
        <v>4</v>
      </c>
      <c r="R1514" s="12" cm="1">
        <f t="array" ref="R1514">SUMPRODUCT(($G$2:$G$3117=G1514)*(Q1514&gt;$Q$2:$Q$3117))+1</f>
        <v>1320</v>
      </c>
      <c r="S1514" s="12">
        <f t="shared" si="189"/>
        <v>132000000</v>
      </c>
      <c r="X1514">
        <f t="shared" si="191"/>
        <v>1900</v>
      </c>
    </row>
    <row r="1515" spans="1:24" x14ac:dyDescent="0.25">
      <c r="A1515" s="10" t="str">
        <f t="shared" si="184"/>
        <v/>
      </c>
      <c r="B1515" s="10" t="str">
        <f t="shared" si="185"/>
        <v/>
      </c>
      <c r="C1515" s="10" t="str">
        <f t="shared" si="186"/>
        <v/>
      </c>
      <c r="D1515" s="5" t="str">
        <f>IF('by region'!$C$2="Any","Any",'Fixture list'!W1515)&amp;M1515&amp;IF('by region'!$I$2="Any","Any",N1515)&amp;G1515</f>
        <v>AnyAny</v>
      </c>
      <c r="E1515" s="5" t="e">
        <f>IF(I1515=#REF!,'Fixture list'!G1515,"")</f>
        <v>#REF!</v>
      </c>
      <c r="F1515" s="5" t="str">
        <f t="shared" si="187"/>
        <v/>
      </c>
      <c r="G1515" s="1"/>
      <c r="Q1515" s="12">
        <f t="shared" si="188"/>
        <v>4</v>
      </c>
      <c r="R1515" s="12" cm="1">
        <f t="array" ref="R1515">SUMPRODUCT(($G$2:$G$3117=G1515)*(Q1515&gt;$Q$2:$Q$3117))+1</f>
        <v>1320</v>
      </c>
      <c r="S1515" s="12">
        <f t="shared" si="189"/>
        <v>132000000</v>
      </c>
      <c r="X1515">
        <f t="shared" si="191"/>
        <v>1900</v>
      </c>
    </row>
    <row r="1516" spans="1:24" x14ac:dyDescent="0.25">
      <c r="A1516" s="10" t="str">
        <f t="shared" si="184"/>
        <v/>
      </c>
      <c r="B1516" s="10" t="str">
        <f t="shared" si="185"/>
        <v/>
      </c>
      <c r="C1516" s="10" t="str">
        <f t="shared" si="186"/>
        <v/>
      </c>
      <c r="D1516" s="5" t="str">
        <f>IF('by region'!$C$2="Any","Any",'Fixture list'!W1516)&amp;M1516&amp;IF('by region'!$I$2="Any","Any",N1516)&amp;G1516</f>
        <v>AnyAny</v>
      </c>
      <c r="E1516" s="5" t="e">
        <f>IF(I1516=#REF!,'Fixture list'!G1516,"")</f>
        <v>#REF!</v>
      </c>
      <c r="F1516" s="5" t="str">
        <f t="shared" si="187"/>
        <v/>
      </c>
      <c r="G1516" s="1"/>
      <c r="Q1516" s="12">
        <f t="shared" si="188"/>
        <v>4</v>
      </c>
      <c r="R1516" s="12" cm="1">
        <f t="array" ref="R1516">SUMPRODUCT(($G$2:$G$3117=G1516)*(Q1516&gt;$Q$2:$Q$3117))+1</f>
        <v>1320</v>
      </c>
      <c r="S1516" s="12">
        <f t="shared" si="189"/>
        <v>132000000</v>
      </c>
      <c r="X1516">
        <f t="shared" si="191"/>
        <v>1900</v>
      </c>
    </row>
    <row r="1517" spans="1:24" x14ac:dyDescent="0.25">
      <c r="A1517" s="10" t="str">
        <f t="shared" si="184"/>
        <v/>
      </c>
      <c r="B1517" s="10" t="str">
        <f t="shared" si="185"/>
        <v/>
      </c>
      <c r="C1517" s="10" t="str">
        <f t="shared" si="186"/>
        <v/>
      </c>
      <c r="D1517" s="5" t="str">
        <f>IF('by region'!$C$2="Any","Any",'Fixture list'!W1517)&amp;M1517&amp;IF('by region'!$I$2="Any","Any",N1517)&amp;G1517</f>
        <v>AnyAny</v>
      </c>
      <c r="E1517" s="5" t="e">
        <f>IF(I1517=#REF!,'Fixture list'!G1517,"")</f>
        <v>#REF!</v>
      </c>
      <c r="F1517" s="5" t="str">
        <f t="shared" si="187"/>
        <v/>
      </c>
      <c r="G1517" s="1"/>
      <c r="Q1517" s="12">
        <f t="shared" si="188"/>
        <v>4</v>
      </c>
      <c r="R1517" s="12" cm="1">
        <f t="array" ref="R1517">SUMPRODUCT(($G$2:$G$3117=G1517)*(Q1517&gt;$Q$2:$Q$3117))+1</f>
        <v>1320</v>
      </c>
      <c r="S1517" s="12">
        <f t="shared" si="189"/>
        <v>132000000</v>
      </c>
      <c r="X1517">
        <f t="shared" si="191"/>
        <v>1900</v>
      </c>
    </row>
    <row r="1518" spans="1:24" x14ac:dyDescent="0.25">
      <c r="A1518" s="10" t="str">
        <f t="shared" si="184"/>
        <v/>
      </c>
      <c r="B1518" s="10" t="str">
        <f t="shared" si="185"/>
        <v/>
      </c>
      <c r="C1518" s="10" t="str">
        <f t="shared" si="186"/>
        <v/>
      </c>
      <c r="D1518" s="5" t="str">
        <f>IF('by region'!$C$2="Any","Any",'Fixture list'!W1518)&amp;M1518&amp;IF('by region'!$I$2="Any","Any",N1518)&amp;G1518</f>
        <v>AnyAny</v>
      </c>
      <c r="E1518" s="5" t="e">
        <f>IF(I1518=#REF!,'Fixture list'!G1518,"")</f>
        <v>#REF!</v>
      </c>
      <c r="F1518" s="5" t="str">
        <f t="shared" si="187"/>
        <v/>
      </c>
      <c r="G1518" s="1"/>
      <c r="Q1518" s="12">
        <f t="shared" si="188"/>
        <v>4</v>
      </c>
      <c r="R1518" s="12" cm="1">
        <f t="array" ref="R1518">SUMPRODUCT(($G$2:$G$3117=G1518)*(Q1518&gt;$Q$2:$Q$3117))+1</f>
        <v>1320</v>
      </c>
      <c r="S1518" s="12">
        <f t="shared" si="189"/>
        <v>132000000</v>
      </c>
      <c r="X1518">
        <f t="shared" si="191"/>
        <v>1900</v>
      </c>
    </row>
    <row r="1519" spans="1:24" x14ac:dyDescent="0.25">
      <c r="A1519" s="10" t="str">
        <f t="shared" si="184"/>
        <v/>
      </c>
      <c r="B1519" s="10" t="str">
        <f t="shared" si="185"/>
        <v/>
      </c>
      <c r="C1519" s="10" t="str">
        <f t="shared" si="186"/>
        <v/>
      </c>
      <c r="D1519" s="5" t="str">
        <f>IF('by region'!$C$2="Any","Any",'Fixture list'!W1519)&amp;M1519&amp;IF('by region'!$I$2="Any","Any",N1519)&amp;G1519</f>
        <v>AnyAny</v>
      </c>
      <c r="E1519" s="5" t="e">
        <f>IF(I1519=#REF!,'Fixture list'!G1519,"")</f>
        <v>#REF!</v>
      </c>
      <c r="F1519" s="5" t="str">
        <f t="shared" si="187"/>
        <v/>
      </c>
      <c r="G1519" s="1"/>
      <c r="Q1519" s="12">
        <f t="shared" si="188"/>
        <v>4</v>
      </c>
      <c r="R1519" s="12" cm="1">
        <f t="array" ref="R1519">SUMPRODUCT(($G$2:$G$3117=G1519)*(Q1519&gt;$Q$2:$Q$3117))+1</f>
        <v>1320</v>
      </c>
      <c r="S1519" s="12">
        <f t="shared" si="189"/>
        <v>132000000</v>
      </c>
      <c r="X1519">
        <f t="shared" si="191"/>
        <v>1900</v>
      </c>
    </row>
    <row r="1520" spans="1:24" x14ac:dyDescent="0.25">
      <c r="A1520" s="10" t="str">
        <f t="shared" si="184"/>
        <v/>
      </c>
      <c r="B1520" s="10" t="str">
        <f t="shared" si="185"/>
        <v/>
      </c>
      <c r="C1520" s="10" t="str">
        <f t="shared" si="186"/>
        <v/>
      </c>
      <c r="D1520" s="5" t="str">
        <f>IF('by region'!$C$2="Any","Any",'Fixture list'!W1520)&amp;M1520&amp;IF('by region'!$I$2="Any","Any",N1520)&amp;G1520</f>
        <v>AnyAny</v>
      </c>
      <c r="E1520" s="5" t="e">
        <f>IF(I1520=#REF!,'Fixture list'!G1520,"")</f>
        <v>#REF!</v>
      </c>
      <c r="F1520" s="5" t="str">
        <f t="shared" si="187"/>
        <v/>
      </c>
      <c r="G1520" s="1"/>
      <c r="Q1520" s="12">
        <f t="shared" si="188"/>
        <v>4</v>
      </c>
      <c r="R1520" s="12" cm="1">
        <f t="array" ref="R1520">SUMPRODUCT(($G$2:$G$3117=G1520)*(Q1520&gt;$Q$2:$Q$3117))+1</f>
        <v>1320</v>
      </c>
      <c r="S1520" s="12">
        <f t="shared" si="189"/>
        <v>132000000</v>
      </c>
      <c r="X1520">
        <f t="shared" si="191"/>
        <v>1900</v>
      </c>
    </row>
    <row r="1521" spans="1:24" x14ac:dyDescent="0.25">
      <c r="A1521" s="10" t="str">
        <f t="shared" si="184"/>
        <v/>
      </c>
      <c r="B1521" s="10" t="str">
        <f t="shared" si="185"/>
        <v/>
      </c>
      <c r="C1521" s="10" t="str">
        <f t="shared" si="186"/>
        <v/>
      </c>
      <c r="D1521" s="5" t="str">
        <f>IF('by region'!$C$2="Any","Any",'Fixture list'!W1521)&amp;M1521&amp;IF('by region'!$I$2="Any","Any",N1521)&amp;G1521</f>
        <v>AnyAny</v>
      </c>
      <c r="E1521" s="5" t="e">
        <f>IF(I1521=#REF!,'Fixture list'!G1521,"")</f>
        <v>#REF!</v>
      </c>
      <c r="F1521" s="5" t="str">
        <f t="shared" si="187"/>
        <v/>
      </c>
      <c r="G1521" s="1"/>
      <c r="Q1521" s="12">
        <f t="shared" si="188"/>
        <v>4</v>
      </c>
      <c r="R1521" s="12" cm="1">
        <f t="array" ref="R1521">SUMPRODUCT(($G$2:$G$3117=G1521)*(Q1521&gt;$Q$2:$Q$3117))+1</f>
        <v>1320</v>
      </c>
      <c r="S1521" s="12">
        <f t="shared" si="189"/>
        <v>132000000</v>
      </c>
      <c r="X1521">
        <f t="shared" si="191"/>
        <v>1900</v>
      </c>
    </row>
    <row r="1522" spans="1:24" x14ac:dyDescent="0.25">
      <c r="A1522" s="10" t="str">
        <f t="shared" si="184"/>
        <v/>
      </c>
      <c r="B1522" s="10" t="str">
        <f t="shared" si="185"/>
        <v/>
      </c>
      <c r="C1522" s="10" t="str">
        <f t="shared" si="186"/>
        <v/>
      </c>
      <c r="D1522" s="5" t="str">
        <f>IF('by region'!$C$2="Any","Any",'Fixture list'!W1522)&amp;M1522&amp;IF('by region'!$I$2="Any","Any",N1522)&amp;G1522</f>
        <v>AnyAny</v>
      </c>
      <c r="E1522" s="5" t="e">
        <f>IF(I1522=#REF!,'Fixture list'!G1522,"")</f>
        <v>#REF!</v>
      </c>
      <c r="F1522" s="5" t="str">
        <f t="shared" si="187"/>
        <v/>
      </c>
      <c r="G1522" s="1"/>
      <c r="Q1522" s="12">
        <f t="shared" si="188"/>
        <v>4</v>
      </c>
      <c r="R1522" s="12" cm="1">
        <f t="array" ref="R1522">SUMPRODUCT(($G$2:$G$3117=G1522)*(Q1522&gt;$Q$2:$Q$3117))+1</f>
        <v>1320</v>
      </c>
      <c r="S1522" s="12">
        <f t="shared" si="189"/>
        <v>132000000</v>
      </c>
      <c r="X1522">
        <f t="shared" si="191"/>
        <v>1900</v>
      </c>
    </row>
    <row r="1523" spans="1:24" x14ac:dyDescent="0.25">
      <c r="A1523" s="10" t="str">
        <f t="shared" si="184"/>
        <v/>
      </c>
      <c r="B1523" s="10" t="str">
        <f t="shared" si="185"/>
        <v/>
      </c>
      <c r="C1523" s="10" t="str">
        <f t="shared" si="186"/>
        <v/>
      </c>
      <c r="D1523" s="5" t="str">
        <f>IF('by region'!$C$2="Any","Any",'Fixture list'!W1523)&amp;M1523&amp;IF('by region'!$I$2="Any","Any",N1523)&amp;G1523</f>
        <v>AnyAny</v>
      </c>
      <c r="E1523" s="5" t="e">
        <f>IF(I1523=#REF!,'Fixture list'!G1523,"")</f>
        <v>#REF!</v>
      </c>
      <c r="F1523" s="5" t="str">
        <f t="shared" si="187"/>
        <v/>
      </c>
      <c r="G1523" s="1"/>
      <c r="Q1523" s="12">
        <f t="shared" si="188"/>
        <v>4</v>
      </c>
      <c r="R1523" s="12" cm="1">
        <f t="array" ref="R1523">SUMPRODUCT(($G$2:$G$3117=G1523)*(Q1523&gt;$Q$2:$Q$3117))+1</f>
        <v>1320</v>
      </c>
      <c r="S1523" s="12">
        <f t="shared" si="189"/>
        <v>132000000</v>
      </c>
      <c r="X1523">
        <f t="shared" si="191"/>
        <v>1900</v>
      </c>
    </row>
    <row r="1524" spans="1:24" x14ac:dyDescent="0.25">
      <c r="A1524" s="10" t="str">
        <f t="shared" si="184"/>
        <v/>
      </c>
      <c r="B1524" s="10" t="str">
        <f t="shared" si="185"/>
        <v/>
      </c>
      <c r="C1524" s="10" t="str">
        <f t="shared" si="186"/>
        <v/>
      </c>
      <c r="D1524" s="5" t="str">
        <f>IF('by region'!$C$2="Any","Any",'Fixture list'!W1524)&amp;M1524&amp;IF('by region'!$I$2="Any","Any",N1524)&amp;G1524</f>
        <v>AnyAny</v>
      </c>
      <c r="E1524" s="5" t="e">
        <f>IF(I1524=#REF!,'Fixture list'!G1524,"")</f>
        <v>#REF!</v>
      </c>
      <c r="F1524" s="5" t="str">
        <f t="shared" si="187"/>
        <v/>
      </c>
      <c r="G1524" s="1"/>
      <c r="Q1524" s="12">
        <f t="shared" si="188"/>
        <v>4</v>
      </c>
      <c r="R1524" s="12" cm="1">
        <f t="array" ref="R1524">SUMPRODUCT(($G$2:$G$3117=G1524)*(Q1524&gt;$Q$2:$Q$3117))+1</f>
        <v>1320</v>
      </c>
      <c r="S1524" s="12">
        <f t="shared" si="189"/>
        <v>132000000</v>
      </c>
      <c r="X1524">
        <f t="shared" si="191"/>
        <v>1900</v>
      </c>
    </row>
    <row r="1525" spans="1:24" x14ac:dyDescent="0.25">
      <c r="A1525" s="10" t="str">
        <f t="shared" si="184"/>
        <v/>
      </c>
      <c r="B1525" s="10" t="str">
        <f t="shared" si="185"/>
        <v/>
      </c>
      <c r="C1525" s="10" t="str">
        <f t="shared" si="186"/>
        <v/>
      </c>
      <c r="D1525" s="5" t="str">
        <f>IF('by region'!$C$2="Any","Any",'Fixture list'!W1525)&amp;M1525&amp;IF('by region'!$I$2="Any","Any",N1525)&amp;G1525</f>
        <v>AnyAny</v>
      </c>
      <c r="E1525" s="5" t="e">
        <f>IF(I1525=#REF!,'Fixture list'!G1525,"")</f>
        <v>#REF!</v>
      </c>
      <c r="F1525" s="5" t="str">
        <f t="shared" si="187"/>
        <v/>
      </c>
      <c r="G1525" s="1"/>
      <c r="Q1525" s="12">
        <f t="shared" si="188"/>
        <v>4</v>
      </c>
      <c r="R1525" s="12" cm="1">
        <f t="array" ref="R1525">SUMPRODUCT(($G$2:$G$3117=G1525)*(Q1525&gt;$Q$2:$Q$3117))+1</f>
        <v>1320</v>
      </c>
      <c r="S1525" s="12">
        <f t="shared" si="189"/>
        <v>132000000</v>
      </c>
      <c r="X1525">
        <f t="shared" si="191"/>
        <v>1900</v>
      </c>
    </row>
    <row r="1526" spans="1:24" x14ac:dyDescent="0.25">
      <c r="A1526" s="10" t="str">
        <f t="shared" si="184"/>
        <v/>
      </c>
      <c r="B1526" s="10" t="str">
        <f t="shared" si="185"/>
        <v/>
      </c>
      <c r="C1526" s="10" t="str">
        <f t="shared" si="186"/>
        <v/>
      </c>
      <c r="D1526" s="5" t="str">
        <f>IF('by region'!$C$2="Any","Any",'Fixture list'!W1526)&amp;M1526&amp;IF('by region'!$I$2="Any","Any",N1526)&amp;G1526</f>
        <v>AnyAny</v>
      </c>
      <c r="E1526" s="5" t="e">
        <f>IF(I1526=#REF!,'Fixture list'!G1526,"")</f>
        <v>#REF!</v>
      </c>
      <c r="F1526" s="5" t="str">
        <f t="shared" si="187"/>
        <v/>
      </c>
      <c r="G1526" s="1"/>
      <c r="Q1526" s="12">
        <f t="shared" si="188"/>
        <v>4</v>
      </c>
      <c r="R1526" s="12" cm="1">
        <f t="array" ref="R1526">SUMPRODUCT(($G$2:$G$3117=G1526)*(Q1526&gt;$Q$2:$Q$3117))+1</f>
        <v>1320</v>
      </c>
      <c r="S1526" s="12">
        <f t="shared" si="189"/>
        <v>132000000</v>
      </c>
      <c r="X1526">
        <f t="shared" si="191"/>
        <v>1900</v>
      </c>
    </row>
    <row r="1527" spans="1:24" x14ac:dyDescent="0.25">
      <c r="A1527" s="10" t="str">
        <f t="shared" si="184"/>
        <v/>
      </c>
      <c r="B1527" s="10" t="str">
        <f t="shared" si="185"/>
        <v/>
      </c>
      <c r="C1527" s="10" t="str">
        <f t="shared" si="186"/>
        <v/>
      </c>
      <c r="D1527" s="5" t="str">
        <f>IF('by region'!$C$2="Any","Any",'Fixture list'!W1527)&amp;M1527&amp;IF('by region'!$I$2="Any","Any",N1527)&amp;G1527</f>
        <v>AnyAny</v>
      </c>
      <c r="E1527" s="5" t="e">
        <f>IF(I1527=#REF!,'Fixture list'!G1527,"")</f>
        <v>#REF!</v>
      </c>
      <c r="F1527" s="5" t="str">
        <f t="shared" si="187"/>
        <v/>
      </c>
      <c r="G1527" s="1"/>
      <c r="Q1527" s="12">
        <f t="shared" si="188"/>
        <v>4</v>
      </c>
      <c r="R1527" s="12" cm="1">
        <f t="array" ref="R1527">SUMPRODUCT(($G$2:$G$3117=G1527)*(Q1527&gt;$Q$2:$Q$3117))+1</f>
        <v>1320</v>
      </c>
      <c r="S1527" s="12">
        <f t="shared" si="189"/>
        <v>132000000</v>
      </c>
      <c r="X1527">
        <f t="shared" si="191"/>
        <v>1900</v>
      </c>
    </row>
    <row r="1528" spans="1:24" x14ac:dyDescent="0.25">
      <c r="A1528" s="10" t="str">
        <f t="shared" si="184"/>
        <v/>
      </c>
      <c r="B1528" s="10" t="str">
        <f t="shared" si="185"/>
        <v/>
      </c>
      <c r="C1528" s="10" t="str">
        <f t="shared" si="186"/>
        <v/>
      </c>
      <c r="D1528" s="5" t="str">
        <f>IF('by region'!$C$2="Any","Any",'Fixture list'!W1528)&amp;M1528&amp;IF('by region'!$I$2="Any","Any",N1528)&amp;G1528</f>
        <v>AnyAny</v>
      </c>
      <c r="E1528" s="5" t="e">
        <f>IF(I1528=#REF!,'Fixture list'!G1528,"")</f>
        <v>#REF!</v>
      </c>
      <c r="F1528" s="5" t="str">
        <f t="shared" si="187"/>
        <v/>
      </c>
      <c r="G1528" s="1"/>
      <c r="Q1528" s="12">
        <f t="shared" si="188"/>
        <v>4</v>
      </c>
      <c r="R1528" s="12" cm="1">
        <f t="array" ref="R1528">SUMPRODUCT(($G$2:$G$3117=G1528)*(Q1528&gt;$Q$2:$Q$3117))+1</f>
        <v>1320</v>
      </c>
      <c r="S1528" s="12">
        <f t="shared" si="189"/>
        <v>132000000</v>
      </c>
      <c r="X1528">
        <f t="shared" si="191"/>
        <v>1900</v>
      </c>
    </row>
    <row r="1529" spans="1:24" x14ac:dyDescent="0.25">
      <c r="A1529" s="10" t="str">
        <f t="shared" si="184"/>
        <v/>
      </c>
      <c r="B1529" s="10" t="str">
        <f t="shared" si="185"/>
        <v/>
      </c>
      <c r="C1529" s="10" t="str">
        <f t="shared" si="186"/>
        <v/>
      </c>
      <c r="D1529" s="5" t="str">
        <f>IF('by region'!$C$2="Any","Any",'Fixture list'!W1529)&amp;M1529&amp;IF('by region'!$I$2="Any","Any",N1529)&amp;G1529</f>
        <v>AnyAny</v>
      </c>
      <c r="E1529" s="5" t="e">
        <f>IF(I1529=#REF!,'Fixture list'!G1529,"")</f>
        <v>#REF!</v>
      </c>
      <c r="F1529" s="5" t="str">
        <f t="shared" si="187"/>
        <v/>
      </c>
      <c r="G1529" s="1"/>
      <c r="Q1529" s="12">
        <f t="shared" si="188"/>
        <v>4</v>
      </c>
      <c r="R1529" s="12" cm="1">
        <f t="array" ref="R1529">SUMPRODUCT(($G$2:$G$3117=G1529)*(Q1529&gt;$Q$2:$Q$3117))+1</f>
        <v>1320</v>
      </c>
      <c r="S1529" s="12">
        <f t="shared" si="189"/>
        <v>132000000</v>
      </c>
      <c r="X1529">
        <f t="shared" si="191"/>
        <v>1900</v>
      </c>
    </row>
    <row r="1530" spans="1:24" x14ac:dyDescent="0.25">
      <c r="A1530" s="10" t="str">
        <f t="shared" si="184"/>
        <v/>
      </c>
      <c r="B1530" s="10" t="str">
        <f t="shared" si="185"/>
        <v/>
      </c>
      <c r="C1530" s="10" t="str">
        <f t="shared" si="186"/>
        <v/>
      </c>
      <c r="D1530" s="5" t="str">
        <f>IF('by region'!$C$2="Any","Any",'Fixture list'!W1530)&amp;M1530&amp;IF('by region'!$I$2="Any","Any",N1530)&amp;G1530</f>
        <v>AnyAny</v>
      </c>
      <c r="E1530" s="5" t="e">
        <f>IF(I1530=#REF!,'Fixture list'!G1530,"")</f>
        <v>#REF!</v>
      </c>
      <c r="F1530" s="5" t="str">
        <f t="shared" si="187"/>
        <v/>
      </c>
      <c r="G1530" s="1"/>
      <c r="Q1530" s="12">
        <f t="shared" si="188"/>
        <v>4</v>
      </c>
      <c r="R1530" s="12" cm="1">
        <f t="array" ref="R1530">SUMPRODUCT(($G$2:$G$3117=G1530)*(Q1530&gt;$Q$2:$Q$3117))+1</f>
        <v>1320</v>
      </c>
      <c r="S1530" s="12">
        <f t="shared" si="189"/>
        <v>132000000</v>
      </c>
      <c r="X1530">
        <f t="shared" si="191"/>
        <v>1900</v>
      </c>
    </row>
    <row r="1531" spans="1:24" x14ac:dyDescent="0.25">
      <c r="A1531" s="10" t="str">
        <f t="shared" si="184"/>
        <v/>
      </c>
      <c r="B1531" s="10" t="str">
        <f t="shared" si="185"/>
        <v/>
      </c>
      <c r="C1531" s="10" t="str">
        <f t="shared" si="186"/>
        <v/>
      </c>
      <c r="D1531" s="5" t="str">
        <f>IF('by region'!$C$2="Any","Any",'Fixture list'!W1531)&amp;M1531&amp;IF('by region'!$I$2="Any","Any",N1531)&amp;G1531</f>
        <v>AnyAny</v>
      </c>
      <c r="E1531" s="5" t="e">
        <f>IF(I1531=#REF!,'Fixture list'!G1531,"")</f>
        <v>#REF!</v>
      </c>
      <c r="F1531" s="5" t="str">
        <f t="shared" si="187"/>
        <v/>
      </c>
      <c r="G1531" s="1"/>
      <c r="Q1531" s="12">
        <f t="shared" si="188"/>
        <v>4</v>
      </c>
      <c r="R1531" s="12" cm="1">
        <f t="array" ref="R1531">SUMPRODUCT(($G$2:$G$3117=G1531)*(Q1531&gt;$Q$2:$Q$3117))+1</f>
        <v>1320</v>
      </c>
      <c r="S1531" s="12">
        <f t="shared" si="189"/>
        <v>132000000</v>
      </c>
      <c r="X1531">
        <f t="shared" si="191"/>
        <v>1900</v>
      </c>
    </row>
    <row r="1532" spans="1:24" x14ac:dyDescent="0.25">
      <c r="A1532" s="10" t="str">
        <f t="shared" si="184"/>
        <v/>
      </c>
      <c r="B1532" s="10" t="str">
        <f t="shared" si="185"/>
        <v/>
      </c>
      <c r="C1532" s="10" t="str">
        <f t="shared" si="186"/>
        <v/>
      </c>
      <c r="D1532" s="5" t="str">
        <f>IF('by region'!$C$2="Any","Any",'Fixture list'!W1532)&amp;M1532&amp;IF('by region'!$I$2="Any","Any",N1532)&amp;G1532</f>
        <v>AnyAny</v>
      </c>
      <c r="E1532" s="5" t="e">
        <f>IF(I1532=#REF!,'Fixture list'!G1532,"")</f>
        <v>#REF!</v>
      </c>
      <c r="F1532" s="5" t="str">
        <f t="shared" si="187"/>
        <v/>
      </c>
      <c r="G1532" s="1"/>
      <c r="Q1532" s="12">
        <f t="shared" si="188"/>
        <v>4</v>
      </c>
      <c r="R1532" s="12" cm="1">
        <f t="array" ref="R1532">SUMPRODUCT(($G$2:$G$3117=G1532)*(Q1532&gt;$Q$2:$Q$3117))+1</f>
        <v>1320</v>
      </c>
      <c r="S1532" s="12">
        <f t="shared" si="189"/>
        <v>132000000</v>
      </c>
    </row>
    <row r="1533" spans="1:24" x14ac:dyDescent="0.25">
      <c r="A1533" s="10" t="str">
        <f t="shared" si="184"/>
        <v/>
      </c>
      <c r="B1533" s="10" t="str">
        <f t="shared" si="185"/>
        <v/>
      </c>
      <c r="C1533" s="10" t="str">
        <f t="shared" si="186"/>
        <v/>
      </c>
      <c r="D1533" s="5" t="str">
        <f>IF('by region'!$C$2="Any","Any",'Fixture list'!W1533)&amp;M1533&amp;IF('by region'!$I$2="Any","Any",N1533)&amp;G1533</f>
        <v>AnyAny</v>
      </c>
      <c r="E1533" s="5" t="e">
        <f>IF(I1533=#REF!,'Fixture list'!G1533,"")</f>
        <v>#REF!</v>
      </c>
      <c r="F1533" s="5" t="str">
        <f t="shared" si="187"/>
        <v/>
      </c>
      <c r="G1533" s="1"/>
      <c r="Q1533" s="12">
        <f t="shared" si="188"/>
        <v>4</v>
      </c>
      <c r="R1533" s="12" cm="1">
        <f t="array" ref="R1533">SUMPRODUCT(($G$2:$G$3117=G1533)*(Q1533&gt;$Q$2:$Q$3117))+1</f>
        <v>1320</v>
      </c>
      <c r="S1533" s="12">
        <f t="shared" si="189"/>
        <v>132000000</v>
      </c>
    </row>
    <row r="1534" spans="1:24" x14ac:dyDescent="0.25">
      <c r="A1534" s="10" t="str">
        <f t="shared" si="184"/>
        <v/>
      </c>
      <c r="B1534" s="10" t="str">
        <f t="shared" si="185"/>
        <v/>
      </c>
      <c r="C1534" s="10" t="str">
        <f t="shared" si="186"/>
        <v/>
      </c>
      <c r="D1534" s="5" t="str">
        <f>IF('by region'!$C$2="Any","Any",'Fixture list'!W1534)&amp;M1534&amp;IF('by region'!$I$2="Any","Any",N1534)&amp;G1534</f>
        <v>AnyAny</v>
      </c>
      <c r="E1534" s="5" t="e">
        <f>IF(I1534=#REF!,'Fixture list'!G1534,"")</f>
        <v>#REF!</v>
      </c>
      <c r="F1534" s="5" t="str">
        <f t="shared" si="187"/>
        <v/>
      </c>
      <c r="G1534" s="1"/>
      <c r="Q1534" s="12">
        <f t="shared" si="188"/>
        <v>4</v>
      </c>
      <c r="R1534" s="12" cm="1">
        <f t="array" ref="R1534">SUMPRODUCT(($G$2:$G$3117=G1534)*(Q1534&gt;$Q$2:$Q$3117))+1</f>
        <v>1320</v>
      </c>
      <c r="S1534" s="12">
        <f t="shared" si="189"/>
        <v>132000000</v>
      </c>
    </row>
    <row r="1535" spans="1:24" x14ac:dyDescent="0.25">
      <c r="A1535" s="10" t="str">
        <f t="shared" si="184"/>
        <v/>
      </c>
      <c r="B1535" s="10" t="str">
        <f t="shared" si="185"/>
        <v/>
      </c>
      <c r="C1535" s="10" t="str">
        <f t="shared" si="186"/>
        <v/>
      </c>
      <c r="D1535" s="5" t="str">
        <f>IF('by region'!$C$2="Any","Any",'Fixture list'!W1535)&amp;M1535&amp;IF('by region'!$I$2="Any","Any",N1535)&amp;G1535</f>
        <v>AnyAny</v>
      </c>
      <c r="E1535" s="5" t="e">
        <f>IF(I1535=#REF!,'Fixture list'!G1535,"")</f>
        <v>#REF!</v>
      </c>
      <c r="F1535" s="5" t="str">
        <f t="shared" si="187"/>
        <v/>
      </c>
      <c r="G1535" s="1"/>
      <c r="Q1535" s="12">
        <f t="shared" si="188"/>
        <v>4</v>
      </c>
      <c r="R1535" s="12" cm="1">
        <f t="array" ref="R1535">SUMPRODUCT(($G$2:$G$3117=G1535)*(Q1535&gt;$Q$2:$Q$3117))+1</f>
        <v>1320</v>
      </c>
      <c r="S1535" s="12">
        <f t="shared" si="189"/>
        <v>132000000</v>
      </c>
    </row>
    <row r="1536" spans="1:24" x14ac:dyDescent="0.25">
      <c r="A1536" s="10" t="str">
        <f t="shared" si="184"/>
        <v/>
      </c>
      <c r="B1536" s="10" t="str">
        <f t="shared" si="185"/>
        <v/>
      </c>
      <c r="C1536" s="10" t="str">
        <f t="shared" si="186"/>
        <v/>
      </c>
      <c r="D1536" s="5" t="str">
        <f>IF('by region'!$C$2="Any","Any",'Fixture list'!W1536)&amp;M1536&amp;IF('by region'!$I$2="Any","Any",N1536)&amp;G1536</f>
        <v>AnyAny</v>
      </c>
      <c r="E1536" s="5" t="e">
        <f>IF(I1536=#REF!,'Fixture list'!G1536,"")</f>
        <v>#REF!</v>
      </c>
      <c r="F1536" s="5" t="str">
        <f t="shared" si="187"/>
        <v/>
      </c>
      <c r="G1536" s="1"/>
      <c r="Q1536" s="12">
        <f t="shared" si="188"/>
        <v>4</v>
      </c>
      <c r="R1536" s="12" cm="1">
        <f t="array" ref="R1536">SUMPRODUCT(($G$2:$G$3117=G1536)*(Q1536&gt;$Q$2:$Q$3117))+1</f>
        <v>1320</v>
      </c>
      <c r="S1536" s="12">
        <f t="shared" si="189"/>
        <v>132000000</v>
      </c>
    </row>
    <row r="1537" spans="1:19" x14ac:dyDescent="0.25">
      <c r="A1537" s="10" t="str">
        <f t="shared" si="184"/>
        <v/>
      </c>
      <c r="B1537" s="10" t="str">
        <f t="shared" si="185"/>
        <v/>
      </c>
      <c r="C1537" s="10" t="str">
        <f t="shared" si="186"/>
        <v/>
      </c>
      <c r="D1537" s="5" t="str">
        <f>IF('by region'!$C$2="Any","Any",'Fixture list'!W1537)&amp;M1537&amp;IF('by region'!$I$2="Any","Any",N1537)&amp;G1537</f>
        <v>AnyAny</v>
      </c>
      <c r="E1537" s="5" t="e">
        <f>IF(I1537=#REF!,'Fixture list'!G1537,"")</f>
        <v>#REF!</v>
      </c>
      <c r="F1537" s="5" t="str">
        <f t="shared" si="187"/>
        <v/>
      </c>
      <c r="G1537" s="1"/>
      <c r="Q1537" s="12">
        <f t="shared" si="188"/>
        <v>4</v>
      </c>
      <c r="R1537" s="12" cm="1">
        <f t="array" ref="R1537">SUMPRODUCT(($G$2:$G$3117=G1537)*(Q1537&gt;$Q$2:$Q$3117))+1</f>
        <v>1320</v>
      </c>
      <c r="S1537" s="12">
        <f t="shared" si="189"/>
        <v>132000000</v>
      </c>
    </row>
    <row r="1538" spans="1:19" x14ac:dyDescent="0.25">
      <c r="A1538" s="10" t="str">
        <f t="shared" si="184"/>
        <v/>
      </c>
      <c r="B1538" s="10" t="str">
        <f t="shared" si="185"/>
        <v/>
      </c>
      <c r="C1538" s="10" t="str">
        <f t="shared" si="186"/>
        <v/>
      </c>
      <c r="D1538" s="5" t="str">
        <f>IF('by region'!$C$2="Any","Any",'Fixture list'!W1538)&amp;M1538&amp;IF('by region'!$I$2="Any","Any",N1538)&amp;G1538</f>
        <v>AnyAny</v>
      </c>
      <c r="E1538" s="5" t="e">
        <f>IF(I1538=#REF!,'Fixture list'!G1538,"")</f>
        <v>#REF!</v>
      </c>
      <c r="F1538" s="5" t="str">
        <f t="shared" ref="F1538" si="192">G1538&amp;T1538</f>
        <v/>
      </c>
      <c r="G1538" s="1"/>
      <c r="Q1538" s="12">
        <f t="shared" ref="Q1538:Q1601" si="193">IF(J1538="Afternoon",1,IF(J1538="Evening",2,IF(J1538="Floodlit",3,4)))</f>
        <v>4</v>
      </c>
      <c r="R1538" s="12" cm="1">
        <f t="array" ref="R1538">SUMPRODUCT(($G$2:$G$3117=G1538)*(Q1538&gt;$Q$2:$Q$3117))+1</f>
        <v>1320</v>
      </c>
      <c r="S1538" s="12">
        <f t="shared" ref="S1538:S1601" si="194">(R1538*100000)+P1538</f>
        <v>132000000</v>
      </c>
    </row>
    <row r="1539" spans="1:19" x14ac:dyDescent="0.25">
      <c r="G1539" s="1"/>
      <c r="Q1539" s="12">
        <f t="shared" si="193"/>
        <v>4</v>
      </c>
      <c r="R1539" s="12" cm="1">
        <f t="array" ref="R1539">SUMPRODUCT(($G$2:$G$3117=G1539)*(Q1539&gt;$Q$2:$Q$3117))+1</f>
        <v>1320</v>
      </c>
      <c r="S1539" s="12">
        <f t="shared" si="194"/>
        <v>132000000</v>
      </c>
    </row>
    <row r="1540" spans="1:19" x14ac:dyDescent="0.25">
      <c r="G1540" s="1"/>
      <c r="Q1540" s="12">
        <f t="shared" si="193"/>
        <v>4</v>
      </c>
      <c r="R1540" s="12" cm="1">
        <f t="array" ref="R1540">SUMPRODUCT(($G$2:$G$3117=G1540)*(Q1540&gt;$Q$2:$Q$3117))+1</f>
        <v>1320</v>
      </c>
      <c r="S1540" s="12">
        <f t="shared" si="194"/>
        <v>132000000</v>
      </c>
    </row>
    <row r="1541" spans="1:19" x14ac:dyDescent="0.25">
      <c r="G1541" s="1"/>
      <c r="Q1541" s="12">
        <f t="shared" si="193"/>
        <v>4</v>
      </c>
      <c r="R1541" s="12" cm="1">
        <f t="array" ref="R1541">SUMPRODUCT(($G$2:$G$3117=G1541)*(Q1541&gt;$Q$2:$Q$3117))+1</f>
        <v>1320</v>
      </c>
      <c r="S1541" s="12">
        <f t="shared" si="194"/>
        <v>132000000</v>
      </c>
    </row>
    <row r="1542" spans="1:19" x14ac:dyDescent="0.25">
      <c r="G1542" s="1"/>
      <c r="Q1542" s="12">
        <f t="shared" si="193"/>
        <v>4</v>
      </c>
      <c r="R1542" s="12" cm="1">
        <f t="array" ref="R1542">SUMPRODUCT(($G$2:$G$3117=G1542)*(Q1542&gt;$Q$2:$Q$3117))+1</f>
        <v>1320</v>
      </c>
      <c r="S1542" s="12">
        <f t="shared" si="194"/>
        <v>132000000</v>
      </c>
    </row>
    <row r="1543" spans="1:19" x14ac:dyDescent="0.25">
      <c r="G1543" s="1"/>
      <c r="Q1543" s="12">
        <f t="shared" si="193"/>
        <v>4</v>
      </c>
      <c r="R1543" s="12" cm="1">
        <f t="array" ref="R1543">SUMPRODUCT(($G$2:$G$3117=G1543)*(Q1543&gt;$Q$2:$Q$3117))+1</f>
        <v>1320</v>
      </c>
      <c r="S1543" s="12">
        <f t="shared" si="194"/>
        <v>132000000</v>
      </c>
    </row>
    <row r="1544" spans="1:19" x14ac:dyDescent="0.25">
      <c r="G1544" s="1"/>
      <c r="Q1544" s="12">
        <f t="shared" si="193"/>
        <v>4</v>
      </c>
      <c r="R1544" s="12" cm="1">
        <f t="array" ref="R1544">SUMPRODUCT(($G$2:$G$3117=G1544)*(Q1544&gt;$Q$2:$Q$3117))+1</f>
        <v>1320</v>
      </c>
      <c r="S1544" s="12">
        <f t="shared" si="194"/>
        <v>132000000</v>
      </c>
    </row>
    <row r="1545" spans="1:19" x14ac:dyDescent="0.25">
      <c r="G1545" s="1"/>
      <c r="Q1545" s="12">
        <f t="shared" si="193"/>
        <v>4</v>
      </c>
      <c r="R1545" s="12" cm="1">
        <f t="array" ref="R1545">SUMPRODUCT(($G$2:$G$3117=G1545)*(Q1545&gt;$Q$2:$Q$3117))+1</f>
        <v>1320</v>
      </c>
      <c r="S1545" s="12">
        <f t="shared" si="194"/>
        <v>132000000</v>
      </c>
    </row>
    <row r="1546" spans="1:19" x14ac:dyDescent="0.25">
      <c r="G1546" s="1"/>
      <c r="Q1546" s="12">
        <f t="shared" si="193"/>
        <v>4</v>
      </c>
      <c r="R1546" s="12" cm="1">
        <f t="array" ref="R1546">SUMPRODUCT(($G$2:$G$3117=G1546)*(Q1546&gt;$Q$2:$Q$3117))+1</f>
        <v>1320</v>
      </c>
      <c r="S1546" s="12">
        <f t="shared" si="194"/>
        <v>132000000</v>
      </c>
    </row>
    <row r="1547" spans="1:19" x14ac:dyDescent="0.25">
      <c r="G1547" s="1"/>
      <c r="Q1547" s="12">
        <f t="shared" si="193"/>
        <v>4</v>
      </c>
      <c r="R1547" s="12" cm="1">
        <f t="array" ref="R1547">SUMPRODUCT(($G$2:$G$3117=G1547)*(Q1547&gt;$Q$2:$Q$3117))+1</f>
        <v>1320</v>
      </c>
      <c r="S1547" s="12">
        <f t="shared" si="194"/>
        <v>132000000</v>
      </c>
    </row>
    <row r="1548" spans="1:19" x14ac:dyDescent="0.25">
      <c r="G1548" s="1"/>
      <c r="Q1548" s="12">
        <f t="shared" si="193"/>
        <v>4</v>
      </c>
      <c r="R1548" s="12" cm="1">
        <f t="array" ref="R1548">SUMPRODUCT(($G$2:$G$3117=G1548)*(Q1548&gt;$Q$2:$Q$3117))+1</f>
        <v>1320</v>
      </c>
      <c r="S1548" s="12">
        <f t="shared" si="194"/>
        <v>132000000</v>
      </c>
    </row>
    <row r="1549" spans="1:19" x14ac:dyDescent="0.25">
      <c r="G1549" s="1"/>
      <c r="Q1549" s="12">
        <f t="shared" si="193"/>
        <v>4</v>
      </c>
      <c r="R1549" s="12" cm="1">
        <f t="array" ref="R1549">SUMPRODUCT(($G$2:$G$3117=G1549)*(Q1549&gt;$Q$2:$Q$3117))+1</f>
        <v>1320</v>
      </c>
      <c r="S1549" s="12">
        <f t="shared" si="194"/>
        <v>132000000</v>
      </c>
    </row>
    <row r="1550" spans="1:19" x14ac:dyDescent="0.25">
      <c r="G1550" s="1"/>
      <c r="Q1550" s="12">
        <f t="shared" si="193"/>
        <v>4</v>
      </c>
      <c r="R1550" s="12" cm="1">
        <f t="array" ref="R1550">SUMPRODUCT(($G$2:$G$3117=G1550)*(Q1550&gt;$Q$2:$Q$3117))+1</f>
        <v>1320</v>
      </c>
      <c r="S1550" s="12">
        <f t="shared" si="194"/>
        <v>132000000</v>
      </c>
    </row>
    <row r="1551" spans="1:19" x14ac:dyDescent="0.25">
      <c r="G1551" s="1"/>
      <c r="Q1551" s="12">
        <f t="shared" si="193"/>
        <v>4</v>
      </c>
      <c r="R1551" s="12" cm="1">
        <f t="array" ref="R1551">SUMPRODUCT(($G$2:$G$3117=G1551)*(Q1551&gt;$Q$2:$Q$3117))+1</f>
        <v>1320</v>
      </c>
      <c r="S1551" s="12">
        <f t="shared" si="194"/>
        <v>132000000</v>
      </c>
    </row>
    <row r="1552" spans="1:19" x14ac:dyDescent="0.25">
      <c r="G1552" s="1"/>
      <c r="Q1552" s="12">
        <f t="shared" si="193"/>
        <v>4</v>
      </c>
      <c r="R1552" s="12" cm="1">
        <f t="array" ref="R1552">SUMPRODUCT(($G$2:$G$3117=G1552)*(Q1552&gt;$Q$2:$Q$3117))+1</f>
        <v>1320</v>
      </c>
      <c r="S1552" s="12">
        <f t="shared" si="194"/>
        <v>132000000</v>
      </c>
    </row>
    <row r="1553" spans="7:19" x14ac:dyDescent="0.25">
      <c r="G1553" s="1"/>
      <c r="Q1553" s="12">
        <f t="shared" si="193"/>
        <v>4</v>
      </c>
      <c r="R1553" s="12" cm="1">
        <f t="array" ref="R1553">SUMPRODUCT(($G$2:$G$3117=G1553)*(Q1553&gt;$Q$2:$Q$3117))+1</f>
        <v>1320</v>
      </c>
      <c r="S1553" s="12">
        <f t="shared" si="194"/>
        <v>132000000</v>
      </c>
    </row>
    <row r="1554" spans="7:19" x14ac:dyDescent="0.25">
      <c r="G1554" s="1"/>
      <c r="Q1554" s="12">
        <f t="shared" si="193"/>
        <v>4</v>
      </c>
      <c r="R1554" s="12" cm="1">
        <f t="array" ref="R1554">SUMPRODUCT(($G$2:$G$3117=G1554)*(Q1554&gt;$Q$2:$Q$3117))+1</f>
        <v>1320</v>
      </c>
      <c r="S1554" s="12">
        <f t="shared" si="194"/>
        <v>132000000</v>
      </c>
    </row>
    <row r="1555" spans="7:19" x14ac:dyDescent="0.25">
      <c r="G1555" s="1"/>
      <c r="Q1555" s="12">
        <f t="shared" si="193"/>
        <v>4</v>
      </c>
      <c r="R1555" s="12" cm="1">
        <f t="array" ref="R1555">SUMPRODUCT(($G$2:$G$3117=G1555)*(Q1555&gt;$Q$2:$Q$3117))+1</f>
        <v>1320</v>
      </c>
      <c r="S1555" s="12">
        <f t="shared" si="194"/>
        <v>132000000</v>
      </c>
    </row>
    <row r="1556" spans="7:19" x14ac:dyDescent="0.25">
      <c r="G1556" s="1"/>
      <c r="Q1556" s="12">
        <f t="shared" si="193"/>
        <v>4</v>
      </c>
      <c r="R1556" s="12" cm="1">
        <f t="array" ref="R1556">SUMPRODUCT(($G$2:$G$3117=G1556)*(Q1556&gt;$Q$2:$Q$3117))+1</f>
        <v>1320</v>
      </c>
      <c r="S1556" s="12">
        <f t="shared" si="194"/>
        <v>132000000</v>
      </c>
    </row>
    <row r="1557" spans="7:19" x14ac:dyDescent="0.25">
      <c r="G1557" s="1"/>
      <c r="Q1557" s="12">
        <f t="shared" si="193"/>
        <v>4</v>
      </c>
      <c r="R1557" s="12" cm="1">
        <f t="array" ref="R1557">SUMPRODUCT(($G$2:$G$3117=G1557)*(Q1557&gt;$Q$2:$Q$3117))+1</f>
        <v>1320</v>
      </c>
      <c r="S1557" s="12">
        <f t="shared" si="194"/>
        <v>132000000</v>
      </c>
    </row>
    <row r="1558" spans="7:19" x14ac:dyDescent="0.25">
      <c r="G1558" s="1"/>
      <c r="Q1558" s="12">
        <f t="shared" si="193"/>
        <v>4</v>
      </c>
      <c r="R1558" s="12" cm="1">
        <f t="array" ref="R1558">SUMPRODUCT(($G$2:$G$3117=G1558)*(Q1558&gt;$Q$2:$Q$3117))+1</f>
        <v>1320</v>
      </c>
      <c r="S1558" s="12">
        <f t="shared" si="194"/>
        <v>132000000</v>
      </c>
    </row>
    <row r="1559" spans="7:19" x14ac:dyDescent="0.25">
      <c r="G1559" s="1"/>
      <c r="Q1559" s="12">
        <f t="shared" si="193"/>
        <v>4</v>
      </c>
      <c r="R1559" s="12" cm="1">
        <f t="array" ref="R1559">SUMPRODUCT(($G$2:$G$3117=G1559)*(Q1559&gt;$Q$2:$Q$3117))+1</f>
        <v>1320</v>
      </c>
      <c r="S1559" s="12">
        <f t="shared" si="194"/>
        <v>132000000</v>
      </c>
    </row>
    <row r="1560" spans="7:19" x14ac:dyDescent="0.25">
      <c r="G1560" s="1"/>
      <c r="Q1560" s="12">
        <f t="shared" si="193"/>
        <v>4</v>
      </c>
      <c r="R1560" s="12" cm="1">
        <f t="array" ref="R1560">SUMPRODUCT(($G$2:$G$3117=G1560)*(Q1560&gt;$Q$2:$Q$3117))+1</f>
        <v>1320</v>
      </c>
      <c r="S1560" s="12">
        <f t="shared" si="194"/>
        <v>132000000</v>
      </c>
    </row>
    <row r="1561" spans="7:19" x14ac:dyDescent="0.25">
      <c r="G1561" s="1"/>
      <c r="Q1561" s="12">
        <f t="shared" si="193"/>
        <v>4</v>
      </c>
      <c r="R1561" s="12" cm="1">
        <f t="array" ref="R1561">SUMPRODUCT(($G$2:$G$3117=G1561)*(Q1561&gt;$Q$2:$Q$3117))+1</f>
        <v>1320</v>
      </c>
      <c r="S1561" s="12">
        <f t="shared" si="194"/>
        <v>132000000</v>
      </c>
    </row>
    <row r="1562" spans="7:19" x14ac:dyDescent="0.25">
      <c r="G1562" s="1"/>
      <c r="Q1562" s="12">
        <f t="shared" si="193"/>
        <v>4</v>
      </c>
      <c r="R1562" s="12" cm="1">
        <f t="array" ref="R1562">SUMPRODUCT(($G$2:$G$3117=G1562)*(Q1562&gt;$Q$2:$Q$3117))+1</f>
        <v>1320</v>
      </c>
      <c r="S1562" s="12">
        <f t="shared" si="194"/>
        <v>132000000</v>
      </c>
    </row>
    <row r="1563" spans="7:19" x14ac:dyDescent="0.25">
      <c r="G1563" s="1"/>
      <c r="Q1563" s="12">
        <f t="shared" si="193"/>
        <v>4</v>
      </c>
      <c r="R1563" s="12" cm="1">
        <f t="array" ref="R1563">SUMPRODUCT(($G$2:$G$3117=G1563)*(Q1563&gt;$Q$2:$Q$3117))+1</f>
        <v>1320</v>
      </c>
      <c r="S1563" s="12">
        <f t="shared" si="194"/>
        <v>132000000</v>
      </c>
    </row>
    <row r="1564" spans="7:19" x14ac:dyDescent="0.25">
      <c r="G1564" s="1"/>
      <c r="Q1564" s="12">
        <f t="shared" si="193"/>
        <v>4</v>
      </c>
      <c r="R1564" s="12" cm="1">
        <f t="array" ref="R1564">SUMPRODUCT(($G$2:$G$3117=G1564)*(Q1564&gt;$Q$2:$Q$3117))+1</f>
        <v>1320</v>
      </c>
      <c r="S1564" s="12">
        <f t="shared" si="194"/>
        <v>132000000</v>
      </c>
    </row>
    <row r="1565" spans="7:19" x14ac:dyDescent="0.25">
      <c r="G1565" s="1"/>
      <c r="Q1565" s="12">
        <f t="shared" si="193"/>
        <v>4</v>
      </c>
      <c r="R1565" s="12" cm="1">
        <f t="array" ref="R1565">SUMPRODUCT(($G$2:$G$3117=G1565)*(Q1565&gt;$Q$2:$Q$3117))+1</f>
        <v>1320</v>
      </c>
      <c r="S1565" s="12">
        <f t="shared" si="194"/>
        <v>132000000</v>
      </c>
    </row>
    <row r="1566" spans="7:19" x14ac:dyDescent="0.25">
      <c r="G1566" s="1"/>
      <c r="Q1566" s="12">
        <f t="shared" si="193"/>
        <v>4</v>
      </c>
      <c r="R1566" s="12" cm="1">
        <f t="array" ref="R1566">SUMPRODUCT(($G$2:$G$3117=G1566)*(Q1566&gt;$Q$2:$Q$3117))+1</f>
        <v>1320</v>
      </c>
      <c r="S1566" s="12">
        <f t="shared" si="194"/>
        <v>132000000</v>
      </c>
    </row>
    <row r="1567" spans="7:19" x14ac:dyDescent="0.25">
      <c r="G1567" s="1"/>
      <c r="Q1567" s="12">
        <f t="shared" si="193"/>
        <v>4</v>
      </c>
      <c r="R1567" s="12" cm="1">
        <f t="array" ref="R1567">SUMPRODUCT(($G$2:$G$3117=G1567)*(Q1567&gt;$Q$2:$Q$3117))+1</f>
        <v>1320</v>
      </c>
      <c r="S1567" s="12">
        <f t="shared" si="194"/>
        <v>132000000</v>
      </c>
    </row>
    <row r="1568" spans="7:19" x14ac:dyDescent="0.25">
      <c r="G1568" s="1"/>
      <c r="Q1568" s="12">
        <f t="shared" si="193"/>
        <v>4</v>
      </c>
      <c r="R1568" s="12" cm="1">
        <f t="array" ref="R1568">SUMPRODUCT(($G$2:$G$3117=G1568)*(Q1568&gt;$Q$2:$Q$3117))+1</f>
        <v>1320</v>
      </c>
      <c r="S1568" s="12">
        <f t="shared" si="194"/>
        <v>132000000</v>
      </c>
    </row>
    <row r="1569" spans="7:19" x14ac:dyDescent="0.25">
      <c r="G1569" s="1"/>
      <c r="Q1569" s="12">
        <f t="shared" si="193"/>
        <v>4</v>
      </c>
      <c r="R1569" s="12" cm="1">
        <f t="array" ref="R1569">SUMPRODUCT(($G$2:$G$3117=G1569)*(Q1569&gt;$Q$2:$Q$3117))+1</f>
        <v>1320</v>
      </c>
      <c r="S1569" s="12">
        <f t="shared" si="194"/>
        <v>132000000</v>
      </c>
    </row>
    <row r="1570" spans="7:19" x14ac:dyDescent="0.25">
      <c r="G1570" s="1"/>
      <c r="Q1570" s="12">
        <f t="shared" si="193"/>
        <v>4</v>
      </c>
      <c r="R1570" s="12" cm="1">
        <f t="array" ref="R1570">SUMPRODUCT(($G$2:$G$3117=G1570)*(Q1570&gt;$Q$2:$Q$3117))+1</f>
        <v>1320</v>
      </c>
      <c r="S1570" s="12">
        <f t="shared" si="194"/>
        <v>132000000</v>
      </c>
    </row>
    <row r="1571" spans="7:19" x14ac:dyDescent="0.25">
      <c r="G1571" s="1"/>
      <c r="Q1571" s="12">
        <f t="shared" si="193"/>
        <v>4</v>
      </c>
      <c r="R1571" s="12" cm="1">
        <f t="array" ref="R1571">SUMPRODUCT(($G$2:$G$3117=G1571)*(Q1571&gt;$Q$2:$Q$3117))+1</f>
        <v>1320</v>
      </c>
      <c r="S1571" s="12">
        <f t="shared" si="194"/>
        <v>132000000</v>
      </c>
    </row>
    <row r="1572" spans="7:19" x14ac:dyDescent="0.25">
      <c r="G1572" s="1"/>
      <c r="Q1572" s="12">
        <f t="shared" si="193"/>
        <v>4</v>
      </c>
      <c r="R1572" s="12" cm="1">
        <f t="array" ref="R1572">SUMPRODUCT(($G$2:$G$3117=G1572)*(Q1572&gt;$Q$2:$Q$3117))+1</f>
        <v>1320</v>
      </c>
      <c r="S1572" s="12">
        <f t="shared" si="194"/>
        <v>132000000</v>
      </c>
    </row>
    <row r="1573" spans="7:19" x14ac:dyDescent="0.25">
      <c r="G1573" s="1"/>
      <c r="Q1573" s="12">
        <f t="shared" si="193"/>
        <v>4</v>
      </c>
      <c r="R1573" s="12" cm="1">
        <f t="array" ref="R1573">SUMPRODUCT(($G$2:$G$3117=G1573)*(Q1573&gt;$Q$2:$Q$3117))+1</f>
        <v>1320</v>
      </c>
      <c r="S1573" s="12">
        <f t="shared" si="194"/>
        <v>132000000</v>
      </c>
    </row>
    <row r="1574" spans="7:19" x14ac:dyDescent="0.25">
      <c r="G1574" s="1"/>
      <c r="Q1574" s="12">
        <f t="shared" si="193"/>
        <v>4</v>
      </c>
      <c r="R1574" s="12" cm="1">
        <f t="array" ref="R1574">SUMPRODUCT(($G$2:$G$3117=G1574)*(Q1574&gt;$Q$2:$Q$3117))+1</f>
        <v>1320</v>
      </c>
      <c r="S1574" s="12">
        <f t="shared" si="194"/>
        <v>132000000</v>
      </c>
    </row>
    <row r="1575" spans="7:19" x14ac:dyDescent="0.25">
      <c r="G1575" s="1"/>
      <c r="Q1575" s="12">
        <f t="shared" si="193"/>
        <v>4</v>
      </c>
      <c r="R1575" s="12" cm="1">
        <f t="array" ref="R1575">SUMPRODUCT(($G$2:$G$3117=G1575)*(Q1575&gt;$Q$2:$Q$3117))+1</f>
        <v>1320</v>
      </c>
      <c r="S1575" s="12">
        <f t="shared" si="194"/>
        <v>132000000</v>
      </c>
    </row>
    <row r="1576" spans="7:19" x14ac:dyDescent="0.25">
      <c r="G1576" s="1"/>
      <c r="Q1576" s="12">
        <f t="shared" si="193"/>
        <v>4</v>
      </c>
      <c r="R1576" s="12" cm="1">
        <f t="array" ref="R1576">SUMPRODUCT(($G$2:$G$3117=G1576)*(Q1576&gt;$Q$2:$Q$3117))+1</f>
        <v>1320</v>
      </c>
      <c r="S1576" s="12">
        <f t="shared" si="194"/>
        <v>132000000</v>
      </c>
    </row>
    <row r="1577" spans="7:19" x14ac:dyDescent="0.25">
      <c r="G1577" s="1"/>
      <c r="Q1577" s="12">
        <f t="shared" si="193"/>
        <v>4</v>
      </c>
      <c r="R1577" s="12" cm="1">
        <f t="array" ref="R1577">SUMPRODUCT(($G$2:$G$3117=G1577)*(Q1577&gt;$Q$2:$Q$3117))+1</f>
        <v>1320</v>
      </c>
      <c r="S1577" s="12">
        <f t="shared" si="194"/>
        <v>132000000</v>
      </c>
    </row>
    <row r="1578" spans="7:19" x14ac:dyDescent="0.25">
      <c r="G1578" s="1"/>
      <c r="Q1578" s="12">
        <f t="shared" si="193"/>
        <v>4</v>
      </c>
      <c r="R1578" s="12" cm="1">
        <f t="array" ref="R1578">SUMPRODUCT(($G$2:$G$3117=G1578)*(Q1578&gt;$Q$2:$Q$3117))+1</f>
        <v>1320</v>
      </c>
      <c r="S1578" s="12">
        <f t="shared" si="194"/>
        <v>132000000</v>
      </c>
    </row>
    <row r="1579" spans="7:19" x14ac:dyDescent="0.25">
      <c r="G1579" s="1"/>
      <c r="Q1579" s="12">
        <f t="shared" si="193"/>
        <v>4</v>
      </c>
      <c r="R1579" s="12" cm="1">
        <f t="array" ref="R1579">SUMPRODUCT(($G$2:$G$3117=G1579)*(Q1579&gt;$Q$2:$Q$3117))+1</f>
        <v>1320</v>
      </c>
      <c r="S1579" s="12">
        <f t="shared" si="194"/>
        <v>132000000</v>
      </c>
    </row>
    <row r="1580" spans="7:19" x14ac:dyDescent="0.25">
      <c r="G1580" s="1"/>
      <c r="Q1580" s="12">
        <f t="shared" si="193"/>
        <v>4</v>
      </c>
      <c r="R1580" s="12" cm="1">
        <f t="array" ref="R1580">SUMPRODUCT(($G$2:$G$3117=G1580)*(Q1580&gt;$Q$2:$Q$3117))+1</f>
        <v>1320</v>
      </c>
      <c r="S1580" s="12">
        <f t="shared" si="194"/>
        <v>132000000</v>
      </c>
    </row>
    <row r="1581" spans="7:19" x14ac:dyDescent="0.25">
      <c r="G1581" s="1"/>
      <c r="Q1581" s="12">
        <f t="shared" si="193"/>
        <v>4</v>
      </c>
      <c r="R1581" s="12" cm="1">
        <f t="array" ref="R1581">SUMPRODUCT(($G$2:$G$3117=G1581)*(Q1581&gt;$Q$2:$Q$3117))+1</f>
        <v>1320</v>
      </c>
      <c r="S1581" s="12">
        <f t="shared" si="194"/>
        <v>132000000</v>
      </c>
    </row>
    <row r="1582" spans="7:19" x14ac:dyDescent="0.25">
      <c r="G1582" s="1"/>
      <c r="Q1582" s="12">
        <f t="shared" si="193"/>
        <v>4</v>
      </c>
      <c r="R1582" s="12" cm="1">
        <f t="array" ref="R1582">SUMPRODUCT(($G$2:$G$3117=G1582)*(Q1582&gt;$Q$2:$Q$3117))+1</f>
        <v>1320</v>
      </c>
      <c r="S1582" s="12">
        <f t="shared" si="194"/>
        <v>132000000</v>
      </c>
    </row>
    <row r="1583" spans="7:19" x14ac:dyDescent="0.25">
      <c r="G1583" s="1"/>
      <c r="Q1583" s="12">
        <f t="shared" si="193"/>
        <v>4</v>
      </c>
      <c r="R1583" s="12" cm="1">
        <f t="array" ref="R1583">SUMPRODUCT(($G$2:$G$3117=G1583)*(Q1583&gt;$Q$2:$Q$3117))+1</f>
        <v>1320</v>
      </c>
      <c r="S1583" s="12">
        <f t="shared" si="194"/>
        <v>132000000</v>
      </c>
    </row>
    <row r="1584" spans="7:19" x14ac:dyDescent="0.25">
      <c r="G1584" s="1"/>
      <c r="Q1584" s="12">
        <f t="shared" si="193"/>
        <v>4</v>
      </c>
      <c r="R1584" s="12" cm="1">
        <f t="array" ref="R1584">SUMPRODUCT(($G$2:$G$3117=G1584)*(Q1584&gt;$Q$2:$Q$3117))+1</f>
        <v>1320</v>
      </c>
      <c r="S1584" s="12">
        <f t="shared" si="194"/>
        <v>132000000</v>
      </c>
    </row>
    <row r="1585" spans="7:19" x14ac:dyDescent="0.25">
      <c r="G1585" s="1"/>
      <c r="Q1585" s="12">
        <f t="shared" si="193"/>
        <v>4</v>
      </c>
      <c r="R1585" s="12" cm="1">
        <f t="array" ref="R1585">SUMPRODUCT(($G$2:$G$3117=G1585)*(Q1585&gt;$Q$2:$Q$3117))+1</f>
        <v>1320</v>
      </c>
      <c r="S1585" s="12">
        <f t="shared" si="194"/>
        <v>132000000</v>
      </c>
    </row>
    <row r="1586" spans="7:19" x14ac:dyDescent="0.25">
      <c r="G1586" s="1"/>
      <c r="Q1586" s="12">
        <f t="shared" si="193"/>
        <v>4</v>
      </c>
      <c r="R1586" s="12" cm="1">
        <f t="array" ref="R1586">SUMPRODUCT(($G$2:$G$3117=G1586)*(Q1586&gt;$Q$2:$Q$3117))+1</f>
        <v>1320</v>
      </c>
      <c r="S1586" s="12">
        <f t="shared" si="194"/>
        <v>132000000</v>
      </c>
    </row>
    <row r="1587" spans="7:19" x14ac:dyDescent="0.25">
      <c r="G1587" s="1"/>
      <c r="Q1587" s="12">
        <f t="shared" si="193"/>
        <v>4</v>
      </c>
      <c r="R1587" s="12" cm="1">
        <f t="array" ref="R1587">SUMPRODUCT(($G$2:$G$3117=G1587)*(Q1587&gt;$Q$2:$Q$3117))+1</f>
        <v>1320</v>
      </c>
      <c r="S1587" s="12">
        <f t="shared" si="194"/>
        <v>132000000</v>
      </c>
    </row>
    <row r="1588" spans="7:19" x14ac:dyDescent="0.25">
      <c r="G1588" s="1"/>
      <c r="Q1588" s="12">
        <f t="shared" si="193"/>
        <v>4</v>
      </c>
      <c r="R1588" s="12" cm="1">
        <f t="array" ref="R1588">SUMPRODUCT(($G$2:$G$3117=G1588)*(Q1588&gt;$Q$2:$Q$3117))+1</f>
        <v>1320</v>
      </c>
      <c r="S1588" s="12">
        <f t="shared" si="194"/>
        <v>132000000</v>
      </c>
    </row>
    <row r="1589" spans="7:19" x14ac:dyDescent="0.25">
      <c r="G1589" s="1"/>
      <c r="Q1589" s="12">
        <f t="shared" si="193"/>
        <v>4</v>
      </c>
      <c r="R1589" s="12" cm="1">
        <f t="array" ref="R1589">SUMPRODUCT(($G$2:$G$3117=G1589)*(Q1589&gt;$Q$2:$Q$3117))+1</f>
        <v>1320</v>
      </c>
      <c r="S1589" s="12">
        <f t="shared" si="194"/>
        <v>132000000</v>
      </c>
    </row>
    <row r="1590" spans="7:19" x14ac:dyDescent="0.25">
      <c r="G1590" s="1"/>
      <c r="Q1590" s="12">
        <f t="shared" si="193"/>
        <v>4</v>
      </c>
      <c r="R1590" s="12" cm="1">
        <f t="array" ref="R1590">SUMPRODUCT(($G$2:$G$3117=G1590)*(Q1590&gt;$Q$2:$Q$3117))+1</f>
        <v>1320</v>
      </c>
      <c r="S1590" s="12">
        <f t="shared" si="194"/>
        <v>132000000</v>
      </c>
    </row>
    <row r="1591" spans="7:19" x14ac:dyDescent="0.25">
      <c r="G1591" s="1"/>
      <c r="Q1591" s="12">
        <f t="shared" si="193"/>
        <v>4</v>
      </c>
      <c r="R1591" s="12" cm="1">
        <f t="array" ref="R1591">SUMPRODUCT(($G$2:$G$3117=G1591)*(Q1591&gt;$Q$2:$Q$3117))+1</f>
        <v>1320</v>
      </c>
      <c r="S1591" s="12">
        <f t="shared" si="194"/>
        <v>132000000</v>
      </c>
    </row>
    <row r="1592" spans="7:19" x14ac:dyDescent="0.25">
      <c r="G1592" s="1"/>
      <c r="Q1592" s="12">
        <f t="shared" si="193"/>
        <v>4</v>
      </c>
      <c r="R1592" s="12" cm="1">
        <f t="array" ref="R1592">SUMPRODUCT(($G$2:$G$3117=G1592)*(Q1592&gt;$Q$2:$Q$3117))+1</f>
        <v>1320</v>
      </c>
      <c r="S1592" s="12">
        <f t="shared" si="194"/>
        <v>132000000</v>
      </c>
    </row>
    <row r="1593" spans="7:19" x14ac:dyDescent="0.25">
      <c r="G1593" s="1"/>
      <c r="Q1593" s="12">
        <f t="shared" si="193"/>
        <v>4</v>
      </c>
      <c r="R1593" s="12" cm="1">
        <f t="array" ref="R1593">SUMPRODUCT(($G$2:$G$3117=G1593)*(Q1593&gt;$Q$2:$Q$3117))+1</f>
        <v>1320</v>
      </c>
      <c r="S1593" s="12">
        <f t="shared" si="194"/>
        <v>132000000</v>
      </c>
    </row>
    <row r="1594" spans="7:19" x14ac:dyDescent="0.25">
      <c r="G1594" s="1"/>
      <c r="Q1594" s="12">
        <f t="shared" si="193"/>
        <v>4</v>
      </c>
      <c r="R1594" s="12" cm="1">
        <f t="array" ref="R1594">SUMPRODUCT(($G$2:$G$3117=G1594)*(Q1594&gt;$Q$2:$Q$3117))+1</f>
        <v>1320</v>
      </c>
      <c r="S1594" s="12">
        <f t="shared" si="194"/>
        <v>132000000</v>
      </c>
    </row>
    <row r="1595" spans="7:19" x14ac:dyDescent="0.25">
      <c r="G1595" s="1"/>
      <c r="Q1595" s="12">
        <f t="shared" si="193"/>
        <v>4</v>
      </c>
      <c r="R1595" s="12" cm="1">
        <f t="array" ref="R1595">SUMPRODUCT(($G$2:$G$3117=G1595)*(Q1595&gt;$Q$2:$Q$3117))+1</f>
        <v>1320</v>
      </c>
      <c r="S1595" s="12">
        <f t="shared" si="194"/>
        <v>132000000</v>
      </c>
    </row>
    <row r="1596" spans="7:19" x14ac:dyDescent="0.25">
      <c r="G1596" s="1"/>
      <c r="Q1596" s="12">
        <f t="shared" si="193"/>
        <v>4</v>
      </c>
      <c r="R1596" s="12" cm="1">
        <f t="array" ref="R1596">SUMPRODUCT(($G$2:$G$3117=G1596)*(Q1596&gt;$Q$2:$Q$3117))+1</f>
        <v>1320</v>
      </c>
      <c r="S1596" s="12">
        <f t="shared" si="194"/>
        <v>132000000</v>
      </c>
    </row>
    <row r="1597" spans="7:19" x14ac:dyDescent="0.25">
      <c r="G1597" s="1"/>
      <c r="Q1597" s="12">
        <f t="shared" si="193"/>
        <v>4</v>
      </c>
      <c r="R1597" s="12" cm="1">
        <f t="array" ref="R1597">SUMPRODUCT(($G$2:$G$3117=G1597)*(Q1597&gt;$Q$2:$Q$3117))+1</f>
        <v>1320</v>
      </c>
      <c r="S1597" s="12">
        <f t="shared" si="194"/>
        <v>132000000</v>
      </c>
    </row>
    <row r="1598" spans="7:19" x14ac:dyDescent="0.25">
      <c r="G1598" s="1"/>
      <c r="Q1598" s="12">
        <f t="shared" si="193"/>
        <v>4</v>
      </c>
      <c r="R1598" s="12" cm="1">
        <f t="array" ref="R1598">SUMPRODUCT(($G$2:$G$3117=G1598)*(Q1598&gt;$Q$2:$Q$3117))+1</f>
        <v>1320</v>
      </c>
      <c r="S1598" s="12">
        <f t="shared" si="194"/>
        <v>132000000</v>
      </c>
    </row>
    <row r="1599" spans="7:19" x14ac:dyDescent="0.25">
      <c r="G1599" s="1"/>
      <c r="Q1599" s="12">
        <f t="shared" si="193"/>
        <v>4</v>
      </c>
      <c r="R1599" s="12" cm="1">
        <f t="array" ref="R1599">SUMPRODUCT(($G$2:$G$3117=G1599)*(Q1599&gt;$Q$2:$Q$3117))+1</f>
        <v>1320</v>
      </c>
      <c r="S1599" s="12">
        <f t="shared" si="194"/>
        <v>132000000</v>
      </c>
    </row>
    <row r="1600" spans="7:19" x14ac:dyDescent="0.25">
      <c r="G1600" s="1"/>
      <c r="Q1600" s="12">
        <f t="shared" si="193"/>
        <v>4</v>
      </c>
      <c r="R1600" s="12" cm="1">
        <f t="array" ref="R1600">SUMPRODUCT(($G$2:$G$3117=G1600)*(Q1600&gt;$Q$2:$Q$3117))+1</f>
        <v>1320</v>
      </c>
      <c r="S1600" s="12">
        <f t="shared" si="194"/>
        <v>132000000</v>
      </c>
    </row>
    <row r="1601" spans="7:19" x14ac:dyDescent="0.25">
      <c r="G1601" s="1"/>
      <c r="Q1601" s="12">
        <f t="shared" si="193"/>
        <v>4</v>
      </c>
      <c r="R1601" s="12" cm="1">
        <f t="array" ref="R1601">SUMPRODUCT(($G$2:$G$3117=G1601)*(Q1601&gt;$Q$2:$Q$3117))+1</f>
        <v>1320</v>
      </c>
      <c r="S1601" s="12">
        <f t="shared" si="194"/>
        <v>132000000</v>
      </c>
    </row>
    <row r="1602" spans="7:19" x14ac:dyDescent="0.25">
      <c r="G1602" s="1"/>
      <c r="Q1602" s="12">
        <f t="shared" ref="Q1602:Q1665" si="195">IF(J1602="Afternoon",1,IF(J1602="Evening",2,IF(J1602="Floodlit",3,4)))</f>
        <v>4</v>
      </c>
      <c r="R1602" s="12" cm="1">
        <f t="array" ref="R1602">SUMPRODUCT(($G$2:$G$3117=G1602)*(Q1602&gt;$Q$2:$Q$3117))+1</f>
        <v>1320</v>
      </c>
      <c r="S1602" s="12">
        <f t="shared" ref="S1602:S1665" si="196">(R1602*100000)+P1602</f>
        <v>132000000</v>
      </c>
    </row>
    <row r="1603" spans="7:19" x14ac:dyDescent="0.25">
      <c r="G1603" s="1"/>
      <c r="Q1603" s="12">
        <f t="shared" si="195"/>
        <v>4</v>
      </c>
      <c r="R1603" s="12" cm="1">
        <f t="array" ref="R1603">SUMPRODUCT(($G$2:$G$3117=G1603)*(Q1603&gt;$Q$2:$Q$3117))+1</f>
        <v>1320</v>
      </c>
      <c r="S1603" s="12">
        <f t="shared" si="196"/>
        <v>132000000</v>
      </c>
    </row>
    <row r="1604" spans="7:19" x14ac:dyDescent="0.25">
      <c r="G1604" s="1"/>
      <c r="Q1604" s="12">
        <f t="shared" si="195"/>
        <v>4</v>
      </c>
      <c r="R1604" s="12" cm="1">
        <f t="array" ref="R1604">SUMPRODUCT(($G$2:$G$3117=G1604)*(Q1604&gt;$Q$2:$Q$3117))+1</f>
        <v>1320</v>
      </c>
      <c r="S1604" s="12">
        <f t="shared" si="196"/>
        <v>132000000</v>
      </c>
    </row>
    <row r="1605" spans="7:19" x14ac:dyDescent="0.25">
      <c r="G1605" s="1"/>
      <c r="Q1605" s="12">
        <f t="shared" si="195"/>
        <v>4</v>
      </c>
      <c r="R1605" s="12" cm="1">
        <f t="array" ref="R1605">SUMPRODUCT(($G$2:$G$3117=G1605)*(Q1605&gt;$Q$2:$Q$3117))+1</f>
        <v>1320</v>
      </c>
      <c r="S1605" s="12">
        <f t="shared" si="196"/>
        <v>132000000</v>
      </c>
    </row>
    <row r="1606" spans="7:19" x14ac:dyDescent="0.25">
      <c r="G1606" s="1"/>
      <c r="Q1606" s="12">
        <f t="shared" si="195"/>
        <v>4</v>
      </c>
      <c r="R1606" s="12" cm="1">
        <f t="array" ref="R1606">SUMPRODUCT(($G$2:$G$3117=G1606)*(Q1606&gt;$Q$2:$Q$3117))+1</f>
        <v>1320</v>
      </c>
      <c r="S1606" s="12">
        <f t="shared" si="196"/>
        <v>132000000</v>
      </c>
    </row>
    <row r="1607" spans="7:19" x14ac:dyDescent="0.25">
      <c r="G1607" s="1"/>
      <c r="Q1607" s="12">
        <f t="shared" si="195"/>
        <v>4</v>
      </c>
      <c r="R1607" s="12" cm="1">
        <f t="array" ref="R1607">SUMPRODUCT(($G$2:$G$3117=G1607)*(Q1607&gt;$Q$2:$Q$3117))+1</f>
        <v>1320</v>
      </c>
      <c r="S1607" s="12">
        <f t="shared" si="196"/>
        <v>132000000</v>
      </c>
    </row>
    <row r="1608" spans="7:19" x14ac:dyDescent="0.25">
      <c r="G1608" s="1"/>
      <c r="Q1608" s="12">
        <f t="shared" si="195"/>
        <v>4</v>
      </c>
      <c r="R1608" s="12" cm="1">
        <f t="array" ref="R1608">SUMPRODUCT(($G$2:$G$3117=G1608)*(Q1608&gt;$Q$2:$Q$3117))+1</f>
        <v>1320</v>
      </c>
      <c r="S1608" s="12">
        <f t="shared" si="196"/>
        <v>132000000</v>
      </c>
    </row>
    <row r="1609" spans="7:19" x14ac:dyDescent="0.25">
      <c r="G1609" s="1"/>
      <c r="Q1609" s="12">
        <f t="shared" si="195"/>
        <v>4</v>
      </c>
      <c r="R1609" s="12" cm="1">
        <f t="array" ref="R1609">SUMPRODUCT(($G$2:$G$3117=G1609)*(Q1609&gt;$Q$2:$Q$3117))+1</f>
        <v>1320</v>
      </c>
      <c r="S1609" s="12">
        <f t="shared" si="196"/>
        <v>132000000</v>
      </c>
    </row>
    <row r="1610" spans="7:19" x14ac:dyDescent="0.25">
      <c r="G1610" s="1"/>
      <c r="Q1610" s="12">
        <f t="shared" si="195"/>
        <v>4</v>
      </c>
      <c r="R1610" s="12" cm="1">
        <f t="array" ref="R1610">SUMPRODUCT(($G$2:$G$3117=G1610)*(Q1610&gt;$Q$2:$Q$3117))+1</f>
        <v>1320</v>
      </c>
      <c r="S1610" s="12">
        <f t="shared" si="196"/>
        <v>132000000</v>
      </c>
    </row>
    <row r="1611" spans="7:19" x14ac:dyDescent="0.25">
      <c r="G1611" s="1"/>
      <c r="Q1611" s="12">
        <f t="shared" si="195"/>
        <v>4</v>
      </c>
      <c r="R1611" s="12" cm="1">
        <f t="array" ref="R1611">SUMPRODUCT(($G$2:$G$3117=G1611)*(Q1611&gt;$Q$2:$Q$3117))+1</f>
        <v>1320</v>
      </c>
      <c r="S1611" s="12">
        <f t="shared" si="196"/>
        <v>132000000</v>
      </c>
    </row>
    <row r="1612" spans="7:19" x14ac:dyDescent="0.25">
      <c r="G1612" s="1"/>
      <c r="Q1612" s="12">
        <f t="shared" si="195"/>
        <v>4</v>
      </c>
      <c r="R1612" s="12" cm="1">
        <f t="array" ref="R1612">SUMPRODUCT(($G$2:$G$3117=G1612)*(Q1612&gt;$Q$2:$Q$3117))+1</f>
        <v>1320</v>
      </c>
      <c r="S1612" s="12">
        <f t="shared" si="196"/>
        <v>132000000</v>
      </c>
    </row>
    <row r="1613" spans="7:19" x14ac:dyDescent="0.25">
      <c r="G1613" s="1"/>
      <c r="Q1613" s="12">
        <f t="shared" si="195"/>
        <v>4</v>
      </c>
      <c r="R1613" s="12" cm="1">
        <f t="array" ref="R1613">SUMPRODUCT(($G$2:$G$3117=G1613)*(Q1613&gt;$Q$2:$Q$3117))+1</f>
        <v>1320</v>
      </c>
      <c r="S1613" s="12">
        <f t="shared" si="196"/>
        <v>132000000</v>
      </c>
    </row>
    <row r="1614" spans="7:19" x14ac:dyDescent="0.25">
      <c r="G1614" s="1"/>
      <c r="Q1614" s="12">
        <f t="shared" si="195"/>
        <v>4</v>
      </c>
      <c r="R1614" s="12" cm="1">
        <f t="array" ref="R1614">SUMPRODUCT(($G$2:$G$3117=G1614)*(Q1614&gt;$Q$2:$Q$3117))+1</f>
        <v>1320</v>
      </c>
      <c r="S1614" s="12">
        <f t="shared" si="196"/>
        <v>132000000</v>
      </c>
    </row>
    <row r="1615" spans="7:19" x14ac:dyDescent="0.25">
      <c r="G1615" s="1"/>
      <c r="Q1615" s="12">
        <f t="shared" si="195"/>
        <v>4</v>
      </c>
      <c r="R1615" s="12" cm="1">
        <f t="array" ref="R1615">SUMPRODUCT(($G$2:$G$3117=G1615)*(Q1615&gt;$Q$2:$Q$3117))+1</f>
        <v>1320</v>
      </c>
      <c r="S1615" s="12">
        <f t="shared" si="196"/>
        <v>132000000</v>
      </c>
    </row>
    <row r="1616" spans="7:19" x14ac:dyDescent="0.25">
      <c r="G1616" s="1"/>
      <c r="Q1616" s="12">
        <f t="shared" si="195"/>
        <v>4</v>
      </c>
      <c r="R1616" s="12" cm="1">
        <f t="array" ref="R1616">SUMPRODUCT(($G$2:$G$3117=G1616)*(Q1616&gt;$Q$2:$Q$3117))+1</f>
        <v>1320</v>
      </c>
      <c r="S1616" s="12">
        <f t="shared" si="196"/>
        <v>132000000</v>
      </c>
    </row>
    <row r="1617" spans="7:19" x14ac:dyDescent="0.25">
      <c r="G1617" s="1"/>
      <c r="Q1617" s="12">
        <f t="shared" si="195"/>
        <v>4</v>
      </c>
      <c r="R1617" s="12" cm="1">
        <f t="array" ref="R1617">SUMPRODUCT(($G$2:$G$3117=G1617)*(Q1617&gt;$Q$2:$Q$3117))+1</f>
        <v>1320</v>
      </c>
      <c r="S1617" s="12">
        <f t="shared" si="196"/>
        <v>132000000</v>
      </c>
    </row>
    <row r="1618" spans="7:19" x14ac:dyDescent="0.25">
      <c r="G1618" s="1"/>
      <c r="Q1618" s="12">
        <f t="shared" si="195"/>
        <v>4</v>
      </c>
      <c r="R1618" s="12" cm="1">
        <f t="array" ref="R1618">SUMPRODUCT(($G$2:$G$3117=G1618)*(Q1618&gt;$Q$2:$Q$3117))+1</f>
        <v>1320</v>
      </c>
      <c r="S1618" s="12">
        <f t="shared" si="196"/>
        <v>132000000</v>
      </c>
    </row>
    <row r="1619" spans="7:19" x14ac:dyDescent="0.25">
      <c r="G1619" s="1"/>
      <c r="Q1619" s="12">
        <f t="shared" si="195"/>
        <v>4</v>
      </c>
      <c r="R1619" s="12" cm="1">
        <f t="array" ref="R1619">SUMPRODUCT(($G$2:$G$3117=G1619)*(Q1619&gt;$Q$2:$Q$3117))+1</f>
        <v>1320</v>
      </c>
      <c r="S1619" s="12">
        <f t="shared" si="196"/>
        <v>132000000</v>
      </c>
    </row>
    <row r="1620" spans="7:19" x14ac:dyDescent="0.25">
      <c r="G1620" s="1"/>
      <c r="Q1620" s="12">
        <f t="shared" si="195"/>
        <v>4</v>
      </c>
      <c r="R1620" s="12" cm="1">
        <f t="array" ref="R1620">SUMPRODUCT(($G$2:$G$3117=G1620)*(Q1620&gt;$Q$2:$Q$3117))+1</f>
        <v>1320</v>
      </c>
      <c r="S1620" s="12">
        <f t="shared" si="196"/>
        <v>132000000</v>
      </c>
    </row>
    <row r="1621" spans="7:19" x14ac:dyDescent="0.25">
      <c r="G1621" s="1"/>
      <c r="Q1621" s="12">
        <f t="shared" si="195"/>
        <v>4</v>
      </c>
      <c r="R1621" s="12" cm="1">
        <f t="array" ref="R1621">SUMPRODUCT(($G$2:$G$3117=G1621)*(Q1621&gt;$Q$2:$Q$3117))+1</f>
        <v>1320</v>
      </c>
      <c r="S1621" s="12">
        <f t="shared" si="196"/>
        <v>132000000</v>
      </c>
    </row>
    <row r="1622" spans="7:19" x14ac:dyDescent="0.25">
      <c r="G1622" s="1"/>
      <c r="Q1622" s="12">
        <f t="shared" si="195"/>
        <v>4</v>
      </c>
      <c r="R1622" s="12" cm="1">
        <f t="array" ref="R1622">SUMPRODUCT(($G$2:$G$3117=G1622)*(Q1622&gt;$Q$2:$Q$3117))+1</f>
        <v>1320</v>
      </c>
      <c r="S1622" s="12">
        <f t="shared" si="196"/>
        <v>132000000</v>
      </c>
    </row>
    <row r="1623" spans="7:19" x14ac:dyDescent="0.25">
      <c r="G1623" s="1"/>
      <c r="Q1623" s="12">
        <f t="shared" si="195"/>
        <v>4</v>
      </c>
      <c r="R1623" s="12" cm="1">
        <f t="array" ref="R1623">SUMPRODUCT(($G$2:$G$3117=G1623)*(Q1623&gt;$Q$2:$Q$3117))+1</f>
        <v>1320</v>
      </c>
      <c r="S1623" s="12">
        <f t="shared" si="196"/>
        <v>132000000</v>
      </c>
    </row>
    <row r="1624" spans="7:19" x14ac:dyDescent="0.25">
      <c r="G1624" s="1"/>
      <c r="Q1624" s="12">
        <f t="shared" si="195"/>
        <v>4</v>
      </c>
      <c r="R1624" s="12" cm="1">
        <f t="array" ref="R1624">SUMPRODUCT(($G$2:$G$3117=G1624)*(Q1624&gt;$Q$2:$Q$3117))+1</f>
        <v>1320</v>
      </c>
      <c r="S1624" s="12">
        <f t="shared" si="196"/>
        <v>132000000</v>
      </c>
    </row>
    <row r="1625" spans="7:19" x14ac:dyDescent="0.25">
      <c r="G1625" s="1"/>
      <c r="Q1625" s="12">
        <f t="shared" si="195"/>
        <v>4</v>
      </c>
      <c r="R1625" s="12" cm="1">
        <f t="array" ref="R1625">SUMPRODUCT(($G$2:$G$3117=G1625)*(Q1625&gt;$Q$2:$Q$3117))+1</f>
        <v>1320</v>
      </c>
      <c r="S1625" s="12">
        <f t="shared" si="196"/>
        <v>132000000</v>
      </c>
    </row>
    <row r="1626" spans="7:19" x14ac:dyDescent="0.25">
      <c r="G1626" s="1"/>
      <c r="Q1626" s="12">
        <f t="shared" si="195"/>
        <v>4</v>
      </c>
      <c r="R1626" s="12" cm="1">
        <f t="array" ref="R1626">SUMPRODUCT(($G$2:$G$3117=G1626)*(Q1626&gt;$Q$2:$Q$3117))+1</f>
        <v>1320</v>
      </c>
      <c r="S1626" s="12">
        <f t="shared" si="196"/>
        <v>132000000</v>
      </c>
    </row>
    <row r="1627" spans="7:19" x14ac:dyDescent="0.25">
      <c r="G1627" s="1"/>
      <c r="Q1627" s="12">
        <f t="shared" si="195"/>
        <v>4</v>
      </c>
      <c r="R1627" s="12" cm="1">
        <f t="array" ref="R1627">SUMPRODUCT(($G$2:$G$3117=G1627)*(Q1627&gt;$Q$2:$Q$3117))+1</f>
        <v>1320</v>
      </c>
      <c r="S1627" s="12">
        <f t="shared" si="196"/>
        <v>132000000</v>
      </c>
    </row>
    <row r="1628" spans="7:19" x14ac:dyDescent="0.25">
      <c r="G1628" s="1"/>
      <c r="Q1628" s="12">
        <f t="shared" si="195"/>
        <v>4</v>
      </c>
      <c r="R1628" s="12" cm="1">
        <f t="array" ref="R1628">SUMPRODUCT(($G$2:$G$3117=G1628)*(Q1628&gt;$Q$2:$Q$3117))+1</f>
        <v>1320</v>
      </c>
      <c r="S1628" s="12">
        <f t="shared" si="196"/>
        <v>132000000</v>
      </c>
    </row>
    <row r="1629" spans="7:19" x14ac:dyDescent="0.25">
      <c r="G1629" s="1"/>
      <c r="Q1629" s="12">
        <f t="shared" si="195"/>
        <v>4</v>
      </c>
      <c r="R1629" s="12" cm="1">
        <f t="array" ref="R1629">SUMPRODUCT(($G$2:$G$3117=G1629)*(Q1629&gt;$Q$2:$Q$3117))+1</f>
        <v>1320</v>
      </c>
      <c r="S1629" s="12">
        <f t="shared" si="196"/>
        <v>132000000</v>
      </c>
    </row>
    <row r="1630" spans="7:19" x14ac:dyDescent="0.25">
      <c r="G1630" s="1"/>
      <c r="Q1630" s="12">
        <f t="shared" si="195"/>
        <v>4</v>
      </c>
      <c r="R1630" s="12" cm="1">
        <f t="array" ref="R1630">SUMPRODUCT(($G$2:$G$3117=G1630)*(Q1630&gt;$Q$2:$Q$3117))+1</f>
        <v>1320</v>
      </c>
      <c r="S1630" s="12">
        <f t="shared" si="196"/>
        <v>132000000</v>
      </c>
    </row>
    <row r="1631" spans="7:19" x14ac:dyDescent="0.25">
      <c r="G1631" s="1"/>
      <c r="Q1631" s="12">
        <f t="shared" si="195"/>
        <v>4</v>
      </c>
      <c r="R1631" s="12" cm="1">
        <f t="array" ref="R1631">SUMPRODUCT(($G$2:$G$3117=G1631)*(Q1631&gt;$Q$2:$Q$3117))+1</f>
        <v>1320</v>
      </c>
      <c r="S1631" s="12">
        <f t="shared" si="196"/>
        <v>132000000</v>
      </c>
    </row>
    <row r="1632" spans="7:19" x14ac:dyDescent="0.25">
      <c r="G1632" s="1"/>
      <c r="Q1632" s="12">
        <f t="shared" si="195"/>
        <v>4</v>
      </c>
      <c r="R1632" s="12" cm="1">
        <f t="array" ref="R1632">SUMPRODUCT(($G$2:$G$3117=G1632)*(Q1632&gt;$Q$2:$Q$3117))+1</f>
        <v>1320</v>
      </c>
      <c r="S1632" s="12">
        <f t="shared" si="196"/>
        <v>132000000</v>
      </c>
    </row>
    <row r="1633" spans="7:19" x14ac:dyDescent="0.25">
      <c r="G1633" s="1"/>
      <c r="Q1633" s="12">
        <f t="shared" si="195"/>
        <v>4</v>
      </c>
      <c r="R1633" s="12" cm="1">
        <f t="array" ref="R1633">SUMPRODUCT(($G$2:$G$3117=G1633)*(Q1633&gt;$Q$2:$Q$3117))+1</f>
        <v>1320</v>
      </c>
      <c r="S1633" s="12">
        <f t="shared" si="196"/>
        <v>132000000</v>
      </c>
    </row>
    <row r="1634" spans="7:19" x14ac:dyDescent="0.25">
      <c r="G1634" s="1"/>
      <c r="Q1634" s="12">
        <f t="shared" si="195"/>
        <v>4</v>
      </c>
      <c r="R1634" s="12" cm="1">
        <f t="array" ref="R1634">SUMPRODUCT(($G$2:$G$3117=G1634)*(Q1634&gt;$Q$2:$Q$3117))+1</f>
        <v>1320</v>
      </c>
      <c r="S1634" s="12">
        <f t="shared" si="196"/>
        <v>132000000</v>
      </c>
    </row>
    <row r="1635" spans="7:19" x14ac:dyDescent="0.25">
      <c r="G1635" s="1"/>
      <c r="Q1635" s="12">
        <f t="shared" si="195"/>
        <v>4</v>
      </c>
      <c r="R1635" s="12" cm="1">
        <f t="array" ref="R1635">SUMPRODUCT(($G$2:$G$3117=G1635)*(Q1635&gt;$Q$2:$Q$3117))+1</f>
        <v>1320</v>
      </c>
      <c r="S1635" s="12">
        <f t="shared" si="196"/>
        <v>132000000</v>
      </c>
    </row>
    <row r="1636" spans="7:19" x14ac:dyDescent="0.25">
      <c r="G1636" s="1"/>
      <c r="Q1636" s="12">
        <f t="shared" si="195"/>
        <v>4</v>
      </c>
      <c r="R1636" s="12" cm="1">
        <f t="array" ref="R1636">SUMPRODUCT(($G$2:$G$3117=G1636)*(Q1636&gt;$Q$2:$Q$3117))+1</f>
        <v>1320</v>
      </c>
      <c r="S1636" s="12">
        <f t="shared" si="196"/>
        <v>132000000</v>
      </c>
    </row>
    <row r="1637" spans="7:19" x14ac:dyDescent="0.25">
      <c r="G1637" s="1"/>
      <c r="Q1637" s="12">
        <f t="shared" si="195"/>
        <v>4</v>
      </c>
      <c r="R1637" s="12" cm="1">
        <f t="array" ref="R1637">SUMPRODUCT(($G$2:$G$3117=G1637)*(Q1637&gt;$Q$2:$Q$3117))+1</f>
        <v>1320</v>
      </c>
      <c r="S1637" s="12">
        <f t="shared" si="196"/>
        <v>132000000</v>
      </c>
    </row>
    <row r="1638" spans="7:19" x14ac:dyDescent="0.25">
      <c r="G1638" s="1"/>
      <c r="Q1638" s="12">
        <f t="shared" si="195"/>
        <v>4</v>
      </c>
      <c r="R1638" s="12" cm="1">
        <f t="array" ref="R1638">SUMPRODUCT(($G$2:$G$3117=G1638)*(Q1638&gt;$Q$2:$Q$3117))+1</f>
        <v>1320</v>
      </c>
      <c r="S1638" s="12">
        <f t="shared" si="196"/>
        <v>132000000</v>
      </c>
    </row>
    <row r="1639" spans="7:19" x14ac:dyDescent="0.25">
      <c r="G1639" s="1"/>
      <c r="Q1639" s="12">
        <f t="shared" si="195"/>
        <v>4</v>
      </c>
      <c r="R1639" s="12" cm="1">
        <f t="array" ref="R1639">SUMPRODUCT(($G$2:$G$3117=G1639)*(Q1639&gt;$Q$2:$Q$3117))+1</f>
        <v>1320</v>
      </c>
      <c r="S1639" s="12">
        <f t="shared" si="196"/>
        <v>132000000</v>
      </c>
    </row>
    <row r="1640" spans="7:19" x14ac:dyDescent="0.25">
      <c r="G1640" s="1"/>
      <c r="Q1640" s="12">
        <f t="shared" si="195"/>
        <v>4</v>
      </c>
      <c r="R1640" s="12" cm="1">
        <f t="array" ref="R1640">SUMPRODUCT(($G$2:$G$3117=G1640)*(Q1640&gt;$Q$2:$Q$3117))+1</f>
        <v>1320</v>
      </c>
      <c r="S1640" s="12">
        <f t="shared" si="196"/>
        <v>132000000</v>
      </c>
    </row>
    <row r="1641" spans="7:19" x14ac:dyDescent="0.25">
      <c r="G1641" s="1"/>
      <c r="Q1641" s="12">
        <f t="shared" si="195"/>
        <v>4</v>
      </c>
      <c r="R1641" s="12" cm="1">
        <f t="array" ref="R1641">SUMPRODUCT(($G$2:$G$3117=G1641)*(Q1641&gt;$Q$2:$Q$3117))+1</f>
        <v>1320</v>
      </c>
      <c r="S1641" s="12">
        <f t="shared" si="196"/>
        <v>132000000</v>
      </c>
    </row>
    <row r="1642" spans="7:19" x14ac:dyDescent="0.25">
      <c r="G1642" s="1"/>
      <c r="Q1642" s="12">
        <f t="shared" si="195"/>
        <v>4</v>
      </c>
      <c r="R1642" s="12" cm="1">
        <f t="array" ref="R1642">SUMPRODUCT(($G$2:$G$3117=G1642)*(Q1642&gt;$Q$2:$Q$3117))+1</f>
        <v>1320</v>
      </c>
      <c r="S1642" s="12">
        <f t="shared" si="196"/>
        <v>132000000</v>
      </c>
    </row>
    <row r="1643" spans="7:19" x14ac:dyDescent="0.25">
      <c r="G1643" s="1"/>
      <c r="Q1643" s="12">
        <f t="shared" si="195"/>
        <v>4</v>
      </c>
      <c r="R1643" s="12" cm="1">
        <f t="array" ref="R1643">SUMPRODUCT(($G$2:$G$3117=G1643)*(Q1643&gt;$Q$2:$Q$3117))+1</f>
        <v>1320</v>
      </c>
      <c r="S1643" s="12">
        <f t="shared" si="196"/>
        <v>132000000</v>
      </c>
    </row>
    <row r="1644" spans="7:19" x14ac:dyDescent="0.25">
      <c r="G1644" s="1"/>
      <c r="Q1644" s="12">
        <f t="shared" si="195"/>
        <v>4</v>
      </c>
      <c r="R1644" s="12" cm="1">
        <f t="array" ref="R1644">SUMPRODUCT(($G$2:$G$3117=G1644)*(Q1644&gt;$Q$2:$Q$3117))+1</f>
        <v>1320</v>
      </c>
      <c r="S1644" s="12">
        <f t="shared" si="196"/>
        <v>132000000</v>
      </c>
    </row>
    <row r="1645" spans="7:19" x14ac:dyDescent="0.25">
      <c r="G1645" s="1"/>
      <c r="Q1645" s="12">
        <f t="shared" si="195"/>
        <v>4</v>
      </c>
      <c r="R1645" s="12" cm="1">
        <f t="array" ref="R1645">SUMPRODUCT(($G$2:$G$3117=G1645)*(Q1645&gt;$Q$2:$Q$3117))+1</f>
        <v>1320</v>
      </c>
      <c r="S1645" s="12">
        <f t="shared" si="196"/>
        <v>132000000</v>
      </c>
    </row>
    <row r="1646" spans="7:19" x14ac:dyDescent="0.25">
      <c r="G1646" s="1"/>
      <c r="Q1646" s="12">
        <f t="shared" si="195"/>
        <v>4</v>
      </c>
      <c r="R1646" s="12" cm="1">
        <f t="array" ref="R1646">SUMPRODUCT(($G$2:$G$3117=G1646)*(Q1646&gt;$Q$2:$Q$3117))+1</f>
        <v>1320</v>
      </c>
      <c r="S1646" s="12">
        <f t="shared" si="196"/>
        <v>132000000</v>
      </c>
    </row>
    <row r="1647" spans="7:19" x14ac:dyDescent="0.25">
      <c r="G1647" s="1"/>
      <c r="Q1647" s="12">
        <f t="shared" si="195"/>
        <v>4</v>
      </c>
      <c r="R1647" s="12" cm="1">
        <f t="array" ref="R1647">SUMPRODUCT(($G$2:$G$3117=G1647)*(Q1647&gt;$Q$2:$Q$3117))+1</f>
        <v>1320</v>
      </c>
      <c r="S1647" s="12">
        <f t="shared" si="196"/>
        <v>132000000</v>
      </c>
    </row>
    <row r="1648" spans="7:19" x14ac:dyDescent="0.25">
      <c r="G1648" s="1"/>
      <c r="Q1648" s="12">
        <f t="shared" si="195"/>
        <v>4</v>
      </c>
      <c r="R1648" s="12" cm="1">
        <f t="array" ref="R1648">SUMPRODUCT(($G$2:$G$3117=G1648)*(Q1648&gt;$Q$2:$Q$3117))+1</f>
        <v>1320</v>
      </c>
      <c r="S1648" s="12">
        <f t="shared" si="196"/>
        <v>132000000</v>
      </c>
    </row>
    <row r="1649" spans="7:19" x14ac:dyDescent="0.25">
      <c r="G1649" s="1"/>
      <c r="Q1649" s="12">
        <f t="shared" si="195"/>
        <v>4</v>
      </c>
      <c r="R1649" s="12" cm="1">
        <f t="array" ref="R1649">SUMPRODUCT(($G$2:$G$3117=G1649)*(Q1649&gt;$Q$2:$Q$3117))+1</f>
        <v>1320</v>
      </c>
      <c r="S1649" s="12">
        <f t="shared" si="196"/>
        <v>132000000</v>
      </c>
    </row>
    <row r="1650" spans="7:19" x14ac:dyDescent="0.25">
      <c r="G1650" s="1"/>
      <c r="Q1650" s="12">
        <f t="shared" si="195"/>
        <v>4</v>
      </c>
      <c r="R1650" s="12" cm="1">
        <f t="array" ref="R1650">SUMPRODUCT(($G$2:$G$3117=G1650)*(Q1650&gt;$Q$2:$Q$3117))+1</f>
        <v>1320</v>
      </c>
      <c r="S1650" s="12">
        <f t="shared" si="196"/>
        <v>132000000</v>
      </c>
    </row>
    <row r="1651" spans="7:19" x14ac:dyDescent="0.25">
      <c r="G1651" s="1"/>
      <c r="Q1651" s="12">
        <f t="shared" si="195"/>
        <v>4</v>
      </c>
      <c r="R1651" s="12" cm="1">
        <f t="array" ref="R1651">SUMPRODUCT(($G$2:$G$3117=G1651)*(Q1651&gt;$Q$2:$Q$3117))+1</f>
        <v>1320</v>
      </c>
      <c r="S1651" s="12">
        <f t="shared" si="196"/>
        <v>132000000</v>
      </c>
    </row>
    <row r="1652" spans="7:19" x14ac:dyDescent="0.25">
      <c r="G1652" s="1"/>
      <c r="Q1652" s="12">
        <f t="shared" si="195"/>
        <v>4</v>
      </c>
      <c r="R1652" s="12" cm="1">
        <f t="array" ref="R1652">SUMPRODUCT(($G$2:$G$3117=G1652)*(Q1652&gt;$Q$2:$Q$3117))+1</f>
        <v>1320</v>
      </c>
      <c r="S1652" s="12">
        <f t="shared" si="196"/>
        <v>132000000</v>
      </c>
    </row>
    <row r="1653" spans="7:19" x14ac:dyDescent="0.25">
      <c r="G1653" s="1"/>
      <c r="Q1653" s="12">
        <f t="shared" si="195"/>
        <v>4</v>
      </c>
      <c r="R1653" s="12" cm="1">
        <f t="array" ref="R1653">SUMPRODUCT(($G$2:$G$3117=G1653)*(Q1653&gt;$Q$2:$Q$3117))+1</f>
        <v>1320</v>
      </c>
      <c r="S1653" s="12">
        <f t="shared" si="196"/>
        <v>132000000</v>
      </c>
    </row>
    <row r="1654" spans="7:19" x14ac:dyDescent="0.25">
      <c r="G1654" s="1"/>
      <c r="Q1654" s="12">
        <f t="shared" si="195"/>
        <v>4</v>
      </c>
      <c r="R1654" s="12" cm="1">
        <f t="array" ref="R1654">SUMPRODUCT(($G$2:$G$3117=G1654)*(Q1654&gt;$Q$2:$Q$3117))+1</f>
        <v>1320</v>
      </c>
      <c r="S1654" s="12">
        <f t="shared" si="196"/>
        <v>132000000</v>
      </c>
    </row>
    <row r="1655" spans="7:19" x14ac:dyDescent="0.25">
      <c r="G1655" s="1"/>
      <c r="Q1655" s="12">
        <f t="shared" si="195"/>
        <v>4</v>
      </c>
      <c r="R1655" s="12" cm="1">
        <f t="array" ref="R1655">SUMPRODUCT(($G$2:$G$3117=G1655)*(Q1655&gt;$Q$2:$Q$3117))+1</f>
        <v>1320</v>
      </c>
      <c r="S1655" s="12">
        <f t="shared" si="196"/>
        <v>132000000</v>
      </c>
    </row>
    <row r="1656" spans="7:19" x14ac:dyDescent="0.25">
      <c r="G1656" s="1"/>
      <c r="Q1656" s="12">
        <f t="shared" si="195"/>
        <v>4</v>
      </c>
      <c r="R1656" s="12" cm="1">
        <f t="array" ref="R1656">SUMPRODUCT(($G$2:$G$3117=G1656)*(Q1656&gt;$Q$2:$Q$3117))+1</f>
        <v>1320</v>
      </c>
      <c r="S1656" s="12">
        <f t="shared" si="196"/>
        <v>132000000</v>
      </c>
    </row>
    <row r="1657" spans="7:19" x14ac:dyDescent="0.25">
      <c r="G1657" s="1"/>
      <c r="Q1657" s="12">
        <f t="shared" si="195"/>
        <v>4</v>
      </c>
      <c r="R1657" s="12" cm="1">
        <f t="array" ref="R1657">SUMPRODUCT(($G$2:$G$3117=G1657)*(Q1657&gt;$Q$2:$Q$3117))+1</f>
        <v>1320</v>
      </c>
      <c r="S1657" s="12">
        <f t="shared" si="196"/>
        <v>132000000</v>
      </c>
    </row>
    <row r="1658" spans="7:19" x14ac:dyDescent="0.25">
      <c r="G1658" s="1"/>
      <c r="Q1658" s="12">
        <f t="shared" si="195"/>
        <v>4</v>
      </c>
      <c r="R1658" s="12" cm="1">
        <f t="array" ref="R1658">SUMPRODUCT(($G$2:$G$3117=G1658)*(Q1658&gt;$Q$2:$Q$3117))+1</f>
        <v>1320</v>
      </c>
      <c r="S1658" s="12">
        <f t="shared" si="196"/>
        <v>132000000</v>
      </c>
    </row>
    <row r="1659" spans="7:19" x14ac:dyDescent="0.25">
      <c r="G1659" s="1"/>
      <c r="Q1659" s="12">
        <f t="shared" si="195"/>
        <v>4</v>
      </c>
      <c r="R1659" s="12" cm="1">
        <f t="array" ref="R1659">SUMPRODUCT(($G$2:$G$3117=G1659)*(Q1659&gt;$Q$2:$Q$3117))+1</f>
        <v>1320</v>
      </c>
      <c r="S1659" s="12">
        <f t="shared" si="196"/>
        <v>132000000</v>
      </c>
    </row>
    <row r="1660" spans="7:19" x14ac:dyDescent="0.25">
      <c r="G1660" s="1"/>
      <c r="Q1660" s="12">
        <f t="shared" si="195"/>
        <v>4</v>
      </c>
      <c r="R1660" s="12" cm="1">
        <f t="array" ref="R1660">SUMPRODUCT(($G$2:$G$3117=G1660)*(Q1660&gt;$Q$2:$Q$3117))+1</f>
        <v>1320</v>
      </c>
      <c r="S1660" s="12">
        <f t="shared" si="196"/>
        <v>132000000</v>
      </c>
    </row>
    <row r="1661" spans="7:19" x14ac:dyDescent="0.25">
      <c r="G1661" s="1"/>
      <c r="Q1661" s="12">
        <f t="shared" si="195"/>
        <v>4</v>
      </c>
      <c r="R1661" s="12" cm="1">
        <f t="array" ref="R1661">SUMPRODUCT(($G$2:$G$3117=G1661)*(Q1661&gt;$Q$2:$Q$3117))+1</f>
        <v>1320</v>
      </c>
      <c r="S1661" s="12">
        <f t="shared" si="196"/>
        <v>132000000</v>
      </c>
    </row>
    <row r="1662" spans="7:19" x14ac:dyDescent="0.25">
      <c r="G1662" s="1"/>
      <c r="Q1662" s="12">
        <f t="shared" si="195"/>
        <v>4</v>
      </c>
      <c r="R1662" s="12" cm="1">
        <f t="array" ref="R1662">SUMPRODUCT(($G$2:$G$3117=G1662)*(Q1662&gt;$Q$2:$Q$3117))+1</f>
        <v>1320</v>
      </c>
      <c r="S1662" s="12">
        <f t="shared" si="196"/>
        <v>132000000</v>
      </c>
    </row>
    <row r="1663" spans="7:19" x14ac:dyDescent="0.25">
      <c r="G1663" s="1"/>
      <c r="Q1663" s="12">
        <f t="shared" si="195"/>
        <v>4</v>
      </c>
      <c r="R1663" s="12" cm="1">
        <f t="array" ref="R1663">SUMPRODUCT(($G$2:$G$3117=G1663)*(Q1663&gt;$Q$2:$Q$3117))+1</f>
        <v>1320</v>
      </c>
      <c r="S1663" s="12">
        <f t="shared" si="196"/>
        <v>132000000</v>
      </c>
    </row>
    <row r="1664" spans="7:19" x14ac:dyDescent="0.25">
      <c r="G1664" s="1"/>
      <c r="Q1664" s="12">
        <f t="shared" si="195"/>
        <v>4</v>
      </c>
      <c r="R1664" s="12" cm="1">
        <f t="array" ref="R1664">SUMPRODUCT(($G$2:$G$3117=G1664)*(Q1664&gt;$Q$2:$Q$3117))+1</f>
        <v>1320</v>
      </c>
      <c r="S1664" s="12">
        <f t="shared" si="196"/>
        <v>132000000</v>
      </c>
    </row>
    <row r="1665" spans="7:19" x14ac:dyDescent="0.25">
      <c r="G1665" s="1"/>
      <c r="Q1665" s="12">
        <f t="shared" si="195"/>
        <v>4</v>
      </c>
      <c r="R1665" s="12" cm="1">
        <f t="array" ref="R1665">SUMPRODUCT(($G$2:$G$3117=G1665)*(Q1665&gt;$Q$2:$Q$3117))+1</f>
        <v>1320</v>
      </c>
      <c r="S1665" s="12">
        <f t="shared" si="196"/>
        <v>132000000</v>
      </c>
    </row>
    <row r="1666" spans="7:19" x14ac:dyDescent="0.25">
      <c r="G1666" s="1"/>
      <c r="Q1666" s="12">
        <f t="shared" ref="Q1666:Q1729" si="197">IF(J1666="Afternoon",1,IF(J1666="Evening",2,IF(J1666="Floodlit",3,4)))</f>
        <v>4</v>
      </c>
      <c r="R1666" s="12" cm="1">
        <f t="array" ref="R1666">SUMPRODUCT(($G$2:$G$3117=G1666)*(Q1666&gt;$Q$2:$Q$3117))+1</f>
        <v>1320</v>
      </c>
      <c r="S1666" s="12">
        <f t="shared" ref="S1666:S1729" si="198">(R1666*100000)+P1666</f>
        <v>132000000</v>
      </c>
    </row>
    <row r="1667" spans="7:19" x14ac:dyDescent="0.25">
      <c r="G1667" s="1"/>
      <c r="Q1667" s="12">
        <f t="shared" si="197"/>
        <v>4</v>
      </c>
      <c r="R1667" s="12" cm="1">
        <f t="array" ref="R1667">SUMPRODUCT(($G$2:$G$3117=G1667)*(Q1667&gt;$Q$2:$Q$3117))+1</f>
        <v>1320</v>
      </c>
      <c r="S1667" s="12">
        <f t="shared" si="198"/>
        <v>132000000</v>
      </c>
    </row>
    <row r="1668" spans="7:19" x14ac:dyDescent="0.25">
      <c r="G1668" s="1"/>
      <c r="Q1668" s="12">
        <f t="shared" si="197"/>
        <v>4</v>
      </c>
      <c r="R1668" s="12" cm="1">
        <f t="array" ref="R1668">SUMPRODUCT(($G$2:$G$3117=G1668)*(Q1668&gt;$Q$2:$Q$3117))+1</f>
        <v>1320</v>
      </c>
      <c r="S1668" s="12">
        <f t="shared" si="198"/>
        <v>132000000</v>
      </c>
    </row>
    <row r="1669" spans="7:19" x14ac:dyDescent="0.25">
      <c r="G1669" s="1"/>
      <c r="Q1669" s="12">
        <f t="shared" si="197"/>
        <v>4</v>
      </c>
      <c r="R1669" s="12" cm="1">
        <f t="array" ref="R1669">SUMPRODUCT(($G$2:$G$3117=G1669)*(Q1669&gt;$Q$2:$Q$3117))+1</f>
        <v>1320</v>
      </c>
      <c r="S1669" s="12">
        <f t="shared" si="198"/>
        <v>132000000</v>
      </c>
    </row>
    <row r="1670" spans="7:19" x14ac:dyDescent="0.25">
      <c r="G1670" s="1"/>
      <c r="Q1670" s="12">
        <f t="shared" si="197"/>
        <v>4</v>
      </c>
      <c r="R1670" s="12" cm="1">
        <f t="array" ref="R1670">SUMPRODUCT(($G$2:$G$3117=G1670)*(Q1670&gt;$Q$2:$Q$3117))+1</f>
        <v>1320</v>
      </c>
      <c r="S1670" s="12">
        <f t="shared" si="198"/>
        <v>132000000</v>
      </c>
    </row>
    <row r="1671" spans="7:19" x14ac:dyDescent="0.25">
      <c r="G1671" s="1"/>
      <c r="Q1671" s="12">
        <f t="shared" si="197"/>
        <v>4</v>
      </c>
      <c r="R1671" s="12" cm="1">
        <f t="array" ref="R1671">SUMPRODUCT(($G$2:$G$3117=G1671)*(Q1671&gt;$Q$2:$Q$3117))+1</f>
        <v>1320</v>
      </c>
      <c r="S1671" s="12">
        <f t="shared" si="198"/>
        <v>132000000</v>
      </c>
    </row>
    <row r="1672" spans="7:19" x14ac:dyDescent="0.25">
      <c r="G1672" s="1"/>
      <c r="Q1672" s="12">
        <f t="shared" si="197"/>
        <v>4</v>
      </c>
      <c r="R1672" s="12" cm="1">
        <f t="array" ref="R1672">SUMPRODUCT(($G$2:$G$3117=G1672)*(Q1672&gt;$Q$2:$Q$3117))+1</f>
        <v>1320</v>
      </c>
      <c r="S1672" s="12">
        <f t="shared" si="198"/>
        <v>132000000</v>
      </c>
    </row>
    <row r="1673" spans="7:19" x14ac:dyDescent="0.25">
      <c r="G1673" s="1"/>
      <c r="Q1673" s="12">
        <f t="shared" si="197"/>
        <v>4</v>
      </c>
      <c r="R1673" s="12" cm="1">
        <f t="array" ref="R1673">SUMPRODUCT(($G$2:$G$3117=G1673)*(Q1673&gt;$Q$2:$Q$3117))+1</f>
        <v>1320</v>
      </c>
      <c r="S1673" s="12">
        <f t="shared" si="198"/>
        <v>132000000</v>
      </c>
    </row>
    <row r="1674" spans="7:19" x14ac:dyDescent="0.25">
      <c r="G1674" s="1"/>
      <c r="Q1674" s="12">
        <f t="shared" si="197"/>
        <v>4</v>
      </c>
      <c r="R1674" s="12" cm="1">
        <f t="array" ref="R1674">SUMPRODUCT(($G$2:$G$3117=G1674)*(Q1674&gt;$Q$2:$Q$3117))+1</f>
        <v>1320</v>
      </c>
      <c r="S1674" s="12">
        <f t="shared" si="198"/>
        <v>132000000</v>
      </c>
    </row>
    <row r="1675" spans="7:19" x14ac:dyDescent="0.25">
      <c r="G1675" s="1"/>
      <c r="Q1675" s="12">
        <f t="shared" si="197"/>
        <v>4</v>
      </c>
      <c r="R1675" s="12" cm="1">
        <f t="array" ref="R1675">SUMPRODUCT(($G$2:$G$3117=G1675)*(Q1675&gt;$Q$2:$Q$3117))+1</f>
        <v>1320</v>
      </c>
      <c r="S1675" s="12">
        <f t="shared" si="198"/>
        <v>132000000</v>
      </c>
    </row>
    <row r="1676" spans="7:19" x14ac:dyDescent="0.25">
      <c r="G1676" s="1"/>
      <c r="Q1676" s="12">
        <f t="shared" si="197"/>
        <v>4</v>
      </c>
      <c r="R1676" s="12" cm="1">
        <f t="array" ref="R1676">SUMPRODUCT(($G$2:$G$3117=G1676)*(Q1676&gt;$Q$2:$Q$3117))+1</f>
        <v>1320</v>
      </c>
      <c r="S1676" s="12">
        <f t="shared" si="198"/>
        <v>132000000</v>
      </c>
    </row>
    <row r="1677" spans="7:19" x14ac:dyDescent="0.25">
      <c r="G1677" s="1"/>
      <c r="Q1677" s="12">
        <f t="shared" si="197"/>
        <v>4</v>
      </c>
      <c r="R1677" s="12" cm="1">
        <f t="array" ref="R1677">SUMPRODUCT(($G$2:$G$3117=G1677)*(Q1677&gt;$Q$2:$Q$3117))+1</f>
        <v>1320</v>
      </c>
      <c r="S1677" s="12">
        <f t="shared" si="198"/>
        <v>132000000</v>
      </c>
    </row>
    <row r="1678" spans="7:19" x14ac:dyDescent="0.25">
      <c r="G1678" s="1"/>
      <c r="Q1678" s="12">
        <f t="shared" si="197"/>
        <v>4</v>
      </c>
      <c r="R1678" s="12" cm="1">
        <f t="array" ref="R1678">SUMPRODUCT(($G$2:$G$3117=G1678)*(Q1678&gt;$Q$2:$Q$3117))+1</f>
        <v>1320</v>
      </c>
      <c r="S1678" s="12">
        <f t="shared" si="198"/>
        <v>132000000</v>
      </c>
    </row>
    <row r="1679" spans="7:19" x14ac:dyDescent="0.25">
      <c r="G1679" s="1"/>
      <c r="Q1679" s="12">
        <f t="shared" si="197"/>
        <v>4</v>
      </c>
      <c r="R1679" s="12" cm="1">
        <f t="array" ref="R1679">SUMPRODUCT(($G$2:$G$3117=G1679)*(Q1679&gt;$Q$2:$Q$3117))+1</f>
        <v>1320</v>
      </c>
      <c r="S1679" s="12">
        <f t="shared" si="198"/>
        <v>132000000</v>
      </c>
    </row>
    <row r="1680" spans="7:19" x14ac:dyDescent="0.25">
      <c r="G1680" s="1"/>
      <c r="Q1680" s="12">
        <f t="shared" si="197"/>
        <v>4</v>
      </c>
      <c r="R1680" s="12" cm="1">
        <f t="array" ref="R1680">SUMPRODUCT(($G$2:$G$3117=G1680)*(Q1680&gt;$Q$2:$Q$3117))+1</f>
        <v>1320</v>
      </c>
      <c r="S1680" s="12">
        <f t="shared" si="198"/>
        <v>132000000</v>
      </c>
    </row>
    <row r="1681" spans="7:19" x14ac:dyDescent="0.25">
      <c r="G1681" s="1"/>
      <c r="Q1681" s="12">
        <f t="shared" si="197"/>
        <v>4</v>
      </c>
      <c r="R1681" s="12" cm="1">
        <f t="array" ref="R1681">SUMPRODUCT(($G$2:$G$3117=G1681)*(Q1681&gt;$Q$2:$Q$3117))+1</f>
        <v>1320</v>
      </c>
      <c r="S1681" s="12">
        <f t="shared" si="198"/>
        <v>132000000</v>
      </c>
    </row>
    <row r="1682" spans="7:19" x14ac:dyDescent="0.25">
      <c r="G1682" s="1"/>
      <c r="Q1682" s="12">
        <f t="shared" si="197"/>
        <v>4</v>
      </c>
      <c r="R1682" s="12" cm="1">
        <f t="array" ref="R1682">SUMPRODUCT(($G$2:$G$3117=G1682)*(Q1682&gt;$Q$2:$Q$3117))+1</f>
        <v>1320</v>
      </c>
      <c r="S1682" s="12">
        <f t="shared" si="198"/>
        <v>132000000</v>
      </c>
    </row>
    <row r="1683" spans="7:19" x14ac:dyDescent="0.25">
      <c r="G1683" s="1"/>
      <c r="Q1683" s="12">
        <f t="shared" si="197"/>
        <v>4</v>
      </c>
      <c r="R1683" s="12" cm="1">
        <f t="array" ref="R1683">SUMPRODUCT(($G$2:$G$3117=G1683)*(Q1683&gt;$Q$2:$Q$3117))+1</f>
        <v>1320</v>
      </c>
      <c r="S1683" s="12">
        <f t="shared" si="198"/>
        <v>132000000</v>
      </c>
    </row>
    <row r="1684" spans="7:19" x14ac:dyDescent="0.25">
      <c r="G1684" s="1"/>
      <c r="Q1684" s="12">
        <f t="shared" si="197"/>
        <v>4</v>
      </c>
      <c r="R1684" s="12" cm="1">
        <f t="array" ref="R1684">SUMPRODUCT(($G$2:$G$3117=G1684)*(Q1684&gt;$Q$2:$Q$3117))+1</f>
        <v>1320</v>
      </c>
      <c r="S1684" s="12">
        <f t="shared" si="198"/>
        <v>132000000</v>
      </c>
    </row>
    <row r="1685" spans="7:19" x14ac:dyDescent="0.25">
      <c r="G1685" s="1"/>
      <c r="Q1685" s="12">
        <f t="shared" si="197"/>
        <v>4</v>
      </c>
      <c r="R1685" s="12" cm="1">
        <f t="array" ref="R1685">SUMPRODUCT(($G$2:$G$3117=G1685)*(Q1685&gt;$Q$2:$Q$3117))+1</f>
        <v>1320</v>
      </c>
      <c r="S1685" s="12">
        <f t="shared" si="198"/>
        <v>132000000</v>
      </c>
    </row>
    <row r="1686" spans="7:19" x14ac:dyDescent="0.25">
      <c r="G1686" s="1"/>
      <c r="Q1686" s="12">
        <f t="shared" si="197"/>
        <v>4</v>
      </c>
      <c r="R1686" s="12" cm="1">
        <f t="array" ref="R1686">SUMPRODUCT(($G$2:$G$3117=G1686)*(Q1686&gt;$Q$2:$Q$3117))+1</f>
        <v>1320</v>
      </c>
      <c r="S1686" s="12">
        <f t="shared" si="198"/>
        <v>132000000</v>
      </c>
    </row>
    <row r="1687" spans="7:19" x14ac:dyDescent="0.25">
      <c r="G1687" s="1"/>
      <c r="Q1687" s="12">
        <f t="shared" si="197"/>
        <v>4</v>
      </c>
      <c r="R1687" s="12" cm="1">
        <f t="array" ref="R1687">SUMPRODUCT(($G$2:$G$3117=G1687)*(Q1687&gt;$Q$2:$Q$3117))+1</f>
        <v>1320</v>
      </c>
      <c r="S1687" s="12">
        <f t="shared" si="198"/>
        <v>132000000</v>
      </c>
    </row>
    <row r="1688" spans="7:19" x14ac:dyDescent="0.25">
      <c r="G1688" s="1"/>
      <c r="Q1688" s="12">
        <f t="shared" si="197"/>
        <v>4</v>
      </c>
      <c r="R1688" s="12" cm="1">
        <f t="array" ref="R1688">SUMPRODUCT(($G$2:$G$3117=G1688)*(Q1688&gt;$Q$2:$Q$3117))+1</f>
        <v>1320</v>
      </c>
      <c r="S1688" s="12">
        <f t="shared" si="198"/>
        <v>132000000</v>
      </c>
    </row>
    <row r="1689" spans="7:19" x14ac:dyDescent="0.25">
      <c r="G1689" s="1"/>
      <c r="Q1689" s="12">
        <f t="shared" si="197"/>
        <v>4</v>
      </c>
      <c r="R1689" s="12" cm="1">
        <f t="array" ref="R1689">SUMPRODUCT(($G$2:$G$3117=G1689)*(Q1689&gt;$Q$2:$Q$3117))+1</f>
        <v>1320</v>
      </c>
      <c r="S1689" s="12">
        <f t="shared" si="198"/>
        <v>132000000</v>
      </c>
    </row>
    <row r="1690" spans="7:19" x14ac:dyDescent="0.25">
      <c r="G1690" s="1"/>
      <c r="Q1690" s="12">
        <f t="shared" si="197"/>
        <v>4</v>
      </c>
      <c r="R1690" s="12" cm="1">
        <f t="array" ref="R1690">SUMPRODUCT(($G$2:$G$3117=G1690)*(Q1690&gt;$Q$2:$Q$3117))+1</f>
        <v>1320</v>
      </c>
      <c r="S1690" s="12">
        <f t="shared" si="198"/>
        <v>132000000</v>
      </c>
    </row>
    <row r="1691" spans="7:19" x14ac:dyDescent="0.25">
      <c r="G1691" s="1"/>
      <c r="Q1691" s="12">
        <f t="shared" si="197"/>
        <v>4</v>
      </c>
      <c r="R1691" s="12" cm="1">
        <f t="array" ref="R1691">SUMPRODUCT(($G$2:$G$3117=G1691)*(Q1691&gt;$Q$2:$Q$3117))+1</f>
        <v>1320</v>
      </c>
      <c r="S1691" s="12">
        <f t="shared" si="198"/>
        <v>132000000</v>
      </c>
    </row>
    <row r="1692" spans="7:19" x14ac:dyDescent="0.25">
      <c r="G1692" s="1"/>
      <c r="Q1692" s="12">
        <f t="shared" si="197"/>
        <v>4</v>
      </c>
      <c r="R1692" s="12" cm="1">
        <f t="array" ref="R1692">SUMPRODUCT(($G$2:$G$3117=G1692)*(Q1692&gt;$Q$2:$Q$3117))+1</f>
        <v>1320</v>
      </c>
      <c r="S1692" s="12">
        <f t="shared" si="198"/>
        <v>132000000</v>
      </c>
    </row>
    <row r="1693" spans="7:19" x14ac:dyDescent="0.25">
      <c r="G1693" s="1"/>
      <c r="Q1693" s="12">
        <f t="shared" si="197"/>
        <v>4</v>
      </c>
      <c r="R1693" s="12" cm="1">
        <f t="array" ref="R1693">SUMPRODUCT(($G$2:$G$3117=G1693)*(Q1693&gt;$Q$2:$Q$3117))+1</f>
        <v>1320</v>
      </c>
      <c r="S1693" s="12">
        <f t="shared" si="198"/>
        <v>132000000</v>
      </c>
    </row>
    <row r="1694" spans="7:19" x14ac:dyDescent="0.25">
      <c r="G1694" s="1"/>
      <c r="Q1694" s="12">
        <f t="shared" si="197"/>
        <v>4</v>
      </c>
      <c r="R1694" s="12" cm="1">
        <f t="array" ref="R1694">SUMPRODUCT(($G$2:$G$3117=G1694)*(Q1694&gt;$Q$2:$Q$3117))+1</f>
        <v>1320</v>
      </c>
      <c r="S1694" s="12">
        <f t="shared" si="198"/>
        <v>132000000</v>
      </c>
    </row>
    <row r="1695" spans="7:19" x14ac:dyDescent="0.25">
      <c r="G1695" s="1"/>
      <c r="Q1695" s="12">
        <f t="shared" si="197"/>
        <v>4</v>
      </c>
      <c r="R1695" s="12" cm="1">
        <f t="array" ref="R1695">SUMPRODUCT(($G$2:$G$3117=G1695)*(Q1695&gt;$Q$2:$Q$3117))+1</f>
        <v>1320</v>
      </c>
      <c r="S1695" s="12">
        <f t="shared" si="198"/>
        <v>132000000</v>
      </c>
    </row>
    <row r="1696" spans="7:19" x14ac:dyDescent="0.25">
      <c r="G1696" s="1"/>
      <c r="Q1696" s="12">
        <f t="shared" si="197"/>
        <v>4</v>
      </c>
      <c r="R1696" s="12" cm="1">
        <f t="array" ref="R1696">SUMPRODUCT(($G$2:$G$3117=G1696)*(Q1696&gt;$Q$2:$Q$3117))+1</f>
        <v>1320</v>
      </c>
      <c r="S1696" s="12">
        <f t="shared" si="198"/>
        <v>132000000</v>
      </c>
    </row>
    <row r="1697" spans="7:19" x14ac:dyDescent="0.25">
      <c r="G1697" s="1"/>
      <c r="Q1697" s="12">
        <f t="shared" si="197"/>
        <v>4</v>
      </c>
      <c r="R1697" s="12" cm="1">
        <f t="array" ref="R1697">SUMPRODUCT(($G$2:$G$3117=G1697)*(Q1697&gt;$Q$2:$Q$3117))+1</f>
        <v>1320</v>
      </c>
      <c r="S1697" s="12">
        <f t="shared" si="198"/>
        <v>132000000</v>
      </c>
    </row>
    <row r="1698" spans="7:19" x14ac:dyDescent="0.25">
      <c r="G1698" s="1"/>
      <c r="Q1698" s="12">
        <f t="shared" si="197"/>
        <v>4</v>
      </c>
      <c r="R1698" s="12" cm="1">
        <f t="array" ref="R1698">SUMPRODUCT(($G$2:$G$3117=G1698)*(Q1698&gt;$Q$2:$Q$3117))+1</f>
        <v>1320</v>
      </c>
      <c r="S1698" s="12">
        <f t="shared" si="198"/>
        <v>132000000</v>
      </c>
    </row>
    <row r="1699" spans="7:19" x14ac:dyDescent="0.25">
      <c r="G1699" s="1"/>
      <c r="Q1699" s="12">
        <f t="shared" si="197"/>
        <v>4</v>
      </c>
      <c r="R1699" s="12" cm="1">
        <f t="array" ref="R1699">SUMPRODUCT(($G$2:$G$3117=G1699)*(Q1699&gt;$Q$2:$Q$3117))+1</f>
        <v>1320</v>
      </c>
      <c r="S1699" s="12">
        <f t="shared" si="198"/>
        <v>132000000</v>
      </c>
    </row>
    <row r="1700" spans="7:19" x14ac:dyDescent="0.25">
      <c r="G1700" s="1"/>
      <c r="Q1700" s="12">
        <f t="shared" si="197"/>
        <v>4</v>
      </c>
      <c r="R1700" s="12" cm="1">
        <f t="array" ref="R1700">SUMPRODUCT(($G$2:$G$3117=G1700)*(Q1700&gt;$Q$2:$Q$3117))+1</f>
        <v>1320</v>
      </c>
      <c r="S1700" s="12">
        <f t="shared" si="198"/>
        <v>132000000</v>
      </c>
    </row>
    <row r="1701" spans="7:19" x14ac:dyDescent="0.25">
      <c r="G1701" s="1"/>
      <c r="Q1701" s="12">
        <f t="shared" si="197"/>
        <v>4</v>
      </c>
      <c r="R1701" s="12" cm="1">
        <f t="array" ref="R1701">SUMPRODUCT(($G$2:$G$3117=G1701)*(Q1701&gt;$Q$2:$Q$3117))+1</f>
        <v>1320</v>
      </c>
      <c r="S1701" s="12">
        <f t="shared" si="198"/>
        <v>132000000</v>
      </c>
    </row>
    <row r="1702" spans="7:19" x14ac:dyDescent="0.25">
      <c r="G1702" s="1"/>
      <c r="Q1702" s="12">
        <f t="shared" si="197"/>
        <v>4</v>
      </c>
      <c r="R1702" s="12" cm="1">
        <f t="array" ref="R1702">SUMPRODUCT(($G$2:$G$3117=G1702)*(Q1702&gt;$Q$2:$Q$3117))+1</f>
        <v>1320</v>
      </c>
      <c r="S1702" s="12">
        <f t="shared" si="198"/>
        <v>132000000</v>
      </c>
    </row>
    <row r="1703" spans="7:19" x14ac:dyDescent="0.25">
      <c r="G1703" s="1"/>
      <c r="Q1703" s="12">
        <f t="shared" si="197"/>
        <v>4</v>
      </c>
      <c r="R1703" s="12" cm="1">
        <f t="array" ref="R1703">SUMPRODUCT(($G$2:$G$3117=G1703)*(Q1703&gt;$Q$2:$Q$3117))+1</f>
        <v>1320</v>
      </c>
      <c r="S1703" s="12">
        <f t="shared" si="198"/>
        <v>132000000</v>
      </c>
    </row>
    <row r="1704" spans="7:19" x14ac:dyDescent="0.25">
      <c r="G1704" s="1"/>
      <c r="Q1704" s="12">
        <f t="shared" si="197"/>
        <v>4</v>
      </c>
      <c r="R1704" s="12" cm="1">
        <f t="array" ref="R1704">SUMPRODUCT(($G$2:$G$3117=G1704)*(Q1704&gt;$Q$2:$Q$3117))+1</f>
        <v>1320</v>
      </c>
      <c r="S1704" s="12">
        <f t="shared" si="198"/>
        <v>132000000</v>
      </c>
    </row>
    <row r="1705" spans="7:19" x14ac:dyDescent="0.25">
      <c r="G1705" s="1"/>
      <c r="Q1705" s="12">
        <f t="shared" si="197"/>
        <v>4</v>
      </c>
      <c r="R1705" s="12" cm="1">
        <f t="array" ref="R1705">SUMPRODUCT(($G$2:$G$3117=G1705)*(Q1705&gt;$Q$2:$Q$3117))+1</f>
        <v>1320</v>
      </c>
      <c r="S1705" s="12">
        <f t="shared" si="198"/>
        <v>132000000</v>
      </c>
    </row>
    <row r="1706" spans="7:19" x14ac:dyDescent="0.25">
      <c r="G1706" s="1"/>
      <c r="Q1706" s="12">
        <f t="shared" si="197"/>
        <v>4</v>
      </c>
      <c r="R1706" s="12" cm="1">
        <f t="array" ref="R1706">SUMPRODUCT(($G$2:$G$3117=G1706)*(Q1706&gt;$Q$2:$Q$3117))+1</f>
        <v>1320</v>
      </c>
      <c r="S1706" s="12">
        <f t="shared" si="198"/>
        <v>132000000</v>
      </c>
    </row>
    <row r="1707" spans="7:19" x14ac:dyDescent="0.25">
      <c r="G1707" s="1"/>
      <c r="Q1707" s="12">
        <f t="shared" si="197"/>
        <v>4</v>
      </c>
      <c r="R1707" s="12" cm="1">
        <f t="array" ref="R1707">SUMPRODUCT(($G$2:$G$3117=G1707)*(Q1707&gt;$Q$2:$Q$3117))+1</f>
        <v>1320</v>
      </c>
      <c r="S1707" s="12">
        <f t="shared" si="198"/>
        <v>132000000</v>
      </c>
    </row>
    <row r="1708" spans="7:19" x14ac:dyDescent="0.25">
      <c r="G1708" s="1"/>
      <c r="Q1708" s="12">
        <f t="shared" si="197"/>
        <v>4</v>
      </c>
      <c r="R1708" s="12" cm="1">
        <f t="array" ref="R1708">SUMPRODUCT(($G$2:$G$3117=G1708)*(Q1708&gt;$Q$2:$Q$3117))+1</f>
        <v>1320</v>
      </c>
      <c r="S1708" s="12">
        <f t="shared" si="198"/>
        <v>132000000</v>
      </c>
    </row>
    <row r="1709" spans="7:19" x14ac:dyDescent="0.25">
      <c r="G1709" s="1"/>
      <c r="Q1709" s="12">
        <f t="shared" si="197"/>
        <v>4</v>
      </c>
      <c r="R1709" s="12" cm="1">
        <f t="array" ref="R1709">SUMPRODUCT(($G$2:$G$3117=G1709)*(Q1709&gt;$Q$2:$Q$3117))+1</f>
        <v>1320</v>
      </c>
      <c r="S1709" s="12">
        <f t="shared" si="198"/>
        <v>132000000</v>
      </c>
    </row>
    <row r="1710" spans="7:19" x14ac:dyDescent="0.25">
      <c r="G1710" s="1"/>
      <c r="Q1710" s="12">
        <f t="shared" si="197"/>
        <v>4</v>
      </c>
      <c r="R1710" s="12" cm="1">
        <f t="array" ref="R1710">SUMPRODUCT(($G$2:$G$3117=G1710)*(Q1710&gt;$Q$2:$Q$3117))+1</f>
        <v>1320</v>
      </c>
      <c r="S1710" s="12">
        <f t="shared" si="198"/>
        <v>132000000</v>
      </c>
    </row>
    <row r="1711" spans="7:19" x14ac:dyDescent="0.25">
      <c r="G1711" s="1"/>
      <c r="Q1711" s="12">
        <f t="shared" si="197"/>
        <v>4</v>
      </c>
      <c r="R1711" s="12" cm="1">
        <f t="array" ref="R1711">SUMPRODUCT(($G$2:$G$3117=G1711)*(Q1711&gt;$Q$2:$Q$3117))+1</f>
        <v>1320</v>
      </c>
      <c r="S1711" s="12">
        <f t="shared" si="198"/>
        <v>132000000</v>
      </c>
    </row>
    <row r="1712" spans="7:19" x14ac:dyDescent="0.25">
      <c r="G1712" s="1"/>
      <c r="Q1712" s="12">
        <f t="shared" si="197"/>
        <v>4</v>
      </c>
      <c r="R1712" s="12" cm="1">
        <f t="array" ref="R1712">SUMPRODUCT(($G$2:$G$3117=G1712)*(Q1712&gt;$Q$2:$Q$3117))+1</f>
        <v>1320</v>
      </c>
      <c r="S1712" s="12">
        <f t="shared" si="198"/>
        <v>132000000</v>
      </c>
    </row>
    <row r="1713" spans="7:19" x14ac:dyDescent="0.25">
      <c r="G1713" s="1"/>
      <c r="Q1713" s="12">
        <f t="shared" si="197"/>
        <v>4</v>
      </c>
      <c r="R1713" s="12" cm="1">
        <f t="array" ref="R1713">SUMPRODUCT(($G$2:$G$3117=G1713)*(Q1713&gt;$Q$2:$Q$3117))+1</f>
        <v>1320</v>
      </c>
      <c r="S1713" s="12">
        <f t="shared" si="198"/>
        <v>132000000</v>
      </c>
    </row>
    <row r="1714" spans="7:19" x14ac:dyDescent="0.25">
      <c r="G1714" s="1"/>
      <c r="Q1714" s="12">
        <f t="shared" si="197"/>
        <v>4</v>
      </c>
      <c r="R1714" s="12" cm="1">
        <f t="array" ref="R1714">SUMPRODUCT(($G$2:$G$3117=G1714)*(Q1714&gt;$Q$2:$Q$3117))+1</f>
        <v>1320</v>
      </c>
      <c r="S1714" s="12">
        <f t="shared" si="198"/>
        <v>132000000</v>
      </c>
    </row>
    <row r="1715" spans="7:19" x14ac:dyDescent="0.25">
      <c r="G1715" s="1"/>
      <c r="Q1715" s="12">
        <f t="shared" si="197"/>
        <v>4</v>
      </c>
      <c r="R1715" s="12" cm="1">
        <f t="array" ref="R1715">SUMPRODUCT(($G$2:$G$3117=G1715)*(Q1715&gt;$Q$2:$Q$3117))+1</f>
        <v>1320</v>
      </c>
      <c r="S1715" s="12">
        <f t="shared" si="198"/>
        <v>132000000</v>
      </c>
    </row>
    <row r="1716" spans="7:19" x14ac:dyDescent="0.25">
      <c r="G1716" s="1"/>
      <c r="Q1716" s="12">
        <f t="shared" si="197"/>
        <v>4</v>
      </c>
      <c r="R1716" s="12" cm="1">
        <f t="array" ref="R1716">SUMPRODUCT(($G$2:$G$3117=G1716)*(Q1716&gt;$Q$2:$Q$3117))+1</f>
        <v>1320</v>
      </c>
      <c r="S1716" s="12">
        <f t="shared" si="198"/>
        <v>132000000</v>
      </c>
    </row>
    <row r="1717" spans="7:19" x14ac:dyDescent="0.25">
      <c r="G1717" s="1"/>
      <c r="Q1717" s="12">
        <f t="shared" si="197"/>
        <v>4</v>
      </c>
      <c r="R1717" s="12" cm="1">
        <f t="array" ref="R1717">SUMPRODUCT(($G$2:$G$3117=G1717)*(Q1717&gt;$Q$2:$Q$3117))+1</f>
        <v>1320</v>
      </c>
      <c r="S1717" s="12">
        <f t="shared" si="198"/>
        <v>132000000</v>
      </c>
    </row>
    <row r="1718" spans="7:19" x14ac:dyDescent="0.25">
      <c r="G1718" s="1"/>
      <c r="Q1718" s="12">
        <f t="shared" si="197"/>
        <v>4</v>
      </c>
      <c r="R1718" s="12" cm="1">
        <f t="array" ref="R1718">SUMPRODUCT(($G$2:$G$3117=G1718)*(Q1718&gt;$Q$2:$Q$3117))+1</f>
        <v>1320</v>
      </c>
      <c r="S1718" s="12">
        <f t="shared" si="198"/>
        <v>132000000</v>
      </c>
    </row>
    <row r="1719" spans="7:19" x14ac:dyDescent="0.25">
      <c r="G1719" s="1"/>
      <c r="Q1719" s="12">
        <f t="shared" si="197"/>
        <v>4</v>
      </c>
      <c r="R1719" s="12" cm="1">
        <f t="array" ref="R1719">SUMPRODUCT(($G$2:$G$3117=G1719)*(Q1719&gt;$Q$2:$Q$3117))+1</f>
        <v>1320</v>
      </c>
      <c r="S1719" s="12">
        <f t="shared" si="198"/>
        <v>132000000</v>
      </c>
    </row>
    <row r="1720" spans="7:19" x14ac:dyDescent="0.25">
      <c r="G1720" s="1"/>
      <c r="Q1720" s="12">
        <f t="shared" si="197"/>
        <v>4</v>
      </c>
      <c r="R1720" s="12" cm="1">
        <f t="array" ref="R1720">SUMPRODUCT(($G$2:$G$3117=G1720)*(Q1720&gt;$Q$2:$Q$3117))+1</f>
        <v>1320</v>
      </c>
      <c r="S1720" s="12">
        <f t="shared" si="198"/>
        <v>132000000</v>
      </c>
    </row>
    <row r="1721" spans="7:19" x14ac:dyDescent="0.25">
      <c r="G1721" s="1"/>
      <c r="Q1721" s="12">
        <f t="shared" si="197"/>
        <v>4</v>
      </c>
      <c r="R1721" s="12" cm="1">
        <f t="array" ref="R1721">SUMPRODUCT(($G$2:$G$3117=G1721)*(Q1721&gt;$Q$2:$Q$3117))+1</f>
        <v>1320</v>
      </c>
      <c r="S1721" s="12">
        <f t="shared" si="198"/>
        <v>132000000</v>
      </c>
    </row>
    <row r="1722" spans="7:19" x14ac:dyDescent="0.25">
      <c r="G1722" s="1"/>
      <c r="Q1722" s="12">
        <f t="shared" si="197"/>
        <v>4</v>
      </c>
      <c r="R1722" s="12" cm="1">
        <f t="array" ref="R1722">SUMPRODUCT(($G$2:$G$3117=G1722)*(Q1722&gt;$Q$2:$Q$3117))+1</f>
        <v>1320</v>
      </c>
      <c r="S1722" s="12">
        <f t="shared" si="198"/>
        <v>132000000</v>
      </c>
    </row>
    <row r="1723" spans="7:19" x14ac:dyDescent="0.25">
      <c r="G1723" s="1"/>
      <c r="Q1723" s="12">
        <f t="shared" si="197"/>
        <v>4</v>
      </c>
      <c r="R1723" s="12" cm="1">
        <f t="array" ref="R1723">SUMPRODUCT(($G$2:$G$3117=G1723)*(Q1723&gt;$Q$2:$Q$3117))+1</f>
        <v>1320</v>
      </c>
      <c r="S1723" s="12">
        <f t="shared" si="198"/>
        <v>132000000</v>
      </c>
    </row>
    <row r="1724" spans="7:19" x14ac:dyDescent="0.25">
      <c r="G1724" s="1"/>
      <c r="Q1724" s="12">
        <f t="shared" si="197"/>
        <v>4</v>
      </c>
      <c r="R1724" s="12" cm="1">
        <f t="array" ref="R1724">SUMPRODUCT(($G$2:$G$3117=G1724)*(Q1724&gt;$Q$2:$Q$3117))+1</f>
        <v>1320</v>
      </c>
      <c r="S1724" s="12">
        <f t="shared" si="198"/>
        <v>132000000</v>
      </c>
    </row>
    <row r="1725" spans="7:19" x14ac:dyDescent="0.25">
      <c r="G1725" s="1"/>
      <c r="Q1725" s="12">
        <f t="shared" si="197"/>
        <v>4</v>
      </c>
      <c r="R1725" s="12" cm="1">
        <f t="array" ref="R1725">SUMPRODUCT(($G$2:$G$3117=G1725)*(Q1725&gt;$Q$2:$Q$3117))+1</f>
        <v>1320</v>
      </c>
      <c r="S1725" s="12">
        <f t="shared" si="198"/>
        <v>132000000</v>
      </c>
    </row>
    <row r="1726" spans="7:19" x14ac:dyDescent="0.25">
      <c r="G1726" s="1"/>
      <c r="Q1726" s="12">
        <f t="shared" si="197"/>
        <v>4</v>
      </c>
      <c r="R1726" s="12" cm="1">
        <f t="array" ref="R1726">SUMPRODUCT(($G$2:$G$3117=G1726)*(Q1726&gt;$Q$2:$Q$3117))+1</f>
        <v>1320</v>
      </c>
      <c r="S1726" s="12">
        <f t="shared" si="198"/>
        <v>132000000</v>
      </c>
    </row>
    <row r="1727" spans="7:19" x14ac:dyDescent="0.25">
      <c r="G1727" s="1"/>
      <c r="Q1727" s="12">
        <f t="shared" si="197"/>
        <v>4</v>
      </c>
      <c r="R1727" s="12" cm="1">
        <f t="array" ref="R1727">SUMPRODUCT(($G$2:$G$3117=G1727)*(Q1727&gt;$Q$2:$Q$3117))+1</f>
        <v>1320</v>
      </c>
      <c r="S1727" s="12">
        <f t="shared" si="198"/>
        <v>132000000</v>
      </c>
    </row>
    <row r="1728" spans="7:19" x14ac:dyDescent="0.25">
      <c r="G1728" s="1"/>
      <c r="Q1728" s="12">
        <f t="shared" si="197"/>
        <v>4</v>
      </c>
      <c r="R1728" s="12" cm="1">
        <f t="array" ref="R1728">SUMPRODUCT(($G$2:$G$3117=G1728)*(Q1728&gt;$Q$2:$Q$3117))+1</f>
        <v>1320</v>
      </c>
      <c r="S1728" s="12">
        <f t="shared" si="198"/>
        <v>132000000</v>
      </c>
    </row>
    <row r="1729" spans="7:19" x14ac:dyDescent="0.25">
      <c r="G1729" s="1"/>
      <c r="Q1729" s="12">
        <f t="shared" si="197"/>
        <v>4</v>
      </c>
      <c r="R1729" s="12" cm="1">
        <f t="array" ref="R1729">SUMPRODUCT(($G$2:$G$3117=G1729)*(Q1729&gt;$Q$2:$Q$3117))+1</f>
        <v>1320</v>
      </c>
      <c r="S1729" s="12">
        <f t="shared" si="198"/>
        <v>132000000</v>
      </c>
    </row>
    <row r="1730" spans="7:19" x14ac:dyDescent="0.25">
      <c r="G1730" s="1"/>
      <c r="Q1730" s="12">
        <f t="shared" ref="Q1730:Q1798" si="199">IF(J1730="Afternoon",1,IF(J1730="Evening",2,IF(J1730="Floodlit",3,4)))</f>
        <v>4</v>
      </c>
      <c r="R1730" s="12" cm="1">
        <f t="array" ref="R1730">SUMPRODUCT(($G$2:$G$3117=G1730)*(Q1730&gt;$Q$2:$Q$3117))+1</f>
        <v>1320</v>
      </c>
      <c r="S1730" s="12">
        <f t="shared" ref="S1730:S1793" si="200">(R1730*100000)+P1730</f>
        <v>132000000</v>
      </c>
    </row>
    <row r="1731" spans="7:19" x14ac:dyDescent="0.25">
      <c r="G1731" s="1"/>
      <c r="Q1731" s="12">
        <f t="shared" si="199"/>
        <v>4</v>
      </c>
      <c r="R1731" s="12" cm="1">
        <f t="array" ref="R1731">SUMPRODUCT(($G$2:$G$3117=G1731)*(Q1731&gt;$Q$2:$Q$3117))+1</f>
        <v>1320</v>
      </c>
      <c r="S1731" s="12">
        <f t="shared" si="200"/>
        <v>132000000</v>
      </c>
    </row>
    <row r="1732" spans="7:19" x14ac:dyDescent="0.25">
      <c r="G1732" s="1"/>
      <c r="Q1732" s="12">
        <f t="shared" si="199"/>
        <v>4</v>
      </c>
      <c r="R1732" s="12" cm="1">
        <f t="array" ref="R1732">SUMPRODUCT(($G$2:$G$3117=G1732)*(Q1732&gt;$Q$2:$Q$3117))+1</f>
        <v>1320</v>
      </c>
      <c r="S1732" s="12">
        <f t="shared" si="200"/>
        <v>132000000</v>
      </c>
    </row>
    <row r="1733" spans="7:19" x14ac:dyDescent="0.25">
      <c r="G1733" s="1"/>
      <c r="Q1733" s="12">
        <f t="shared" si="199"/>
        <v>4</v>
      </c>
      <c r="R1733" s="12" cm="1">
        <f t="array" ref="R1733">SUMPRODUCT(($G$2:$G$3117=G1733)*(Q1733&gt;$Q$2:$Q$3117))+1</f>
        <v>1320</v>
      </c>
      <c r="S1733" s="12">
        <f t="shared" si="200"/>
        <v>132000000</v>
      </c>
    </row>
    <row r="1734" spans="7:19" x14ac:dyDescent="0.25">
      <c r="G1734" s="1"/>
      <c r="Q1734" s="12">
        <f t="shared" si="199"/>
        <v>4</v>
      </c>
      <c r="R1734" s="12" cm="1">
        <f t="array" ref="R1734">SUMPRODUCT(($G$2:$G$3117=G1734)*(Q1734&gt;$Q$2:$Q$3117))+1</f>
        <v>1320</v>
      </c>
      <c r="S1734" s="12">
        <f t="shared" si="200"/>
        <v>132000000</v>
      </c>
    </row>
    <row r="1735" spans="7:19" x14ac:dyDescent="0.25">
      <c r="G1735" s="1"/>
      <c r="Q1735" s="12">
        <f t="shared" si="199"/>
        <v>4</v>
      </c>
      <c r="R1735" s="12" cm="1">
        <f t="array" ref="R1735">SUMPRODUCT(($G$2:$G$3117=G1735)*(Q1735&gt;$Q$2:$Q$3117))+1</f>
        <v>1320</v>
      </c>
      <c r="S1735" s="12">
        <f t="shared" si="200"/>
        <v>132000000</v>
      </c>
    </row>
    <row r="1736" spans="7:19" x14ac:dyDescent="0.25">
      <c r="G1736" s="1"/>
      <c r="Q1736" s="12">
        <f t="shared" si="199"/>
        <v>4</v>
      </c>
      <c r="R1736" s="12" cm="1">
        <f t="array" ref="R1736">SUMPRODUCT(($G$2:$G$3117=G1736)*(Q1736&gt;$Q$2:$Q$3117))+1</f>
        <v>1320</v>
      </c>
      <c r="S1736" s="12">
        <f t="shared" si="200"/>
        <v>132000000</v>
      </c>
    </row>
    <row r="1737" spans="7:19" x14ac:dyDescent="0.25">
      <c r="G1737" s="1"/>
      <c r="Q1737" s="12">
        <f t="shared" si="199"/>
        <v>4</v>
      </c>
      <c r="R1737" s="12" cm="1">
        <f t="array" ref="R1737">SUMPRODUCT(($G$2:$G$3117=G1737)*(Q1737&gt;$Q$2:$Q$3117))+1</f>
        <v>1320</v>
      </c>
      <c r="S1737" s="12">
        <f t="shared" si="200"/>
        <v>132000000</v>
      </c>
    </row>
    <row r="1738" spans="7:19" x14ac:dyDescent="0.25">
      <c r="G1738" s="1"/>
      <c r="Q1738" s="12">
        <f t="shared" si="199"/>
        <v>4</v>
      </c>
      <c r="R1738" s="12" cm="1">
        <f t="array" ref="R1738">SUMPRODUCT(($G$2:$G$3117=G1738)*(Q1738&gt;$Q$2:$Q$3117))+1</f>
        <v>1320</v>
      </c>
      <c r="S1738" s="12">
        <f t="shared" si="200"/>
        <v>132000000</v>
      </c>
    </row>
    <row r="1739" spans="7:19" x14ac:dyDescent="0.25">
      <c r="G1739" s="1"/>
      <c r="Q1739" s="12">
        <f t="shared" si="199"/>
        <v>4</v>
      </c>
      <c r="R1739" s="12" cm="1">
        <f t="array" ref="R1739">SUMPRODUCT(($G$2:$G$3117=G1739)*(Q1739&gt;$Q$2:$Q$3117))+1</f>
        <v>1320</v>
      </c>
      <c r="S1739" s="12">
        <f t="shared" si="200"/>
        <v>132000000</v>
      </c>
    </row>
    <row r="1740" spans="7:19" x14ac:dyDescent="0.25">
      <c r="G1740" s="1"/>
      <c r="Q1740" s="12">
        <f t="shared" si="199"/>
        <v>4</v>
      </c>
      <c r="R1740" s="12" cm="1">
        <f t="array" ref="R1740">SUMPRODUCT(($G$2:$G$3117=G1740)*(Q1740&gt;$Q$2:$Q$3117))+1</f>
        <v>1320</v>
      </c>
      <c r="S1740" s="12">
        <f t="shared" si="200"/>
        <v>132000000</v>
      </c>
    </row>
    <row r="1741" spans="7:19" x14ac:dyDescent="0.25">
      <c r="G1741" s="1"/>
      <c r="Q1741" s="12">
        <f t="shared" si="199"/>
        <v>4</v>
      </c>
      <c r="R1741" s="12" cm="1">
        <f t="array" ref="R1741">SUMPRODUCT(($G$2:$G$3117=G1741)*(Q1741&gt;$Q$2:$Q$3117))+1</f>
        <v>1320</v>
      </c>
      <c r="S1741" s="12">
        <f t="shared" si="200"/>
        <v>132000000</v>
      </c>
    </row>
    <row r="1742" spans="7:19" x14ac:dyDescent="0.25">
      <c r="G1742" s="1"/>
      <c r="Q1742" s="12">
        <f t="shared" si="199"/>
        <v>4</v>
      </c>
      <c r="R1742" s="12" cm="1">
        <f t="array" ref="R1742">SUMPRODUCT(($G$2:$G$3117=G1742)*(Q1742&gt;$Q$2:$Q$3117))+1</f>
        <v>1320</v>
      </c>
      <c r="S1742" s="12">
        <f t="shared" si="200"/>
        <v>132000000</v>
      </c>
    </row>
    <row r="1743" spans="7:19" x14ac:dyDescent="0.25">
      <c r="G1743" s="1"/>
      <c r="Q1743" s="12">
        <f t="shared" si="199"/>
        <v>4</v>
      </c>
      <c r="R1743" s="12" cm="1">
        <f t="array" ref="R1743">SUMPRODUCT(($G$2:$G$3117=G1743)*(Q1743&gt;$Q$2:$Q$3117))+1</f>
        <v>1320</v>
      </c>
      <c r="S1743" s="12">
        <f t="shared" si="200"/>
        <v>132000000</v>
      </c>
    </row>
    <row r="1744" spans="7:19" x14ac:dyDescent="0.25">
      <c r="G1744" s="1"/>
      <c r="Q1744" s="12">
        <f t="shared" si="199"/>
        <v>4</v>
      </c>
      <c r="R1744" s="12" cm="1">
        <f t="array" ref="R1744">SUMPRODUCT(($G$2:$G$3117=G1744)*(Q1744&gt;$Q$2:$Q$3117))+1</f>
        <v>1320</v>
      </c>
      <c r="S1744" s="12">
        <f t="shared" si="200"/>
        <v>132000000</v>
      </c>
    </row>
    <row r="1745" spans="7:19" x14ac:dyDescent="0.25">
      <c r="G1745" s="1"/>
      <c r="Q1745" s="12">
        <f t="shared" si="199"/>
        <v>4</v>
      </c>
      <c r="R1745" s="12" cm="1">
        <f t="array" ref="R1745">SUMPRODUCT(($G$2:$G$3117=G1745)*(Q1745&gt;$Q$2:$Q$3117))+1</f>
        <v>1320</v>
      </c>
      <c r="S1745" s="12">
        <f t="shared" si="200"/>
        <v>132000000</v>
      </c>
    </row>
    <row r="1746" spans="7:19" x14ac:dyDescent="0.25">
      <c r="G1746" s="1"/>
      <c r="Q1746" s="12">
        <f t="shared" si="199"/>
        <v>4</v>
      </c>
      <c r="R1746" s="12" cm="1">
        <f t="array" ref="R1746">SUMPRODUCT(($G$2:$G$3117=G1746)*(Q1746&gt;$Q$2:$Q$3117))+1</f>
        <v>1320</v>
      </c>
      <c r="S1746" s="12">
        <f t="shared" si="200"/>
        <v>132000000</v>
      </c>
    </row>
    <row r="1747" spans="7:19" x14ac:dyDescent="0.25">
      <c r="G1747" s="1"/>
      <c r="Q1747" s="12">
        <f t="shared" si="199"/>
        <v>4</v>
      </c>
      <c r="R1747" s="12" cm="1">
        <f t="array" ref="R1747">SUMPRODUCT(($G$2:$G$3117=G1747)*(Q1747&gt;$Q$2:$Q$3117))+1</f>
        <v>1320</v>
      </c>
      <c r="S1747" s="12">
        <f t="shared" si="200"/>
        <v>132000000</v>
      </c>
    </row>
    <row r="1748" spans="7:19" x14ac:dyDescent="0.25">
      <c r="G1748" s="1"/>
      <c r="Q1748" s="12">
        <f t="shared" si="199"/>
        <v>4</v>
      </c>
      <c r="R1748" s="12" cm="1">
        <f t="array" ref="R1748">SUMPRODUCT(($G$2:$G$3117=G1748)*(Q1748&gt;$Q$2:$Q$3117))+1</f>
        <v>1320</v>
      </c>
      <c r="S1748" s="12">
        <f t="shared" si="200"/>
        <v>132000000</v>
      </c>
    </row>
    <row r="1749" spans="7:19" x14ac:dyDescent="0.25">
      <c r="G1749" s="1"/>
      <c r="Q1749" s="12">
        <f t="shared" si="199"/>
        <v>4</v>
      </c>
      <c r="R1749" s="12" cm="1">
        <f t="array" ref="R1749">SUMPRODUCT(($G$2:$G$3117=G1749)*(Q1749&gt;$Q$2:$Q$3117))+1</f>
        <v>1320</v>
      </c>
      <c r="S1749" s="12">
        <f t="shared" si="200"/>
        <v>132000000</v>
      </c>
    </row>
    <row r="1750" spans="7:19" x14ac:dyDescent="0.25">
      <c r="G1750" s="1"/>
      <c r="Q1750" s="12">
        <f t="shared" si="199"/>
        <v>4</v>
      </c>
      <c r="R1750" s="12" cm="1">
        <f t="array" ref="R1750">SUMPRODUCT(($G$2:$G$3117=G1750)*(Q1750&gt;$Q$2:$Q$3117))+1</f>
        <v>1320</v>
      </c>
      <c r="S1750" s="12">
        <f t="shared" si="200"/>
        <v>132000000</v>
      </c>
    </row>
    <row r="1751" spans="7:19" x14ac:dyDescent="0.25">
      <c r="G1751" s="1"/>
      <c r="Q1751" s="12">
        <f t="shared" si="199"/>
        <v>4</v>
      </c>
      <c r="R1751" s="12" cm="1">
        <f t="array" ref="R1751">SUMPRODUCT(($G$2:$G$3117=G1751)*(Q1751&gt;$Q$2:$Q$3117))+1</f>
        <v>1320</v>
      </c>
      <c r="S1751" s="12">
        <f t="shared" si="200"/>
        <v>132000000</v>
      </c>
    </row>
    <row r="1752" spans="7:19" x14ac:dyDescent="0.25">
      <c r="G1752" s="1"/>
      <c r="Q1752" s="12">
        <f t="shared" si="199"/>
        <v>4</v>
      </c>
      <c r="R1752" s="12" cm="1">
        <f t="array" ref="R1752">SUMPRODUCT(($G$2:$G$3117=G1752)*(Q1752&gt;$Q$2:$Q$3117))+1</f>
        <v>1320</v>
      </c>
      <c r="S1752" s="12">
        <f t="shared" si="200"/>
        <v>132000000</v>
      </c>
    </row>
    <row r="1753" spans="7:19" x14ac:dyDescent="0.25">
      <c r="G1753" s="1"/>
      <c r="Q1753" s="12">
        <f t="shared" si="199"/>
        <v>4</v>
      </c>
      <c r="R1753" s="12" cm="1">
        <f t="array" ref="R1753">SUMPRODUCT(($G$2:$G$3117=G1753)*(Q1753&gt;$Q$2:$Q$3117))+1</f>
        <v>1320</v>
      </c>
      <c r="S1753" s="12">
        <f t="shared" si="200"/>
        <v>132000000</v>
      </c>
    </row>
    <row r="1754" spans="7:19" x14ac:dyDescent="0.25">
      <c r="G1754" s="1"/>
      <c r="Q1754" s="12">
        <f t="shared" si="199"/>
        <v>4</v>
      </c>
      <c r="R1754" s="12" cm="1">
        <f t="array" ref="R1754">SUMPRODUCT(($G$2:$G$3117=G1754)*(Q1754&gt;$Q$2:$Q$3117))+1</f>
        <v>1320</v>
      </c>
      <c r="S1754" s="12">
        <f t="shared" si="200"/>
        <v>132000000</v>
      </c>
    </row>
    <row r="1755" spans="7:19" x14ac:dyDescent="0.25">
      <c r="G1755" s="1"/>
      <c r="Q1755" s="12">
        <f t="shared" si="199"/>
        <v>4</v>
      </c>
      <c r="R1755" s="12" cm="1">
        <f t="array" ref="R1755">SUMPRODUCT(($G$2:$G$3117=G1755)*(Q1755&gt;$Q$2:$Q$3117))+1</f>
        <v>1320</v>
      </c>
      <c r="S1755" s="12">
        <f t="shared" si="200"/>
        <v>132000000</v>
      </c>
    </row>
    <row r="1756" spans="7:19" x14ac:dyDescent="0.25">
      <c r="G1756" s="1"/>
      <c r="Q1756" s="12">
        <f t="shared" si="199"/>
        <v>4</v>
      </c>
      <c r="R1756" s="12" cm="1">
        <f t="array" ref="R1756">SUMPRODUCT(($G$2:$G$3117=G1756)*(Q1756&gt;$Q$2:$Q$3117))+1</f>
        <v>1320</v>
      </c>
      <c r="S1756" s="12">
        <f t="shared" si="200"/>
        <v>132000000</v>
      </c>
    </row>
    <row r="1757" spans="7:19" x14ac:dyDescent="0.25">
      <c r="G1757" s="1"/>
      <c r="Q1757" s="12">
        <f t="shared" si="199"/>
        <v>4</v>
      </c>
      <c r="R1757" s="12" cm="1">
        <f t="array" ref="R1757">SUMPRODUCT(($G$2:$G$3117=G1757)*(Q1757&gt;$Q$2:$Q$3117))+1</f>
        <v>1320</v>
      </c>
      <c r="S1757" s="12">
        <f t="shared" si="200"/>
        <v>132000000</v>
      </c>
    </row>
    <row r="1758" spans="7:19" x14ac:dyDescent="0.25">
      <c r="G1758" s="1"/>
      <c r="Q1758" s="12">
        <f t="shared" si="199"/>
        <v>4</v>
      </c>
      <c r="R1758" s="12" cm="1">
        <f t="array" ref="R1758">SUMPRODUCT(($G$2:$G$3117=G1758)*(Q1758&gt;$Q$2:$Q$3117))+1</f>
        <v>1320</v>
      </c>
      <c r="S1758" s="12">
        <f t="shared" si="200"/>
        <v>132000000</v>
      </c>
    </row>
    <row r="1759" spans="7:19" x14ac:dyDescent="0.25">
      <c r="G1759" s="1"/>
      <c r="Q1759" s="12">
        <f t="shared" si="199"/>
        <v>4</v>
      </c>
      <c r="R1759" s="12" cm="1">
        <f t="array" ref="R1759">SUMPRODUCT(($G$2:$G$3117=G1759)*(Q1759&gt;$Q$2:$Q$3117))+1</f>
        <v>1320</v>
      </c>
      <c r="S1759" s="12">
        <f t="shared" si="200"/>
        <v>132000000</v>
      </c>
    </row>
    <row r="1760" spans="7:19" x14ac:dyDescent="0.25">
      <c r="G1760" s="1"/>
      <c r="Q1760" s="12">
        <f t="shared" si="199"/>
        <v>4</v>
      </c>
      <c r="R1760" s="12" cm="1">
        <f t="array" ref="R1760">SUMPRODUCT(($G$2:$G$3117=G1760)*(Q1760&gt;$Q$2:$Q$3117))+1</f>
        <v>1320</v>
      </c>
      <c r="S1760" s="12">
        <f t="shared" si="200"/>
        <v>132000000</v>
      </c>
    </row>
    <row r="1761" spans="7:19" x14ac:dyDescent="0.25">
      <c r="G1761" s="1"/>
      <c r="Q1761" s="12">
        <f t="shared" si="199"/>
        <v>4</v>
      </c>
      <c r="R1761" s="12" cm="1">
        <f t="array" ref="R1761">SUMPRODUCT(($G$2:$G$3117=G1761)*(Q1761&gt;$Q$2:$Q$3117))+1</f>
        <v>1320</v>
      </c>
      <c r="S1761" s="12">
        <f t="shared" si="200"/>
        <v>132000000</v>
      </c>
    </row>
    <row r="1762" spans="7:19" x14ac:dyDescent="0.25">
      <c r="G1762" s="1"/>
      <c r="Q1762" s="12">
        <f t="shared" si="199"/>
        <v>4</v>
      </c>
      <c r="R1762" s="12" cm="1">
        <f t="array" ref="R1762">SUMPRODUCT(($G$2:$G$3117=G1762)*(Q1762&gt;$Q$2:$Q$3117))+1</f>
        <v>1320</v>
      </c>
      <c r="S1762" s="12">
        <f t="shared" si="200"/>
        <v>132000000</v>
      </c>
    </row>
    <row r="1763" spans="7:19" x14ac:dyDescent="0.25">
      <c r="G1763" s="1"/>
      <c r="Q1763" s="12">
        <f t="shared" si="199"/>
        <v>4</v>
      </c>
      <c r="R1763" s="12" cm="1">
        <f t="array" ref="R1763">SUMPRODUCT(($G$2:$G$3117=G1763)*(Q1763&gt;$Q$2:$Q$3117))+1</f>
        <v>1320</v>
      </c>
      <c r="S1763" s="12">
        <f t="shared" si="200"/>
        <v>132000000</v>
      </c>
    </row>
    <row r="1764" spans="7:19" x14ac:dyDescent="0.25">
      <c r="G1764" s="1"/>
      <c r="Q1764" s="12">
        <f t="shared" si="199"/>
        <v>4</v>
      </c>
      <c r="R1764" s="12" cm="1">
        <f t="array" ref="R1764">SUMPRODUCT(($G$2:$G$3117=G1764)*(Q1764&gt;$Q$2:$Q$3117))+1</f>
        <v>1320</v>
      </c>
      <c r="S1764" s="12">
        <f t="shared" si="200"/>
        <v>132000000</v>
      </c>
    </row>
    <row r="1765" spans="7:19" x14ac:dyDescent="0.25">
      <c r="G1765" s="1"/>
      <c r="Q1765" s="12">
        <f t="shared" si="199"/>
        <v>4</v>
      </c>
      <c r="R1765" s="12" cm="1">
        <f t="array" ref="R1765">SUMPRODUCT(($G$2:$G$3117=G1765)*(Q1765&gt;$Q$2:$Q$3117))+1</f>
        <v>1320</v>
      </c>
      <c r="S1765" s="12">
        <f t="shared" si="200"/>
        <v>132000000</v>
      </c>
    </row>
    <row r="1766" spans="7:19" x14ac:dyDescent="0.25">
      <c r="G1766" s="1"/>
      <c r="Q1766" s="12">
        <f t="shared" si="199"/>
        <v>4</v>
      </c>
      <c r="R1766" s="12" cm="1">
        <f t="array" ref="R1766">SUMPRODUCT(($G$2:$G$3117=G1766)*(Q1766&gt;$Q$2:$Q$3117))+1</f>
        <v>1320</v>
      </c>
      <c r="S1766" s="12">
        <f t="shared" si="200"/>
        <v>132000000</v>
      </c>
    </row>
    <row r="1767" spans="7:19" x14ac:dyDescent="0.25">
      <c r="G1767" s="1"/>
      <c r="Q1767" s="12">
        <f t="shared" si="199"/>
        <v>4</v>
      </c>
      <c r="R1767" s="12" cm="1">
        <f t="array" ref="R1767">SUMPRODUCT(($G$2:$G$3117=G1767)*(Q1767&gt;$Q$2:$Q$3117))+1</f>
        <v>1320</v>
      </c>
      <c r="S1767" s="12">
        <f t="shared" si="200"/>
        <v>132000000</v>
      </c>
    </row>
    <row r="1768" spans="7:19" x14ac:dyDescent="0.25">
      <c r="G1768" s="1"/>
      <c r="Q1768" s="12">
        <f t="shared" si="199"/>
        <v>4</v>
      </c>
      <c r="R1768" s="12" cm="1">
        <f t="array" ref="R1768">SUMPRODUCT(($G$2:$G$3117=G1768)*(Q1768&gt;$Q$2:$Q$3117))+1</f>
        <v>1320</v>
      </c>
      <c r="S1768" s="12">
        <f t="shared" si="200"/>
        <v>132000000</v>
      </c>
    </row>
    <row r="1769" spans="7:19" x14ac:dyDescent="0.25">
      <c r="G1769" s="1"/>
      <c r="Q1769" s="12">
        <f t="shared" si="199"/>
        <v>4</v>
      </c>
      <c r="R1769" s="12" cm="1">
        <f t="array" ref="R1769">SUMPRODUCT(($G$2:$G$3117=G1769)*(Q1769&gt;$Q$2:$Q$3117))+1</f>
        <v>1320</v>
      </c>
      <c r="S1769" s="12">
        <f t="shared" si="200"/>
        <v>132000000</v>
      </c>
    </row>
    <row r="1770" spans="7:19" x14ac:dyDescent="0.25">
      <c r="G1770" s="1"/>
      <c r="Q1770" s="12">
        <f t="shared" si="199"/>
        <v>4</v>
      </c>
      <c r="R1770" s="12" cm="1">
        <f t="array" ref="R1770">SUMPRODUCT(($G$2:$G$3117=G1770)*(Q1770&gt;$Q$2:$Q$3117))+1</f>
        <v>1320</v>
      </c>
      <c r="S1770" s="12">
        <f t="shared" si="200"/>
        <v>132000000</v>
      </c>
    </row>
    <row r="1771" spans="7:19" x14ac:dyDescent="0.25">
      <c r="G1771" s="1"/>
      <c r="Q1771" s="12">
        <f t="shared" si="199"/>
        <v>4</v>
      </c>
      <c r="R1771" s="12" cm="1">
        <f t="array" ref="R1771">SUMPRODUCT(($G$2:$G$3117=G1771)*(Q1771&gt;$Q$2:$Q$3117))+1</f>
        <v>1320</v>
      </c>
      <c r="S1771" s="12">
        <f t="shared" si="200"/>
        <v>132000000</v>
      </c>
    </row>
    <row r="1772" spans="7:19" x14ac:dyDescent="0.25">
      <c r="G1772" s="1"/>
      <c r="Q1772" s="12">
        <f t="shared" si="199"/>
        <v>4</v>
      </c>
      <c r="R1772" s="12" cm="1">
        <f t="array" ref="R1772">SUMPRODUCT(($G$2:$G$3117=G1772)*(Q1772&gt;$Q$2:$Q$3117))+1</f>
        <v>1320</v>
      </c>
      <c r="S1772" s="12">
        <f t="shared" si="200"/>
        <v>132000000</v>
      </c>
    </row>
    <row r="1773" spans="7:19" x14ac:dyDescent="0.25">
      <c r="G1773" s="1"/>
      <c r="Q1773" s="12">
        <f t="shared" si="199"/>
        <v>4</v>
      </c>
      <c r="R1773" s="12" cm="1">
        <f t="array" ref="R1773">SUMPRODUCT(($G$2:$G$3117=G1773)*(Q1773&gt;$Q$2:$Q$3117))+1</f>
        <v>1320</v>
      </c>
      <c r="S1773" s="12">
        <f t="shared" si="200"/>
        <v>132000000</v>
      </c>
    </row>
    <row r="1774" spans="7:19" x14ac:dyDescent="0.25">
      <c r="G1774" s="1"/>
      <c r="Q1774" s="12">
        <f t="shared" si="199"/>
        <v>4</v>
      </c>
      <c r="R1774" s="12" cm="1">
        <f t="array" ref="R1774">SUMPRODUCT(($G$2:$G$3117=G1774)*(Q1774&gt;$Q$2:$Q$3117))+1</f>
        <v>1320</v>
      </c>
      <c r="S1774" s="12">
        <f t="shared" si="200"/>
        <v>132000000</v>
      </c>
    </row>
    <row r="1775" spans="7:19" x14ac:dyDescent="0.25">
      <c r="G1775" s="1"/>
      <c r="Q1775" s="12">
        <f t="shared" si="199"/>
        <v>4</v>
      </c>
      <c r="R1775" s="12" cm="1">
        <f t="array" ref="R1775">SUMPRODUCT(($G$2:$G$3117=G1775)*(Q1775&gt;$Q$2:$Q$3117))+1</f>
        <v>1320</v>
      </c>
      <c r="S1775" s="12">
        <f t="shared" si="200"/>
        <v>132000000</v>
      </c>
    </row>
    <row r="1776" spans="7:19" x14ac:dyDescent="0.25">
      <c r="G1776" s="1"/>
      <c r="Q1776" s="12">
        <f t="shared" si="199"/>
        <v>4</v>
      </c>
      <c r="R1776" s="12" cm="1">
        <f t="array" ref="R1776">SUMPRODUCT(($G$2:$G$3117=G1776)*(Q1776&gt;$Q$2:$Q$3117))+1</f>
        <v>1320</v>
      </c>
      <c r="S1776" s="12">
        <f t="shared" si="200"/>
        <v>132000000</v>
      </c>
    </row>
    <row r="1777" spans="7:19" x14ac:dyDescent="0.25">
      <c r="G1777" s="1"/>
      <c r="Q1777" s="12">
        <f t="shared" si="199"/>
        <v>4</v>
      </c>
      <c r="R1777" s="12" cm="1">
        <f t="array" ref="R1777">SUMPRODUCT(($G$2:$G$3117=G1777)*(Q1777&gt;$Q$2:$Q$3117))+1</f>
        <v>1320</v>
      </c>
      <c r="S1777" s="12">
        <f t="shared" si="200"/>
        <v>132000000</v>
      </c>
    </row>
    <row r="1778" spans="7:19" x14ac:dyDescent="0.25">
      <c r="G1778" s="1"/>
      <c r="Q1778" s="12">
        <f t="shared" si="199"/>
        <v>4</v>
      </c>
      <c r="R1778" s="12" cm="1">
        <f t="array" ref="R1778">SUMPRODUCT(($G$2:$G$3117=G1778)*(Q1778&gt;$Q$2:$Q$3117))+1</f>
        <v>1320</v>
      </c>
      <c r="S1778" s="12">
        <f t="shared" si="200"/>
        <v>132000000</v>
      </c>
    </row>
    <row r="1779" spans="7:19" x14ac:dyDescent="0.25">
      <c r="G1779" s="1"/>
      <c r="Q1779" s="12">
        <f t="shared" si="199"/>
        <v>4</v>
      </c>
      <c r="R1779" s="12" cm="1">
        <f t="array" ref="R1779">SUMPRODUCT(($G$2:$G$3117=G1779)*(Q1779&gt;$Q$2:$Q$3117))+1</f>
        <v>1320</v>
      </c>
      <c r="S1779" s="12">
        <f t="shared" si="200"/>
        <v>132000000</v>
      </c>
    </row>
    <row r="1780" spans="7:19" x14ac:dyDescent="0.25">
      <c r="G1780" s="1"/>
      <c r="Q1780" s="12">
        <f t="shared" si="199"/>
        <v>4</v>
      </c>
      <c r="R1780" s="12" cm="1">
        <f t="array" ref="R1780">SUMPRODUCT(($G$2:$G$3117=G1780)*(Q1780&gt;$Q$2:$Q$3117))+1</f>
        <v>1320</v>
      </c>
      <c r="S1780" s="12">
        <f t="shared" si="200"/>
        <v>132000000</v>
      </c>
    </row>
    <row r="1781" spans="7:19" x14ac:dyDescent="0.25">
      <c r="G1781" s="1"/>
      <c r="Q1781" s="12">
        <f t="shared" si="199"/>
        <v>4</v>
      </c>
      <c r="R1781" s="12" cm="1">
        <f t="array" ref="R1781">SUMPRODUCT(($G$2:$G$3117=G1781)*(Q1781&gt;$Q$2:$Q$3117))+1</f>
        <v>1320</v>
      </c>
      <c r="S1781" s="12">
        <f t="shared" si="200"/>
        <v>132000000</v>
      </c>
    </row>
    <row r="1782" spans="7:19" x14ac:dyDescent="0.25">
      <c r="G1782" s="1"/>
      <c r="Q1782" s="12">
        <f t="shared" si="199"/>
        <v>4</v>
      </c>
      <c r="R1782" s="12" cm="1">
        <f t="array" ref="R1782">SUMPRODUCT(($G$2:$G$3117=G1782)*(Q1782&gt;$Q$2:$Q$3117))+1</f>
        <v>1320</v>
      </c>
      <c r="S1782" s="12">
        <f t="shared" si="200"/>
        <v>132000000</v>
      </c>
    </row>
    <row r="1783" spans="7:19" x14ac:dyDescent="0.25">
      <c r="G1783" s="1"/>
      <c r="Q1783" s="12">
        <f t="shared" si="199"/>
        <v>4</v>
      </c>
      <c r="R1783" s="12" cm="1">
        <f t="array" ref="R1783">SUMPRODUCT(($G$2:$G$3117=G1783)*(Q1783&gt;$Q$2:$Q$3117))+1</f>
        <v>1320</v>
      </c>
      <c r="S1783" s="12">
        <f t="shared" si="200"/>
        <v>132000000</v>
      </c>
    </row>
    <row r="1784" spans="7:19" x14ac:dyDescent="0.25">
      <c r="G1784" s="1"/>
      <c r="Q1784" s="12">
        <f t="shared" si="199"/>
        <v>4</v>
      </c>
      <c r="R1784" s="12" cm="1">
        <f t="array" ref="R1784">SUMPRODUCT(($G$2:$G$3117=G1784)*(Q1784&gt;$Q$2:$Q$3117))+1</f>
        <v>1320</v>
      </c>
      <c r="S1784" s="12">
        <f t="shared" si="200"/>
        <v>132000000</v>
      </c>
    </row>
    <row r="1785" spans="7:19" x14ac:dyDescent="0.25">
      <c r="G1785" s="1"/>
      <c r="Q1785" s="12">
        <f t="shared" si="199"/>
        <v>4</v>
      </c>
      <c r="R1785" s="12" cm="1">
        <f t="array" ref="R1785">SUMPRODUCT(($G$2:$G$3117=G1785)*(Q1785&gt;$Q$2:$Q$3117))+1</f>
        <v>1320</v>
      </c>
      <c r="S1785" s="12">
        <f t="shared" si="200"/>
        <v>132000000</v>
      </c>
    </row>
    <row r="1786" spans="7:19" x14ac:dyDescent="0.25">
      <c r="G1786" s="1"/>
      <c r="Q1786" s="12">
        <f t="shared" si="199"/>
        <v>4</v>
      </c>
      <c r="R1786" s="12" cm="1">
        <f t="array" ref="R1786">SUMPRODUCT(($G$2:$G$3117=G1786)*(Q1786&gt;$Q$2:$Q$3117))+1</f>
        <v>1320</v>
      </c>
      <c r="S1786" s="12">
        <f t="shared" si="200"/>
        <v>132000000</v>
      </c>
    </row>
    <row r="1787" spans="7:19" x14ac:dyDescent="0.25">
      <c r="G1787" s="1"/>
      <c r="Q1787" s="12">
        <f t="shared" si="199"/>
        <v>4</v>
      </c>
      <c r="R1787" s="12" cm="1">
        <f t="array" ref="R1787">SUMPRODUCT(($G$2:$G$3117=G1787)*(Q1787&gt;$Q$2:$Q$3117))+1</f>
        <v>1320</v>
      </c>
      <c r="S1787" s="12">
        <f t="shared" si="200"/>
        <v>132000000</v>
      </c>
    </row>
    <row r="1788" spans="7:19" x14ac:dyDescent="0.25">
      <c r="G1788" s="1"/>
      <c r="Q1788" s="12">
        <f t="shared" si="199"/>
        <v>4</v>
      </c>
      <c r="R1788" s="12" cm="1">
        <f t="array" ref="R1788">SUMPRODUCT(($G$2:$G$3117=G1788)*(Q1788&gt;$Q$2:$Q$3117))+1</f>
        <v>1320</v>
      </c>
      <c r="S1788" s="12">
        <f t="shared" si="200"/>
        <v>132000000</v>
      </c>
    </row>
    <row r="1789" spans="7:19" x14ac:dyDescent="0.25">
      <c r="G1789" s="1"/>
      <c r="Q1789" s="12">
        <f t="shared" si="199"/>
        <v>4</v>
      </c>
      <c r="R1789" s="12" cm="1">
        <f t="array" ref="R1789">SUMPRODUCT(($G$2:$G$3117=G1789)*(Q1789&gt;$Q$2:$Q$3117))+1</f>
        <v>1320</v>
      </c>
      <c r="S1789" s="12">
        <f t="shared" si="200"/>
        <v>132000000</v>
      </c>
    </row>
    <row r="1790" spans="7:19" x14ac:dyDescent="0.25">
      <c r="G1790" s="1"/>
      <c r="Q1790" s="12">
        <f t="shared" si="199"/>
        <v>4</v>
      </c>
      <c r="R1790" s="12" cm="1">
        <f t="array" ref="R1790">SUMPRODUCT(($G$2:$G$3117=G1790)*(Q1790&gt;$Q$2:$Q$3117))+1</f>
        <v>1320</v>
      </c>
      <c r="S1790" s="12">
        <f t="shared" si="200"/>
        <v>132000000</v>
      </c>
    </row>
    <row r="1791" spans="7:19" x14ac:dyDescent="0.25">
      <c r="G1791" s="1"/>
      <c r="Q1791" s="12">
        <f t="shared" si="199"/>
        <v>4</v>
      </c>
      <c r="R1791" s="12" cm="1">
        <f t="array" ref="R1791">SUMPRODUCT(($G$2:$G$3117=G1791)*(Q1791&gt;$Q$2:$Q$3117))+1</f>
        <v>1320</v>
      </c>
      <c r="S1791" s="12">
        <f t="shared" si="200"/>
        <v>132000000</v>
      </c>
    </row>
    <row r="1792" spans="7:19" x14ac:dyDescent="0.25">
      <c r="G1792" s="1"/>
      <c r="Q1792" s="12">
        <f t="shared" si="199"/>
        <v>4</v>
      </c>
      <c r="R1792" s="12" cm="1">
        <f t="array" ref="R1792">SUMPRODUCT(($G$2:$G$3117=G1792)*(Q1792&gt;$Q$2:$Q$3117))+1</f>
        <v>1320</v>
      </c>
      <c r="S1792" s="12">
        <f t="shared" si="200"/>
        <v>132000000</v>
      </c>
    </row>
    <row r="1793" spans="7:19" x14ac:dyDescent="0.25">
      <c r="G1793" s="1"/>
      <c r="Q1793" s="12">
        <f t="shared" si="199"/>
        <v>4</v>
      </c>
      <c r="R1793" s="12" cm="1">
        <f t="array" ref="R1793">SUMPRODUCT(($G$2:$G$3117=G1793)*(Q1793&gt;$Q$2:$Q$3117))+1</f>
        <v>1320</v>
      </c>
      <c r="S1793" s="12">
        <f t="shared" si="200"/>
        <v>132000000</v>
      </c>
    </row>
    <row r="1794" spans="7:19" x14ac:dyDescent="0.25">
      <c r="G1794" s="1"/>
      <c r="Q1794" s="12">
        <f t="shared" si="199"/>
        <v>4</v>
      </c>
      <c r="R1794" s="12" cm="1">
        <f t="array" ref="R1794">SUMPRODUCT(($G$2:$G$3117=G1794)*(Q1794&gt;$Q$2:$Q$3117))+1</f>
        <v>1320</v>
      </c>
      <c r="S1794" s="12">
        <f t="shared" ref="S1794:S1798" si="201">(R1794*100000)+P1794</f>
        <v>132000000</v>
      </c>
    </row>
    <row r="1795" spans="7:19" x14ac:dyDescent="0.25">
      <c r="G1795" s="1"/>
      <c r="Q1795" s="12">
        <f t="shared" si="199"/>
        <v>4</v>
      </c>
      <c r="R1795" s="12" cm="1">
        <f t="array" ref="R1795">SUMPRODUCT(($G$2:$G$3117=G1795)*(Q1795&gt;$Q$2:$Q$3117))+1</f>
        <v>1320</v>
      </c>
      <c r="S1795" s="12">
        <f t="shared" si="201"/>
        <v>132000000</v>
      </c>
    </row>
    <row r="1796" spans="7:19" x14ac:dyDescent="0.25">
      <c r="G1796" s="1"/>
      <c r="Q1796" s="12">
        <f t="shared" si="199"/>
        <v>4</v>
      </c>
      <c r="R1796" s="12" cm="1">
        <f t="array" ref="R1796">SUMPRODUCT(($G$2:$G$3117=G1796)*(Q1796&gt;$Q$2:$Q$3117))+1</f>
        <v>1320</v>
      </c>
      <c r="S1796" s="12">
        <f t="shared" si="201"/>
        <v>132000000</v>
      </c>
    </row>
    <row r="1797" spans="7:19" x14ac:dyDescent="0.25">
      <c r="G1797" s="1"/>
      <c r="Q1797" s="12">
        <f t="shared" si="199"/>
        <v>4</v>
      </c>
      <c r="R1797" s="12" cm="1">
        <f t="array" ref="R1797">SUMPRODUCT(($G$2:$G$3117=G1797)*(Q1797&gt;$Q$2:$Q$3117))+1</f>
        <v>1320</v>
      </c>
      <c r="S1797" s="12">
        <f t="shared" si="201"/>
        <v>132000000</v>
      </c>
    </row>
    <row r="1798" spans="7:19" x14ac:dyDescent="0.25">
      <c r="G1798" s="1"/>
      <c r="Q1798" s="12">
        <f t="shared" si="199"/>
        <v>4</v>
      </c>
      <c r="R1798" s="12" cm="1">
        <f t="array" ref="R1798">SUMPRODUCT(($G$2:$G$3117=G1798)*(Q1798&gt;$Q$2:$Q$3117))+1</f>
        <v>1320</v>
      </c>
      <c r="S1798" s="12">
        <f t="shared" si="201"/>
        <v>132000000</v>
      </c>
    </row>
  </sheetData>
  <sortState xmlns:xlrd2="http://schemas.microsoft.com/office/spreadsheetml/2017/richdata2" ref="G1:P1487">
    <sortCondition ref="I2:I1487"/>
    <sortCondition ref="G2:G1487"/>
  </sortState>
  <dataValidations count="4">
    <dataValidation showInputMessage="1" showErrorMessage="1" error=" " promptTitle="Lookup (required)" prompt="This Fixture ID record must already exist in Microsoft Dynamics 365 or in this source file." sqref="P2:P1487" xr:uid="{A762AE34-ACEF-40F7-8183-9AA014B2AEF5}"/>
    <dataValidation allowBlank="1" showInputMessage="1" showErrorMessage="1" error=" " promptTitle="Lookup" prompt="This Racecourse record must already exist in Microsoft Dynamics 365 or in this source file." sqref="I2:I1487" xr:uid="{5C9DC9EB-0C3A-48C9-9653-819E49F796AE}"/>
    <dataValidation type="date" operator="greaterThanOrEqual" showInputMessage="1" showErrorMessage="1" errorTitle="Invalid Date" error="Date must be in the correct date format." promptTitle="Date (required)" prompt=" " sqref="G2:G1487" xr:uid="{B69FF957-BD4C-4571-9737-98D51E3E9E53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487" xr:uid="{2E8F31D0-D5CF-40BD-9C2A-B5F497AA5AB1}">
      <formula1>100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492"/>
  <sheetViews>
    <sheetView workbookViewId="0">
      <selection activeCell="I26" sqref="I26"/>
    </sheetView>
  </sheetViews>
  <sheetFormatPr defaultColWidth="8.85546875" defaultRowHeight="15" x14ac:dyDescent="0.25"/>
  <cols>
    <col min="1" max="1" width="18.7109375" bestFit="1" customWidth="1"/>
    <col min="5" max="5" width="10.7109375" style="1" bestFit="1" customWidth="1"/>
  </cols>
  <sheetData>
    <row r="1" spans="1:5" x14ac:dyDescent="0.25">
      <c r="A1" t="s">
        <v>139</v>
      </c>
      <c r="B1" t="s">
        <v>2</v>
      </c>
      <c r="C1" t="s">
        <v>4</v>
      </c>
      <c r="D1" t="s">
        <v>6</v>
      </c>
      <c r="E1" s="1" t="s">
        <v>1</v>
      </c>
    </row>
    <row r="2" spans="1:5" hidden="1" x14ac:dyDescent="0.25">
      <c r="A2" t="s">
        <v>21</v>
      </c>
      <c r="B2" t="s">
        <v>23</v>
      </c>
      <c r="C2" t="s">
        <v>89</v>
      </c>
      <c r="D2">
        <v>14269</v>
      </c>
      <c r="E2" s="1">
        <v>43898</v>
      </c>
    </row>
    <row r="3" spans="1:5" hidden="1" x14ac:dyDescent="0.25">
      <c r="A3" t="s">
        <v>21</v>
      </c>
      <c r="B3" t="s">
        <v>61</v>
      </c>
      <c r="C3" t="s">
        <v>12</v>
      </c>
      <c r="D3">
        <v>16050</v>
      </c>
      <c r="E3" s="1">
        <v>43833</v>
      </c>
    </row>
    <row r="4" spans="1:5" hidden="1" x14ac:dyDescent="0.25">
      <c r="A4" t="s">
        <v>33</v>
      </c>
      <c r="B4" t="s">
        <v>43</v>
      </c>
      <c r="C4" t="s">
        <v>25</v>
      </c>
      <c r="D4">
        <v>12718</v>
      </c>
      <c r="E4" s="1">
        <v>43922</v>
      </c>
    </row>
    <row r="5" spans="1:5" x14ac:dyDescent="0.25">
      <c r="A5" t="s">
        <v>14</v>
      </c>
      <c r="B5" t="s">
        <v>31</v>
      </c>
      <c r="C5" t="s">
        <v>12</v>
      </c>
      <c r="D5">
        <v>1440</v>
      </c>
      <c r="E5" s="1">
        <v>43834</v>
      </c>
    </row>
    <row r="6" spans="1:5" x14ac:dyDescent="0.25">
      <c r="A6" t="s">
        <v>14</v>
      </c>
      <c r="B6" t="s">
        <v>36</v>
      </c>
      <c r="C6" t="s">
        <v>25</v>
      </c>
      <c r="D6">
        <v>1566</v>
      </c>
      <c r="E6" s="1">
        <v>43910</v>
      </c>
    </row>
    <row r="7" spans="1:5" x14ac:dyDescent="0.25">
      <c r="A7" t="s">
        <v>14</v>
      </c>
      <c r="B7" t="s">
        <v>51</v>
      </c>
      <c r="C7" t="s">
        <v>12</v>
      </c>
      <c r="D7">
        <v>1158</v>
      </c>
      <c r="E7" s="1">
        <v>43910</v>
      </c>
    </row>
    <row r="8" spans="1:5" hidden="1" x14ac:dyDescent="0.25">
      <c r="A8" t="s">
        <v>21</v>
      </c>
      <c r="B8" t="s">
        <v>142</v>
      </c>
      <c r="C8" t="s">
        <v>12</v>
      </c>
      <c r="D8">
        <v>11844</v>
      </c>
      <c r="E8" s="1">
        <v>43879</v>
      </c>
    </row>
    <row r="9" spans="1:5" hidden="1" x14ac:dyDescent="0.25">
      <c r="A9" t="s">
        <v>33</v>
      </c>
      <c r="B9" t="s">
        <v>31</v>
      </c>
      <c r="C9" t="s">
        <v>25</v>
      </c>
      <c r="D9">
        <v>12719</v>
      </c>
      <c r="E9" s="1">
        <v>43910</v>
      </c>
    </row>
    <row r="10" spans="1:5" hidden="1" x14ac:dyDescent="0.25">
      <c r="A10" t="s">
        <v>21</v>
      </c>
      <c r="B10" t="s">
        <v>18</v>
      </c>
      <c r="C10" t="s">
        <v>12</v>
      </c>
      <c r="D10">
        <v>14272</v>
      </c>
      <c r="E10" s="1">
        <v>43851</v>
      </c>
    </row>
    <row r="11" spans="1:5" x14ac:dyDescent="0.25">
      <c r="A11" t="s">
        <v>14</v>
      </c>
      <c r="B11" t="s">
        <v>36</v>
      </c>
      <c r="C11" t="s">
        <v>25</v>
      </c>
      <c r="D11">
        <v>1034</v>
      </c>
      <c r="E11" s="1">
        <v>43834</v>
      </c>
    </row>
    <row r="12" spans="1:5" x14ac:dyDescent="0.25">
      <c r="A12" t="s">
        <v>14</v>
      </c>
      <c r="B12" t="s">
        <v>39</v>
      </c>
      <c r="C12" t="s">
        <v>12</v>
      </c>
      <c r="D12">
        <v>870</v>
      </c>
      <c r="E12" s="1">
        <v>43834</v>
      </c>
    </row>
    <row r="13" spans="1:5" x14ac:dyDescent="0.25">
      <c r="A13" t="s">
        <v>14</v>
      </c>
      <c r="B13" t="s">
        <v>15</v>
      </c>
      <c r="C13" t="s">
        <v>12</v>
      </c>
      <c r="D13">
        <v>629</v>
      </c>
      <c r="E13" s="1">
        <v>43831</v>
      </c>
    </row>
    <row r="14" spans="1:5" x14ac:dyDescent="0.25">
      <c r="A14" t="s">
        <v>14</v>
      </c>
      <c r="B14" t="s">
        <v>28</v>
      </c>
      <c r="C14" t="s">
        <v>12</v>
      </c>
      <c r="D14">
        <v>467</v>
      </c>
      <c r="E14" s="1">
        <v>43832</v>
      </c>
    </row>
    <row r="15" spans="1:5" x14ac:dyDescent="0.25">
      <c r="A15" t="s">
        <v>14</v>
      </c>
      <c r="B15" t="s">
        <v>38</v>
      </c>
      <c r="C15" t="s">
        <v>12</v>
      </c>
      <c r="D15">
        <v>1409</v>
      </c>
      <c r="E15" s="1">
        <v>43834</v>
      </c>
    </row>
    <row r="16" spans="1:5" x14ac:dyDescent="0.25">
      <c r="A16" t="s">
        <v>14</v>
      </c>
      <c r="B16" t="s">
        <v>47</v>
      </c>
      <c r="C16" t="s">
        <v>12</v>
      </c>
      <c r="D16">
        <v>973</v>
      </c>
      <c r="E16" s="1">
        <v>43841</v>
      </c>
    </row>
    <row r="17" spans="1:5" x14ac:dyDescent="0.25">
      <c r="A17" t="s">
        <v>14</v>
      </c>
      <c r="B17" t="s">
        <v>55</v>
      </c>
      <c r="C17" t="s">
        <v>12</v>
      </c>
      <c r="D17">
        <v>418</v>
      </c>
      <c r="E17" s="1">
        <v>43848</v>
      </c>
    </row>
    <row r="18" spans="1:5" x14ac:dyDescent="0.25">
      <c r="A18" t="s">
        <v>14</v>
      </c>
      <c r="B18" t="s">
        <v>15</v>
      </c>
      <c r="C18" t="s">
        <v>12</v>
      </c>
      <c r="D18">
        <v>630</v>
      </c>
      <c r="E18" s="1">
        <v>43855</v>
      </c>
    </row>
    <row r="19" spans="1:5" x14ac:dyDescent="0.25">
      <c r="A19" t="s">
        <v>14</v>
      </c>
      <c r="B19" t="s">
        <v>38</v>
      </c>
      <c r="C19" t="s">
        <v>12</v>
      </c>
      <c r="D19">
        <v>1410</v>
      </c>
      <c r="E19" s="1">
        <v>43862</v>
      </c>
    </row>
    <row r="20" spans="1:5" x14ac:dyDescent="0.25">
      <c r="A20" t="s">
        <v>14</v>
      </c>
      <c r="B20" t="s">
        <v>49</v>
      </c>
      <c r="C20" t="s">
        <v>12</v>
      </c>
      <c r="D20">
        <v>1691</v>
      </c>
      <c r="E20" s="1">
        <v>43862</v>
      </c>
    </row>
    <row r="21" spans="1:5" x14ac:dyDescent="0.25">
      <c r="A21" t="s">
        <v>14</v>
      </c>
      <c r="B21" t="s">
        <v>51</v>
      </c>
      <c r="C21" t="s">
        <v>12</v>
      </c>
      <c r="D21">
        <v>1155</v>
      </c>
      <c r="E21" s="1">
        <v>43869</v>
      </c>
    </row>
    <row r="22" spans="1:5" x14ac:dyDescent="0.25">
      <c r="A22" t="s">
        <v>14</v>
      </c>
      <c r="B22" t="s">
        <v>55</v>
      </c>
      <c r="C22" t="s">
        <v>12</v>
      </c>
      <c r="D22">
        <v>419</v>
      </c>
      <c r="E22" s="1">
        <v>43876</v>
      </c>
    </row>
    <row r="23" spans="1:5" x14ac:dyDescent="0.25">
      <c r="A23" t="s">
        <v>14</v>
      </c>
      <c r="B23" t="s">
        <v>47</v>
      </c>
      <c r="C23" t="s">
        <v>12</v>
      </c>
      <c r="D23">
        <v>975</v>
      </c>
      <c r="E23" s="1">
        <v>43883</v>
      </c>
    </row>
    <row r="24" spans="1:5" x14ac:dyDescent="0.25">
      <c r="A24" t="s">
        <v>14</v>
      </c>
      <c r="B24" t="s">
        <v>51</v>
      </c>
      <c r="C24" t="s">
        <v>12</v>
      </c>
      <c r="D24">
        <v>1157</v>
      </c>
      <c r="E24" s="1">
        <v>43890</v>
      </c>
    </row>
    <row r="25" spans="1:5" x14ac:dyDescent="0.25">
      <c r="A25" t="s">
        <v>14</v>
      </c>
      <c r="B25" t="s">
        <v>38</v>
      </c>
      <c r="C25" t="s">
        <v>12</v>
      </c>
      <c r="D25">
        <v>1414</v>
      </c>
      <c r="E25" s="1">
        <v>43897</v>
      </c>
    </row>
    <row r="26" spans="1:5" x14ac:dyDescent="0.25">
      <c r="A26" t="s">
        <v>14</v>
      </c>
      <c r="B26" t="s">
        <v>15</v>
      </c>
      <c r="C26" t="s">
        <v>12</v>
      </c>
      <c r="D26">
        <v>631</v>
      </c>
      <c r="E26" s="1">
        <v>43900</v>
      </c>
    </row>
    <row r="27" spans="1:5" x14ac:dyDescent="0.25">
      <c r="A27" t="s">
        <v>14</v>
      </c>
      <c r="B27" t="s">
        <v>15</v>
      </c>
      <c r="C27" t="s">
        <v>12</v>
      </c>
      <c r="D27">
        <v>632</v>
      </c>
      <c r="E27" s="1">
        <v>43901</v>
      </c>
    </row>
    <row r="28" spans="1:5" x14ac:dyDescent="0.25">
      <c r="A28" t="s">
        <v>14</v>
      </c>
      <c r="B28" t="s">
        <v>15</v>
      </c>
      <c r="C28" t="s">
        <v>12</v>
      </c>
      <c r="D28">
        <v>633</v>
      </c>
      <c r="E28" s="1">
        <v>43902</v>
      </c>
    </row>
    <row r="29" spans="1:5" x14ac:dyDescent="0.25">
      <c r="A29" t="s">
        <v>14</v>
      </c>
      <c r="B29" t="s">
        <v>15</v>
      </c>
      <c r="C29" t="s">
        <v>12</v>
      </c>
      <c r="D29">
        <v>788</v>
      </c>
      <c r="E29" s="1">
        <v>43903</v>
      </c>
    </row>
    <row r="30" spans="1:5" x14ac:dyDescent="0.25">
      <c r="A30" t="s">
        <v>14</v>
      </c>
      <c r="B30" t="s">
        <v>60</v>
      </c>
      <c r="C30" t="s">
        <v>12</v>
      </c>
      <c r="D30">
        <v>1631</v>
      </c>
      <c r="E30" s="1">
        <v>43904</v>
      </c>
    </row>
    <row r="31" spans="1:5" x14ac:dyDescent="0.25">
      <c r="A31" t="s">
        <v>14</v>
      </c>
      <c r="B31" t="s">
        <v>51</v>
      </c>
      <c r="C31" t="s">
        <v>12</v>
      </c>
      <c r="D31">
        <v>1159</v>
      </c>
      <c r="E31" s="1">
        <v>43911</v>
      </c>
    </row>
    <row r="32" spans="1:5" x14ac:dyDescent="0.25">
      <c r="A32" t="s">
        <v>14</v>
      </c>
      <c r="B32" t="s">
        <v>59</v>
      </c>
      <c r="C32" t="s">
        <v>25</v>
      </c>
      <c r="D32">
        <v>714</v>
      </c>
      <c r="E32" s="1">
        <v>43918</v>
      </c>
    </row>
    <row r="33" spans="1:5" x14ac:dyDescent="0.25">
      <c r="A33" t="s">
        <v>14</v>
      </c>
      <c r="B33" t="s">
        <v>68</v>
      </c>
      <c r="C33" t="s">
        <v>12</v>
      </c>
      <c r="D33">
        <v>1114</v>
      </c>
      <c r="E33" s="1">
        <v>43925</v>
      </c>
    </row>
    <row r="34" spans="1:5" x14ac:dyDescent="0.25">
      <c r="A34" t="s">
        <v>14</v>
      </c>
      <c r="B34" t="s">
        <v>76</v>
      </c>
      <c r="C34" t="s">
        <v>25</v>
      </c>
      <c r="D34">
        <v>1240</v>
      </c>
      <c r="E34" s="1">
        <v>43935</v>
      </c>
    </row>
    <row r="35" spans="1:5" x14ac:dyDescent="0.25">
      <c r="A35" t="s">
        <v>14</v>
      </c>
      <c r="B35" t="s">
        <v>76</v>
      </c>
      <c r="C35" t="s">
        <v>25</v>
      </c>
      <c r="D35">
        <v>1219</v>
      </c>
      <c r="E35" s="1">
        <v>43936</v>
      </c>
    </row>
    <row r="36" spans="1:5" x14ac:dyDescent="0.25">
      <c r="A36" t="s">
        <v>14</v>
      </c>
      <c r="B36" t="s">
        <v>76</v>
      </c>
      <c r="C36" t="s">
        <v>25</v>
      </c>
      <c r="D36">
        <v>1220</v>
      </c>
      <c r="E36" s="1">
        <v>43937</v>
      </c>
    </row>
    <row r="37" spans="1:5" x14ac:dyDescent="0.25">
      <c r="A37" t="s">
        <v>14</v>
      </c>
      <c r="B37" t="s">
        <v>28</v>
      </c>
      <c r="C37" t="s">
        <v>12</v>
      </c>
      <c r="D37">
        <v>471</v>
      </c>
      <c r="E37" s="1">
        <v>43939</v>
      </c>
    </row>
    <row r="38" spans="1:5" x14ac:dyDescent="0.25">
      <c r="A38" t="s">
        <v>14</v>
      </c>
      <c r="B38" t="s">
        <v>51</v>
      </c>
      <c r="C38" t="s">
        <v>25</v>
      </c>
      <c r="D38">
        <v>1161</v>
      </c>
      <c r="E38" s="1">
        <v>43939</v>
      </c>
    </row>
    <row r="39" spans="1:5" x14ac:dyDescent="0.25">
      <c r="A39" t="s">
        <v>14</v>
      </c>
      <c r="B39" t="s">
        <v>38</v>
      </c>
      <c r="C39" t="s">
        <v>12</v>
      </c>
      <c r="D39">
        <v>1417</v>
      </c>
      <c r="E39" s="1">
        <v>43946</v>
      </c>
    </row>
    <row r="40" spans="1:5" x14ac:dyDescent="0.25">
      <c r="A40" t="s">
        <v>14</v>
      </c>
      <c r="B40" t="s">
        <v>76</v>
      </c>
      <c r="C40" t="s">
        <v>25</v>
      </c>
      <c r="D40">
        <v>1249</v>
      </c>
      <c r="E40" s="1">
        <v>43953</v>
      </c>
    </row>
    <row r="41" spans="1:5" x14ac:dyDescent="0.25">
      <c r="A41" t="s">
        <v>14</v>
      </c>
      <c r="B41" t="s">
        <v>76</v>
      </c>
      <c r="C41" t="s">
        <v>25</v>
      </c>
      <c r="D41">
        <v>1250</v>
      </c>
      <c r="E41" s="1">
        <v>43954</v>
      </c>
    </row>
    <row r="42" spans="1:5" x14ac:dyDescent="0.25">
      <c r="A42" t="s">
        <v>14</v>
      </c>
      <c r="B42" t="s">
        <v>88</v>
      </c>
      <c r="C42" t="s">
        <v>25</v>
      </c>
      <c r="D42">
        <v>678</v>
      </c>
      <c r="E42" s="1">
        <v>43956</v>
      </c>
    </row>
    <row r="43" spans="1:5" x14ac:dyDescent="0.25">
      <c r="A43" t="s">
        <v>14</v>
      </c>
      <c r="B43" t="s">
        <v>88</v>
      </c>
      <c r="C43" t="s">
        <v>25</v>
      </c>
      <c r="D43">
        <v>679</v>
      </c>
      <c r="E43" s="1">
        <v>43957</v>
      </c>
    </row>
    <row r="44" spans="1:5" x14ac:dyDescent="0.25">
      <c r="A44" t="s">
        <v>14</v>
      </c>
      <c r="B44" t="s">
        <v>88</v>
      </c>
      <c r="C44" t="s">
        <v>25</v>
      </c>
      <c r="D44">
        <v>680</v>
      </c>
      <c r="E44" s="1">
        <v>43958</v>
      </c>
    </row>
    <row r="45" spans="1:5" x14ac:dyDescent="0.25">
      <c r="A45" t="s">
        <v>14</v>
      </c>
      <c r="B45" t="s">
        <v>55</v>
      </c>
      <c r="C45" t="s">
        <v>25</v>
      </c>
      <c r="D45">
        <v>421</v>
      </c>
      <c r="E45" s="1">
        <v>43960</v>
      </c>
    </row>
    <row r="46" spans="1:5" x14ac:dyDescent="0.25">
      <c r="A46" t="s">
        <v>14</v>
      </c>
      <c r="B46" t="s">
        <v>90</v>
      </c>
      <c r="C46" t="s">
        <v>25</v>
      </c>
      <c r="D46">
        <v>1878</v>
      </c>
      <c r="E46" s="1">
        <v>43964</v>
      </c>
    </row>
    <row r="47" spans="1:5" x14ac:dyDescent="0.25">
      <c r="A47" t="s">
        <v>14</v>
      </c>
      <c r="B47" t="s">
        <v>90</v>
      </c>
      <c r="C47" t="s">
        <v>25</v>
      </c>
      <c r="D47">
        <v>1879</v>
      </c>
      <c r="E47" s="1">
        <v>43965</v>
      </c>
    </row>
    <row r="48" spans="1:5" x14ac:dyDescent="0.25">
      <c r="A48" t="s">
        <v>14</v>
      </c>
      <c r="B48" t="s">
        <v>90</v>
      </c>
      <c r="C48" t="s">
        <v>25</v>
      </c>
      <c r="D48">
        <v>1880</v>
      </c>
      <c r="E48" s="1">
        <v>43966</v>
      </c>
    </row>
    <row r="49" spans="1:5" x14ac:dyDescent="0.25">
      <c r="A49" t="s">
        <v>14</v>
      </c>
      <c r="B49" t="s">
        <v>51</v>
      </c>
      <c r="C49" t="s">
        <v>25</v>
      </c>
      <c r="D49">
        <v>1163</v>
      </c>
      <c r="E49" s="1">
        <v>43967</v>
      </c>
    </row>
    <row r="50" spans="1:5" x14ac:dyDescent="0.25">
      <c r="A50" t="s">
        <v>14</v>
      </c>
      <c r="B50" t="s">
        <v>83</v>
      </c>
      <c r="C50" t="s">
        <v>25</v>
      </c>
      <c r="D50">
        <v>765</v>
      </c>
      <c r="E50" s="1">
        <v>43987</v>
      </c>
    </row>
    <row r="51" spans="1:5" x14ac:dyDescent="0.25">
      <c r="A51" t="s">
        <v>14</v>
      </c>
      <c r="B51" t="s">
        <v>83</v>
      </c>
      <c r="C51" t="s">
        <v>25</v>
      </c>
      <c r="D51">
        <v>766</v>
      </c>
      <c r="E51" s="1">
        <v>43988</v>
      </c>
    </row>
    <row r="52" spans="1:5" x14ac:dyDescent="0.25">
      <c r="A52" t="s">
        <v>14</v>
      </c>
      <c r="B52" t="s">
        <v>38</v>
      </c>
      <c r="C52" t="s">
        <v>25</v>
      </c>
      <c r="D52">
        <v>1436</v>
      </c>
      <c r="E52" s="1">
        <v>43995</v>
      </c>
    </row>
    <row r="53" spans="1:5" x14ac:dyDescent="0.25">
      <c r="A53" t="s">
        <v>14</v>
      </c>
      <c r="B53" t="s">
        <v>90</v>
      </c>
      <c r="C53" t="s">
        <v>25</v>
      </c>
      <c r="D53">
        <v>1882</v>
      </c>
      <c r="E53" s="1">
        <v>43995</v>
      </c>
    </row>
    <row r="54" spans="1:5" x14ac:dyDescent="0.25">
      <c r="A54" t="s">
        <v>14</v>
      </c>
      <c r="B54" t="s">
        <v>55</v>
      </c>
      <c r="C54" t="s">
        <v>25</v>
      </c>
      <c r="D54">
        <v>424</v>
      </c>
      <c r="E54" s="1">
        <v>43998</v>
      </c>
    </row>
    <row r="55" spans="1:5" x14ac:dyDescent="0.25">
      <c r="A55" t="s">
        <v>14</v>
      </c>
      <c r="B55" t="s">
        <v>55</v>
      </c>
      <c r="C55" t="s">
        <v>25</v>
      </c>
      <c r="D55">
        <v>425</v>
      </c>
      <c r="E55" s="1">
        <v>43999</v>
      </c>
    </row>
    <row r="56" spans="1:5" x14ac:dyDescent="0.25">
      <c r="A56" t="s">
        <v>14</v>
      </c>
      <c r="B56" t="s">
        <v>55</v>
      </c>
      <c r="C56" t="s">
        <v>25</v>
      </c>
      <c r="D56">
        <v>426</v>
      </c>
      <c r="E56" s="1">
        <v>44000</v>
      </c>
    </row>
    <row r="57" spans="1:5" x14ac:dyDescent="0.25">
      <c r="A57" t="s">
        <v>14</v>
      </c>
      <c r="B57" t="s">
        <v>55</v>
      </c>
      <c r="C57" t="s">
        <v>25</v>
      </c>
      <c r="D57">
        <v>427</v>
      </c>
      <c r="E57" s="1">
        <v>44001</v>
      </c>
    </row>
    <row r="58" spans="1:5" x14ac:dyDescent="0.25">
      <c r="A58" t="s">
        <v>14</v>
      </c>
      <c r="B58" t="s">
        <v>55</v>
      </c>
      <c r="C58" t="s">
        <v>25</v>
      </c>
      <c r="D58">
        <v>428</v>
      </c>
      <c r="E58" s="1">
        <v>44002</v>
      </c>
    </row>
    <row r="59" spans="1:5" x14ac:dyDescent="0.25">
      <c r="A59" t="s">
        <v>14</v>
      </c>
      <c r="B59" t="s">
        <v>31</v>
      </c>
      <c r="C59" t="s">
        <v>25</v>
      </c>
      <c r="D59">
        <v>1194</v>
      </c>
      <c r="E59" s="1">
        <v>44009</v>
      </c>
    </row>
    <row r="60" spans="1:5" x14ac:dyDescent="0.25">
      <c r="A60" t="s">
        <v>14</v>
      </c>
      <c r="B60" t="s">
        <v>38</v>
      </c>
      <c r="C60" t="s">
        <v>25</v>
      </c>
      <c r="D60">
        <v>1422</v>
      </c>
      <c r="E60" s="1">
        <v>44015</v>
      </c>
    </row>
    <row r="61" spans="1:5" x14ac:dyDescent="0.25">
      <c r="A61" t="s">
        <v>14</v>
      </c>
      <c r="B61" t="s">
        <v>38</v>
      </c>
      <c r="C61" t="s">
        <v>25</v>
      </c>
      <c r="D61">
        <v>1423</v>
      </c>
      <c r="E61" s="1">
        <v>44016</v>
      </c>
    </row>
    <row r="62" spans="1:5" x14ac:dyDescent="0.25">
      <c r="A62" t="s">
        <v>14</v>
      </c>
      <c r="B62" t="s">
        <v>76</v>
      </c>
      <c r="C62" t="s">
        <v>25</v>
      </c>
      <c r="D62">
        <v>1231</v>
      </c>
      <c r="E62" s="1">
        <v>44023</v>
      </c>
    </row>
    <row r="63" spans="1:5" x14ac:dyDescent="0.25">
      <c r="A63" t="s">
        <v>14</v>
      </c>
      <c r="B63" t="s">
        <v>90</v>
      </c>
      <c r="C63" t="s">
        <v>25</v>
      </c>
      <c r="D63">
        <v>1884</v>
      </c>
      <c r="E63" s="1">
        <v>44023</v>
      </c>
    </row>
    <row r="64" spans="1:5" x14ac:dyDescent="0.25">
      <c r="A64" t="s">
        <v>14</v>
      </c>
      <c r="B64" t="s">
        <v>53</v>
      </c>
      <c r="C64" t="s">
        <v>12</v>
      </c>
      <c r="D64">
        <v>1143</v>
      </c>
      <c r="E64" s="1">
        <v>44030</v>
      </c>
    </row>
    <row r="65" spans="1:5" x14ac:dyDescent="0.25">
      <c r="A65" t="s">
        <v>14</v>
      </c>
      <c r="B65" t="s">
        <v>51</v>
      </c>
      <c r="C65" t="s">
        <v>25</v>
      </c>
      <c r="D65">
        <v>1168</v>
      </c>
      <c r="E65" s="1">
        <v>44030</v>
      </c>
    </row>
    <row r="66" spans="1:5" x14ac:dyDescent="0.25">
      <c r="A66" t="s">
        <v>14</v>
      </c>
      <c r="B66" t="s">
        <v>55</v>
      </c>
      <c r="C66" t="s">
        <v>25</v>
      </c>
      <c r="D66">
        <v>430</v>
      </c>
      <c r="E66" s="1">
        <v>44037</v>
      </c>
    </row>
    <row r="67" spans="1:5" x14ac:dyDescent="0.25">
      <c r="A67" t="s">
        <v>14</v>
      </c>
      <c r="B67" t="s">
        <v>85</v>
      </c>
      <c r="C67" t="s">
        <v>25</v>
      </c>
      <c r="D67">
        <v>835</v>
      </c>
      <c r="E67" s="1">
        <v>44040</v>
      </c>
    </row>
    <row r="68" spans="1:5" x14ac:dyDescent="0.25">
      <c r="A68" t="s">
        <v>14</v>
      </c>
      <c r="B68" t="s">
        <v>85</v>
      </c>
      <c r="C68" t="s">
        <v>25</v>
      </c>
      <c r="D68">
        <v>836</v>
      </c>
      <c r="E68" s="1">
        <v>44041</v>
      </c>
    </row>
    <row r="69" spans="1:5" x14ac:dyDescent="0.25">
      <c r="A69" t="s">
        <v>14</v>
      </c>
      <c r="B69" t="s">
        <v>85</v>
      </c>
      <c r="C69" t="s">
        <v>25</v>
      </c>
      <c r="D69">
        <v>837</v>
      </c>
      <c r="E69" s="1">
        <v>44042</v>
      </c>
    </row>
    <row r="70" spans="1:5" x14ac:dyDescent="0.25">
      <c r="A70" t="s">
        <v>14</v>
      </c>
      <c r="B70" t="s">
        <v>85</v>
      </c>
      <c r="C70" t="s">
        <v>25</v>
      </c>
      <c r="D70">
        <v>838</v>
      </c>
      <c r="E70" s="1">
        <v>44043</v>
      </c>
    </row>
    <row r="71" spans="1:5" x14ac:dyDescent="0.25">
      <c r="A71" t="s">
        <v>14</v>
      </c>
      <c r="B71" t="s">
        <v>85</v>
      </c>
      <c r="C71" t="s">
        <v>25</v>
      </c>
      <c r="D71">
        <v>839</v>
      </c>
      <c r="E71" s="1">
        <v>44044</v>
      </c>
    </row>
    <row r="72" spans="1:5" x14ac:dyDescent="0.25">
      <c r="A72" t="s">
        <v>14</v>
      </c>
      <c r="B72" t="s">
        <v>56</v>
      </c>
      <c r="C72" t="s">
        <v>25</v>
      </c>
      <c r="D72">
        <v>885</v>
      </c>
      <c r="E72" s="1">
        <v>44051</v>
      </c>
    </row>
    <row r="73" spans="1:5" x14ac:dyDescent="0.25">
      <c r="A73" t="s">
        <v>14</v>
      </c>
      <c r="B73" t="s">
        <v>76</v>
      </c>
      <c r="C73" t="s">
        <v>25</v>
      </c>
      <c r="D73">
        <v>1237</v>
      </c>
      <c r="E73" s="1">
        <v>44051</v>
      </c>
    </row>
    <row r="74" spans="1:5" x14ac:dyDescent="0.25">
      <c r="A74" t="s">
        <v>14</v>
      </c>
      <c r="B74" t="s">
        <v>51</v>
      </c>
      <c r="C74" t="s">
        <v>25</v>
      </c>
      <c r="D74">
        <v>1170</v>
      </c>
      <c r="E74" s="1">
        <v>44058</v>
      </c>
    </row>
    <row r="75" spans="1:5" x14ac:dyDescent="0.25">
      <c r="A75" t="s">
        <v>14</v>
      </c>
      <c r="B75" t="s">
        <v>90</v>
      </c>
      <c r="C75" t="s">
        <v>25</v>
      </c>
      <c r="D75">
        <v>1885</v>
      </c>
      <c r="E75" s="1">
        <v>44062</v>
      </c>
    </row>
    <row r="76" spans="1:5" x14ac:dyDescent="0.25">
      <c r="A76" t="s">
        <v>14</v>
      </c>
      <c r="B76" t="s">
        <v>90</v>
      </c>
      <c r="C76" t="s">
        <v>25</v>
      </c>
      <c r="D76">
        <v>1886</v>
      </c>
      <c r="E76" s="1">
        <v>44063</v>
      </c>
    </row>
    <row r="77" spans="1:5" x14ac:dyDescent="0.25">
      <c r="A77" t="s">
        <v>14</v>
      </c>
      <c r="B77" t="s">
        <v>90</v>
      </c>
      <c r="C77" t="s">
        <v>25</v>
      </c>
      <c r="D77">
        <v>1887</v>
      </c>
      <c r="E77" s="1">
        <v>44064</v>
      </c>
    </row>
    <row r="78" spans="1:5" x14ac:dyDescent="0.25">
      <c r="A78" t="s">
        <v>14</v>
      </c>
      <c r="B78" t="s">
        <v>90</v>
      </c>
      <c r="C78" t="s">
        <v>25</v>
      </c>
      <c r="D78">
        <v>1889</v>
      </c>
      <c r="E78" s="1">
        <v>44065</v>
      </c>
    </row>
    <row r="79" spans="1:5" x14ac:dyDescent="0.25">
      <c r="A79" t="s">
        <v>14</v>
      </c>
      <c r="B79" t="s">
        <v>77</v>
      </c>
      <c r="C79" t="s">
        <v>25</v>
      </c>
      <c r="D79">
        <v>526</v>
      </c>
      <c r="E79" s="1">
        <v>44072</v>
      </c>
    </row>
    <row r="80" spans="1:5" x14ac:dyDescent="0.25">
      <c r="A80" t="s">
        <v>14</v>
      </c>
      <c r="B80" t="s">
        <v>38</v>
      </c>
      <c r="C80" t="s">
        <v>25</v>
      </c>
      <c r="D80">
        <v>1429</v>
      </c>
      <c r="E80" s="1">
        <v>44065</v>
      </c>
    </row>
    <row r="81" spans="1:5" x14ac:dyDescent="0.25">
      <c r="A81" t="s">
        <v>14</v>
      </c>
      <c r="B81" t="s">
        <v>56</v>
      </c>
      <c r="C81" t="s">
        <v>25</v>
      </c>
      <c r="D81">
        <v>888</v>
      </c>
      <c r="E81" s="1">
        <v>44079</v>
      </c>
    </row>
    <row r="82" spans="1:5" x14ac:dyDescent="0.25">
      <c r="A82" t="s">
        <v>14</v>
      </c>
      <c r="B82" t="s">
        <v>59</v>
      </c>
      <c r="C82" t="s">
        <v>25</v>
      </c>
      <c r="D82">
        <v>726</v>
      </c>
      <c r="E82" s="1">
        <v>44086</v>
      </c>
    </row>
    <row r="83" spans="1:5" x14ac:dyDescent="0.25">
      <c r="A83" t="s">
        <v>14</v>
      </c>
      <c r="B83" t="s">
        <v>28</v>
      </c>
      <c r="C83" t="s">
        <v>25</v>
      </c>
      <c r="D83">
        <v>465</v>
      </c>
      <c r="E83" s="1">
        <v>44093</v>
      </c>
    </row>
    <row r="84" spans="1:5" x14ac:dyDescent="0.25">
      <c r="A84" t="s">
        <v>14</v>
      </c>
      <c r="B84" t="s">
        <v>76</v>
      </c>
      <c r="C84" t="s">
        <v>25</v>
      </c>
      <c r="D84">
        <v>1243</v>
      </c>
      <c r="E84" s="1">
        <v>44100</v>
      </c>
    </row>
    <row r="85" spans="1:5" x14ac:dyDescent="0.25">
      <c r="A85" t="s">
        <v>14</v>
      </c>
      <c r="B85" t="s">
        <v>55</v>
      </c>
      <c r="C85" t="s">
        <v>25</v>
      </c>
      <c r="D85">
        <v>431</v>
      </c>
      <c r="E85" s="1">
        <v>44107</v>
      </c>
    </row>
    <row r="86" spans="1:5" x14ac:dyDescent="0.25">
      <c r="A86" t="s">
        <v>14</v>
      </c>
      <c r="B86" t="s">
        <v>76</v>
      </c>
      <c r="C86" t="s">
        <v>25</v>
      </c>
      <c r="D86">
        <v>1245</v>
      </c>
      <c r="E86" s="1">
        <v>44107</v>
      </c>
    </row>
    <row r="87" spans="1:5" x14ac:dyDescent="0.25">
      <c r="A87" t="s">
        <v>14</v>
      </c>
      <c r="B87" t="s">
        <v>76</v>
      </c>
      <c r="C87" t="s">
        <v>25</v>
      </c>
      <c r="D87">
        <v>14859</v>
      </c>
      <c r="E87" s="1">
        <v>44113</v>
      </c>
    </row>
    <row r="88" spans="1:5" x14ac:dyDescent="0.25">
      <c r="A88" t="s">
        <v>14</v>
      </c>
      <c r="B88" t="s">
        <v>76</v>
      </c>
      <c r="C88" t="s">
        <v>25</v>
      </c>
      <c r="D88">
        <v>1246</v>
      </c>
      <c r="E88" s="1">
        <v>44114</v>
      </c>
    </row>
    <row r="89" spans="1:5" hidden="1" x14ac:dyDescent="0.25">
      <c r="A89" t="s">
        <v>21</v>
      </c>
      <c r="B89" t="s">
        <v>55</v>
      </c>
      <c r="C89" t="s">
        <v>25</v>
      </c>
      <c r="D89">
        <v>435</v>
      </c>
      <c r="E89" s="1">
        <v>44121</v>
      </c>
    </row>
    <row r="90" spans="1:5" x14ac:dyDescent="0.25">
      <c r="A90" t="s">
        <v>14</v>
      </c>
      <c r="B90" t="s">
        <v>15</v>
      </c>
      <c r="C90" t="s">
        <v>12</v>
      </c>
      <c r="D90">
        <v>645</v>
      </c>
      <c r="E90" s="1">
        <v>44127</v>
      </c>
    </row>
    <row r="91" spans="1:5" x14ac:dyDescent="0.25">
      <c r="A91" t="s">
        <v>14</v>
      </c>
      <c r="B91" t="s">
        <v>15</v>
      </c>
      <c r="C91" t="s">
        <v>12</v>
      </c>
      <c r="D91">
        <v>639</v>
      </c>
      <c r="E91" s="1">
        <v>44128</v>
      </c>
    </row>
    <row r="92" spans="1:5" x14ac:dyDescent="0.25">
      <c r="A92" t="s">
        <v>14</v>
      </c>
      <c r="B92" t="s">
        <v>68</v>
      </c>
      <c r="C92" t="s">
        <v>12</v>
      </c>
      <c r="D92">
        <v>1118</v>
      </c>
      <c r="E92" s="1">
        <v>44129</v>
      </c>
    </row>
    <row r="93" spans="1:5" x14ac:dyDescent="0.25">
      <c r="A93" t="s">
        <v>14</v>
      </c>
      <c r="B93" t="s">
        <v>49</v>
      </c>
      <c r="C93" t="s">
        <v>12</v>
      </c>
      <c r="D93">
        <v>1699</v>
      </c>
      <c r="E93" s="1">
        <v>44135</v>
      </c>
    </row>
    <row r="94" spans="1:5" x14ac:dyDescent="0.25">
      <c r="A94" t="s">
        <v>14</v>
      </c>
      <c r="B94" t="s">
        <v>59</v>
      </c>
      <c r="C94" t="s">
        <v>25</v>
      </c>
      <c r="D94">
        <v>735</v>
      </c>
      <c r="E94" s="1">
        <v>44142</v>
      </c>
    </row>
    <row r="95" spans="1:5" x14ac:dyDescent="0.25">
      <c r="A95" t="s">
        <v>14</v>
      </c>
      <c r="B95" t="s">
        <v>15</v>
      </c>
      <c r="C95" t="s">
        <v>12</v>
      </c>
      <c r="D95">
        <v>640</v>
      </c>
      <c r="E95" s="1">
        <v>44148</v>
      </c>
    </row>
    <row r="96" spans="1:5" x14ac:dyDescent="0.25">
      <c r="A96" t="s">
        <v>14</v>
      </c>
      <c r="B96" t="s">
        <v>15</v>
      </c>
      <c r="C96" t="s">
        <v>12</v>
      </c>
      <c r="D96">
        <v>641</v>
      </c>
      <c r="E96" s="1">
        <v>44149</v>
      </c>
    </row>
    <row r="97" spans="1:5" x14ac:dyDescent="0.25">
      <c r="A97" t="s">
        <v>14</v>
      </c>
      <c r="B97" t="s">
        <v>15</v>
      </c>
      <c r="C97" t="s">
        <v>12</v>
      </c>
      <c r="D97">
        <v>649</v>
      </c>
      <c r="E97" s="1">
        <v>44150</v>
      </c>
    </row>
    <row r="98" spans="1:5" x14ac:dyDescent="0.25">
      <c r="A98" t="s">
        <v>14</v>
      </c>
      <c r="B98" t="s">
        <v>56</v>
      </c>
      <c r="C98" t="s">
        <v>12</v>
      </c>
      <c r="D98">
        <v>903</v>
      </c>
      <c r="E98" s="1">
        <v>44156</v>
      </c>
    </row>
    <row r="99" spans="1:5" x14ac:dyDescent="0.25">
      <c r="A99" t="s">
        <v>14</v>
      </c>
      <c r="B99" t="s">
        <v>51</v>
      </c>
      <c r="C99" t="s">
        <v>12</v>
      </c>
      <c r="D99">
        <v>1178</v>
      </c>
      <c r="E99" s="1">
        <v>44163</v>
      </c>
    </row>
    <row r="100" spans="1:5" x14ac:dyDescent="0.25">
      <c r="A100" t="s">
        <v>14</v>
      </c>
      <c r="B100" t="s">
        <v>38</v>
      </c>
      <c r="C100" t="s">
        <v>12</v>
      </c>
      <c r="D100">
        <v>1434</v>
      </c>
      <c r="E100" s="1">
        <v>44170</v>
      </c>
    </row>
    <row r="101" spans="1:5" x14ac:dyDescent="0.25">
      <c r="A101" t="s">
        <v>14</v>
      </c>
      <c r="B101" t="s">
        <v>15</v>
      </c>
      <c r="C101" t="s">
        <v>12</v>
      </c>
      <c r="D101">
        <v>642</v>
      </c>
      <c r="E101" s="1">
        <v>44176</v>
      </c>
    </row>
    <row r="102" spans="1:5" x14ac:dyDescent="0.25">
      <c r="A102" t="s">
        <v>14</v>
      </c>
      <c r="B102" t="s">
        <v>15</v>
      </c>
      <c r="C102" t="s">
        <v>12</v>
      </c>
      <c r="D102">
        <v>643</v>
      </c>
      <c r="E102" s="1">
        <v>44177</v>
      </c>
    </row>
    <row r="103" spans="1:5" x14ac:dyDescent="0.25">
      <c r="A103" t="s">
        <v>14</v>
      </c>
      <c r="B103" t="s">
        <v>55</v>
      </c>
      <c r="C103" t="s">
        <v>12</v>
      </c>
      <c r="D103">
        <v>439</v>
      </c>
      <c r="E103" s="1">
        <v>44184</v>
      </c>
    </row>
    <row r="104" spans="1:5" x14ac:dyDescent="0.25">
      <c r="A104" t="s">
        <v>14</v>
      </c>
      <c r="B104" t="s">
        <v>47</v>
      </c>
      <c r="C104" t="s">
        <v>12</v>
      </c>
      <c r="D104">
        <v>994</v>
      </c>
      <c r="E104" s="1">
        <v>44191</v>
      </c>
    </row>
    <row r="105" spans="1:5" x14ac:dyDescent="0.25">
      <c r="A105" t="s">
        <v>14</v>
      </c>
      <c r="B105" t="s">
        <v>54</v>
      </c>
      <c r="C105" t="s">
        <v>12</v>
      </c>
      <c r="D105">
        <v>672</v>
      </c>
      <c r="E105" s="1">
        <v>44192</v>
      </c>
    </row>
    <row r="106" spans="1:5" x14ac:dyDescent="0.25">
      <c r="A106" t="s">
        <v>14</v>
      </c>
      <c r="B106" t="s">
        <v>47</v>
      </c>
      <c r="C106" t="s">
        <v>12</v>
      </c>
      <c r="D106">
        <v>993</v>
      </c>
      <c r="E106" s="1">
        <v>44192</v>
      </c>
    </row>
    <row r="107" spans="1:5" x14ac:dyDescent="0.25">
      <c r="A107" t="s">
        <v>14</v>
      </c>
      <c r="B107" t="s">
        <v>22</v>
      </c>
      <c r="C107" t="s">
        <v>25</v>
      </c>
      <c r="D107">
        <v>12751</v>
      </c>
      <c r="E107" s="1">
        <v>43921</v>
      </c>
    </row>
    <row r="108" spans="1:5" x14ac:dyDescent="0.25">
      <c r="A108" t="s">
        <v>14</v>
      </c>
      <c r="B108" t="s">
        <v>18</v>
      </c>
      <c r="C108" t="s">
        <v>12</v>
      </c>
      <c r="D108">
        <v>693</v>
      </c>
      <c r="E108" s="1">
        <v>43928</v>
      </c>
    </row>
    <row r="109" spans="1:5" x14ac:dyDescent="0.25">
      <c r="A109" t="s">
        <v>14</v>
      </c>
      <c r="B109" t="s">
        <v>71</v>
      </c>
      <c r="C109" t="s">
        <v>25</v>
      </c>
      <c r="D109">
        <v>1339</v>
      </c>
      <c r="E109" s="1">
        <v>43928</v>
      </c>
    </row>
    <row r="110" spans="1:5" x14ac:dyDescent="0.25">
      <c r="A110" t="s">
        <v>14</v>
      </c>
      <c r="B110" t="s">
        <v>23</v>
      </c>
      <c r="C110" t="s">
        <v>12</v>
      </c>
      <c r="D110">
        <v>1482</v>
      </c>
      <c r="E110" s="1">
        <v>43928</v>
      </c>
    </row>
    <row r="111" spans="1:5" x14ac:dyDescent="0.25">
      <c r="A111" t="s">
        <v>14</v>
      </c>
      <c r="B111" t="s">
        <v>43</v>
      </c>
      <c r="C111" t="s">
        <v>25</v>
      </c>
      <c r="D111">
        <v>13757</v>
      </c>
      <c r="E111" s="1">
        <v>43929</v>
      </c>
    </row>
    <row r="112" spans="1:5" x14ac:dyDescent="0.25">
      <c r="A112" t="s">
        <v>14</v>
      </c>
      <c r="B112" t="s">
        <v>8</v>
      </c>
      <c r="C112" t="s">
        <v>25</v>
      </c>
      <c r="D112">
        <v>605</v>
      </c>
      <c r="E112" s="1">
        <v>43929</v>
      </c>
    </row>
    <row r="113" spans="1:5" x14ac:dyDescent="0.25">
      <c r="A113" t="s">
        <v>14</v>
      </c>
      <c r="B113" t="s">
        <v>72</v>
      </c>
      <c r="C113" t="s">
        <v>25</v>
      </c>
      <c r="D113">
        <v>946</v>
      </c>
      <c r="E113" s="1">
        <v>43929</v>
      </c>
    </row>
    <row r="114" spans="1:5" hidden="1" x14ac:dyDescent="0.25">
      <c r="A114" t="s">
        <v>33</v>
      </c>
      <c r="B114" t="s">
        <v>47</v>
      </c>
      <c r="C114" t="s">
        <v>25</v>
      </c>
      <c r="D114">
        <v>9994</v>
      </c>
      <c r="E114" s="1">
        <v>43929</v>
      </c>
    </row>
    <row r="115" spans="1:5" x14ac:dyDescent="0.25">
      <c r="A115" t="s">
        <v>14</v>
      </c>
      <c r="B115" t="s">
        <v>61</v>
      </c>
      <c r="C115" t="s">
        <v>12</v>
      </c>
      <c r="D115">
        <v>1625</v>
      </c>
      <c r="E115" s="1">
        <v>43930</v>
      </c>
    </row>
    <row r="116" spans="1:5" x14ac:dyDescent="0.25">
      <c r="A116" t="s">
        <v>14</v>
      </c>
      <c r="B116" t="s">
        <v>49</v>
      </c>
      <c r="C116" t="s">
        <v>12</v>
      </c>
      <c r="D116">
        <v>1696</v>
      </c>
      <c r="E116" s="1">
        <v>43930</v>
      </c>
    </row>
    <row r="117" spans="1:5" x14ac:dyDescent="0.25">
      <c r="A117" t="s">
        <v>14</v>
      </c>
      <c r="B117" t="s">
        <v>73</v>
      </c>
      <c r="C117" t="s">
        <v>25</v>
      </c>
      <c r="D117">
        <v>11864</v>
      </c>
      <c r="E117" s="1">
        <v>44026</v>
      </c>
    </row>
    <row r="118" spans="1:5" hidden="1" x14ac:dyDescent="0.25">
      <c r="A118" t="s">
        <v>33</v>
      </c>
      <c r="B118" t="s">
        <v>73</v>
      </c>
      <c r="C118" t="s">
        <v>25</v>
      </c>
      <c r="D118">
        <v>99987</v>
      </c>
      <c r="E118" s="1">
        <v>43930</v>
      </c>
    </row>
    <row r="119" spans="1:5" x14ac:dyDescent="0.25">
      <c r="A119" t="s">
        <v>14</v>
      </c>
      <c r="B119" t="s">
        <v>23</v>
      </c>
      <c r="C119" t="s">
        <v>25</v>
      </c>
      <c r="D119">
        <v>1520</v>
      </c>
      <c r="E119" s="1">
        <v>44185</v>
      </c>
    </row>
    <row r="120" spans="1:5" hidden="1" x14ac:dyDescent="0.25">
      <c r="A120" t="s">
        <v>21</v>
      </c>
      <c r="B120" t="s">
        <v>20</v>
      </c>
      <c r="C120" t="s">
        <v>12</v>
      </c>
      <c r="D120">
        <v>11670</v>
      </c>
      <c r="E120" s="1">
        <v>44185</v>
      </c>
    </row>
    <row r="121" spans="1:5" x14ac:dyDescent="0.25">
      <c r="A121" t="s">
        <v>14</v>
      </c>
      <c r="B121" t="s">
        <v>22</v>
      </c>
      <c r="C121" t="s">
        <v>12</v>
      </c>
      <c r="D121">
        <v>742</v>
      </c>
      <c r="E121" s="1">
        <v>44186</v>
      </c>
    </row>
    <row r="122" spans="1:5" x14ac:dyDescent="0.25">
      <c r="A122" t="s">
        <v>14</v>
      </c>
      <c r="B122" t="s">
        <v>36</v>
      </c>
      <c r="C122" t="s">
        <v>12</v>
      </c>
      <c r="D122">
        <v>10180</v>
      </c>
      <c r="E122" s="1">
        <v>44186</v>
      </c>
    </row>
    <row r="123" spans="1:5" hidden="1" x14ac:dyDescent="0.25">
      <c r="A123" t="s">
        <v>21</v>
      </c>
      <c r="B123" t="s">
        <v>28</v>
      </c>
      <c r="C123" t="s">
        <v>12</v>
      </c>
      <c r="D123">
        <v>11651</v>
      </c>
      <c r="E123" s="1">
        <v>44179</v>
      </c>
    </row>
    <row r="124" spans="1:5" hidden="1" x14ac:dyDescent="0.25">
      <c r="A124" t="s">
        <v>21</v>
      </c>
      <c r="B124" t="s">
        <v>22</v>
      </c>
      <c r="C124" t="s">
        <v>12</v>
      </c>
      <c r="D124">
        <v>1488</v>
      </c>
      <c r="E124" s="1">
        <v>43833</v>
      </c>
    </row>
    <row r="125" spans="1:5" hidden="1" x14ac:dyDescent="0.25">
      <c r="A125" t="s">
        <v>33</v>
      </c>
      <c r="B125" t="s">
        <v>73</v>
      </c>
      <c r="C125" t="s">
        <v>25</v>
      </c>
      <c r="D125">
        <v>9996</v>
      </c>
      <c r="E125" s="1">
        <v>43832</v>
      </c>
    </row>
    <row r="126" spans="1:5" hidden="1" x14ac:dyDescent="0.25">
      <c r="A126" t="s">
        <v>33</v>
      </c>
      <c r="B126" t="s">
        <v>23</v>
      </c>
      <c r="C126" t="s">
        <v>25</v>
      </c>
      <c r="D126">
        <v>9997</v>
      </c>
      <c r="E126" s="1">
        <v>43833</v>
      </c>
    </row>
    <row r="127" spans="1:5" x14ac:dyDescent="0.25">
      <c r="A127" t="s">
        <v>14</v>
      </c>
      <c r="B127" t="s">
        <v>51</v>
      </c>
      <c r="C127" t="s">
        <v>12</v>
      </c>
      <c r="D127">
        <v>10181</v>
      </c>
      <c r="E127" s="1">
        <v>44194</v>
      </c>
    </row>
    <row r="128" spans="1:5" hidden="1" x14ac:dyDescent="0.25">
      <c r="A128" t="s">
        <v>144</v>
      </c>
      <c r="B128" t="s">
        <v>23</v>
      </c>
      <c r="C128" t="s">
        <v>25</v>
      </c>
      <c r="D128">
        <v>99993</v>
      </c>
      <c r="E128" s="1">
        <v>44112</v>
      </c>
    </row>
    <row r="129" spans="1:5" hidden="1" x14ac:dyDescent="0.25">
      <c r="A129" t="s">
        <v>144</v>
      </c>
      <c r="B129" t="s">
        <v>23</v>
      </c>
      <c r="C129" t="s">
        <v>25</v>
      </c>
      <c r="D129">
        <v>99989</v>
      </c>
      <c r="E129" s="1">
        <v>44119</v>
      </c>
    </row>
    <row r="130" spans="1:5" hidden="1" x14ac:dyDescent="0.25">
      <c r="A130" t="s">
        <v>144</v>
      </c>
      <c r="B130" t="s">
        <v>73</v>
      </c>
      <c r="C130" t="s">
        <v>25</v>
      </c>
      <c r="D130">
        <v>99990</v>
      </c>
      <c r="E130" s="1">
        <v>44126</v>
      </c>
    </row>
    <row r="131" spans="1:5" hidden="1" x14ac:dyDescent="0.25">
      <c r="A131" t="s">
        <v>144</v>
      </c>
      <c r="B131" t="s">
        <v>23</v>
      </c>
      <c r="C131" t="s">
        <v>25</v>
      </c>
      <c r="D131">
        <v>99991</v>
      </c>
      <c r="E131" s="1">
        <v>44133</v>
      </c>
    </row>
    <row r="132" spans="1:5" hidden="1" x14ac:dyDescent="0.25">
      <c r="A132" t="s">
        <v>144</v>
      </c>
      <c r="B132" t="s">
        <v>47</v>
      </c>
      <c r="C132" t="s">
        <v>25</v>
      </c>
      <c r="D132">
        <v>99992</v>
      </c>
      <c r="E132" s="1">
        <v>44140</v>
      </c>
    </row>
    <row r="133" spans="1:5" x14ac:dyDescent="0.25">
      <c r="A133" t="s">
        <v>14</v>
      </c>
      <c r="B133" t="s">
        <v>8</v>
      </c>
      <c r="C133" t="s">
        <v>12</v>
      </c>
      <c r="D133">
        <v>598</v>
      </c>
      <c r="E133" s="1">
        <v>43831</v>
      </c>
    </row>
    <row r="134" spans="1:5" x14ac:dyDescent="0.25">
      <c r="A134" t="s">
        <v>14</v>
      </c>
      <c r="B134" t="s">
        <v>18</v>
      </c>
      <c r="C134" t="s">
        <v>12</v>
      </c>
      <c r="D134">
        <v>692</v>
      </c>
      <c r="E134" s="1">
        <v>43831</v>
      </c>
    </row>
    <row r="135" spans="1:5" x14ac:dyDescent="0.25">
      <c r="A135" t="s">
        <v>14</v>
      </c>
      <c r="B135" t="s">
        <v>23</v>
      </c>
      <c r="C135" t="s">
        <v>25</v>
      </c>
      <c r="D135">
        <v>1553</v>
      </c>
      <c r="E135" s="1">
        <v>43831</v>
      </c>
    </row>
    <row r="136" spans="1:5" x14ac:dyDescent="0.25">
      <c r="A136" t="s">
        <v>14</v>
      </c>
      <c r="B136" t="s">
        <v>41</v>
      </c>
      <c r="C136" t="s">
        <v>12</v>
      </c>
      <c r="D136">
        <v>1327</v>
      </c>
      <c r="E136" s="1">
        <v>43835</v>
      </c>
    </row>
    <row r="137" spans="1:5" x14ac:dyDescent="0.25">
      <c r="A137" t="s">
        <v>14</v>
      </c>
      <c r="B137" t="s">
        <v>23</v>
      </c>
      <c r="C137" t="s">
        <v>25</v>
      </c>
      <c r="D137">
        <v>11830</v>
      </c>
      <c r="E137" s="1">
        <v>43887</v>
      </c>
    </row>
    <row r="138" spans="1:5" hidden="1" x14ac:dyDescent="0.25">
      <c r="A138" t="s">
        <v>21</v>
      </c>
      <c r="B138" t="s">
        <v>50</v>
      </c>
      <c r="C138" t="s">
        <v>12</v>
      </c>
      <c r="D138">
        <v>11598</v>
      </c>
      <c r="E138" s="1">
        <v>43906</v>
      </c>
    </row>
    <row r="139" spans="1:5" hidden="1" x14ac:dyDescent="0.25">
      <c r="A139" t="s">
        <v>21</v>
      </c>
      <c r="B139" t="s">
        <v>79</v>
      </c>
      <c r="C139" t="s">
        <v>25</v>
      </c>
      <c r="D139">
        <v>11868</v>
      </c>
      <c r="E139" s="1">
        <v>43920</v>
      </c>
    </row>
    <row r="140" spans="1:5" hidden="1" x14ac:dyDescent="0.25">
      <c r="A140" t="s">
        <v>21</v>
      </c>
      <c r="B140" t="s">
        <v>36</v>
      </c>
      <c r="C140" t="s">
        <v>25</v>
      </c>
      <c r="D140">
        <v>791</v>
      </c>
      <c r="E140" s="1">
        <v>44054</v>
      </c>
    </row>
    <row r="141" spans="1:5" hidden="1" x14ac:dyDescent="0.25">
      <c r="A141" t="s">
        <v>21</v>
      </c>
      <c r="B141" t="s">
        <v>28</v>
      </c>
      <c r="C141" t="s">
        <v>12</v>
      </c>
      <c r="D141">
        <v>14285</v>
      </c>
      <c r="E141" s="1">
        <v>43836</v>
      </c>
    </row>
    <row r="142" spans="1:5" hidden="1" x14ac:dyDescent="0.25">
      <c r="A142" t="s">
        <v>21</v>
      </c>
      <c r="B142" t="s">
        <v>54</v>
      </c>
      <c r="C142" t="s">
        <v>12</v>
      </c>
      <c r="D142">
        <v>1330</v>
      </c>
      <c r="E142" s="1">
        <v>43836</v>
      </c>
    </row>
    <row r="143" spans="1:5" x14ac:dyDescent="0.25">
      <c r="A143" t="s">
        <v>14</v>
      </c>
      <c r="B143" t="s">
        <v>43</v>
      </c>
      <c r="C143" t="s">
        <v>25</v>
      </c>
      <c r="D143">
        <v>1032</v>
      </c>
      <c r="E143" s="1">
        <v>43836</v>
      </c>
    </row>
    <row r="144" spans="1:5" hidden="1" x14ac:dyDescent="0.25">
      <c r="A144" t="s">
        <v>21</v>
      </c>
      <c r="B144" t="s">
        <v>36</v>
      </c>
      <c r="C144" t="s">
        <v>12</v>
      </c>
      <c r="D144">
        <v>14251</v>
      </c>
      <c r="E144" s="1">
        <v>43837</v>
      </c>
    </row>
    <row r="145" spans="1:5" hidden="1" x14ac:dyDescent="0.25">
      <c r="A145" t="s">
        <v>33</v>
      </c>
      <c r="B145" t="s">
        <v>43</v>
      </c>
      <c r="C145" t="s">
        <v>25</v>
      </c>
      <c r="D145">
        <v>11899</v>
      </c>
      <c r="E145" s="1">
        <v>44184</v>
      </c>
    </row>
    <row r="146" spans="1:5" hidden="1" x14ac:dyDescent="0.25">
      <c r="A146" t="s">
        <v>21</v>
      </c>
      <c r="B146" t="s">
        <v>57</v>
      </c>
      <c r="C146" t="s">
        <v>12</v>
      </c>
      <c r="D146">
        <v>11597</v>
      </c>
      <c r="E146" s="1">
        <v>43837</v>
      </c>
    </row>
    <row r="147" spans="1:5" hidden="1" x14ac:dyDescent="0.25">
      <c r="A147" t="s">
        <v>21</v>
      </c>
      <c r="B147" t="s">
        <v>52</v>
      </c>
      <c r="C147" t="s">
        <v>12</v>
      </c>
      <c r="D147">
        <v>13354</v>
      </c>
      <c r="E147" s="1">
        <v>43838</v>
      </c>
    </row>
    <row r="148" spans="1:5" hidden="1" x14ac:dyDescent="0.25">
      <c r="A148" t="s">
        <v>21</v>
      </c>
      <c r="B148" t="s">
        <v>28</v>
      </c>
      <c r="C148" t="s">
        <v>12</v>
      </c>
      <c r="D148">
        <v>11843</v>
      </c>
      <c r="E148" s="1">
        <v>43849</v>
      </c>
    </row>
    <row r="149" spans="1:5" hidden="1" x14ac:dyDescent="0.25">
      <c r="A149" t="s">
        <v>33</v>
      </c>
      <c r="B149" t="s">
        <v>47</v>
      </c>
      <c r="C149" t="s">
        <v>25</v>
      </c>
      <c r="D149">
        <v>12672</v>
      </c>
      <c r="E149" s="1">
        <v>43838</v>
      </c>
    </row>
    <row r="150" spans="1:5" x14ac:dyDescent="0.25">
      <c r="A150" t="s">
        <v>14</v>
      </c>
      <c r="B150" t="s">
        <v>8</v>
      </c>
      <c r="C150" t="s">
        <v>12</v>
      </c>
      <c r="D150">
        <v>621</v>
      </c>
      <c r="E150" s="1">
        <v>43839</v>
      </c>
    </row>
    <row r="151" spans="1:5" x14ac:dyDescent="0.25">
      <c r="A151" t="s">
        <v>14</v>
      </c>
      <c r="B151" t="s">
        <v>44</v>
      </c>
      <c r="C151" t="s">
        <v>12</v>
      </c>
      <c r="D151">
        <v>996</v>
      </c>
      <c r="E151" s="1">
        <v>43839</v>
      </c>
    </row>
    <row r="152" spans="1:5" x14ac:dyDescent="0.25">
      <c r="A152" t="s">
        <v>14</v>
      </c>
      <c r="B152" t="s">
        <v>23</v>
      </c>
      <c r="C152" t="s">
        <v>25</v>
      </c>
      <c r="D152">
        <v>1770</v>
      </c>
      <c r="E152" s="1">
        <v>44161</v>
      </c>
    </row>
    <row r="153" spans="1:5" hidden="1" x14ac:dyDescent="0.25">
      <c r="A153" t="s">
        <v>33</v>
      </c>
      <c r="B153" t="s">
        <v>73</v>
      </c>
      <c r="C153" t="s">
        <v>25</v>
      </c>
      <c r="D153">
        <v>12673</v>
      </c>
      <c r="E153" s="1">
        <v>43839</v>
      </c>
    </row>
    <row r="154" spans="1:5" x14ac:dyDescent="0.25">
      <c r="A154" t="s">
        <v>14</v>
      </c>
      <c r="B154" t="s">
        <v>45</v>
      </c>
      <c r="C154" t="s">
        <v>12</v>
      </c>
      <c r="D154">
        <v>1279</v>
      </c>
      <c r="E154" s="1">
        <v>43840</v>
      </c>
    </row>
    <row r="155" spans="1:5" x14ac:dyDescent="0.25">
      <c r="A155" t="s">
        <v>14</v>
      </c>
      <c r="B155" t="s">
        <v>36</v>
      </c>
      <c r="C155" t="s">
        <v>25</v>
      </c>
      <c r="D155">
        <v>1102</v>
      </c>
      <c r="E155" s="1">
        <v>43840</v>
      </c>
    </row>
    <row r="156" spans="1:5" x14ac:dyDescent="0.25">
      <c r="A156" t="s">
        <v>14</v>
      </c>
      <c r="B156" t="s">
        <v>46</v>
      </c>
      <c r="C156" t="s">
        <v>12</v>
      </c>
      <c r="D156">
        <v>1442</v>
      </c>
      <c r="E156" s="1">
        <v>43840</v>
      </c>
    </row>
    <row r="157" spans="1:5" hidden="1" x14ac:dyDescent="0.25">
      <c r="A157" t="s">
        <v>33</v>
      </c>
      <c r="B157" t="s">
        <v>43</v>
      </c>
      <c r="C157" t="s">
        <v>25</v>
      </c>
      <c r="D157">
        <v>12674</v>
      </c>
      <c r="E157" s="1">
        <v>43840</v>
      </c>
    </row>
    <row r="158" spans="1:5" x14ac:dyDescent="0.25">
      <c r="A158" t="s">
        <v>14</v>
      </c>
      <c r="B158" t="s">
        <v>36</v>
      </c>
      <c r="C158" t="s">
        <v>25</v>
      </c>
      <c r="D158">
        <v>1031</v>
      </c>
      <c r="E158" s="1">
        <v>43841</v>
      </c>
    </row>
    <row r="159" spans="1:5" x14ac:dyDescent="0.25">
      <c r="A159" t="s">
        <v>14</v>
      </c>
      <c r="B159" t="s">
        <v>48</v>
      </c>
      <c r="C159" t="s">
        <v>12</v>
      </c>
      <c r="D159">
        <v>647</v>
      </c>
      <c r="E159" s="1">
        <v>43841</v>
      </c>
    </row>
    <row r="160" spans="1:5" x14ac:dyDescent="0.25">
      <c r="A160" t="s">
        <v>14</v>
      </c>
      <c r="B160" t="s">
        <v>49</v>
      </c>
      <c r="C160" t="s">
        <v>12</v>
      </c>
      <c r="D160">
        <v>1690</v>
      </c>
      <c r="E160" s="1">
        <v>43841</v>
      </c>
    </row>
    <row r="161" spans="1:5" hidden="1" x14ac:dyDescent="0.25">
      <c r="A161" t="s">
        <v>21</v>
      </c>
      <c r="B161" t="s">
        <v>20</v>
      </c>
      <c r="C161" t="s">
        <v>12</v>
      </c>
      <c r="D161">
        <v>11584</v>
      </c>
      <c r="E161" s="1">
        <v>44165</v>
      </c>
    </row>
    <row r="162" spans="1:5" x14ac:dyDescent="0.25">
      <c r="A162" t="s">
        <v>14</v>
      </c>
      <c r="B162" t="s">
        <v>50</v>
      </c>
      <c r="C162" t="s">
        <v>12</v>
      </c>
      <c r="D162">
        <v>960</v>
      </c>
      <c r="E162" s="1">
        <v>43842</v>
      </c>
    </row>
    <row r="163" spans="1:5" hidden="1" x14ac:dyDescent="0.25">
      <c r="A163" t="s">
        <v>21</v>
      </c>
      <c r="B163" t="s">
        <v>54</v>
      </c>
      <c r="C163" t="s">
        <v>12</v>
      </c>
      <c r="D163">
        <v>12374</v>
      </c>
      <c r="E163" s="1">
        <v>43892</v>
      </c>
    </row>
    <row r="164" spans="1:5" x14ac:dyDescent="0.25">
      <c r="A164" t="s">
        <v>14</v>
      </c>
      <c r="B164" t="s">
        <v>41</v>
      </c>
      <c r="C164" t="s">
        <v>12</v>
      </c>
      <c r="D164">
        <v>1322</v>
      </c>
      <c r="E164" s="1">
        <v>43845</v>
      </c>
    </row>
    <row r="165" spans="1:5" x14ac:dyDescent="0.25">
      <c r="A165" t="s">
        <v>14</v>
      </c>
      <c r="B165" t="s">
        <v>43</v>
      </c>
      <c r="C165" t="s">
        <v>25</v>
      </c>
      <c r="D165">
        <v>1037</v>
      </c>
      <c r="E165" s="1">
        <v>43843</v>
      </c>
    </row>
    <row r="166" spans="1:5" hidden="1" x14ac:dyDescent="0.25">
      <c r="A166" t="s">
        <v>21</v>
      </c>
      <c r="B166" t="s">
        <v>43</v>
      </c>
      <c r="C166" t="s">
        <v>25</v>
      </c>
      <c r="D166">
        <v>1567</v>
      </c>
      <c r="E166" s="1">
        <v>43849</v>
      </c>
    </row>
    <row r="167" spans="1:5" hidden="1" x14ac:dyDescent="0.25">
      <c r="A167" t="s">
        <v>21</v>
      </c>
      <c r="B167" t="s">
        <v>73</v>
      </c>
      <c r="C167" t="s">
        <v>25</v>
      </c>
      <c r="D167">
        <v>11832</v>
      </c>
      <c r="E167" s="1">
        <v>43844</v>
      </c>
    </row>
    <row r="168" spans="1:5" hidden="1" x14ac:dyDescent="0.25">
      <c r="A168" t="s">
        <v>21</v>
      </c>
      <c r="B168" t="s">
        <v>18</v>
      </c>
      <c r="C168" t="s">
        <v>12</v>
      </c>
      <c r="D168">
        <v>13181</v>
      </c>
      <c r="E168" s="1">
        <v>43844</v>
      </c>
    </row>
    <row r="169" spans="1:5" x14ac:dyDescent="0.25">
      <c r="A169" t="s">
        <v>14</v>
      </c>
      <c r="B169" t="s">
        <v>36</v>
      </c>
      <c r="C169" t="s">
        <v>25</v>
      </c>
      <c r="D169">
        <v>1803</v>
      </c>
      <c r="E169" s="1">
        <v>44060</v>
      </c>
    </row>
    <row r="170" spans="1:5" hidden="1" x14ac:dyDescent="0.25">
      <c r="A170" t="s">
        <v>21</v>
      </c>
      <c r="B170" t="s">
        <v>31</v>
      </c>
      <c r="C170" t="s">
        <v>12</v>
      </c>
      <c r="D170">
        <v>785</v>
      </c>
      <c r="E170" s="1">
        <v>43915</v>
      </c>
    </row>
    <row r="171" spans="1:5" x14ac:dyDescent="0.25">
      <c r="A171" t="s">
        <v>14</v>
      </c>
      <c r="B171" t="s">
        <v>51</v>
      </c>
      <c r="C171" t="s">
        <v>12</v>
      </c>
      <c r="D171">
        <v>1154</v>
      </c>
      <c r="E171" s="1">
        <v>43845</v>
      </c>
    </row>
    <row r="172" spans="1:5" hidden="1" x14ac:dyDescent="0.25">
      <c r="A172" t="s">
        <v>33</v>
      </c>
      <c r="B172" t="s">
        <v>23</v>
      </c>
      <c r="C172" t="s">
        <v>25</v>
      </c>
      <c r="D172">
        <v>12676</v>
      </c>
      <c r="E172" s="1">
        <v>43845</v>
      </c>
    </row>
    <row r="173" spans="1:5" x14ac:dyDescent="0.25">
      <c r="A173" t="s">
        <v>14</v>
      </c>
      <c r="B173" t="s">
        <v>52</v>
      </c>
      <c r="C173" t="s">
        <v>12</v>
      </c>
      <c r="D173">
        <v>1120</v>
      </c>
      <c r="E173" s="1">
        <v>43846</v>
      </c>
    </row>
    <row r="174" spans="1:5" x14ac:dyDescent="0.25">
      <c r="A174" t="s">
        <v>14</v>
      </c>
      <c r="B174" t="s">
        <v>53</v>
      </c>
      <c r="C174" t="s">
        <v>12</v>
      </c>
      <c r="D174">
        <v>12739</v>
      </c>
      <c r="E174" s="1">
        <v>43846</v>
      </c>
    </row>
    <row r="175" spans="1:5" x14ac:dyDescent="0.25">
      <c r="A175" t="s">
        <v>14</v>
      </c>
      <c r="B175" t="s">
        <v>39</v>
      </c>
      <c r="C175" t="s">
        <v>12</v>
      </c>
      <c r="D175">
        <v>1708</v>
      </c>
      <c r="E175" s="1">
        <v>43846</v>
      </c>
    </row>
    <row r="176" spans="1:5" hidden="1" x14ac:dyDescent="0.25">
      <c r="A176" t="s">
        <v>33</v>
      </c>
      <c r="B176" t="s">
        <v>31</v>
      </c>
      <c r="C176" t="s">
        <v>25</v>
      </c>
      <c r="D176">
        <v>12677</v>
      </c>
      <c r="E176" s="1">
        <v>43846</v>
      </c>
    </row>
    <row r="177" spans="1:5" x14ac:dyDescent="0.25">
      <c r="A177" t="s">
        <v>14</v>
      </c>
      <c r="B177" t="s">
        <v>54</v>
      </c>
      <c r="C177" t="s">
        <v>12</v>
      </c>
      <c r="D177">
        <v>1205</v>
      </c>
      <c r="E177" s="1">
        <v>43847</v>
      </c>
    </row>
    <row r="178" spans="1:5" x14ac:dyDescent="0.25">
      <c r="A178" t="s">
        <v>14</v>
      </c>
      <c r="B178" t="s">
        <v>36</v>
      </c>
      <c r="C178" t="s">
        <v>25</v>
      </c>
      <c r="D178">
        <v>1103</v>
      </c>
      <c r="E178" s="1">
        <v>43847</v>
      </c>
    </row>
    <row r="179" spans="1:5" x14ac:dyDescent="0.25">
      <c r="A179" t="s">
        <v>14</v>
      </c>
      <c r="B179" t="s">
        <v>22</v>
      </c>
      <c r="C179" t="s">
        <v>12</v>
      </c>
      <c r="D179">
        <v>741</v>
      </c>
      <c r="E179" s="1">
        <v>43847</v>
      </c>
    </row>
    <row r="180" spans="1:5" hidden="1" x14ac:dyDescent="0.25">
      <c r="A180" t="s">
        <v>33</v>
      </c>
      <c r="B180" t="s">
        <v>31</v>
      </c>
      <c r="C180" t="s">
        <v>25</v>
      </c>
      <c r="D180">
        <v>12678</v>
      </c>
      <c r="E180" s="1">
        <v>43847</v>
      </c>
    </row>
    <row r="181" spans="1:5" x14ac:dyDescent="0.25">
      <c r="A181" t="s">
        <v>14</v>
      </c>
      <c r="B181" t="s">
        <v>56</v>
      </c>
      <c r="C181" t="s">
        <v>12</v>
      </c>
      <c r="D181">
        <v>871</v>
      </c>
      <c r="E181" s="1">
        <v>43848</v>
      </c>
    </row>
    <row r="182" spans="1:5" x14ac:dyDescent="0.25">
      <c r="A182" t="s">
        <v>14</v>
      </c>
      <c r="B182" t="s">
        <v>36</v>
      </c>
      <c r="C182" t="s">
        <v>25</v>
      </c>
      <c r="D182">
        <v>1038</v>
      </c>
      <c r="E182" s="1">
        <v>43848</v>
      </c>
    </row>
    <row r="183" spans="1:5" x14ac:dyDescent="0.25">
      <c r="A183" t="s">
        <v>14</v>
      </c>
      <c r="B183" t="s">
        <v>57</v>
      </c>
      <c r="C183" t="s">
        <v>12</v>
      </c>
      <c r="D183">
        <v>1584</v>
      </c>
      <c r="E183" s="1">
        <v>43848</v>
      </c>
    </row>
    <row r="184" spans="1:5" x14ac:dyDescent="0.25">
      <c r="A184" t="s">
        <v>14</v>
      </c>
      <c r="B184" t="s">
        <v>61</v>
      </c>
      <c r="C184" t="s">
        <v>12</v>
      </c>
      <c r="D184">
        <v>1611</v>
      </c>
      <c r="E184" s="1">
        <v>43884</v>
      </c>
    </row>
    <row r="185" spans="1:5" x14ac:dyDescent="0.25">
      <c r="A185" t="s">
        <v>14</v>
      </c>
      <c r="B185" t="s">
        <v>47</v>
      </c>
      <c r="C185" t="s">
        <v>25</v>
      </c>
      <c r="D185">
        <v>978</v>
      </c>
      <c r="E185" s="1">
        <v>44046</v>
      </c>
    </row>
    <row r="186" spans="1:5" hidden="1" x14ac:dyDescent="0.25">
      <c r="A186" t="s">
        <v>21</v>
      </c>
      <c r="B186" t="s">
        <v>31</v>
      </c>
      <c r="C186" t="s">
        <v>12</v>
      </c>
      <c r="D186">
        <v>13179</v>
      </c>
      <c r="E186" s="1">
        <v>43850</v>
      </c>
    </row>
    <row r="187" spans="1:5" x14ac:dyDescent="0.25">
      <c r="A187" t="s">
        <v>14</v>
      </c>
      <c r="B187" t="s">
        <v>31</v>
      </c>
      <c r="C187" t="s">
        <v>12</v>
      </c>
      <c r="D187">
        <v>11903</v>
      </c>
      <c r="E187" s="1">
        <v>43858</v>
      </c>
    </row>
    <row r="188" spans="1:5" x14ac:dyDescent="0.25">
      <c r="A188" t="s">
        <v>14</v>
      </c>
      <c r="B188" t="s">
        <v>43</v>
      </c>
      <c r="C188" t="s">
        <v>25</v>
      </c>
      <c r="D188">
        <v>1802</v>
      </c>
      <c r="E188" s="1">
        <v>43850</v>
      </c>
    </row>
    <row r="189" spans="1:5" x14ac:dyDescent="0.25">
      <c r="A189" t="s">
        <v>14</v>
      </c>
      <c r="B189" t="s">
        <v>44</v>
      </c>
      <c r="C189" t="s">
        <v>12</v>
      </c>
      <c r="D189">
        <v>997</v>
      </c>
      <c r="E189" s="1">
        <v>43851</v>
      </c>
    </row>
    <row r="190" spans="1:5" x14ac:dyDescent="0.25">
      <c r="A190" t="s">
        <v>14</v>
      </c>
      <c r="B190" t="s">
        <v>23</v>
      </c>
      <c r="C190" t="s">
        <v>25</v>
      </c>
      <c r="D190">
        <v>1476</v>
      </c>
      <c r="E190" s="1">
        <v>43843</v>
      </c>
    </row>
    <row r="191" spans="1:5" hidden="1" x14ac:dyDescent="0.25">
      <c r="A191" t="s">
        <v>21</v>
      </c>
      <c r="B191" t="s">
        <v>47</v>
      </c>
      <c r="C191" t="s">
        <v>25</v>
      </c>
      <c r="D191">
        <v>12030</v>
      </c>
      <c r="E191" s="1">
        <v>43865</v>
      </c>
    </row>
    <row r="192" spans="1:5" x14ac:dyDescent="0.25">
      <c r="A192" t="s">
        <v>14</v>
      </c>
      <c r="B192" t="s">
        <v>8</v>
      </c>
      <c r="C192" t="s">
        <v>12</v>
      </c>
      <c r="D192">
        <v>600</v>
      </c>
      <c r="E192" s="1">
        <v>43852</v>
      </c>
    </row>
    <row r="193" spans="1:5" x14ac:dyDescent="0.25">
      <c r="A193" t="s">
        <v>14</v>
      </c>
      <c r="B193" t="s">
        <v>36</v>
      </c>
      <c r="C193" t="s">
        <v>25</v>
      </c>
      <c r="D193">
        <v>1773</v>
      </c>
      <c r="E193" s="1">
        <v>43852</v>
      </c>
    </row>
    <row r="194" spans="1:5" hidden="1" x14ac:dyDescent="0.25">
      <c r="A194" t="s">
        <v>33</v>
      </c>
      <c r="B194" t="s">
        <v>47</v>
      </c>
      <c r="C194" t="s">
        <v>25</v>
      </c>
      <c r="D194">
        <v>12680</v>
      </c>
      <c r="E194" s="1">
        <v>43852</v>
      </c>
    </row>
    <row r="195" spans="1:5" hidden="1" x14ac:dyDescent="0.25">
      <c r="A195" t="s">
        <v>21</v>
      </c>
      <c r="B195" t="s">
        <v>20</v>
      </c>
      <c r="C195" t="s">
        <v>12</v>
      </c>
      <c r="D195">
        <v>11587</v>
      </c>
      <c r="E195" s="1">
        <v>43853</v>
      </c>
    </row>
    <row r="196" spans="1:5" x14ac:dyDescent="0.25">
      <c r="A196" t="s">
        <v>14</v>
      </c>
      <c r="B196" t="s">
        <v>23</v>
      </c>
      <c r="C196" t="s">
        <v>25</v>
      </c>
      <c r="D196">
        <v>1060</v>
      </c>
      <c r="E196" s="1">
        <v>43853</v>
      </c>
    </row>
    <row r="197" spans="1:5" x14ac:dyDescent="0.25">
      <c r="A197" t="s">
        <v>14</v>
      </c>
      <c r="B197" t="s">
        <v>48</v>
      </c>
      <c r="C197" t="s">
        <v>12</v>
      </c>
      <c r="D197">
        <v>1658</v>
      </c>
      <c r="E197" s="1">
        <v>44095</v>
      </c>
    </row>
    <row r="198" spans="1:5" hidden="1" x14ac:dyDescent="0.25">
      <c r="A198" t="s">
        <v>33</v>
      </c>
      <c r="B198" t="s">
        <v>31</v>
      </c>
      <c r="C198" t="s">
        <v>25</v>
      </c>
      <c r="D198">
        <v>12681</v>
      </c>
      <c r="E198" s="1">
        <v>43853</v>
      </c>
    </row>
    <row r="199" spans="1:5" x14ac:dyDescent="0.25">
      <c r="A199" t="s">
        <v>14</v>
      </c>
      <c r="B199" t="s">
        <v>59</v>
      </c>
      <c r="C199" t="s">
        <v>12</v>
      </c>
      <c r="D199">
        <v>1040</v>
      </c>
      <c r="E199" s="1">
        <v>43854</v>
      </c>
    </row>
    <row r="200" spans="1:5" x14ac:dyDescent="0.25">
      <c r="A200" t="s">
        <v>14</v>
      </c>
      <c r="B200" t="s">
        <v>45</v>
      </c>
      <c r="C200" t="s">
        <v>12</v>
      </c>
      <c r="D200">
        <v>943</v>
      </c>
      <c r="E200" s="1">
        <v>43854</v>
      </c>
    </row>
    <row r="201" spans="1:5" x14ac:dyDescent="0.25">
      <c r="A201" t="s">
        <v>14</v>
      </c>
      <c r="B201" t="s">
        <v>36</v>
      </c>
      <c r="C201" t="s">
        <v>25</v>
      </c>
      <c r="D201">
        <v>1104</v>
      </c>
      <c r="E201" s="1">
        <v>43854</v>
      </c>
    </row>
    <row r="202" spans="1:5" hidden="1" x14ac:dyDescent="0.25">
      <c r="A202" t="s">
        <v>33</v>
      </c>
      <c r="B202" t="s">
        <v>43</v>
      </c>
      <c r="C202" t="s">
        <v>25</v>
      </c>
      <c r="D202">
        <v>12682</v>
      </c>
      <c r="E202" s="1">
        <v>43854</v>
      </c>
    </row>
    <row r="203" spans="1:5" x14ac:dyDescent="0.25">
      <c r="A203" t="s">
        <v>14</v>
      </c>
      <c r="B203" t="s">
        <v>59</v>
      </c>
      <c r="C203" t="s">
        <v>12</v>
      </c>
      <c r="D203">
        <v>708</v>
      </c>
      <c r="E203" s="1">
        <v>43855</v>
      </c>
    </row>
    <row r="204" spans="1:5" x14ac:dyDescent="0.25">
      <c r="A204" t="s">
        <v>14</v>
      </c>
      <c r="B204" t="s">
        <v>36</v>
      </c>
      <c r="C204" t="s">
        <v>25</v>
      </c>
      <c r="D204">
        <v>1042</v>
      </c>
      <c r="E204" s="1">
        <v>43855</v>
      </c>
    </row>
    <row r="205" spans="1:5" x14ac:dyDescent="0.25">
      <c r="A205" t="s">
        <v>14</v>
      </c>
      <c r="B205" t="s">
        <v>60</v>
      </c>
      <c r="C205" t="s">
        <v>12</v>
      </c>
      <c r="D205">
        <v>921</v>
      </c>
      <c r="E205" s="1">
        <v>43855</v>
      </c>
    </row>
    <row r="206" spans="1:5" x14ac:dyDescent="0.25">
      <c r="A206" t="s">
        <v>14</v>
      </c>
      <c r="B206" t="s">
        <v>58</v>
      </c>
      <c r="C206" t="s">
        <v>12</v>
      </c>
      <c r="D206">
        <v>813</v>
      </c>
      <c r="E206" s="1">
        <v>43856</v>
      </c>
    </row>
    <row r="207" spans="1:5" x14ac:dyDescent="0.25">
      <c r="A207" t="s">
        <v>14</v>
      </c>
      <c r="B207" t="s">
        <v>46</v>
      </c>
      <c r="C207" t="s">
        <v>12</v>
      </c>
      <c r="D207">
        <v>1191</v>
      </c>
      <c r="E207" s="1">
        <v>44147</v>
      </c>
    </row>
    <row r="208" spans="1:5" x14ac:dyDescent="0.25">
      <c r="A208" t="s">
        <v>14</v>
      </c>
      <c r="B208" t="s">
        <v>41</v>
      </c>
      <c r="C208" t="s">
        <v>12</v>
      </c>
      <c r="D208">
        <v>1255</v>
      </c>
      <c r="E208" s="1">
        <v>43857</v>
      </c>
    </row>
    <row r="209" spans="1:5" x14ac:dyDescent="0.25">
      <c r="A209" t="s">
        <v>14</v>
      </c>
      <c r="B209" t="s">
        <v>43</v>
      </c>
      <c r="C209" t="s">
        <v>25</v>
      </c>
      <c r="D209">
        <v>1767</v>
      </c>
      <c r="E209" s="1">
        <v>43857</v>
      </c>
    </row>
    <row r="210" spans="1:5" x14ac:dyDescent="0.25">
      <c r="A210" t="s">
        <v>14</v>
      </c>
      <c r="B210" t="s">
        <v>36</v>
      </c>
      <c r="C210" t="s">
        <v>12</v>
      </c>
      <c r="D210">
        <v>786</v>
      </c>
      <c r="E210" s="1">
        <v>43858</v>
      </c>
    </row>
    <row r="211" spans="1:5" x14ac:dyDescent="0.25">
      <c r="A211" t="s">
        <v>14</v>
      </c>
      <c r="B211" t="s">
        <v>23</v>
      </c>
      <c r="C211" t="s">
        <v>25</v>
      </c>
      <c r="D211">
        <v>1479</v>
      </c>
      <c r="E211" s="1">
        <v>43858</v>
      </c>
    </row>
    <row r="212" spans="1:5" x14ac:dyDescent="0.25">
      <c r="A212" t="s">
        <v>14</v>
      </c>
      <c r="B212" t="s">
        <v>57</v>
      </c>
      <c r="C212" t="s">
        <v>12</v>
      </c>
      <c r="D212">
        <v>1591</v>
      </c>
      <c r="E212" s="1">
        <v>44132</v>
      </c>
    </row>
    <row r="213" spans="1:5" x14ac:dyDescent="0.25">
      <c r="A213" t="s">
        <v>14</v>
      </c>
      <c r="B213" t="s">
        <v>44</v>
      </c>
      <c r="C213" t="s">
        <v>12</v>
      </c>
      <c r="D213">
        <v>998</v>
      </c>
      <c r="E213" s="1">
        <v>43859</v>
      </c>
    </row>
    <row r="214" spans="1:5" hidden="1" x14ac:dyDescent="0.25">
      <c r="A214" t="s">
        <v>21</v>
      </c>
      <c r="B214" t="s">
        <v>50</v>
      </c>
      <c r="C214" t="s">
        <v>12</v>
      </c>
      <c r="D214">
        <v>1261</v>
      </c>
      <c r="E214" s="1">
        <v>43857</v>
      </c>
    </row>
    <row r="215" spans="1:5" x14ac:dyDescent="0.25">
      <c r="A215" t="s">
        <v>14</v>
      </c>
      <c r="B215" t="s">
        <v>61</v>
      </c>
      <c r="C215" t="s">
        <v>12</v>
      </c>
      <c r="D215">
        <v>1270</v>
      </c>
      <c r="E215" s="1">
        <v>43859</v>
      </c>
    </row>
    <row r="216" spans="1:5" hidden="1" x14ac:dyDescent="0.25">
      <c r="A216" t="s">
        <v>33</v>
      </c>
      <c r="B216" t="s">
        <v>47</v>
      </c>
      <c r="C216" t="s">
        <v>25</v>
      </c>
      <c r="D216">
        <v>12684</v>
      </c>
      <c r="E216" s="1">
        <v>43859</v>
      </c>
    </row>
    <row r="217" spans="1:5" x14ac:dyDescent="0.25">
      <c r="A217" t="s">
        <v>14</v>
      </c>
      <c r="B217" t="s">
        <v>23</v>
      </c>
      <c r="C217" t="s">
        <v>25</v>
      </c>
      <c r="D217">
        <v>11834</v>
      </c>
      <c r="E217" s="1">
        <v>43860</v>
      </c>
    </row>
    <row r="218" spans="1:5" x14ac:dyDescent="0.25">
      <c r="A218" t="s">
        <v>14</v>
      </c>
      <c r="B218" t="s">
        <v>65</v>
      </c>
      <c r="C218" t="s">
        <v>12</v>
      </c>
      <c r="D218">
        <v>1612</v>
      </c>
      <c r="E218" s="1">
        <v>43860</v>
      </c>
    </row>
    <row r="219" spans="1:5" x14ac:dyDescent="0.25">
      <c r="A219" t="s">
        <v>14</v>
      </c>
      <c r="B219" t="s">
        <v>39</v>
      </c>
      <c r="C219" t="s">
        <v>12</v>
      </c>
      <c r="D219">
        <v>1709</v>
      </c>
      <c r="E219" s="1">
        <v>43860</v>
      </c>
    </row>
    <row r="220" spans="1:5" hidden="1" x14ac:dyDescent="0.25">
      <c r="A220" t="s">
        <v>33</v>
      </c>
      <c r="B220" t="s">
        <v>73</v>
      </c>
      <c r="C220" t="s">
        <v>25</v>
      </c>
      <c r="D220">
        <v>12685</v>
      </c>
      <c r="E220" s="1">
        <v>43860</v>
      </c>
    </row>
    <row r="221" spans="1:5" x14ac:dyDescent="0.25">
      <c r="A221" t="s">
        <v>14</v>
      </c>
      <c r="B221" t="s">
        <v>8</v>
      </c>
      <c r="C221" t="s">
        <v>12</v>
      </c>
      <c r="D221">
        <v>599</v>
      </c>
      <c r="E221" s="1">
        <v>43861</v>
      </c>
    </row>
    <row r="222" spans="1:5" x14ac:dyDescent="0.25">
      <c r="A222" t="s">
        <v>14</v>
      </c>
      <c r="B222" t="s">
        <v>54</v>
      </c>
      <c r="C222" t="s">
        <v>12</v>
      </c>
      <c r="D222">
        <v>653</v>
      </c>
      <c r="E222" s="1">
        <v>43861</v>
      </c>
    </row>
    <row r="223" spans="1:5" x14ac:dyDescent="0.25">
      <c r="A223" t="s">
        <v>14</v>
      </c>
      <c r="B223" t="s">
        <v>36</v>
      </c>
      <c r="C223" t="s">
        <v>25</v>
      </c>
      <c r="D223">
        <v>1105</v>
      </c>
      <c r="E223" s="1">
        <v>43861</v>
      </c>
    </row>
    <row r="224" spans="1:5" hidden="1" x14ac:dyDescent="0.25">
      <c r="A224" t="s">
        <v>33</v>
      </c>
      <c r="B224" t="s">
        <v>31</v>
      </c>
      <c r="C224" t="s">
        <v>25</v>
      </c>
      <c r="D224">
        <v>12686</v>
      </c>
      <c r="E224" s="1">
        <v>43861</v>
      </c>
    </row>
    <row r="225" spans="1:5" x14ac:dyDescent="0.25">
      <c r="A225" t="s">
        <v>14</v>
      </c>
      <c r="B225" t="s">
        <v>36</v>
      </c>
      <c r="C225" t="s">
        <v>25</v>
      </c>
      <c r="D225">
        <v>1045</v>
      </c>
      <c r="E225" s="1">
        <v>43862</v>
      </c>
    </row>
    <row r="226" spans="1:5" x14ac:dyDescent="0.25">
      <c r="A226" t="s">
        <v>14</v>
      </c>
      <c r="B226" t="s">
        <v>73</v>
      </c>
      <c r="C226" t="s">
        <v>25</v>
      </c>
      <c r="D226">
        <v>13185</v>
      </c>
      <c r="E226" s="1">
        <v>43944</v>
      </c>
    </row>
    <row r="227" spans="1:5" x14ac:dyDescent="0.25">
      <c r="A227" t="s">
        <v>14</v>
      </c>
      <c r="B227" t="s">
        <v>22</v>
      </c>
      <c r="C227" t="s">
        <v>12</v>
      </c>
      <c r="D227">
        <v>740</v>
      </c>
      <c r="E227" s="1">
        <v>43863</v>
      </c>
    </row>
    <row r="228" spans="1:5" hidden="1" x14ac:dyDescent="0.25">
      <c r="A228" t="s">
        <v>21</v>
      </c>
      <c r="B228" t="s">
        <v>58</v>
      </c>
      <c r="C228" t="s">
        <v>12</v>
      </c>
      <c r="D228">
        <v>11851</v>
      </c>
      <c r="E228" s="1">
        <v>43864</v>
      </c>
    </row>
    <row r="229" spans="1:5" x14ac:dyDescent="0.25">
      <c r="A229" t="s">
        <v>14</v>
      </c>
      <c r="B229" t="s">
        <v>43</v>
      </c>
      <c r="C229" t="s">
        <v>25</v>
      </c>
      <c r="D229">
        <v>11837</v>
      </c>
      <c r="E229" s="1">
        <v>43864</v>
      </c>
    </row>
    <row r="230" spans="1:5" x14ac:dyDescent="0.25">
      <c r="A230" t="s">
        <v>14</v>
      </c>
      <c r="B230" t="s">
        <v>53</v>
      </c>
      <c r="C230" t="s">
        <v>12</v>
      </c>
      <c r="D230">
        <v>1281</v>
      </c>
      <c r="E230" s="1">
        <v>43865</v>
      </c>
    </row>
    <row r="231" spans="1:5" x14ac:dyDescent="0.25">
      <c r="A231" t="s">
        <v>14</v>
      </c>
      <c r="B231" t="s">
        <v>46</v>
      </c>
      <c r="C231" t="s">
        <v>12</v>
      </c>
      <c r="D231">
        <v>1441</v>
      </c>
      <c r="E231" s="1">
        <v>43865</v>
      </c>
    </row>
    <row r="232" spans="1:5" x14ac:dyDescent="0.25">
      <c r="A232" t="s">
        <v>14</v>
      </c>
      <c r="B232" t="s">
        <v>23</v>
      </c>
      <c r="C232" t="s">
        <v>25</v>
      </c>
      <c r="D232">
        <v>1560</v>
      </c>
      <c r="E232" s="1">
        <v>43866</v>
      </c>
    </row>
    <row r="233" spans="1:5" x14ac:dyDescent="0.25">
      <c r="A233" t="s">
        <v>14</v>
      </c>
      <c r="B233" t="s">
        <v>63</v>
      </c>
      <c r="C233" t="s">
        <v>12</v>
      </c>
      <c r="D233">
        <v>567</v>
      </c>
      <c r="E233" s="1">
        <v>43864</v>
      </c>
    </row>
    <row r="234" spans="1:5" x14ac:dyDescent="0.25">
      <c r="A234" t="s">
        <v>14</v>
      </c>
      <c r="B234" t="s">
        <v>23</v>
      </c>
      <c r="C234" t="s">
        <v>25</v>
      </c>
      <c r="D234">
        <v>11847</v>
      </c>
      <c r="E234" s="1">
        <v>43837</v>
      </c>
    </row>
    <row r="235" spans="1:5" x14ac:dyDescent="0.25">
      <c r="A235" t="s">
        <v>14</v>
      </c>
      <c r="B235" t="s">
        <v>52</v>
      </c>
      <c r="C235" t="s">
        <v>12</v>
      </c>
      <c r="D235">
        <v>1121</v>
      </c>
      <c r="E235" s="1">
        <v>43866</v>
      </c>
    </row>
    <row r="236" spans="1:5" hidden="1" x14ac:dyDescent="0.25">
      <c r="A236" t="s">
        <v>33</v>
      </c>
      <c r="B236" t="s">
        <v>43</v>
      </c>
      <c r="C236" t="s">
        <v>25</v>
      </c>
      <c r="D236">
        <v>12687</v>
      </c>
      <c r="E236" s="1">
        <v>43866</v>
      </c>
    </row>
    <row r="237" spans="1:5" x14ac:dyDescent="0.25">
      <c r="A237" t="s">
        <v>14</v>
      </c>
      <c r="B237" t="s">
        <v>59</v>
      </c>
      <c r="C237" t="s">
        <v>12</v>
      </c>
      <c r="D237">
        <v>707</v>
      </c>
      <c r="E237" s="1">
        <v>43867</v>
      </c>
    </row>
    <row r="238" spans="1:5" x14ac:dyDescent="0.25">
      <c r="A238" t="s">
        <v>14</v>
      </c>
      <c r="B238" t="s">
        <v>45</v>
      </c>
      <c r="C238" t="s">
        <v>12</v>
      </c>
      <c r="D238">
        <v>944</v>
      </c>
      <c r="E238" s="1">
        <v>43867</v>
      </c>
    </row>
    <row r="239" spans="1:5" x14ac:dyDescent="0.25">
      <c r="A239" t="s">
        <v>14</v>
      </c>
      <c r="B239" t="s">
        <v>57</v>
      </c>
      <c r="C239" t="s">
        <v>12</v>
      </c>
      <c r="D239">
        <v>1585</v>
      </c>
      <c r="E239" s="1">
        <v>43863</v>
      </c>
    </row>
    <row r="240" spans="1:5" hidden="1" x14ac:dyDescent="0.25">
      <c r="A240" t="s">
        <v>33</v>
      </c>
      <c r="B240" t="s">
        <v>31</v>
      </c>
      <c r="C240" t="s">
        <v>25</v>
      </c>
      <c r="D240">
        <v>12692</v>
      </c>
      <c r="E240" s="1">
        <v>43867</v>
      </c>
    </row>
    <row r="241" spans="1:5" x14ac:dyDescent="0.25">
      <c r="A241" t="s">
        <v>14</v>
      </c>
      <c r="B241" t="s">
        <v>64</v>
      </c>
      <c r="C241" t="s">
        <v>12</v>
      </c>
      <c r="D241">
        <v>479</v>
      </c>
      <c r="E241" s="1">
        <v>43868</v>
      </c>
    </row>
    <row r="242" spans="1:5" x14ac:dyDescent="0.25">
      <c r="A242" t="s">
        <v>14</v>
      </c>
      <c r="B242" t="s">
        <v>47</v>
      </c>
      <c r="C242" t="s">
        <v>12</v>
      </c>
      <c r="D242">
        <v>972</v>
      </c>
      <c r="E242" s="1">
        <v>43868</v>
      </c>
    </row>
    <row r="243" spans="1:5" hidden="1" x14ac:dyDescent="0.25">
      <c r="A243" t="s">
        <v>21</v>
      </c>
      <c r="B243" t="s">
        <v>41</v>
      </c>
      <c r="C243" t="s">
        <v>12</v>
      </c>
      <c r="D243">
        <v>11614</v>
      </c>
      <c r="E243" s="1">
        <v>43908</v>
      </c>
    </row>
    <row r="244" spans="1:5" hidden="1" x14ac:dyDescent="0.25">
      <c r="A244" t="s">
        <v>33</v>
      </c>
      <c r="B244" t="s">
        <v>73</v>
      </c>
      <c r="C244" t="s">
        <v>25</v>
      </c>
      <c r="D244">
        <v>12689</v>
      </c>
      <c r="E244" s="1">
        <v>43868</v>
      </c>
    </row>
    <row r="245" spans="1:5" x14ac:dyDescent="0.25">
      <c r="A245" t="s">
        <v>14</v>
      </c>
      <c r="B245" t="s">
        <v>36</v>
      </c>
      <c r="C245" t="s">
        <v>25</v>
      </c>
      <c r="D245">
        <v>1048</v>
      </c>
      <c r="E245" s="1">
        <v>43869</v>
      </c>
    </row>
    <row r="246" spans="1:5" x14ac:dyDescent="0.25">
      <c r="A246" t="s">
        <v>14</v>
      </c>
      <c r="B246" t="s">
        <v>60</v>
      </c>
      <c r="C246" t="s">
        <v>12</v>
      </c>
      <c r="D246">
        <v>1630</v>
      </c>
      <c r="E246" s="1">
        <v>43869</v>
      </c>
    </row>
    <row r="247" spans="1:5" x14ac:dyDescent="0.25">
      <c r="A247" t="s">
        <v>14</v>
      </c>
      <c r="B247" t="s">
        <v>48</v>
      </c>
      <c r="C247" t="s">
        <v>12</v>
      </c>
      <c r="D247">
        <v>1661</v>
      </c>
      <c r="E247" s="1">
        <v>43869</v>
      </c>
    </row>
    <row r="248" spans="1:5" x14ac:dyDescent="0.25">
      <c r="A248" t="s">
        <v>14</v>
      </c>
      <c r="B248" t="s">
        <v>43</v>
      </c>
      <c r="C248" t="s">
        <v>25</v>
      </c>
      <c r="D248">
        <v>10360</v>
      </c>
      <c r="E248" s="1">
        <v>43869</v>
      </c>
    </row>
    <row r="249" spans="1:5" x14ac:dyDescent="0.25">
      <c r="A249" t="s">
        <v>14</v>
      </c>
      <c r="B249" t="s">
        <v>18</v>
      </c>
      <c r="C249" t="s">
        <v>12</v>
      </c>
      <c r="D249">
        <v>700</v>
      </c>
      <c r="E249" s="1">
        <v>43870</v>
      </c>
    </row>
    <row r="250" spans="1:5" x14ac:dyDescent="0.25">
      <c r="A250" t="s">
        <v>14</v>
      </c>
      <c r="B250" t="s">
        <v>23</v>
      </c>
      <c r="C250" t="s">
        <v>25</v>
      </c>
      <c r="D250">
        <v>1106</v>
      </c>
      <c r="E250" s="1">
        <v>43870</v>
      </c>
    </row>
    <row r="251" spans="1:5" x14ac:dyDescent="0.25">
      <c r="A251" t="s">
        <v>14</v>
      </c>
      <c r="B251" t="s">
        <v>8</v>
      </c>
      <c r="C251" t="s">
        <v>12</v>
      </c>
      <c r="D251">
        <v>10389</v>
      </c>
      <c r="E251" s="1">
        <v>43871</v>
      </c>
    </row>
    <row r="252" spans="1:5" x14ac:dyDescent="0.25">
      <c r="A252" t="s">
        <v>14</v>
      </c>
      <c r="B252" t="s">
        <v>41</v>
      </c>
      <c r="C252" t="s">
        <v>12</v>
      </c>
      <c r="D252">
        <v>1324</v>
      </c>
      <c r="E252" s="1">
        <v>43871</v>
      </c>
    </row>
    <row r="253" spans="1:5" x14ac:dyDescent="0.25">
      <c r="A253" t="s">
        <v>14</v>
      </c>
      <c r="B253" t="s">
        <v>43</v>
      </c>
      <c r="C253" t="s">
        <v>25</v>
      </c>
      <c r="D253">
        <v>1050</v>
      </c>
      <c r="E253" s="1">
        <v>43871</v>
      </c>
    </row>
    <row r="254" spans="1:5" x14ac:dyDescent="0.25">
      <c r="A254" t="s">
        <v>14</v>
      </c>
      <c r="B254" t="s">
        <v>28</v>
      </c>
      <c r="C254" t="s">
        <v>12</v>
      </c>
      <c r="D254">
        <v>469</v>
      </c>
      <c r="E254" s="1">
        <v>43872</v>
      </c>
    </row>
    <row r="255" spans="1:5" x14ac:dyDescent="0.25">
      <c r="A255" t="s">
        <v>14</v>
      </c>
      <c r="B255" t="s">
        <v>36</v>
      </c>
      <c r="C255" t="s">
        <v>12</v>
      </c>
      <c r="D255">
        <v>907</v>
      </c>
      <c r="E255" s="1">
        <v>43872</v>
      </c>
    </row>
    <row r="256" spans="1:5" x14ac:dyDescent="0.25">
      <c r="A256" t="s">
        <v>14</v>
      </c>
      <c r="B256" t="s">
        <v>23</v>
      </c>
      <c r="C256" t="s">
        <v>25</v>
      </c>
      <c r="D256">
        <v>1565</v>
      </c>
      <c r="E256" s="1">
        <v>44152</v>
      </c>
    </row>
    <row r="257" spans="1:5" x14ac:dyDescent="0.25">
      <c r="A257" t="s">
        <v>14</v>
      </c>
      <c r="B257" t="s">
        <v>36</v>
      </c>
      <c r="C257" t="s">
        <v>25</v>
      </c>
      <c r="D257">
        <v>1806</v>
      </c>
      <c r="E257" s="1">
        <v>43901</v>
      </c>
    </row>
    <row r="258" spans="1:5" x14ac:dyDescent="0.25">
      <c r="A258" t="s">
        <v>14</v>
      </c>
      <c r="B258" t="s">
        <v>22</v>
      </c>
      <c r="C258" t="s">
        <v>12</v>
      </c>
      <c r="D258">
        <v>743</v>
      </c>
      <c r="E258" s="1">
        <v>43910</v>
      </c>
    </row>
    <row r="259" spans="1:5" x14ac:dyDescent="0.25">
      <c r="A259" t="s">
        <v>14</v>
      </c>
      <c r="B259" t="s">
        <v>61</v>
      </c>
      <c r="C259" t="s">
        <v>12</v>
      </c>
      <c r="D259">
        <v>1613</v>
      </c>
      <c r="E259" s="1">
        <v>43873</v>
      </c>
    </row>
    <row r="260" spans="1:5" hidden="1" x14ac:dyDescent="0.25">
      <c r="A260" t="s">
        <v>33</v>
      </c>
      <c r="B260" t="s">
        <v>47</v>
      </c>
      <c r="C260" t="s">
        <v>25</v>
      </c>
      <c r="D260">
        <v>12691</v>
      </c>
      <c r="E260" s="1">
        <v>43873</v>
      </c>
    </row>
    <row r="261" spans="1:5" x14ac:dyDescent="0.25">
      <c r="A261" t="s">
        <v>14</v>
      </c>
      <c r="B261" t="s">
        <v>58</v>
      </c>
      <c r="C261" t="s">
        <v>12</v>
      </c>
      <c r="D261">
        <v>810</v>
      </c>
      <c r="E261" s="1">
        <v>43874</v>
      </c>
    </row>
    <row r="262" spans="1:5" x14ac:dyDescent="0.25">
      <c r="A262" t="s">
        <v>14</v>
      </c>
      <c r="B262" t="s">
        <v>50</v>
      </c>
      <c r="C262" t="s">
        <v>12</v>
      </c>
      <c r="D262">
        <v>959</v>
      </c>
      <c r="E262" s="1">
        <v>43874</v>
      </c>
    </row>
    <row r="263" spans="1:5" x14ac:dyDescent="0.25">
      <c r="A263" t="s">
        <v>14</v>
      </c>
      <c r="B263" t="s">
        <v>44</v>
      </c>
      <c r="C263" t="s">
        <v>12</v>
      </c>
      <c r="D263">
        <v>999</v>
      </c>
      <c r="E263" s="1">
        <v>43874</v>
      </c>
    </row>
    <row r="264" spans="1:5" hidden="1" x14ac:dyDescent="0.25">
      <c r="A264" t="s">
        <v>33</v>
      </c>
      <c r="B264" t="s">
        <v>73</v>
      </c>
      <c r="C264" t="s">
        <v>25</v>
      </c>
      <c r="D264">
        <v>12688</v>
      </c>
      <c r="E264" s="1">
        <v>43874</v>
      </c>
    </row>
    <row r="265" spans="1:5" x14ac:dyDescent="0.25">
      <c r="A265" t="s">
        <v>14</v>
      </c>
      <c r="B265" t="s">
        <v>20</v>
      </c>
      <c r="C265" t="s">
        <v>12</v>
      </c>
      <c r="D265">
        <v>779</v>
      </c>
      <c r="E265" s="1">
        <v>43875</v>
      </c>
    </row>
    <row r="266" spans="1:5" x14ac:dyDescent="0.25">
      <c r="A266" t="s">
        <v>14</v>
      </c>
      <c r="B266" t="s">
        <v>36</v>
      </c>
      <c r="C266" t="s">
        <v>25</v>
      </c>
      <c r="D266">
        <v>1107</v>
      </c>
      <c r="E266" s="1">
        <v>43875</v>
      </c>
    </row>
    <row r="267" spans="1:5" x14ac:dyDescent="0.25">
      <c r="A267" t="s">
        <v>14</v>
      </c>
      <c r="B267" t="s">
        <v>38</v>
      </c>
      <c r="C267" t="s">
        <v>12</v>
      </c>
      <c r="D267">
        <v>1412</v>
      </c>
      <c r="E267" s="1">
        <v>43875</v>
      </c>
    </row>
    <row r="268" spans="1:5" hidden="1" x14ac:dyDescent="0.25">
      <c r="A268" t="s">
        <v>33</v>
      </c>
      <c r="B268" t="s">
        <v>23</v>
      </c>
      <c r="C268" t="s">
        <v>25</v>
      </c>
      <c r="D268">
        <v>12693</v>
      </c>
      <c r="E268" s="1">
        <v>43875</v>
      </c>
    </row>
    <row r="269" spans="1:5" x14ac:dyDescent="0.25">
      <c r="A269" t="s">
        <v>14</v>
      </c>
      <c r="B269" t="s">
        <v>56</v>
      </c>
      <c r="C269" t="s">
        <v>12</v>
      </c>
      <c r="D269">
        <v>872</v>
      </c>
      <c r="E269" s="1">
        <v>43876</v>
      </c>
    </row>
    <row r="270" spans="1:5" x14ac:dyDescent="0.25">
      <c r="A270" t="s">
        <v>14</v>
      </c>
      <c r="B270" t="s">
        <v>36</v>
      </c>
      <c r="C270" t="s">
        <v>25</v>
      </c>
      <c r="D270">
        <v>1051</v>
      </c>
      <c r="E270" s="1">
        <v>43876</v>
      </c>
    </row>
    <row r="271" spans="1:5" x14ac:dyDescent="0.25">
      <c r="A271" t="s">
        <v>14</v>
      </c>
      <c r="B271" t="s">
        <v>39</v>
      </c>
      <c r="C271" t="s">
        <v>12</v>
      </c>
      <c r="D271">
        <v>1710</v>
      </c>
      <c r="E271" s="1">
        <v>43876</v>
      </c>
    </row>
    <row r="272" spans="1:5" x14ac:dyDescent="0.25">
      <c r="A272" t="s">
        <v>14</v>
      </c>
      <c r="B272" t="s">
        <v>65</v>
      </c>
      <c r="C272" t="s">
        <v>12</v>
      </c>
      <c r="D272">
        <v>13392</v>
      </c>
      <c r="E272" s="1">
        <v>43896</v>
      </c>
    </row>
    <row r="273" spans="1:5" x14ac:dyDescent="0.25">
      <c r="A273" t="s">
        <v>14</v>
      </c>
      <c r="B273" t="s">
        <v>53</v>
      </c>
      <c r="C273" t="s">
        <v>12</v>
      </c>
      <c r="D273">
        <v>1278</v>
      </c>
      <c r="E273" s="1">
        <v>43877</v>
      </c>
    </row>
    <row r="274" spans="1:5" x14ac:dyDescent="0.25">
      <c r="A274" t="s">
        <v>14</v>
      </c>
      <c r="B274" t="s">
        <v>63</v>
      </c>
      <c r="C274" t="s">
        <v>12</v>
      </c>
      <c r="D274">
        <v>566</v>
      </c>
      <c r="E274" s="1">
        <v>43878</v>
      </c>
    </row>
    <row r="275" spans="1:5" x14ac:dyDescent="0.25">
      <c r="A275" t="s">
        <v>14</v>
      </c>
      <c r="B275" t="s">
        <v>36</v>
      </c>
      <c r="C275" t="s">
        <v>12</v>
      </c>
      <c r="D275">
        <v>1041</v>
      </c>
      <c r="E275" s="1">
        <v>43878</v>
      </c>
    </row>
    <row r="276" spans="1:5" x14ac:dyDescent="0.25">
      <c r="A276" t="s">
        <v>14</v>
      </c>
      <c r="B276" t="s">
        <v>23</v>
      </c>
      <c r="C276" t="s">
        <v>25</v>
      </c>
      <c r="D276">
        <v>1805</v>
      </c>
      <c r="E276" s="1">
        <v>43881</v>
      </c>
    </row>
    <row r="277" spans="1:5" x14ac:dyDescent="0.25">
      <c r="A277" t="s">
        <v>14</v>
      </c>
      <c r="B277" t="s">
        <v>57</v>
      </c>
      <c r="C277" t="s">
        <v>12</v>
      </c>
      <c r="D277">
        <v>1590</v>
      </c>
      <c r="E277" s="1">
        <v>43879</v>
      </c>
    </row>
    <row r="278" spans="1:5" x14ac:dyDescent="0.25">
      <c r="A278" t="s">
        <v>14</v>
      </c>
      <c r="B278" t="s">
        <v>49</v>
      </c>
      <c r="C278" t="s">
        <v>12</v>
      </c>
      <c r="D278">
        <v>1692</v>
      </c>
      <c r="E278" s="1">
        <v>43873</v>
      </c>
    </row>
    <row r="279" spans="1:5" x14ac:dyDescent="0.25">
      <c r="A279" t="s">
        <v>14</v>
      </c>
      <c r="B279" t="s">
        <v>43</v>
      </c>
      <c r="C279" t="s">
        <v>25</v>
      </c>
      <c r="D279">
        <v>1807</v>
      </c>
      <c r="E279" s="1">
        <v>44180</v>
      </c>
    </row>
    <row r="280" spans="1:5" x14ac:dyDescent="0.25">
      <c r="A280" t="s">
        <v>14</v>
      </c>
      <c r="B280" t="s">
        <v>59</v>
      </c>
      <c r="C280" t="s">
        <v>12</v>
      </c>
      <c r="D280">
        <v>709</v>
      </c>
      <c r="E280" s="1">
        <v>43880</v>
      </c>
    </row>
    <row r="281" spans="1:5" x14ac:dyDescent="0.25">
      <c r="A281" t="s">
        <v>14</v>
      </c>
      <c r="B281" t="s">
        <v>36</v>
      </c>
      <c r="C281" t="s">
        <v>25</v>
      </c>
      <c r="D281">
        <v>1779</v>
      </c>
      <c r="E281" s="1">
        <v>44139</v>
      </c>
    </row>
    <row r="282" spans="1:5" x14ac:dyDescent="0.25">
      <c r="A282" t="s">
        <v>14</v>
      </c>
      <c r="B282" t="s">
        <v>52</v>
      </c>
      <c r="C282" t="s">
        <v>12</v>
      </c>
      <c r="D282">
        <v>10396</v>
      </c>
      <c r="E282" s="1">
        <v>43880</v>
      </c>
    </row>
    <row r="283" spans="1:5" hidden="1" x14ac:dyDescent="0.25">
      <c r="A283" t="s">
        <v>33</v>
      </c>
      <c r="B283" t="s">
        <v>47</v>
      </c>
      <c r="C283" t="s">
        <v>25</v>
      </c>
      <c r="D283">
        <v>12695</v>
      </c>
      <c r="E283" s="1">
        <v>43880</v>
      </c>
    </row>
    <row r="284" spans="1:5" x14ac:dyDescent="0.25">
      <c r="A284" t="s">
        <v>14</v>
      </c>
      <c r="B284" t="s">
        <v>45</v>
      </c>
      <c r="C284" t="s">
        <v>12</v>
      </c>
      <c r="D284">
        <v>945</v>
      </c>
      <c r="E284" s="1">
        <v>43881</v>
      </c>
    </row>
    <row r="285" spans="1:5" hidden="1" x14ac:dyDescent="0.25">
      <c r="A285" t="s">
        <v>21</v>
      </c>
      <c r="B285" t="s">
        <v>47</v>
      </c>
      <c r="C285" t="s">
        <v>25</v>
      </c>
      <c r="D285">
        <v>13698</v>
      </c>
      <c r="E285" s="1">
        <v>43878</v>
      </c>
    </row>
    <row r="286" spans="1:5" x14ac:dyDescent="0.25">
      <c r="A286" t="s">
        <v>14</v>
      </c>
      <c r="B286" t="s">
        <v>46</v>
      </c>
      <c r="C286" t="s">
        <v>12</v>
      </c>
      <c r="D286">
        <v>11664</v>
      </c>
      <c r="E286" s="1">
        <v>43881</v>
      </c>
    </row>
    <row r="287" spans="1:5" hidden="1" x14ac:dyDescent="0.25">
      <c r="A287" t="s">
        <v>33</v>
      </c>
      <c r="B287" t="s">
        <v>73</v>
      </c>
      <c r="C287" t="s">
        <v>25</v>
      </c>
      <c r="D287">
        <v>12696</v>
      </c>
      <c r="E287" s="1">
        <v>43881</v>
      </c>
    </row>
    <row r="288" spans="1:5" x14ac:dyDescent="0.25">
      <c r="A288" t="s">
        <v>14</v>
      </c>
      <c r="B288" t="s">
        <v>18</v>
      </c>
      <c r="C288" t="s">
        <v>12</v>
      </c>
      <c r="D288">
        <v>699</v>
      </c>
      <c r="E288" s="1">
        <v>43882</v>
      </c>
    </row>
    <row r="289" spans="1:5" x14ac:dyDescent="0.25">
      <c r="A289" t="s">
        <v>14</v>
      </c>
      <c r="B289" t="s">
        <v>36</v>
      </c>
      <c r="C289" t="s">
        <v>25</v>
      </c>
      <c r="D289">
        <v>11846</v>
      </c>
      <c r="E289" s="1">
        <v>43882</v>
      </c>
    </row>
    <row r="290" spans="1:5" x14ac:dyDescent="0.25">
      <c r="A290" t="s">
        <v>14</v>
      </c>
      <c r="B290" t="s">
        <v>48</v>
      </c>
      <c r="C290" t="s">
        <v>12</v>
      </c>
      <c r="D290">
        <v>1660</v>
      </c>
      <c r="E290" s="1">
        <v>43882</v>
      </c>
    </row>
    <row r="291" spans="1:5" hidden="1" x14ac:dyDescent="0.25">
      <c r="A291" t="s">
        <v>33</v>
      </c>
      <c r="B291" t="s">
        <v>43</v>
      </c>
      <c r="C291" t="s">
        <v>25</v>
      </c>
      <c r="D291">
        <v>12697</v>
      </c>
      <c r="E291" s="1">
        <v>43882</v>
      </c>
    </row>
    <row r="292" spans="1:5" x14ac:dyDescent="0.25">
      <c r="A292" t="s">
        <v>14</v>
      </c>
      <c r="B292" t="s">
        <v>54</v>
      </c>
      <c r="C292" t="s">
        <v>12</v>
      </c>
      <c r="D292">
        <v>654</v>
      </c>
      <c r="E292" s="1">
        <v>43883</v>
      </c>
    </row>
    <row r="293" spans="1:5" x14ac:dyDescent="0.25">
      <c r="A293" t="s">
        <v>14</v>
      </c>
      <c r="B293" t="s">
        <v>36</v>
      </c>
      <c r="C293" t="s">
        <v>25</v>
      </c>
      <c r="D293">
        <v>1097</v>
      </c>
      <c r="E293" s="1">
        <v>43883</v>
      </c>
    </row>
    <row r="294" spans="1:5" x14ac:dyDescent="0.25">
      <c r="A294" t="s">
        <v>14</v>
      </c>
      <c r="B294" t="s">
        <v>31</v>
      </c>
      <c r="C294" t="s">
        <v>12</v>
      </c>
      <c r="D294">
        <v>1184</v>
      </c>
      <c r="E294" s="1">
        <v>43883</v>
      </c>
    </row>
    <row r="295" spans="1:5" x14ac:dyDescent="0.25">
      <c r="A295" t="s">
        <v>14</v>
      </c>
      <c r="B295" t="s">
        <v>58</v>
      </c>
      <c r="C295" t="s">
        <v>12</v>
      </c>
      <c r="D295">
        <v>811</v>
      </c>
      <c r="E295" s="1">
        <v>43884</v>
      </c>
    </row>
    <row r="296" spans="1:5" x14ac:dyDescent="0.25">
      <c r="A296" t="s">
        <v>14</v>
      </c>
      <c r="B296" t="s">
        <v>23</v>
      </c>
      <c r="C296" t="s">
        <v>12</v>
      </c>
      <c r="D296">
        <v>1617</v>
      </c>
      <c r="E296" s="1">
        <v>44148</v>
      </c>
    </row>
    <row r="297" spans="1:5" x14ac:dyDescent="0.25">
      <c r="A297" t="s">
        <v>14</v>
      </c>
      <c r="B297" t="s">
        <v>28</v>
      </c>
      <c r="C297" t="s">
        <v>12</v>
      </c>
      <c r="D297">
        <v>446</v>
      </c>
      <c r="E297" s="1">
        <v>44165</v>
      </c>
    </row>
    <row r="298" spans="1:5" x14ac:dyDescent="0.25">
      <c r="A298" t="s">
        <v>14</v>
      </c>
      <c r="B298" t="s">
        <v>41</v>
      </c>
      <c r="C298" t="s">
        <v>12</v>
      </c>
      <c r="D298">
        <v>1325</v>
      </c>
      <c r="E298" s="1">
        <v>43885</v>
      </c>
    </row>
    <row r="299" spans="1:5" x14ac:dyDescent="0.25">
      <c r="A299" t="s">
        <v>14</v>
      </c>
      <c r="B299" t="s">
        <v>43</v>
      </c>
      <c r="C299" t="s">
        <v>25</v>
      </c>
      <c r="D299">
        <v>1030</v>
      </c>
      <c r="E299" s="1">
        <v>43885</v>
      </c>
    </row>
    <row r="300" spans="1:5" x14ac:dyDescent="0.25">
      <c r="A300" t="s">
        <v>14</v>
      </c>
      <c r="B300" t="s">
        <v>8</v>
      </c>
      <c r="C300" t="s">
        <v>12</v>
      </c>
      <c r="D300">
        <v>602</v>
      </c>
      <c r="E300" s="1">
        <v>43886</v>
      </c>
    </row>
    <row r="301" spans="1:5" x14ac:dyDescent="0.25">
      <c r="A301" t="s">
        <v>14</v>
      </c>
      <c r="B301" t="s">
        <v>44</v>
      </c>
      <c r="C301" t="s">
        <v>12</v>
      </c>
      <c r="D301">
        <v>1000</v>
      </c>
      <c r="E301" s="1">
        <v>43886</v>
      </c>
    </row>
    <row r="302" spans="1:5" x14ac:dyDescent="0.25">
      <c r="A302" t="s">
        <v>14</v>
      </c>
      <c r="B302" t="s">
        <v>36</v>
      </c>
      <c r="C302" t="s">
        <v>25</v>
      </c>
      <c r="D302">
        <v>1027</v>
      </c>
      <c r="E302" s="1">
        <v>43886</v>
      </c>
    </row>
    <row r="303" spans="1:5" x14ac:dyDescent="0.25">
      <c r="A303" t="s">
        <v>14</v>
      </c>
      <c r="B303" t="s">
        <v>39</v>
      </c>
      <c r="C303" t="s">
        <v>12</v>
      </c>
      <c r="D303">
        <v>13097</v>
      </c>
      <c r="E303" s="1">
        <v>43887</v>
      </c>
    </row>
    <row r="304" spans="1:5" hidden="1" x14ac:dyDescent="0.25">
      <c r="A304" t="s">
        <v>21</v>
      </c>
      <c r="B304" t="s">
        <v>23</v>
      </c>
      <c r="C304" t="s">
        <v>25</v>
      </c>
      <c r="D304">
        <v>14253</v>
      </c>
      <c r="E304" s="1">
        <v>43835</v>
      </c>
    </row>
    <row r="305" spans="1:5" hidden="1" x14ac:dyDescent="0.25">
      <c r="A305" t="s">
        <v>33</v>
      </c>
      <c r="B305" t="s">
        <v>47</v>
      </c>
      <c r="C305" t="s">
        <v>25</v>
      </c>
      <c r="D305">
        <v>12699</v>
      </c>
      <c r="E305" s="1">
        <v>43887</v>
      </c>
    </row>
    <row r="306" spans="1:5" x14ac:dyDescent="0.25">
      <c r="A306" t="s">
        <v>14</v>
      </c>
      <c r="B306" t="s">
        <v>52</v>
      </c>
      <c r="C306" t="s">
        <v>12</v>
      </c>
      <c r="D306">
        <v>1122</v>
      </c>
      <c r="E306" s="1">
        <v>43888</v>
      </c>
    </row>
    <row r="307" spans="1:5" x14ac:dyDescent="0.25">
      <c r="A307" t="s">
        <v>14</v>
      </c>
      <c r="B307" t="s">
        <v>23</v>
      </c>
      <c r="C307" t="s">
        <v>25</v>
      </c>
      <c r="D307">
        <v>11509</v>
      </c>
      <c r="E307" s="1">
        <v>44182</v>
      </c>
    </row>
    <row r="308" spans="1:5" x14ac:dyDescent="0.25">
      <c r="A308" t="s">
        <v>14</v>
      </c>
      <c r="B308" t="s">
        <v>57</v>
      </c>
      <c r="C308" t="s">
        <v>12</v>
      </c>
      <c r="D308">
        <v>1588</v>
      </c>
      <c r="E308" s="1">
        <v>43888</v>
      </c>
    </row>
    <row r="309" spans="1:5" hidden="1" x14ac:dyDescent="0.25">
      <c r="A309" t="s">
        <v>33</v>
      </c>
      <c r="B309" t="s">
        <v>73</v>
      </c>
      <c r="C309" t="s">
        <v>25</v>
      </c>
      <c r="D309">
        <v>12704</v>
      </c>
      <c r="E309" s="1">
        <v>43888</v>
      </c>
    </row>
    <row r="310" spans="1:5" x14ac:dyDescent="0.25">
      <c r="A310" t="s">
        <v>14</v>
      </c>
      <c r="B310" t="s">
        <v>59</v>
      </c>
      <c r="C310" t="s">
        <v>12</v>
      </c>
      <c r="D310">
        <v>711</v>
      </c>
      <c r="E310" s="1">
        <v>43889</v>
      </c>
    </row>
    <row r="311" spans="1:5" x14ac:dyDescent="0.25">
      <c r="A311" t="s">
        <v>14</v>
      </c>
      <c r="B311" t="s">
        <v>36</v>
      </c>
      <c r="C311" t="s">
        <v>25</v>
      </c>
      <c r="D311">
        <v>11848</v>
      </c>
      <c r="E311" s="1">
        <v>43889</v>
      </c>
    </row>
    <row r="312" spans="1:5" x14ac:dyDescent="0.25">
      <c r="A312" t="s">
        <v>14</v>
      </c>
      <c r="B312" t="s">
        <v>51</v>
      </c>
      <c r="C312" t="s">
        <v>12</v>
      </c>
      <c r="D312">
        <v>1156</v>
      </c>
      <c r="E312" s="1">
        <v>43889</v>
      </c>
    </row>
    <row r="313" spans="1:5" hidden="1" x14ac:dyDescent="0.25">
      <c r="A313" t="s">
        <v>33</v>
      </c>
      <c r="B313" t="s">
        <v>31</v>
      </c>
      <c r="C313" t="s">
        <v>25</v>
      </c>
      <c r="D313">
        <v>12701</v>
      </c>
      <c r="E313" s="1">
        <v>43889</v>
      </c>
    </row>
    <row r="314" spans="1:5" x14ac:dyDescent="0.25">
      <c r="A314" t="s">
        <v>14</v>
      </c>
      <c r="B314" t="s">
        <v>61</v>
      </c>
      <c r="C314" t="s">
        <v>12</v>
      </c>
      <c r="D314">
        <v>652</v>
      </c>
      <c r="E314" s="1">
        <v>43897</v>
      </c>
    </row>
    <row r="315" spans="1:5" x14ac:dyDescent="0.25">
      <c r="A315" t="s">
        <v>14</v>
      </c>
      <c r="B315" t="s">
        <v>59</v>
      </c>
      <c r="C315" t="s">
        <v>12</v>
      </c>
      <c r="D315">
        <v>710</v>
      </c>
      <c r="E315" s="1">
        <v>43890</v>
      </c>
    </row>
    <row r="316" spans="1:5" x14ac:dyDescent="0.25">
      <c r="A316" t="s">
        <v>14</v>
      </c>
      <c r="B316" t="s">
        <v>50</v>
      </c>
      <c r="C316" t="s">
        <v>12</v>
      </c>
      <c r="D316">
        <v>961</v>
      </c>
      <c r="E316" s="1">
        <v>43890</v>
      </c>
    </row>
    <row r="317" spans="1:5" x14ac:dyDescent="0.25">
      <c r="A317" t="s">
        <v>14</v>
      </c>
      <c r="B317" t="s">
        <v>45</v>
      </c>
      <c r="C317" t="s">
        <v>12</v>
      </c>
      <c r="D317">
        <v>1282</v>
      </c>
      <c r="E317" s="1">
        <v>43891</v>
      </c>
    </row>
    <row r="318" spans="1:5" x14ac:dyDescent="0.25">
      <c r="A318" t="s">
        <v>14</v>
      </c>
      <c r="B318" t="s">
        <v>46</v>
      </c>
      <c r="C318" t="s">
        <v>12</v>
      </c>
      <c r="D318">
        <v>1443</v>
      </c>
      <c r="E318" s="1">
        <v>43891</v>
      </c>
    </row>
    <row r="319" spans="1:5" x14ac:dyDescent="0.25">
      <c r="A319" t="s">
        <v>14</v>
      </c>
      <c r="B319" t="s">
        <v>36</v>
      </c>
      <c r="C319" t="s">
        <v>12</v>
      </c>
      <c r="D319">
        <v>787</v>
      </c>
      <c r="E319" s="1">
        <v>43843</v>
      </c>
    </row>
    <row r="320" spans="1:5" x14ac:dyDescent="0.25">
      <c r="A320" t="s">
        <v>14</v>
      </c>
      <c r="B320" t="s">
        <v>23</v>
      </c>
      <c r="C320" t="s">
        <v>12</v>
      </c>
      <c r="D320">
        <v>809</v>
      </c>
      <c r="E320" s="1">
        <v>43921</v>
      </c>
    </row>
    <row r="321" spans="1:5" x14ac:dyDescent="0.25">
      <c r="A321" t="s">
        <v>14</v>
      </c>
      <c r="B321" t="s">
        <v>43</v>
      </c>
      <c r="C321" t="s">
        <v>25</v>
      </c>
      <c r="D321">
        <v>1080</v>
      </c>
      <c r="E321" s="1">
        <v>43892</v>
      </c>
    </row>
    <row r="322" spans="1:5" x14ac:dyDescent="0.25">
      <c r="A322" t="s">
        <v>14</v>
      </c>
      <c r="B322" t="s">
        <v>18</v>
      </c>
      <c r="C322" t="s">
        <v>12</v>
      </c>
      <c r="D322">
        <v>701</v>
      </c>
      <c r="E322" s="1">
        <v>43893</v>
      </c>
    </row>
    <row r="323" spans="1:5" x14ac:dyDescent="0.25">
      <c r="A323" t="s">
        <v>14</v>
      </c>
      <c r="B323" t="s">
        <v>31</v>
      </c>
      <c r="C323" t="s">
        <v>12</v>
      </c>
      <c r="D323">
        <v>1186</v>
      </c>
      <c r="E323" s="1">
        <v>43893</v>
      </c>
    </row>
    <row r="324" spans="1:5" x14ac:dyDescent="0.25">
      <c r="A324" t="s">
        <v>14</v>
      </c>
      <c r="B324" t="s">
        <v>23</v>
      </c>
      <c r="C324" t="s">
        <v>25</v>
      </c>
      <c r="D324">
        <v>1501</v>
      </c>
      <c r="E324" s="1">
        <v>43893</v>
      </c>
    </row>
    <row r="325" spans="1:5" x14ac:dyDescent="0.25">
      <c r="A325" t="s">
        <v>14</v>
      </c>
      <c r="B325" t="s">
        <v>8</v>
      </c>
      <c r="C325" t="s">
        <v>12</v>
      </c>
      <c r="D325">
        <v>603</v>
      </c>
      <c r="E325" s="1">
        <v>43894</v>
      </c>
    </row>
    <row r="326" spans="1:5" x14ac:dyDescent="0.25">
      <c r="A326" t="s">
        <v>14</v>
      </c>
      <c r="B326" t="s">
        <v>58</v>
      </c>
      <c r="C326" t="s">
        <v>12</v>
      </c>
      <c r="D326">
        <v>1332</v>
      </c>
      <c r="E326" s="1">
        <v>43894</v>
      </c>
    </row>
    <row r="327" spans="1:5" x14ac:dyDescent="0.25">
      <c r="A327" t="s">
        <v>14</v>
      </c>
      <c r="B327" t="s">
        <v>36</v>
      </c>
      <c r="C327" t="s">
        <v>25</v>
      </c>
      <c r="D327">
        <v>11893</v>
      </c>
      <c r="E327" s="1">
        <v>43894</v>
      </c>
    </row>
    <row r="328" spans="1:5" hidden="1" x14ac:dyDescent="0.25">
      <c r="A328" t="s">
        <v>33</v>
      </c>
      <c r="B328" t="s">
        <v>47</v>
      </c>
      <c r="C328" t="s">
        <v>25</v>
      </c>
      <c r="D328">
        <v>12703</v>
      </c>
      <c r="E328" s="1">
        <v>43894</v>
      </c>
    </row>
    <row r="329" spans="1:5" x14ac:dyDescent="0.25">
      <c r="A329" t="s">
        <v>14</v>
      </c>
      <c r="B329" t="s">
        <v>63</v>
      </c>
      <c r="C329" t="s">
        <v>12</v>
      </c>
      <c r="D329">
        <v>568</v>
      </c>
      <c r="E329" s="1">
        <v>43895</v>
      </c>
    </row>
    <row r="330" spans="1:5" x14ac:dyDescent="0.25">
      <c r="A330" t="s">
        <v>14</v>
      </c>
      <c r="B330" t="s">
        <v>23</v>
      </c>
      <c r="C330" t="s">
        <v>25</v>
      </c>
      <c r="D330">
        <v>1485</v>
      </c>
      <c r="E330" s="1">
        <v>43895</v>
      </c>
    </row>
    <row r="331" spans="1:5" x14ac:dyDescent="0.25">
      <c r="A331" t="s">
        <v>14</v>
      </c>
      <c r="B331" t="s">
        <v>39</v>
      </c>
      <c r="C331" t="s">
        <v>12</v>
      </c>
      <c r="D331">
        <v>1711</v>
      </c>
      <c r="E331" s="1">
        <v>43895</v>
      </c>
    </row>
    <row r="332" spans="1:5" hidden="1" x14ac:dyDescent="0.25">
      <c r="A332" t="s">
        <v>33</v>
      </c>
      <c r="B332" t="s">
        <v>31</v>
      </c>
      <c r="C332" t="s">
        <v>25</v>
      </c>
      <c r="D332">
        <v>12700</v>
      </c>
      <c r="E332" s="1">
        <v>43895</v>
      </c>
    </row>
    <row r="333" spans="1:5" x14ac:dyDescent="0.25">
      <c r="A333" t="s">
        <v>14</v>
      </c>
      <c r="B333" t="s">
        <v>28</v>
      </c>
      <c r="C333" t="s">
        <v>12</v>
      </c>
      <c r="D333">
        <v>450</v>
      </c>
      <c r="E333" s="1">
        <v>43956</v>
      </c>
    </row>
    <row r="334" spans="1:5" x14ac:dyDescent="0.25">
      <c r="A334" t="s">
        <v>14</v>
      </c>
      <c r="B334" t="s">
        <v>44</v>
      </c>
      <c r="C334" t="s">
        <v>12</v>
      </c>
      <c r="D334">
        <v>1001</v>
      </c>
      <c r="E334" s="1">
        <v>43896</v>
      </c>
    </row>
    <row r="335" spans="1:5" x14ac:dyDescent="0.25">
      <c r="A335" t="s">
        <v>14</v>
      </c>
      <c r="B335" t="s">
        <v>38</v>
      </c>
      <c r="C335" t="s">
        <v>12</v>
      </c>
      <c r="D335">
        <v>1413</v>
      </c>
      <c r="E335" s="1">
        <v>43896</v>
      </c>
    </row>
    <row r="336" spans="1:5" hidden="1" x14ac:dyDescent="0.25">
      <c r="A336" t="s">
        <v>33</v>
      </c>
      <c r="B336" t="s">
        <v>43</v>
      </c>
      <c r="C336" t="s">
        <v>25</v>
      </c>
      <c r="D336">
        <v>12705</v>
      </c>
      <c r="E336" s="1">
        <v>43896</v>
      </c>
    </row>
    <row r="337" spans="1:5" x14ac:dyDescent="0.25">
      <c r="A337" t="s">
        <v>14</v>
      </c>
      <c r="B337" t="s">
        <v>28</v>
      </c>
      <c r="C337" t="s">
        <v>12</v>
      </c>
      <c r="D337">
        <v>449</v>
      </c>
      <c r="E337" s="1">
        <v>43897</v>
      </c>
    </row>
    <row r="338" spans="1:5" x14ac:dyDescent="0.25">
      <c r="A338" t="s">
        <v>14</v>
      </c>
      <c r="B338" t="s">
        <v>36</v>
      </c>
      <c r="C338" t="s">
        <v>25</v>
      </c>
      <c r="D338">
        <v>799</v>
      </c>
      <c r="E338" s="1">
        <v>43890</v>
      </c>
    </row>
    <row r="339" spans="1:5" x14ac:dyDescent="0.25">
      <c r="A339" t="s">
        <v>14</v>
      </c>
      <c r="B339" t="s">
        <v>43</v>
      </c>
      <c r="C339" t="s">
        <v>25</v>
      </c>
      <c r="D339">
        <v>1491</v>
      </c>
      <c r="E339" s="1">
        <v>43897</v>
      </c>
    </row>
    <row r="340" spans="1:5" x14ac:dyDescent="0.25">
      <c r="A340" t="s">
        <v>14</v>
      </c>
      <c r="B340" t="s">
        <v>53</v>
      </c>
      <c r="C340" t="s">
        <v>12</v>
      </c>
      <c r="D340">
        <v>1146</v>
      </c>
      <c r="E340" s="1">
        <v>43922</v>
      </c>
    </row>
    <row r="341" spans="1:5" x14ac:dyDescent="0.25">
      <c r="A341" t="s">
        <v>14</v>
      </c>
      <c r="B341" t="s">
        <v>48</v>
      </c>
      <c r="C341" t="s">
        <v>12</v>
      </c>
      <c r="D341">
        <v>1662</v>
      </c>
      <c r="E341" s="1">
        <v>43898</v>
      </c>
    </row>
    <row r="342" spans="1:5" x14ac:dyDescent="0.25">
      <c r="A342" t="s">
        <v>14</v>
      </c>
      <c r="B342" t="s">
        <v>41</v>
      </c>
      <c r="C342" t="s">
        <v>12</v>
      </c>
      <c r="D342">
        <v>1326</v>
      </c>
      <c r="E342" s="1">
        <v>43899</v>
      </c>
    </row>
    <row r="343" spans="1:5" x14ac:dyDescent="0.25">
      <c r="A343" t="s">
        <v>14</v>
      </c>
      <c r="B343" t="s">
        <v>66</v>
      </c>
      <c r="C343" t="s">
        <v>12</v>
      </c>
      <c r="D343">
        <v>1581</v>
      </c>
      <c r="E343" s="1">
        <v>43899</v>
      </c>
    </row>
    <row r="344" spans="1:5" x14ac:dyDescent="0.25">
      <c r="A344" t="s">
        <v>14</v>
      </c>
      <c r="B344" t="s">
        <v>57</v>
      </c>
      <c r="C344" t="s">
        <v>12</v>
      </c>
      <c r="D344">
        <v>1587</v>
      </c>
      <c r="E344" s="1">
        <v>43899</v>
      </c>
    </row>
    <row r="345" spans="1:5" x14ac:dyDescent="0.25">
      <c r="A345" t="s">
        <v>14</v>
      </c>
      <c r="B345" t="s">
        <v>46</v>
      </c>
      <c r="C345" t="s">
        <v>12</v>
      </c>
      <c r="D345">
        <v>1444</v>
      </c>
      <c r="E345" s="1">
        <v>43900</v>
      </c>
    </row>
    <row r="346" spans="1:5" x14ac:dyDescent="0.25">
      <c r="A346" t="s">
        <v>14</v>
      </c>
      <c r="B346" t="s">
        <v>23</v>
      </c>
      <c r="C346" t="s">
        <v>25</v>
      </c>
      <c r="D346">
        <v>1809</v>
      </c>
      <c r="E346" s="1">
        <v>43900</v>
      </c>
    </row>
    <row r="347" spans="1:5" hidden="1" x14ac:dyDescent="0.25">
      <c r="A347" t="s">
        <v>33</v>
      </c>
      <c r="B347" t="s">
        <v>31</v>
      </c>
      <c r="C347" t="s">
        <v>25</v>
      </c>
      <c r="D347">
        <v>14224</v>
      </c>
      <c r="E347" s="1">
        <v>43900</v>
      </c>
    </row>
    <row r="348" spans="1:5" x14ac:dyDescent="0.25">
      <c r="A348" t="s">
        <v>14</v>
      </c>
      <c r="B348" t="s">
        <v>45</v>
      </c>
      <c r="C348" t="s">
        <v>12</v>
      </c>
      <c r="D348">
        <v>1283</v>
      </c>
      <c r="E348" s="1">
        <v>43901</v>
      </c>
    </row>
    <row r="349" spans="1:5" x14ac:dyDescent="0.25">
      <c r="A349" t="s">
        <v>14</v>
      </c>
      <c r="B349" t="s">
        <v>23</v>
      </c>
      <c r="C349" t="s">
        <v>25</v>
      </c>
      <c r="D349">
        <v>1534</v>
      </c>
      <c r="E349" s="1">
        <v>43873</v>
      </c>
    </row>
    <row r="350" spans="1:5" hidden="1" x14ac:dyDescent="0.25">
      <c r="A350" t="s">
        <v>33</v>
      </c>
      <c r="B350" t="s">
        <v>47</v>
      </c>
      <c r="C350" t="s">
        <v>25</v>
      </c>
      <c r="D350">
        <v>12707</v>
      </c>
      <c r="E350" s="1">
        <v>43901</v>
      </c>
    </row>
    <row r="351" spans="1:5" x14ac:dyDescent="0.25">
      <c r="A351" t="s">
        <v>14</v>
      </c>
      <c r="B351" t="s">
        <v>67</v>
      </c>
      <c r="C351" t="s">
        <v>12</v>
      </c>
      <c r="D351">
        <v>926</v>
      </c>
      <c r="E351" s="1">
        <v>43902</v>
      </c>
    </row>
    <row r="352" spans="1:5" x14ac:dyDescent="0.25">
      <c r="A352" t="s">
        <v>14</v>
      </c>
      <c r="B352" t="s">
        <v>59</v>
      </c>
      <c r="C352" t="s">
        <v>12</v>
      </c>
      <c r="D352">
        <v>1614</v>
      </c>
      <c r="E352" s="1">
        <v>43902</v>
      </c>
    </row>
    <row r="353" spans="1:5" hidden="1" x14ac:dyDescent="0.25">
      <c r="A353" t="s">
        <v>33</v>
      </c>
      <c r="B353" t="s">
        <v>73</v>
      </c>
      <c r="C353" t="s">
        <v>25</v>
      </c>
      <c r="D353">
        <v>12711</v>
      </c>
      <c r="E353" s="1">
        <v>43902</v>
      </c>
    </row>
    <row r="354" spans="1:5" x14ac:dyDescent="0.25">
      <c r="A354" t="s">
        <v>14</v>
      </c>
      <c r="B354" t="s">
        <v>20</v>
      </c>
      <c r="C354" t="s">
        <v>12</v>
      </c>
      <c r="D354">
        <v>780</v>
      </c>
      <c r="E354" s="1">
        <v>43903</v>
      </c>
    </row>
    <row r="355" spans="1:5" x14ac:dyDescent="0.25">
      <c r="A355" t="s">
        <v>14</v>
      </c>
      <c r="B355" t="s">
        <v>36</v>
      </c>
      <c r="C355" t="s">
        <v>25</v>
      </c>
      <c r="D355">
        <v>1056</v>
      </c>
      <c r="E355" s="1">
        <v>43903</v>
      </c>
    </row>
    <row r="356" spans="1:5" hidden="1" x14ac:dyDescent="0.25">
      <c r="A356" t="s">
        <v>33</v>
      </c>
      <c r="B356" t="s">
        <v>23</v>
      </c>
      <c r="C356" t="s">
        <v>25</v>
      </c>
      <c r="D356">
        <v>12712</v>
      </c>
      <c r="E356" s="1">
        <v>43903</v>
      </c>
    </row>
    <row r="357" spans="1:5" x14ac:dyDescent="0.25">
      <c r="A357" t="s">
        <v>14</v>
      </c>
      <c r="B357" t="s">
        <v>58</v>
      </c>
      <c r="C357" t="s">
        <v>12</v>
      </c>
      <c r="D357">
        <v>1643</v>
      </c>
      <c r="E357" s="1">
        <v>43904</v>
      </c>
    </row>
    <row r="358" spans="1:5" x14ac:dyDescent="0.25">
      <c r="A358" t="s">
        <v>14</v>
      </c>
      <c r="B358" t="s">
        <v>47</v>
      </c>
      <c r="C358" t="s">
        <v>12</v>
      </c>
      <c r="D358">
        <v>646</v>
      </c>
      <c r="E358" s="1">
        <v>43904</v>
      </c>
    </row>
    <row r="359" spans="1:5" x14ac:dyDescent="0.25">
      <c r="A359" t="s">
        <v>14</v>
      </c>
      <c r="B359" t="s">
        <v>31</v>
      </c>
      <c r="C359" t="s">
        <v>12</v>
      </c>
      <c r="D359">
        <v>1185</v>
      </c>
      <c r="E359" s="1">
        <v>43904</v>
      </c>
    </row>
    <row r="360" spans="1:5" x14ac:dyDescent="0.25">
      <c r="A360" t="s">
        <v>14</v>
      </c>
      <c r="B360" t="s">
        <v>43</v>
      </c>
      <c r="C360" t="s">
        <v>25</v>
      </c>
      <c r="D360">
        <v>1759</v>
      </c>
      <c r="E360" s="1">
        <v>43904</v>
      </c>
    </row>
    <row r="361" spans="1:5" x14ac:dyDescent="0.25">
      <c r="A361" t="s">
        <v>14</v>
      </c>
      <c r="B361" t="s">
        <v>63</v>
      </c>
      <c r="C361" t="s">
        <v>12</v>
      </c>
      <c r="D361">
        <v>572</v>
      </c>
      <c r="E361" s="1">
        <v>43905</v>
      </c>
    </row>
    <row r="362" spans="1:5" x14ac:dyDescent="0.25">
      <c r="A362" t="s">
        <v>14</v>
      </c>
      <c r="B362" t="s">
        <v>65</v>
      </c>
      <c r="C362" t="s">
        <v>12</v>
      </c>
      <c r="D362">
        <v>13393</v>
      </c>
      <c r="E362" s="1">
        <v>43916</v>
      </c>
    </row>
    <row r="363" spans="1:5" hidden="1" x14ac:dyDescent="0.25">
      <c r="A363" t="s">
        <v>21</v>
      </c>
      <c r="B363" t="s">
        <v>28</v>
      </c>
      <c r="C363" t="s">
        <v>25</v>
      </c>
      <c r="D363">
        <v>11884</v>
      </c>
      <c r="E363" s="1">
        <v>43963</v>
      </c>
    </row>
    <row r="364" spans="1:5" x14ac:dyDescent="0.25">
      <c r="A364" t="s">
        <v>14</v>
      </c>
      <c r="B364" t="s">
        <v>23</v>
      </c>
      <c r="C364" t="s">
        <v>12</v>
      </c>
      <c r="D364">
        <v>1559</v>
      </c>
      <c r="E364" s="1">
        <v>43906</v>
      </c>
    </row>
    <row r="365" spans="1:5" hidden="1" x14ac:dyDescent="0.25">
      <c r="A365" t="s">
        <v>21</v>
      </c>
      <c r="B365" t="s">
        <v>61</v>
      </c>
      <c r="C365" t="s">
        <v>12</v>
      </c>
      <c r="D365">
        <v>10052</v>
      </c>
      <c r="E365" s="1">
        <v>43906</v>
      </c>
    </row>
    <row r="366" spans="1:5" x14ac:dyDescent="0.25">
      <c r="A366" t="s">
        <v>14</v>
      </c>
      <c r="B366" t="s">
        <v>23</v>
      </c>
      <c r="C366" t="s">
        <v>25</v>
      </c>
      <c r="D366">
        <v>1555</v>
      </c>
      <c r="E366" s="1">
        <v>44183</v>
      </c>
    </row>
    <row r="367" spans="1:5" x14ac:dyDescent="0.25">
      <c r="A367" t="s">
        <v>14</v>
      </c>
      <c r="B367" t="s">
        <v>49</v>
      </c>
      <c r="C367" t="s">
        <v>12</v>
      </c>
      <c r="D367">
        <v>12752</v>
      </c>
      <c r="E367" s="1">
        <v>43907</v>
      </c>
    </row>
    <row r="368" spans="1:5" x14ac:dyDescent="0.25">
      <c r="A368" t="s">
        <v>14</v>
      </c>
      <c r="B368" t="s">
        <v>56</v>
      </c>
      <c r="C368" t="s">
        <v>12</v>
      </c>
      <c r="D368">
        <v>873</v>
      </c>
      <c r="E368" s="1">
        <v>43908</v>
      </c>
    </row>
    <row r="369" spans="1:5" x14ac:dyDescent="0.25">
      <c r="A369" t="s">
        <v>14</v>
      </c>
      <c r="B369" t="s">
        <v>23</v>
      </c>
      <c r="C369" t="s">
        <v>25</v>
      </c>
      <c r="D369">
        <v>1076</v>
      </c>
      <c r="E369" s="1">
        <v>43868</v>
      </c>
    </row>
    <row r="370" spans="1:5" x14ac:dyDescent="0.25">
      <c r="A370" t="s">
        <v>14</v>
      </c>
      <c r="B370" t="s">
        <v>48</v>
      </c>
      <c r="C370" t="s">
        <v>12</v>
      </c>
      <c r="D370">
        <v>1681</v>
      </c>
      <c r="E370" s="1">
        <v>43978</v>
      </c>
    </row>
    <row r="371" spans="1:5" hidden="1" x14ac:dyDescent="0.25">
      <c r="A371" t="s">
        <v>33</v>
      </c>
      <c r="B371" t="s">
        <v>73</v>
      </c>
      <c r="C371" t="s">
        <v>25</v>
      </c>
      <c r="D371">
        <v>12717</v>
      </c>
      <c r="E371" s="1">
        <v>44112</v>
      </c>
    </row>
    <row r="372" spans="1:5" x14ac:dyDescent="0.25">
      <c r="A372" t="s">
        <v>14</v>
      </c>
      <c r="B372" t="s">
        <v>54</v>
      </c>
      <c r="C372" t="s">
        <v>12</v>
      </c>
      <c r="D372">
        <v>655</v>
      </c>
      <c r="E372" s="1">
        <v>43909</v>
      </c>
    </row>
    <row r="373" spans="1:5" x14ac:dyDescent="0.25">
      <c r="A373" t="s">
        <v>14</v>
      </c>
      <c r="B373" t="s">
        <v>52</v>
      </c>
      <c r="C373" t="s">
        <v>12</v>
      </c>
      <c r="D373">
        <v>1123</v>
      </c>
      <c r="E373" s="1">
        <v>43908</v>
      </c>
    </row>
    <row r="374" spans="1:5" x14ac:dyDescent="0.25">
      <c r="A374" t="s">
        <v>14</v>
      </c>
      <c r="B374" t="s">
        <v>43</v>
      </c>
      <c r="C374" t="s">
        <v>25</v>
      </c>
      <c r="D374">
        <v>12150</v>
      </c>
      <c r="E374" s="1">
        <v>43956</v>
      </c>
    </row>
    <row r="375" spans="1:5" x14ac:dyDescent="0.25">
      <c r="A375" t="s">
        <v>14</v>
      </c>
      <c r="B375" t="s">
        <v>22</v>
      </c>
      <c r="C375" t="s">
        <v>12</v>
      </c>
      <c r="D375">
        <v>746</v>
      </c>
      <c r="E375" s="1">
        <v>43862</v>
      </c>
    </row>
    <row r="376" spans="1:5" x14ac:dyDescent="0.25">
      <c r="A376" t="s">
        <v>14</v>
      </c>
      <c r="B376" t="s">
        <v>46</v>
      </c>
      <c r="C376" t="s">
        <v>12</v>
      </c>
      <c r="D376">
        <v>1616</v>
      </c>
      <c r="E376" s="1">
        <v>43924</v>
      </c>
    </row>
    <row r="377" spans="1:5" hidden="1" x14ac:dyDescent="0.25">
      <c r="A377" t="s">
        <v>21</v>
      </c>
      <c r="B377" t="s">
        <v>57</v>
      </c>
      <c r="C377" t="s">
        <v>12</v>
      </c>
      <c r="D377">
        <v>12144</v>
      </c>
      <c r="E377" s="1">
        <v>43907</v>
      </c>
    </row>
    <row r="378" spans="1:5" x14ac:dyDescent="0.25">
      <c r="A378" t="s">
        <v>14</v>
      </c>
      <c r="B378" t="s">
        <v>65</v>
      </c>
      <c r="C378" t="s">
        <v>25</v>
      </c>
      <c r="D378">
        <v>11885</v>
      </c>
      <c r="E378" s="1">
        <v>44056</v>
      </c>
    </row>
    <row r="379" spans="1:5" x14ac:dyDescent="0.25">
      <c r="A379" t="s">
        <v>14</v>
      </c>
      <c r="B379" t="s">
        <v>47</v>
      </c>
      <c r="C379" t="s">
        <v>25</v>
      </c>
      <c r="D379">
        <v>977</v>
      </c>
      <c r="E379" s="1">
        <v>43918</v>
      </c>
    </row>
    <row r="380" spans="1:5" x14ac:dyDescent="0.25">
      <c r="A380" t="s">
        <v>14</v>
      </c>
      <c r="B380" t="s">
        <v>66</v>
      </c>
      <c r="C380" t="s">
        <v>12</v>
      </c>
      <c r="D380">
        <v>1574</v>
      </c>
      <c r="E380" s="1">
        <v>43918</v>
      </c>
    </row>
    <row r="381" spans="1:5" x14ac:dyDescent="0.25">
      <c r="A381" t="s">
        <v>14</v>
      </c>
      <c r="B381" t="s">
        <v>60</v>
      </c>
      <c r="C381" t="s">
        <v>12</v>
      </c>
      <c r="D381">
        <v>1183</v>
      </c>
      <c r="E381" s="1">
        <v>43918</v>
      </c>
    </row>
    <row r="382" spans="1:5" x14ac:dyDescent="0.25">
      <c r="A382" t="s">
        <v>14</v>
      </c>
      <c r="B382" t="s">
        <v>55</v>
      </c>
      <c r="C382" t="s">
        <v>12</v>
      </c>
      <c r="D382">
        <v>420</v>
      </c>
      <c r="E382" s="1">
        <v>43919</v>
      </c>
    </row>
    <row r="383" spans="1:5" x14ac:dyDescent="0.25">
      <c r="A383" t="s">
        <v>14</v>
      </c>
      <c r="B383" t="s">
        <v>59</v>
      </c>
      <c r="C383" t="s">
        <v>25</v>
      </c>
      <c r="D383">
        <v>1782</v>
      </c>
      <c r="E383" s="1">
        <v>43919</v>
      </c>
    </row>
    <row r="384" spans="1:5" x14ac:dyDescent="0.25">
      <c r="A384" t="s">
        <v>14</v>
      </c>
      <c r="B384" t="s">
        <v>52</v>
      </c>
      <c r="C384" t="s">
        <v>12</v>
      </c>
      <c r="D384">
        <v>1125</v>
      </c>
      <c r="E384" s="1">
        <v>43920</v>
      </c>
    </row>
    <row r="385" spans="1:5" x14ac:dyDescent="0.25">
      <c r="A385" t="s">
        <v>14</v>
      </c>
      <c r="B385" t="s">
        <v>39</v>
      </c>
      <c r="C385" t="s">
        <v>12</v>
      </c>
      <c r="D385">
        <v>1712</v>
      </c>
      <c r="E385" s="1">
        <v>43922</v>
      </c>
    </row>
    <row r="386" spans="1:5" x14ac:dyDescent="0.25">
      <c r="A386" t="s">
        <v>14</v>
      </c>
      <c r="B386" t="s">
        <v>36</v>
      </c>
      <c r="C386" t="s">
        <v>25</v>
      </c>
      <c r="D386">
        <v>1720</v>
      </c>
      <c r="E386" s="1">
        <v>43921</v>
      </c>
    </row>
    <row r="387" spans="1:5" x14ac:dyDescent="0.25">
      <c r="A387" t="s">
        <v>14</v>
      </c>
      <c r="B387" t="s">
        <v>75</v>
      </c>
      <c r="C387" t="s">
        <v>12</v>
      </c>
      <c r="D387">
        <v>1272</v>
      </c>
      <c r="E387" s="1">
        <v>44133</v>
      </c>
    </row>
    <row r="388" spans="1:5" x14ac:dyDescent="0.25">
      <c r="A388" t="s">
        <v>14</v>
      </c>
      <c r="B388" t="s">
        <v>36</v>
      </c>
      <c r="C388" t="s">
        <v>25</v>
      </c>
      <c r="D388">
        <v>13741</v>
      </c>
      <c r="E388" s="1">
        <v>43922</v>
      </c>
    </row>
    <row r="389" spans="1:5" x14ac:dyDescent="0.25">
      <c r="A389" t="s">
        <v>14</v>
      </c>
      <c r="B389" t="s">
        <v>68</v>
      </c>
      <c r="C389" t="s">
        <v>12</v>
      </c>
      <c r="D389">
        <v>1112</v>
      </c>
      <c r="E389" s="1">
        <v>43923</v>
      </c>
    </row>
    <row r="390" spans="1:5" x14ac:dyDescent="0.25">
      <c r="A390" t="s">
        <v>14</v>
      </c>
      <c r="B390" t="s">
        <v>57</v>
      </c>
      <c r="C390" t="s">
        <v>12</v>
      </c>
      <c r="D390">
        <v>1589</v>
      </c>
      <c r="E390" s="1">
        <v>43923</v>
      </c>
    </row>
    <row r="391" spans="1:5" hidden="1" x14ac:dyDescent="0.25">
      <c r="A391" t="s">
        <v>33</v>
      </c>
      <c r="B391" t="s">
        <v>73</v>
      </c>
      <c r="C391" t="s">
        <v>25</v>
      </c>
      <c r="D391">
        <v>11588</v>
      </c>
      <c r="E391" s="1">
        <v>43923</v>
      </c>
    </row>
    <row r="392" spans="1:5" x14ac:dyDescent="0.25">
      <c r="A392" t="s">
        <v>14</v>
      </c>
      <c r="B392" t="s">
        <v>68</v>
      </c>
      <c r="C392" t="s">
        <v>12</v>
      </c>
      <c r="D392">
        <v>1113</v>
      </c>
      <c r="E392" s="1">
        <v>43924</v>
      </c>
    </row>
    <row r="393" spans="1:5" x14ac:dyDescent="0.25">
      <c r="A393" t="s">
        <v>14</v>
      </c>
      <c r="B393" t="s">
        <v>44</v>
      </c>
      <c r="C393" t="s">
        <v>25</v>
      </c>
      <c r="D393">
        <v>1003</v>
      </c>
      <c r="E393" s="1">
        <v>43924</v>
      </c>
    </row>
    <row r="394" spans="1:5" x14ac:dyDescent="0.25">
      <c r="A394" t="s">
        <v>14</v>
      </c>
      <c r="B394" t="s">
        <v>31</v>
      </c>
      <c r="C394" t="s">
        <v>12</v>
      </c>
      <c r="D394">
        <v>908</v>
      </c>
      <c r="E394" s="1">
        <v>43925</v>
      </c>
    </row>
    <row r="395" spans="1:5" hidden="1" x14ac:dyDescent="0.25">
      <c r="A395" t="s">
        <v>33</v>
      </c>
      <c r="B395" t="s">
        <v>47</v>
      </c>
      <c r="C395" t="s">
        <v>25</v>
      </c>
      <c r="D395">
        <v>13704</v>
      </c>
      <c r="E395" s="1">
        <v>43924</v>
      </c>
    </row>
    <row r="396" spans="1:5" x14ac:dyDescent="0.25">
      <c r="A396" t="s">
        <v>14</v>
      </c>
      <c r="B396" t="s">
        <v>54</v>
      </c>
      <c r="C396" t="s">
        <v>12</v>
      </c>
      <c r="D396">
        <v>650</v>
      </c>
      <c r="E396" s="1">
        <v>43925</v>
      </c>
    </row>
    <row r="397" spans="1:5" x14ac:dyDescent="0.25">
      <c r="A397" t="s">
        <v>14</v>
      </c>
      <c r="B397" t="s">
        <v>36</v>
      </c>
      <c r="C397" t="s">
        <v>25</v>
      </c>
      <c r="D397">
        <v>1058</v>
      </c>
      <c r="E397" s="1">
        <v>43925</v>
      </c>
    </row>
    <row r="398" spans="1:5" x14ac:dyDescent="0.25">
      <c r="A398" t="s">
        <v>14</v>
      </c>
      <c r="B398" t="s">
        <v>23</v>
      </c>
      <c r="C398" t="s">
        <v>25</v>
      </c>
      <c r="D398">
        <v>1188</v>
      </c>
      <c r="E398" s="1">
        <v>43923</v>
      </c>
    </row>
    <row r="399" spans="1:5" x14ac:dyDescent="0.25">
      <c r="A399" t="s">
        <v>14</v>
      </c>
      <c r="B399" t="s">
        <v>43</v>
      </c>
      <c r="C399" t="s">
        <v>25</v>
      </c>
      <c r="D399">
        <v>1762</v>
      </c>
      <c r="E399" s="1">
        <v>43925</v>
      </c>
    </row>
    <row r="400" spans="1:5" x14ac:dyDescent="0.25">
      <c r="A400" t="s">
        <v>14</v>
      </c>
      <c r="B400" t="s">
        <v>65</v>
      </c>
      <c r="C400" t="s">
        <v>12</v>
      </c>
      <c r="D400">
        <v>11622</v>
      </c>
      <c r="E400" s="1">
        <v>43926</v>
      </c>
    </row>
    <row r="401" spans="1:5" x14ac:dyDescent="0.25">
      <c r="A401" t="s">
        <v>14</v>
      </c>
      <c r="B401" t="s">
        <v>50</v>
      </c>
      <c r="C401" t="s">
        <v>12</v>
      </c>
      <c r="D401">
        <v>10368</v>
      </c>
      <c r="E401" s="1">
        <v>43927</v>
      </c>
    </row>
    <row r="402" spans="1:5" x14ac:dyDescent="0.25">
      <c r="A402" t="s">
        <v>14</v>
      </c>
      <c r="B402" t="s">
        <v>69</v>
      </c>
      <c r="C402" t="s">
        <v>25</v>
      </c>
      <c r="D402">
        <v>1367</v>
      </c>
      <c r="E402" s="1">
        <v>43927</v>
      </c>
    </row>
    <row r="403" spans="1:5" x14ac:dyDescent="0.25">
      <c r="A403" t="s">
        <v>14</v>
      </c>
      <c r="B403" t="s">
        <v>70</v>
      </c>
      <c r="C403" t="s">
        <v>25</v>
      </c>
      <c r="D403">
        <v>1841</v>
      </c>
      <c r="E403" s="1">
        <v>43927</v>
      </c>
    </row>
    <row r="404" spans="1:5" x14ac:dyDescent="0.25">
      <c r="A404" t="s">
        <v>14</v>
      </c>
      <c r="B404" t="s">
        <v>18</v>
      </c>
      <c r="C404" t="s">
        <v>12</v>
      </c>
      <c r="D404">
        <v>697</v>
      </c>
      <c r="E404" s="1">
        <v>43944</v>
      </c>
    </row>
    <row r="405" spans="1:5" x14ac:dyDescent="0.25">
      <c r="A405" t="s">
        <v>14</v>
      </c>
      <c r="B405" t="s">
        <v>23</v>
      </c>
      <c r="C405" t="s">
        <v>25</v>
      </c>
      <c r="D405">
        <v>712</v>
      </c>
      <c r="E405" s="1">
        <v>43951</v>
      </c>
    </row>
    <row r="406" spans="1:5" x14ac:dyDescent="0.25">
      <c r="A406" t="s">
        <v>14</v>
      </c>
      <c r="B406" t="s">
        <v>77</v>
      </c>
      <c r="C406" t="s">
        <v>25</v>
      </c>
      <c r="D406">
        <v>508</v>
      </c>
      <c r="E406" s="1">
        <v>43936</v>
      </c>
    </row>
    <row r="407" spans="1:5" x14ac:dyDescent="0.25">
      <c r="A407" t="s">
        <v>14</v>
      </c>
      <c r="B407" t="s">
        <v>15</v>
      </c>
      <c r="C407" t="s">
        <v>12</v>
      </c>
      <c r="D407">
        <v>1687</v>
      </c>
      <c r="E407" s="1">
        <v>43936</v>
      </c>
    </row>
    <row r="408" spans="1:5" x14ac:dyDescent="0.25">
      <c r="A408" t="s">
        <v>14</v>
      </c>
      <c r="B408" t="s">
        <v>15</v>
      </c>
      <c r="C408" t="s">
        <v>12</v>
      </c>
      <c r="D408">
        <v>634</v>
      </c>
      <c r="E408" s="1">
        <v>43937</v>
      </c>
    </row>
    <row r="409" spans="1:5" x14ac:dyDescent="0.25">
      <c r="A409" t="s">
        <v>14</v>
      </c>
      <c r="B409" t="s">
        <v>78</v>
      </c>
      <c r="C409" t="s">
        <v>25</v>
      </c>
      <c r="D409">
        <v>1379</v>
      </c>
      <c r="E409" s="1">
        <v>43937</v>
      </c>
    </row>
    <row r="410" spans="1:5" x14ac:dyDescent="0.25">
      <c r="A410" t="s">
        <v>14</v>
      </c>
      <c r="B410" t="s">
        <v>28</v>
      </c>
      <c r="C410" t="s">
        <v>12</v>
      </c>
      <c r="D410">
        <v>452</v>
      </c>
      <c r="E410" s="1">
        <v>43938</v>
      </c>
    </row>
    <row r="411" spans="1:5" x14ac:dyDescent="0.25">
      <c r="A411" t="s">
        <v>14</v>
      </c>
      <c r="B411" t="s">
        <v>58</v>
      </c>
      <c r="C411" t="s">
        <v>12</v>
      </c>
      <c r="D411">
        <v>814</v>
      </c>
      <c r="E411" s="1">
        <v>43938</v>
      </c>
    </row>
    <row r="412" spans="1:5" x14ac:dyDescent="0.25">
      <c r="A412" t="s">
        <v>14</v>
      </c>
      <c r="B412" t="s">
        <v>51</v>
      </c>
      <c r="C412" t="s">
        <v>25</v>
      </c>
      <c r="D412">
        <v>1160</v>
      </c>
      <c r="E412" s="1">
        <v>43938</v>
      </c>
    </row>
    <row r="413" spans="1:5" x14ac:dyDescent="0.25">
      <c r="A413" t="s">
        <v>14</v>
      </c>
      <c r="B413" t="s">
        <v>79</v>
      </c>
      <c r="C413" t="s">
        <v>25</v>
      </c>
      <c r="D413">
        <v>495</v>
      </c>
      <c r="E413" s="1">
        <v>43938</v>
      </c>
    </row>
    <row r="414" spans="1:5" x14ac:dyDescent="0.25">
      <c r="A414" t="s">
        <v>14</v>
      </c>
      <c r="B414" t="s">
        <v>64</v>
      </c>
      <c r="C414" t="s">
        <v>12</v>
      </c>
      <c r="D414">
        <v>482</v>
      </c>
      <c r="E414" s="1">
        <v>43939</v>
      </c>
    </row>
    <row r="415" spans="1:5" x14ac:dyDescent="0.25">
      <c r="A415" t="s">
        <v>14</v>
      </c>
      <c r="B415" t="s">
        <v>74</v>
      </c>
      <c r="C415" t="s">
        <v>25</v>
      </c>
      <c r="D415">
        <v>1598</v>
      </c>
      <c r="E415" s="1">
        <v>43939</v>
      </c>
    </row>
    <row r="416" spans="1:5" x14ac:dyDescent="0.25">
      <c r="A416" t="s">
        <v>14</v>
      </c>
      <c r="B416" t="s">
        <v>72</v>
      </c>
      <c r="C416" t="s">
        <v>25</v>
      </c>
      <c r="D416">
        <v>1300</v>
      </c>
      <c r="E416" s="1">
        <v>43939</v>
      </c>
    </row>
    <row r="417" spans="1:5" x14ac:dyDescent="0.25">
      <c r="A417" t="s">
        <v>14</v>
      </c>
      <c r="B417" t="s">
        <v>43</v>
      </c>
      <c r="C417" t="s">
        <v>25</v>
      </c>
      <c r="D417">
        <v>1464</v>
      </c>
      <c r="E417" s="1">
        <v>43918</v>
      </c>
    </row>
    <row r="418" spans="1:5" x14ac:dyDescent="0.25">
      <c r="A418" t="s">
        <v>14</v>
      </c>
      <c r="B418" t="s">
        <v>66</v>
      </c>
      <c r="C418" t="s">
        <v>12</v>
      </c>
      <c r="D418">
        <v>1572</v>
      </c>
      <c r="E418" s="1">
        <v>43940</v>
      </c>
    </row>
    <row r="419" spans="1:5" x14ac:dyDescent="0.25">
      <c r="A419" t="s">
        <v>14</v>
      </c>
      <c r="B419" t="s">
        <v>49</v>
      </c>
      <c r="C419" t="s">
        <v>25</v>
      </c>
      <c r="D419">
        <v>1693</v>
      </c>
      <c r="E419" s="1">
        <v>43947</v>
      </c>
    </row>
    <row r="420" spans="1:5" x14ac:dyDescent="0.25">
      <c r="A420" t="s">
        <v>14</v>
      </c>
      <c r="B420" t="s">
        <v>39</v>
      </c>
      <c r="C420" t="s">
        <v>12</v>
      </c>
      <c r="D420">
        <v>1713</v>
      </c>
      <c r="E420" s="1">
        <v>43940</v>
      </c>
    </row>
    <row r="421" spans="1:5" x14ac:dyDescent="0.25">
      <c r="A421" t="s">
        <v>14</v>
      </c>
      <c r="B421" t="s">
        <v>67</v>
      </c>
      <c r="C421" t="s">
        <v>12</v>
      </c>
      <c r="D421">
        <v>928</v>
      </c>
      <c r="E421" s="1">
        <v>43941</v>
      </c>
    </row>
    <row r="422" spans="1:5" x14ac:dyDescent="0.25">
      <c r="A422" t="s">
        <v>14</v>
      </c>
      <c r="B422" t="s">
        <v>75</v>
      </c>
      <c r="C422" t="s">
        <v>12</v>
      </c>
      <c r="D422">
        <v>1269</v>
      </c>
      <c r="E422" s="1">
        <v>44075</v>
      </c>
    </row>
    <row r="423" spans="1:5" x14ac:dyDescent="0.25">
      <c r="A423" t="s">
        <v>14</v>
      </c>
      <c r="B423" t="s">
        <v>71</v>
      </c>
      <c r="C423" t="s">
        <v>25</v>
      </c>
      <c r="D423">
        <v>1343</v>
      </c>
      <c r="E423" s="1">
        <v>43941</v>
      </c>
    </row>
    <row r="424" spans="1:5" hidden="1" x14ac:dyDescent="0.25">
      <c r="A424" t="s">
        <v>21</v>
      </c>
      <c r="B424" t="s">
        <v>22</v>
      </c>
      <c r="C424" t="s">
        <v>25</v>
      </c>
      <c r="D424">
        <v>16062</v>
      </c>
      <c r="E424" s="1">
        <v>43951</v>
      </c>
    </row>
    <row r="425" spans="1:5" x14ac:dyDescent="0.25">
      <c r="A425" t="s">
        <v>14</v>
      </c>
      <c r="B425" t="s">
        <v>70</v>
      </c>
      <c r="C425" t="s">
        <v>25</v>
      </c>
      <c r="D425">
        <v>1736</v>
      </c>
      <c r="E425" s="1">
        <v>43941</v>
      </c>
    </row>
    <row r="426" spans="1:5" x14ac:dyDescent="0.25">
      <c r="A426" t="s">
        <v>14</v>
      </c>
      <c r="B426" t="s">
        <v>47</v>
      </c>
      <c r="C426" t="s">
        <v>12</v>
      </c>
      <c r="D426">
        <v>974</v>
      </c>
      <c r="E426" s="1">
        <v>43941</v>
      </c>
    </row>
    <row r="427" spans="1:5" x14ac:dyDescent="0.25">
      <c r="A427" t="s">
        <v>14</v>
      </c>
      <c r="B427" t="s">
        <v>52</v>
      </c>
      <c r="C427" t="s">
        <v>12</v>
      </c>
      <c r="D427">
        <v>1126</v>
      </c>
      <c r="E427" s="1">
        <v>43942</v>
      </c>
    </row>
    <row r="428" spans="1:5" x14ac:dyDescent="0.25">
      <c r="A428" t="s">
        <v>14</v>
      </c>
      <c r="B428" t="s">
        <v>81</v>
      </c>
      <c r="C428" t="s">
        <v>25</v>
      </c>
      <c r="D428">
        <v>790</v>
      </c>
      <c r="E428" s="1">
        <v>43942</v>
      </c>
    </row>
    <row r="429" spans="1:5" x14ac:dyDescent="0.25">
      <c r="A429" t="s">
        <v>14</v>
      </c>
      <c r="B429" t="s">
        <v>43</v>
      </c>
      <c r="C429" t="s">
        <v>25</v>
      </c>
      <c r="D429">
        <v>1537</v>
      </c>
      <c r="E429" s="1">
        <v>43942</v>
      </c>
    </row>
    <row r="430" spans="1:5" x14ac:dyDescent="0.25">
      <c r="A430" t="s">
        <v>14</v>
      </c>
      <c r="B430" t="s">
        <v>8</v>
      </c>
      <c r="C430" t="s">
        <v>25</v>
      </c>
      <c r="D430">
        <v>606</v>
      </c>
      <c r="E430" s="1">
        <v>43943</v>
      </c>
    </row>
    <row r="431" spans="1:5" x14ac:dyDescent="0.25">
      <c r="A431" t="s">
        <v>14</v>
      </c>
      <c r="B431" t="s">
        <v>83</v>
      </c>
      <c r="C431" t="s">
        <v>25</v>
      </c>
      <c r="D431">
        <v>976</v>
      </c>
      <c r="E431" s="1">
        <v>43943</v>
      </c>
    </row>
    <row r="432" spans="1:5" x14ac:dyDescent="0.25">
      <c r="A432" t="s">
        <v>14</v>
      </c>
      <c r="B432" t="s">
        <v>84</v>
      </c>
      <c r="C432" t="s">
        <v>12</v>
      </c>
      <c r="D432">
        <v>1310</v>
      </c>
      <c r="E432" s="1">
        <v>43943</v>
      </c>
    </row>
    <row r="433" spans="1:5" x14ac:dyDescent="0.25">
      <c r="A433" t="s">
        <v>14</v>
      </c>
      <c r="B433" t="s">
        <v>36</v>
      </c>
      <c r="C433" t="s">
        <v>25</v>
      </c>
      <c r="D433">
        <v>11477</v>
      </c>
      <c r="E433" s="1">
        <v>43943</v>
      </c>
    </row>
    <row r="434" spans="1:5" x14ac:dyDescent="0.25">
      <c r="A434" t="s">
        <v>14</v>
      </c>
      <c r="B434" t="s">
        <v>57</v>
      </c>
      <c r="C434" t="s">
        <v>12</v>
      </c>
      <c r="D434">
        <v>1592</v>
      </c>
      <c r="E434" s="1">
        <v>43943</v>
      </c>
    </row>
    <row r="435" spans="1:5" x14ac:dyDescent="0.25">
      <c r="A435" t="s">
        <v>14</v>
      </c>
      <c r="B435" t="s">
        <v>77</v>
      </c>
      <c r="C435" t="s">
        <v>25</v>
      </c>
      <c r="D435">
        <v>510</v>
      </c>
      <c r="E435" s="1">
        <v>43944</v>
      </c>
    </row>
    <row r="436" spans="1:5" x14ac:dyDescent="0.25">
      <c r="A436" t="s">
        <v>14</v>
      </c>
      <c r="B436" t="s">
        <v>84</v>
      </c>
      <c r="C436" t="s">
        <v>12</v>
      </c>
      <c r="D436">
        <v>1311</v>
      </c>
      <c r="E436" s="1">
        <v>43944</v>
      </c>
    </row>
    <row r="437" spans="1:5" x14ac:dyDescent="0.25">
      <c r="A437" t="s">
        <v>14</v>
      </c>
      <c r="B437" t="s">
        <v>48</v>
      </c>
      <c r="C437" t="s">
        <v>12</v>
      </c>
      <c r="D437">
        <v>1664</v>
      </c>
      <c r="E437" s="1">
        <v>43944</v>
      </c>
    </row>
    <row r="438" spans="1:5" hidden="1" x14ac:dyDescent="0.25">
      <c r="A438" t="s">
        <v>21</v>
      </c>
      <c r="B438" t="s">
        <v>47</v>
      </c>
      <c r="C438" t="s">
        <v>25</v>
      </c>
      <c r="D438">
        <v>14268</v>
      </c>
      <c r="E438" s="1">
        <v>43877</v>
      </c>
    </row>
    <row r="439" spans="1:5" x14ac:dyDescent="0.25">
      <c r="A439" t="s">
        <v>14</v>
      </c>
      <c r="B439" t="s">
        <v>59</v>
      </c>
      <c r="C439" t="s">
        <v>25</v>
      </c>
      <c r="D439">
        <v>1758</v>
      </c>
      <c r="E439" s="1">
        <v>43945</v>
      </c>
    </row>
    <row r="440" spans="1:5" x14ac:dyDescent="0.25">
      <c r="A440" t="s">
        <v>14</v>
      </c>
      <c r="B440" t="s">
        <v>84</v>
      </c>
      <c r="C440" t="s">
        <v>12</v>
      </c>
      <c r="D440">
        <v>1312</v>
      </c>
      <c r="E440" s="1">
        <v>43945</v>
      </c>
    </row>
    <row r="441" spans="1:5" x14ac:dyDescent="0.25">
      <c r="A441" t="s">
        <v>14</v>
      </c>
      <c r="B441" t="s">
        <v>38</v>
      </c>
      <c r="C441" t="s">
        <v>25</v>
      </c>
      <c r="D441">
        <v>1416</v>
      </c>
      <c r="E441" s="1">
        <v>43945</v>
      </c>
    </row>
    <row r="442" spans="1:5" x14ac:dyDescent="0.25">
      <c r="A442" t="s">
        <v>14</v>
      </c>
      <c r="B442" t="s">
        <v>54</v>
      </c>
      <c r="C442" t="s">
        <v>12</v>
      </c>
      <c r="D442">
        <v>12399</v>
      </c>
      <c r="E442" s="1">
        <v>43945</v>
      </c>
    </row>
    <row r="443" spans="1:5" x14ac:dyDescent="0.25">
      <c r="A443" t="s">
        <v>14</v>
      </c>
      <c r="B443" t="s">
        <v>41</v>
      </c>
      <c r="C443" t="s">
        <v>12</v>
      </c>
      <c r="D443">
        <v>1323</v>
      </c>
      <c r="E443" s="1">
        <v>43926</v>
      </c>
    </row>
    <row r="444" spans="1:5" x14ac:dyDescent="0.25">
      <c r="A444" t="s">
        <v>14</v>
      </c>
      <c r="B444" t="s">
        <v>56</v>
      </c>
      <c r="C444" t="s">
        <v>25</v>
      </c>
      <c r="D444">
        <v>874</v>
      </c>
      <c r="E444" s="1">
        <v>43946</v>
      </c>
    </row>
    <row r="445" spans="1:5" x14ac:dyDescent="0.25">
      <c r="A445" t="s">
        <v>14</v>
      </c>
      <c r="B445" t="s">
        <v>44</v>
      </c>
      <c r="C445" t="s">
        <v>25</v>
      </c>
      <c r="D445">
        <v>1004</v>
      </c>
      <c r="E445" s="1">
        <v>43946</v>
      </c>
    </row>
    <row r="446" spans="1:5" x14ac:dyDescent="0.25">
      <c r="A446" t="s">
        <v>14</v>
      </c>
      <c r="B446" t="s">
        <v>78</v>
      </c>
      <c r="C446" t="s">
        <v>25</v>
      </c>
      <c r="D446">
        <v>1380</v>
      </c>
      <c r="E446" s="1">
        <v>43946</v>
      </c>
    </row>
    <row r="447" spans="1:5" x14ac:dyDescent="0.25">
      <c r="A447" t="s">
        <v>14</v>
      </c>
      <c r="B447" t="s">
        <v>59</v>
      </c>
      <c r="C447" t="s">
        <v>25</v>
      </c>
      <c r="D447">
        <v>1783</v>
      </c>
      <c r="E447" s="1">
        <v>43946</v>
      </c>
    </row>
    <row r="448" spans="1:5" x14ac:dyDescent="0.25">
      <c r="A448" t="s">
        <v>14</v>
      </c>
      <c r="B448" t="s">
        <v>43</v>
      </c>
      <c r="C448" t="s">
        <v>25</v>
      </c>
      <c r="D448">
        <v>11831</v>
      </c>
      <c r="E448" s="1">
        <v>43946</v>
      </c>
    </row>
    <row r="449" spans="1:5" hidden="1" x14ac:dyDescent="0.25">
      <c r="A449" t="s">
        <v>21</v>
      </c>
      <c r="B449" t="s">
        <v>87</v>
      </c>
      <c r="C449" t="s">
        <v>25</v>
      </c>
      <c r="D449">
        <v>16053</v>
      </c>
      <c r="E449" s="1">
        <v>43947</v>
      </c>
    </row>
    <row r="450" spans="1:5" x14ac:dyDescent="0.25">
      <c r="A450" t="s">
        <v>14</v>
      </c>
      <c r="B450" t="s">
        <v>82</v>
      </c>
      <c r="C450" t="s">
        <v>25</v>
      </c>
      <c r="D450">
        <v>13363</v>
      </c>
      <c r="E450" s="1">
        <v>43949</v>
      </c>
    </row>
    <row r="451" spans="1:5" x14ac:dyDescent="0.25">
      <c r="A451" t="s">
        <v>14</v>
      </c>
      <c r="B451" t="s">
        <v>72</v>
      </c>
      <c r="C451" t="s">
        <v>25</v>
      </c>
      <c r="D451">
        <v>12763</v>
      </c>
      <c r="E451" s="1">
        <v>43949</v>
      </c>
    </row>
    <row r="452" spans="1:5" x14ac:dyDescent="0.25">
      <c r="A452" t="s">
        <v>14</v>
      </c>
      <c r="B452" t="s">
        <v>81</v>
      </c>
      <c r="C452" t="s">
        <v>25</v>
      </c>
      <c r="D452">
        <v>13374</v>
      </c>
      <c r="E452" s="1">
        <v>43949</v>
      </c>
    </row>
    <row r="453" spans="1:5" hidden="1" x14ac:dyDescent="0.25">
      <c r="A453" t="s">
        <v>21</v>
      </c>
      <c r="B453" t="s">
        <v>36</v>
      </c>
      <c r="C453" t="s">
        <v>25</v>
      </c>
      <c r="D453">
        <v>1025</v>
      </c>
      <c r="E453" s="1">
        <v>43949</v>
      </c>
    </row>
    <row r="454" spans="1:5" hidden="1" x14ac:dyDescent="0.25">
      <c r="A454" t="s">
        <v>21</v>
      </c>
      <c r="B454" t="s">
        <v>28</v>
      </c>
      <c r="C454" t="s">
        <v>25</v>
      </c>
      <c r="D454">
        <v>11602</v>
      </c>
      <c r="E454" s="1">
        <v>43949</v>
      </c>
    </row>
    <row r="455" spans="1:5" x14ac:dyDescent="0.25">
      <c r="A455" t="s">
        <v>14</v>
      </c>
      <c r="B455" t="s">
        <v>55</v>
      </c>
      <c r="C455" t="s">
        <v>25</v>
      </c>
      <c r="D455">
        <v>423</v>
      </c>
      <c r="E455" s="1">
        <v>43950</v>
      </c>
    </row>
    <row r="456" spans="1:5" x14ac:dyDescent="0.25">
      <c r="A456" t="s">
        <v>14</v>
      </c>
      <c r="B456" t="s">
        <v>71</v>
      </c>
      <c r="C456" t="s">
        <v>25</v>
      </c>
      <c r="D456">
        <v>1341</v>
      </c>
      <c r="E456" s="1">
        <v>43950</v>
      </c>
    </row>
    <row r="457" spans="1:5" x14ac:dyDescent="0.25">
      <c r="A457" t="s">
        <v>14</v>
      </c>
      <c r="B457" t="s">
        <v>43</v>
      </c>
      <c r="C457" t="s">
        <v>25</v>
      </c>
      <c r="D457">
        <v>793</v>
      </c>
      <c r="E457" s="1">
        <v>43950</v>
      </c>
    </row>
    <row r="458" spans="1:5" x14ac:dyDescent="0.25">
      <c r="A458" t="s">
        <v>14</v>
      </c>
      <c r="B458" t="s">
        <v>82</v>
      </c>
      <c r="C458" t="s">
        <v>25</v>
      </c>
      <c r="D458">
        <v>563</v>
      </c>
      <c r="E458" s="1">
        <v>43950</v>
      </c>
    </row>
    <row r="459" spans="1:5" x14ac:dyDescent="0.25">
      <c r="A459" t="s">
        <v>14</v>
      </c>
      <c r="B459" t="s">
        <v>15</v>
      </c>
      <c r="C459" t="s">
        <v>12</v>
      </c>
      <c r="D459">
        <v>1116</v>
      </c>
      <c r="E459" s="1">
        <v>43952</v>
      </c>
    </row>
    <row r="460" spans="1:5" x14ac:dyDescent="0.25">
      <c r="A460" t="s">
        <v>14</v>
      </c>
      <c r="B460" t="s">
        <v>69</v>
      </c>
      <c r="C460" t="s">
        <v>25</v>
      </c>
      <c r="D460">
        <v>1358</v>
      </c>
      <c r="E460" s="1">
        <v>43951</v>
      </c>
    </row>
    <row r="461" spans="1:5" x14ac:dyDescent="0.25">
      <c r="A461" t="s">
        <v>14</v>
      </c>
      <c r="B461" t="s">
        <v>91</v>
      </c>
      <c r="C461" t="s">
        <v>12</v>
      </c>
      <c r="D461">
        <v>10130</v>
      </c>
      <c r="E461" s="1">
        <v>43945</v>
      </c>
    </row>
    <row r="462" spans="1:5" hidden="1" x14ac:dyDescent="0.25">
      <c r="A462" t="s">
        <v>21</v>
      </c>
      <c r="B462" t="s">
        <v>65</v>
      </c>
      <c r="C462" t="s">
        <v>12</v>
      </c>
      <c r="D462">
        <v>11673</v>
      </c>
      <c r="E462" s="1">
        <v>44011</v>
      </c>
    </row>
    <row r="463" spans="1:5" x14ac:dyDescent="0.25">
      <c r="A463" t="s">
        <v>14</v>
      </c>
      <c r="B463" t="s">
        <v>46</v>
      </c>
      <c r="C463" t="s">
        <v>12</v>
      </c>
      <c r="D463">
        <v>912</v>
      </c>
      <c r="E463" s="1">
        <v>44122</v>
      </c>
    </row>
    <row r="464" spans="1:5" x14ac:dyDescent="0.25">
      <c r="A464" t="s">
        <v>14</v>
      </c>
      <c r="B464" t="s">
        <v>54</v>
      </c>
      <c r="C464" t="s">
        <v>25</v>
      </c>
      <c r="D464">
        <v>546</v>
      </c>
      <c r="E464" s="1">
        <v>43952</v>
      </c>
    </row>
    <row r="465" spans="1:5" x14ac:dyDescent="0.25">
      <c r="A465" t="s">
        <v>14</v>
      </c>
      <c r="B465" t="s">
        <v>36</v>
      </c>
      <c r="C465" t="s">
        <v>25</v>
      </c>
      <c r="D465">
        <v>1551</v>
      </c>
      <c r="E465" s="1">
        <v>43935</v>
      </c>
    </row>
    <row r="466" spans="1:5" x14ac:dyDescent="0.25">
      <c r="A466" t="s">
        <v>14</v>
      </c>
      <c r="B466" t="s">
        <v>22</v>
      </c>
      <c r="C466" t="s">
        <v>25</v>
      </c>
      <c r="D466">
        <v>764</v>
      </c>
      <c r="E466" s="1">
        <v>43952</v>
      </c>
    </row>
    <row r="467" spans="1:5" x14ac:dyDescent="0.25">
      <c r="A467" t="s">
        <v>14</v>
      </c>
      <c r="B467" t="s">
        <v>64</v>
      </c>
      <c r="C467" t="s">
        <v>12</v>
      </c>
      <c r="D467">
        <v>483</v>
      </c>
      <c r="E467" s="1">
        <v>44060</v>
      </c>
    </row>
    <row r="468" spans="1:5" x14ac:dyDescent="0.25">
      <c r="A468" t="s">
        <v>14</v>
      </c>
      <c r="B468" t="s">
        <v>31</v>
      </c>
      <c r="C468" t="s">
        <v>25</v>
      </c>
      <c r="D468">
        <v>815</v>
      </c>
      <c r="E468" s="1">
        <v>43952</v>
      </c>
    </row>
    <row r="469" spans="1:5" x14ac:dyDescent="0.25">
      <c r="A469" t="s">
        <v>14</v>
      </c>
      <c r="B469" t="s">
        <v>85</v>
      </c>
      <c r="C469" t="s">
        <v>25</v>
      </c>
      <c r="D469">
        <v>10111</v>
      </c>
      <c r="E469" s="1">
        <v>43953</v>
      </c>
    </row>
    <row r="470" spans="1:5" x14ac:dyDescent="0.25">
      <c r="A470" t="s">
        <v>14</v>
      </c>
      <c r="B470" t="s">
        <v>74</v>
      </c>
      <c r="C470" t="s">
        <v>25</v>
      </c>
      <c r="D470">
        <v>1599</v>
      </c>
      <c r="E470" s="1">
        <v>43953</v>
      </c>
    </row>
    <row r="471" spans="1:5" x14ac:dyDescent="0.25">
      <c r="A471" t="s">
        <v>14</v>
      </c>
      <c r="B471" t="s">
        <v>60</v>
      </c>
      <c r="C471" t="s">
        <v>12</v>
      </c>
      <c r="D471">
        <v>1635</v>
      </c>
      <c r="E471" s="1">
        <v>43953</v>
      </c>
    </row>
    <row r="472" spans="1:5" x14ac:dyDescent="0.25">
      <c r="A472" t="s">
        <v>14</v>
      </c>
      <c r="B472" t="s">
        <v>59</v>
      </c>
      <c r="C472" t="s">
        <v>25</v>
      </c>
      <c r="D472">
        <v>715</v>
      </c>
      <c r="E472" s="1">
        <v>43953</v>
      </c>
    </row>
    <row r="473" spans="1:5" x14ac:dyDescent="0.25">
      <c r="A473" t="s">
        <v>14</v>
      </c>
      <c r="B473" t="s">
        <v>67</v>
      </c>
      <c r="C473" t="s">
        <v>12</v>
      </c>
      <c r="D473">
        <v>930</v>
      </c>
      <c r="E473" s="1">
        <v>43953</v>
      </c>
    </row>
    <row r="474" spans="1:5" x14ac:dyDescent="0.25">
      <c r="A474" t="s">
        <v>14</v>
      </c>
      <c r="B474" t="s">
        <v>86</v>
      </c>
      <c r="C474" t="s">
        <v>25</v>
      </c>
      <c r="D474">
        <v>863</v>
      </c>
      <c r="E474" s="1">
        <v>43954</v>
      </c>
    </row>
    <row r="475" spans="1:5" x14ac:dyDescent="0.25">
      <c r="A475" t="s">
        <v>14</v>
      </c>
      <c r="B475" t="s">
        <v>87</v>
      </c>
      <c r="C475" t="s">
        <v>25</v>
      </c>
      <c r="D475">
        <v>1395</v>
      </c>
      <c r="E475" s="1">
        <v>43954</v>
      </c>
    </row>
    <row r="476" spans="1:5" x14ac:dyDescent="0.25">
      <c r="A476" t="s">
        <v>14</v>
      </c>
      <c r="B476" t="s">
        <v>82</v>
      </c>
      <c r="C476" t="s">
        <v>25</v>
      </c>
      <c r="D476">
        <v>828</v>
      </c>
      <c r="E476" s="1">
        <v>43955</v>
      </c>
    </row>
    <row r="477" spans="1:5" x14ac:dyDescent="0.25">
      <c r="A477" t="s">
        <v>14</v>
      </c>
      <c r="B477" t="s">
        <v>20</v>
      </c>
      <c r="C477" t="s">
        <v>12</v>
      </c>
      <c r="D477">
        <v>11098</v>
      </c>
      <c r="E477" s="1">
        <v>43956</v>
      </c>
    </row>
    <row r="478" spans="1:5" x14ac:dyDescent="0.25">
      <c r="A478" t="s">
        <v>14</v>
      </c>
      <c r="B478" t="s">
        <v>46</v>
      </c>
      <c r="C478" t="s">
        <v>12</v>
      </c>
      <c r="D478">
        <v>1816</v>
      </c>
      <c r="E478" s="1">
        <v>43909</v>
      </c>
    </row>
    <row r="479" spans="1:5" x14ac:dyDescent="0.25">
      <c r="A479" t="s">
        <v>14</v>
      </c>
      <c r="B479" t="s">
        <v>8</v>
      </c>
      <c r="C479" t="s">
        <v>25</v>
      </c>
      <c r="D479">
        <v>628</v>
      </c>
      <c r="E479" s="1">
        <v>43962</v>
      </c>
    </row>
    <row r="480" spans="1:5" x14ac:dyDescent="0.25">
      <c r="A480" t="s">
        <v>14</v>
      </c>
      <c r="B480" t="s">
        <v>18</v>
      </c>
      <c r="C480" t="s">
        <v>12</v>
      </c>
      <c r="D480">
        <v>696</v>
      </c>
      <c r="E480" s="1">
        <v>43938</v>
      </c>
    </row>
    <row r="481" spans="1:5" x14ac:dyDescent="0.25">
      <c r="A481" t="s">
        <v>14</v>
      </c>
      <c r="B481" t="s">
        <v>50</v>
      </c>
      <c r="C481" t="s">
        <v>12</v>
      </c>
      <c r="D481">
        <v>964</v>
      </c>
      <c r="E481" s="1">
        <v>43957</v>
      </c>
    </row>
    <row r="482" spans="1:5" x14ac:dyDescent="0.25">
      <c r="A482" t="s">
        <v>14</v>
      </c>
      <c r="B482" t="s">
        <v>75</v>
      </c>
      <c r="C482" t="s">
        <v>12</v>
      </c>
      <c r="D482">
        <v>1257</v>
      </c>
      <c r="E482" s="1">
        <v>43957</v>
      </c>
    </row>
    <row r="483" spans="1:5" x14ac:dyDescent="0.25">
      <c r="A483" t="s">
        <v>14</v>
      </c>
      <c r="B483" t="s">
        <v>73</v>
      </c>
      <c r="C483" t="s">
        <v>25</v>
      </c>
      <c r="D483">
        <v>13708</v>
      </c>
      <c r="E483" s="1">
        <v>43958</v>
      </c>
    </row>
    <row r="484" spans="1:5" hidden="1" x14ac:dyDescent="0.25">
      <c r="A484" t="s">
        <v>21</v>
      </c>
      <c r="B484" t="s">
        <v>45</v>
      </c>
      <c r="C484" t="s">
        <v>12</v>
      </c>
      <c r="D484">
        <v>14279</v>
      </c>
      <c r="E484" s="1">
        <v>43909</v>
      </c>
    </row>
    <row r="485" spans="1:5" x14ac:dyDescent="0.25">
      <c r="A485" t="s">
        <v>14</v>
      </c>
      <c r="B485" t="s">
        <v>75</v>
      </c>
      <c r="C485" t="s">
        <v>12</v>
      </c>
      <c r="D485">
        <v>1260</v>
      </c>
      <c r="E485" s="1">
        <v>44081</v>
      </c>
    </row>
    <row r="486" spans="1:5" x14ac:dyDescent="0.25">
      <c r="A486" t="s">
        <v>14</v>
      </c>
      <c r="B486" t="s">
        <v>60</v>
      </c>
      <c r="C486" t="s">
        <v>12</v>
      </c>
      <c r="D486">
        <v>1652</v>
      </c>
      <c r="E486" s="1">
        <v>43986</v>
      </c>
    </row>
    <row r="487" spans="1:5" x14ac:dyDescent="0.25">
      <c r="A487" t="s">
        <v>14</v>
      </c>
      <c r="B487" t="s">
        <v>63</v>
      </c>
      <c r="C487" t="s">
        <v>25</v>
      </c>
      <c r="D487">
        <v>906</v>
      </c>
      <c r="E487" s="1">
        <v>44070</v>
      </c>
    </row>
    <row r="488" spans="1:5" x14ac:dyDescent="0.25">
      <c r="A488" t="s">
        <v>14</v>
      </c>
      <c r="B488" t="s">
        <v>39</v>
      </c>
      <c r="C488" t="s">
        <v>12</v>
      </c>
      <c r="D488">
        <v>12745</v>
      </c>
      <c r="E488" s="1">
        <v>43958</v>
      </c>
    </row>
    <row r="489" spans="1:5" x14ac:dyDescent="0.25">
      <c r="A489" t="s">
        <v>14</v>
      </c>
      <c r="B489" t="s">
        <v>53</v>
      </c>
      <c r="C489" t="s">
        <v>12</v>
      </c>
      <c r="D489">
        <v>948</v>
      </c>
      <c r="E489" s="1">
        <v>43959</v>
      </c>
    </row>
    <row r="490" spans="1:5" x14ac:dyDescent="0.25">
      <c r="A490" t="s">
        <v>14</v>
      </c>
      <c r="B490" t="s">
        <v>55</v>
      </c>
      <c r="C490" t="s">
        <v>25</v>
      </c>
      <c r="D490">
        <v>432</v>
      </c>
      <c r="E490" s="1">
        <v>43959</v>
      </c>
    </row>
    <row r="491" spans="1:5" x14ac:dyDescent="0.25">
      <c r="A491" t="s">
        <v>14</v>
      </c>
      <c r="B491" t="s">
        <v>72</v>
      </c>
      <c r="C491" t="s">
        <v>25</v>
      </c>
      <c r="D491">
        <v>1138</v>
      </c>
      <c r="E491" s="1">
        <v>43955</v>
      </c>
    </row>
    <row r="492" spans="1:5" hidden="1" x14ac:dyDescent="0.25">
      <c r="A492" t="s">
        <v>21</v>
      </c>
      <c r="B492" t="s">
        <v>78</v>
      </c>
      <c r="C492" t="s">
        <v>25</v>
      </c>
      <c r="D492">
        <v>12746</v>
      </c>
      <c r="E492" s="1">
        <v>43959</v>
      </c>
    </row>
    <row r="493" spans="1:5" x14ac:dyDescent="0.25">
      <c r="A493" t="s">
        <v>14</v>
      </c>
      <c r="B493" t="s">
        <v>56</v>
      </c>
      <c r="C493" t="s">
        <v>89</v>
      </c>
      <c r="D493">
        <v>899</v>
      </c>
      <c r="E493" s="1">
        <v>43960</v>
      </c>
    </row>
    <row r="494" spans="1:5" x14ac:dyDescent="0.25">
      <c r="A494" t="s">
        <v>14</v>
      </c>
      <c r="B494" t="s">
        <v>67</v>
      </c>
      <c r="C494" t="s">
        <v>12</v>
      </c>
      <c r="D494">
        <v>929</v>
      </c>
      <c r="E494" s="1">
        <v>43960</v>
      </c>
    </row>
    <row r="495" spans="1:5" x14ac:dyDescent="0.25">
      <c r="A495" t="s">
        <v>14</v>
      </c>
      <c r="B495" t="s">
        <v>36</v>
      </c>
      <c r="C495" t="s">
        <v>25</v>
      </c>
      <c r="D495">
        <v>1062</v>
      </c>
      <c r="E495" s="1">
        <v>43960</v>
      </c>
    </row>
    <row r="496" spans="1:5" x14ac:dyDescent="0.25">
      <c r="A496" t="s">
        <v>14</v>
      </c>
      <c r="B496" t="s">
        <v>72</v>
      </c>
      <c r="C496" t="s">
        <v>25</v>
      </c>
      <c r="D496">
        <v>1293</v>
      </c>
      <c r="E496" s="1">
        <v>43960</v>
      </c>
    </row>
    <row r="497" spans="1:5" x14ac:dyDescent="0.25">
      <c r="A497" t="s">
        <v>14</v>
      </c>
      <c r="B497" t="s">
        <v>74</v>
      </c>
      <c r="C497" t="s">
        <v>25</v>
      </c>
      <c r="D497">
        <v>1600</v>
      </c>
      <c r="E497" s="1">
        <v>43960</v>
      </c>
    </row>
    <row r="498" spans="1:5" x14ac:dyDescent="0.25">
      <c r="A498" t="s">
        <v>14</v>
      </c>
      <c r="B498" t="s">
        <v>48</v>
      </c>
      <c r="C498" t="s">
        <v>12</v>
      </c>
      <c r="D498">
        <v>1685</v>
      </c>
      <c r="E498" s="1">
        <v>43960</v>
      </c>
    </row>
    <row r="499" spans="1:5" x14ac:dyDescent="0.25">
      <c r="A499" t="s">
        <v>14</v>
      </c>
      <c r="B499" t="s">
        <v>52</v>
      </c>
      <c r="C499" t="s">
        <v>12</v>
      </c>
      <c r="D499">
        <v>1124</v>
      </c>
      <c r="E499" s="1">
        <v>43961</v>
      </c>
    </row>
    <row r="500" spans="1:5" x14ac:dyDescent="0.25">
      <c r="A500" t="s">
        <v>14</v>
      </c>
      <c r="B500" t="s">
        <v>41</v>
      </c>
      <c r="C500" t="s">
        <v>12</v>
      </c>
      <c r="D500">
        <v>1333</v>
      </c>
      <c r="E500" s="1">
        <v>43961</v>
      </c>
    </row>
    <row r="501" spans="1:5" hidden="1" x14ac:dyDescent="0.25">
      <c r="A501" t="s">
        <v>21</v>
      </c>
      <c r="B501" t="s">
        <v>73</v>
      </c>
      <c r="C501" t="s">
        <v>25</v>
      </c>
      <c r="D501">
        <v>1780</v>
      </c>
      <c r="E501" s="1">
        <v>43867</v>
      </c>
    </row>
    <row r="502" spans="1:5" x14ac:dyDescent="0.25">
      <c r="A502" t="s">
        <v>14</v>
      </c>
      <c r="B502" t="s">
        <v>22</v>
      </c>
      <c r="C502" t="s">
        <v>25</v>
      </c>
      <c r="D502">
        <v>763</v>
      </c>
      <c r="E502" s="1">
        <v>44116</v>
      </c>
    </row>
    <row r="503" spans="1:5" x14ac:dyDescent="0.25">
      <c r="A503" t="s">
        <v>14</v>
      </c>
      <c r="B503" t="s">
        <v>43</v>
      </c>
      <c r="C503" t="s">
        <v>25</v>
      </c>
      <c r="D503">
        <v>1498</v>
      </c>
      <c r="E503" s="1">
        <v>43962</v>
      </c>
    </row>
    <row r="504" spans="1:5" x14ac:dyDescent="0.25">
      <c r="A504" t="s">
        <v>14</v>
      </c>
      <c r="B504" t="s">
        <v>23</v>
      </c>
      <c r="C504" t="s">
        <v>12</v>
      </c>
      <c r="D504">
        <v>1619</v>
      </c>
      <c r="E504" s="1">
        <v>43962</v>
      </c>
    </row>
    <row r="505" spans="1:5" x14ac:dyDescent="0.25">
      <c r="A505" t="s">
        <v>14</v>
      </c>
      <c r="B505" t="s">
        <v>70</v>
      </c>
      <c r="C505" t="s">
        <v>25</v>
      </c>
      <c r="D505">
        <v>1726</v>
      </c>
      <c r="E505" s="1">
        <v>43962</v>
      </c>
    </row>
    <row r="506" spans="1:5" x14ac:dyDescent="0.25">
      <c r="A506" t="s">
        <v>14</v>
      </c>
      <c r="B506" t="s">
        <v>77</v>
      </c>
      <c r="C506" t="s">
        <v>25</v>
      </c>
      <c r="D506">
        <v>513</v>
      </c>
      <c r="E506" s="1">
        <v>43963</v>
      </c>
    </row>
    <row r="507" spans="1:5" x14ac:dyDescent="0.25">
      <c r="A507" t="s">
        <v>14</v>
      </c>
      <c r="B507" t="s">
        <v>46</v>
      </c>
      <c r="C507" t="s">
        <v>12</v>
      </c>
      <c r="D507">
        <v>1446</v>
      </c>
      <c r="E507" s="1">
        <v>43963</v>
      </c>
    </row>
    <row r="508" spans="1:5" x14ac:dyDescent="0.25">
      <c r="A508" t="s">
        <v>14</v>
      </c>
      <c r="B508" t="s">
        <v>39</v>
      </c>
      <c r="C508" t="s">
        <v>12</v>
      </c>
      <c r="D508">
        <v>1707</v>
      </c>
      <c r="E508" s="1">
        <v>44180</v>
      </c>
    </row>
    <row r="509" spans="1:5" x14ac:dyDescent="0.25">
      <c r="A509" t="s">
        <v>14</v>
      </c>
      <c r="B509" t="s">
        <v>54</v>
      </c>
      <c r="C509" t="s">
        <v>25</v>
      </c>
      <c r="D509">
        <v>1217</v>
      </c>
      <c r="E509" s="1">
        <v>43963</v>
      </c>
    </row>
    <row r="510" spans="1:5" x14ac:dyDescent="0.25">
      <c r="A510" t="s">
        <v>14</v>
      </c>
      <c r="B510" t="s">
        <v>23</v>
      </c>
      <c r="C510" t="s">
        <v>12</v>
      </c>
      <c r="D510">
        <v>13707</v>
      </c>
      <c r="E510" s="1">
        <v>43956</v>
      </c>
    </row>
    <row r="511" spans="1:5" x14ac:dyDescent="0.25">
      <c r="A511" t="s">
        <v>14</v>
      </c>
      <c r="B511" t="s">
        <v>91</v>
      </c>
      <c r="C511" t="s">
        <v>12</v>
      </c>
      <c r="D511">
        <v>1190</v>
      </c>
      <c r="E511" s="1">
        <v>43958</v>
      </c>
    </row>
    <row r="512" spans="1:5" x14ac:dyDescent="0.25">
      <c r="A512" t="s">
        <v>14</v>
      </c>
      <c r="B512" t="s">
        <v>91</v>
      </c>
      <c r="C512" t="s">
        <v>12</v>
      </c>
      <c r="D512">
        <v>1848</v>
      </c>
      <c r="E512" s="1">
        <v>43964</v>
      </c>
    </row>
    <row r="513" spans="1:5" x14ac:dyDescent="0.25">
      <c r="A513" t="s">
        <v>14</v>
      </c>
      <c r="B513" t="s">
        <v>79</v>
      </c>
      <c r="C513" t="s">
        <v>25</v>
      </c>
      <c r="D513">
        <v>1187</v>
      </c>
      <c r="E513" s="1">
        <v>43964</v>
      </c>
    </row>
    <row r="514" spans="1:5" x14ac:dyDescent="0.25">
      <c r="A514" t="s">
        <v>14</v>
      </c>
      <c r="B514" t="s">
        <v>84</v>
      </c>
      <c r="C514" t="s">
        <v>12</v>
      </c>
      <c r="D514">
        <v>1313</v>
      </c>
      <c r="E514" s="1">
        <v>43964</v>
      </c>
    </row>
    <row r="515" spans="1:5" x14ac:dyDescent="0.25">
      <c r="A515" t="s">
        <v>14</v>
      </c>
      <c r="B515" t="s">
        <v>84</v>
      </c>
      <c r="C515" t="s">
        <v>12</v>
      </c>
      <c r="D515">
        <v>1314</v>
      </c>
      <c r="E515" s="1">
        <v>43965</v>
      </c>
    </row>
    <row r="516" spans="1:5" x14ac:dyDescent="0.25">
      <c r="A516" t="s">
        <v>14</v>
      </c>
      <c r="B516" t="s">
        <v>87</v>
      </c>
      <c r="C516" t="s">
        <v>25</v>
      </c>
      <c r="D516">
        <v>1396</v>
      </c>
      <c r="E516" s="1">
        <v>43965</v>
      </c>
    </row>
    <row r="517" spans="1:5" x14ac:dyDescent="0.25">
      <c r="A517" t="s">
        <v>14</v>
      </c>
      <c r="B517" t="s">
        <v>58</v>
      </c>
      <c r="C517" t="s">
        <v>12</v>
      </c>
      <c r="D517">
        <v>792</v>
      </c>
      <c r="E517" s="1">
        <v>43965</v>
      </c>
    </row>
    <row r="518" spans="1:5" x14ac:dyDescent="0.25">
      <c r="A518" t="s">
        <v>14</v>
      </c>
      <c r="B518" t="s">
        <v>76</v>
      </c>
      <c r="C518" t="s">
        <v>25</v>
      </c>
      <c r="D518">
        <v>12747</v>
      </c>
      <c r="E518" s="1">
        <v>43965</v>
      </c>
    </row>
    <row r="519" spans="1:5" x14ac:dyDescent="0.25">
      <c r="A519" t="s">
        <v>14</v>
      </c>
      <c r="B519" t="s">
        <v>51</v>
      </c>
      <c r="C519" t="s">
        <v>25</v>
      </c>
      <c r="D519">
        <v>1162</v>
      </c>
      <c r="E519" s="1">
        <v>43966</v>
      </c>
    </row>
    <row r="520" spans="1:5" x14ac:dyDescent="0.25">
      <c r="A520" t="s">
        <v>14</v>
      </c>
      <c r="B520" t="s">
        <v>76</v>
      </c>
      <c r="C520" t="s">
        <v>25</v>
      </c>
      <c r="D520">
        <v>1253</v>
      </c>
      <c r="E520" s="1">
        <v>43966</v>
      </c>
    </row>
    <row r="521" spans="1:5" x14ac:dyDescent="0.25">
      <c r="A521" t="s">
        <v>14</v>
      </c>
      <c r="B521" t="s">
        <v>68</v>
      </c>
      <c r="C521" t="s">
        <v>12</v>
      </c>
      <c r="D521">
        <v>1119</v>
      </c>
      <c r="E521" s="1">
        <v>43966</v>
      </c>
    </row>
    <row r="522" spans="1:5" x14ac:dyDescent="0.25">
      <c r="A522" t="s">
        <v>14</v>
      </c>
      <c r="B522" t="s">
        <v>86</v>
      </c>
      <c r="C522" t="s">
        <v>25</v>
      </c>
      <c r="D522">
        <v>852</v>
      </c>
      <c r="E522" s="1">
        <v>43966</v>
      </c>
    </row>
    <row r="523" spans="1:5" x14ac:dyDescent="0.25">
      <c r="A523" t="s">
        <v>14</v>
      </c>
      <c r="B523" t="s">
        <v>64</v>
      </c>
      <c r="C523" t="s">
        <v>12</v>
      </c>
      <c r="D523">
        <v>484</v>
      </c>
      <c r="E523" s="1">
        <v>43967</v>
      </c>
    </row>
    <row r="524" spans="1:5" x14ac:dyDescent="0.25">
      <c r="A524" t="s">
        <v>14</v>
      </c>
      <c r="B524" t="s">
        <v>76</v>
      </c>
      <c r="C524" t="s">
        <v>25</v>
      </c>
      <c r="D524">
        <v>1218</v>
      </c>
      <c r="E524" s="1">
        <v>43967</v>
      </c>
    </row>
    <row r="525" spans="1:5" x14ac:dyDescent="0.25">
      <c r="A525" t="s">
        <v>14</v>
      </c>
      <c r="B525" t="s">
        <v>74</v>
      </c>
      <c r="C525" t="s">
        <v>25</v>
      </c>
      <c r="D525">
        <v>1601</v>
      </c>
      <c r="E525" s="1">
        <v>43967</v>
      </c>
    </row>
    <row r="526" spans="1:5" x14ac:dyDescent="0.25">
      <c r="A526" t="s">
        <v>14</v>
      </c>
      <c r="B526" t="s">
        <v>59</v>
      </c>
      <c r="C526" t="s">
        <v>25</v>
      </c>
      <c r="D526">
        <v>734</v>
      </c>
      <c r="E526" s="1">
        <v>43967</v>
      </c>
    </row>
    <row r="527" spans="1:5" x14ac:dyDescent="0.25">
      <c r="A527" t="s">
        <v>14</v>
      </c>
      <c r="B527" t="s">
        <v>60</v>
      </c>
      <c r="C527" t="s">
        <v>12</v>
      </c>
      <c r="D527">
        <v>1636</v>
      </c>
      <c r="E527" s="1">
        <v>43967</v>
      </c>
    </row>
    <row r="528" spans="1:5" x14ac:dyDescent="0.25">
      <c r="A528" t="s">
        <v>14</v>
      </c>
      <c r="B528" t="s">
        <v>53</v>
      </c>
      <c r="C528" t="s">
        <v>12</v>
      </c>
      <c r="D528">
        <v>1136</v>
      </c>
      <c r="E528" s="1">
        <v>43972</v>
      </c>
    </row>
    <row r="529" spans="1:5" x14ac:dyDescent="0.25">
      <c r="A529" t="s">
        <v>14</v>
      </c>
      <c r="B529" t="s">
        <v>78</v>
      </c>
      <c r="C529" t="s">
        <v>25</v>
      </c>
      <c r="D529">
        <v>1393</v>
      </c>
      <c r="E529" s="1">
        <v>43968</v>
      </c>
    </row>
    <row r="530" spans="1:5" x14ac:dyDescent="0.25">
      <c r="A530" t="s">
        <v>14</v>
      </c>
      <c r="B530" t="s">
        <v>66</v>
      </c>
      <c r="C530" t="s">
        <v>12</v>
      </c>
      <c r="D530">
        <v>1568</v>
      </c>
      <c r="E530" s="1">
        <v>43968</v>
      </c>
    </row>
    <row r="531" spans="1:5" x14ac:dyDescent="0.25">
      <c r="A531" t="s">
        <v>14</v>
      </c>
      <c r="B531" t="s">
        <v>69</v>
      </c>
      <c r="C531" t="s">
        <v>25</v>
      </c>
      <c r="D531">
        <v>1365</v>
      </c>
      <c r="E531" s="1">
        <v>43969</v>
      </c>
    </row>
    <row r="532" spans="1:5" x14ac:dyDescent="0.25">
      <c r="A532" t="s">
        <v>14</v>
      </c>
      <c r="B532" t="s">
        <v>65</v>
      </c>
      <c r="C532" t="s">
        <v>12</v>
      </c>
      <c r="D532">
        <v>1618</v>
      </c>
      <c r="E532" s="1">
        <v>43969</v>
      </c>
    </row>
    <row r="533" spans="1:5" x14ac:dyDescent="0.25">
      <c r="A533" t="s">
        <v>14</v>
      </c>
      <c r="B533" t="s">
        <v>44</v>
      </c>
      <c r="C533" t="s">
        <v>25</v>
      </c>
      <c r="D533">
        <v>1002</v>
      </c>
      <c r="E533" s="1">
        <v>43969</v>
      </c>
    </row>
    <row r="534" spans="1:5" x14ac:dyDescent="0.25">
      <c r="A534" t="s">
        <v>14</v>
      </c>
      <c r="B534" t="s">
        <v>70</v>
      </c>
      <c r="C534" t="s">
        <v>25</v>
      </c>
      <c r="D534">
        <v>1725</v>
      </c>
      <c r="E534" s="1">
        <v>43969</v>
      </c>
    </row>
    <row r="535" spans="1:5" x14ac:dyDescent="0.25">
      <c r="A535" t="s">
        <v>14</v>
      </c>
      <c r="B535" t="s">
        <v>46</v>
      </c>
      <c r="C535" t="s">
        <v>12</v>
      </c>
      <c r="D535">
        <v>12748</v>
      </c>
      <c r="E535" s="1">
        <v>43856</v>
      </c>
    </row>
    <row r="536" spans="1:5" x14ac:dyDescent="0.25">
      <c r="A536" t="s">
        <v>14</v>
      </c>
      <c r="B536" t="s">
        <v>72</v>
      </c>
      <c r="C536" t="s">
        <v>25</v>
      </c>
      <c r="D536">
        <v>1280</v>
      </c>
      <c r="E536" s="1">
        <v>43970</v>
      </c>
    </row>
    <row r="537" spans="1:5" x14ac:dyDescent="0.25">
      <c r="A537" t="s">
        <v>14</v>
      </c>
      <c r="B537" t="s">
        <v>81</v>
      </c>
      <c r="C537" t="s">
        <v>25</v>
      </c>
      <c r="D537">
        <v>1868</v>
      </c>
      <c r="E537" s="1">
        <v>43980</v>
      </c>
    </row>
    <row r="538" spans="1:5" x14ac:dyDescent="0.25">
      <c r="A538" t="s">
        <v>14</v>
      </c>
      <c r="B538" t="s">
        <v>45</v>
      </c>
      <c r="C538" t="s">
        <v>12</v>
      </c>
      <c r="D538">
        <v>949</v>
      </c>
      <c r="E538" s="1">
        <v>43970</v>
      </c>
    </row>
    <row r="539" spans="1:5" x14ac:dyDescent="0.25">
      <c r="A539" t="s">
        <v>14</v>
      </c>
      <c r="B539" t="s">
        <v>28</v>
      </c>
      <c r="C539" t="s">
        <v>25</v>
      </c>
      <c r="D539">
        <v>461</v>
      </c>
      <c r="E539" s="1">
        <v>43971</v>
      </c>
    </row>
    <row r="540" spans="1:5" x14ac:dyDescent="0.25">
      <c r="A540" t="s">
        <v>14</v>
      </c>
      <c r="B540" t="s">
        <v>79</v>
      </c>
      <c r="C540" t="s">
        <v>25</v>
      </c>
      <c r="D540">
        <v>1813</v>
      </c>
      <c r="E540" s="1">
        <v>43973</v>
      </c>
    </row>
    <row r="541" spans="1:5" x14ac:dyDescent="0.25">
      <c r="A541" t="s">
        <v>14</v>
      </c>
      <c r="B541" t="s">
        <v>48</v>
      </c>
      <c r="C541" t="s">
        <v>12</v>
      </c>
      <c r="D541">
        <v>1673</v>
      </c>
      <c r="E541" s="1">
        <v>43971</v>
      </c>
    </row>
    <row r="542" spans="1:5" x14ac:dyDescent="0.25">
      <c r="A542" t="s">
        <v>14</v>
      </c>
      <c r="B542" t="s">
        <v>47</v>
      </c>
      <c r="C542" t="s">
        <v>25</v>
      </c>
      <c r="D542">
        <v>981</v>
      </c>
      <c r="E542" s="1">
        <v>43971</v>
      </c>
    </row>
    <row r="543" spans="1:5" x14ac:dyDescent="0.25">
      <c r="A543" t="s">
        <v>14</v>
      </c>
      <c r="B543" t="s">
        <v>23</v>
      </c>
      <c r="C543" t="s">
        <v>12</v>
      </c>
      <c r="D543">
        <v>1497</v>
      </c>
      <c r="E543" s="1">
        <v>43971</v>
      </c>
    </row>
    <row r="544" spans="1:5" x14ac:dyDescent="0.25">
      <c r="A544" t="s">
        <v>14</v>
      </c>
      <c r="B544" t="s">
        <v>85</v>
      </c>
      <c r="C544" t="s">
        <v>25</v>
      </c>
      <c r="D544">
        <v>830</v>
      </c>
      <c r="E544" s="1">
        <v>43979</v>
      </c>
    </row>
    <row r="545" spans="1:5" x14ac:dyDescent="0.25">
      <c r="A545" t="s">
        <v>14</v>
      </c>
      <c r="B545" t="s">
        <v>36</v>
      </c>
      <c r="C545" t="s">
        <v>25</v>
      </c>
      <c r="D545">
        <v>555</v>
      </c>
      <c r="E545" s="1">
        <v>43972</v>
      </c>
    </row>
    <row r="546" spans="1:5" x14ac:dyDescent="0.25">
      <c r="A546" t="s">
        <v>14</v>
      </c>
      <c r="B546" t="s">
        <v>91</v>
      </c>
      <c r="C546" t="s">
        <v>12</v>
      </c>
      <c r="D546">
        <v>1826</v>
      </c>
      <c r="E546" s="1">
        <v>43995</v>
      </c>
    </row>
    <row r="547" spans="1:5" x14ac:dyDescent="0.25">
      <c r="A547" t="s">
        <v>14</v>
      </c>
      <c r="B547" t="s">
        <v>38</v>
      </c>
      <c r="C547" t="s">
        <v>25</v>
      </c>
      <c r="D547">
        <v>982</v>
      </c>
      <c r="E547" s="1">
        <v>43972</v>
      </c>
    </row>
    <row r="548" spans="1:5" x14ac:dyDescent="0.25">
      <c r="A548" t="s">
        <v>14</v>
      </c>
      <c r="B548" t="s">
        <v>49</v>
      </c>
      <c r="C548" t="s">
        <v>12</v>
      </c>
      <c r="D548">
        <v>1694</v>
      </c>
      <c r="E548" s="1">
        <v>43853</v>
      </c>
    </row>
    <row r="549" spans="1:5" x14ac:dyDescent="0.25">
      <c r="A549" t="s">
        <v>14</v>
      </c>
      <c r="B549" t="s">
        <v>63</v>
      </c>
      <c r="C549" t="s">
        <v>25</v>
      </c>
      <c r="D549">
        <v>588</v>
      </c>
      <c r="E549" s="1">
        <v>43980</v>
      </c>
    </row>
    <row r="550" spans="1:5" x14ac:dyDescent="0.25">
      <c r="A550" t="s">
        <v>14</v>
      </c>
      <c r="B550" t="s">
        <v>79</v>
      </c>
      <c r="C550" t="s">
        <v>25</v>
      </c>
      <c r="D550">
        <v>842</v>
      </c>
      <c r="E550" s="1">
        <v>44087</v>
      </c>
    </row>
    <row r="551" spans="1:5" x14ac:dyDescent="0.25">
      <c r="A551" t="s">
        <v>14</v>
      </c>
      <c r="B551" t="s">
        <v>43</v>
      </c>
      <c r="C551" t="s">
        <v>25</v>
      </c>
      <c r="D551">
        <v>651</v>
      </c>
      <c r="E551" s="1">
        <v>43972</v>
      </c>
    </row>
    <row r="552" spans="1:5" x14ac:dyDescent="0.25">
      <c r="A552" t="s">
        <v>14</v>
      </c>
      <c r="B552" t="s">
        <v>8</v>
      </c>
      <c r="C552" t="s">
        <v>25</v>
      </c>
      <c r="D552">
        <v>607</v>
      </c>
      <c r="E552" s="1">
        <v>43980</v>
      </c>
    </row>
    <row r="553" spans="1:5" x14ac:dyDescent="0.25">
      <c r="A553" t="s">
        <v>14</v>
      </c>
      <c r="B553" t="s">
        <v>56</v>
      </c>
      <c r="C553" t="s">
        <v>25</v>
      </c>
      <c r="D553">
        <v>12749</v>
      </c>
      <c r="E553" s="1">
        <v>43980</v>
      </c>
    </row>
    <row r="554" spans="1:5" x14ac:dyDescent="0.25">
      <c r="A554" t="s">
        <v>14</v>
      </c>
      <c r="B554" t="s">
        <v>66</v>
      </c>
      <c r="C554" t="s">
        <v>12</v>
      </c>
      <c r="D554">
        <v>1575</v>
      </c>
      <c r="E554" s="1">
        <v>43980</v>
      </c>
    </row>
    <row r="555" spans="1:5" x14ac:dyDescent="0.25">
      <c r="A555" t="s">
        <v>14</v>
      </c>
      <c r="B555" t="s">
        <v>58</v>
      </c>
      <c r="C555" t="s">
        <v>12</v>
      </c>
      <c r="D555">
        <v>1829</v>
      </c>
      <c r="E555" s="1">
        <v>43992</v>
      </c>
    </row>
    <row r="556" spans="1:5" x14ac:dyDescent="0.25">
      <c r="A556" t="s">
        <v>14</v>
      </c>
      <c r="B556" t="s">
        <v>44</v>
      </c>
      <c r="C556" t="s">
        <v>25</v>
      </c>
      <c r="D556">
        <v>1005</v>
      </c>
      <c r="E556" s="1">
        <v>43990</v>
      </c>
    </row>
    <row r="557" spans="1:5" hidden="1" x14ac:dyDescent="0.25">
      <c r="A557" t="s">
        <v>21</v>
      </c>
      <c r="B557" t="s">
        <v>44</v>
      </c>
      <c r="C557" t="s">
        <v>25</v>
      </c>
      <c r="D557">
        <v>11596</v>
      </c>
      <c r="E557" s="1">
        <v>44063</v>
      </c>
    </row>
    <row r="558" spans="1:5" x14ac:dyDescent="0.25">
      <c r="A558" t="s">
        <v>14</v>
      </c>
      <c r="B558" t="s">
        <v>63</v>
      </c>
      <c r="C558" t="s">
        <v>25</v>
      </c>
      <c r="D558">
        <v>589</v>
      </c>
      <c r="E558" s="1">
        <v>43969</v>
      </c>
    </row>
    <row r="559" spans="1:5" x14ac:dyDescent="0.25">
      <c r="A559" t="s">
        <v>14</v>
      </c>
      <c r="B559" t="s">
        <v>70</v>
      </c>
      <c r="C559" t="s">
        <v>25</v>
      </c>
      <c r="D559">
        <v>1741</v>
      </c>
      <c r="E559" s="1">
        <v>43990</v>
      </c>
    </row>
    <row r="560" spans="1:5" hidden="1" x14ac:dyDescent="0.25">
      <c r="A560" t="s">
        <v>21</v>
      </c>
      <c r="B560" t="s">
        <v>74</v>
      </c>
      <c r="C560" t="s">
        <v>25</v>
      </c>
      <c r="D560">
        <v>13184</v>
      </c>
      <c r="E560" s="1">
        <v>43997</v>
      </c>
    </row>
    <row r="561" spans="1:5" x14ac:dyDescent="0.25">
      <c r="A561" t="s">
        <v>14</v>
      </c>
      <c r="B561" t="s">
        <v>78</v>
      </c>
      <c r="C561" t="s">
        <v>25</v>
      </c>
      <c r="D561">
        <v>1378</v>
      </c>
      <c r="E561" s="1">
        <v>43979</v>
      </c>
    </row>
    <row r="562" spans="1:5" x14ac:dyDescent="0.25">
      <c r="A562" t="s">
        <v>14</v>
      </c>
      <c r="B562" t="s">
        <v>86</v>
      </c>
      <c r="C562" t="s">
        <v>25</v>
      </c>
      <c r="D562">
        <v>850</v>
      </c>
      <c r="E562" s="1">
        <v>43978</v>
      </c>
    </row>
    <row r="563" spans="1:5" x14ac:dyDescent="0.25">
      <c r="A563" t="s">
        <v>14</v>
      </c>
      <c r="B563" t="s">
        <v>46</v>
      </c>
      <c r="C563" t="s">
        <v>12</v>
      </c>
      <c r="D563">
        <v>1438</v>
      </c>
      <c r="E563" s="1">
        <v>44140</v>
      </c>
    </row>
    <row r="564" spans="1:5" x14ac:dyDescent="0.25">
      <c r="A564" t="s">
        <v>14</v>
      </c>
      <c r="B564" t="s">
        <v>47</v>
      </c>
      <c r="C564" t="s">
        <v>25</v>
      </c>
      <c r="D564">
        <v>12768</v>
      </c>
      <c r="E564" s="1">
        <v>43985</v>
      </c>
    </row>
    <row r="565" spans="1:5" x14ac:dyDescent="0.25">
      <c r="A565" t="s">
        <v>14</v>
      </c>
      <c r="B565" t="s">
        <v>75</v>
      </c>
      <c r="C565" t="s">
        <v>12</v>
      </c>
      <c r="D565">
        <v>1271</v>
      </c>
      <c r="E565" s="1">
        <v>43964</v>
      </c>
    </row>
    <row r="566" spans="1:5" x14ac:dyDescent="0.25">
      <c r="A566" t="s">
        <v>14</v>
      </c>
      <c r="B566" t="s">
        <v>56</v>
      </c>
      <c r="C566" t="s">
        <v>25</v>
      </c>
      <c r="D566">
        <v>877</v>
      </c>
      <c r="E566" s="1">
        <v>43979</v>
      </c>
    </row>
    <row r="567" spans="1:5" x14ac:dyDescent="0.25">
      <c r="A567" t="s">
        <v>14</v>
      </c>
      <c r="B567" t="s">
        <v>38</v>
      </c>
      <c r="C567" t="s">
        <v>25</v>
      </c>
      <c r="D567">
        <v>1419</v>
      </c>
      <c r="E567" s="1">
        <v>43979</v>
      </c>
    </row>
    <row r="568" spans="1:5" x14ac:dyDescent="0.25">
      <c r="A568" t="s">
        <v>14</v>
      </c>
      <c r="B568" t="s">
        <v>82</v>
      </c>
      <c r="C568" t="s">
        <v>25</v>
      </c>
      <c r="D568">
        <v>560</v>
      </c>
      <c r="E568" s="1">
        <v>43973</v>
      </c>
    </row>
    <row r="569" spans="1:5" x14ac:dyDescent="0.25">
      <c r="A569" t="s">
        <v>14</v>
      </c>
      <c r="B569" t="s">
        <v>56</v>
      </c>
      <c r="C569" t="s">
        <v>25</v>
      </c>
      <c r="D569">
        <v>879</v>
      </c>
      <c r="E569" s="1">
        <v>43973</v>
      </c>
    </row>
    <row r="570" spans="1:5" x14ac:dyDescent="0.25">
      <c r="A570" t="s">
        <v>14</v>
      </c>
      <c r="B570" t="s">
        <v>81</v>
      </c>
      <c r="C570" t="s">
        <v>25</v>
      </c>
      <c r="D570">
        <v>527</v>
      </c>
      <c r="E570" s="1">
        <v>43971</v>
      </c>
    </row>
    <row r="571" spans="1:5" x14ac:dyDescent="0.25">
      <c r="A571" t="s">
        <v>14</v>
      </c>
      <c r="B571" t="s">
        <v>71</v>
      </c>
      <c r="C571" t="s">
        <v>25</v>
      </c>
      <c r="D571">
        <v>1342</v>
      </c>
      <c r="E571" s="1">
        <v>43973</v>
      </c>
    </row>
    <row r="572" spans="1:5" x14ac:dyDescent="0.25">
      <c r="A572" t="s">
        <v>14</v>
      </c>
      <c r="B572" t="s">
        <v>91</v>
      </c>
      <c r="C572" t="s">
        <v>12</v>
      </c>
      <c r="D572">
        <v>1620</v>
      </c>
      <c r="E572" s="1">
        <v>43973</v>
      </c>
    </row>
    <row r="573" spans="1:5" x14ac:dyDescent="0.25">
      <c r="A573" t="s">
        <v>14</v>
      </c>
      <c r="B573" t="s">
        <v>67</v>
      </c>
      <c r="C573" t="s">
        <v>12</v>
      </c>
      <c r="D573">
        <v>932</v>
      </c>
      <c r="E573" s="1">
        <v>43970</v>
      </c>
    </row>
    <row r="574" spans="1:5" hidden="1" x14ac:dyDescent="0.25">
      <c r="A574" t="s">
        <v>21</v>
      </c>
      <c r="B574" t="s">
        <v>23</v>
      </c>
      <c r="C574" t="s">
        <v>12</v>
      </c>
      <c r="D574">
        <v>16055</v>
      </c>
      <c r="E574" s="1">
        <v>43942</v>
      </c>
    </row>
    <row r="575" spans="1:5" x14ac:dyDescent="0.25">
      <c r="A575" t="s">
        <v>14</v>
      </c>
      <c r="B575" t="s">
        <v>92</v>
      </c>
      <c r="C575" t="s">
        <v>12</v>
      </c>
      <c r="D575">
        <v>597</v>
      </c>
      <c r="E575" s="1">
        <v>43978</v>
      </c>
    </row>
    <row r="576" spans="1:5" x14ac:dyDescent="0.25">
      <c r="A576" t="s">
        <v>14</v>
      </c>
      <c r="B576" t="s">
        <v>58</v>
      </c>
      <c r="C576" t="s">
        <v>12</v>
      </c>
      <c r="D576">
        <v>818</v>
      </c>
      <c r="E576" s="1">
        <v>43985</v>
      </c>
    </row>
    <row r="577" spans="1:5" x14ac:dyDescent="0.25">
      <c r="A577" t="s">
        <v>14</v>
      </c>
      <c r="B577" t="s">
        <v>72</v>
      </c>
      <c r="C577" t="s">
        <v>25</v>
      </c>
      <c r="D577">
        <v>1288</v>
      </c>
      <c r="E577" s="1">
        <v>43985</v>
      </c>
    </row>
    <row r="578" spans="1:5" x14ac:dyDescent="0.25">
      <c r="A578" t="s">
        <v>14</v>
      </c>
      <c r="B578" t="s">
        <v>73</v>
      </c>
      <c r="C578" t="s">
        <v>25</v>
      </c>
      <c r="D578">
        <v>11860</v>
      </c>
      <c r="E578" s="1">
        <v>43986</v>
      </c>
    </row>
    <row r="579" spans="1:5" x14ac:dyDescent="0.25">
      <c r="A579" t="s">
        <v>14</v>
      </c>
      <c r="B579" t="s">
        <v>78</v>
      </c>
      <c r="C579" t="s">
        <v>25</v>
      </c>
      <c r="D579">
        <v>1381</v>
      </c>
      <c r="E579" s="1">
        <v>43985</v>
      </c>
    </row>
    <row r="580" spans="1:5" x14ac:dyDescent="0.25">
      <c r="A580" t="s">
        <v>14</v>
      </c>
      <c r="B580" t="s">
        <v>86</v>
      </c>
      <c r="C580" t="s">
        <v>25</v>
      </c>
      <c r="D580">
        <v>853</v>
      </c>
      <c r="E580" s="1">
        <v>43986</v>
      </c>
    </row>
    <row r="581" spans="1:5" x14ac:dyDescent="0.25">
      <c r="A581" t="s">
        <v>14</v>
      </c>
      <c r="B581" t="s">
        <v>36</v>
      </c>
      <c r="C581" t="s">
        <v>25</v>
      </c>
      <c r="D581">
        <v>1513</v>
      </c>
      <c r="E581" s="1">
        <v>44056</v>
      </c>
    </row>
    <row r="582" spans="1:5" x14ac:dyDescent="0.25">
      <c r="A582" t="s">
        <v>14</v>
      </c>
      <c r="B582" t="s">
        <v>43</v>
      </c>
      <c r="C582" t="s">
        <v>25</v>
      </c>
      <c r="D582">
        <v>1810</v>
      </c>
      <c r="E582" s="1">
        <v>43970</v>
      </c>
    </row>
    <row r="583" spans="1:5" x14ac:dyDescent="0.25">
      <c r="A583" t="s">
        <v>14</v>
      </c>
      <c r="B583" t="s">
        <v>65</v>
      </c>
      <c r="C583" t="s">
        <v>12</v>
      </c>
      <c r="D583">
        <v>11880</v>
      </c>
      <c r="E583" s="1">
        <v>43986</v>
      </c>
    </row>
    <row r="584" spans="1:5" x14ac:dyDescent="0.25">
      <c r="A584" t="s">
        <v>14</v>
      </c>
      <c r="B584" t="s">
        <v>47</v>
      </c>
      <c r="C584" t="s">
        <v>25</v>
      </c>
      <c r="D584">
        <v>1418</v>
      </c>
      <c r="E584" s="1">
        <v>43957</v>
      </c>
    </row>
    <row r="585" spans="1:5" x14ac:dyDescent="0.25">
      <c r="A585" t="s">
        <v>14</v>
      </c>
      <c r="B585" t="s">
        <v>8</v>
      </c>
      <c r="C585" t="s">
        <v>25</v>
      </c>
      <c r="D585">
        <v>609</v>
      </c>
      <c r="E585" s="1">
        <v>43987</v>
      </c>
    </row>
    <row r="586" spans="1:5" x14ac:dyDescent="0.25">
      <c r="A586" t="s">
        <v>14</v>
      </c>
      <c r="B586" t="s">
        <v>53</v>
      </c>
      <c r="C586" t="s">
        <v>12</v>
      </c>
      <c r="D586">
        <v>11099</v>
      </c>
      <c r="E586" s="1">
        <v>43987</v>
      </c>
    </row>
    <row r="587" spans="1:5" x14ac:dyDescent="0.25">
      <c r="A587" t="s">
        <v>14</v>
      </c>
      <c r="B587" t="s">
        <v>79</v>
      </c>
      <c r="C587" t="s">
        <v>25</v>
      </c>
      <c r="D587">
        <v>497</v>
      </c>
      <c r="E587" s="1">
        <v>43987</v>
      </c>
    </row>
    <row r="588" spans="1:5" x14ac:dyDescent="0.25">
      <c r="A588" t="s">
        <v>14</v>
      </c>
      <c r="B588" t="s">
        <v>59</v>
      </c>
      <c r="C588" t="s">
        <v>25</v>
      </c>
      <c r="D588">
        <v>12753</v>
      </c>
      <c r="E588" s="1">
        <v>43987</v>
      </c>
    </row>
    <row r="589" spans="1:5" x14ac:dyDescent="0.25">
      <c r="A589" t="s">
        <v>14</v>
      </c>
      <c r="B589" t="s">
        <v>85</v>
      </c>
      <c r="C589" t="s">
        <v>25</v>
      </c>
      <c r="D589">
        <v>831</v>
      </c>
      <c r="E589" s="1">
        <v>43987</v>
      </c>
    </row>
    <row r="590" spans="1:5" x14ac:dyDescent="0.25">
      <c r="A590" t="s">
        <v>14</v>
      </c>
      <c r="B590" t="s">
        <v>59</v>
      </c>
      <c r="C590" t="s">
        <v>25</v>
      </c>
      <c r="D590">
        <v>718</v>
      </c>
      <c r="E590" s="1">
        <v>43988</v>
      </c>
    </row>
    <row r="591" spans="1:5" x14ac:dyDescent="0.25">
      <c r="A591" t="s">
        <v>14</v>
      </c>
      <c r="B591" t="s">
        <v>67</v>
      </c>
      <c r="C591" t="s">
        <v>12</v>
      </c>
      <c r="D591">
        <v>931</v>
      </c>
      <c r="E591" s="1">
        <v>43988</v>
      </c>
    </row>
    <row r="592" spans="1:5" x14ac:dyDescent="0.25">
      <c r="A592" t="s">
        <v>14</v>
      </c>
      <c r="B592" t="s">
        <v>22</v>
      </c>
      <c r="C592" t="s">
        <v>25</v>
      </c>
      <c r="D592">
        <v>12730</v>
      </c>
      <c r="E592" s="1">
        <v>43988</v>
      </c>
    </row>
    <row r="593" spans="1:5" x14ac:dyDescent="0.25">
      <c r="A593" t="s">
        <v>14</v>
      </c>
      <c r="B593" t="s">
        <v>91</v>
      </c>
      <c r="C593" t="s">
        <v>12</v>
      </c>
      <c r="D593">
        <v>1833</v>
      </c>
      <c r="E593" s="1">
        <v>43988</v>
      </c>
    </row>
    <row r="594" spans="1:5" x14ac:dyDescent="0.25">
      <c r="A594" t="s">
        <v>14</v>
      </c>
      <c r="B594" t="s">
        <v>36</v>
      </c>
      <c r="C594" t="s">
        <v>25</v>
      </c>
      <c r="D594">
        <v>1825</v>
      </c>
      <c r="E594" s="1">
        <v>43988</v>
      </c>
    </row>
    <row r="595" spans="1:5" x14ac:dyDescent="0.25">
      <c r="A595" t="s">
        <v>14</v>
      </c>
      <c r="B595" t="s">
        <v>54</v>
      </c>
      <c r="C595" t="s">
        <v>25</v>
      </c>
      <c r="D595">
        <v>658</v>
      </c>
      <c r="E595" s="1">
        <v>43988</v>
      </c>
    </row>
    <row r="596" spans="1:5" x14ac:dyDescent="0.25">
      <c r="A596" t="s">
        <v>14</v>
      </c>
      <c r="B596" t="s">
        <v>85</v>
      </c>
      <c r="C596" t="s">
        <v>25</v>
      </c>
      <c r="D596">
        <v>843</v>
      </c>
      <c r="E596" s="1">
        <v>43989</v>
      </c>
    </row>
    <row r="597" spans="1:5" x14ac:dyDescent="0.25">
      <c r="A597" t="s">
        <v>14</v>
      </c>
      <c r="B597" t="s">
        <v>84</v>
      </c>
      <c r="C597" t="s">
        <v>12</v>
      </c>
      <c r="D597">
        <v>1321</v>
      </c>
      <c r="E597" s="1">
        <v>43989</v>
      </c>
    </row>
    <row r="598" spans="1:5" x14ac:dyDescent="0.25">
      <c r="A598" t="s">
        <v>14</v>
      </c>
      <c r="B598" t="s">
        <v>71</v>
      </c>
      <c r="C598" t="s">
        <v>25</v>
      </c>
      <c r="D598">
        <v>1357</v>
      </c>
      <c r="E598" s="1">
        <v>43990</v>
      </c>
    </row>
    <row r="599" spans="1:5" x14ac:dyDescent="0.25">
      <c r="A599" t="s">
        <v>14</v>
      </c>
      <c r="B599" t="s">
        <v>58</v>
      </c>
      <c r="C599" t="s">
        <v>12</v>
      </c>
      <c r="D599">
        <v>914</v>
      </c>
      <c r="E599" s="1">
        <v>43957</v>
      </c>
    </row>
    <row r="600" spans="1:5" x14ac:dyDescent="0.25">
      <c r="A600" t="s">
        <v>14</v>
      </c>
      <c r="B600" t="s">
        <v>87</v>
      </c>
      <c r="C600" t="s">
        <v>25</v>
      </c>
      <c r="D600">
        <v>1397</v>
      </c>
      <c r="E600" s="1">
        <v>43991</v>
      </c>
    </row>
    <row r="601" spans="1:5" x14ac:dyDescent="0.25">
      <c r="A601" t="s">
        <v>14</v>
      </c>
      <c r="B601" t="s">
        <v>36</v>
      </c>
      <c r="C601" t="s">
        <v>25</v>
      </c>
      <c r="D601">
        <v>1065</v>
      </c>
      <c r="E601" s="1">
        <v>43991</v>
      </c>
    </row>
    <row r="602" spans="1:5" x14ac:dyDescent="0.25">
      <c r="A602" t="s">
        <v>14</v>
      </c>
      <c r="B602" t="s">
        <v>23</v>
      </c>
      <c r="C602" t="s">
        <v>12</v>
      </c>
      <c r="D602">
        <v>1827</v>
      </c>
      <c r="E602" s="1">
        <v>44026</v>
      </c>
    </row>
    <row r="603" spans="1:5" x14ac:dyDescent="0.25">
      <c r="A603" t="s">
        <v>14</v>
      </c>
      <c r="B603" t="s">
        <v>77</v>
      </c>
      <c r="C603" t="s">
        <v>25</v>
      </c>
      <c r="D603">
        <v>516</v>
      </c>
      <c r="E603" s="1">
        <v>43978</v>
      </c>
    </row>
    <row r="604" spans="1:5" x14ac:dyDescent="0.25">
      <c r="A604" t="s">
        <v>14</v>
      </c>
      <c r="B604" t="s">
        <v>56</v>
      </c>
      <c r="C604" t="s">
        <v>25</v>
      </c>
      <c r="D604">
        <v>900</v>
      </c>
      <c r="E604" s="1">
        <v>43992</v>
      </c>
    </row>
    <row r="605" spans="1:5" x14ac:dyDescent="0.25">
      <c r="A605" t="s">
        <v>14</v>
      </c>
      <c r="B605" t="s">
        <v>81</v>
      </c>
      <c r="C605" t="s">
        <v>25</v>
      </c>
      <c r="D605">
        <v>557</v>
      </c>
      <c r="E605" s="1">
        <v>43992</v>
      </c>
    </row>
    <row r="606" spans="1:5" x14ac:dyDescent="0.25">
      <c r="A606" t="s">
        <v>14</v>
      </c>
      <c r="B606" t="s">
        <v>86</v>
      </c>
      <c r="C606" t="s">
        <v>25</v>
      </c>
      <c r="D606">
        <v>855</v>
      </c>
      <c r="E606" s="1">
        <v>43992</v>
      </c>
    </row>
    <row r="607" spans="1:5" x14ac:dyDescent="0.25">
      <c r="A607" t="s">
        <v>14</v>
      </c>
      <c r="B607" t="s">
        <v>47</v>
      </c>
      <c r="C607" t="s">
        <v>25</v>
      </c>
      <c r="D607">
        <v>980</v>
      </c>
      <c r="E607" s="1">
        <v>43992</v>
      </c>
    </row>
    <row r="608" spans="1:5" x14ac:dyDescent="0.25">
      <c r="A608" t="s">
        <v>14</v>
      </c>
      <c r="B608" t="s">
        <v>51</v>
      </c>
      <c r="C608" t="s">
        <v>25</v>
      </c>
      <c r="D608">
        <v>1165</v>
      </c>
      <c r="E608" s="1">
        <v>43993</v>
      </c>
    </row>
    <row r="609" spans="1:5" x14ac:dyDescent="0.25">
      <c r="A609" t="s">
        <v>14</v>
      </c>
      <c r="B609" t="s">
        <v>72</v>
      </c>
      <c r="C609" t="s">
        <v>25</v>
      </c>
      <c r="D609">
        <v>1291</v>
      </c>
      <c r="E609" s="1">
        <v>43993</v>
      </c>
    </row>
    <row r="610" spans="1:5" x14ac:dyDescent="0.25">
      <c r="A610" t="s">
        <v>14</v>
      </c>
      <c r="B610" t="s">
        <v>81</v>
      </c>
      <c r="C610" t="s">
        <v>25</v>
      </c>
      <c r="D610">
        <v>1496</v>
      </c>
      <c r="E610" s="1">
        <v>43993</v>
      </c>
    </row>
    <row r="611" spans="1:5" x14ac:dyDescent="0.25">
      <c r="A611" t="s">
        <v>14</v>
      </c>
      <c r="B611" t="s">
        <v>56</v>
      </c>
      <c r="C611" t="s">
        <v>25</v>
      </c>
      <c r="D611">
        <v>13098</v>
      </c>
      <c r="E611" s="1">
        <v>43993</v>
      </c>
    </row>
    <row r="612" spans="1:5" x14ac:dyDescent="0.25">
      <c r="A612" t="s">
        <v>14</v>
      </c>
      <c r="B612" t="s">
        <v>60</v>
      </c>
      <c r="C612" t="s">
        <v>12</v>
      </c>
      <c r="D612">
        <v>1640</v>
      </c>
      <c r="E612" s="1">
        <v>43993</v>
      </c>
    </row>
    <row r="613" spans="1:5" x14ac:dyDescent="0.25">
      <c r="A613" t="s">
        <v>14</v>
      </c>
      <c r="B613" t="s">
        <v>75</v>
      </c>
      <c r="C613" t="s">
        <v>12</v>
      </c>
      <c r="D613">
        <v>1254</v>
      </c>
      <c r="E613" s="1">
        <v>43994</v>
      </c>
    </row>
    <row r="614" spans="1:5" x14ac:dyDescent="0.25">
      <c r="A614" t="s">
        <v>14</v>
      </c>
      <c r="B614" t="s">
        <v>38</v>
      </c>
      <c r="C614" t="s">
        <v>25</v>
      </c>
      <c r="D614">
        <v>1420</v>
      </c>
      <c r="E614" s="1">
        <v>43994</v>
      </c>
    </row>
    <row r="615" spans="1:5" x14ac:dyDescent="0.25">
      <c r="A615" t="s">
        <v>14</v>
      </c>
      <c r="B615" t="s">
        <v>90</v>
      </c>
      <c r="C615" t="s">
        <v>25</v>
      </c>
      <c r="D615">
        <v>1881</v>
      </c>
      <c r="E615" s="1">
        <v>43994</v>
      </c>
    </row>
    <row r="616" spans="1:5" x14ac:dyDescent="0.25">
      <c r="A616" t="s">
        <v>14</v>
      </c>
      <c r="B616" t="s">
        <v>68</v>
      </c>
      <c r="C616" t="s">
        <v>12</v>
      </c>
      <c r="D616">
        <v>12754</v>
      </c>
      <c r="E616" s="1">
        <v>43994</v>
      </c>
    </row>
    <row r="617" spans="1:5" x14ac:dyDescent="0.25">
      <c r="A617" t="s">
        <v>14</v>
      </c>
      <c r="B617" t="s">
        <v>54</v>
      </c>
      <c r="C617" t="s">
        <v>25</v>
      </c>
      <c r="D617">
        <v>660</v>
      </c>
      <c r="E617" s="1">
        <v>43994</v>
      </c>
    </row>
    <row r="618" spans="1:5" x14ac:dyDescent="0.25">
      <c r="A618" t="s">
        <v>14</v>
      </c>
      <c r="B618" t="s">
        <v>85</v>
      </c>
      <c r="C618" t="s">
        <v>25</v>
      </c>
      <c r="D618">
        <v>832</v>
      </c>
      <c r="E618" s="1">
        <v>43994</v>
      </c>
    </row>
    <row r="619" spans="1:5" x14ac:dyDescent="0.25">
      <c r="A619" t="s">
        <v>14</v>
      </c>
      <c r="B619" t="s">
        <v>79</v>
      </c>
      <c r="C619" t="s">
        <v>25</v>
      </c>
      <c r="D619">
        <v>496</v>
      </c>
      <c r="E619" s="1">
        <v>43995</v>
      </c>
    </row>
    <row r="620" spans="1:5" x14ac:dyDescent="0.25">
      <c r="A620" t="s">
        <v>14</v>
      </c>
      <c r="B620" t="s">
        <v>67</v>
      </c>
      <c r="C620" t="s">
        <v>12</v>
      </c>
      <c r="D620">
        <v>933</v>
      </c>
      <c r="E620" s="1">
        <v>43995</v>
      </c>
    </row>
    <row r="621" spans="1:5" x14ac:dyDescent="0.25">
      <c r="A621" t="s">
        <v>14</v>
      </c>
      <c r="B621" t="s">
        <v>44</v>
      </c>
      <c r="C621" t="s">
        <v>25</v>
      </c>
      <c r="D621">
        <v>1008</v>
      </c>
      <c r="E621" s="1">
        <v>43995</v>
      </c>
    </row>
    <row r="622" spans="1:5" x14ac:dyDescent="0.25">
      <c r="A622" t="s">
        <v>14</v>
      </c>
      <c r="B622" t="s">
        <v>59</v>
      </c>
      <c r="C622" t="s">
        <v>25</v>
      </c>
      <c r="D622">
        <v>738</v>
      </c>
      <c r="E622" s="1">
        <v>43996</v>
      </c>
    </row>
    <row r="623" spans="1:5" x14ac:dyDescent="0.25">
      <c r="A623" t="s">
        <v>14</v>
      </c>
      <c r="B623" t="s">
        <v>87</v>
      </c>
      <c r="C623" t="s">
        <v>25</v>
      </c>
      <c r="D623">
        <v>1408</v>
      </c>
      <c r="E623" s="1">
        <v>43996</v>
      </c>
    </row>
    <row r="624" spans="1:5" x14ac:dyDescent="0.25">
      <c r="A624" t="s">
        <v>14</v>
      </c>
      <c r="B624" t="s">
        <v>63</v>
      </c>
      <c r="C624" t="s">
        <v>25</v>
      </c>
      <c r="D624">
        <v>581</v>
      </c>
      <c r="E624" s="1">
        <v>44001</v>
      </c>
    </row>
    <row r="625" spans="1:5" hidden="1" x14ac:dyDescent="0.25">
      <c r="A625" t="s">
        <v>21</v>
      </c>
      <c r="B625" t="s">
        <v>28</v>
      </c>
      <c r="C625" t="s">
        <v>25</v>
      </c>
      <c r="D625">
        <v>11536</v>
      </c>
      <c r="E625" s="1">
        <v>43997</v>
      </c>
    </row>
    <row r="626" spans="1:5" x14ac:dyDescent="0.25">
      <c r="A626" t="s">
        <v>14</v>
      </c>
      <c r="B626" t="s">
        <v>72</v>
      </c>
      <c r="C626" t="s">
        <v>25</v>
      </c>
      <c r="D626">
        <v>1672</v>
      </c>
      <c r="E626" s="1">
        <v>43997</v>
      </c>
    </row>
    <row r="627" spans="1:5" x14ac:dyDescent="0.25">
      <c r="A627" t="s">
        <v>14</v>
      </c>
      <c r="B627" t="s">
        <v>70</v>
      </c>
      <c r="C627" t="s">
        <v>25</v>
      </c>
      <c r="D627">
        <v>1727</v>
      </c>
      <c r="E627" s="1">
        <v>43997</v>
      </c>
    </row>
    <row r="628" spans="1:5" x14ac:dyDescent="0.25">
      <c r="A628" t="s">
        <v>14</v>
      </c>
      <c r="B628" t="s">
        <v>66</v>
      </c>
      <c r="C628" t="s">
        <v>12</v>
      </c>
      <c r="D628">
        <v>12767</v>
      </c>
      <c r="E628" s="1">
        <v>43998</v>
      </c>
    </row>
    <row r="629" spans="1:5" x14ac:dyDescent="0.25">
      <c r="A629" t="s">
        <v>14</v>
      </c>
      <c r="B629" t="s">
        <v>74</v>
      </c>
      <c r="C629" t="s">
        <v>25</v>
      </c>
      <c r="D629">
        <v>1602</v>
      </c>
      <c r="E629" s="1">
        <v>43998</v>
      </c>
    </row>
    <row r="630" spans="1:5" x14ac:dyDescent="0.25">
      <c r="A630" t="s">
        <v>14</v>
      </c>
      <c r="B630" t="s">
        <v>77</v>
      </c>
      <c r="C630" t="s">
        <v>25</v>
      </c>
      <c r="D630">
        <v>514</v>
      </c>
      <c r="E630" s="1">
        <v>43998</v>
      </c>
    </row>
    <row r="631" spans="1:5" x14ac:dyDescent="0.25">
      <c r="A631" t="s">
        <v>14</v>
      </c>
      <c r="B631" t="s">
        <v>82</v>
      </c>
      <c r="C631" t="s">
        <v>25</v>
      </c>
      <c r="D631">
        <v>11100</v>
      </c>
      <c r="E631" s="1">
        <v>43998</v>
      </c>
    </row>
    <row r="632" spans="1:5" x14ac:dyDescent="0.25">
      <c r="A632" t="s">
        <v>14</v>
      </c>
      <c r="B632" t="s">
        <v>86</v>
      </c>
      <c r="C632" t="s">
        <v>25</v>
      </c>
      <c r="D632">
        <v>848</v>
      </c>
      <c r="E632" s="1">
        <v>43999</v>
      </c>
    </row>
    <row r="633" spans="1:5" x14ac:dyDescent="0.25">
      <c r="A633" t="s">
        <v>14</v>
      </c>
      <c r="B633" t="s">
        <v>60</v>
      </c>
      <c r="C633" t="s">
        <v>12</v>
      </c>
      <c r="D633">
        <v>1645</v>
      </c>
      <c r="E633" s="1">
        <v>43999</v>
      </c>
    </row>
    <row r="634" spans="1:5" x14ac:dyDescent="0.25">
      <c r="A634" t="s">
        <v>14</v>
      </c>
      <c r="B634" t="s">
        <v>73</v>
      </c>
      <c r="C634" t="s">
        <v>25</v>
      </c>
      <c r="D634">
        <v>14271</v>
      </c>
      <c r="E634" s="1">
        <v>43999</v>
      </c>
    </row>
    <row r="635" spans="1:5" x14ac:dyDescent="0.25">
      <c r="A635" t="s">
        <v>14</v>
      </c>
      <c r="B635" t="s">
        <v>78</v>
      </c>
      <c r="C635" t="s">
        <v>25</v>
      </c>
      <c r="D635">
        <v>1382</v>
      </c>
      <c r="E635" s="1">
        <v>43999</v>
      </c>
    </row>
    <row r="636" spans="1:5" x14ac:dyDescent="0.25">
      <c r="A636" t="s">
        <v>14</v>
      </c>
      <c r="B636" t="s">
        <v>73</v>
      </c>
      <c r="C636" t="s">
        <v>25</v>
      </c>
      <c r="D636">
        <v>12025</v>
      </c>
      <c r="E636" s="1">
        <v>44000</v>
      </c>
    </row>
    <row r="637" spans="1:5" x14ac:dyDescent="0.25">
      <c r="A637" t="s">
        <v>14</v>
      </c>
      <c r="B637" t="s">
        <v>78</v>
      </c>
      <c r="C637" t="s">
        <v>25</v>
      </c>
      <c r="D637">
        <v>1383</v>
      </c>
      <c r="E637" s="1">
        <v>44000</v>
      </c>
    </row>
    <row r="638" spans="1:5" x14ac:dyDescent="0.25">
      <c r="A638" t="s">
        <v>14</v>
      </c>
      <c r="B638" t="s">
        <v>65</v>
      </c>
      <c r="C638" t="s">
        <v>12</v>
      </c>
      <c r="D638">
        <v>11674</v>
      </c>
      <c r="E638" s="1">
        <v>44000</v>
      </c>
    </row>
    <row r="639" spans="1:5" x14ac:dyDescent="0.25">
      <c r="A639" t="s">
        <v>14</v>
      </c>
      <c r="B639" t="s">
        <v>36</v>
      </c>
      <c r="C639" t="s">
        <v>25</v>
      </c>
      <c r="D639">
        <v>789</v>
      </c>
      <c r="E639" s="1">
        <v>44000</v>
      </c>
    </row>
    <row r="640" spans="1:5" x14ac:dyDescent="0.25">
      <c r="A640" t="s">
        <v>14</v>
      </c>
      <c r="B640" t="s">
        <v>53</v>
      </c>
      <c r="C640" t="s">
        <v>12</v>
      </c>
      <c r="D640">
        <v>1151</v>
      </c>
      <c r="E640" s="1">
        <v>44001</v>
      </c>
    </row>
    <row r="641" spans="1:5" x14ac:dyDescent="0.25">
      <c r="A641" t="s">
        <v>14</v>
      </c>
      <c r="B641" t="s">
        <v>69</v>
      </c>
      <c r="C641" t="s">
        <v>25</v>
      </c>
      <c r="D641">
        <v>1361</v>
      </c>
      <c r="E641" s="1">
        <v>44001</v>
      </c>
    </row>
    <row r="642" spans="1:5" x14ac:dyDescent="0.25">
      <c r="A642" t="s">
        <v>14</v>
      </c>
      <c r="B642" t="s">
        <v>28</v>
      </c>
      <c r="C642" t="s">
        <v>25</v>
      </c>
      <c r="D642">
        <v>12757</v>
      </c>
      <c r="E642" s="1">
        <v>43990</v>
      </c>
    </row>
    <row r="643" spans="1:5" x14ac:dyDescent="0.25">
      <c r="A643" t="s">
        <v>14</v>
      </c>
      <c r="B643" t="s">
        <v>85</v>
      </c>
      <c r="C643" t="s">
        <v>25</v>
      </c>
      <c r="D643">
        <v>833</v>
      </c>
      <c r="E643" s="1">
        <v>44001</v>
      </c>
    </row>
    <row r="644" spans="1:5" x14ac:dyDescent="0.25">
      <c r="A644" t="s">
        <v>14</v>
      </c>
      <c r="B644" t="s">
        <v>76</v>
      </c>
      <c r="C644" t="s">
        <v>25</v>
      </c>
      <c r="D644">
        <v>1226</v>
      </c>
      <c r="E644" s="1">
        <v>44001</v>
      </c>
    </row>
    <row r="645" spans="1:5" x14ac:dyDescent="0.25">
      <c r="A645" t="s">
        <v>14</v>
      </c>
      <c r="B645" t="s">
        <v>28</v>
      </c>
      <c r="C645" t="s">
        <v>25</v>
      </c>
      <c r="D645">
        <v>456</v>
      </c>
      <c r="E645" s="1">
        <v>44002</v>
      </c>
    </row>
    <row r="646" spans="1:5" x14ac:dyDescent="0.25">
      <c r="A646" t="s">
        <v>14</v>
      </c>
      <c r="B646" t="s">
        <v>76</v>
      </c>
      <c r="C646" t="s">
        <v>25</v>
      </c>
      <c r="D646">
        <v>1227</v>
      </c>
      <c r="E646" s="1">
        <v>44002</v>
      </c>
    </row>
    <row r="647" spans="1:5" x14ac:dyDescent="0.25">
      <c r="A647" t="s">
        <v>14</v>
      </c>
      <c r="B647" t="s">
        <v>69</v>
      </c>
      <c r="C647" t="s">
        <v>25</v>
      </c>
      <c r="D647">
        <v>1362</v>
      </c>
      <c r="E647" s="1">
        <v>44002</v>
      </c>
    </row>
    <row r="648" spans="1:5" x14ac:dyDescent="0.25">
      <c r="A648" t="s">
        <v>14</v>
      </c>
      <c r="B648" t="s">
        <v>56</v>
      </c>
      <c r="C648" t="s">
        <v>25</v>
      </c>
      <c r="D648">
        <v>1674</v>
      </c>
      <c r="E648" s="1">
        <v>44002</v>
      </c>
    </row>
    <row r="649" spans="1:5" x14ac:dyDescent="0.25">
      <c r="A649" t="s">
        <v>14</v>
      </c>
      <c r="B649" t="s">
        <v>36</v>
      </c>
      <c r="C649" t="s">
        <v>25</v>
      </c>
      <c r="D649">
        <v>1067</v>
      </c>
      <c r="E649" s="1">
        <v>44002</v>
      </c>
    </row>
    <row r="650" spans="1:5" x14ac:dyDescent="0.25">
      <c r="A650" t="s">
        <v>14</v>
      </c>
      <c r="B650" t="s">
        <v>67</v>
      </c>
      <c r="C650" t="s">
        <v>12</v>
      </c>
      <c r="D650">
        <v>939</v>
      </c>
      <c r="E650" s="1">
        <v>44003</v>
      </c>
    </row>
    <row r="651" spans="1:5" x14ac:dyDescent="0.25">
      <c r="A651" t="s">
        <v>14</v>
      </c>
      <c r="B651" t="s">
        <v>71</v>
      </c>
      <c r="C651" t="s">
        <v>25</v>
      </c>
      <c r="D651">
        <v>1350</v>
      </c>
      <c r="E651" s="1">
        <v>44003</v>
      </c>
    </row>
    <row r="652" spans="1:5" x14ac:dyDescent="0.25">
      <c r="A652" t="s">
        <v>14</v>
      </c>
      <c r="B652" t="s">
        <v>91</v>
      </c>
      <c r="C652" t="s">
        <v>12</v>
      </c>
      <c r="D652">
        <v>915</v>
      </c>
      <c r="E652" s="1">
        <v>44003</v>
      </c>
    </row>
    <row r="653" spans="1:5" x14ac:dyDescent="0.25">
      <c r="A653" t="s">
        <v>14</v>
      </c>
      <c r="B653" t="s">
        <v>54</v>
      </c>
      <c r="C653" t="s">
        <v>25</v>
      </c>
      <c r="D653">
        <v>1849</v>
      </c>
      <c r="E653" s="1">
        <v>44004</v>
      </c>
    </row>
    <row r="654" spans="1:5" x14ac:dyDescent="0.25">
      <c r="A654" t="s">
        <v>14</v>
      </c>
      <c r="B654" t="s">
        <v>23</v>
      </c>
      <c r="C654" t="s">
        <v>12</v>
      </c>
      <c r="D654">
        <v>1447</v>
      </c>
      <c r="E654" s="1">
        <v>44004</v>
      </c>
    </row>
    <row r="655" spans="1:5" x14ac:dyDescent="0.25">
      <c r="A655" t="s">
        <v>14</v>
      </c>
      <c r="B655" t="s">
        <v>70</v>
      </c>
      <c r="C655" t="s">
        <v>25</v>
      </c>
      <c r="D655">
        <v>1728</v>
      </c>
      <c r="E655" s="1">
        <v>44004</v>
      </c>
    </row>
    <row r="656" spans="1:5" x14ac:dyDescent="0.25">
      <c r="A656" t="s">
        <v>14</v>
      </c>
      <c r="B656" t="s">
        <v>43</v>
      </c>
      <c r="C656" t="s">
        <v>25</v>
      </c>
      <c r="D656">
        <v>1506</v>
      </c>
      <c r="E656" s="1">
        <v>44004</v>
      </c>
    </row>
    <row r="657" spans="1:5" x14ac:dyDescent="0.25">
      <c r="A657" t="s">
        <v>14</v>
      </c>
      <c r="B657" t="s">
        <v>77</v>
      </c>
      <c r="C657" t="s">
        <v>25</v>
      </c>
      <c r="D657">
        <v>515</v>
      </c>
      <c r="E657" s="1">
        <v>44005</v>
      </c>
    </row>
    <row r="658" spans="1:5" x14ac:dyDescent="0.25">
      <c r="A658" t="s">
        <v>14</v>
      </c>
      <c r="B658" t="s">
        <v>82</v>
      </c>
      <c r="C658" t="s">
        <v>25</v>
      </c>
      <c r="D658">
        <v>559</v>
      </c>
      <c r="E658" s="1">
        <v>44005</v>
      </c>
    </row>
    <row r="659" spans="1:5" x14ac:dyDescent="0.25">
      <c r="A659" t="s">
        <v>14</v>
      </c>
      <c r="B659" t="s">
        <v>44</v>
      </c>
      <c r="C659" t="s">
        <v>25</v>
      </c>
      <c r="D659">
        <v>1018</v>
      </c>
      <c r="E659" s="1">
        <v>44007</v>
      </c>
    </row>
    <row r="660" spans="1:5" x14ac:dyDescent="0.25">
      <c r="A660" t="s">
        <v>14</v>
      </c>
      <c r="B660" t="s">
        <v>75</v>
      </c>
      <c r="C660" t="s">
        <v>12</v>
      </c>
      <c r="D660">
        <v>1259</v>
      </c>
      <c r="E660" s="1">
        <v>44005</v>
      </c>
    </row>
    <row r="661" spans="1:5" x14ac:dyDescent="0.25">
      <c r="A661" t="s">
        <v>14</v>
      </c>
      <c r="B661" t="s">
        <v>63</v>
      </c>
      <c r="C661" t="s">
        <v>25</v>
      </c>
      <c r="D661">
        <v>577</v>
      </c>
      <c r="E661" s="1">
        <v>44006</v>
      </c>
    </row>
    <row r="662" spans="1:5" x14ac:dyDescent="0.25">
      <c r="A662" t="s">
        <v>14</v>
      </c>
      <c r="B662" t="s">
        <v>87</v>
      </c>
      <c r="C662" t="s">
        <v>25</v>
      </c>
      <c r="D662">
        <v>1398</v>
      </c>
      <c r="E662" s="1">
        <v>44006</v>
      </c>
    </row>
    <row r="663" spans="1:5" x14ac:dyDescent="0.25">
      <c r="A663" t="s">
        <v>14</v>
      </c>
      <c r="B663" t="s">
        <v>91</v>
      </c>
      <c r="C663" t="s">
        <v>12</v>
      </c>
      <c r="D663">
        <v>1834</v>
      </c>
      <c r="E663" s="1">
        <v>44006</v>
      </c>
    </row>
    <row r="664" spans="1:5" x14ac:dyDescent="0.25">
      <c r="A664" t="s">
        <v>14</v>
      </c>
      <c r="B664" t="s">
        <v>79</v>
      </c>
      <c r="C664" t="s">
        <v>25</v>
      </c>
      <c r="D664">
        <v>498</v>
      </c>
      <c r="E664" s="1">
        <v>44006</v>
      </c>
    </row>
    <row r="665" spans="1:5" x14ac:dyDescent="0.25">
      <c r="A665" t="s">
        <v>14</v>
      </c>
      <c r="B665" t="s">
        <v>47</v>
      </c>
      <c r="C665" t="s">
        <v>25</v>
      </c>
      <c r="D665">
        <v>983</v>
      </c>
      <c r="E665" s="1">
        <v>44006</v>
      </c>
    </row>
    <row r="666" spans="1:5" x14ac:dyDescent="0.25">
      <c r="A666" t="s">
        <v>14</v>
      </c>
      <c r="B666" t="s">
        <v>31</v>
      </c>
      <c r="C666" t="s">
        <v>25</v>
      </c>
      <c r="D666">
        <v>1196</v>
      </c>
      <c r="E666" s="1">
        <v>44007</v>
      </c>
    </row>
    <row r="667" spans="1:5" x14ac:dyDescent="0.25">
      <c r="A667" t="s">
        <v>14</v>
      </c>
      <c r="B667" t="s">
        <v>76</v>
      </c>
      <c r="C667" t="s">
        <v>25</v>
      </c>
      <c r="D667">
        <v>1437</v>
      </c>
      <c r="E667" s="1">
        <v>44007</v>
      </c>
    </row>
    <row r="668" spans="1:5" x14ac:dyDescent="0.25">
      <c r="A668" t="s">
        <v>14</v>
      </c>
      <c r="B668" t="s">
        <v>72</v>
      </c>
      <c r="C668" t="s">
        <v>25</v>
      </c>
      <c r="D668">
        <v>1670</v>
      </c>
      <c r="E668" s="1">
        <v>44007</v>
      </c>
    </row>
    <row r="669" spans="1:5" x14ac:dyDescent="0.25">
      <c r="A669" t="s">
        <v>14</v>
      </c>
      <c r="B669" t="s">
        <v>86</v>
      </c>
      <c r="C669" t="s">
        <v>25</v>
      </c>
      <c r="D669">
        <v>860</v>
      </c>
      <c r="E669" s="1">
        <v>44007</v>
      </c>
    </row>
    <row r="670" spans="1:5" x14ac:dyDescent="0.25">
      <c r="A670" t="s">
        <v>14</v>
      </c>
      <c r="B670" t="s">
        <v>51</v>
      </c>
      <c r="C670" t="s">
        <v>25</v>
      </c>
      <c r="D670">
        <v>1164</v>
      </c>
      <c r="E670" s="1">
        <v>44005</v>
      </c>
    </row>
    <row r="671" spans="1:5" hidden="1" x14ac:dyDescent="0.25">
      <c r="A671" t="s">
        <v>21</v>
      </c>
      <c r="B671" t="s">
        <v>92</v>
      </c>
      <c r="C671" t="s">
        <v>12</v>
      </c>
      <c r="D671">
        <v>12391</v>
      </c>
      <c r="E671" s="1">
        <v>44008</v>
      </c>
    </row>
    <row r="672" spans="1:5" x14ac:dyDescent="0.25">
      <c r="A672" t="s">
        <v>14</v>
      </c>
      <c r="B672" t="s">
        <v>59</v>
      </c>
      <c r="C672" t="s">
        <v>25</v>
      </c>
      <c r="D672">
        <v>1789</v>
      </c>
      <c r="E672" s="1">
        <v>44008</v>
      </c>
    </row>
    <row r="673" spans="1:5" x14ac:dyDescent="0.25">
      <c r="A673" t="s">
        <v>14</v>
      </c>
      <c r="B673" t="s">
        <v>81</v>
      </c>
      <c r="C673" t="s">
        <v>25</v>
      </c>
      <c r="D673">
        <v>795</v>
      </c>
      <c r="E673" s="1">
        <v>44008</v>
      </c>
    </row>
    <row r="674" spans="1:5" x14ac:dyDescent="0.25">
      <c r="A674" t="s">
        <v>14</v>
      </c>
      <c r="B674" t="s">
        <v>88</v>
      </c>
      <c r="C674" t="s">
        <v>25</v>
      </c>
      <c r="D674">
        <v>12758</v>
      </c>
      <c r="E674" s="1">
        <v>44008</v>
      </c>
    </row>
    <row r="675" spans="1:5" x14ac:dyDescent="0.25">
      <c r="A675" t="s">
        <v>14</v>
      </c>
      <c r="B675" t="s">
        <v>31</v>
      </c>
      <c r="C675" t="s">
        <v>25</v>
      </c>
      <c r="D675">
        <v>1193</v>
      </c>
      <c r="E675" s="1">
        <v>44008</v>
      </c>
    </row>
    <row r="676" spans="1:5" x14ac:dyDescent="0.25">
      <c r="A676" t="s">
        <v>14</v>
      </c>
      <c r="B676" t="s">
        <v>76</v>
      </c>
      <c r="C676" t="s">
        <v>25</v>
      </c>
      <c r="D676">
        <v>1284</v>
      </c>
      <c r="E676" s="1">
        <v>44008</v>
      </c>
    </row>
    <row r="677" spans="1:5" x14ac:dyDescent="0.25">
      <c r="A677" t="s">
        <v>14</v>
      </c>
      <c r="B677" t="s">
        <v>88</v>
      </c>
      <c r="C677" t="s">
        <v>25</v>
      </c>
      <c r="D677">
        <v>681</v>
      </c>
      <c r="E677" s="1">
        <v>44009</v>
      </c>
    </row>
    <row r="678" spans="1:5" x14ac:dyDescent="0.25">
      <c r="A678" t="s">
        <v>14</v>
      </c>
      <c r="B678" t="s">
        <v>76</v>
      </c>
      <c r="C678" t="s">
        <v>25</v>
      </c>
      <c r="D678">
        <v>1228</v>
      </c>
      <c r="E678" s="1">
        <v>44009</v>
      </c>
    </row>
    <row r="679" spans="1:5" x14ac:dyDescent="0.25">
      <c r="A679" t="s">
        <v>14</v>
      </c>
      <c r="B679" t="s">
        <v>70</v>
      </c>
      <c r="C679" t="s">
        <v>25</v>
      </c>
      <c r="D679">
        <v>1064</v>
      </c>
      <c r="E679" s="1">
        <v>44009</v>
      </c>
    </row>
    <row r="680" spans="1:5" x14ac:dyDescent="0.25">
      <c r="A680" t="s">
        <v>14</v>
      </c>
      <c r="B680" t="s">
        <v>59</v>
      </c>
      <c r="C680" t="s">
        <v>25</v>
      </c>
      <c r="D680">
        <v>737</v>
      </c>
      <c r="E680" s="1">
        <v>44009</v>
      </c>
    </row>
    <row r="681" spans="1:5" x14ac:dyDescent="0.25">
      <c r="A681" t="s">
        <v>14</v>
      </c>
      <c r="B681" t="s">
        <v>36</v>
      </c>
      <c r="C681" t="s">
        <v>25</v>
      </c>
      <c r="D681">
        <v>1068</v>
      </c>
      <c r="E681" s="1">
        <v>44009</v>
      </c>
    </row>
    <row r="682" spans="1:5" x14ac:dyDescent="0.25">
      <c r="A682" t="s">
        <v>14</v>
      </c>
      <c r="B682" t="s">
        <v>92</v>
      </c>
      <c r="C682" t="s">
        <v>12</v>
      </c>
      <c r="D682">
        <v>595</v>
      </c>
      <c r="E682" s="1">
        <v>44010</v>
      </c>
    </row>
    <row r="683" spans="1:5" x14ac:dyDescent="0.25">
      <c r="A683" t="s">
        <v>14</v>
      </c>
      <c r="B683" t="s">
        <v>60</v>
      </c>
      <c r="C683" t="s">
        <v>12</v>
      </c>
      <c r="D683">
        <v>1657</v>
      </c>
      <c r="E683" s="1">
        <v>44010</v>
      </c>
    </row>
    <row r="684" spans="1:5" x14ac:dyDescent="0.25">
      <c r="A684" t="s">
        <v>14</v>
      </c>
      <c r="B684" t="s">
        <v>70</v>
      </c>
      <c r="C684" t="s">
        <v>25</v>
      </c>
      <c r="D684">
        <v>805</v>
      </c>
      <c r="E684" s="1">
        <v>44010</v>
      </c>
    </row>
    <row r="685" spans="1:5" x14ac:dyDescent="0.25">
      <c r="A685" t="s">
        <v>14</v>
      </c>
      <c r="B685" t="s">
        <v>71</v>
      </c>
      <c r="C685" t="s">
        <v>25</v>
      </c>
      <c r="D685">
        <v>1345</v>
      </c>
      <c r="E685" s="1">
        <v>44011</v>
      </c>
    </row>
    <row r="686" spans="1:5" x14ac:dyDescent="0.25">
      <c r="A686" t="s">
        <v>14</v>
      </c>
      <c r="B686" t="s">
        <v>43</v>
      </c>
      <c r="C686" t="s">
        <v>25</v>
      </c>
      <c r="D686">
        <v>1814</v>
      </c>
      <c r="E686" s="1">
        <v>44011</v>
      </c>
    </row>
    <row r="687" spans="1:5" x14ac:dyDescent="0.25">
      <c r="A687" t="s">
        <v>14</v>
      </c>
      <c r="B687" t="s">
        <v>22</v>
      </c>
      <c r="C687" t="s">
        <v>25</v>
      </c>
      <c r="D687">
        <v>754</v>
      </c>
      <c r="E687" s="1">
        <v>44013</v>
      </c>
    </row>
    <row r="688" spans="1:5" x14ac:dyDescent="0.25">
      <c r="A688" t="s">
        <v>14</v>
      </c>
      <c r="B688" t="s">
        <v>70</v>
      </c>
      <c r="C688" t="s">
        <v>25</v>
      </c>
      <c r="D688">
        <v>1729</v>
      </c>
      <c r="E688" s="1">
        <v>44011</v>
      </c>
    </row>
    <row r="689" spans="1:5" x14ac:dyDescent="0.25">
      <c r="A689" t="s">
        <v>14</v>
      </c>
      <c r="B689" t="s">
        <v>82</v>
      </c>
      <c r="C689" t="s">
        <v>25</v>
      </c>
      <c r="D689">
        <v>662</v>
      </c>
      <c r="E689" s="1">
        <v>44012</v>
      </c>
    </row>
    <row r="690" spans="1:5" x14ac:dyDescent="0.25">
      <c r="A690" t="s">
        <v>14</v>
      </c>
      <c r="B690" t="s">
        <v>86</v>
      </c>
      <c r="C690" t="s">
        <v>25</v>
      </c>
      <c r="D690">
        <v>851</v>
      </c>
      <c r="E690" s="1">
        <v>44012</v>
      </c>
    </row>
    <row r="691" spans="1:5" x14ac:dyDescent="0.25">
      <c r="A691" t="s">
        <v>14</v>
      </c>
      <c r="B691" t="s">
        <v>54</v>
      </c>
      <c r="C691" t="s">
        <v>25</v>
      </c>
      <c r="D691">
        <v>1850</v>
      </c>
      <c r="E691" s="1">
        <v>44012</v>
      </c>
    </row>
    <row r="692" spans="1:5" x14ac:dyDescent="0.25">
      <c r="A692" t="s">
        <v>14</v>
      </c>
      <c r="B692" t="s">
        <v>66</v>
      </c>
      <c r="C692" t="s">
        <v>12</v>
      </c>
      <c r="D692">
        <v>1582</v>
      </c>
      <c r="E692" s="1">
        <v>44012</v>
      </c>
    </row>
    <row r="693" spans="1:5" x14ac:dyDescent="0.25">
      <c r="A693" t="s">
        <v>14</v>
      </c>
      <c r="B693" t="s">
        <v>8</v>
      </c>
      <c r="C693" t="s">
        <v>25</v>
      </c>
      <c r="D693">
        <v>613</v>
      </c>
      <c r="E693" s="1">
        <v>44082</v>
      </c>
    </row>
    <row r="694" spans="1:5" x14ac:dyDescent="0.25">
      <c r="A694" t="s">
        <v>14</v>
      </c>
      <c r="B694" t="s">
        <v>84</v>
      </c>
      <c r="C694" t="s">
        <v>12</v>
      </c>
      <c r="D694">
        <v>1317</v>
      </c>
      <c r="E694" s="1">
        <v>44081</v>
      </c>
    </row>
    <row r="695" spans="1:5" x14ac:dyDescent="0.25">
      <c r="A695" t="s">
        <v>14</v>
      </c>
      <c r="B695" t="s">
        <v>91</v>
      </c>
      <c r="C695" t="s">
        <v>12</v>
      </c>
      <c r="D695">
        <v>1099</v>
      </c>
      <c r="E695" s="1">
        <v>44013</v>
      </c>
    </row>
    <row r="696" spans="1:5" x14ac:dyDescent="0.25">
      <c r="A696" t="s">
        <v>14</v>
      </c>
      <c r="B696" t="s">
        <v>79</v>
      </c>
      <c r="C696" t="s">
        <v>25</v>
      </c>
      <c r="D696">
        <v>503</v>
      </c>
      <c r="E696" s="1">
        <v>44013</v>
      </c>
    </row>
    <row r="697" spans="1:5" x14ac:dyDescent="0.25">
      <c r="A697" t="s">
        <v>14</v>
      </c>
      <c r="B697" t="s">
        <v>47</v>
      </c>
      <c r="C697" t="s">
        <v>25</v>
      </c>
      <c r="D697">
        <v>1290</v>
      </c>
      <c r="E697" s="1">
        <v>44013</v>
      </c>
    </row>
    <row r="698" spans="1:5" x14ac:dyDescent="0.25">
      <c r="A698" t="s">
        <v>14</v>
      </c>
      <c r="B698" t="s">
        <v>56</v>
      </c>
      <c r="C698" t="s">
        <v>25</v>
      </c>
      <c r="D698">
        <v>881</v>
      </c>
      <c r="E698" s="1">
        <v>44014</v>
      </c>
    </row>
    <row r="699" spans="1:5" x14ac:dyDescent="0.25">
      <c r="A699" t="s">
        <v>14</v>
      </c>
      <c r="B699" t="s">
        <v>84</v>
      </c>
      <c r="C699" t="s">
        <v>12</v>
      </c>
      <c r="D699">
        <v>1316</v>
      </c>
      <c r="E699" s="1">
        <v>44014</v>
      </c>
    </row>
    <row r="700" spans="1:5" x14ac:dyDescent="0.25">
      <c r="A700" t="s">
        <v>14</v>
      </c>
      <c r="B700" t="s">
        <v>81</v>
      </c>
      <c r="C700" t="s">
        <v>25</v>
      </c>
      <c r="D700">
        <v>1851</v>
      </c>
      <c r="E700" s="1">
        <v>44014</v>
      </c>
    </row>
    <row r="701" spans="1:5" x14ac:dyDescent="0.25">
      <c r="A701" t="s">
        <v>14</v>
      </c>
      <c r="B701" t="s">
        <v>83</v>
      </c>
      <c r="C701" t="s">
        <v>25</v>
      </c>
      <c r="D701">
        <v>769</v>
      </c>
      <c r="E701" s="1">
        <v>44014</v>
      </c>
    </row>
    <row r="702" spans="1:5" x14ac:dyDescent="0.25">
      <c r="A702" t="s">
        <v>14</v>
      </c>
      <c r="B702" t="s">
        <v>51</v>
      </c>
      <c r="C702" t="s">
        <v>25</v>
      </c>
      <c r="D702">
        <v>1182</v>
      </c>
      <c r="E702" s="1">
        <v>44014</v>
      </c>
    </row>
    <row r="703" spans="1:5" x14ac:dyDescent="0.25">
      <c r="A703" t="s">
        <v>14</v>
      </c>
      <c r="B703" t="s">
        <v>59</v>
      </c>
      <c r="C703" t="s">
        <v>25</v>
      </c>
      <c r="D703">
        <v>1815</v>
      </c>
      <c r="E703" s="1">
        <v>44015</v>
      </c>
    </row>
    <row r="704" spans="1:5" x14ac:dyDescent="0.25">
      <c r="A704" t="s">
        <v>14</v>
      </c>
      <c r="B704" t="s">
        <v>75</v>
      </c>
      <c r="C704" t="s">
        <v>12</v>
      </c>
      <c r="D704">
        <v>1724</v>
      </c>
      <c r="E704" s="1">
        <v>44015</v>
      </c>
    </row>
    <row r="705" spans="1:5" x14ac:dyDescent="0.25">
      <c r="A705" t="s">
        <v>14</v>
      </c>
      <c r="B705" t="s">
        <v>77</v>
      </c>
      <c r="C705" t="s">
        <v>25</v>
      </c>
      <c r="D705">
        <v>517</v>
      </c>
      <c r="E705" s="1">
        <v>44015</v>
      </c>
    </row>
    <row r="706" spans="1:5" x14ac:dyDescent="0.25">
      <c r="A706" t="s">
        <v>14</v>
      </c>
      <c r="B706" t="s">
        <v>56</v>
      </c>
      <c r="C706" t="s">
        <v>25</v>
      </c>
      <c r="D706">
        <v>882</v>
      </c>
      <c r="E706" s="1">
        <v>44015</v>
      </c>
    </row>
    <row r="707" spans="1:5" x14ac:dyDescent="0.25">
      <c r="A707" t="s">
        <v>14</v>
      </c>
      <c r="B707" t="s">
        <v>77</v>
      </c>
      <c r="C707" t="s">
        <v>25</v>
      </c>
      <c r="D707">
        <v>518</v>
      </c>
      <c r="E707" s="1">
        <v>44016</v>
      </c>
    </row>
    <row r="708" spans="1:5" x14ac:dyDescent="0.25">
      <c r="A708" t="s">
        <v>14</v>
      </c>
      <c r="B708" t="s">
        <v>56</v>
      </c>
      <c r="C708" t="s">
        <v>25</v>
      </c>
      <c r="D708">
        <v>883</v>
      </c>
      <c r="E708" s="1">
        <v>44016</v>
      </c>
    </row>
    <row r="709" spans="1:5" x14ac:dyDescent="0.25">
      <c r="A709" t="s">
        <v>14</v>
      </c>
      <c r="B709" t="s">
        <v>44</v>
      </c>
      <c r="C709" t="s">
        <v>25</v>
      </c>
      <c r="D709">
        <v>1011</v>
      </c>
      <c r="E709" s="1">
        <v>44016</v>
      </c>
    </row>
    <row r="710" spans="1:5" x14ac:dyDescent="0.25">
      <c r="A710" t="s">
        <v>14</v>
      </c>
      <c r="B710" t="s">
        <v>63</v>
      </c>
      <c r="C710" t="s">
        <v>25</v>
      </c>
      <c r="D710">
        <v>575</v>
      </c>
      <c r="E710" s="1">
        <v>44016</v>
      </c>
    </row>
    <row r="711" spans="1:5" x14ac:dyDescent="0.25">
      <c r="A711" t="s">
        <v>14</v>
      </c>
      <c r="B711" t="s">
        <v>72</v>
      </c>
      <c r="C711" t="s">
        <v>25</v>
      </c>
      <c r="D711">
        <v>1292</v>
      </c>
      <c r="E711" s="1">
        <v>44016</v>
      </c>
    </row>
    <row r="712" spans="1:5" x14ac:dyDescent="0.25">
      <c r="A712" t="s">
        <v>14</v>
      </c>
      <c r="B712" t="s">
        <v>28</v>
      </c>
      <c r="C712" t="s">
        <v>25</v>
      </c>
      <c r="D712">
        <v>755</v>
      </c>
      <c r="E712" s="1">
        <v>44017</v>
      </c>
    </row>
    <row r="713" spans="1:5" x14ac:dyDescent="0.25">
      <c r="A713" t="s">
        <v>14</v>
      </c>
      <c r="B713" t="s">
        <v>53</v>
      </c>
      <c r="C713" t="s">
        <v>12</v>
      </c>
      <c r="D713">
        <v>1140</v>
      </c>
      <c r="E713" s="1">
        <v>44017</v>
      </c>
    </row>
    <row r="714" spans="1:5" x14ac:dyDescent="0.25">
      <c r="A714" t="s">
        <v>14</v>
      </c>
      <c r="B714" t="s">
        <v>28</v>
      </c>
      <c r="C714" t="s">
        <v>25</v>
      </c>
      <c r="D714">
        <v>470</v>
      </c>
      <c r="E714" s="1">
        <v>44018</v>
      </c>
    </row>
    <row r="715" spans="1:5" x14ac:dyDescent="0.25">
      <c r="A715" t="s">
        <v>14</v>
      </c>
      <c r="B715" t="s">
        <v>91</v>
      </c>
      <c r="C715" t="s">
        <v>12</v>
      </c>
      <c r="D715">
        <v>13368</v>
      </c>
      <c r="E715" s="1">
        <v>44018</v>
      </c>
    </row>
    <row r="716" spans="1:5" x14ac:dyDescent="0.25">
      <c r="A716" t="s">
        <v>14</v>
      </c>
      <c r="B716" t="s">
        <v>78</v>
      </c>
      <c r="C716" t="s">
        <v>25</v>
      </c>
      <c r="D716">
        <v>1385</v>
      </c>
      <c r="E716" s="1">
        <v>44018</v>
      </c>
    </row>
    <row r="717" spans="1:5" x14ac:dyDescent="0.25">
      <c r="A717" t="s">
        <v>14</v>
      </c>
      <c r="B717" t="s">
        <v>70</v>
      </c>
      <c r="C717" t="s">
        <v>25</v>
      </c>
      <c r="D717">
        <v>1730</v>
      </c>
      <c r="E717" s="1">
        <v>44018</v>
      </c>
    </row>
    <row r="718" spans="1:5" x14ac:dyDescent="0.25">
      <c r="A718" t="s">
        <v>14</v>
      </c>
      <c r="B718" t="s">
        <v>71</v>
      </c>
      <c r="C718" t="s">
        <v>25</v>
      </c>
      <c r="D718">
        <v>1346</v>
      </c>
      <c r="E718" s="1">
        <v>44019</v>
      </c>
    </row>
    <row r="719" spans="1:5" x14ac:dyDescent="0.25">
      <c r="A719" t="s">
        <v>14</v>
      </c>
      <c r="B719" t="s">
        <v>43</v>
      </c>
      <c r="C719" t="s">
        <v>25</v>
      </c>
      <c r="D719">
        <v>1502</v>
      </c>
      <c r="E719" s="1">
        <v>44019</v>
      </c>
    </row>
    <row r="720" spans="1:5" x14ac:dyDescent="0.25">
      <c r="A720" t="s">
        <v>14</v>
      </c>
      <c r="B720" t="s">
        <v>82</v>
      </c>
      <c r="C720" t="s">
        <v>25</v>
      </c>
      <c r="D720">
        <v>798</v>
      </c>
      <c r="E720" s="1">
        <v>44019</v>
      </c>
    </row>
    <row r="721" spans="1:5" x14ac:dyDescent="0.25">
      <c r="A721" t="s">
        <v>14</v>
      </c>
      <c r="B721" t="s">
        <v>60</v>
      </c>
      <c r="C721" t="s">
        <v>12</v>
      </c>
      <c r="D721">
        <v>1449</v>
      </c>
      <c r="E721" s="1">
        <v>44019</v>
      </c>
    </row>
    <row r="722" spans="1:5" x14ac:dyDescent="0.25">
      <c r="A722" t="s">
        <v>14</v>
      </c>
      <c r="B722" t="s">
        <v>8</v>
      </c>
      <c r="C722" t="s">
        <v>25</v>
      </c>
      <c r="D722">
        <v>11493</v>
      </c>
      <c r="E722" s="1">
        <v>44020</v>
      </c>
    </row>
    <row r="723" spans="1:5" x14ac:dyDescent="0.25">
      <c r="A723" t="s">
        <v>14</v>
      </c>
      <c r="B723" t="s">
        <v>36</v>
      </c>
      <c r="C723" t="s">
        <v>25</v>
      </c>
      <c r="D723">
        <v>796</v>
      </c>
      <c r="E723" s="1">
        <v>44020</v>
      </c>
    </row>
    <row r="724" spans="1:5" x14ac:dyDescent="0.25">
      <c r="A724" t="s">
        <v>14</v>
      </c>
      <c r="B724" t="s">
        <v>81</v>
      </c>
      <c r="C724" t="s">
        <v>25</v>
      </c>
      <c r="D724">
        <v>493</v>
      </c>
      <c r="E724" s="1">
        <v>44020</v>
      </c>
    </row>
    <row r="725" spans="1:5" x14ac:dyDescent="0.25">
      <c r="A725" t="s">
        <v>14</v>
      </c>
      <c r="B725" t="s">
        <v>79</v>
      </c>
      <c r="C725" t="s">
        <v>25</v>
      </c>
      <c r="D725">
        <v>1079</v>
      </c>
      <c r="E725" s="1">
        <v>44020</v>
      </c>
    </row>
    <row r="726" spans="1:5" x14ac:dyDescent="0.25">
      <c r="A726" t="s">
        <v>14</v>
      </c>
      <c r="B726" t="s">
        <v>47</v>
      </c>
      <c r="C726" t="s">
        <v>25</v>
      </c>
      <c r="D726">
        <v>986</v>
      </c>
      <c r="E726" s="1">
        <v>44020</v>
      </c>
    </row>
    <row r="727" spans="1:5" x14ac:dyDescent="0.25">
      <c r="A727" t="s">
        <v>14</v>
      </c>
      <c r="B727" t="s">
        <v>63</v>
      </c>
      <c r="C727" t="s">
        <v>25</v>
      </c>
      <c r="D727">
        <v>1671</v>
      </c>
      <c r="E727" s="1">
        <v>44021</v>
      </c>
    </row>
    <row r="728" spans="1:5" x14ac:dyDescent="0.25">
      <c r="A728" t="s">
        <v>14</v>
      </c>
      <c r="B728" t="s">
        <v>59</v>
      </c>
      <c r="C728" t="s">
        <v>25</v>
      </c>
      <c r="D728">
        <v>739</v>
      </c>
      <c r="E728" s="1">
        <v>44021</v>
      </c>
    </row>
    <row r="729" spans="1:5" x14ac:dyDescent="0.25">
      <c r="A729" t="s">
        <v>14</v>
      </c>
      <c r="B729" t="s">
        <v>76</v>
      </c>
      <c r="C729" t="s">
        <v>25</v>
      </c>
      <c r="D729">
        <v>1229</v>
      </c>
      <c r="E729" s="1">
        <v>44021</v>
      </c>
    </row>
    <row r="730" spans="1:5" x14ac:dyDescent="0.25">
      <c r="A730" t="s">
        <v>14</v>
      </c>
      <c r="B730" t="s">
        <v>83</v>
      </c>
      <c r="C730" t="s">
        <v>25</v>
      </c>
      <c r="D730">
        <v>1426</v>
      </c>
      <c r="E730" s="1">
        <v>44021</v>
      </c>
    </row>
    <row r="731" spans="1:5" x14ac:dyDescent="0.25">
      <c r="A731" t="s">
        <v>14</v>
      </c>
      <c r="B731" t="s">
        <v>51</v>
      </c>
      <c r="C731" t="s">
        <v>25</v>
      </c>
      <c r="D731">
        <v>10182</v>
      </c>
      <c r="E731" s="1">
        <v>44021</v>
      </c>
    </row>
    <row r="732" spans="1:5" x14ac:dyDescent="0.25">
      <c r="A732" t="s">
        <v>14</v>
      </c>
      <c r="B732" t="s">
        <v>55</v>
      </c>
      <c r="C732" t="s">
        <v>25</v>
      </c>
      <c r="D732">
        <v>442</v>
      </c>
      <c r="E732" s="1">
        <v>44022</v>
      </c>
    </row>
    <row r="733" spans="1:5" x14ac:dyDescent="0.25">
      <c r="A733" t="s">
        <v>14</v>
      </c>
      <c r="B733" t="s">
        <v>76</v>
      </c>
      <c r="C733" t="s">
        <v>25</v>
      </c>
      <c r="D733">
        <v>1230</v>
      </c>
      <c r="E733" s="1">
        <v>44022</v>
      </c>
    </row>
    <row r="734" spans="1:5" x14ac:dyDescent="0.25">
      <c r="A734" t="s">
        <v>14</v>
      </c>
      <c r="B734" t="s">
        <v>90</v>
      </c>
      <c r="C734" t="s">
        <v>25</v>
      </c>
      <c r="D734">
        <v>1883</v>
      </c>
      <c r="E734" s="1">
        <v>44022</v>
      </c>
    </row>
    <row r="735" spans="1:5" x14ac:dyDescent="0.25">
      <c r="A735" t="s">
        <v>14</v>
      </c>
      <c r="B735" t="s">
        <v>54</v>
      </c>
      <c r="C735" t="s">
        <v>25</v>
      </c>
      <c r="D735">
        <v>663</v>
      </c>
      <c r="E735" s="1">
        <v>44022</v>
      </c>
    </row>
    <row r="736" spans="1:5" x14ac:dyDescent="0.25">
      <c r="A736" t="s">
        <v>14</v>
      </c>
      <c r="B736" t="s">
        <v>88</v>
      </c>
      <c r="C736" t="s">
        <v>25</v>
      </c>
      <c r="D736">
        <v>682</v>
      </c>
      <c r="E736" s="1">
        <v>44022</v>
      </c>
    </row>
    <row r="737" spans="1:5" x14ac:dyDescent="0.25">
      <c r="A737" t="s">
        <v>14</v>
      </c>
      <c r="B737" t="s">
        <v>55</v>
      </c>
      <c r="C737" t="s">
        <v>25</v>
      </c>
      <c r="D737">
        <v>434</v>
      </c>
      <c r="E737" s="1">
        <v>44023</v>
      </c>
    </row>
    <row r="738" spans="1:5" x14ac:dyDescent="0.25">
      <c r="A738" t="s">
        <v>14</v>
      </c>
      <c r="B738" t="s">
        <v>88</v>
      </c>
      <c r="C738" t="s">
        <v>25</v>
      </c>
      <c r="D738">
        <v>683</v>
      </c>
      <c r="E738" s="1">
        <v>44023</v>
      </c>
    </row>
    <row r="739" spans="1:5" x14ac:dyDescent="0.25">
      <c r="A739" t="s">
        <v>14</v>
      </c>
      <c r="B739" t="s">
        <v>86</v>
      </c>
      <c r="C739" t="s">
        <v>25</v>
      </c>
      <c r="D739">
        <v>868</v>
      </c>
      <c r="E739" s="1">
        <v>44023</v>
      </c>
    </row>
    <row r="740" spans="1:5" x14ac:dyDescent="0.25">
      <c r="A740" t="s">
        <v>14</v>
      </c>
      <c r="B740" t="s">
        <v>87</v>
      </c>
      <c r="C740" t="s">
        <v>25</v>
      </c>
      <c r="D740">
        <v>1400</v>
      </c>
      <c r="E740" s="1">
        <v>44023</v>
      </c>
    </row>
    <row r="741" spans="1:5" x14ac:dyDescent="0.25">
      <c r="A741" t="s">
        <v>14</v>
      </c>
      <c r="B741" t="s">
        <v>84</v>
      </c>
      <c r="C741" t="s">
        <v>12</v>
      </c>
      <c r="D741">
        <v>1320</v>
      </c>
      <c r="E741" s="1">
        <v>44024</v>
      </c>
    </row>
    <row r="742" spans="1:5" x14ac:dyDescent="0.25">
      <c r="A742" t="s">
        <v>14</v>
      </c>
      <c r="B742" t="s">
        <v>23</v>
      </c>
      <c r="C742" t="s">
        <v>12</v>
      </c>
      <c r="D742">
        <v>1750</v>
      </c>
      <c r="E742" s="1">
        <v>44033</v>
      </c>
    </row>
    <row r="743" spans="1:5" x14ac:dyDescent="0.25">
      <c r="A743" t="s">
        <v>14</v>
      </c>
      <c r="B743" t="s">
        <v>66</v>
      </c>
      <c r="C743" t="s">
        <v>12</v>
      </c>
      <c r="D743">
        <v>1570</v>
      </c>
      <c r="E743" s="1">
        <v>44024</v>
      </c>
    </row>
    <row r="744" spans="1:5" x14ac:dyDescent="0.25">
      <c r="A744" t="s">
        <v>14</v>
      </c>
      <c r="B744" t="s">
        <v>28</v>
      </c>
      <c r="C744" t="s">
        <v>25</v>
      </c>
      <c r="D744">
        <v>475</v>
      </c>
      <c r="E744" s="1">
        <v>44025</v>
      </c>
    </row>
    <row r="745" spans="1:5" hidden="1" x14ac:dyDescent="0.25">
      <c r="A745" t="s">
        <v>21</v>
      </c>
      <c r="B745" t="s">
        <v>48</v>
      </c>
      <c r="C745" t="s">
        <v>12</v>
      </c>
      <c r="D745">
        <v>14280</v>
      </c>
      <c r="E745" s="1">
        <v>43852</v>
      </c>
    </row>
    <row r="746" spans="1:5" x14ac:dyDescent="0.25">
      <c r="A746" t="s">
        <v>14</v>
      </c>
      <c r="B746" t="s">
        <v>70</v>
      </c>
      <c r="C746" t="s">
        <v>25</v>
      </c>
      <c r="D746">
        <v>1731</v>
      </c>
      <c r="E746" s="1">
        <v>44025</v>
      </c>
    </row>
    <row r="747" spans="1:5" x14ac:dyDescent="0.25">
      <c r="A747" t="s">
        <v>14</v>
      </c>
      <c r="B747" t="s">
        <v>43</v>
      </c>
      <c r="C747" t="s">
        <v>25</v>
      </c>
      <c r="D747">
        <v>1823</v>
      </c>
      <c r="E747" s="1">
        <v>44025</v>
      </c>
    </row>
    <row r="748" spans="1:5" x14ac:dyDescent="0.25">
      <c r="A748" t="s">
        <v>14</v>
      </c>
      <c r="B748" t="s">
        <v>79</v>
      </c>
      <c r="C748" t="s">
        <v>25</v>
      </c>
      <c r="D748">
        <v>12762</v>
      </c>
      <c r="E748" s="1">
        <v>44026</v>
      </c>
    </row>
    <row r="749" spans="1:5" x14ac:dyDescent="0.25">
      <c r="A749" t="s">
        <v>14</v>
      </c>
      <c r="B749" t="s">
        <v>77</v>
      </c>
      <c r="C749" t="s">
        <v>25</v>
      </c>
      <c r="D749">
        <v>520</v>
      </c>
      <c r="E749" s="1">
        <v>44026</v>
      </c>
    </row>
    <row r="750" spans="1:5" x14ac:dyDescent="0.25">
      <c r="A750" t="s">
        <v>14</v>
      </c>
      <c r="B750" t="s">
        <v>74</v>
      </c>
      <c r="C750" t="s">
        <v>25</v>
      </c>
      <c r="D750">
        <v>1606</v>
      </c>
      <c r="E750" s="1">
        <v>44088</v>
      </c>
    </row>
    <row r="751" spans="1:5" x14ac:dyDescent="0.25">
      <c r="A751" t="s">
        <v>14</v>
      </c>
      <c r="B751" t="s">
        <v>91</v>
      </c>
      <c r="C751" t="s">
        <v>12</v>
      </c>
      <c r="D751">
        <v>1837</v>
      </c>
      <c r="E751" s="1">
        <v>44028</v>
      </c>
    </row>
    <row r="752" spans="1:5" x14ac:dyDescent="0.25">
      <c r="A752" t="s">
        <v>14</v>
      </c>
      <c r="B752" t="s">
        <v>8</v>
      </c>
      <c r="C752" t="s">
        <v>25</v>
      </c>
      <c r="D752">
        <v>610</v>
      </c>
      <c r="E752" s="1">
        <v>44027</v>
      </c>
    </row>
    <row r="753" spans="1:5" x14ac:dyDescent="0.25">
      <c r="A753" t="s">
        <v>14</v>
      </c>
      <c r="B753" t="s">
        <v>36</v>
      </c>
      <c r="C753" t="s">
        <v>25</v>
      </c>
      <c r="D753">
        <v>801</v>
      </c>
      <c r="E753" s="1">
        <v>44027</v>
      </c>
    </row>
    <row r="754" spans="1:5" x14ac:dyDescent="0.25">
      <c r="A754" t="s">
        <v>14</v>
      </c>
      <c r="B754" t="s">
        <v>60</v>
      </c>
      <c r="C754" t="s">
        <v>12</v>
      </c>
      <c r="D754">
        <v>1875</v>
      </c>
      <c r="E754" s="1">
        <v>44027</v>
      </c>
    </row>
    <row r="755" spans="1:5" x14ac:dyDescent="0.25">
      <c r="A755" t="s">
        <v>14</v>
      </c>
      <c r="B755" t="s">
        <v>45</v>
      </c>
      <c r="C755" t="s">
        <v>12</v>
      </c>
      <c r="D755">
        <v>1427</v>
      </c>
      <c r="E755" s="1">
        <v>43958</v>
      </c>
    </row>
    <row r="756" spans="1:5" x14ac:dyDescent="0.25">
      <c r="A756" t="s">
        <v>14</v>
      </c>
      <c r="B756" t="s">
        <v>81</v>
      </c>
      <c r="C756" t="s">
        <v>25</v>
      </c>
      <c r="D756">
        <v>1847</v>
      </c>
      <c r="E756" s="1">
        <v>44027</v>
      </c>
    </row>
    <row r="757" spans="1:5" x14ac:dyDescent="0.25">
      <c r="A757" t="s">
        <v>14</v>
      </c>
      <c r="B757" t="s">
        <v>54</v>
      </c>
      <c r="C757" t="s">
        <v>25</v>
      </c>
      <c r="D757">
        <v>565</v>
      </c>
      <c r="E757" s="1">
        <v>44028</v>
      </c>
    </row>
    <row r="758" spans="1:5" x14ac:dyDescent="0.25">
      <c r="A758" t="s">
        <v>14</v>
      </c>
      <c r="B758" t="s">
        <v>86</v>
      </c>
      <c r="C758" t="s">
        <v>25</v>
      </c>
      <c r="D758">
        <v>854</v>
      </c>
      <c r="E758" s="1">
        <v>44028</v>
      </c>
    </row>
    <row r="759" spans="1:5" x14ac:dyDescent="0.25">
      <c r="A759" t="s">
        <v>14</v>
      </c>
      <c r="B759" t="s">
        <v>44</v>
      </c>
      <c r="C759" t="s">
        <v>25</v>
      </c>
      <c r="D759">
        <v>1009</v>
      </c>
      <c r="E759" s="1">
        <v>44028</v>
      </c>
    </row>
    <row r="760" spans="1:5" x14ac:dyDescent="0.25">
      <c r="A760" t="s">
        <v>14</v>
      </c>
      <c r="B760" t="s">
        <v>59</v>
      </c>
      <c r="C760" t="s">
        <v>25</v>
      </c>
      <c r="D760">
        <v>717</v>
      </c>
      <c r="E760" s="1">
        <v>44030</v>
      </c>
    </row>
    <row r="761" spans="1:5" x14ac:dyDescent="0.25">
      <c r="A761" t="s">
        <v>14</v>
      </c>
      <c r="B761" t="s">
        <v>83</v>
      </c>
      <c r="C761" t="s">
        <v>25</v>
      </c>
      <c r="D761">
        <v>1678</v>
      </c>
      <c r="E761" s="1">
        <v>44028</v>
      </c>
    </row>
    <row r="762" spans="1:5" x14ac:dyDescent="0.25">
      <c r="A762" t="s">
        <v>14</v>
      </c>
      <c r="B762" t="s">
        <v>56</v>
      </c>
      <c r="C762" t="s">
        <v>25</v>
      </c>
      <c r="D762">
        <v>905</v>
      </c>
      <c r="E762" s="1">
        <v>44029</v>
      </c>
    </row>
    <row r="763" spans="1:5" x14ac:dyDescent="0.25">
      <c r="A763" t="s">
        <v>14</v>
      </c>
      <c r="B763" t="s">
        <v>51</v>
      </c>
      <c r="C763" t="s">
        <v>25</v>
      </c>
      <c r="D763">
        <v>1167</v>
      </c>
      <c r="E763" s="1">
        <v>44029</v>
      </c>
    </row>
    <row r="764" spans="1:5" x14ac:dyDescent="0.25">
      <c r="A764" t="s">
        <v>14</v>
      </c>
      <c r="B764" t="s">
        <v>72</v>
      </c>
      <c r="C764" t="s">
        <v>25</v>
      </c>
      <c r="D764">
        <v>1289</v>
      </c>
      <c r="E764" s="1">
        <v>44029</v>
      </c>
    </row>
    <row r="765" spans="1:5" x14ac:dyDescent="0.25">
      <c r="A765" t="s">
        <v>14</v>
      </c>
      <c r="B765" t="s">
        <v>86</v>
      </c>
      <c r="C765" t="s">
        <v>25</v>
      </c>
      <c r="D765">
        <v>857</v>
      </c>
      <c r="E765" s="1">
        <v>44029</v>
      </c>
    </row>
    <row r="766" spans="1:5" x14ac:dyDescent="0.25">
      <c r="A766" t="s">
        <v>14</v>
      </c>
      <c r="B766" t="s">
        <v>76</v>
      </c>
      <c r="C766" t="s">
        <v>25</v>
      </c>
      <c r="D766">
        <v>1232</v>
      </c>
      <c r="E766" s="1">
        <v>44029</v>
      </c>
    </row>
    <row r="767" spans="1:5" x14ac:dyDescent="0.25">
      <c r="A767" t="s">
        <v>14</v>
      </c>
      <c r="B767" t="s">
        <v>71</v>
      </c>
      <c r="C767" t="s">
        <v>25</v>
      </c>
      <c r="D767">
        <v>1347</v>
      </c>
      <c r="E767" s="1">
        <v>44029</v>
      </c>
    </row>
    <row r="768" spans="1:5" x14ac:dyDescent="0.25">
      <c r="A768" t="s">
        <v>14</v>
      </c>
      <c r="B768" t="s">
        <v>76</v>
      </c>
      <c r="C768" t="s">
        <v>25</v>
      </c>
      <c r="D768">
        <v>1233</v>
      </c>
      <c r="E768" s="1">
        <v>44030</v>
      </c>
    </row>
    <row r="769" spans="1:5" x14ac:dyDescent="0.25">
      <c r="A769" t="s">
        <v>14</v>
      </c>
      <c r="B769" t="s">
        <v>78</v>
      </c>
      <c r="C769" t="s">
        <v>25</v>
      </c>
      <c r="D769">
        <v>1386</v>
      </c>
      <c r="E769" s="1">
        <v>44030</v>
      </c>
    </row>
    <row r="770" spans="1:5" x14ac:dyDescent="0.25">
      <c r="A770" t="s">
        <v>14</v>
      </c>
      <c r="B770" t="s">
        <v>56</v>
      </c>
      <c r="C770" t="s">
        <v>25</v>
      </c>
      <c r="D770">
        <v>904</v>
      </c>
      <c r="E770" s="1">
        <v>44030</v>
      </c>
    </row>
    <row r="771" spans="1:5" x14ac:dyDescent="0.25">
      <c r="A771" t="s">
        <v>14</v>
      </c>
      <c r="B771" t="s">
        <v>36</v>
      </c>
      <c r="C771" t="s">
        <v>25</v>
      </c>
      <c r="D771">
        <v>1073</v>
      </c>
      <c r="E771" s="1">
        <v>44076</v>
      </c>
    </row>
    <row r="772" spans="1:5" x14ac:dyDescent="0.25">
      <c r="A772" t="s">
        <v>14</v>
      </c>
      <c r="B772" t="s">
        <v>75</v>
      </c>
      <c r="C772" t="s">
        <v>12</v>
      </c>
      <c r="D772">
        <v>1256</v>
      </c>
      <c r="E772" s="1">
        <v>44031</v>
      </c>
    </row>
    <row r="773" spans="1:5" x14ac:dyDescent="0.25">
      <c r="A773" t="s">
        <v>14</v>
      </c>
      <c r="B773" t="s">
        <v>69</v>
      </c>
      <c r="C773" t="s">
        <v>25</v>
      </c>
      <c r="D773">
        <v>10140</v>
      </c>
      <c r="E773" s="1">
        <v>44031</v>
      </c>
    </row>
    <row r="774" spans="1:5" x14ac:dyDescent="0.25">
      <c r="A774" t="s">
        <v>14</v>
      </c>
      <c r="B774" t="s">
        <v>66</v>
      </c>
      <c r="C774" t="s">
        <v>12</v>
      </c>
      <c r="D774">
        <v>1571</v>
      </c>
      <c r="E774" s="1">
        <v>44031</v>
      </c>
    </row>
    <row r="775" spans="1:5" x14ac:dyDescent="0.25">
      <c r="A775" t="s">
        <v>14</v>
      </c>
      <c r="B775" t="s">
        <v>28</v>
      </c>
      <c r="C775" t="s">
        <v>25</v>
      </c>
      <c r="D775">
        <v>477</v>
      </c>
      <c r="E775" s="1">
        <v>44032</v>
      </c>
    </row>
    <row r="776" spans="1:5" hidden="1" x14ac:dyDescent="0.25">
      <c r="A776" t="s">
        <v>21</v>
      </c>
      <c r="B776" t="s">
        <v>92</v>
      </c>
      <c r="C776" t="s">
        <v>12</v>
      </c>
      <c r="D776">
        <v>13737</v>
      </c>
      <c r="E776" s="1">
        <v>44032</v>
      </c>
    </row>
    <row r="777" spans="1:5" x14ac:dyDescent="0.25">
      <c r="A777" t="s">
        <v>14</v>
      </c>
      <c r="B777" t="s">
        <v>77</v>
      </c>
      <c r="C777" t="s">
        <v>25</v>
      </c>
      <c r="D777">
        <v>519</v>
      </c>
      <c r="E777" s="1">
        <v>44032</v>
      </c>
    </row>
    <row r="778" spans="1:5" x14ac:dyDescent="0.25">
      <c r="A778" t="s">
        <v>14</v>
      </c>
      <c r="B778" t="s">
        <v>70</v>
      </c>
      <c r="C778" t="s">
        <v>25</v>
      </c>
      <c r="D778">
        <v>10026</v>
      </c>
      <c r="E778" s="1">
        <v>44032</v>
      </c>
    </row>
    <row r="779" spans="1:5" x14ac:dyDescent="0.25">
      <c r="A779" t="s">
        <v>14</v>
      </c>
      <c r="B779" t="s">
        <v>65</v>
      </c>
      <c r="C779" t="s">
        <v>25</v>
      </c>
      <c r="D779">
        <v>11888</v>
      </c>
      <c r="E779" s="1">
        <v>44047</v>
      </c>
    </row>
    <row r="780" spans="1:5" x14ac:dyDescent="0.25">
      <c r="A780" t="s">
        <v>14</v>
      </c>
      <c r="B780" t="s">
        <v>22</v>
      </c>
      <c r="C780" t="s">
        <v>25</v>
      </c>
      <c r="D780">
        <v>756</v>
      </c>
      <c r="E780" s="1">
        <v>44033</v>
      </c>
    </row>
    <row r="781" spans="1:5" x14ac:dyDescent="0.25">
      <c r="A781" t="s">
        <v>14</v>
      </c>
      <c r="B781" t="s">
        <v>73</v>
      </c>
      <c r="C781" t="s">
        <v>25</v>
      </c>
      <c r="D781">
        <v>11873</v>
      </c>
      <c r="E781" s="1">
        <v>44033</v>
      </c>
    </row>
    <row r="782" spans="1:5" x14ac:dyDescent="0.25">
      <c r="A782" t="s">
        <v>14</v>
      </c>
      <c r="B782" t="s">
        <v>79</v>
      </c>
      <c r="C782" t="s">
        <v>25</v>
      </c>
      <c r="D782">
        <v>500</v>
      </c>
      <c r="E782" s="1">
        <v>44034</v>
      </c>
    </row>
    <row r="783" spans="1:5" x14ac:dyDescent="0.25">
      <c r="A783" t="s">
        <v>14</v>
      </c>
      <c r="B783" t="s">
        <v>8</v>
      </c>
      <c r="C783" t="s">
        <v>25</v>
      </c>
      <c r="D783">
        <v>612</v>
      </c>
      <c r="E783" s="1">
        <v>44034</v>
      </c>
    </row>
    <row r="784" spans="1:5" x14ac:dyDescent="0.25">
      <c r="A784" t="s">
        <v>14</v>
      </c>
      <c r="B784" t="s">
        <v>36</v>
      </c>
      <c r="C784" t="s">
        <v>25</v>
      </c>
      <c r="D784">
        <v>1075</v>
      </c>
      <c r="E784" s="1">
        <v>44034</v>
      </c>
    </row>
    <row r="785" spans="1:5" x14ac:dyDescent="0.25">
      <c r="A785" t="s">
        <v>14</v>
      </c>
      <c r="B785" t="s">
        <v>44</v>
      </c>
      <c r="C785" t="s">
        <v>25</v>
      </c>
      <c r="D785">
        <v>1010</v>
      </c>
      <c r="E785" s="1">
        <v>44034</v>
      </c>
    </row>
    <row r="786" spans="1:5" x14ac:dyDescent="0.25">
      <c r="A786" t="s">
        <v>14</v>
      </c>
      <c r="B786" t="s">
        <v>38</v>
      </c>
      <c r="C786" t="s">
        <v>25</v>
      </c>
      <c r="D786">
        <v>1424</v>
      </c>
      <c r="E786" s="1">
        <v>44034</v>
      </c>
    </row>
    <row r="787" spans="1:5" x14ac:dyDescent="0.25">
      <c r="A787" t="s">
        <v>14</v>
      </c>
      <c r="B787" t="s">
        <v>38</v>
      </c>
      <c r="C787" t="s">
        <v>25</v>
      </c>
      <c r="D787">
        <v>1425</v>
      </c>
      <c r="E787" s="1">
        <v>44035</v>
      </c>
    </row>
    <row r="788" spans="1:5" x14ac:dyDescent="0.25">
      <c r="A788" t="s">
        <v>14</v>
      </c>
      <c r="B788" t="s">
        <v>91</v>
      </c>
      <c r="C788" t="s">
        <v>12</v>
      </c>
      <c r="D788">
        <v>1845</v>
      </c>
      <c r="E788" s="1">
        <v>44035</v>
      </c>
    </row>
    <row r="789" spans="1:5" x14ac:dyDescent="0.25">
      <c r="A789" t="s">
        <v>14</v>
      </c>
      <c r="B789" t="s">
        <v>81</v>
      </c>
      <c r="C789" t="s">
        <v>25</v>
      </c>
      <c r="D789">
        <v>1874</v>
      </c>
      <c r="E789" s="1">
        <v>44035</v>
      </c>
    </row>
    <row r="790" spans="1:5" x14ac:dyDescent="0.25">
      <c r="A790" t="s">
        <v>14</v>
      </c>
      <c r="B790" t="s">
        <v>59</v>
      </c>
      <c r="C790" t="s">
        <v>25</v>
      </c>
      <c r="D790">
        <v>722</v>
      </c>
      <c r="E790" s="1">
        <v>44035</v>
      </c>
    </row>
    <row r="791" spans="1:5" x14ac:dyDescent="0.25">
      <c r="A791" t="s">
        <v>14</v>
      </c>
      <c r="B791" t="s">
        <v>51</v>
      </c>
      <c r="C791" t="s">
        <v>25</v>
      </c>
      <c r="D791">
        <v>1166</v>
      </c>
      <c r="E791" s="1">
        <v>44035</v>
      </c>
    </row>
    <row r="792" spans="1:5" x14ac:dyDescent="0.25">
      <c r="A792" t="s">
        <v>14</v>
      </c>
      <c r="B792" t="s">
        <v>55</v>
      </c>
      <c r="C792" t="s">
        <v>25</v>
      </c>
      <c r="D792">
        <v>429</v>
      </c>
      <c r="E792" s="1">
        <v>44036</v>
      </c>
    </row>
    <row r="793" spans="1:5" x14ac:dyDescent="0.25">
      <c r="A793" t="s">
        <v>14</v>
      </c>
      <c r="B793" t="s">
        <v>74</v>
      </c>
      <c r="C793" t="s">
        <v>25</v>
      </c>
      <c r="D793">
        <v>1603</v>
      </c>
      <c r="E793" s="1">
        <v>44036</v>
      </c>
    </row>
    <row r="794" spans="1:5" x14ac:dyDescent="0.25">
      <c r="A794" t="s">
        <v>14</v>
      </c>
      <c r="B794" t="s">
        <v>60</v>
      </c>
      <c r="C794" t="s">
        <v>12</v>
      </c>
      <c r="D794">
        <v>1445</v>
      </c>
      <c r="E794" s="1">
        <v>44036</v>
      </c>
    </row>
    <row r="795" spans="1:5" x14ac:dyDescent="0.25">
      <c r="A795" t="s">
        <v>14</v>
      </c>
      <c r="B795" t="s">
        <v>54</v>
      </c>
      <c r="C795" t="s">
        <v>25</v>
      </c>
      <c r="D795">
        <v>664</v>
      </c>
      <c r="E795" s="1">
        <v>44036</v>
      </c>
    </row>
    <row r="796" spans="1:5" x14ac:dyDescent="0.25">
      <c r="A796" t="s">
        <v>14</v>
      </c>
      <c r="B796" t="s">
        <v>76</v>
      </c>
      <c r="C796" t="s">
        <v>25</v>
      </c>
      <c r="D796">
        <v>10033</v>
      </c>
      <c r="E796" s="1">
        <v>44036</v>
      </c>
    </row>
    <row r="797" spans="1:5" x14ac:dyDescent="0.25">
      <c r="A797" t="s">
        <v>14</v>
      </c>
      <c r="B797" t="s">
        <v>90</v>
      </c>
      <c r="C797" t="s">
        <v>25</v>
      </c>
      <c r="D797">
        <v>12764</v>
      </c>
      <c r="E797" s="1">
        <v>44036</v>
      </c>
    </row>
    <row r="798" spans="1:5" x14ac:dyDescent="0.25">
      <c r="A798" t="s">
        <v>14</v>
      </c>
      <c r="B798" t="s">
        <v>31</v>
      </c>
      <c r="C798" t="s">
        <v>25</v>
      </c>
      <c r="D798">
        <v>1195</v>
      </c>
      <c r="E798" s="1">
        <v>44037</v>
      </c>
    </row>
    <row r="799" spans="1:5" x14ac:dyDescent="0.25">
      <c r="A799" t="s">
        <v>14</v>
      </c>
      <c r="B799" t="s">
        <v>76</v>
      </c>
      <c r="C799" t="s">
        <v>25</v>
      </c>
      <c r="D799">
        <v>1224</v>
      </c>
      <c r="E799" s="1">
        <v>44037</v>
      </c>
    </row>
    <row r="800" spans="1:5" x14ac:dyDescent="0.25">
      <c r="A800" t="s">
        <v>14</v>
      </c>
      <c r="B800" t="s">
        <v>90</v>
      </c>
      <c r="C800" t="s">
        <v>25</v>
      </c>
      <c r="D800">
        <v>1891</v>
      </c>
      <c r="E800" s="1">
        <v>44037</v>
      </c>
    </row>
    <row r="801" spans="1:5" x14ac:dyDescent="0.25">
      <c r="A801" t="s">
        <v>14</v>
      </c>
      <c r="B801" t="s">
        <v>36</v>
      </c>
      <c r="C801" t="s">
        <v>25</v>
      </c>
      <c r="D801">
        <v>10357</v>
      </c>
      <c r="E801" s="1">
        <v>44037</v>
      </c>
    </row>
    <row r="802" spans="1:5" x14ac:dyDescent="0.25">
      <c r="A802" t="s">
        <v>14</v>
      </c>
      <c r="B802" t="s">
        <v>87</v>
      </c>
      <c r="C802" t="s">
        <v>25</v>
      </c>
      <c r="D802">
        <v>1401</v>
      </c>
      <c r="E802" s="1">
        <v>44037</v>
      </c>
    </row>
    <row r="803" spans="1:5" x14ac:dyDescent="0.25">
      <c r="A803" t="s">
        <v>14</v>
      </c>
      <c r="B803" t="s">
        <v>63</v>
      </c>
      <c r="C803" t="s">
        <v>25</v>
      </c>
      <c r="D803">
        <v>576</v>
      </c>
      <c r="E803" s="1">
        <v>43979</v>
      </c>
    </row>
    <row r="804" spans="1:5" x14ac:dyDescent="0.25">
      <c r="A804" t="s">
        <v>14</v>
      </c>
      <c r="B804" t="s">
        <v>71</v>
      </c>
      <c r="C804" t="s">
        <v>25</v>
      </c>
      <c r="D804">
        <v>1354</v>
      </c>
      <c r="E804" s="1">
        <v>44038</v>
      </c>
    </row>
    <row r="805" spans="1:5" x14ac:dyDescent="0.25">
      <c r="A805" t="s">
        <v>14</v>
      </c>
      <c r="B805" t="s">
        <v>60</v>
      </c>
      <c r="C805" t="s">
        <v>12</v>
      </c>
      <c r="D805">
        <v>1448</v>
      </c>
      <c r="E805" s="1">
        <v>44038</v>
      </c>
    </row>
    <row r="806" spans="1:5" x14ac:dyDescent="0.25">
      <c r="A806" t="s">
        <v>14</v>
      </c>
      <c r="B806" t="s">
        <v>28</v>
      </c>
      <c r="C806" t="s">
        <v>25</v>
      </c>
      <c r="D806">
        <v>454</v>
      </c>
      <c r="E806" s="1">
        <v>44039</v>
      </c>
    </row>
    <row r="807" spans="1:5" x14ac:dyDescent="0.25">
      <c r="A807" t="s">
        <v>14</v>
      </c>
      <c r="B807" t="s">
        <v>75</v>
      </c>
      <c r="C807" t="s">
        <v>12</v>
      </c>
      <c r="D807">
        <v>1273</v>
      </c>
      <c r="E807" s="1">
        <v>44039</v>
      </c>
    </row>
    <row r="808" spans="1:5" x14ac:dyDescent="0.25">
      <c r="A808" t="s">
        <v>14</v>
      </c>
      <c r="B808" t="s">
        <v>70</v>
      </c>
      <c r="C808" t="s">
        <v>25</v>
      </c>
      <c r="D808">
        <v>1732</v>
      </c>
      <c r="E808" s="1">
        <v>44039</v>
      </c>
    </row>
    <row r="809" spans="1:5" x14ac:dyDescent="0.25">
      <c r="A809" t="s">
        <v>14</v>
      </c>
      <c r="B809" t="s">
        <v>43</v>
      </c>
      <c r="C809" t="s">
        <v>25</v>
      </c>
      <c r="D809">
        <v>13370</v>
      </c>
      <c r="E809" s="1">
        <v>44039</v>
      </c>
    </row>
    <row r="810" spans="1:5" x14ac:dyDescent="0.25">
      <c r="A810" t="s">
        <v>14</v>
      </c>
      <c r="B810" t="s">
        <v>77</v>
      </c>
      <c r="C810" t="s">
        <v>25</v>
      </c>
      <c r="D810">
        <v>521</v>
      </c>
      <c r="E810" s="1">
        <v>44040</v>
      </c>
    </row>
    <row r="811" spans="1:5" x14ac:dyDescent="0.25">
      <c r="A811" t="s">
        <v>14</v>
      </c>
      <c r="B811" t="s">
        <v>81</v>
      </c>
      <c r="C811" t="s">
        <v>25</v>
      </c>
      <c r="D811">
        <v>1856</v>
      </c>
      <c r="E811" s="1">
        <v>44040</v>
      </c>
    </row>
    <row r="812" spans="1:5" hidden="1" x14ac:dyDescent="0.25">
      <c r="A812" t="s">
        <v>21</v>
      </c>
      <c r="B812" t="s">
        <v>84</v>
      </c>
      <c r="C812" t="s">
        <v>12</v>
      </c>
      <c r="D812">
        <v>11612</v>
      </c>
      <c r="E812" s="1">
        <v>44040</v>
      </c>
    </row>
    <row r="813" spans="1:5" x14ac:dyDescent="0.25">
      <c r="A813" t="s">
        <v>14</v>
      </c>
      <c r="B813" t="s">
        <v>91</v>
      </c>
      <c r="C813" t="s">
        <v>12</v>
      </c>
      <c r="D813">
        <v>1063</v>
      </c>
      <c r="E813" s="1">
        <v>44040</v>
      </c>
    </row>
    <row r="814" spans="1:5" hidden="1" x14ac:dyDescent="0.25">
      <c r="A814" t="s">
        <v>21</v>
      </c>
      <c r="B814" t="s">
        <v>84</v>
      </c>
      <c r="C814" t="s">
        <v>12</v>
      </c>
      <c r="D814">
        <v>1518</v>
      </c>
      <c r="E814" s="1">
        <v>44041</v>
      </c>
    </row>
    <row r="815" spans="1:5" x14ac:dyDescent="0.25">
      <c r="A815" t="s">
        <v>14</v>
      </c>
      <c r="B815" t="s">
        <v>69</v>
      </c>
      <c r="C815" t="s">
        <v>25</v>
      </c>
      <c r="D815">
        <v>1374</v>
      </c>
      <c r="E815" s="1">
        <v>44041</v>
      </c>
    </row>
    <row r="816" spans="1:5" x14ac:dyDescent="0.25">
      <c r="A816" t="s">
        <v>14</v>
      </c>
      <c r="B816" t="s">
        <v>44</v>
      </c>
      <c r="C816" t="s">
        <v>25</v>
      </c>
      <c r="D816">
        <v>1012</v>
      </c>
      <c r="E816" s="1">
        <v>44041</v>
      </c>
    </row>
    <row r="817" spans="1:5" x14ac:dyDescent="0.25">
      <c r="A817" t="s">
        <v>14</v>
      </c>
      <c r="B817" t="s">
        <v>38</v>
      </c>
      <c r="C817" t="s">
        <v>25</v>
      </c>
      <c r="D817">
        <v>770</v>
      </c>
      <c r="E817" s="1">
        <v>44041</v>
      </c>
    </row>
    <row r="818" spans="1:5" x14ac:dyDescent="0.25">
      <c r="A818" t="s">
        <v>14</v>
      </c>
      <c r="B818" t="s">
        <v>72</v>
      </c>
      <c r="C818" t="s">
        <v>25</v>
      </c>
      <c r="D818">
        <v>1147</v>
      </c>
      <c r="E818" s="1">
        <v>44042</v>
      </c>
    </row>
    <row r="819" spans="1:5" x14ac:dyDescent="0.25">
      <c r="A819" t="s">
        <v>14</v>
      </c>
      <c r="B819" t="s">
        <v>66</v>
      </c>
      <c r="C819" t="s">
        <v>12</v>
      </c>
      <c r="D819">
        <v>1573</v>
      </c>
      <c r="E819" s="1">
        <v>44042</v>
      </c>
    </row>
    <row r="820" spans="1:5" x14ac:dyDescent="0.25">
      <c r="A820" t="s">
        <v>14</v>
      </c>
      <c r="B820" t="s">
        <v>83</v>
      </c>
      <c r="C820" t="s">
        <v>25</v>
      </c>
      <c r="D820">
        <v>1415</v>
      </c>
      <c r="E820" s="1">
        <v>44042</v>
      </c>
    </row>
    <row r="821" spans="1:5" x14ac:dyDescent="0.25">
      <c r="A821" t="s">
        <v>14</v>
      </c>
      <c r="B821" t="s">
        <v>65</v>
      </c>
      <c r="C821" t="s">
        <v>25</v>
      </c>
      <c r="D821">
        <v>11604</v>
      </c>
      <c r="E821" s="1">
        <v>44042</v>
      </c>
    </row>
    <row r="822" spans="1:5" x14ac:dyDescent="0.25">
      <c r="A822" t="s">
        <v>14</v>
      </c>
      <c r="B822" t="s">
        <v>64</v>
      </c>
      <c r="C822" t="s">
        <v>12</v>
      </c>
      <c r="D822">
        <v>485</v>
      </c>
      <c r="E822" s="1">
        <v>44043</v>
      </c>
    </row>
    <row r="823" spans="1:5" x14ac:dyDescent="0.25">
      <c r="A823" t="s">
        <v>14</v>
      </c>
      <c r="B823" t="s">
        <v>74</v>
      </c>
      <c r="C823" t="s">
        <v>25</v>
      </c>
      <c r="D823">
        <v>1604</v>
      </c>
      <c r="E823" s="1">
        <v>44050</v>
      </c>
    </row>
    <row r="824" spans="1:5" x14ac:dyDescent="0.25">
      <c r="A824" t="s">
        <v>14</v>
      </c>
      <c r="B824" t="s">
        <v>79</v>
      </c>
      <c r="C824" t="s">
        <v>25</v>
      </c>
      <c r="D824">
        <v>12765</v>
      </c>
      <c r="E824" s="1">
        <v>44043</v>
      </c>
    </row>
    <row r="825" spans="1:5" x14ac:dyDescent="0.25">
      <c r="A825" t="s">
        <v>14</v>
      </c>
      <c r="B825" t="s">
        <v>22</v>
      </c>
      <c r="C825" t="s">
        <v>25</v>
      </c>
      <c r="D825">
        <v>752</v>
      </c>
      <c r="E825" s="1">
        <v>44043</v>
      </c>
    </row>
    <row r="826" spans="1:5" x14ac:dyDescent="0.25">
      <c r="A826" t="s">
        <v>14</v>
      </c>
      <c r="B826" t="s">
        <v>76</v>
      </c>
      <c r="C826" t="s">
        <v>25</v>
      </c>
      <c r="D826">
        <v>1234</v>
      </c>
      <c r="E826" s="1">
        <v>44043</v>
      </c>
    </row>
    <row r="827" spans="1:5" x14ac:dyDescent="0.25">
      <c r="A827" t="s">
        <v>14</v>
      </c>
      <c r="B827" t="s">
        <v>59</v>
      </c>
      <c r="C827" t="s">
        <v>25</v>
      </c>
      <c r="D827">
        <v>721</v>
      </c>
      <c r="E827" s="1">
        <v>44044</v>
      </c>
    </row>
    <row r="828" spans="1:5" x14ac:dyDescent="0.25">
      <c r="A828" t="s">
        <v>14</v>
      </c>
      <c r="B828" t="s">
        <v>76</v>
      </c>
      <c r="C828" t="s">
        <v>25</v>
      </c>
      <c r="D828">
        <v>1235</v>
      </c>
      <c r="E828" s="1">
        <v>44044</v>
      </c>
    </row>
    <row r="829" spans="1:5" x14ac:dyDescent="0.25">
      <c r="A829" t="s">
        <v>14</v>
      </c>
      <c r="B829" t="s">
        <v>74</v>
      </c>
      <c r="C829" t="s">
        <v>25</v>
      </c>
      <c r="D829">
        <v>1605</v>
      </c>
      <c r="E829" s="1">
        <v>44044</v>
      </c>
    </row>
    <row r="830" spans="1:5" x14ac:dyDescent="0.25">
      <c r="A830" t="s">
        <v>14</v>
      </c>
      <c r="B830" t="s">
        <v>86</v>
      </c>
      <c r="C830" t="s">
        <v>25</v>
      </c>
      <c r="D830">
        <v>869</v>
      </c>
      <c r="E830" s="1">
        <v>44044</v>
      </c>
    </row>
    <row r="831" spans="1:5" x14ac:dyDescent="0.25">
      <c r="A831" t="s">
        <v>14</v>
      </c>
      <c r="B831" t="s">
        <v>36</v>
      </c>
      <c r="C831" t="s">
        <v>25</v>
      </c>
      <c r="D831">
        <v>1831</v>
      </c>
      <c r="E831" s="1">
        <v>44044</v>
      </c>
    </row>
    <row r="832" spans="1:5" x14ac:dyDescent="0.25">
      <c r="A832" t="s">
        <v>14</v>
      </c>
      <c r="B832" t="s">
        <v>54</v>
      </c>
      <c r="C832" t="s">
        <v>25</v>
      </c>
      <c r="D832">
        <v>1450</v>
      </c>
      <c r="E832" s="1">
        <v>44054</v>
      </c>
    </row>
    <row r="833" spans="1:5" x14ac:dyDescent="0.25">
      <c r="A833" t="s">
        <v>14</v>
      </c>
      <c r="B833" t="s">
        <v>88</v>
      </c>
      <c r="C833" t="s">
        <v>25</v>
      </c>
      <c r="D833">
        <v>688</v>
      </c>
      <c r="E833" s="1">
        <v>44045</v>
      </c>
    </row>
    <row r="834" spans="1:5" x14ac:dyDescent="0.25">
      <c r="A834" t="s">
        <v>14</v>
      </c>
      <c r="B834" t="s">
        <v>53</v>
      </c>
      <c r="C834" t="s">
        <v>12</v>
      </c>
      <c r="D834">
        <v>1132</v>
      </c>
      <c r="E834" s="1">
        <v>44045</v>
      </c>
    </row>
    <row r="835" spans="1:5" hidden="1" x14ac:dyDescent="0.25">
      <c r="A835" t="s">
        <v>21</v>
      </c>
      <c r="B835" t="s">
        <v>59</v>
      </c>
      <c r="C835" t="s">
        <v>12</v>
      </c>
      <c r="D835">
        <v>13736</v>
      </c>
      <c r="E835" s="1">
        <v>43844</v>
      </c>
    </row>
    <row r="836" spans="1:5" x14ac:dyDescent="0.25">
      <c r="A836" t="s">
        <v>14</v>
      </c>
      <c r="B836" t="s">
        <v>78</v>
      </c>
      <c r="C836" t="s">
        <v>25</v>
      </c>
      <c r="D836">
        <v>1387</v>
      </c>
      <c r="E836" s="1">
        <v>44046</v>
      </c>
    </row>
    <row r="837" spans="1:5" x14ac:dyDescent="0.25">
      <c r="A837" t="s">
        <v>14</v>
      </c>
      <c r="B837" t="s">
        <v>63</v>
      </c>
      <c r="C837" t="s">
        <v>25</v>
      </c>
      <c r="D837">
        <v>579</v>
      </c>
      <c r="E837" s="1">
        <v>44046</v>
      </c>
    </row>
    <row r="838" spans="1:5" x14ac:dyDescent="0.25">
      <c r="A838" t="s">
        <v>14</v>
      </c>
      <c r="B838" t="s">
        <v>70</v>
      </c>
      <c r="C838" t="s">
        <v>25</v>
      </c>
      <c r="D838">
        <v>1734</v>
      </c>
      <c r="E838" s="1">
        <v>44046</v>
      </c>
    </row>
    <row r="839" spans="1:5" x14ac:dyDescent="0.25">
      <c r="A839" t="s">
        <v>14</v>
      </c>
      <c r="B839" t="s">
        <v>8</v>
      </c>
      <c r="C839" t="s">
        <v>25</v>
      </c>
      <c r="D839">
        <v>614</v>
      </c>
      <c r="E839" s="1">
        <v>44047</v>
      </c>
    </row>
    <row r="840" spans="1:5" hidden="1" x14ac:dyDescent="0.25">
      <c r="A840" t="s">
        <v>21</v>
      </c>
      <c r="B840" t="s">
        <v>72</v>
      </c>
      <c r="C840" t="s">
        <v>25</v>
      </c>
      <c r="D840">
        <v>14275</v>
      </c>
      <c r="E840" s="1">
        <v>44033</v>
      </c>
    </row>
    <row r="841" spans="1:5" x14ac:dyDescent="0.25">
      <c r="A841" t="s">
        <v>14</v>
      </c>
      <c r="B841" t="s">
        <v>73</v>
      </c>
      <c r="C841" t="s">
        <v>25</v>
      </c>
      <c r="D841">
        <v>13728</v>
      </c>
      <c r="E841" s="1">
        <v>44077</v>
      </c>
    </row>
    <row r="842" spans="1:5" hidden="1" x14ac:dyDescent="0.25">
      <c r="A842" t="s">
        <v>21</v>
      </c>
      <c r="B842" t="s">
        <v>72</v>
      </c>
      <c r="C842" t="s">
        <v>25</v>
      </c>
      <c r="D842">
        <v>13372</v>
      </c>
      <c r="E842" s="1">
        <v>44047</v>
      </c>
    </row>
    <row r="843" spans="1:5" x14ac:dyDescent="0.25">
      <c r="A843" t="s">
        <v>14</v>
      </c>
      <c r="B843" t="s">
        <v>79</v>
      </c>
      <c r="C843" t="s">
        <v>25</v>
      </c>
      <c r="D843">
        <v>501</v>
      </c>
      <c r="E843" s="1">
        <v>44048</v>
      </c>
    </row>
    <row r="844" spans="1:5" x14ac:dyDescent="0.25">
      <c r="A844" t="s">
        <v>14</v>
      </c>
      <c r="B844" t="s">
        <v>82</v>
      </c>
      <c r="C844" t="s">
        <v>25</v>
      </c>
      <c r="D844">
        <v>562</v>
      </c>
      <c r="E844" s="1">
        <v>44048</v>
      </c>
    </row>
    <row r="845" spans="1:5" x14ac:dyDescent="0.25">
      <c r="A845" t="s">
        <v>14</v>
      </c>
      <c r="B845" t="s">
        <v>71</v>
      </c>
      <c r="C845" t="s">
        <v>25</v>
      </c>
      <c r="D845">
        <v>1348</v>
      </c>
      <c r="E845" s="1">
        <v>44048</v>
      </c>
    </row>
    <row r="846" spans="1:5" x14ac:dyDescent="0.25">
      <c r="A846" t="s">
        <v>14</v>
      </c>
      <c r="B846" t="s">
        <v>47</v>
      </c>
      <c r="C846" t="s">
        <v>25</v>
      </c>
      <c r="D846">
        <v>985</v>
      </c>
      <c r="E846" s="1">
        <v>44048</v>
      </c>
    </row>
    <row r="847" spans="1:5" x14ac:dyDescent="0.25">
      <c r="A847" t="s">
        <v>14</v>
      </c>
      <c r="B847" t="s">
        <v>81</v>
      </c>
      <c r="C847" t="s">
        <v>25</v>
      </c>
      <c r="D847">
        <v>1876</v>
      </c>
      <c r="E847" s="1">
        <v>44048</v>
      </c>
    </row>
    <row r="848" spans="1:5" x14ac:dyDescent="0.25">
      <c r="A848" t="s">
        <v>14</v>
      </c>
      <c r="B848" t="s">
        <v>82</v>
      </c>
      <c r="C848" t="s">
        <v>25</v>
      </c>
      <c r="D848">
        <v>561</v>
      </c>
      <c r="E848" s="1">
        <v>44049</v>
      </c>
    </row>
    <row r="849" spans="1:5" x14ac:dyDescent="0.25">
      <c r="A849" t="s">
        <v>14</v>
      </c>
      <c r="B849" t="s">
        <v>56</v>
      </c>
      <c r="C849" t="s">
        <v>25</v>
      </c>
      <c r="D849">
        <v>886</v>
      </c>
      <c r="E849" s="1">
        <v>44049</v>
      </c>
    </row>
    <row r="850" spans="1:5" x14ac:dyDescent="0.25">
      <c r="A850" t="s">
        <v>14</v>
      </c>
      <c r="B850" t="s">
        <v>81</v>
      </c>
      <c r="C850" t="s">
        <v>25</v>
      </c>
      <c r="D850">
        <v>1637</v>
      </c>
      <c r="E850" s="1">
        <v>44049</v>
      </c>
    </row>
    <row r="851" spans="1:5" x14ac:dyDescent="0.25">
      <c r="A851" t="s">
        <v>14</v>
      </c>
      <c r="B851" t="s">
        <v>31</v>
      </c>
      <c r="C851" t="s">
        <v>25</v>
      </c>
      <c r="D851">
        <v>1215</v>
      </c>
      <c r="E851" s="1">
        <v>44049</v>
      </c>
    </row>
    <row r="852" spans="1:5" x14ac:dyDescent="0.25">
      <c r="A852" t="s">
        <v>14</v>
      </c>
      <c r="B852" t="s">
        <v>38</v>
      </c>
      <c r="C852" t="s">
        <v>25</v>
      </c>
      <c r="D852">
        <v>12766</v>
      </c>
      <c r="E852" s="1">
        <v>44049</v>
      </c>
    </row>
    <row r="853" spans="1:5" x14ac:dyDescent="0.25">
      <c r="A853" t="s">
        <v>14</v>
      </c>
      <c r="B853" t="s">
        <v>43</v>
      </c>
      <c r="C853" t="s">
        <v>25</v>
      </c>
      <c r="D853">
        <v>1028</v>
      </c>
      <c r="E853" s="1">
        <v>44027</v>
      </c>
    </row>
    <row r="854" spans="1:5" x14ac:dyDescent="0.25">
      <c r="A854" t="s">
        <v>14</v>
      </c>
      <c r="B854" t="s">
        <v>82</v>
      </c>
      <c r="C854" t="s">
        <v>25</v>
      </c>
      <c r="D854">
        <v>544</v>
      </c>
      <c r="E854" s="1">
        <v>44050</v>
      </c>
    </row>
    <row r="855" spans="1:5" x14ac:dyDescent="0.25">
      <c r="A855" t="s">
        <v>14</v>
      </c>
      <c r="B855" t="s">
        <v>22</v>
      </c>
      <c r="C855" t="s">
        <v>25</v>
      </c>
      <c r="D855">
        <v>749</v>
      </c>
      <c r="E855" s="1">
        <v>44050</v>
      </c>
    </row>
    <row r="856" spans="1:5" x14ac:dyDescent="0.25">
      <c r="A856" t="s">
        <v>14</v>
      </c>
      <c r="B856" t="s">
        <v>43</v>
      </c>
      <c r="C856" t="s">
        <v>25</v>
      </c>
      <c r="D856">
        <v>797</v>
      </c>
      <c r="E856" s="1">
        <v>44043</v>
      </c>
    </row>
    <row r="857" spans="1:5" x14ac:dyDescent="0.25">
      <c r="A857" t="s">
        <v>14</v>
      </c>
      <c r="B857" t="s">
        <v>56</v>
      </c>
      <c r="C857" t="s">
        <v>25</v>
      </c>
      <c r="D857">
        <v>884</v>
      </c>
      <c r="E857" s="1">
        <v>44050</v>
      </c>
    </row>
    <row r="858" spans="1:5" x14ac:dyDescent="0.25">
      <c r="A858" t="s">
        <v>14</v>
      </c>
      <c r="B858" t="s">
        <v>76</v>
      </c>
      <c r="C858" t="s">
        <v>25</v>
      </c>
      <c r="D858">
        <v>1236</v>
      </c>
      <c r="E858" s="1">
        <v>44050</v>
      </c>
    </row>
    <row r="859" spans="1:5" x14ac:dyDescent="0.25">
      <c r="A859" t="s">
        <v>14</v>
      </c>
      <c r="B859" t="s">
        <v>55</v>
      </c>
      <c r="C859" t="s">
        <v>25</v>
      </c>
      <c r="D859">
        <v>443</v>
      </c>
      <c r="E859" s="1">
        <v>44051</v>
      </c>
    </row>
    <row r="860" spans="1:5" x14ac:dyDescent="0.25">
      <c r="A860" t="s">
        <v>14</v>
      </c>
      <c r="B860" t="s">
        <v>69</v>
      </c>
      <c r="C860" t="s">
        <v>25</v>
      </c>
      <c r="D860">
        <v>1368</v>
      </c>
      <c r="E860" s="1">
        <v>44051</v>
      </c>
    </row>
    <row r="861" spans="1:5" x14ac:dyDescent="0.25">
      <c r="A861" t="s">
        <v>14</v>
      </c>
      <c r="B861" t="s">
        <v>28</v>
      </c>
      <c r="C861" t="s">
        <v>25</v>
      </c>
      <c r="D861">
        <v>457</v>
      </c>
      <c r="E861" s="1">
        <v>44051</v>
      </c>
    </row>
    <row r="862" spans="1:5" x14ac:dyDescent="0.25">
      <c r="A862" t="s">
        <v>14</v>
      </c>
      <c r="B862" t="s">
        <v>36</v>
      </c>
      <c r="C862" t="s">
        <v>25</v>
      </c>
      <c r="D862">
        <v>1550</v>
      </c>
      <c r="E862" s="1">
        <v>44051</v>
      </c>
    </row>
    <row r="863" spans="1:5" x14ac:dyDescent="0.25">
      <c r="A863" t="s">
        <v>14</v>
      </c>
      <c r="B863" t="s">
        <v>44</v>
      </c>
      <c r="C863" t="s">
        <v>25</v>
      </c>
      <c r="D863">
        <v>10387</v>
      </c>
      <c r="E863" s="1">
        <v>44052</v>
      </c>
    </row>
    <row r="864" spans="1:5" x14ac:dyDescent="0.25">
      <c r="A864" t="s">
        <v>14</v>
      </c>
      <c r="B864" t="s">
        <v>70</v>
      </c>
      <c r="C864" t="s">
        <v>25</v>
      </c>
      <c r="D864">
        <v>1070</v>
      </c>
      <c r="E864" s="1">
        <v>44052</v>
      </c>
    </row>
    <row r="865" spans="1:5" x14ac:dyDescent="0.25">
      <c r="A865" t="s">
        <v>14</v>
      </c>
      <c r="B865" t="s">
        <v>28</v>
      </c>
      <c r="C865" t="s">
        <v>25</v>
      </c>
      <c r="D865">
        <v>476</v>
      </c>
      <c r="E865" s="1">
        <v>44053</v>
      </c>
    </row>
    <row r="866" spans="1:5" x14ac:dyDescent="0.25">
      <c r="A866" t="s">
        <v>14</v>
      </c>
      <c r="B866" t="s">
        <v>43</v>
      </c>
      <c r="C866" t="s">
        <v>25</v>
      </c>
      <c r="D866">
        <v>803</v>
      </c>
      <c r="E866" s="1">
        <v>44053</v>
      </c>
    </row>
    <row r="867" spans="1:5" hidden="1" x14ac:dyDescent="0.25">
      <c r="A867" t="s">
        <v>21</v>
      </c>
      <c r="B867" t="s">
        <v>78</v>
      </c>
      <c r="C867" t="s">
        <v>25</v>
      </c>
      <c r="D867">
        <v>12389</v>
      </c>
      <c r="E867" s="1">
        <v>44053</v>
      </c>
    </row>
    <row r="868" spans="1:5" x14ac:dyDescent="0.25">
      <c r="A868" t="s">
        <v>14</v>
      </c>
      <c r="B868" t="s">
        <v>70</v>
      </c>
      <c r="C868" t="s">
        <v>25</v>
      </c>
      <c r="D868">
        <v>1735</v>
      </c>
      <c r="E868" s="1">
        <v>44053</v>
      </c>
    </row>
    <row r="869" spans="1:5" x14ac:dyDescent="0.25">
      <c r="A869" t="s">
        <v>14</v>
      </c>
      <c r="B869" t="s">
        <v>43</v>
      </c>
      <c r="C869" t="s">
        <v>25</v>
      </c>
      <c r="D869">
        <v>11889</v>
      </c>
      <c r="E869" s="1">
        <v>43959</v>
      </c>
    </row>
    <row r="870" spans="1:5" x14ac:dyDescent="0.25">
      <c r="A870" t="s">
        <v>14</v>
      </c>
      <c r="B870" t="s">
        <v>72</v>
      </c>
      <c r="C870" t="s">
        <v>25</v>
      </c>
      <c r="D870">
        <v>1301</v>
      </c>
      <c r="E870" s="1">
        <v>44054</v>
      </c>
    </row>
    <row r="871" spans="1:5" x14ac:dyDescent="0.25">
      <c r="A871" t="s">
        <v>14</v>
      </c>
      <c r="B871" t="s">
        <v>77</v>
      </c>
      <c r="C871" t="s">
        <v>25</v>
      </c>
      <c r="D871">
        <v>522</v>
      </c>
      <c r="E871" s="1">
        <v>44055</v>
      </c>
    </row>
    <row r="872" spans="1:5" x14ac:dyDescent="0.25">
      <c r="A872" t="s">
        <v>14</v>
      </c>
      <c r="B872" t="s">
        <v>75</v>
      </c>
      <c r="C872" t="s">
        <v>12</v>
      </c>
      <c r="D872">
        <v>1265</v>
      </c>
      <c r="E872" s="1">
        <v>43941</v>
      </c>
    </row>
    <row r="873" spans="1:5" x14ac:dyDescent="0.25">
      <c r="A873" t="s">
        <v>14</v>
      </c>
      <c r="B873" t="s">
        <v>87</v>
      </c>
      <c r="C873" t="s">
        <v>25</v>
      </c>
      <c r="D873">
        <v>1402</v>
      </c>
      <c r="E873" s="1">
        <v>44055</v>
      </c>
    </row>
    <row r="874" spans="1:5" x14ac:dyDescent="0.25">
      <c r="A874" t="s">
        <v>14</v>
      </c>
      <c r="B874" t="s">
        <v>79</v>
      </c>
      <c r="C874" t="s">
        <v>25</v>
      </c>
      <c r="D874">
        <v>1873</v>
      </c>
      <c r="E874" s="1">
        <v>44062</v>
      </c>
    </row>
    <row r="875" spans="1:5" x14ac:dyDescent="0.25">
      <c r="A875" t="s">
        <v>14</v>
      </c>
      <c r="B875" t="s">
        <v>47</v>
      </c>
      <c r="C875" t="s">
        <v>25</v>
      </c>
      <c r="D875">
        <v>984</v>
      </c>
      <c r="E875" s="1">
        <v>44055</v>
      </c>
    </row>
    <row r="876" spans="1:5" x14ac:dyDescent="0.25">
      <c r="A876" t="s">
        <v>14</v>
      </c>
      <c r="B876" t="s">
        <v>77</v>
      </c>
      <c r="C876" t="s">
        <v>25</v>
      </c>
      <c r="D876">
        <v>523</v>
      </c>
      <c r="E876" s="1">
        <v>44056</v>
      </c>
    </row>
    <row r="877" spans="1:5" x14ac:dyDescent="0.25">
      <c r="A877" t="s">
        <v>14</v>
      </c>
      <c r="B877" t="s">
        <v>87</v>
      </c>
      <c r="C877" t="s">
        <v>25</v>
      </c>
      <c r="D877">
        <v>1394</v>
      </c>
      <c r="E877" s="1">
        <v>44056</v>
      </c>
    </row>
    <row r="878" spans="1:5" x14ac:dyDescent="0.25">
      <c r="A878" t="s">
        <v>14</v>
      </c>
      <c r="B878" t="s">
        <v>81</v>
      </c>
      <c r="C878" t="s">
        <v>25</v>
      </c>
      <c r="D878">
        <v>1214</v>
      </c>
      <c r="E878" s="1">
        <v>44056</v>
      </c>
    </row>
    <row r="879" spans="1:5" x14ac:dyDescent="0.25">
      <c r="A879" t="s">
        <v>14</v>
      </c>
      <c r="B879" t="s">
        <v>51</v>
      </c>
      <c r="C879" t="s">
        <v>25</v>
      </c>
      <c r="D879">
        <v>1169</v>
      </c>
      <c r="E879" s="1">
        <v>44057</v>
      </c>
    </row>
    <row r="880" spans="1:5" x14ac:dyDescent="0.25">
      <c r="A880" t="s">
        <v>14</v>
      </c>
      <c r="B880" t="s">
        <v>43</v>
      </c>
      <c r="C880" t="s">
        <v>25</v>
      </c>
      <c r="D880">
        <v>1203</v>
      </c>
      <c r="E880" s="1">
        <v>44057</v>
      </c>
    </row>
    <row r="881" spans="1:5" x14ac:dyDescent="0.25">
      <c r="A881" t="s">
        <v>14</v>
      </c>
      <c r="B881" t="s">
        <v>72</v>
      </c>
      <c r="C881" t="s">
        <v>25</v>
      </c>
      <c r="D881">
        <v>1286</v>
      </c>
      <c r="E881" s="1">
        <v>44057</v>
      </c>
    </row>
    <row r="882" spans="1:5" x14ac:dyDescent="0.25">
      <c r="A882" t="s">
        <v>14</v>
      </c>
      <c r="B882" t="s">
        <v>8</v>
      </c>
      <c r="C882" t="s">
        <v>25</v>
      </c>
      <c r="D882">
        <v>615</v>
      </c>
      <c r="E882" s="1">
        <v>44060</v>
      </c>
    </row>
    <row r="883" spans="1:5" x14ac:dyDescent="0.25">
      <c r="A883" t="s">
        <v>14</v>
      </c>
      <c r="B883" t="s">
        <v>76</v>
      </c>
      <c r="C883" t="s">
        <v>25</v>
      </c>
      <c r="D883">
        <v>952</v>
      </c>
      <c r="E883" s="1">
        <v>44057</v>
      </c>
    </row>
    <row r="884" spans="1:5" x14ac:dyDescent="0.25">
      <c r="A884" t="s">
        <v>14</v>
      </c>
      <c r="B884" t="s">
        <v>59</v>
      </c>
      <c r="C884" t="s">
        <v>25</v>
      </c>
      <c r="D884">
        <v>716</v>
      </c>
      <c r="E884" s="1">
        <v>44058</v>
      </c>
    </row>
    <row r="885" spans="1:5" x14ac:dyDescent="0.25">
      <c r="A885" t="s">
        <v>14</v>
      </c>
      <c r="B885" t="s">
        <v>76</v>
      </c>
      <c r="C885" t="s">
        <v>25</v>
      </c>
      <c r="D885">
        <v>1304</v>
      </c>
      <c r="E885" s="1">
        <v>44058</v>
      </c>
    </row>
    <row r="886" spans="1:5" x14ac:dyDescent="0.25">
      <c r="A886" t="s">
        <v>14</v>
      </c>
      <c r="B886" t="s">
        <v>78</v>
      </c>
      <c r="C886" t="s">
        <v>25</v>
      </c>
      <c r="D886">
        <v>1388</v>
      </c>
      <c r="E886" s="1">
        <v>44058</v>
      </c>
    </row>
    <row r="887" spans="1:5" x14ac:dyDescent="0.25">
      <c r="A887" t="s">
        <v>14</v>
      </c>
      <c r="B887" t="s">
        <v>53</v>
      </c>
      <c r="C887" t="s">
        <v>12</v>
      </c>
      <c r="D887">
        <v>1139</v>
      </c>
      <c r="E887" s="1">
        <v>44058</v>
      </c>
    </row>
    <row r="888" spans="1:5" x14ac:dyDescent="0.25">
      <c r="A888" t="s">
        <v>14</v>
      </c>
      <c r="B888" t="s">
        <v>71</v>
      </c>
      <c r="C888" t="s">
        <v>25</v>
      </c>
      <c r="D888">
        <v>1356</v>
      </c>
      <c r="E888" s="1">
        <v>44059</v>
      </c>
    </row>
    <row r="889" spans="1:5" x14ac:dyDescent="0.25">
      <c r="A889" t="s">
        <v>14</v>
      </c>
      <c r="B889" t="s">
        <v>23</v>
      </c>
      <c r="C889" t="s">
        <v>12</v>
      </c>
      <c r="D889">
        <v>1523</v>
      </c>
      <c r="E889" s="1">
        <v>44059</v>
      </c>
    </row>
    <row r="890" spans="1:5" hidden="1" x14ac:dyDescent="0.25">
      <c r="A890" t="s">
        <v>21</v>
      </c>
      <c r="B890" t="s">
        <v>31</v>
      </c>
      <c r="C890" t="s">
        <v>25</v>
      </c>
      <c r="D890">
        <v>11676</v>
      </c>
      <c r="E890" s="1">
        <v>43851</v>
      </c>
    </row>
    <row r="891" spans="1:5" x14ac:dyDescent="0.25">
      <c r="A891" t="s">
        <v>14</v>
      </c>
      <c r="B891" t="s">
        <v>74</v>
      </c>
      <c r="C891" t="s">
        <v>25</v>
      </c>
      <c r="D891">
        <v>1597</v>
      </c>
      <c r="E891" s="1">
        <v>44057</v>
      </c>
    </row>
    <row r="892" spans="1:5" hidden="1" x14ac:dyDescent="0.25">
      <c r="A892" t="s">
        <v>21</v>
      </c>
      <c r="B892" t="s">
        <v>51</v>
      </c>
      <c r="C892" t="s">
        <v>25</v>
      </c>
      <c r="D892">
        <v>14277</v>
      </c>
      <c r="E892" s="1">
        <v>44070</v>
      </c>
    </row>
    <row r="893" spans="1:5" x14ac:dyDescent="0.25">
      <c r="A893" t="s">
        <v>14</v>
      </c>
      <c r="B893" t="s">
        <v>70</v>
      </c>
      <c r="C893" t="s">
        <v>25</v>
      </c>
      <c r="D893">
        <v>1723</v>
      </c>
      <c r="E893" s="1">
        <v>44060</v>
      </c>
    </row>
    <row r="894" spans="1:5" x14ac:dyDescent="0.25">
      <c r="A894" t="s">
        <v>14</v>
      </c>
      <c r="B894" t="s">
        <v>47</v>
      </c>
      <c r="C894" t="s">
        <v>25</v>
      </c>
      <c r="D894">
        <v>1689</v>
      </c>
      <c r="E894" s="1">
        <v>44061</v>
      </c>
    </row>
    <row r="895" spans="1:5" hidden="1" x14ac:dyDescent="0.25">
      <c r="A895" t="s">
        <v>21</v>
      </c>
      <c r="B895" t="s">
        <v>53</v>
      </c>
      <c r="C895" t="s">
        <v>12</v>
      </c>
      <c r="D895">
        <v>11659</v>
      </c>
      <c r="E895" s="1">
        <v>43905</v>
      </c>
    </row>
    <row r="896" spans="1:5" x14ac:dyDescent="0.25">
      <c r="A896" t="s">
        <v>14</v>
      </c>
      <c r="B896" t="s">
        <v>63</v>
      </c>
      <c r="C896" t="s">
        <v>25</v>
      </c>
      <c r="D896">
        <v>11635</v>
      </c>
      <c r="E896" s="1">
        <v>44062</v>
      </c>
    </row>
    <row r="897" spans="1:5" x14ac:dyDescent="0.25">
      <c r="A897" t="s">
        <v>14</v>
      </c>
      <c r="B897" t="s">
        <v>47</v>
      </c>
      <c r="C897" t="s">
        <v>25</v>
      </c>
      <c r="D897">
        <v>13099</v>
      </c>
      <c r="E897" s="1">
        <v>44062</v>
      </c>
    </row>
    <row r="898" spans="1:5" x14ac:dyDescent="0.25">
      <c r="A898" t="s">
        <v>14</v>
      </c>
      <c r="B898" t="s">
        <v>91</v>
      </c>
      <c r="C898" t="s">
        <v>12</v>
      </c>
      <c r="D898">
        <v>1835</v>
      </c>
      <c r="E898" s="1">
        <v>44062</v>
      </c>
    </row>
    <row r="899" spans="1:5" x14ac:dyDescent="0.25">
      <c r="A899" t="s">
        <v>14</v>
      </c>
      <c r="B899" t="s">
        <v>54</v>
      </c>
      <c r="C899" t="s">
        <v>25</v>
      </c>
      <c r="D899">
        <v>677</v>
      </c>
      <c r="E899" s="1">
        <v>44063</v>
      </c>
    </row>
    <row r="900" spans="1:5" x14ac:dyDescent="0.25">
      <c r="A900" t="s">
        <v>14</v>
      </c>
      <c r="B900" t="s">
        <v>66</v>
      </c>
      <c r="C900" t="s">
        <v>12</v>
      </c>
      <c r="D900">
        <v>1578</v>
      </c>
      <c r="E900" s="1">
        <v>44063</v>
      </c>
    </row>
    <row r="901" spans="1:5" x14ac:dyDescent="0.25">
      <c r="A901" t="s">
        <v>14</v>
      </c>
      <c r="B901" t="s">
        <v>58</v>
      </c>
      <c r="C901" t="s">
        <v>12</v>
      </c>
      <c r="D901">
        <v>817</v>
      </c>
      <c r="E901" s="1">
        <v>44063</v>
      </c>
    </row>
    <row r="902" spans="1:5" x14ac:dyDescent="0.25">
      <c r="A902" t="s">
        <v>14</v>
      </c>
      <c r="B902" t="s">
        <v>86</v>
      </c>
      <c r="C902" t="s">
        <v>25</v>
      </c>
      <c r="D902">
        <v>862</v>
      </c>
      <c r="E902" s="1">
        <v>44076</v>
      </c>
    </row>
    <row r="903" spans="1:5" x14ac:dyDescent="0.25">
      <c r="A903" t="s">
        <v>14</v>
      </c>
      <c r="B903" t="s">
        <v>58</v>
      </c>
      <c r="C903" t="s">
        <v>12</v>
      </c>
      <c r="D903">
        <v>1797</v>
      </c>
      <c r="E903" s="1">
        <v>44070</v>
      </c>
    </row>
    <row r="904" spans="1:5" x14ac:dyDescent="0.25">
      <c r="A904" t="s">
        <v>14</v>
      </c>
      <c r="B904" t="s">
        <v>79</v>
      </c>
      <c r="C904" t="s">
        <v>25</v>
      </c>
      <c r="D904">
        <v>529</v>
      </c>
      <c r="E904" s="1">
        <v>44058</v>
      </c>
    </row>
    <row r="905" spans="1:5" hidden="1" x14ac:dyDescent="0.25">
      <c r="A905" t="s">
        <v>21</v>
      </c>
      <c r="B905" t="s">
        <v>31</v>
      </c>
      <c r="C905" t="s">
        <v>25</v>
      </c>
      <c r="D905">
        <v>13377</v>
      </c>
      <c r="E905" s="1">
        <v>44055</v>
      </c>
    </row>
    <row r="906" spans="1:5" x14ac:dyDescent="0.25">
      <c r="A906" t="s">
        <v>14</v>
      </c>
      <c r="B906" t="s">
        <v>61</v>
      </c>
      <c r="C906" t="s">
        <v>12</v>
      </c>
      <c r="D906">
        <v>1836</v>
      </c>
      <c r="E906" s="1">
        <v>44137</v>
      </c>
    </row>
    <row r="907" spans="1:5" x14ac:dyDescent="0.25">
      <c r="A907" t="s">
        <v>14</v>
      </c>
      <c r="B907" t="s">
        <v>8</v>
      </c>
      <c r="C907" t="s">
        <v>25</v>
      </c>
      <c r="D907">
        <v>623</v>
      </c>
      <c r="E907" s="1">
        <v>44069</v>
      </c>
    </row>
    <row r="908" spans="1:5" x14ac:dyDescent="0.25">
      <c r="A908" t="s">
        <v>14</v>
      </c>
      <c r="B908" t="s">
        <v>36</v>
      </c>
      <c r="C908" t="s">
        <v>25</v>
      </c>
      <c r="D908">
        <v>1082</v>
      </c>
      <c r="E908" s="1">
        <v>44069</v>
      </c>
    </row>
    <row r="909" spans="1:5" x14ac:dyDescent="0.25">
      <c r="A909" t="s">
        <v>14</v>
      </c>
      <c r="B909" t="s">
        <v>22</v>
      </c>
      <c r="C909" t="s">
        <v>25</v>
      </c>
      <c r="D909">
        <v>747</v>
      </c>
      <c r="E909" s="1">
        <v>44069</v>
      </c>
    </row>
    <row r="910" spans="1:5" x14ac:dyDescent="0.25">
      <c r="A910" t="s">
        <v>14</v>
      </c>
      <c r="B910" t="s">
        <v>47</v>
      </c>
      <c r="C910" t="s">
        <v>25</v>
      </c>
      <c r="D910">
        <v>1307</v>
      </c>
      <c r="E910" s="1">
        <v>44069</v>
      </c>
    </row>
    <row r="911" spans="1:5" hidden="1" x14ac:dyDescent="0.25">
      <c r="A911" t="s">
        <v>21</v>
      </c>
      <c r="B911" t="s">
        <v>63</v>
      </c>
      <c r="C911" t="s">
        <v>25</v>
      </c>
      <c r="D911">
        <v>1500</v>
      </c>
      <c r="E911" s="1">
        <v>44061</v>
      </c>
    </row>
    <row r="912" spans="1:5" x14ac:dyDescent="0.25">
      <c r="A912" t="s">
        <v>14</v>
      </c>
      <c r="B912" t="s">
        <v>85</v>
      </c>
      <c r="C912" t="s">
        <v>25</v>
      </c>
      <c r="D912">
        <v>502</v>
      </c>
      <c r="E912" s="1">
        <v>44071</v>
      </c>
    </row>
    <row r="913" spans="1:5" x14ac:dyDescent="0.25">
      <c r="A913" t="s">
        <v>14</v>
      </c>
      <c r="B913" t="s">
        <v>22</v>
      </c>
      <c r="C913" t="s">
        <v>25</v>
      </c>
      <c r="D913">
        <v>462</v>
      </c>
      <c r="E913" s="1">
        <v>43962</v>
      </c>
    </row>
    <row r="914" spans="1:5" x14ac:dyDescent="0.25">
      <c r="A914" t="s">
        <v>14</v>
      </c>
      <c r="B914" t="s">
        <v>46</v>
      </c>
      <c r="C914" t="s">
        <v>12</v>
      </c>
      <c r="D914">
        <v>1641</v>
      </c>
      <c r="E914" s="1">
        <v>44070</v>
      </c>
    </row>
    <row r="915" spans="1:5" x14ac:dyDescent="0.25">
      <c r="A915" t="s">
        <v>14</v>
      </c>
      <c r="B915" t="s">
        <v>43</v>
      </c>
      <c r="C915" t="s">
        <v>25</v>
      </c>
      <c r="D915">
        <v>1100</v>
      </c>
      <c r="E915" s="1">
        <v>43986</v>
      </c>
    </row>
    <row r="916" spans="1:5" x14ac:dyDescent="0.25">
      <c r="A916" t="s">
        <v>14</v>
      </c>
      <c r="B916" t="s">
        <v>31</v>
      </c>
      <c r="C916" t="s">
        <v>25</v>
      </c>
      <c r="D916">
        <v>1198</v>
      </c>
      <c r="E916" s="1">
        <v>43838</v>
      </c>
    </row>
    <row r="917" spans="1:5" x14ac:dyDescent="0.25">
      <c r="A917" t="s">
        <v>14</v>
      </c>
      <c r="B917" t="s">
        <v>82</v>
      </c>
      <c r="C917" t="s">
        <v>25</v>
      </c>
      <c r="D917">
        <v>845</v>
      </c>
      <c r="E917" s="1">
        <v>44025</v>
      </c>
    </row>
    <row r="918" spans="1:5" x14ac:dyDescent="0.25">
      <c r="A918" t="s">
        <v>14</v>
      </c>
      <c r="B918" t="s">
        <v>86</v>
      </c>
      <c r="C918" t="s">
        <v>25</v>
      </c>
      <c r="D918">
        <v>856</v>
      </c>
      <c r="E918" s="1">
        <v>44061</v>
      </c>
    </row>
    <row r="919" spans="1:5" x14ac:dyDescent="0.25">
      <c r="A919" t="s">
        <v>14</v>
      </c>
      <c r="B919" t="s">
        <v>91</v>
      </c>
      <c r="C919" t="s">
        <v>12</v>
      </c>
      <c r="D919">
        <v>1839</v>
      </c>
      <c r="E919" s="1">
        <v>44077</v>
      </c>
    </row>
    <row r="920" spans="1:5" x14ac:dyDescent="0.25">
      <c r="A920" t="s">
        <v>14</v>
      </c>
      <c r="B920" t="s">
        <v>79</v>
      </c>
      <c r="C920" t="s">
        <v>25</v>
      </c>
      <c r="D920">
        <v>558</v>
      </c>
      <c r="E920" s="1">
        <v>44076</v>
      </c>
    </row>
    <row r="921" spans="1:5" x14ac:dyDescent="0.25">
      <c r="A921" t="s">
        <v>14</v>
      </c>
      <c r="B921" t="s">
        <v>36</v>
      </c>
      <c r="C921" t="s">
        <v>25</v>
      </c>
      <c r="D921">
        <v>1078</v>
      </c>
      <c r="E921" s="1">
        <v>43952</v>
      </c>
    </row>
    <row r="922" spans="1:5" x14ac:dyDescent="0.25">
      <c r="A922" t="s">
        <v>14</v>
      </c>
      <c r="B922" t="s">
        <v>23</v>
      </c>
      <c r="C922" t="s">
        <v>12</v>
      </c>
      <c r="D922">
        <v>917</v>
      </c>
      <c r="E922" s="1">
        <v>44089</v>
      </c>
    </row>
    <row r="923" spans="1:5" hidden="1" x14ac:dyDescent="0.25">
      <c r="A923" t="s">
        <v>21</v>
      </c>
      <c r="B923" t="s">
        <v>67</v>
      </c>
      <c r="C923" t="s">
        <v>12</v>
      </c>
      <c r="D923">
        <v>12710</v>
      </c>
      <c r="E923" s="1">
        <v>44076</v>
      </c>
    </row>
    <row r="924" spans="1:5" x14ac:dyDescent="0.25">
      <c r="A924" t="s">
        <v>14</v>
      </c>
      <c r="B924" t="s">
        <v>75</v>
      </c>
      <c r="C924" t="s">
        <v>12</v>
      </c>
      <c r="D924">
        <v>10399</v>
      </c>
      <c r="E924" s="1">
        <v>43978</v>
      </c>
    </row>
    <row r="925" spans="1:5" x14ac:dyDescent="0.25">
      <c r="A925" t="s">
        <v>14</v>
      </c>
      <c r="B925" t="s">
        <v>56</v>
      </c>
      <c r="C925" t="s">
        <v>25</v>
      </c>
      <c r="D925">
        <v>887</v>
      </c>
      <c r="E925" s="1">
        <v>44077</v>
      </c>
    </row>
    <row r="926" spans="1:5" x14ac:dyDescent="0.25">
      <c r="A926" t="s">
        <v>14</v>
      </c>
      <c r="B926" t="s">
        <v>87</v>
      </c>
      <c r="C926" t="s">
        <v>25</v>
      </c>
      <c r="D926">
        <v>1405</v>
      </c>
      <c r="E926" s="1">
        <v>44077</v>
      </c>
    </row>
    <row r="927" spans="1:5" x14ac:dyDescent="0.25">
      <c r="A927" t="s">
        <v>14</v>
      </c>
      <c r="B927" t="s">
        <v>46</v>
      </c>
      <c r="C927" t="s">
        <v>12</v>
      </c>
      <c r="D927">
        <v>1451</v>
      </c>
      <c r="E927" s="1">
        <v>44077</v>
      </c>
    </row>
    <row r="928" spans="1:5" hidden="1" x14ac:dyDescent="0.25">
      <c r="A928" t="s">
        <v>21</v>
      </c>
      <c r="B928" t="s">
        <v>48</v>
      </c>
      <c r="C928" t="s">
        <v>12</v>
      </c>
      <c r="D928">
        <v>12387</v>
      </c>
      <c r="E928" s="1">
        <v>43935</v>
      </c>
    </row>
    <row r="929" spans="1:5" x14ac:dyDescent="0.25">
      <c r="A929" t="s">
        <v>14</v>
      </c>
      <c r="B929" t="s">
        <v>55</v>
      </c>
      <c r="C929" t="s">
        <v>25</v>
      </c>
      <c r="D929">
        <v>422</v>
      </c>
      <c r="E929" s="1">
        <v>44078</v>
      </c>
    </row>
    <row r="930" spans="1:5" x14ac:dyDescent="0.25">
      <c r="A930" t="s">
        <v>14</v>
      </c>
      <c r="B930" t="s">
        <v>56</v>
      </c>
      <c r="C930" t="s">
        <v>25</v>
      </c>
      <c r="D930">
        <v>1296</v>
      </c>
      <c r="E930" s="1">
        <v>44078</v>
      </c>
    </row>
    <row r="931" spans="1:5" x14ac:dyDescent="0.25">
      <c r="A931" t="s">
        <v>14</v>
      </c>
      <c r="B931" t="s">
        <v>31</v>
      </c>
      <c r="C931" t="s">
        <v>25</v>
      </c>
      <c r="D931">
        <v>1216</v>
      </c>
      <c r="E931" s="1">
        <v>44078</v>
      </c>
    </row>
    <row r="932" spans="1:5" x14ac:dyDescent="0.25">
      <c r="A932" t="s">
        <v>14</v>
      </c>
      <c r="B932" t="s">
        <v>47</v>
      </c>
      <c r="C932" t="s">
        <v>25</v>
      </c>
      <c r="D932">
        <v>989</v>
      </c>
      <c r="E932" s="1">
        <v>44078</v>
      </c>
    </row>
    <row r="933" spans="1:5" x14ac:dyDescent="0.25">
      <c r="A933" t="s">
        <v>14</v>
      </c>
      <c r="B933" t="s">
        <v>22</v>
      </c>
      <c r="C933" t="s">
        <v>25</v>
      </c>
      <c r="D933">
        <v>757</v>
      </c>
      <c r="E933" s="1">
        <v>44078</v>
      </c>
    </row>
    <row r="934" spans="1:5" x14ac:dyDescent="0.25">
      <c r="A934" t="s">
        <v>14</v>
      </c>
      <c r="B934" t="s">
        <v>55</v>
      </c>
      <c r="C934" t="s">
        <v>25</v>
      </c>
      <c r="D934">
        <v>13753</v>
      </c>
      <c r="E934" s="1">
        <v>44079</v>
      </c>
    </row>
    <row r="935" spans="1:5" x14ac:dyDescent="0.25">
      <c r="A935" t="s">
        <v>14</v>
      </c>
      <c r="B935" t="s">
        <v>47</v>
      </c>
      <c r="C935" t="s">
        <v>25</v>
      </c>
      <c r="D935">
        <v>988</v>
      </c>
      <c r="E935" s="1">
        <v>44079</v>
      </c>
    </row>
    <row r="936" spans="1:5" x14ac:dyDescent="0.25">
      <c r="A936" t="s">
        <v>14</v>
      </c>
      <c r="B936" t="s">
        <v>66</v>
      </c>
      <c r="C936" t="s">
        <v>12</v>
      </c>
      <c r="D936">
        <v>1577</v>
      </c>
      <c r="E936" s="1">
        <v>44079</v>
      </c>
    </row>
    <row r="937" spans="1:5" x14ac:dyDescent="0.25">
      <c r="A937" t="s">
        <v>14</v>
      </c>
      <c r="B937" t="s">
        <v>74</v>
      </c>
      <c r="C937" t="s">
        <v>25</v>
      </c>
      <c r="D937">
        <v>1608</v>
      </c>
      <c r="E937" s="1">
        <v>44079</v>
      </c>
    </row>
    <row r="938" spans="1:5" x14ac:dyDescent="0.25">
      <c r="A938" t="s">
        <v>14</v>
      </c>
      <c r="B938" t="s">
        <v>43</v>
      </c>
      <c r="C938" t="s">
        <v>25</v>
      </c>
      <c r="D938">
        <v>1794</v>
      </c>
      <c r="E938" s="1">
        <v>44079</v>
      </c>
    </row>
    <row r="939" spans="1:5" x14ac:dyDescent="0.25">
      <c r="A939" t="s">
        <v>14</v>
      </c>
      <c r="B939" t="s">
        <v>58</v>
      </c>
      <c r="C939" t="s">
        <v>12</v>
      </c>
      <c r="D939">
        <v>820</v>
      </c>
      <c r="E939" s="1">
        <v>44080</v>
      </c>
    </row>
    <row r="940" spans="1:5" x14ac:dyDescent="0.25">
      <c r="A940" t="s">
        <v>14</v>
      </c>
      <c r="B940" t="s">
        <v>90</v>
      </c>
      <c r="C940" t="s">
        <v>25</v>
      </c>
      <c r="D940">
        <v>1888</v>
      </c>
      <c r="E940" s="1">
        <v>44080</v>
      </c>
    </row>
    <row r="941" spans="1:5" x14ac:dyDescent="0.25">
      <c r="A941" t="s">
        <v>14</v>
      </c>
      <c r="B941" t="s">
        <v>82</v>
      </c>
      <c r="C941" t="s">
        <v>25</v>
      </c>
      <c r="D941">
        <v>1197</v>
      </c>
      <c r="E941" s="1">
        <v>44081</v>
      </c>
    </row>
    <row r="942" spans="1:5" hidden="1" x14ac:dyDescent="0.25">
      <c r="A942" t="s">
        <v>21</v>
      </c>
      <c r="B942" t="s">
        <v>49</v>
      </c>
      <c r="C942" t="s">
        <v>25</v>
      </c>
      <c r="D942">
        <v>12159</v>
      </c>
      <c r="E942" s="1">
        <v>43991</v>
      </c>
    </row>
    <row r="943" spans="1:5" x14ac:dyDescent="0.25">
      <c r="A943" t="s">
        <v>14</v>
      </c>
      <c r="B943" t="s">
        <v>44</v>
      </c>
      <c r="C943" t="s">
        <v>25</v>
      </c>
      <c r="D943">
        <v>1013</v>
      </c>
      <c r="E943" s="1">
        <v>44082</v>
      </c>
    </row>
    <row r="944" spans="1:5" x14ac:dyDescent="0.25">
      <c r="A944" t="s">
        <v>14</v>
      </c>
      <c r="B944" t="s">
        <v>69</v>
      </c>
      <c r="C944" t="s">
        <v>25</v>
      </c>
      <c r="D944">
        <v>1369</v>
      </c>
      <c r="E944" s="1">
        <v>44089</v>
      </c>
    </row>
    <row r="945" spans="1:5" x14ac:dyDescent="0.25">
      <c r="A945" t="s">
        <v>14</v>
      </c>
      <c r="B945" t="s">
        <v>85</v>
      </c>
      <c r="C945" t="s">
        <v>25</v>
      </c>
      <c r="D945">
        <v>1840</v>
      </c>
      <c r="E945" s="1">
        <v>44082</v>
      </c>
    </row>
    <row r="946" spans="1:5" hidden="1" x14ac:dyDescent="0.25">
      <c r="A946" t="s">
        <v>21</v>
      </c>
      <c r="B946" t="s">
        <v>70</v>
      </c>
      <c r="C946" t="s">
        <v>25</v>
      </c>
      <c r="D946">
        <v>14278</v>
      </c>
      <c r="E946" s="1">
        <v>44081</v>
      </c>
    </row>
    <row r="947" spans="1:5" x14ac:dyDescent="0.25">
      <c r="A947" t="s">
        <v>14</v>
      </c>
      <c r="B947" t="s">
        <v>63</v>
      </c>
      <c r="C947" t="s">
        <v>25</v>
      </c>
      <c r="D947">
        <v>776</v>
      </c>
      <c r="E947" s="1">
        <v>44083</v>
      </c>
    </row>
    <row r="948" spans="1:5" x14ac:dyDescent="0.25">
      <c r="A948" t="s">
        <v>14</v>
      </c>
      <c r="B948" t="s">
        <v>59</v>
      </c>
      <c r="C948" t="s">
        <v>25</v>
      </c>
      <c r="D948">
        <v>723</v>
      </c>
      <c r="E948" s="1">
        <v>44083</v>
      </c>
    </row>
    <row r="949" spans="1:5" x14ac:dyDescent="0.25">
      <c r="A949" t="s">
        <v>14</v>
      </c>
      <c r="B949" t="s">
        <v>60</v>
      </c>
      <c r="C949" t="s">
        <v>12</v>
      </c>
      <c r="D949">
        <v>916</v>
      </c>
      <c r="E949" s="1">
        <v>44083</v>
      </c>
    </row>
    <row r="950" spans="1:5" hidden="1" x14ac:dyDescent="0.25">
      <c r="A950" t="s">
        <v>33</v>
      </c>
      <c r="B950" t="s">
        <v>43</v>
      </c>
      <c r="C950" t="s">
        <v>25</v>
      </c>
      <c r="D950">
        <v>12393</v>
      </c>
      <c r="E950" s="1">
        <v>44083</v>
      </c>
    </row>
    <row r="951" spans="1:5" x14ac:dyDescent="0.25">
      <c r="A951" t="s">
        <v>14</v>
      </c>
      <c r="B951" t="s">
        <v>54</v>
      </c>
      <c r="C951" t="s">
        <v>25</v>
      </c>
      <c r="D951">
        <v>668</v>
      </c>
      <c r="E951" s="1">
        <v>44084</v>
      </c>
    </row>
    <row r="952" spans="1:5" x14ac:dyDescent="0.25">
      <c r="A952" t="s">
        <v>14</v>
      </c>
      <c r="B952" t="s">
        <v>59</v>
      </c>
      <c r="C952" t="s">
        <v>25</v>
      </c>
      <c r="D952">
        <v>724</v>
      </c>
      <c r="E952" s="1">
        <v>44084</v>
      </c>
    </row>
    <row r="953" spans="1:5" x14ac:dyDescent="0.25">
      <c r="A953" t="s">
        <v>14</v>
      </c>
      <c r="B953" t="s">
        <v>83</v>
      </c>
      <c r="C953" t="s">
        <v>25</v>
      </c>
      <c r="D953">
        <v>987</v>
      </c>
      <c r="E953" s="1">
        <v>44084</v>
      </c>
    </row>
    <row r="954" spans="1:5" hidden="1" x14ac:dyDescent="0.25">
      <c r="A954" t="s">
        <v>33</v>
      </c>
      <c r="B954" t="s">
        <v>73</v>
      </c>
      <c r="C954" t="s">
        <v>25</v>
      </c>
      <c r="D954">
        <v>12390</v>
      </c>
      <c r="E954" s="1">
        <v>44084</v>
      </c>
    </row>
    <row r="955" spans="1:5" x14ac:dyDescent="0.25">
      <c r="A955" t="s">
        <v>14</v>
      </c>
      <c r="B955" t="s">
        <v>88</v>
      </c>
      <c r="C955" t="s">
        <v>25</v>
      </c>
      <c r="D955">
        <v>11577</v>
      </c>
      <c r="E955" s="1">
        <v>44085</v>
      </c>
    </row>
    <row r="956" spans="1:5" x14ac:dyDescent="0.25">
      <c r="A956" t="s">
        <v>14</v>
      </c>
      <c r="B956" t="s">
        <v>59</v>
      </c>
      <c r="C956" t="s">
        <v>25</v>
      </c>
      <c r="D956">
        <v>725</v>
      </c>
      <c r="E956" s="1">
        <v>44085</v>
      </c>
    </row>
    <row r="957" spans="1:5" x14ac:dyDescent="0.25">
      <c r="A957" t="s">
        <v>14</v>
      </c>
      <c r="B957" t="s">
        <v>38</v>
      </c>
      <c r="C957" t="s">
        <v>25</v>
      </c>
      <c r="D957">
        <v>775</v>
      </c>
      <c r="E957" s="1">
        <v>44085</v>
      </c>
    </row>
    <row r="958" spans="1:5" x14ac:dyDescent="0.25">
      <c r="A958" t="s">
        <v>14</v>
      </c>
      <c r="B958" t="s">
        <v>87</v>
      </c>
      <c r="C958" t="s">
        <v>25</v>
      </c>
      <c r="D958">
        <v>1403</v>
      </c>
      <c r="E958" s="1">
        <v>44085</v>
      </c>
    </row>
    <row r="959" spans="1:5" x14ac:dyDescent="0.25">
      <c r="A959" t="s">
        <v>14</v>
      </c>
      <c r="B959" t="s">
        <v>79</v>
      </c>
      <c r="C959" t="s">
        <v>25</v>
      </c>
      <c r="D959">
        <v>494</v>
      </c>
      <c r="E959" s="1">
        <v>44086</v>
      </c>
    </row>
    <row r="960" spans="1:5" x14ac:dyDescent="0.25">
      <c r="A960" t="s">
        <v>14</v>
      </c>
      <c r="B960" t="s">
        <v>88</v>
      </c>
      <c r="C960" t="s">
        <v>25</v>
      </c>
      <c r="D960">
        <v>689</v>
      </c>
      <c r="E960" s="1">
        <v>44086</v>
      </c>
    </row>
    <row r="961" spans="1:5" x14ac:dyDescent="0.25">
      <c r="A961" t="s">
        <v>14</v>
      </c>
      <c r="B961" t="s">
        <v>85</v>
      </c>
      <c r="C961" t="s">
        <v>25</v>
      </c>
      <c r="D961">
        <v>829</v>
      </c>
      <c r="E961" s="1">
        <v>43980</v>
      </c>
    </row>
    <row r="962" spans="1:5" x14ac:dyDescent="0.25">
      <c r="A962" t="s">
        <v>14</v>
      </c>
      <c r="B962" t="s">
        <v>22</v>
      </c>
      <c r="C962" t="s">
        <v>25</v>
      </c>
      <c r="D962">
        <v>750</v>
      </c>
      <c r="E962" s="1">
        <v>44086</v>
      </c>
    </row>
    <row r="963" spans="1:5" x14ac:dyDescent="0.25">
      <c r="A963" t="s">
        <v>14</v>
      </c>
      <c r="B963" t="s">
        <v>36</v>
      </c>
      <c r="C963" t="s">
        <v>25</v>
      </c>
      <c r="D963">
        <v>507</v>
      </c>
      <c r="E963" s="1">
        <v>44086</v>
      </c>
    </row>
    <row r="964" spans="1:5" x14ac:dyDescent="0.25">
      <c r="A964" t="s">
        <v>14</v>
      </c>
      <c r="B964" t="s">
        <v>65</v>
      </c>
      <c r="C964" t="s">
        <v>25</v>
      </c>
      <c r="D964">
        <v>11672</v>
      </c>
      <c r="E964" s="1">
        <v>44087</v>
      </c>
    </row>
    <row r="965" spans="1:5" x14ac:dyDescent="0.25">
      <c r="A965" t="s">
        <v>14</v>
      </c>
      <c r="B965" t="s">
        <v>82</v>
      </c>
      <c r="C965" t="s">
        <v>25</v>
      </c>
      <c r="D965">
        <v>564</v>
      </c>
      <c r="E965" s="1">
        <v>44088</v>
      </c>
    </row>
    <row r="966" spans="1:5" hidden="1" x14ac:dyDescent="0.25">
      <c r="A966" t="s">
        <v>21</v>
      </c>
      <c r="B966" t="s">
        <v>79</v>
      </c>
      <c r="C966" t="s">
        <v>25</v>
      </c>
      <c r="D966">
        <v>12392</v>
      </c>
      <c r="E966" s="1">
        <v>43930</v>
      </c>
    </row>
    <row r="967" spans="1:5" x14ac:dyDescent="0.25">
      <c r="A967" t="s">
        <v>14</v>
      </c>
      <c r="B967" t="s">
        <v>91</v>
      </c>
      <c r="C967" t="s">
        <v>12</v>
      </c>
      <c r="D967">
        <v>913</v>
      </c>
      <c r="E967" s="1">
        <v>44088</v>
      </c>
    </row>
    <row r="968" spans="1:5" x14ac:dyDescent="0.25">
      <c r="A968" t="s">
        <v>14</v>
      </c>
      <c r="B968" t="s">
        <v>65</v>
      </c>
      <c r="C968" t="s">
        <v>25</v>
      </c>
      <c r="D968">
        <v>1071</v>
      </c>
      <c r="E968" s="1">
        <v>44070</v>
      </c>
    </row>
    <row r="969" spans="1:5" x14ac:dyDescent="0.25">
      <c r="A969" t="s">
        <v>14</v>
      </c>
      <c r="B969" t="s">
        <v>74</v>
      </c>
      <c r="C969" t="s">
        <v>25</v>
      </c>
      <c r="D969">
        <v>1610</v>
      </c>
      <c r="E969" s="1">
        <v>44013</v>
      </c>
    </row>
    <row r="970" spans="1:5" x14ac:dyDescent="0.25">
      <c r="A970" t="s">
        <v>14</v>
      </c>
      <c r="B970" t="s">
        <v>81</v>
      </c>
      <c r="C970" t="s">
        <v>25</v>
      </c>
      <c r="D970">
        <v>1862</v>
      </c>
      <c r="E970" s="1">
        <v>44089</v>
      </c>
    </row>
    <row r="971" spans="1:5" hidden="1" x14ac:dyDescent="0.25">
      <c r="A971" t="s">
        <v>33</v>
      </c>
      <c r="B971" t="s">
        <v>47</v>
      </c>
      <c r="C971" t="s">
        <v>25</v>
      </c>
      <c r="D971">
        <v>12394</v>
      </c>
      <c r="E971" s="1">
        <v>44089</v>
      </c>
    </row>
    <row r="972" spans="1:5" x14ac:dyDescent="0.25">
      <c r="A972" t="s">
        <v>14</v>
      </c>
      <c r="B972" t="s">
        <v>77</v>
      </c>
      <c r="C972" t="s">
        <v>25</v>
      </c>
      <c r="D972">
        <v>524</v>
      </c>
      <c r="E972" s="1">
        <v>44090</v>
      </c>
    </row>
    <row r="973" spans="1:5" x14ac:dyDescent="0.25">
      <c r="A973" t="s">
        <v>14</v>
      </c>
      <c r="B973" t="s">
        <v>38</v>
      </c>
      <c r="C973" t="s">
        <v>25</v>
      </c>
      <c r="D973">
        <v>1431</v>
      </c>
      <c r="E973" s="1">
        <v>44090</v>
      </c>
    </row>
    <row r="974" spans="1:5" x14ac:dyDescent="0.25">
      <c r="A974" t="s">
        <v>14</v>
      </c>
      <c r="B974" t="s">
        <v>81</v>
      </c>
      <c r="C974" t="s">
        <v>25</v>
      </c>
      <c r="D974">
        <v>1863</v>
      </c>
      <c r="E974" s="1">
        <v>44090</v>
      </c>
    </row>
    <row r="975" spans="1:5" x14ac:dyDescent="0.25">
      <c r="A975" t="s">
        <v>14</v>
      </c>
      <c r="B975" t="s">
        <v>50</v>
      </c>
      <c r="C975" t="s">
        <v>12</v>
      </c>
      <c r="D975">
        <v>970</v>
      </c>
      <c r="E975" s="1">
        <v>44090</v>
      </c>
    </row>
    <row r="976" spans="1:5" x14ac:dyDescent="0.25">
      <c r="A976" t="s">
        <v>14</v>
      </c>
      <c r="B976" t="s">
        <v>28</v>
      </c>
      <c r="C976" t="s">
        <v>25</v>
      </c>
      <c r="D976">
        <v>463</v>
      </c>
      <c r="E976" s="1">
        <v>44091</v>
      </c>
    </row>
    <row r="977" spans="1:5" x14ac:dyDescent="0.25">
      <c r="A977" t="s">
        <v>14</v>
      </c>
      <c r="B977" t="s">
        <v>71</v>
      </c>
      <c r="C977" t="s">
        <v>25</v>
      </c>
      <c r="D977">
        <v>1340</v>
      </c>
      <c r="E977" s="1">
        <v>44091</v>
      </c>
    </row>
    <row r="978" spans="1:5" x14ac:dyDescent="0.25">
      <c r="A978" t="s">
        <v>14</v>
      </c>
      <c r="B978" t="s">
        <v>81</v>
      </c>
      <c r="C978" t="s">
        <v>25</v>
      </c>
      <c r="D978">
        <v>1864</v>
      </c>
      <c r="E978" s="1">
        <v>44091</v>
      </c>
    </row>
    <row r="979" spans="1:5" hidden="1" x14ac:dyDescent="0.25">
      <c r="A979" t="s">
        <v>33</v>
      </c>
      <c r="B979" t="s">
        <v>73</v>
      </c>
      <c r="C979" t="s">
        <v>25</v>
      </c>
      <c r="D979">
        <v>14858</v>
      </c>
      <c r="E979" s="1">
        <v>44091</v>
      </c>
    </row>
    <row r="980" spans="1:5" x14ac:dyDescent="0.25">
      <c r="A980" t="s">
        <v>14</v>
      </c>
      <c r="B980" t="s">
        <v>28</v>
      </c>
      <c r="C980" t="s">
        <v>25</v>
      </c>
      <c r="D980">
        <v>464</v>
      </c>
      <c r="E980" s="1">
        <v>44092</v>
      </c>
    </row>
    <row r="981" spans="1:5" x14ac:dyDescent="0.25">
      <c r="A981" t="s">
        <v>14</v>
      </c>
      <c r="B981" t="s">
        <v>51</v>
      </c>
      <c r="C981" t="s">
        <v>25</v>
      </c>
      <c r="D981">
        <v>1171</v>
      </c>
      <c r="E981" s="1">
        <v>44092</v>
      </c>
    </row>
    <row r="982" spans="1:5" x14ac:dyDescent="0.25">
      <c r="A982" t="s">
        <v>14</v>
      </c>
      <c r="B982" t="s">
        <v>75</v>
      </c>
      <c r="C982" t="s">
        <v>12</v>
      </c>
      <c r="D982">
        <v>1267</v>
      </c>
      <c r="E982" s="1">
        <v>44092</v>
      </c>
    </row>
    <row r="983" spans="1:5" hidden="1" x14ac:dyDescent="0.25">
      <c r="A983" t="s">
        <v>33</v>
      </c>
      <c r="B983" t="s">
        <v>47</v>
      </c>
      <c r="C983" t="s">
        <v>25</v>
      </c>
      <c r="D983">
        <v>12395</v>
      </c>
      <c r="E983" s="1">
        <v>44092</v>
      </c>
    </row>
    <row r="984" spans="1:5" x14ac:dyDescent="0.25">
      <c r="A984" t="s">
        <v>14</v>
      </c>
      <c r="B984" t="s">
        <v>8</v>
      </c>
      <c r="C984" t="s">
        <v>25</v>
      </c>
      <c r="D984">
        <v>616</v>
      </c>
      <c r="E984" s="1">
        <v>44093</v>
      </c>
    </row>
    <row r="985" spans="1:5" x14ac:dyDescent="0.25">
      <c r="A985" t="s">
        <v>14</v>
      </c>
      <c r="B985" t="s">
        <v>51</v>
      </c>
      <c r="C985" t="s">
        <v>25</v>
      </c>
      <c r="D985">
        <v>1172</v>
      </c>
      <c r="E985" s="1">
        <v>44093</v>
      </c>
    </row>
    <row r="986" spans="1:5" x14ac:dyDescent="0.25">
      <c r="A986" t="s">
        <v>14</v>
      </c>
      <c r="B986" t="s">
        <v>76</v>
      </c>
      <c r="C986" t="s">
        <v>25</v>
      </c>
      <c r="D986">
        <v>1306</v>
      </c>
      <c r="E986" s="1">
        <v>44093</v>
      </c>
    </row>
    <row r="987" spans="1:5" x14ac:dyDescent="0.25">
      <c r="A987" t="s">
        <v>14</v>
      </c>
      <c r="B987" t="s">
        <v>43</v>
      </c>
      <c r="C987" t="s">
        <v>25</v>
      </c>
      <c r="D987">
        <v>14342</v>
      </c>
      <c r="E987" s="1">
        <v>44093</v>
      </c>
    </row>
    <row r="988" spans="1:5" x14ac:dyDescent="0.25">
      <c r="A988" t="s">
        <v>14</v>
      </c>
      <c r="B988" t="s">
        <v>41</v>
      </c>
      <c r="C988" t="s">
        <v>12</v>
      </c>
      <c r="D988">
        <v>1331</v>
      </c>
      <c r="E988" s="1">
        <v>44094</v>
      </c>
    </row>
    <row r="989" spans="1:5" x14ac:dyDescent="0.25">
      <c r="A989" t="s">
        <v>14</v>
      </c>
      <c r="B989" t="s">
        <v>60</v>
      </c>
      <c r="C989" t="s">
        <v>12</v>
      </c>
      <c r="D989">
        <v>1650</v>
      </c>
      <c r="E989" s="1">
        <v>44076</v>
      </c>
    </row>
    <row r="990" spans="1:5" x14ac:dyDescent="0.25">
      <c r="A990" t="s">
        <v>14</v>
      </c>
      <c r="B990" t="s">
        <v>86</v>
      </c>
      <c r="C990" t="s">
        <v>25</v>
      </c>
      <c r="D990">
        <v>849</v>
      </c>
      <c r="E990" s="1">
        <v>44094</v>
      </c>
    </row>
    <row r="991" spans="1:5" x14ac:dyDescent="0.25">
      <c r="A991" t="s">
        <v>14</v>
      </c>
      <c r="B991" t="s">
        <v>86</v>
      </c>
      <c r="C991" t="s">
        <v>25</v>
      </c>
      <c r="D991">
        <v>867</v>
      </c>
      <c r="E991" s="1">
        <v>44095</v>
      </c>
    </row>
    <row r="992" spans="1:5" x14ac:dyDescent="0.25">
      <c r="A992" t="s">
        <v>14</v>
      </c>
      <c r="B992" t="s">
        <v>44</v>
      </c>
      <c r="C992" t="s">
        <v>25</v>
      </c>
      <c r="D992">
        <v>1014</v>
      </c>
      <c r="E992" s="1">
        <v>44095</v>
      </c>
    </row>
    <row r="993" spans="1:5" x14ac:dyDescent="0.25">
      <c r="A993" t="s">
        <v>14</v>
      </c>
      <c r="B993" t="s">
        <v>77</v>
      </c>
      <c r="C993" t="s">
        <v>25</v>
      </c>
      <c r="D993">
        <v>509</v>
      </c>
      <c r="E993" s="1">
        <v>44096</v>
      </c>
    </row>
    <row r="994" spans="1:5" x14ac:dyDescent="0.25">
      <c r="A994" t="s">
        <v>14</v>
      </c>
      <c r="B994" t="s">
        <v>36</v>
      </c>
      <c r="C994" t="s">
        <v>25</v>
      </c>
      <c r="D994">
        <v>1822</v>
      </c>
      <c r="E994" s="1">
        <v>44096</v>
      </c>
    </row>
    <row r="995" spans="1:5" x14ac:dyDescent="0.25">
      <c r="A995" t="s">
        <v>14</v>
      </c>
      <c r="B995" t="s">
        <v>48</v>
      </c>
      <c r="C995" t="s">
        <v>12</v>
      </c>
      <c r="D995">
        <v>1675</v>
      </c>
      <c r="E995" s="1">
        <v>44096</v>
      </c>
    </row>
    <row r="996" spans="1:5" hidden="1" x14ac:dyDescent="0.25">
      <c r="A996" t="s">
        <v>33</v>
      </c>
      <c r="B996" t="s">
        <v>31</v>
      </c>
      <c r="C996" t="s">
        <v>25</v>
      </c>
      <c r="D996">
        <v>14274</v>
      </c>
      <c r="E996" s="1">
        <v>44096</v>
      </c>
    </row>
    <row r="997" spans="1:5" x14ac:dyDescent="0.25">
      <c r="A997" t="s">
        <v>14</v>
      </c>
      <c r="B997" t="s">
        <v>85</v>
      </c>
      <c r="C997" t="s">
        <v>25</v>
      </c>
      <c r="D997">
        <v>844</v>
      </c>
      <c r="E997" s="1">
        <v>44097</v>
      </c>
    </row>
    <row r="998" spans="1:5" x14ac:dyDescent="0.25">
      <c r="A998" t="s">
        <v>14</v>
      </c>
      <c r="B998" t="s">
        <v>84</v>
      </c>
      <c r="C998" t="s">
        <v>12</v>
      </c>
      <c r="D998">
        <v>1318</v>
      </c>
      <c r="E998" s="1">
        <v>44097</v>
      </c>
    </row>
    <row r="999" spans="1:5" x14ac:dyDescent="0.25">
      <c r="A999" t="s">
        <v>14</v>
      </c>
      <c r="B999" t="s">
        <v>69</v>
      </c>
      <c r="C999" t="s">
        <v>25</v>
      </c>
      <c r="D999">
        <v>1375</v>
      </c>
      <c r="E999" s="1">
        <v>44097</v>
      </c>
    </row>
    <row r="1000" spans="1:5" hidden="1" x14ac:dyDescent="0.25">
      <c r="A1000" t="s">
        <v>33</v>
      </c>
      <c r="B1000" t="s">
        <v>47</v>
      </c>
      <c r="C1000" t="s">
        <v>25</v>
      </c>
      <c r="D1000">
        <v>12384</v>
      </c>
      <c r="E1000" s="1">
        <v>44097</v>
      </c>
    </row>
    <row r="1001" spans="1:5" x14ac:dyDescent="0.25">
      <c r="A1001" t="s">
        <v>14</v>
      </c>
      <c r="B1001" t="s">
        <v>76</v>
      </c>
      <c r="C1001" t="s">
        <v>25</v>
      </c>
      <c r="D1001">
        <v>1241</v>
      </c>
      <c r="E1001" s="1">
        <v>44098</v>
      </c>
    </row>
    <row r="1002" spans="1:5" x14ac:dyDescent="0.25">
      <c r="A1002" t="s">
        <v>14</v>
      </c>
      <c r="B1002" t="s">
        <v>84</v>
      </c>
      <c r="C1002" t="s">
        <v>12</v>
      </c>
      <c r="D1002">
        <v>1319</v>
      </c>
      <c r="E1002" s="1">
        <v>44098</v>
      </c>
    </row>
    <row r="1003" spans="1:5" x14ac:dyDescent="0.25">
      <c r="A1003" t="s">
        <v>14</v>
      </c>
      <c r="B1003" t="s">
        <v>71</v>
      </c>
      <c r="C1003" t="s">
        <v>25</v>
      </c>
      <c r="D1003">
        <v>1351</v>
      </c>
      <c r="E1003" s="1">
        <v>44098</v>
      </c>
    </row>
    <row r="1004" spans="1:5" hidden="1" x14ac:dyDescent="0.25">
      <c r="A1004" t="s">
        <v>33</v>
      </c>
      <c r="B1004" t="s">
        <v>47</v>
      </c>
      <c r="C1004" t="s">
        <v>25</v>
      </c>
      <c r="D1004">
        <v>12397</v>
      </c>
      <c r="E1004" s="1">
        <v>44098</v>
      </c>
    </row>
    <row r="1005" spans="1:5" x14ac:dyDescent="0.25">
      <c r="A1005" t="s">
        <v>14</v>
      </c>
      <c r="B1005" t="s">
        <v>56</v>
      </c>
      <c r="C1005" t="s">
        <v>25</v>
      </c>
      <c r="D1005">
        <v>889</v>
      </c>
      <c r="E1005" s="1">
        <v>44099</v>
      </c>
    </row>
    <row r="1006" spans="1:5" x14ac:dyDescent="0.25">
      <c r="A1006" t="s">
        <v>14</v>
      </c>
      <c r="B1006" t="s">
        <v>76</v>
      </c>
      <c r="C1006" t="s">
        <v>25</v>
      </c>
      <c r="D1006">
        <v>1242</v>
      </c>
      <c r="E1006" s="1">
        <v>44099</v>
      </c>
    </row>
    <row r="1007" spans="1:5" x14ac:dyDescent="0.25">
      <c r="A1007" t="s">
        <v>14</v>
      </c>
      <c r="B1007" t="s">
        <v>91</v>
      </c>
      <c r="C1007" t="s">
        <v>12</v>
      </c>
      <c r="D1007">
        <v>1838</v>
      </c>
      <c r="E1007" s="1">
        <v>44099</v>
      </c>
    </row>
    <row r="1008" spans="1:5" hidden="1" x14ac:dyDescent="0.25">
      <c r="A1008" t="s">
        <v>33</v>
      </c>
      <c r="B1008" t="s">
        <v>31</v>
      </c>
      <c r="C1008" t="s">
        <v>25</v>
      </c>
      <c r="D1008">
        <v>12398</v>
      </c>
      <c r="E1008" s="1">
        <v>44099</v>
      </c>
    </row>
    <row r="1009" spans="1:5" x14ac:dyDescent="0.25">
      <c r="A1009" t="s">
        <v>14</v>
      </c>
      <c r="B1009" t="s">
        <v>56</v>
      </c>
      <c r="C1009" t="s">
        <v>25</v>
      </c>
      <c r="D1009">
        <v>890</v>
      </c>
      <c r="E1009" s="1">
        <v>44100</v>
      </c>
    </row>
    <row r="1010" spans="1:5" x14ac:dyDescent="0.25">
      <c r="A1010" t="s">
        <v>14</v>
      </c>
      <c r="B1010" t="s">
        <v>53</v>
      </c>
      <c r="C1010" t="s">
        <v>12</v>
      </c>
      <c r="D1010">
        <v>1142</v>
      </c>
      <c r="E1010" s="1">
        <v>44100</v>
      </c>
    </row>
    <row r="1011" spans="1:5" x14ac:dyDescent="0.25">
      <c r="A1011" t="s">
        <v>14</v>
      </c>
      <c r="B1011" t="s">
        <v>78</v>
      </c>
      <c r="C1011" t="s">
        <v>25</v>
      </c>
      <c r="D1011">
        <v>1389</v>
      </c>
      <c r="E1011" s="1">
        <v>44100</v>
      </c>
    </row>
    <row r="1012" spans="1:5" x14ac:dyDescent="0.25">
      <c r="A1012" t="s">
        <v>14</v>
      </c>
      <c r="B1012" t="s">
        <v>83</v>
      </c>
      <c r="C1012" t="s">
        <v>25</v>
      </c>
      <c r="D1012">
        <v>1430</v>
      </c>
      <c r="E1012" s="1">
        <v>44101</v>
      </c>
    </row>
    <row r="1013" spans="1:5" x14ac:dyDescent="0.25">
      <c r="A1013" t="s">
        <v>14</v>
      </c>
      <c r="B1013" t="s">
        <v>22</v>
      </c>
      <c r="C1013" t="s">
        <v>25</v>
      </c>
      <c r="D1013">
        <v>745</v>
      </c>
      <c r="E1013" s="1">
        <v>44101</v>
      </c>
    </row>
    <row r="1014" spans="1:5" x14ac:dyDescent="0.25">
      <c r="A1014" t="s">
        <v>14</v>
      </c>
      <c r="B1014" t="s">
        <v>79</v>
      </c>
      <c r="C1014" t="s">
        <v>25</v>
      </c>
      <c r="D1014">
        <v>504</v>
      </c>
      <c r="E1014" s="1">
        <v>44102</v>
      </c>
    </row>
    <row r="1015" spans="1:5" x14ac:dyDescent="0.25">
      <c r="A1015" t="s">
        <v>14</v>
      </c>
      <c r="B1015" t="s">
        <v>86</v>
      </c>
      <c r="C1015" t="s">
        <v>25</v>
      </c>
      <c r="D1015">
        <v>861</v>
      </c>
      <c r="E1015" s="1">
        <v>44102</v>
      </c>
    </row>
    <row r="1016" spans="1:5" x14ac:dyDescent="0.25">
      <c r="A1016" t="s">
        <v>14</v>
      </c>
      <c r="B1016" t="s">
        <v>75</v>
      </c>
      <c r="C1016" t="s">
        <v>12</v>
      </c>
      <c r="D1016">
        <v>1266</v>
      </c>
      <c r="E1016" s="1">
        <v>44102</v>
      </c>
    </row>
    <row r="1017" spans="1:5" x14ac:dyDescent="0.25">
      <c r="A1017" t="s">
        <v>14</v>
      </c>
      <c r="B1017" t="s">
        <v>28</v>
      </c>
      <c r="C1017" t="s">
        <v>25</v>
      </c>
      <c r="D1017">
        <v>455</v>
      </c>
      <c r="E1017" s="1">
        <v>44103</v>
      </c>
    </row>
    <row r="1018" spans="1:5" x14ac:dyDescent="0.25">
      <c r="A1018" t="s">
        <v>14</v>
      </c>
      <c r="B1018" t="s">
        <v>46</v>
      </c>
      <c r="C1018" t="s">
        <v>12</v>
      </c>
      <c r="D1018">
        <v>1452</v>
      </c>
      <c r="E1018" s="1">
        <v>44103</v>
      </c>
    </row>
    <row r="1019" spans="1:5" x14ac:dyDescent="0.25">
      <c r="A1019" t="s">
        <v>14</v>
      </c>
      <c r="B1019" t="s">
        <v>23</v>
      </c>
      <c r="C1019" t="s">
        <v>12</v>
      </c>
      <c r="D1019">
        <v>1830</v>
      </c>
      <c r="E1019" s="1">
        <v>44105</v>
      </c>
    </row>
    <row r="1020" spans="1:5" hidden="1" x14ac:dyDescent="0.25">
      <c r="A1020" t="s">
        <v>33</v>
      </c>
      <c r="B1020" t="s">
        <v>43</v>
      </c>
      <c r="C1020" t="s">
        <v>25</v>
      </c>
      <c r="D1020">
        <v>16065</v>
      </c>
      <c r="E1020" s="1">
        <v>44103</v>
      </c>
    </row>
    <row r="1021" spans="1:5" x14ac:dyDescent="0.25">
      <c r="A1021" t="s">
        <v>14</v>
      </c>
      <c r="B1021" t="s">
        <v>64</v>
      </c>
      <c r="C1021" t="s">
        <v>12</v>
      </c>
      <c r="D1021">
        <v>486</v>
      </c>
      <c r="E1021" s="1">
        <v>44104</v>
      </c>
    </row>
    <row r="1022" spans="1:5" x14ac:dyDescent="0.25">
      <c r="A1022" t="s">
        <v>14</v>
      </c>
      <c r="B1022" t="s">
        <v>72</v>
      </c>
      <c r="C1022" t="s">
        <v>25</v>
      </c>
      <c r="D1022">
        <v>1298</v>
      </c>
      <c r="E1022" s="1">
        <v>44104</v>
      </c>
    </row>
    <row r="1023" spans="1:5" x14ac:dyDescent="0.25">
      <c r="A1023" t="s">
        <v>14</v>
      </c>
      <c r="B1023" t="s">
        <v>87</v>
      </c>
      <c r="C1023" t="s">
        <v>25</v>
      </c>
      <c r="D1023">
        <v>1406</v>
      </c>
      <c r="E1023" s="1">
        <v>44105</v>
      </c>
    </row>
    <row r="1024" spans="1:5" hidden="1" x14ac:dyDescent="0.25">
      <c r="A1024" t="s">
        <v>33</v>
      </c>
      <c r="B1024" t="s">
        <v>47</v>
      </c>
      <c r="C1024" t="s">
        <v>25</v>
      </c>
      <c r="D1024">
        <v>12381</v>
      </c>
      <c r="E1024" s="1">
        <v>44104</v>
      </c>
    </row>
    <row r="1025" spans="1:5" hidden="1" x14ac:dyDescent="0.25">
      <c r="A1025" t="s">
        <v>33</v>
      </c>
      <c r="B1025" t="s">
        <v>73</v>
      </c>
      <c r="C1025" t="s">
        <v>25</v>
      </c>
      <c r="D1025">
        <v>11902</v>
      </c>
      <c r="E1025" s="1">
        <v>44105</v>
      </c>
    </row>
    <row r="1026" spans="1:5" x14ac:dyDescent="0.25">
      <c r="A1026" t="s">
        <v>14</v>
      </c>
      <c r="B1026" t="s">
        <v>31</v>
      </c>
      <c r="C1026" t="s">
        <v>25</v>
      </c>
      <c r="D1026">
        <v>1199</v>
      </c>
      <c r="E1026" s="1">
        <v>43880</v>
      </c>
    </row>
    <row r="1027" spans="1:5" x14ac:dyDescent="0.25">
      <c r="A1027" t="s">
        <v>14</v>
      </c>
      <c r="B1027" t="s">
        <v>48</v>
      </c>
      <c r="C1027" t="s">
        <v>12</v>
      </c>
      <c r="D1027">
        <v>1688</v>
      </c>
      <c r="E1027" s="1">
        <v>44105</v>
      </c>
    </row>
    <row r="1028" spans="1:5" x14ac:dyDescent="0.25">
      <c r="A1028" t="s">
        <v>14</v>
      </c>
      <c r="B1028" t="s">
        <v>55</v>
      </c>
      <c r="C1028" t="s">
        <v>25</v>
      </c>
      <c r="D1028">
        <v>11284</v>
      </c>
      <c r="E1028" s="1">
        <v>44106</v>
      </c>
    </row>
    <row r="1029" spans="1:5" x14ac:dyDescent="0.25">
      <c r="A1029" t="s">
        <v>14</v>
      </c>
      <c r="B1029" t="s">
        <v>58</v>
      </c>
      <c r="C1029" t="s">
        <v>12</v>
      </c>
      <c r="D1029">
        <v>819</v>
      </c>
      <c r="E1029" s="1">
        <v>44106</v>
      </c>
    </row>
    <row r="1030" spans="1:5" x14ac:dyDescent="0.25">
      <c r="A1030" t="s">
        <v>14</v>
      </c>
      <c r="B1030" t="s">
        <v>67</v>
      </c>
      <c r="C1030" t="s">
        <v>12</v>
      </c>
      <c r="D1030">
        <v>934</v>
      </c>
      <c r="E1030" s="1">
        <v>44106</v>
      </c>
    </row>
    <row r="1031" spans="1:5" hidden="1" x14ac:dyDescent="0.25">
      <c r="A1031" t="s">
        <v>33</v>
      </c>
      <c r="B1031" t="s">
        <v>31</v>
      </c>
      <c r="C1031" t="s">
        <v>25</v>
      </c>
      <c r="D1031">
        <v>12382</v>
      </c>
      <c r="E1031" s="1">
        <v>44106</v>
      </c>
    </row>
    <row r="1032" spans="1:5" x14ac:dyDescent="0.25">
      <c r="A1032" t="s">
        <v>14</v>
      </c>
      <c r="B1032" t="s">
        <v>58</v>
      </c>
      <c r="C1032" t="s">
        <v>12</v>
      </c>
      <c r="D1032">
        <v>1453</v>
      </c>
      <c r="E1032" s="1">
        <v>44107</v>
      </c>
    </row>
    <row r="1033" spans="1:5" x14ac:dyDescent="0.25">
      <c r="A1033" t="s">
        <v>14</v>
      </c>
      <c r="B1033" t="s">
        <v>69</v>
      </c>
      <c r="C1033" t="s">
        <v>25</v>
      </c>
      <c r="D1033">
        <v>1371</v>
      </c>
      <c r="E1033" s="1">
        <v>44107</v>
      </c>
    </row>
    <row r="1034" spans="1:5" x14ac:dyDescent="0.25">
      <c r="A1034" t="s">
        <v>14</v>
      </c>
      <c r="B1034" t="s">
        <v>43</v>
      </c>
      <c r="C1034" t="s">
        <v>25</v>
      </c>
      <c r="D1034">
        <v>1796</v>
      </c>
      <c r="E1034" s="1">
        <v>44107</v>
      </c>
    </row>
    <row r="1035" spans="1:5" x14ac:dyDescent="0.25">
      <c r="A1035" t="s">
        <v>14</v>
      </c>
      <c r="B1035" t="s">
        <v>45</v>
      </c>
      <c r="C1035" t="s">
        <v>12</v>
      </c>
      <c r="D1035">
        <v>954</v>
      </c>
      <c r="E1035" s="1">
        <v>44104</v>
      </c>
    </row>
    <row r="1036" spans="1:5" x14ac:dyDescent="0.25">
      <c r="A1036" t="s">
        <v>14</v>
      </c>
      <c r="B1036" t="s">
        <v>50</v>
      </c>
      <c r="C1036" t="s">
        <v>12</v>
      </c>
      <c r="D1036">
        <v>965</v>
      </c>
      <c r="E1036" s="1">
        <v>44108</v>
      </c>
    </row>
    <row r="1037" spans="1:5" x14ac:dyDescent="0.25">
      <c r="A1037" t="s">
        <v>14</v>
      </c>
      <c r="B1037" t="s">
        <v>60</v>
      </c>
      <c r="C1037" t="s">
        <v>12</v>
      </c>
      <c r="D1037">
        <v>1642</v>
      </c>
      <c r="E1037" s="1">
        <v>44108</v>
      </c>
    </row>
    <row r="1038" spans="1:5" x14ac:dyDescent="0.25">
      <c r="A1038" t="s">
        <v>14</v>
      </c>
      <c r="B1038" t="s">
        <v>75</v>
      </c>
      <c r="C1038" t="s">
        <v>12</v>
      </c>
      <c r="D1038">
        <v>1263</v>
      </c>
      <c r="E1038" s="1">
        <v>43985</v>
      </c>
    </row>
    <row r="1039" spans="1:5" x14ac:dyDescent="0.25">
      <c r="A1039" t="s">
        <v>14</v>
      </c>
      <c r="B1039" t="s">
        <v>71</v>
      </c>
      <c r="C1039" t="s">
        <v>25</v>
      </c>
      <c r="D1039">
        <v>1352</v>
      </c>
      <c r="E1039" s="1">
        <v>44109</v>
      </c>
    </row>
    <row r="1040" spans="1:5" x14ac:dyDescent="0.25">
      <c r="A1040" t="s">
        <v>14</v>
      </c>
      <c r="B1040" t="s">
        <v>70</v>
      </c>
      <c r="C1040" t="s">
        <v>25</v>
      </c>
      <c r="D1040">
        <v>1722</v>
      </c>
      <c r="E1040" s="1">
        <v>44109</v>
      </c>
    </row>
    <row r="1041" spans="1:5" x14ac:dyDescent="0.25">
      <c r="A1041" t="s">
        <v>14</v>
      </c>
      <c r="B1041" t="s">
        <v>82</v>
      </c>
      <c r="C1041" t="s">
        <v>25</v>
      </c>
      <c r="D1041">
        <v>552</v>
      </c>
      <c r="E1041" s="1">
        <v>44110</v>
      </c>
    </row>
    <row r="1042" spans="1:5" x14ac:dyDescent="0.25">
      <c r="A1042" t="s">
        <v>14</v>
      </c>
      <c r="B1042" t="s">
        <v>8</v>
      </c>
      <c r="C1042" t="s">
        <v>25</v>
      </c>
      <c r="D1042">
        <v>617</v>
      </c>
      <c r="E1042" s="1">
        <v>44110</v>
      </c>
    </row>
    <row r="1043" spans="1:5" x14ac:dyDescent="0.25">
      <c r="A1043" t="s">
        <v>14</v>
      </c>
      <c r="B1043" t="s">
        <v>44</v>
      </c>
      <c r="C1043" t="s">
        <v>25</v>
      </c>
      <c r="D1043">
        <v>1015</v>
      </c>
      <c r="E1043" s="1">
        <v>44110</v>
      </c>
    </row>
    <row r="1044" spans="1:5" hidden="1" x14ac:dyDescent="0.25">
      <c r="A1044" t="s">
        <v>33</v>
      </c>
      <c r="B1044" t="s">
        <v>23</v>
      </c>
      <c r="C1044" t="s">
        <v>25</v>
      </c>
      <c r="D1044">
        <v>16066</v>
      </c>
      <c r="E1044" s="1">
        <v>44110</v>
      </c>
    </row>
    <row r="1045" spans="1:5" x14ac:dyDescent="0.25">
      <c r="A1045" t="s">
        <v>14</v>
      </c>
      <c r="B1045" t="s">
        <v>52</v>
      </c>
      <c r="C1045" t="s">
        <v>12</v>
      </c>
      <c r="D1045">
        <v>1127</v>
      </c>
      <c r="E1045" s="1">
        <v>44111</v>
      </c>
    </row>
    <row r="1046" spans="1:5" x14ac:dyDescent="0.25">
      <c r="A1046" t="s">
        <v>14</v>
      </c>
      <c r="B1046" t="s">
        <v>72</v>
      </c>
      <c r="C1046" t="s">
        <v>25</v>
      </c>
      <c r="D1046">
        <v>1287</v>
      </c>
      <c r="E1046" s="1">
        <v>44111</v>
      </c>
    </row>
    <row r="1047" spans="1:5" x14ac:dyDescent="0.25">
      <c r="A1047" t="s">
        <v>14</v>
      </c>
      <c r="B1047" t="s">
        <v>46</v>
      </c>
      <c r="C1047" t="s">
        <v>12</v>
      </c>
      <c r="D1047">
        <v>1621</v>
      </c>
      <c r="E1047" s="1">
        <v>44111</v>
      </c>
    </row>
    <row r="1048" spans="1:5" hidden="1" x14ac:dyDescent="0.25">
      <c r="A1048" t="s">
        <v>33</v>
      </c>
      <c r="B1048" t="s">
        <v>47</v>
      </c>
      <c r="C1048" t="s">
        <v>25</v>
      </c>
      <c r="D1048">
        <v>12155</v>
      </c>
      <c r="E1048" s="1">
        <v>44111</v>
      </c>
    </row>
    <row r="1049" spans="1:5" x14ac:dyDescent="0.25">
      <c r="A1049" t="s">
        <v>14</v>
      </c>
      <c r="B1049" t="s">
        <v>28</v>
      </c>
      <c r="C1049" t="s">
        <v>25</v>
      </c>
      <c r="D1049">
        <v>458</v>
      </c>
      <c r="E1049" s="1">
        <v>44112</v>
      </c>
    </row>
    <row r="1050" spans="1:5" x14ac:dyDescent="0.25">
      <c r="A1050" t="s">
        <v>14</v>
      </c>
      <c r="B1050" t="s">
        <v>18</v>
      </c>
      <c r="C1050" t="s">
        <v>12</v>
      </c>
      <c r="D1050">
        <v>702</v>
      </c>
      <c r="E1050" s="1">
        <v>44112</v>
      </c>
    </row>
    <row r="1051" spans="1:5" x14ac:dyDescent="0.25">
      <c r="A1051" t="s">
        <v>14</v>
      </c>
      <c r="B1051" t="s">
        <v>91</v>
      </c>
      <c r="C1051" t="s">
        <v>12</v>
      </c>
      <c r="D1051">
        <v>1808</v>
      </c>
      <c r="E1051" s="1">
        <v>44112</v>
      </c>
    </row>
    <row r="1052" spans="1:5" x14ac:dyDescent="0.25">
      <c r="A1052" t="s">
        <v>14</v>
      </c>
      <c r="B1052" t="s">
        <v>75</v>
      </c>
      <c r="C1052" t="s">
        <v>12</v>
      </c>
      <c r="D1052">
        <v>13870</v>
      </c>
      <c r="E1052" s="1">
        <v>44115</v>
      </c>
    </row>
    <row r="1053" spans="1:5" x14ac:dyDescent="0.25">
      <c r="A1053" t="s">
        <v>14</v>
      </c>
      <c r="B1053" t="s">
        <v>90</v>
      </c>
      <c r="C1053" t="s">
        <v>25</v>
      </c>
      <c r="D1053">
        <v>1890</v>
      </c>
      <c r="E1053" s="1">
        <v>44113</v>
      </c>
    </row>
    <row r="1054" spans="1:5" hidden="1" x14ac:dyDescent="0.25">
      <c r="A1054" t="s">
        <v>33</v>
      </c>
      <c r="B1054" t="s">
        <v>47</v>
      </c>
      <c r="C1054" t="s">
        <v>25</v>
      </c>
      <c r="D1054">
        <v>12379</v>
      </c>
      <c r="E1054" s="1">
        <v>44113</v>
      </c>
    </row>
    <row r="1055" spans="1:5" x14ac:dyDescent="0.25">
      <c r="A1055" t="s">
        <v>14</v>
      </c>
      <c r="B1055" t="s">
        <v>54</v>
      </c>
      <c r="C1055" t="s">
        <v>12</v>
      </c>
      <c r="D1055">
        <v>667</v>
      </c>
      <c r="E1055" s="1">
        <v>44114</v>
      </c>
    </row>
    <row r="1056" spans="1:5" x14ac:dyDescent="0.25">
      <c r="A1056" t="s">
        <v>14</v>
      </c>
      <c r="B1056" t="s">
        <v>67</v>
      </c>
      <c r="C1056" t="s">
        <v>12</v>
      </c>
      <c r="D1056">
        <v>935</v>
      </c>
      <c r="E1056" s="1">
        <v>44114</v>
      </c>
    </row>
    <row r="1057" spans="1:5" x14ac:dyDescent="0.25">
      <c r="A1057" t="s">
        <v>14</v>
      </c>
      <c r="B1057" t="s">
        <v>90</v>
      </c>
      <c r="C1057" t="s">
        <v>25</v>
      </c>
      <c r="D1057">
        <v>1892</v>
      </c>
      <c r="E1057" s="1">
        <v>44114</v>
      </c>
    </row>
    <row r="1058" spans="1:5" hidden="1" x14ac:dyDescent="0.25">
      <c r="A1058" t="s">
        <v>33</v>
      </c>
      <c r="B1058" t="s">
        <v>73</v>
      </c>
      <c r="C1058" t="s">
        <v>25</v>
      </c>
      <c r="D1058">
        <v>11646</v>
      </c>
      <c r="E1058" s="1">
        <v>44114</v>
      </c>
    </row>
    <row r="1059" spans="1:5" x14ac:dyDescent="0.25">
      <c r="A1059" t="s">
        <v>14</v>
      </c>
      <c r="B1059" t="s">
        <v>54</v>
      </c>
      <c r="C1059" t="s">
        <v>12</v>
      </c>
      <c r="D1059">
        <v>670</v>
      </c>
      <c r="E1059" s="1">
        <v>44113</v>
      </c>
    </row>
    <row r="1060" spans="1:5" x14ac:dyDescent="0.25">
      <c r="A1060" t="s">
        <v>14</v>
      </c>
      <c r="B1060" t="s">
        <v>85</v>
      </c>
      <c r="C1060" t="s">
        <v>25</v>
      </c>
      <c r="D1060">
        <v>847</v>
      </c>
      <c r="E1060" s="1">
        <v>44115</v>
      </c>
    </row>
    <row r="1061" spans="1:5" hidden="1" x14ac:dyDescent="0.25">
      <c r="A1061" t="s">
        <v>21</v>
      </c>
      <c r="B1061" t="s">
        <v>143</v>
      </c>
      <c r="C1061" t="s">
        <v>12</v>
      </c>
      <c r="D1061">
        <v>16059</v>
      </c>
      <c r="E1061" s="1">
        <v>44069</v>
      </c>
    </row>
    <row r="1062" spans="1:5" x14ac:dyDescent="0.25">
      <c r="A1062" t="s">
        <v>14</v>
      </c>
      <c r="B1062" t="s">
        <v>70</v>
      </c>
      <c r="C1062" t="s">
        <v>25</v>
      </c>
      <c r="D1062">
        <v>1739</v>
      </c>
      <c r="E1062" s="1">
        <v>44116</v>
      </c>
    </row>
    <row r="1063" spans="1:5" x14ac:dyDescent="0.25">
      <c r="A1063" t="s">
        <v>14</v>
      </c>
      <c r="B1063" t="s">
        <v>81</v>
      </c>
      <c r="C1063" t="s">
        <v>25</v>
      </c>
      <c r="D1063">
        <v>1865</v>
      </c>
      <c r="E1063" s="1">
        <v>44116</v>
      </c>
    </row>
    <row r="1064" spans="1:5" x14ac:dyDescent="0.25">
      <c r="A1064" t="s">
        <v>14</v>
      </c>
      <c r="B1064" t="s">
        <v>45</v>
      </c>
      <c r="C1064" t="s">
        <v>12</v>
      </c>
      <c r="D1064">
        <v>637</v>
      </c>
      <c r="E1064" s="1">
        <v>44117</v>
      </c>
    </row>
    <row r="1065" spans="1:5" x14ac:dyDescent="0.25">
      <c r="A1065" t="s">
        <v>14</v>
      </c>
      <c r="B1065" t="s">
        <v>44</v>
      </c>
      <c r="C1065" t="s">
        <v>25</v>
      </c>
      <c r="D1065">
        <v>1016</v>
      </c>
      <c r="E1065" s="1">
        <v>44117</v>
      </c>
    </row>
    <row r="1066" spans="1:5" x14ac:dyDescent="0.25">
      <c r="A1066" t="s">
        <v>14</v>
      </c>
      <c r="B1066" t="s">
        <v>61</v>
      </c>
      <c r="C1066" t="s">
        <v>12</v>
      </c>
      <c r="D1066">
        <v>10047</v>
      </c>
      <c r="E1066" s="1">
        <v>44117</v>
      </c>
    </row>
    <row r="1067" spans="1:5" hidden="1" x14ac:dyDescent="0.25">
      <c r="A1067" t="s">
        <v>33</v>
      </c>
      <c r="B1067" t="s">
        <v>31</v>
      </c>
      <c r="C1067" t="s">
        <v>25</v>
      </c>
      <c r="D1067">
        <v>16073</v>
      </c>
      <c r="E1067" s="1">
        <v>44117</v>
      </c>
    </row>
    <row r="1068" spans="1:5" x14ac:dyDescent="0.25">
      <c r="A1068" t="s">
        <v>14</v>
      </c>
      <c r="B1068" t="s">
        <v>79</v>
      </c>
      <c r="C1068" t="s">
        <v>25</v>
      </c>
      <c r="D1068">
        <v>1819</v>
      </c>
      <c r="E1068" s="1">
        <v>44118</v>
      </c>
    </row>
    <row r="1069" spans="1:5" x14ac:dyDescent="0.25">
      <c r="A1069" t="s">
        <v>14</v>
      </c>
      <c r="B1069" t="s">
        <v>72</v>
      </c>
      <c r="C1069" t="s">
        <v>25</v>
      </c>
      <c r="D1069">
        <v>1309</v>
      </c>
      <c r="E1069" s="1">
        <v>44118</v>
      </c>
    </row>
    <row r="1070" spans="1:5" x14ac:dyDescent="0.25">
      <c r="A1070" t="s">
        <v>14</v>
      </c>
      <c r="B1070" t="s">
        <v>49</v>
      </c>
      <c r="C1070" t="s">
        <v>12</v>
      </c>
      <c r="D1070">
        <v>1697</v>
      </c>
      <c r="E1070" s="1">
        <v>44118</v>
      </c>
    </row>
    <row r="1071" spans="1:5" hidden="1" x14ac:dyDescent="0.25">
      <c r="A1071" t="s">
        <v>33</v>
      </c>
      <c r="B1071" t="s">
        <v>47</v>
      </c>
      <c r="C1071" t="s">
        <v>25</v>
      </c>
      <c r="D1071">
        <v>12137</v>
      </c>
      <c r="E1071" s="1">
        <v>44118</v>
      </c>
    </row>
    <row r="1072" spans="1:5" x14ac:dyDescent="0.25">
      <c r="A1072" t="s">
        <v>14</v>
      </c>
      <c r="B1072" t="s">
        <v>82</v>
      </c>
      <c r="C1072" t="s">
        <v>25</v>
      </c>
      <c r="D1072">
        <v>10390</v>
      </c>
      <c r="E1072" s="1">
        <v>44119</v>
      </c>
    </row>
    <row r="1073" spans="1:5" x14ac:dyDescent="0.25">
      <c r="A1073" t="s">
        <v>14</v>
      </c>
      <c r="B1073" t="s">
        <v>63</v>
      </c>
      <c r="C1073" t="s">
        <v>12</v>
      </c>
      <c r="D1073">
        <v>582</v>
      </c>
      <c r="E1073" s="1">
        <v>44119</v>
      </c>
    </row>
    <row r="1074" spans="1:5" x14ac:dyDescent="0.25">
      <c r="A1074" t="s">
        <v>14</v>
      </c>
      <c r="B1074" t="s">
        <v>60</v>
      </c>
      <c r="C1074" t="s">
        <v>12</v>
      </c>
      <c r="D1074">
        <v>924</v>
      </c>
      <c r="E1074" s="1">
        <v>44120</v>
      </c>
    </row>
    <row r="1075" spans="1:5" hidden="1" x14ac:dyDescent="0.25">
      <c r="A1075" t="s">
        <v>33</v>
      </c>
      <c r="B1075" t="s">
        <v>73</v>
      </c>
      <c r="C1075" t="s">
        <v>25</v>
      </c>
      <c r="D1075">
        <v>12127</v>
      </c>
      <c r="E1075" s="1">
        <v>44119</v>
      </c>
    </row>
    <row r="1076" spans="1:5" x14ac:dyDescent="0.25">
      <c r="A1076" t="s">
        <v>14</v>
      </c>
      <c r="B1076" t="s">
        <v>20</v>
      </c>
      <c r="C1076" t="s">
        <v>12</v>
      </c>
      <c r="D1076">
        <v>783</v>
      </c>
      <c r="E1076" s="1">
        <v>44120</v>
      </c>
    </row>
    <row r="1077" spans="1:5" x14ac:dyDescent="0.25">
      <c r="A1077" t="s">
        <v>14</v>
      </c>
      <c r="B1077" t="s">
        <v>56</v>
      </c>
      <c r="C1077" t="s">
        <v>25</v>
      </c>
      <c r="D1077">
        <v>578</v>
      </c>
      <c r="E1077" s="1">
        <v>44120</v>
      </c>
    </row>
    <row r="1078" spans="1:5" x14ac:dyDescent="0.25">
      <c r="A1078" t="s">
        <v>14</v>
      </c>
      <c r="B1078" t="s">
        <v>69</v>
      </c>
      <c r="C1078" t="s">
        <v>25</v>
      </c>
      <c r="D1078">
        <v>1372</v>
      </c>
      <c r="E1078" s="1">
        <v>44120</v>
      </c>
    </row>
    <row r="1079" spans="1:5" x14ac:dyDescent="0.25">
      <c r="A1079" t="s">
        <v>14</v>
      </c>
      <c r="B1079" t="s">
        <v>39</v>
      </c>
      <c r="C1079" t="s">
        <v>12</v>
      </c>
      <c r="D1079">
        <v>1715</v>
      </c>
      <c r="E1079" s="1">
        <v>44119</v>
      </c>
    </row>
    <row r="1080" spans="1:5" hidden="1" x14ac:dyDescent="0.25">
      <c r="A1080" t="s">
        <v>33</v>
      </c>
      <c r="B1080" t="s">
        <v>31</v>
      </c>
      <c r="C1080" t="s">
        <v>25</v>
      </c>
      <c r="D1080">
        <v>12132</v>
      </c>
      <c r="E1080" s="1">
        <v>44120</v>
      </c>
    </row>
    <row r="1081" spans="1:5" x14ac:dyDescent="0.25">
      <c r="A1081" t="s">
        <v>14</v>
      </c>
      <c r="B1081" t="s">
        <v>8</v>
      </c>
      <c r="C1081" t="s">
        <v>25</v>
      </c>
      <c r="D1081">
        <v>618</v>
      </c>
      <c r="E1081" s="1">
        <v>44121</v>
      </c>
    </row>
    <row r="1082" spans="1:5" x14ac:dyDescent="0.25">
      <c r="A1082" t="s">
        <v>14</v>
      </c>
      <c r="B1082" t="s">
        <v>65</v>
      </c>
      <c r="C1082" t="s">
        <v>12</v>
      </c>
      <c r="D1082">
        <v>11647</v>
      </c>
      <c r="E1082" s="1">
        <v>44121</v>
      </c>
    </row>
    <row r="1083" spans="1:5" x14ac:dyDescent="0.25">
      <c r="A1083" t="s">
        <v>14</v>
      </c>
      <c r="B1083" t="s">
        <v>53</v>
      </c>
      <c r="C1083" t="s">
        <v>12</v>
      </c>
      <c r="D1083">
        <v>1141</v>
      </c>
      <c r="E1083" s="1">
        <v>44121</v>
      </c>
    </row>
    <row r="1084" spans="1:5" x14ac:dyDescent="0.25">
      <c r="A1084" t="s">
        <v>14</v>
      </c>
      <c r="B1084" t="s">
        <v>66</v>
      </c>
      <c r="C1084" t="s">
        <v>12</v>
      </c>
      <c r="D1084">
        <v>1579</v>
      </c>
      <c r="E1084" s="1">
        <v>44121</v>
      </c>
    </row>
    <row r="1085" spans="1:5" x14ac:dyDescent="0.25">
      <c r="A1085" t="s">
        <v>14</v>
      </c>
      <c r="B1085" t="s">
        <v>43</v>
      </c>
      <c r="C1085" t="s">
        <v>25</v>
      </c>
      <c r="D1085">
        <v>10358</v>
      </c>
      <c r="E1085" s="1">
        <v>44121</v>
      </c>
    </row>
    <row r="1086" spans="1:5" x14ac:dyDescent="0.25">
      <c r="A1086" t="s">
        <v>14</v>
      </c>
      <c r="B1086" t="s">
        <v>47</v>
      </c>
      <c r="C1086" t="s">
        <v>12</v>
      </c>
      <c r="D1086">
        <v>990</v>
      </c>
      <c r="E1086" s="1">
        <v>44122</v>
      </c>
    </row>
    <row r="1087" spans="1:5" x14ac:dyDescent="0.25">
      <c r="A1087" t="s">
        <v>14</v>
      </c>
      <c r="B1087" t="s">
        <v>31</v>
      </c>
      <c r="C1087" t="s">
        <v>25</v>
      </c>
      <c r="D1087">
        <v>1867</v>
      </c>
      <c r="E1087" s="1">
        <v>43839</v>
      </c>
    </row>
    <row r="1088" spans="1:5" x14ac:dyDescent="0.25">
      <c r="A1088" t="s">
        <v>14</v>
      </c>
      <c r="B1088" t="s">
        <v>41</v>
      </c>
      <c r="C1088" t="s">
        <v>12</v>
      </c>
      <c r="D1088">
        <v>1334</v>
      </c>
      <c r="E1088" s="1">
        <v>44123</v>
      </c>
    </row>
    <row r="1089" spans="1:5" x14ac:dyDescent="0.25">
      <c r="A1089" t="s">
        <v>14</v>
      </c>
      <c r="B1089" t="s">
        <v>71</v>
      </c>
      <c r="C1089" t="s">
        <v>25</v>
      </c>
      <c r="D1089">
        <v>1353</v>
      </c>
      <c r="E1089" s="1">
        <v>44123</v>
      </c>
    </row>
    <row r="1090" spans="1:5" x14ac:dyDescent="0.25">
      <c r="A1090" t="s">
        <v>14</v>
      </c>
      <c r="B1090" t="s">
        <v>70</v>
      </c>
      <c r="C1090" t="s">
        <v>25</v>
      </c>
      <c r="D1090">
        <v>1499</v>
      </c>
      <c r="E1090" s="1">
        <v>44123</v>
      </c>
    </row>
    <row r="1091" spans="1:5" x14ac:dyDescent="0.25">
      <c r="A1091" t="s">
        <v>14</v>
      </c>
      <c r="B1091" t="s">
        <v>18</v>
      </c>
      <c r="C1091" t="s">
        <v>12</v>
      </c>
      <c r="D1091">
        <v>703</v>
      </c>
      <c r="E1091" s="1">
        <v>44124</v>
      </c>
    </row>
    <row r="1092" spans="1:5" x14ac:dyDescent="0.25">
      <c r="A1092" t="s">
        <v>14</v>
      </c>
      <c r="B1092" t="s">
        <v>31</v>
      </c>
      <c r="C1092" t="s">
        <v>25</v>
      </c>
      <c r="D1092">
        <v>802</v>
      </c>
      <c r="E1092" s="1">
        <v>44124</v>
      </c>
    </row>
    <row r="1093" spans="1:5" x14ac:dyDescent="0.25">
      <c r="A1093" t="s">
        <v>14</v>
      </c>
      <c r="B1093" t="s">
        <v>81</v>
      </c>
      <c r="C1093" t="s">
        <v>25</v>
      </c>
      <c r="D1093">
        <v>10383</v>
      </c>
      <c r="E1093" s="1">
        <v>44124</v>
      </c>
    </row>
    <row r="1094" spans="1:5" hidden="1" x14ac:dyDescent="0.25">
      <c r="A1094" t="s">
        <v>33</v>
      </c>
      <c r="B1094" t="s">
        <v>47</v>
      </c>
      <c r="C1094" t="s">
        <v>25</v>
      </c>
      <c r="D1094">
        <v>16068</v>
      </c>
      <c r="E1094" s="1">
        <v>44124</v>
      </c>
    </row>
    <row r="1095" spans="1:5" x14ac:dyDescent="0.25">
      <c r="A1095" t="s">
        <v>14</v>
      </c>
      <c r="B1095" t="s">
        <v>58</v>
      </c>
      <c r="C1095" t="s">
        <v>12</v>
      </c>
      <c r="D1095">
        <v>1458</v>
      </c>
      <c r="E1095" s="1">
        <v>44125</v>
      </c>
    </row>
    <row r="1096" spans="1:5" x14ac:dyDescent="0.25">
      <c r="A1096" t="s">
        <v>14</v>
      </c>
      <c r="B1096" t="s">
        <v>76</v>
      </c>
      <c r="C1096" t="s">
        <v>25</v>
      </c>
      <c r="D1096">
        <v>1244</v>
      </c>
      <c r="E1096" s="1">
        <v>44125</v>
      </c>
    </row>
    <row r="1097" spans="1:5" x14ac:dyDescent="0.25">
      <c r="A1097" t="s">
        <v>14</v>
      </c>
      <c r="B1097" t="s">
        <v>91</v>
      </c>
      <c r="C1097" t="s">
        <v>12</v>
      </c>
      <c r="D1097">
        <v>1525</v>
      </c>
      <c r="E1097" s="1">
        <v>44125</v>
      </c>
    </row>
    <row r="1098" spans="1:5" hidden="1" x14ac:dyDescent="0.25">
      <c r="A1098" t="s">
        <v>33</v>
      </c>
      <c r="B1098" t="s">
        <v>47</v>
      </c>
      <c r="C1098" t="s">
        <v>25</v>
      </c>
      <c r="D1098">
        <v>12156</v>
      </c>
      <c r="E1098" s="1">
        <v>44125</v>
      </c>
    </row>
    <row r="1099" spans="1:5" x14ac:dyDescent="0.25">
      <c r="A1099" t="s">
        <v>14</v>
      </c>
      <c r="B1099" t="s">
        <v>63</v>
      </c>
      <c r="C1099" t="s">
        <v>12</v>
      </c>
      <c r="D1099">
        <v>571</v>
      </c>
      <c r="E1099" s="1">
        <v>44126</v>
      </c>
    </row>
    <row r="1100" spans="1:5" x14ac:dyDescent="0.25">
      <c r="A1100" t="s">
        <v>14</v>
      </c>
      <c r="B1100" t="s">
        <v>52</v>
      </c>
      <c r="C1100" t="s">
        <v>12</v>
      </c>
      <c r="D1100">
        <v>1128</v>
      </c>
      <c r="E1100" s="1">
        <v>44126</v>
      </c>
    </row>
    <row r="1101" spans="1:5" x14ac:dyDescent="0.25">
      <c r="A1101" t="s">
        <v>14</v>
      </c>
      <c r="B1101" t="s">
        <v>23</v>
      </c>
      <c r="C1101" t="s">
        <v>12</v>
      </c>
      <c r="D1101">
        <v>11142</v>
      </c>
      <c r="E1101" s="1">
        <v>44126</v>
      </c>
    </row>
    <row r="1102" spans="1:5" hidden="1" x14ac:dyDescent="0.25">
      <c r="A1102" t="s">
        <v>33</v>
      </c>
      <c r="B1102" t="s">
        <v>43</v>
      </c>
      <c r="C1102" t="s">
        <v>25</v>
      </c>
      <c r="D1102">
        <v>12142</v>
      </c>
      <c r="E1102" s="1">
        <v>44126</v>
      </c>
    </row>
    <row r="1103" spans="1:5" x14ac:dyDescent="0.25">
      <c r="A1103" t="s">
        <v>14</v>
      </c>
      <c r="B1103" t="s">
        <v>59</v>
      </c>
      <c r="C1103" t="s">
        <v>25</v>
      </c>
      <c r="D1103">
        <v>727</v>
      </c>
      <c r="E1103" s="1">
        <v>44127</v>
      </c>
    </row>
    <row r="1104" spans="1:5" x14ac:dyDescent="0.25">
      <c r="A1104" t="s">
        <v>14</v>
      </c>
      <c r="B1104" t="s">
        <v>51</v>
      </c>
      <c r="C1104" t="s">
        <v>25</v>
      </c>
      <c r="D1104">
        <v>1173</v>
      </c>
      <c r="E1104" s="1">
        <v>44127</v>
      </c>
    </row>
    <row r="1105" spans="1:5" hidden="1" x14ac:dyDescent="0.25">
      <c r="A1105" t="s">
        <v>33</v>
      </c>
      <c r="B1105" t="s">
        <v>31</v>
      </c>
      <c r="C1105" t="s">
        <v>25</v>
      </c>
      <c r="D1105">
        <v>12146</v>
      </c>
      <c r="E1105" s="1">
        <v>44127</v>
      </c>
    </row>
    <row r="1106" spans="1:5" x14ac:dyDescent="0.25">
      <c r="A1106" t="s">
        <v>14</v>
      </c>
      <c r="B1106" t="s">
        <v>59</v>
      </c>
      <c r="C1106" t="s">
        <v>25</v>
      </c>
      <c r="D1106">
        <v>728</v>
      </c>
      <c r="E1106" s="1">
        <v>44128</v>
      </c>
    </row>
    <row r="1107" spans="1:5" x14ac:dyDescent="0.25">
      <c r="A1107" t="s">
        <v>14</v>
      </c>
      <c r="B1107" t="s">
        <v>50</v>
      </c>
      <c r="C1107" t="s">
        <v>12</v>
      </c>
      <c r="D1107">
        <v>966</v>
      </c>
      <c r="E1107" s="1">
        <v>44128</v>
      </c>
    </row>
    <row r="1108" spans="1:5" x14ac:dyDescent="0.25">
      <c r="A1108" t="s">
        <v>14</v>
      </c>
      <c r="B1108" t="s">
        <v>51</v>
      </c>
      <c r="C1108" t="s">
        <v>25</v>
      </c>
      <c r="D1108">
        <v>1175</v>
      </c>
      <c r="E1108" s="1">
        <v>44128</v>
      </c>
    </row>
    <row r="1109" spans="1:5" hidden="1" x14ac:dyDescent="0.25">
      <c r="A1109" t="s">
        <v>33</v>
      </c>
      <c r="B1109" t="s">
        <v>73</v>
      </c>
      <c r="C1109" t="s">
        <v>25</v>
      </c>
      <c r="D1109">
        <v>13382</v>
      </c>
      <c r="E1109" s="1">
        <v>44128</v>
      </c>
    </row>
    <row r="1110" spans="1:5" x14ac:dyDescent="0.25">
      <c r="A1110" t="s">
        <v>14</v>
      </c>
      <c r="B1110" t="s">
        <v>39</v>
      </c>
      <c r="C1110" t="s">
        <v>12</v>
      </c>
      <c r="D1110">
        <v>1718</v>
      </c>
      <c r="E1110" s="1">
        <v>44129</v>
      </c>
    </row>
    <row r="1111" spans="1:5" x14ac:dyDescent="0.25">
      <c r="A1111" t="s">
        <v>14</v>
      </c>
      <c r="B1111" t="s">
        <v>28</v>
      </c>
      <c r="C1111" t="s">
        <v>12</v>
      </c>
      <c r="D1111">
        <v>444</v>
      </c>
      <c r="E1111" s="1">
        <v>44130</v>
      </c>
    </row>
    <row r="1112" spans="1:5" x14ac:dyDescent="0.25">
      <c r="A1112" t="s">
        <v>14</v>
      </c>
      <c r="B1112" t="s">
        <v>44</v>
      </c>
      <c r="C1112" t="s">
        <v>25</v>
      </c>
      <c r="D1112">
        <v>1017</v>
      </c>
      <c r="E1112" s="1">
        <v>44130</v>
      </c>
    </row>
    <row r="1113" spans="1:5" x14ac:dyDescent="0.25">
      <c r="A1113" t="s">
        <v>14</v>
      </c>
      <c r="B1113" t="s">
        <v>69</v>
      </c>
      <c r="C1113" t="s">
        <v>25</v>
      </c>
      <c r="D1113">
        <v>1370</v>
      </c>
      <c r="E1113" s="1">
        <v>44130</v>
      </c>
    </row>
    <row r="1114" spans="1:5" x14ac:dyDescent="0.25">
      <c r="A1114" t="s">
        <v>14</v>
      </c>
      <c r="B1114" t="s">
        <v>64</v>
      </c>
      <c r="C1114" t="s">
        <v>12</v>
      </c>
      <c r="D1114">
        <v>489</v>
      </c>
      <c r="E1114" s="1">
        <v>44131</v>
      </c>
    </row>
    <row r="1115" spans="1:5" x14ac:dyDescent="0.25">
      <c r="A1115" t="s">
        <v>14</v>
      </c>
      <c r="B1115" t="s">
        <v>8</v>
      </c>
      <c r="C1115" t="s">
        <v>25</v>
      </c>
      <c r="D1115">
        <v>620</v>
      </c>
      <c r="E1115" s="1">
        <v>44131</v>
      </c>
    </row>
    <row r="1116" spans="1:5" x14ac:dyDescent="0.25">
      <c r="A1116" t="s">
        <v>14</v>
      </c>
      <c r="B1116" t="s">
        <v>54</v>
      </c>
      <c r="C1116" t="s">
        <v>12</v>
      </c>
      <c r="D1116">
        <v>1072</v>
      </c>
      <c r="E1116" s="1">
        <v>44131</v>
      </c>
    </row>
    <row r="1117" spans="1:5" hidden="1" x14ac:dyDescent="0.25">
      <c r="A1117" t="s">
        <v>33</v>
      </c>
      <c r="B1117" t="s">
        <v>23</v>
      </c>
      <c r="C1117" t="s">
        <v>25</v>
      </c>
      <c r="D1117">
        <v>16069</v>
      </c>
      <c r="E1117" s="1">
        <v>44131</v>
      </c>
    </row>
    <row r="1118" spans="1:5" hidden="1" x14ac:dyDescent="0.25">
      <c r="A1118" t="s">
        <v>21</v>
      </c>
      <c r="B1118" t="s">
        <v>20</v>
      </c>
      <c r="C1118" t="s">
        <v>12</v>
      </c>
      <c r="D1118">
        <v>11653</v>
      </c>
      <c r="E1118" s="1">
        <v>44132</v>
      </c>
    </row>
    <row r="1119" spans="1:5" x14ac:dyDescent="0.25">
      <c r="A1119" t="s">
        <v>14</v>
      </c>
      <c r="B1119" t="s">
        <v>72</v>
      </c>
      <c r="C1119" t="s">
        <v>25</v>
      </c>
      <c r="D1119">
        <v>1144</v>
      </c>
      <c r="E1119" s="1">
        <v>44132</v>
      </c>
    </row>
    <row r="1120" spans="1:5" hidden="1" x14ac:dyDescent="0.25">
      <c r="A1120" t="s">
        <v>33</v>
      </c>
      <c r="B1120" t="s">
        <v>47</v>
      </c>
      <c r="C1120" t="s">
        <v>25</v>
      </c>
      <c r="D1120">
        <v>13988</v>
      </c>
      <c r="E1120" s="1">
        <v>44132</v>
      </c>
    </row>
    <row r="1121" spans="1:5" x14ac:dyDescent="0.25">
      <c r="A1121" t="s">
        <v>14</v>
      </c>
      <c r="B1121" t="s">
        <v>36</v>
      </c>
      <c r="C1121" t="s">
        <v>25</v>
      </c>
      <c r="D1121">
        <v>1081</v>
      </c>
      <c r="E1121" s="1">
        <v>44133</v>
      </c>
    </row>
    <row r="1122" spans="1:5" x14ac:dyDescent="0.25">
      <c r="A1122" t="s">
        <v>14</v>
      </c>
      <c r="B1122" t="s">
        <v>46</v>
      </c>
      <c r="C1122" t="s">
        <v>12</v>
      </c>
      <c r="D1122">
        <v>1454</v>
      </c>
      <c r="E1122" s="1">
        <v>43942</v>
      </c>
    </row>
    <row r="1123" spans="1:5" x14ac:dyDescent="0.25">
      <c r="A1123" t="s">
        <v>14</v>
      </c>
      <c r="B1123" t="s">
        <v>66</v>
      </c>
      <c r="C1123" t="s">
        <v>12</v>
      </c>
      <c r="D1123">
        <v>1580</v>
      </c>
      <c r="E1123" s="1">
        <v>44133</v>
      </c>
    </row>
    <row r="1124" spans="1:5" hidden="1" x14ac:dyDescent="0.25">
      <c r="A1124" t="s">
        <v>33</v>
      </c>
      <c r="B1124" t="s">
        <v>73</v>
      </c>
      <c r="C1124" t="s">
        <v>25</v>
      </c>
      <c r="D1124">
        <v>13989</v>
      </c>
      <c r="E1124" s="1">
        <v>44133</v>
      </c>
    </row>
    <row r="1125" spans="1:5" x14ac:dyDescent="0.25">
      <c r="A1125" t="s">
        <v>14</v>
      </c>
      <c r="B1125" t="s">
        <v>76</v>
      </c>
      <c r="C1125" t="s">
        <v>25</v>
      </c>
      <c r="D1125">
        <v>1247</v>
      </c>
      <c r="E1125" s="1">
        <v>44134</v>
      </c>
    </row>
    <row r="1126" spans="1:5" x14ac:dyDescent="0.25">
      <c r="A1126" t="s">
        <v>14</v>
      </c>
      <c r="B1126" t="s">
        <v>60</v>
      </c>
      <c r="C1126" t="s">
        <v>12</v>
      </c>
      <c r="D1126">
        <v>1644</v>
      </c>
      <c r="E1126" s="1">
        <v>44134</v>
      </c>
    </row>
    <row r="1127" spans="1:5" x14ac:dyDescent="0.25">
      <c r="A1127" t="s">
        <v>14</v>
      </c>
      <c r="B1127" t="s">
        <v>49</v>
      </c>
      <c r="C1127" t="s">
        <v>12</v>
      </c>
      <c r="D1127">
        <v>1698</v>
      </c>
      <c r="E1127" s="1">
        <v>44134</v>
      </c>
    </row>
    <row r="1128" spans="1:5" hidden="1" x14ac:dyDescent="0.25">
      <c r="A1128" t="s">
        <v>33</v>
      </c>
      <c r="B1128" t="s">
        <v>31</v>
      </c>
      <c r="C1128" t="s">
        <v>25</v>
      </c>
      <c r="D1128">
        <v>12154</v>
      </c>
      <c r="E1128" s="1">
        <v>44134</v>
      </c>
    </row>
    <row r="1129" spans="1:5" x14ac:dyDescent="0.25">
      <c r="A1129" t="s">
        <v>14</v>
      </c>
      <c r="B1129" t="s">
        <v>55</v>
      </c>
      <c r="C1129" t="s">
        <v>12</v>
      </c>
      <c r="D1129">
        <v>436</v>
      </c>
      <c r="E1129" s="1">
        <v>44135</v>
      </c>
    </row>
    <row r="1130" spans="1:5" x14ac:dyDescent="0.25">
      <c r="A1130" t="s">
        <v>14</v>
      </c>
      <c r="B1130" t="s">
        <v>28</v>
      </c>
      <c r="C1130" t="s">
        <v>12</v>
      </c>
      <c r="D1130">
        <v>468</v>
      </c>
      <c r="E1130" s="1">
        <v>44135</v>
      </c>
    </row>
    <row r="1131" spans="1:5" x14ac:dyDescent="0.25">
      <c r="A1131" t="s">
        <v>14</v>
      </c>
      <c r="B1131" t="s">
        <v>76</v>
      </c>
      <c r="C1131" t="s">
        <v>25</v>
      </c>
      <c r="D1131">
        <v>1248</v>
      </c>
      <c r="E1131" s="1">
        <v>44135</v>
      </c>
    </row>
    <row r="1132" spans="1:5" hidden="1" x14ac:dyDescent="0.25">
      <c r="A1132" t="s">
        <v>33</v>
      </c>
      <c r="B1132" t="s">
        <v>43</v>
      </c>
      <c r="C1132" t="s">
        <v>25</v>
      </c>
      <c r="D1132">
        <v>16070</v>
      </c>
      <c r="E1132" s="1">
        <v>44135</v>
      </c>
    </row>
    <row r="1133" spans="1:5" x14ac:dyDescent="0.25">
      <c r="A1133" t="s">
        <v>14</v>
      </c>
      <c r="B1133" t="s">
        <v>63</v>
      </c>
      <c r="C1133" t="s">
        <v>12</v>
      </c>
      <c r="D1133">
        <v>586</v>
      </c>
      <c r="E1133" s="1">
        <v>44136</v>
      </c>
    </row>
    <row r="1134" spans="1:5" x14ac:dyDescent="0.25">
      <c r="A1134" t="s">
        <v>14</v>
      </c>
      <c r="B1134" t="s">
        <v>45</v>
      </c>
      <c r="C1134" t="s">
        <v>12</v>
      </c>
      <c r="D1134">
        <v>950</v>
      </c>
      <c r="E1134" s="1">
        <v>44136</v>
      </c>
    </row>
    <row r="1135" spans="1:5" x14ac:dyDescent="0.25">
      <c r="A1135" t="s">
        <v>14</v>
      </c>
      <c r="B1135" t="s">
        <v>47</v>
      </c>
      <c r="C1135" t="s">
        <v>25</v>
      </c>
      <c r="D1135">
        <v>979</v>
      </c>
      <c r="E1135" s="1">
        <v>44137</v>
      </c>
    </row>
    <row r="1136" spans="1:5" x14ac:dyDescent="0.25">
      <c r="A1136" t="s">
        <v>14</v>
      </c>
      <c r="B1136" t="s">
        <v>41</v>
      </c>
      <c r="C1136" t="s">
        <v>12</v>
      </c>
      <c r="D1136">
        <v>1335</v>
      </c>
      <c r="E1136" s="1">
        <v>44137</v>
      </c>
    </row>
    <row r="1137" spans="1:5" x14ac:dyDescent="0.25">
      <c r="A1137" t="s">
        <v>14</v>
      </c>
      <c r="B1137" t="s">
        <v>18</v>
      </c>
      <c r="C1137" t="s">
        <v>12</v>
      </c>
      <c r="D1137">
        <v>704</v>
      </c>
      <c r="E1137" s="1">
        <v>44138</v>
      </c>
    </row>
    <row r="1138" spans="1:5" x14ac:dyDescent="0.25">
      <c r="A1138" t="s">
        <v>14</v>
      </c>
      <c r="B1138" t="s">
        <v>69</v>
      </c>
      <c r="C1138" t="s">
        <v>25</v>
      </c>
      <c r="D1138">
        <v>1366</v>
      </c>
      <c r="E1138" s="1">
        <v>44138</v>
      </c>
    </row>
    <row r="1139" spans="1:5" x14ac:dyDescent="0.25">
      <c r="A1139" t="s">
        <v>14</v>
      </c>
      <c r="B1139" t="s">
        <v>43</v>
      </c>
      <c r="C1139" t="s">
        <v>25</v>
      </c>
      <c r="D1139">
        <v>1536</v>
      </c>
      <c r="E1139" s="1">
        <v>43951</v>
      </c>
    </row>
    <row r="1140" spans="1:5" hidden="1" x14ac:dyDescent="0.25">
      <c r="A1140" t="s">
        <v>33</v>
      </c>
      <c r="B1140" t="s">
        <v>31</v>
      </c>
      <c r="C1140" t="s">
        <v>25</v>
      </c>
      <c r="D1140">
        <v>16071</v>
      </c>
      <c r="E1140" s="1">
        <v>44138</v>
      </c>
    </row>
    <row r="1141" spans="1:5" x14ac:dyDescent="0.25">
      <c r="A1141" t="s">
        <v>14</v>
      </c>
      <c r="B1141" t="s">
        <v>54</v>
      </c>
      <c r="C1141" t="s">
        <v>12</v>
      </c>
      <c r="D1141">
        <v>669</v>
      </c>
      <c r="E1141" s="1">
        <v>44144</v>
      </c>
    </row>
    <row r="1142" spans="1:5" x14ac:dyDescent="0.25">
      <c r="A1142" t="s">
        <v>14</v>
      </c>
      <c r="B1142" t="s">
        <v>22</v>
      </c>
      <c r="C1142" t="s">
        <v>12</v>
      </c>
      <c r="D1142">
        <v>760</v>
      </c>
      <c r="E1142" s="1">
        <v>44139</v>
      </c>
    </row>
    <row r="1143" spans="1:5" x14ac:dyDescent="0.25">
      <c r="A1143" t="s">
        <v>14</v>
      </c>
      <c r="B1143" t="s">
        <v>72</v>
      </c>
      <c r="C1143" t="s">
        <v>25</v>
      </c>
      <c r="D1143">
        <v>10388</v>
      </c>
      <c r="E1143" s="1">
        <v>44139</v>
      </c>
    </row>
    <row r="1144" spans="1:5" hidden="1" x14ac:dyDescent="0.25">
      <c r="A1144" t="s">
        <v>33</v>
      </c>
      <c r="B1144" t="s">
        <v>47</v>
      </c>
      <c r="C1144" t="s">
        <v>25</v>
      </c>
      <c r="D1144">
        <v>12129</v>
      </c>
      <c r="E1144" s="1">
        <v>44139</v>
      </c>
    </row>
    <row r="1145" spans="1:5" x14ac:dyDescent="0.25">
      <c r="A1145" t="s">
        <v>14</v>
      </c>
      <c r="B1145" t="s">
        <v>53</v>
      </c>
      <c r="C1145" t="s">
        <v>12</v>
      </c>
      <c r="D1145">
        <v>1134</v>
      </c>
      <c r="E1145" s="1">
        <v>44140</v>
      </c>
    </row>
    <row r="1146" spans="1:5" x14ac:dyDescent="0.25">
      <c r="A1146" t="s">
        <v>14</v>
      </c>
      <c r="B1146" t="s">
        <v>22</v>
      </c>
      <c r="C1146" t="s">
        <v>12</v>
      </c>
      <c r="D1146">
        <v>759</v>
      </c>
      <c r="E1146" s="1">
        <v>43887</v>
      </c>
    </row>
    <row r="1147" spans="1:5" x14ac:dyDescent="0.25">
      <c r="A1147" t="s">
        <v>14</v>
      </c>
      <c r="B1147" t="s">
        <v>51</v>
      </c>
      <c r="C1147" t="s">
        <v>12</v>
      </c>
      <c r="D1147">
        <v>1177</v>
      </c>
      <c r="E1147" s="1">
        <v>44140</v>
      </c>
    </row>
    <row r="1148" spans="1:5" hidden="1" x14ac:dyDescent="0.25">
      <c r="A1148" t="s">
        <v>33</v>
      </c>
      <c r="B1148" t="s">
        <v>73</v>
      </c>
      <c r="C1148" t="s">
        <v>25</v>
      </c>
      <c r="D1148">
        <v>11894</v>
      </c>
      <c r="E1148" s="1">
        <v>44140</v>
      </c>
    </row>
    <row r="1149" spans="1:5" x14ac:dyDescent="0.25">
      <c r="A1149" t="s">
        <v>14</v>
      </c>
      <c r="B1149" t="s">
        <v>58</v>
      </c>
      <c r="C1149" t="s">
        <v>12</v>
      </c>
      <c r="D1149">
        <v>824</v>
      </c>
      <c r="E1149" s="1">
        <v>44141</v>
      </c>
    </row>
    <row r="1150" spans="1:5" x14ac:dyDescent="0.25">
      <c r="A1150" t="s">
        <v>14</v>
      </c>
      <c r="B1150" t="s">
        <v>67</v>
      </c>
      <c r="C1150" t="s">
        <v>12</v>
      </c>
      <c r="D1150">
        <v>936</v>
      </c>
      <c r="E1150" s="1">
        <v>44141</v>
      </c>
    </row>
    <row r="1151" spans="1:5" x14ac:dyDescent="0.25">
      <c r="A1151" t="s">
        <v>14</v>
      </c>
      <c r="B1151" t="s">
        <v>48</v>
      </c>
      <c r="C1151" t="s">
        <v>12</v>
      </c>
      <c r="D1151">
        <v>1683</v>
      </c>
      <c r="E1151" s="1">
        <v>44141</v>
      </c>
    </row>
    <row r="1152" spans="1:5" hidden="1" x14ac:dyDescent="0.25">
      <c r="A1152" t="s">
        <v>33</v>
      </c>
      <c r="B1152" t="s">
        <v>31</v>
      </c>
      <c r="C1152" t="s">
        <v>25</v>
      </c>
      <c r="D1152">
        <v>12126</v>
      </c>
      <c r="E1152" s="1">
        <v>44141</v>
      </c>
    </row>
    <row r="1153" spans="1:5" x14ac:dyDescent="0.25">
      <c r="A1153" t="s">
        <v>14</v>
      </c>
      <c r="B1153" t="s">
        <v>68</v>
      </c>
      <c r="C1153" t="s">
        <v>12</v>
      </c>
      <c r="D1153">
        <v>583</v>
      </c>
      <c r="E1153" s="1">
        <v>44142</v>
      </c>
    </row>
    <row r="1154" spans="1:5" x14ac:dyDescent="0.25">
      <c r="A1154" t="s">
        <v>14</v>
      </c>
      <c r="B1154" t="s">
        <v>50</v>
      </c>
      <c r="C1154" t="s">
        <v>12</v>
      </c>
      <c r="D1154">
        <v>967</v>
      </c>
      <c r="E1154" s="1">
        <v>44142</v>
      </c>
    </row>
    <row r="1155" spans="1:5" x14ac:dyDescent="0.25">
      <c r="A1155" t="s">
        <v>14</v>
      </c>
      <c r="B1155" t="s">
        <v>39</v>
      </c>
      <c r="C1155" t="s">
        <v>12</v>
      </c>
      <c r="D1155">
        <v>1717</v>
      </c>
      <c r="E1155" s="1">
        <v>44142</v>
      </c>
    </row>
    <row r="1156" spans="1:5" hidden="1" x14ac:dyDescent="0.25">
      <c r="A1156" t="s">
        <v>33</v>
      </c>
      <c r="B1156" t="s">
        <v>73</v>
      </c>
      <c r="C1156" t="s">
        <v>25</v>
      </c>
      <c r="D1156">
        <v>16072</v>
      </c>
      <c r="E1156" s="1">
        <v>44142</v>
      </c>
    </row>
    <row r="1157" spans="1:5" x14ac:dyDescent="0.25">
      <c r="A1157" t="s">
        <v>14</v>
      </c>
      <c r="B1157" t="s">
        <v>65</v>
      </c>
      <c r="C1157" t="s">
        <v>12</v>
      </c>
      <c r="D1157">
        <v>11105</v>
      </c>
      <c r="E1157" s="1">
        <v>44143</v>
      </c>
    </row>
    <row r="1158" spans="1:5" x14ac:dyDescent="0.25">
      <c r="A1158" t="s">
        <v>14</v>
      </c>
      <c r="B1158" t="s">
        <v>38</v>
      </c>
      <c r="C1158" t="s">
        <v>12</v>
      </c>
      <c r="D1158">
        <v>1432</v>
      </c>
      <c r="E1158" s="1">
        <v>44143</v>
      </c>
    </row>
    <row r="1159" spans="1:5" x14ac:dyDescent="0.25">
      <c r="A1159" t="s">
        <v>14</v>
      </c>
      <c r="B1159" t="s">
        <v>63</v>
      </c>
      <c r="C1159" t="s">
        <v>12</v>
      </c>
      <c r="D1159">
        <v>584</v>
      </c>
      <c r="E1159" s="1">
        <v>44144</v>
      </c>
    </row>
    <row r="1160" spans="1:5" x14ac:dyDescent="0.25">
      <c r="A1160" t="s">
        <v>14</v>
      </c>
      <c r="B1160" t="s">
        <v>47</v>
      </c>
      <c r="C1160" t="s">
        <v>12</v>
      </c>
      <c r="D1160">
        <v>991</v>
      </c>
      <c r="E1160" s="1">
        <v>44144</v>
      </c>
    </row>
    <row r="1161" spans="1:5" x14ac:dyDescent="0.25">
      <c r="A1161" t="s">
        <v>14</v>
      </c>
      <c r="B1161" t="s">
        <v>31</v>
      </c>
      <c r="C1161" t="s">
        <v>25</v>
      </c>
      <c r="D1161">
        <v>1200</v>
      </c>
      <c r="E1161" s="1">
        <v>43872</v>
      </c>
    </row>
    <row r="1162" spans="1:5" x14ac:dyDescent="0.25">
      <c r="A1162" t="s">
        <v>14</v>
      </c>
      <c r="B1162" t="s">
        <v>45</v>
      </c>
      <c r="C1162" t="s">
        <v>12</v>
      </c>
      <c r="D1162">
        <v>953</v>
      </c>
      <c r="E1162" s="1">
        <v>44145</v>
      </c>
    </row>
    <row r="1163" spans="1:5" x14ac:dyDescent="0.25">
      <c r="A1163" t="s">
        <v>14</v>
      </c>
      <c r="B1163" t="s">
        <v>36</v>
      </c>
      <c r="C1163" t="s">
        <v>12</v>
      </c>
      <c r="D1163">
        <v>1083</v>
      </c>
      <c r="E1163" s="1">
        <v>44145</v>
      </c>
    </row>
    <row r="1164" spans="1:5" x14ac:dyDescent="0.25">
      <c r="A1164" t="s">
        <v>14</v>
      </c>
      <c r="B1164" t="s">
        <v>61</v>
      </c>
      <c r="C1164" t="s">
        <v>12</v>
      </c>
      <c r="D1164">
        <v>1455</v>
      </c>
      <c r="E1164" s="1">
        <v>44145</v>
      </c>
    </row>
    <row r="1165" spans="1:5" x14ac:dyDescent="0.25">
      <c r="A1165" t="s">
        <v>14</v>
      </c>
      <c r="B1165" t="s">
        <v>28</v>
      </c>
      <c r="C1165" t="s">
        <v>12</v>
      </c>
      <c r="D1165">
        <v>451</v>
      </c>
      <c r="E1165" s="1">
        <v>44146</v>
      </c>
    </row>
    <row r="1166" spans="1:5" x14ac:dyDescent="0.25">
      <c r="A1166" t="s">
        <v>14</v>
      </c>
      <c r="B1166" t="s">
        <v>64</v>
      </c>
      <c r="C1166" t="s">
        <v>12</v>
      </c>
      <c r="D1166">
        <v>490</v>
      </c>
      <c r="E1166" s="1">
        <v>44146</v>
      </c>
    </row>
    <row r="1167" spans="1:5" x14ac:dyDescent="0.25">
      <c r="A1167" t="s">
        <v>14</v>
      </c>
      <c r="B1167" t="s">
        <v>18</v>
      </c>
      <c r="C1167" t="s">
        <v>12</v>
      </c>
      <c r="D1167">
        <v>694</v>
      </c>
      <c r="E1167" s="1">
        <v>44146</v>
      </c>
    </row>
    <row r="1168" spans="1:5" hidden="1" x14ac:dyDescent="0.25">
      <c r="A1168" t="s">
        <v>33</v>
      </c>
      <c r="B1168" t="s">
        <v>43</v>
      </c>
      <c r="C1168" t="s">
        <v>25</v>
      </c>
      <c r="D1168">
        <v>12134</v>
      </c>
      <c r="E1168" s="1">
        <v>44137</v>
      </c>
    </row>
    <row r="1169" spans="1:5" x14ac:dyDescent="0.25">
      <c r="A1169" t="s">
        <v>14</v>
      </c>
      <c r="B1169" t="s">
        <v>52</v>
      </c>
      <c r="C1169" t="s">
        <v>12</v>
      </c>
      <c r="D1169">
        <v>1129</v>
      </c>
      <c r="E1169" s="1">
        <v>44147</v>
      </c>
    </row>
    <row r="1170" spans="1:5" x14ac:dyDescent="0.25">
      <c r="A1170" t="s">
        <v>14</v>
      </c>
      <c r="B1170" t="s">
        <v>23</v>
      </c>
      <c r="C1170" t="s">
        <v>25</v>
      </c>
      <c r="D1170">
        <v>1085</v>
      </c>
      <c r="E1170" s="1">
        <v>43842</v>
      </c>
    </row>
    <row r="1171" spans="1:5" x14ac:dyDescent="0.25">
      <c r="A1171" t="s">
        <v>14</v>
      </c>
      <c r="B1171" t="s">
        <v>57</v>
      </c>
      <c r="C1171" t="s">
        <v>12</v>
      </c>
      <c r="D1171">
        <v>1593</v>
      </c>
      <c r="E1171" s="1">
        <v>44147</v>
      </c>
    </row>
    <row r="1172" spans="1:5" hidden="1" x14ac:dyDescent="0.25">
      <c r="A1172" t="s">
        <v>33</v>
      </c>
      <c r="B1172" t="s">
        <v>47</v>
      </c>
      <c r="C1172" t="s">
        <v>25</v>
      </c>
      <c r="D1172">
        <v>12161</v>
      </c>
      <c r="E1172" s="1">
        <v>44151</v>
      </c>
    </row>
    <row r="1173" spans="1:5" x14ac:dyDescent="0.25">
      <c r="A1173" t="s">
        <v>14</v>
      </c>
      <c r="B1173" t="s">
        <v>36</v>
      </c>
      <c r="C1173" t="s">
        <v>25</v>
      </c>
      <c r="D1173">
        <v>1533</v>
      </c>
      <c r="E1173" s="1">
        <v>43832</v>
      </c>
    </row>
    <row r="1174" spans="1:5" x14ac:dyDescent="0.25">
      <c r="A1174" t="s">
        <v>14</v>
      </c>
      <c r="B1174" t="s">
        <v>31</v>
      </c>
      <c r="C1174" t="s">
        <v>12</v>
      </c>
      <c r="D1174">
        <v>1209</v>
      </c>
      <c r="E1174" s="1">
        <v>44148</v>
      </c>
    </row>
    <row r="1175" spans="1:5" hidden="1" x14ac:dyDescent="0.25">
      <c r="A1175" t="s">
        <v>33</v>
      </c>
      <c r="B1175" t="s">
        <v>31</v>
      </c>
      <c r="C1175" t="s">
        <v>25</v>
      </c>
      <c r="D1175">
        <v>12131</v>
      </c>
      <c r="E1175" s="1">
        <v>44152</v>
      </c>
    </row>
    <row r="1176" spans="1:5" x14ac:dyDescent="0.25">
      <c r="A1176" t="s">
        <v>14</v>
      </c>
      <c r="B1176" t="s">
        <v>36</v>
      </c>
      <c r="C1176" t="s">
        <v>25</v>
      </c>
      <c r="D1176">
        <v>713</v>
      </c>
      <c r="E1176" s="1">
        <v>44149</v>
      </c>
    </row>
    <row r="1177" spans="1:5" x14ac:dyDescent="0.25">
      <c r="A1177" t="s">
        <v>14</v>
      </c>
      <c r="B1177" t="s">
        <v>60</v>
      </c>
      <c r="C1177" t="s">
        <v>12</v>
      </c>
      <c r="D1177">
        <v>1738</v>
      </c>
      <c r="E1177" s="1">
        <v>44149</v>
      </c>
    </row>
    <row r="1178" spans="1:5" x14ac:dyDescent="0.25">
      <c r="A1178" t="s">
        <v>14</v>
      </c>
      <c r="B1178" t="s">
        <v>49</v>
      </c>
      <c r="C1178" t="s">
        <v>12</v>
      </c>
      <c r="D1178">
        <v>1706</v>
      </c>
      <c r="E1178" s="1">
        <v>44149</v>
      </c>
    </row>
    <row r="1179" spans="1:5" x14ac:dyDescent="0.25">
      <c r="A1179" t="s">
        <v>14</v>
      </c>
      <c r="B1179" t="s">
        <v>43</v>
      </c>
      <c r="C1179" t="s">
        <v>25</v>
      </c>
      <c r="D1179">
        <v>1763</v>
      </c>
      <c r="E1179" s="1">
        <v>44149</v>
      </c>
    </row>
    <row r="1180" spans="1:5" x14ac:dyDescent="0.25">
      <c r="A1180" t="s">
        <v>14</v>
      </c>
      <c r="B1180" t="s">
        <v>58</v>
      </c>
      <c r="C1180" t="s">
        <v>12</v>
      </c>
      <c r="D1180">
        <v>822</v>
      </c>
      <c r="E1180" s="1">
        <v>44150</v>
      </c>
    </row>
    <row r="1181" spans="1:5" x14ac:dyDescent="0.25">
      <c r="A1181" t="s">
        <v>14</v>
      </c>
      <c r="B1181" t="s">
        <v>44</v>
      </c>
      <c r="C1181" t="s">
        <v>12</v>
      </c>
      <c r="D1181">
        <v>1019</v>
      </c>
      <c r="E1181" s="1">
        <v>44151</v>
      </c>
    </row>
    <row r="1182" spans="1:5" x14ac:dyDescent="0.25">
      <c r="A1182" t="s">
        <v>14</v>
      </c>
      <c r="B1182" t="s">
        <v>43</v>
      </c>
      <c r="C1182" t="s">
        <v>25</v>
      </c>
      <c r="D1182">
        <v>1532</v>
      </c>
      <c r="E1182" s="1">
        <v>44151</v>
      </c>
    </row>
    <row r="1183" spans="1:5" x14ac:dyDescent="0.25">
      <c r="A1183" t="s">
        <v>14</v>
      </c>
      <c r="B1183" t="s">
        <v>41</v>
      </c>
      <c r="C1183" t="s">
        <v>12</v>
      </c>
      <c r="D1183">
        <v>1336</v>
      </c>
      <c r="E1183" s="1">
        <v>44151</v>
      </c>
    </row>
    <row r="1184" spans="1:5" x14ac:dyDescent="0.25">
      <c r="A1184" t="s">
        <v>14</v>
      </c>
      <c r="B1184" t="s">
        <v>20</v>
      </c>
      <c r="C1184" t="s">
        <v>12</v>
      </c>
      <c r="D1184">
        <v>784</v>
      </c>
      <c r="E1184" s="1">
        <v>44152</v>
      </c>
    </row>
    <row r="1185" spans="1:5" x14ac:dyDescent="0.25">
      <c r="A1185" t="s">
        <v>14</v>
      </c>
      <c r="B1185" t="s">
        <v>36</v>
      </c>
      <c r="C1185" t="s">
        <v>25</v>
      </c>
      <c r="D1185">
        <v>1092</v>
      </c>
      <c r="E1185" s="1">
        <v>44160</v>
      </c>
    </row>
    <row r="1186" spans="1:5" x14ac:dyDescent="0.25">
      <c r="A1186" t="s">
        <v>14</v>
      </c>
      <c r="B1186" t="s">
        <v>23</v>
      </c>
      <c r="C1186" t="s">
        <v>12</v>
      </c>
      <c r="D1186">
        <v>1646</v>
      </c>
      <c r="E1186" s="1">
        <v>44159</v>
      </c>
    </row>
    <row r="1187" spans="1:5" x14ac:dyDescent="0.25">
      <c r="A1187" t="s">
        <v>14</v>
      </c>
      <c r="B1187" t="s">
        <v>54</v>
      </c>
      <c r="C1187" t="s">
        <v>12</v>
      </c>
      <c r="D1187">
        <v>925</v>
      </c>
      <c r="E1187" s="1">
        <v>44155</v>
      </c>
    </row>
    <row r="1188" spans="1:5" x14ac:dyDescent="0.25">
      <c r="A1188" t="s">
        <v>14</v>
      </c>
      <c r="B1188" t="s">
        <v>67</v>
      </c>
      <c r="C1188" t="s">
        <v>12</v>
      </c>
      <c r="D1188">
        <v>937</v>
      </c>
      <c r="E1188" s="1">
        <v>44153</v>
      </c>
    </row>
    <row r="1189" spans="1:5" x14ac:dyDescent="0.25">
      <c r="A1189" t="s">
        <v>14</v>
      </c>
      <c r="B1189" t="s">
        <v>48</v>
      </c>
      <c r="C1189" t="s">
        <v>12</v>
      </c>
      <c r="D1189">
        <v>1679</v>
      </c>
      <c r="E1189" s="1">
        <v>44153</v>
      </c>
    </row>
    <row r="1190" spans="1:5" hidden="1" x14ac:dyDescent="0.25">
      <c r="A1190" t="s">
        <v>33</v>
      </c>
      <c r="B1190" t="s">
        <v>47</v>
      </c>
      <c r="C1190" t="s">
        <v>25</v>
      </c>
      <c r="D1190">
        <v>12139</v>
      </c>
      <c r="E1190" s="1">
        <v>44153</v>
      </c>
    </row>
    <row r="1191" spans="1:5" x14ac:dyDescent="0.25">
      <c r="A1191" t="s">
        <v>14</v>
      </c>
      <c r="B1191" t="s">
        <v>53</v>
      </c>
      <c r="C1191" t="s">
        <v>12</v>
      </c>
      <c r="D1191">
        <v>1302</v>
      </c>
      <c r="E1191" s="1">
        <v>44154</v>
      </c>
    </row>
    <row r="1192" spans="1:5" x14ac:dyDescent="0.25">
      <c r="A1192" t="s">
        <v>14</v>
      </c>
      <c r="B1192" t="s">
        <v>31</v>
      </c>
      <c r="C1192" t="s">
        <v>25</v>
      </c>
      <c r="D1192">
        <v>10050</v>
      </c>
      <c r="E1192" s="1">
        <v>44154</v>
      </c>
    </row>
    <row r="1193" spans="1:5" x14ac:dyDescent="0.25">
      <c r="A1193" t="s">
        <v>14</v>
      </c>
      <c r="B1193" t="s">
        <v>39</v>
      </c>
      <c r="C1193" t="s">
        <v>12</v>
      </c>
      <c r="D1193">
        <v>1716</v>
      </c>
      <c r="E1193" s="1">
        <v>44154</v>
      </c>
    </row>
    <row r="1194" spans="1:5" hidden="1" x14ac:dyDescent="0.25">
      <c r="A1194" t="s">
        <v>33</v>
      </c>
      <c r="B1194" t="s">
        <v>73</v>
      </c>
      <c r="C1194" t="s">
        <v>25</v>
      </c>
      <c r="D1194">
        <v>12140</v>
      </c>
      <c r="E1194" s="1">
        <v>44154</v>
      </c>
    </row>
    <row r="1195" spans="1:5" x14ac:dyDescent="0.25">
      <c r="A1195" t="s">
        <v>14</v>
      </c>
      <c r="B1195" t="s">
        <v>55</v>
      </c>
      <c r="C1195" t="s">
        <v>12</v>
      </c>
      <c r="D1195">
        <v>437</v>
      </c>
      <c r="E1195" s="1">
        <v>44155</v>
      </c>
    </row>
    <row r="1196" spans="1:5" x14ac:dyDescent="0.25">
      <c r="A1196" t="s">
        <v>14</v>
      </c>
      <c r="B1196" t="s">
        <v>65</v>
      </c>
      <c r="C1196" t="s">
        <v>12</v>
      </c>
      <c r="D1196">
        <v>1541</v>
      </c>
      <c r="E1196" s="1">
        <v>44153</v>
      </c>
    </row>
    <row r="1197" spans="1:5" x14ac:dyDescent="0.25">
      <c r="A1197" t="s">
        <v>14</v>
      </c>
      <c r="B1197" t="s">
        <v>56</v>
      </c>
      <c r="C1197" t="s">
        <v>12</v>
      </c>
      <c r="D1197">
        <v>893</v>
      </c>
      <c r="E1197" s="1">
        <v>44167</v>
      </c>
    </row>
    <row r="1198" spans="1:5" hidden="1" x14ac:dyDescent="0.25">
      <c r="A1198" t="s">
        <v>33</v>
      </c>
      <c r="B1198" t="s">
        <v>31</v>
      </c>
      <c r="C1198" t="s">
        <v>25</v>
      </c>
      <c r="D1198">
        <v>12136</v>
      </c>
      <c r="E1198" s="1">
        <v>44155</v>
      </c>
    </row>
    <row r="1199" spans="1:5" x14ac:dyDescent="0.25">
      <c r="A1199" t="s">
        <v>14</v>
      </c>
      <c r="B1199" t="s">
        <v>55</v>
      </c>
      <c r="C1199" t="s">
        <v>12</v>
      </c>
      <c r="D1199">
        <v>438</v>
      </c>
      <c r="E1199" s="1">
        <v>44156</v>
      </c>
    </row>
    <row r="1200" spans="1:5" x14ac:dyDescent="0.25">
      <c r="A1200" t="s">
        <v>14</v>
      </c>
      <c r="B1200" t="s">
        <v>45</v>
      </c>
      <c r="C1200" t="s">
        <v>12</v>
      </c>
      <c r="D1200">
        <v>955</v>
      </c>
      <c r="E1200" s="1">
        <v>44156</v>
      </c>
    </row>
    <row r="1201" spans="1:5" x14ac:dyDescent="0.25">
      <c r="A1201" t="s">
        <v>14</v>
      </c>
      <c r="B1201" t="s">
        <v>36</v>
      </c>
      <c r="C1201" t="s">
        <v>25</v>
      </c>
      <c r="D1201">
        <v>1801</v>
      </c>
      <c r="E1201" s="1">
        <v>44156</v>
      </c>
    </row>
    <row r="1202" spans="1:5" x14ac:dyDescent="0.25">
      <c r="A1202" t="s">
        <v>14</v>
      </c>
      <c r="B1202" t="s">
        <v>43</v>
      </c>
      <c r="C1202" t="s">
        <v>25</v>
      </c>
      <c r="D1202">
        <v>10359</v>
      </c>
      <c r="E1202" s="1">
        <v>44156</v>
      </c>
    </row>
    <row r="1203" spans="1:5" x14ac:dyDescent="0.25">
      <c r="A1203" t="s">
        <v>14</v>
      </c>
      <c r="B1203" t="s">
        <v>18</v>
      </c>
      <c r="C1203" t="s">
        <v>12</v>
      </c>
      <c r="D1203">
        <v>698</v>
      </c>
      <c r="E1203" s="1">
        <v>44157</v>
      </c>
    </row>
    <row r="1204" spans="1:5" x14ac:dyDescent="0.25">
      <c r="A1204" t="s">
        <v>14</v>
      </c>
      <c r="B1204" t="s">
        <v>60</v>
      </c>
      <c r="C1204" t="s">
        <v>12</v>
      </c>
      <c r="D1204">
        <v>10126</v>
      </c>
      <c r="E1204" s="1">
        <v>44157</v>
      </c>
    </row>
    <row r="1205" spans="1:5" x14ac:dyDescent="0.25">
      <c r="A1205" t="s">
        <v>14</v>
      </c>
      <c r="B1205" t="s">
        <v>73</v>
      </c>
      <c r="C1205" t="s">
        <v>25</v>
      </c>
      <c r="D1205">
        <v>11862</v>
      </c>
      <c r="E1205" s="1">
        <v>43951</v>
      </c>
    </row>
    <row r="1206" spans="1:5" x14ac:dyDescent="0.25">
      <c r="A1206" t="s">
        <v>14</v>
      </c>
      <c r="B1206" t="s">
        <v>47</v>
      </c>
      <c r="C1206" t="s">
        <v>12</v>
      </c>
      <c r="D1206">
        <v>992</v>
      </c>
      <c r="E1206" s="1">
        <v>44158</v>
      </c>
    </row>
    <row r="1207" spans="1:5" x14ac:dyDescent="0.25">
      <c r="A1207" t="s">
        <v>14</v>
      </c>
      <c r="B1207" t="s">
        <v>52</v>
      </c>
      <c r="C1207" t="s">
        <v>12</v>
      </c>
      <c r="D1207">
        <v>10128</v>
      </c>
      <c r="E1207" s="1">
        <v>44158</v>
      </c>
    </row>
    <row r="1208" spans="1:5" x14ac:dyDescent="0.25">
      <c r="A1208" t="s">
        <v>14</v>
      </c>
      <c r="B1208" t="s">
        <v>36</v>
      </c>
      <c r="C1208" t="s">
        <v>12</v>
      </c>
      <c r="D1208">
        <v>1844</v>
      </c>
      <c r="E1208" s="1">
        <v>44152</v>
      </c>
    </row>
    <row r="1209" spans="1:5" x14ac:dyDescent="0.25">
      <c r="A1209" t="s">
        <v>14</v>
      </c>
      <c r="B1209" t="s">
        <v>46</v>
      </c>
      <c r="C1209" t="s">
        <v>12</v>
      </c>
      <c r="D1209">
        <v>1456</v>
      </c>
      <c r="E1209" s="1">
        <v>44159</v>
      </c>
    </row>
    <row r="1210" spans="1:5" x14ac:dyDescent="0.25">
      <c r="A1210" t="s">
        <v>14</v>
      </c>
      <c r="B1210" t="s">
        <v>23</v>
      </c>
      <c r="C1210" t="s">
        <v>25</v>
      </c>
      <c r="D1210">
        <v>10147</v>
      </c>
      <c r="E1210" s="1">
        <v>44138</v>
      </c>
    </row>
    <row r="1211" spans="1:5" x14ac:dyDescent="0.25">
      <c r="A1211" t="s">
        <v>14</v>
      </c>
      <c r="B1211" t="s">
        <v>61</v>
      </c>
      <c r="C1211" t="s">
        <v>12</v>
      </c>
      <c r="D1211">
        <v>675</v>
      </c>
      <c r="E1211" s="1">
        <v>44160</v>
      </c>
    </row>
    <row r="1212" spans="1:5" x14ac:dyDescent="0.25">
      <c r="A1212" t="s">
        <v>14</v>
      </c>
      <c r="B1212" t="s">
        <v>49</v>
      </c>
      <c r="C1212" t="s">
        <v>12</v>
      </c>
      <c r="D1212">
        <v>1700</v>
      </c>
      <c r="E1212" s="1">
        <v>44160</v>
      </c>
    </row>
    <row r="1213" spans="1:5" x14ac:dyDescent="0.25">
      <c r="A1213" t="s">
        <v>14</v>
      </c>
      <c r="B1213" t="s">
        <v>43</v>
      </c>
      <c r="C1213" t="s">
        <v>25</v>
      </c>
      <c r="D1213">
        <v>11891</v>
      </c>
      <c r="E1213" s="1">
        <v>44159</v>
      </c>
    </row>
    <row r="1214" spans="1:5" hidden="1" x14ac:dyDescent="0.25">
      <c r="A1214" t="s">
        <v>33</v>
      </c>
      <c r="B1214" t="s">
        <v>47</v>
      </c>
      <c r="C1214" t="s">
        <v>25</v>
      </c>
      <c r="D1214">
        <v>12143</v>
      </c>
      <c r="E1214" s="1">
        <v>44160</v>
      </c>
    </row>
    <row r="1215" spans="1:5" x14ac:dyDescent="0.25">
      <c r="A1215" t="s">
        <v>14</v>
      </c>
      <c r="B1215" t="s">
        <v>23</v>
      </c>
      <c r="C1215" t="s">
        <v>25</v>
      </c>
      <c r="D1215">
        <v>11102</v>
      </c>
      <c r="E1215" s="1">
        <v>44162</v>
      </c>
    </row>
    <row r="1216" spans="1:5" x14ac:dyDescent="0.25">
      <c r="A1216" t="s">
        <v>14</v>
      </c>
      <c r="B1216" t="s">
        <v>57</v>
      </c>
      <c r="C1216" t="s">
        <v>12</v>
      </c>
      <c r="D1216">
        <v>1594</v>
      </c>
      <c r="E1216" s="1">
        <v>44161</v>
      </c>
    </row>
    <row r="1217" spans="1:5" x14ac:dyDescent="0.25">
      <c r="A1217" t="s">
        <v>14</v>
      </c>
      <c r="B1217" t="s">
        <v>36</v>
      </c>
      <c r="C1217" t="s">
        <v>12</v>
      </c>
      <c r="D1217">
        <v>1622</v>
      </c>
      <c r="E1217" s="1">
        <v>44161</v>
      </c>
    </row>
    <row r="1218" spans="1:5" hidden="1" x14ac:dyDescent="0.25">
      <c r="A1218" t="s">
        <v>33</v>
      </c>
      <c r="B1218" t="s">
        <v>73</v>
      </c>
      <c r="C1218" t="s">
        <v>25</v>
      </c>
      <c r="D1218">
        <v>11850</v>
      </c>
      <c r="E1218" s="1">
        <v>44161</v>
      </c>
    </row>
    <row r="1219" spans="1:5" x14ac:dyDescent="0.25">
      <c r="A1219" t="s">
        <v>14</v>
      </c>
      <c r="B1219" t="s">
        <v>59</v>
      </c>
      <c r="C1219" t="s">
        <v>12</v>
      </c>
      <c r="D1219">
        <v>1084</v>
      </c>
      <c r="E1219" s="1">
        <v>44162</v>
      </c>
    </row>
    <row r="1220" spans="1:5" x14ac:dyDescent="0.25">
      <c r="A1220" t="s">
        <v>14</v>
      </c>
      <c r="B1220" t="s">
        <v>22</v>
      </c>
      <c r="C1220" t="s">
        <v>12</v>
      </c>
      <c r="D1220">
        <v>758</v>
      </c>
      <c r="E1220" s="1">
        <v>44158</v>
      </c>
    </row>
    <row r="1221" spans="1:5" x14ac:dyDescent="0.25">
      <c r="A1221" t="s">
        <v>14</v>
      </c>
      <c r="B1221" t="s">
        <v>51</v>
      </c>
      <c r="C1221" t="s">
        <v>12</v>
      </c>
      <c r="D1221">
        <v>1176</v>
      </c>
      <c r="E1221" s="1">
        <v>44162</v>
      </c>
    </row>
    <row r="1222" spans="1:5" hidden="1" x14ac:dyDescent="0.25">
      <c r="A1222" t="s">
        <v>33</v>
      </c>
      <c r="B1222" t="s">
        <v>73</v>
      </c>
      <c r="C1222" t="s">
        <v>25</v>
      </c>
      <c r="D1222">
        <v>12141</v>
      </c>
      <c r="E1222" s="1">
        <v>44162</v>
      </c>
    </row>
    <row r="1223" spans="1:5" x14ac:dyDescent="0.25">
      <c r="A1223" t="s">
        <v>14</v>
      </c>
      <c r="B1223" t="s">
        <v>64</v>
      </c>
      <c r="C1223" t="s">
        <v>12</v>
      </c>
      <c r="D1223">
        <v>488</v>
      </c>
      <c r="E1223" s="1">
        <v>44163</v>
      </c>
    </row>
    <row r="1224" spans="1:5" x14ac:dyDescent="0.25">
      <c r="A1224" t="s">
        <v>14</v>
      </c>
      <c r="B1224" t="s">
        <v>59</v>
      </c>
      <c r="C1224" t="s">
        <v>12</v>
      </c>
      <c r="D1224">
        <v>1624</v>
      </c>
      <c r="E1224" s="1">
        <v>44163</v>
      </c>
    </row>
    <row r="1225" spans="1:5" x14ac:dyDescent="0.25">
      <c r="A1225" t="s">
        <v>14</v>
      </c>
      <c r="B1225" t="s">
        <v>31</v>
      </c>
      <c r="C1225" t="s">
        <v>12</v>
      </c>
      <c r="D1225">
        <v>1204</v>
      </c>
      <c r="E1225" s="1">
        <v>44163</v>
      </c>
    </row>
    <row r="1226" spans="1:5" x14ac:dyDescent="0.25">
      <c r="A1226" t="s">
        <v>14</v>
      </c>
      <c r="B1226" t="s">
        <v>43</v>
      </c>
      <c r="C1226" t="s">
        <v>25</v>
      </c>
      <c r="D1226">
        <v>1764</v>
      </c>
      <c r="E1226" s="1">
        <v>44163</v>
      </c>
    </row>
    <row r="1227" spans="1:5" x14ac:dyDescent="0.25">
      <c r="A1227" t="s">
        <v>14</v>
      </c>
      <c r="B1227" t="s">
        <v>63</v>
      </c>
      <c r="C1227" t="s">
        <v>12</v>
      </c>
      <c r="D1227">
        <v>585</v>
      </c>
      <c r="E1227" s="1">
        <v>44164</v>
      </c>
    </row>
    <row r="1228" spans="1:5" x14ac:dyDescent="0.25">
      <c r="A1228" t="s">
        <v>14</v>
      </c>
      <c r="B1228" t="s">
        <v>44</v>
      </c>
      <c r="C1228" t="s">
        <v>12</v>
      </c>
      <c r="D1228">
        <v>995</v>
      </c>
      <c r="E1228" s="1">
        <v>44164</v>
      </c>
    </row>
    <row r="1229" spans="1:5" x14ac:dyDescent="0.25">
      <c r="A1229" t="s">
        <v>14</v>
      </c>
      <c r="B1229" t="s">
        <v>43</v>
      </c>
      <c r="C1229" t="s">
        <v>25</v>
      </c>
      <c r="D1229">
        <v>10394</v>
      </c>
      <c r="E1229" s="1">
        <v>44165</v>
      </c>
    </row>
    <row r="1230" spans="1:5" x14ac:dyDescent="0.25">
      <c r="A1230" t="s">
        <v>14</v>
      </c>
      <c r="B1230" t="s">
        <v>41</v>
      </c>
      <c r="C1230" t="s">
        <v>12</v>
      </c>
      <c r="D1230">
        <v>1337</v>
      </c>
      <c r="E1230" s="1">
        <v>44172</v>
      </c>
    </row>
    <row r="1231" spans="1:5" x14ac:dyDescent="0.25">
      <c r="A1231" t="s">
        <v>14</v>
      </c>
      <c r="B1231" t="s">
        <v>36</v>
      </c>
      <c r="C1231" t="s">
        <v>12</v>
      </c>
      <c r="D1231">
        <v>1035</v>
      </c>
      <c r="E1231" s="1">
        <v>44166</v>
      </c>
    </row>
    <row r="1232" spans="1:5" x14ac:dyDescent="0.25">
      <c r="A1232" t="s">
        <v>14</v>
      </c>
      <c r="B1232" t="s">
        <v>23</v>
      </c>
      <c r="C1232" t="s">
        <v>12</v>
      </c>
      <c r="D1232">
        <v>1843</v>
      </c>
      <c r="E1232" s="1">
        <v>44166</v>
      </c>
    </row>
    <row r="1233" spans="1:5" x14ac:dyDescent="0.25">
      <c r="A1233" t="s">
        <v>14</v>
      </c>
      <c r="B1233" t="s">
        <v>43</v>
      </c>
      <c r="C1233" t="s">
        <v>25</v>
      </c>
      <c r="D1233">
        <v>1793</v>
      </c>
      <c r="E1233" s="1">
        <v>44166</v>
      </c>
    </row>
    <row r="1234" spans="1:5" x14ac:dyDescent="0.25">
      <c r="A1234" t="s">
        <v>14</v>
      </c>
      <c r="B1234" t="s">
        <v>8</v>
      </c>
      <c r="C1234" t="s">
        <v>12</v>
      </c>
      <c r="D1234">
        <v>622</v>
      </c>
      <c r="E1234" s="1">
        <v>44155</v>
      </c>
    </row>
    <row r="1235" spans="1:5" x14ac:dyDescent="0.25">
      <c r="A1235" t="s">
        <v>14</v>
      </c>
      <c r="B1235" t="s">
        <v>36</v>
      </c>
      <c r="C1235" t="s">
        <v>25</v>
      </c>
      <c r="D1235">
        <v>11103</v>
      </c>
      <c r="E1235" s="1">
        <v>44167</v>
      </c>
    </row>
    <row r="1236" spans="1:5" x14ac:dyDescent="0.25">
      <c r="A1236" t="s">
        <v>14</v>
      </c>
      <c r="B1236" t="s">
        <v>52</v>
      </c>
      <c r="C1236" t="s">
        <v>12</v>
      </c>
      <c r="D1236">
        <v>1130</v>
      </c>
      <c r="E1236" s="1">
        <v>44167</v>
      </c>
    </row>
    <row r="1237" spans="1:5" hidden="1" x14ac:dyDescent="0.25">
      <c r="A1237" t="s">
        <v>33</v>
      </c>
      <c r="B1237" t="s">
        <v>47</v>
      </c>
      <c r="C1237" t="s">
        <v>25</v>
      </c>
      <c r="D1237">
        <v>12148</v>
      </c>
      <c r="E1237" s="1">
        <v>44167</v>
      </c>
    </row>
    <row r="1238" spans="1:5" x14ac:dyDescent="0.25">
      <c r="A1238" t="s">
        <v>14</v>
      </c>
      <c r="B1238" t="s">
        <v>44</v>
      </c>
      <c r="C1238" t="s">
        <v>12</v>
      </c>
      <c r="D1238">
        <v>1020</v>
      </c>
      <c r="E1238" s="1">
        <v>44168</v>
      </c>
    </row>
    <row r="1239" spans="1:5" x14ac:dyDescent="0.25">
      <c r="A1239" t="s">
        <v>14</v>
      </c>
      <c r="B1239" t="s">
        <v>53</v>
      </c>
      <c r="C1239" t="s">
        <v>12</v>
      </c>
      <c r="D1239">
        <v>1305</v>
      </c>
      <c r="E1239" s="1">
        <v>44168</v>
      </c>
    </row>
    <row r="1240" spans="1:5" x14ac:dyDescent="0.25">
      <c r="A1240" t="s">
        <v>14</v>
      </c>
      <c r="B1240" t="s">
        <v>39</v>
      </c>
      <c r="C1240" t="s">
        <v>12</v>
      </c>
      <c r="D1240">
        <v>1115</v>
      </c>
      <c r="E1240" s="1">
        <v>44168</v>
      </c>
    </row>
    <row r="1241" spans="1:5" hidden="1" x14ac:dyDescent="0.25">
      <c r="A1241" t="s">
        <v>33</v>
      </c>
      <c r="B1241" t="s">
        <v>73</v>
      </c>
      <c r="C1241" t="s">
        <v>25</v>
      </c>
      <c r="D1241">
        <v>12670</v>
      </c>
      <c r="E1241" s="1">
        <v>44168</v>
      </c>
    </row>
    <row r="1242" spans="1:5" x14ac:dyDescent="0.25">
      <c r="A1242" t="s">
        <v>14</v>
      </c>
      <c r="B1242" t="s">
        <v>18</v>
      </c>
      <c r="C1242" t="s">
        <v>12</v>
      </c>
      <c r="D1242">
        <v>705</v>
      </c>
      <c r="E1242" s="1">
        <v>44169</v>
      </c>
    </row>
    <row r="1243" spans="1:5" x14ac:dyDescent="0.25">
      <c r="A1243" t="s">
        <v>14</v>
      </c>
      <c r="B1243" t="s">
        <v>38</v>
      </c>
      <c r="C1243" t="s">
        <v>12</v>
      </c>
      <c r="D1243">
        <v>1433</v>
      </c>
      <c r="E1243" s="1">
        <v>44169</v>
      </c>
    </row>
    <row r="1244" spans="1:5" x14ac:dyDescent="0.25">
      <c r="A1244" t="s">
        <v>14</v>
      </c>
      <c r="B1244" t="s">
        <v>46</v>
      </c>
      <c r="C1244" t="s">
        <v>12</v>
      </c>
      <c r="D1244">
        <v>1811</v>
      </c>
      <c r="E1244" s="1">
        <v>44169</v>
      </c>
    </row>
    <row r="1245" spans="1:5" hidden="1" x14ac:dyDescent="0.25">
      <c r="A1245" t="s">
        <v>33</v>
      </c>
      <c r="B1245" t="s">
        <v>31</v>
      </c>
      <c r="C1245" t="s">
        <v>25</v>
      </c>
      <c r="D1245">
        <v>12145</v>
      </c>
      <c r="E1245" s="1">
        <v>44169</v>
      </c>
    </row>
    <row r="1246" spans="1:5" x14ac:dyDescent="0.25">
      <c r="A1246" t="s">
        <v>14</v>
      </c>
      <c r="B1246" t="s">
        <v>68</v>
      </c>
      <c r="C1246" t="s">
        <v>12</v>
      </c>
      <c r="D1246">
        <v>1145</v>
      </c>
      <c r="E1246" s="1">
        <v>44170</v>
      </c>
    </row>
    <row r="1247" spans="1:5" x14ac:dyDescent="0.25">
      <c r="A1247" t="s">
        <v>14</v>
      </c>
      <c r="B1247" t="s">
        <v>54</v>
      </c>
      <c r="C1247" t="s">
        <v>12</v>
      </c>
      <c r="D1247">
        <v>671</v>
      </c>
      <c r="E1247" s="1">
        <v>44170</v>
      </c>
    </row>
    <row r="1248" spans="1:5" x14ac:dyDescent="0.25">
      <c r="A1248" t="s">
        <v>14</v>
      </c>
      <c r="B1248" t="s">
        <v>49</v>
      </c>
      <c r="C1248" t="s">
        <v>12</v>
      </c>
      <c r="D1248">
        <v>1701</v>
      </c>
      <c r="E1248" s="1">
        <v>44170</v>
      </c>
    </row>
    <row r="1249" spans="1:5" x14ac:dyDescent="0.25">
      <c r="A1249" t="s">
        <v>14</v>
      </c>
      <c r="B1249" t="s">
        <v>43</v>
      </c>
      <c r="C1249" t="s">
        <v>25</v>
      </c>
      <c r="D1249">
        <v>1784</v>
      </c>
      <c r="E1249" s="1">
        <v>44170</v>
      </c>
    </row>
    <row r="1250" spans="1:5" x14ac:dyDescent="0.25">
      <c r="A1250" t="s">
        <v>14</v>
      </c>
      <c r="B1250" t="s">
        <v>45</v>
      </c>
      <c r="C1250" t="s">
        <v>12</v>
      </c>
      <c r="D1250">
        <v>956</v>
      </c>
      <c r="E1250" s="1">
        <v>44171</v>
      </c>
    </row>
    <row r="1251" spans="1:5" x14ac:dyDescent="0.25">
      <c r="A1251" t="s">
        <v>14</v>
      </c>
      <c r="B1251" t="s">
        <v>50</v>
      </c>
      <c r="C1251" t="s">
        <v>12</v>
      </c>
      <c r="D1251">
        <v>969</v>
      </c>
      <c r="E1251" s="1">
        <v>44171</v>
      </c>
    </row>
    <row r="1252" spans="1:5" hidden="1" x14ac:dyDescent="0.25">
      <c r="A1252" t="s">
        <v>21</v>
      </c>
      <c r="B1252" t="s">
        <v>49</v>
      </c>
      <c r="C1252" t="s">
        <v>12</v>
      </c>
      <c r="D1252">
        <v>16060</v>
      </c>
      <c r="E1252" s="1">
        <v>43892</v>
      </c>
    </row>
    <row r="1253" spans="1:5" x14ac:dyDescent="0.25">
      <c r="A1253" t="s">
        <v>14</v>
      </c>
      <c r="B1253" t="s">
        <v>36</v>
      </c>
      <c r="C1253" t="s">
        <v>25</v>
      </c>
      <c r="D1253">
        <v>10051</v>
      </c>
      <c r="E1253" s="1">
        <v>43970</v>
      </c>
    </row>
    <row r="1254" spans="1:5" x14ac:dyDescent="0.25">
      <c r="A1254" t="s">
        <v>14</v>
      </c>
      <c r="B1254" t="s">
        <v>58</v>
      </c>
      <c r="C1254" t="s">
        <v>12</v>
      </c>
      <c r="D1254">
        <v>823</v>
      </c>
      <c r="E1254" s="1">
        <v>44173</v>
      </c>
    </row>
    <row r="1255" spans="1:5" x14ac:dyDescent="0.25">
      <c r="A1255" t="s">
        <v>14</v>
      </c>
      <c r="B1255" t="s">
        <v>23</v>
      </c>
      <c r="C1255" t="s">
        <v>25</v>
      </c>
      <c r="D1255">
        <v>11104</v>
      </c>
      <c r="E1255" s="1">
        <v>44173</v>
      </c>
    </row>
    <row r="1256" spans="1:5" x14ac:dyDescent="0.25">
      <c r="A1256" t="s">
        <v>14</v>
      </c>
      <c r="B1256" t="s">
        <v>60</v>
      </c>
      <c r="C1256" t="s">
        <v>12</v>
      </c>
      <c r="D1256">
        <v>1457</v>
      </c>
      <c r="E1256" s="1">
        <v>44173</v>
      </c>
    </row>
    <row r="1257" spans="1:5" x14ac:dyDescent="0.25">
      <c r="A1257" t="s">
        <v>14</v>
      </c>
      <c r="B1257" t="s">
        <v>67</v>
      </c>
      <c r="C1257" t="s">
        <v>12</v>
      </c>
      <c r="D1257">
        <v>938</v>
      </c>
      <c r="E1257" s="1">
        <v>44174</v>
      </c>
    </row>
    <row r="1258" spans="1:5" x14ac:dyDescent="0.25">
      <c r="A1258" t="s">
        <v>14</v>
      </c>
      <c r="B1258" t="s">
        <v>44</v>
      </c>
      <c r="C1258" t="s">
        <v>12</v>
      </c>
      <c r="D1258">
        <v>1021</v>
      </c>
      <c r="E1258" s="1">
        <v>44174</v>
      </c>
    </row>
    <row r="1259" spans="1:5" x14ac:dyDescent="0.25">
      <c r="A1259" t="s">
        <v>14</v>
      </c>
      <c r="B1259" t="s">
        <v>36</v>
      </c>
      <c r="C1259" t="s">
        <v>25</v>
      </c>
      <c r="D1259">
        <v>1077</v>
      </c>
      <c r="E1259" s="1">
        <v>44174</v>
      </c>
    </row>
    <row r="1260" spans="1:5" hidden="1" x14ac:dyDescent="0.25">
      <c r="A1260" t="s">
        <v>33</v>
      </c>
      <c r="B1260" t="s">
        <v>47</v>
      </c>
      <c r="C1260" t="s">
        <v>25</v>
      </c>
      <c r="D1260">
        <v>12151</v>
      </c>
      <c r="E1260" s="1">
        <v>44174</v>
      </c>
    </row>
    <row r="1261" spans="1:5" x14ac:dyDescent="0.25">
      <c r="A1261" t="s">
        <v>14</v>
      </c>
      <c r="B1261" t="s">
        <v>31</v>
      </c>
      <c r="C1261" t="s">
        <v>12</v>
      </c>
      <c r="D1261">
        <v>920</v>
      </c>
      <c r="E1261" s="1">
        <v>44175</v>
      </c>
    </row>
    <row r="1262" spans="1:5" x14ac:dyDescent="0.25">
      <c r="A1262" t="s">
        <v>14</v>
      </c>
      <c r="B1262" t="s">
        <v>57</v>
      </c>
      <c r="C1262" t="s">
        <v>12</v>
      </c>
      <c r="D1262">
        <v>1595</v>
      </c>
      <c r="E1262" s="1">
        <v>44175</v>
      </c>
    </row>
    <row r="1263" spans="1:5" x14ac:dyDescent="0.25">
      <c r="A1263" t="s">
        <v>14</v>
      </c>
      <c r="B1263" t="s">
        <v>48</v>
      </c>
      <c r="C1263" t="s">
        <v>12</v>
      </c>
      <c r="D1263">
        <v>1680</v>
      </c>
      <c r="E1263" s="1">
        <v>44175</v>
      </c>
    </row>
    <row r="1264" spans="1:5" hidden="1" x14ac:dyDescent="0.25">
      <c r="A1264" t="s">
        <v>33</v>
      </c>
      <c r="B1264" t="s">
        <v>73</v>
      </c>
      <c r="C1264" t="s">
        <v>25</v>
      </c>
      <c r="D1264">
        <v>12152</v>
      </c>
      <c r="E1264" s="1">
        <v>44175</v>
      </c>
    </row>
    <row r="1265" spans="1:5" x14ac:dyDescent="0.25">
      <c r="A1265" t="s">
        <v>14</v>
      </c>
      <c r="B1265" t="s">
        <v>64</v>
      </c>
      <c r="C1265" t="s">
        <v>12</v>
      </c>
      <c r="D1265">
        <v>491</v>
      </c>
      <c r="E1265" s="1">
        <v>44176</v>
      </c>
    </row>
    <row r="1266" spans="1:5" x14ac:dyDescent="0.25">
      <c r="A1266" t="s">
        <v>14</v>
      </c>
      <c r="B1266" t="s">
        <v>59</v>
      </c>
      <c r="C1266" t="s">
        <v>12</v>
      </c>
      <c r="D1266">
        <v>1546</v>
      </c>
      <c r="E1266" s="1">
        <v>44176</v>
      </c>
    </row>
    <row r="1267" spans="1:5" hidden="1" x14ac:dyDescent="0.25">
      <c r="A1267" t="s">
        <v>33</v>
      </c>
      <c r="B1267" t="s">
        <v>23</v>
      </c>
      <c r="C1267" t="s">
        <v>25</v>
      </c>
      <c r="D1267">
        <v>12149</v>
      </c>
      <c r="E1267" s="1">
        <v>44176</v>
      </c>
    </row>
    <row r="1268" spans="1:5" x14ac:dyDescent="0.25">
      <c r="A1268" t="s">
        <v>14</v>
      </c>
      <c r="B1268" t="s">
        <v>59</v>
      </c>
      <c r="C1268" t="s">
        <v>12</v>
      </c>
      <c r="D1268">
        <v>733</v>
      </c>
      <c r="E1268" s="1">
        <v>44177</v>
      </c>
    </row>
    <row r="1269" spans="1:5" x14ac:dyDescent="0.25">
      <c r="A1269" t="s">
        <v>14</v>
      </c>
      <c r="B1269" t="s">
        <v>61</v>
      </c>
      <c r="C1269" t="s">
        <v>12</v>
      </c>
      <c r="D1269">
        <v>1089</v>
      </c>
      <c r="E1269" s="1">
        <v>44177</v>
      </c>
    </row>
    <row r="1270" spans="1:5" x14ac:dyDescent="0.25">
      <c r="A1270" t="s">
        <v>14</v>
      </c>
      <c r="B1270" t="s">
        <v>31</v>
      </c>
      <c r="C1270" t="s">
        <v>25</v>
      </c>
      <c r="D1270">
        <v>1093</v>
      </c>
      <c r="E1270" s="1">
        <v>44177</v>
      </c>
    </row>
    <row r="1271" spans="1:5" x14ac:dyDescent="0.25">
      <c r="A1271" t="s">
        <v>14</v>
      </c>
      <c r="B1271" t="s">
        <v>43</v>
      </c>
      <c r="C1271" t="s">
        <v>25</v>
      </c>
      <c r="D1271">
        <v>1798</v>
      </c>
      <c r="E1271" s="1">
        <v>44177</v>
      </c>
    </row>
    <row r="1272" spans="1:5" x14ac:dyDescent="0.25">
      <c r="A1272" t="s">
        <v>14</v>
      </c>
      <c r="B1272" t="s">
        <v>63</v>
      </c>
      <c r="C1272" t="s">
        <v>12</v>
      </c>
      <c r="D1272">
        <v>894</v>
      </c>
      <c r="E1272" s="1">
        <v>44178</v>
      </c>
    </row>
    <row r="1273" spans="1:5" x14ac:dyDescent="0.25">
      <c r="A1273" t="s">
        <v>14</v>
      </c>
      <c r="B1273" t="s">
        <v>23</v>
      </c>
      <c r="C1273" t="s">
        <v>12</v>
      </c>
      <c r="D1273">
        <v>10384</v>
      </c>
      <c r="E1273" s="1">
        <v>44178</v>
      </c>
    </row>
    <row r="1274" spans="1:5" x14ac:dyDescent="0.25">
      <c r="A1274" t="s">
        <v>14</v>
      </c>
      <c r="B1274" t="s">
        <v>65</v>
      </c>
      <c r="C1274" t="s">
        <v>12</v>
      </c>
      <c r="D1274">
        <v>12380</v>
      </c>
      <c r="E1274" s="1">
        <v>44179</v>
      </c>
    </row>
    <row r="1275" spans="1:5" x14ac:dyDescent="0.25">
      <c r="A1275" t="s">
        <v>14</v>
      </c>
      <c r="B1275" t="s">
        <v>41</v>
      </c>
      <c r="C1275" t="s">
        <v>12</v>
      </c>
      <c r="D1275">
        <v>1338</v>
      </c>
      <c r="E1275" s="1">
        <v>44179</v>
      </c>
    </row>
    <row r="1276" spans="1:5" x14ac:dyDescent="0.25">
      <c r="A1276" t="s">
        <v>14</v>
      </c>
      <c r="B1276" t="s">
        <v>43</v>
      </c>
      <c r="C1276" t="s">
        <v>25</v>
      </c>
      <c r="D1276">
        <v>1824</v>
      </c>
      <c r="E1276" s="1">
        <v>43833</v>
      </c>
    </row>
    <row r="1277" spans="1:5" x14ac:dyDescent="0.25">
      <c r="A1277" t="s">
        <v>14</v>
      </c>
      <c r="B1277" t="s">
        <v>8</v>
      </c>
      <c r="C1277" t="s">
        <v>12</v>
      </c>
      <c r="D1277">
        <v>627</v>
      </c>
      <c r="E1277" s="1">
        <v>44180</v>
      </c>
    </row>
    <row r="1278" spans="1:5" x14ac:dyDescent="0.25">
      <c r="A1278" t="s">
        <v>14</v>
      </c>
      <c r="B1278" t="s">
        <v>23</v>
      </c>
      <c r="C1278" t="s">
        <v>25</v>
      </c>
      <c r="D1278">
        <v>1820</v>
      </c>
      <c r="E1278" s="1">
        <v>43879</v>
      </c>
    </row>
    <row r="1279" spans="1:5" x14ac:dyDescent="0.25">
      <c r="A1279" t="s">
        <v>14</v>
      </c>
      <c r="B1279" t="s">
        <v>36</v>
      </c>
      <c r="C1279" t="s">
        <v>25</v>
      </c>
      <c r="D1279">
        <v>11892</v>
      </c>
      <c r="E1279" s="1">
        <v>44181</v>
      </c>
    </row>
    <row r="1280" spans="1:5" x14ac:dyDescent="0.25">
      <c r="A1280" t="s">
        <v>14</v>
      </c>
      <c r="B1280" t="s">
        <v>52</v>
      </c>
      <c r="C1280" t="s">
        <v>12</v>
      </c>
      <c r="D1280">
        <v>1131</v>
      </c>
      <c r="E1280" s="1">
        <v>44181</v>
      </c>
    </row>
    <row r="1281" spans="1:5" x14ac:dyDescent="0.25">
      <c r="A1281" t="s">
        <v>14</v>
      </c>
      <c r="B1281" t="s">
        <v>22</v>
      </c>
      <c r="C1281" t="s">
        <v>12</v>
      </c>
      <c r="D1281">
        <v>744</v>
      </c>
      <c r="E1281" s="1">
        <v>44172</v>
      </c>
    </row>
    <row r="1282" spans="1:5" x14ac:dyDescent="0.25">
      <c r="A1282" t="s">
        <v>14</v>
      </c>
      <c r="B1282" t="s">
        <v>51</v>
      </c>
      <c r="C1282" t="s">
        <v>12</v>
      </c>
      <c r="D1282">
        <v>1174</v>
      </c>
      <c r="E1282" s="1">
        <v>44181</v>
      </c>
    </row>
    <row r="1283" spans="1:5" hidden="1" x14ac:dyDescent="0.25">
      <c r="A1283" t="s">
        <v>33</v>
      </c>
      <c r="B1283" t="s">
        <v>47</v>
      </c>
      <c r="C1283" t="s">
        <v>25</v>
      </c>
      <c r="D1283">
        <v>12714</v>
      </c>
      <c r="E1283" s="1">
        <v>44181</v>
      </c>
    </row>
    <row r="1284" spans="1:5" x14ac:dyDescent="0.25">
      <c r="A1284" t="s">
        <v>14</v>
      </c>
      <c r="B1284" t="s">
        <v>18</v>
      </c>
      <c r="C1284" t="s">
        <v>12</v>
      </c>
      <c r="D1284">
        <v>706</v>
      </c>
      <c r="E1284" s="1">
        <v>44182</v>
      </c>
    </row>
    <row r="1285" spans="1:5" x14ac:dyDescent="0.25">
      <c r="A1285" t="s">
        <v>14</v>
      </c>
      <c r="B1285" t="s">
        <v>31</v>
      </c>
      <c r="C1285" t="s">
        <v>25</v>
      </c>
      <c r="D1285">
        <v>11879</v>
      </c>
      <c r="E1285" s="1">
        <v>43888</v>
      </c>
    </row>
    <row r="1286" spans="1:5" x14ac:dyDescent="0.25">
      <c r="A1286" t="s">
        <v>14</v>
      </c>
      <c r="B1286" t="s">
        <v>61</v>
      </c>
      <c r="C1286" t="s">
        <v>12</v>
      </c>
      <c r="D1286">
        <v>1623</v>
      </c>
      <c r="E1286" s="1">
        <v>44182</v>
      </c>
    </row>
    <row r="1287" spans="1:5" hidden="1" x14ac:dyDescent="0.25">
      <c r="A1287" t="s">
        <v>33</v>
      </c>
      <c r="B1287" t="s">
        <v>73</v>
      </c>
      <c r="C1287" t="s">
        <v>25</v>
      </c>
      <c r="D1287">
        <v>12031</v>
      </c>
      <c r="E1287" s="1">
        <v>44182</v>
      </c>
    </row>
    <row r="1288" spans="1:5" x14ac:dyDescent="0.25">
      <c r="A1288" t="s">
        <v>14</v>
      </c>
      <c r="B1288" t="s">
        <v>55</v>
      </c>
      <c r="C1288" t="s">
        <v>12</v>
      </c>
      <c r="D1288">
        <v>417</v>
      </c>
      <c r="E1288" s="1">
        <v>44183</v>
      </c>
    </row>
    <row r="1289" spans="1:5" x14ac:dyDescent="0.25">
      <c r="A1289" t="s">
        <v>14</v>
      </c>
      <c r="B1289" t="s">
        <v>31</v>
      </c>
      <c r="C1289" t="s">
        <v>25</v>
      </c>
      <c r="D1289">
        <v>1088</v>
      </c>
      <c r="E1289" s="1">
        <v>43920</v>
      </c>
    </row>
    <row r="1290" spans="1:5" x14ac:dyDescent="0.25">
      <c r="A1290" t="s">
        <v>14</v>
      </c>
      <c r="B1290" t="s">
        <v>60</v>
      </c>
      <c r="C1290" t="s">
        <v>12</v>
      </c>
      <c r="D1290">
        <v>1656</v>
      </c>
      <c r="E1290" s="1">
        <v>44183</v>
      </c>
    </row>
    <row r="1291" spans="1:5" hidden="1" x14ac:dyDescent="0.25">
      <c r="A1291" t="s">
        <v>33</v>
      </c>
      <c r="B1291" t="s">
        <v>43</v>
      </c>
      <c r="C1291" t="s">
        <v>25</v>
      </c>
      <c r="D1291">
        <v>12153</v>
      </c>
      <c r="E1291" s="1">
        <v>44183</v>
      </c>
    </row>
    <row r="1292" spans="1:5" x14ac:dyDescent="0.25">
      <c r="A1292" t="s">
        <v>14</v>
      </c>
      <c r="B1292" t="s">
        <v>56</v>
      </c>
      <c r="C1292" t="s">
        <v>12</v>
      </c>
      <c r="D1292">
        <v>896</v>
      </c>
      <c r="E1292" s="1">
        <v>44184</v>
      </c>
    </row>
    <row r="1293" spans="1:5" x14ac:dyDescent="0.25">
      <c r="A1293" t="s">
        <v>14</v>
      </c>
      <c r="B1293" t="s">
        <v>36</v>
      </c>
      <c r="C1293" t="s">
        <v>25</v>
      </c>
      <c r="D1293">
        <v>1094</v>
      </c>
      <c r="E1293" s="1">
        <v>44184</v>
      </c>
    </row>
    <row r="1294" spans="1:5" x14ac:dyDescent="0.25">
      <c r="A1294" t="s">
        <v>14</v>
      </c>
      <c r="B1294" t="s">
        <v>31</v>
      </c>
      <c r="C1294" t="s">
        <v>12</v>
      </c>
      <c r="D1294">
        <v>10129</v>
      </c>
      <c r="E1294" s="1">
        <v>44184</v>
      </c>
    </row>
    <row r="1295" spans="1:5" x14ac:dyDescent="0.25">
      <c r="A1295" t="s">
        <v>14</v>
      </c>
      <c r="B1295" t="s">
        <v>73</v>
      </c>
      <c r="C1295" t="s">
        <v>25</v>
      </c>
      <c r="D1295">
        <v>11839</v>
      </c>
      <c r="E1295" s="1">
        <v>43991</v>
      </c>
    </row>
    <row r="1296" spans="1:5" x14ac:dyDescent="0.25">
      <c r="A1296" t="s">
        <v>14</v>
      </c>
      <c r="B1296" t="s">
        <v>23</v>
      </c>
      <c r="C1296" t="s">
        <v>25</v>
      </c>
      <c r="D1296">
        <v>1054</v>
      </c>
      <c r="E1296" s="1">
        <v>43914</v>
      </c>
    </row>
    <row r="1297" spans="1:5" x14ac:dyDescent="0.25">
      <c r="A1297" t="s">
        <v>14</v>
      </c>
      <c r="B1297" t="s">
        <v>50</v>
      </c>
      <c r="C1297" t="s">
        <v>12</v>
      </c>
      <c r="D1297">
        <v>963</v>
      </c>
      <c r="E1297" s="1">
        <v>43911</v>
      </c>
    </row>
    <row r="1298" spans="1:5" x14ac:dyDescent="0.25">
      <c r="A1298" t="s">
        <v>14</v>
      </c>
      <c r="B1298" t="s">
        <v>36</v>
      </c>
      <c r="C1298" t="s">
        <v>25</v>
      </c>
      <c r="D1298">
        <v>1563</v>
      </c>
      <c r="E1298" s="1">
        <v>43911</v>
      </c>
    </row>
    <row r="1299" spans="1:5" x14ac:dyDescent="0.25">
      <c r="A1299" t="s">
        <v>14</v>
      </c>
      <c r="B1299" t="s">
        <v>66</v>
      </c>
      <c r="C1299" t="s">
        <v>12</v>
      </c>
      <c r="D1299">
        <v>12741</v>
      </c>
      <c r="E1299" s="1">
        <v>44109</v>
      </c>
    </row>
    <row r="1300" spans="1:5" x14ac:dyDescent="0.25">
      <c r="A1300" t="s">
        <v>14</v>
      </c>
      <c r="B1300" t="s">
        <v>64</v>
      </c>
      <c r="C1300" t="s">
        <v>12</v>
      </c>
      <c r="D1300">
        <v>481</v>
      </c>
      <c r="E1300" s="1">
        <v>43911</v>
      </c>
    </row>
    <row r="1301" spans="1:5" x14ac:dyDescent="0.25">
      <c r="A1301" t="s">
        <v>14</v>
      </c>
      <c r="B1301" t="s">
        <v>58</v>
      </c>
      <c r="C1301" t="s">
        <v>12</v>
      </c>
      <c r="D1301">
        <v>922</v>
      </c>
      <c r="E1301" s="1">
        <v>44191</v>
      </c>
    </row>
    <row r="1302" spans="1:5" x14ac:dyDescent="0.25">
      <c r="A1302" t="s">
        <v>14</v>
      </c>
      <c r="B1302" t="s">
        <v>45</v>
      </c>
      <c r="C1302" t="s">
        <v>12</v>
      </c>
      <c r="D1302">
        <v>957</v>
      </c>
      <c r="E1302" s="1">
        <v>44191</v>
      </c>
    </row>
    <row r="1303" spans="1:5" x14ac:dyDescent="0.25">
      <c r="A1303" t="s">
        <v>14</v>
      </c>
      <c r="B1303" t="s">
        <v>53</v>
      </c>
      <c r="C1303" t="s">
        <v>12</v>
      </c>
      <c r="D1303">
        <v>1148</v>
      </c>
      <c r="E1303" s="1">
        <v>44191</v>
      </c>
    </row>
    <row r="1304" spans="1:5" x14ac:dyDescent="0.25">
      <c r="A1304" t="s">
        <v>14</v>
      </c>
      <c r="B1304" t="s">
        <v>46</v>
      </c>
      <c r="C1304" t="s">
        <v>12</v>
      </c>
      <c r="D1304">
        <v>1274</v>
      </c>
      <c r="E1304" s="1">
        <v>44191</v>
      </c>
    </row>
    <row r="1305" spans="1:5" x14ac:dyDescent="0.25">
      <c r="A1305" t="s">
        <v>14</v>
      </c>
      <c r="B1305" t="s">
        <v>49</v>
      </c>
      <c r="C1305" t="s">
        <v>12</v>
      </c>
      <c r="D1305">
        <v>1703</v>
      </c>
      <c r="E1305" s="1">
        <v>44191</v>
      </c>
    </row>
    <row r="1306" spans="1:5" x14ac:dyDescent="0.25">
      <c r="A1306" t="s">
        <v>14</v>
      </c>
      <c r="B1306" t="s">
        <v>39</v>
      </c>
      <c r="C1306" t="s">
        <v>12</v>
      </c>
      <c r="D1306">
        <v>1719</v>
      </c>
      <c r="E1306" s="1">
        <v>44191</v>
      </c>
    </row>
    <row r="1307" spans="1:5" x14ac:dyDescent="0.25">
      <c r="A1307" t="s">
        <v>14</v>
      </c>
      <c r="B1307" t="s">
        <v>43</v>
      </c>
      <c r="C1307" t="s">
        <v>25</v>
      </c>
      <c r="D1307">
        <v>11886</v>
      </c>
      <c r="E1307" s="1">
        <v>44191</v>
      </c>
    </row>
    <row r="1308" spans="1:5" x14ac:dyDescent="0.25">
      <c r="A1308" t="s">
        <v>14</v>
      </c>
      <c r="B1308" t="s">
        <v>49</v>
      </c>
      <c r="C1308" t="s">
        <v>12</v>
      </c>
      <c r="D1308">
        <v>1702</v>
      </c>
      <c r="E1308" s="1">
        <v>44192</v>
      </c>
    </row>
    <row r="1309" spans="1:5" x14ac:dyDescent="0.25">
      <c r="A1309" t="s">
        <v>14</v>
      </c>
      <c r="B1309" t="s">
        <v>43</v>
      </c>
      <c r="C1309" t="s">
        <v>25</v>
      </c>
      <c r="D1309">
        <v>11476</v>
      </c>
      <c r="E1309" s="1">
        <v>44192</v>
      </c>
    </row>
    <row r="1310" spans="1:5" x14ac:dyDescent="0.25">
      <c r="A1310" t="s">
        <v>14</v>
      </c>
      <c r="B1310" t="s">
        <v>8</v>
      </c>
      <c r="C1310" t="s">
        <v>12</v>
      </c>
      <c r="D1310">
        <v>624</v>
      </c>
      <c r="E1310" s="1">
        <v>44193</v>
      </c>
    </row>
    <row r="1311" spans="1:5" x14ac:dyDescent="0.25">
      <c r="A1311" t="s">
        <v>14</v>
      </c>
      <c r="B1311" t="s">
        <v>44</v>
      </c>
      <c r="C1311" t="s">
        <v>12</v>
      </c>
      <c r="D1311">
        <v>1022</v>
      </c>
      <c r="E1311" s="1">
        <v>44193</v>
      </c>
    </row>
    <row r="1312" spans="1:5" x14ac:dyDescent="0.25">
      <c r="A1312" t="s">
        <v>14</v>
      </c>
      <c r="B1312" t="s">
        <v>36</v>
      </c>
      <c r="C1312" t="s">
        <v>25</v>
      </c>
      <c r="D1312">
        <v>11656</v>
      </c>
      <c r="E1312" s="1">
        <v>44193</v>
      </c>
    </row>
    <row r="1313" spans="1:5" x14ac:dyDescent="0.25">
      <c r="A1313" t="s">
        <v>14</v>
      </c>
      <c r="B1313" t="s">
        <v>59</v>
      </c>
      <c r="C1313" t="s">
        <v>12</v>
      </c>
      <c r="D1313">
        <v>732</v>
      </c>
      <c r="E1313" s="1">
        <v>44194</v>
      </c>
    </row>
    <row r="1314" spans="1:5" x14ac:dyDescent="0.25">
      <c r="A1314" t="s">
        <v>14</v>
      </c>
      <c r="B1314" t="s">
        <v>50</v>
      </c>
      <c r="C1314" t="s">
        <v>12</v>
      </c>
      <c r="D1314">
        <v>968</v>
      </c>
      <c r="E1314" s="1">
        <v>44194</v>
      </c>
    </row>
    <row r="1315" spans="1:5" x14ac:dyDescent="0.25">
      <c r="A1315" t="s">
        <v>14</v>
      </c>
      <c r="B1315" t="s">
        <v>23</v>
      </c>
      <c r="C1315" t="s">
        <v>25</v>
      </c>
      <c r="D1315">
        <v>11866</v>
      </c>
      <c r="E1315" s="1">
        <v>44194</v>
      </c>
    </row>
    <row r="1316" spans="1:5" x14ac:dyDescent="0.25">
      <c r="A1316" t="s">
        <v>14</v>
      </c>
      <c r="B1316" t="s">
        <v>56</v>
      </c>
      <c r="C1316" t="s">
        <v>12</v>
      </c>
      <c r="D1316">
        <v>891</v>
      </c>
      <c r="E1316" s="1">
        <v>44195</v>
      </c>
    </row>
    <row r="1317" spans="1:5" x14ac:dyDescent="0.25">
      <c r="A1317" t="s">
        <v>14</v>
      </c>
      <c r="B1317" t="s">
        <v>36</v>
      </c>
      <c r="C1317" t="s">
        <v>25</v>
      </c>
      <c r="D1317">
        <v>11478</v>
      </c>
      <c r="E1317" s="1">
        <v>44195</v>
      </c>
    </row>
    <row r="1318" spans="1:5" x14ac:dyDescent="0.25">
      <c r="A1318" t="s">
        <v>14</v>
      </c>
      <c r="B1318" t="s">
        <v>57</v>
      </c>
      <c r="C1318" t="s">
        <v>12</v>
      </c>
      <c r="D1318">
        <v>1596</v>
      </c>
      <c r="E1318" s="1">
        <v>44195</v>
      </c>
    </row>
    <row r="1319" spans="1:5" x14ac:dyDescent="0.25">
      <c r="A1319" t="s">
        <v>14</v>
      </c>
      <c r="B1319" t="s">
        <v>36</v>
      </c>
      <c r="C1319" t="s">
        <v>25</v>
      </c>
      <c r="D1319">
        <v>11479</v>
      </c>
      <c r="E1319" s="1">
        <v>44196</v>
      </c>
    </row>
    <row r="1320" spans="1:5" x14ac:dyDescent="0.25">
      <c r="A1320" t="s">
        <v>14</v>
      </c>
      <c r="B1320" t="s">
        <v>60</v>
      </c>
      <c r="C1320" t="s">
        <v>12</v>
      </c>
      <c r="D1320">
        <v>1655</v>
      </c>
      <c r="E1320" s="1">
        <v>44196</v>
      </c>
    </row>
    <row r="1321" spans="1:5" x14ac:dyDescent="0.25">
      <c r="A1321" t="s">
        <v>14</v>
      </c>
      <c r="B1321" t="s">
        <v>48</v>
      </c>
      <c r="C1321" t="s">
        <v>12</v>
      </c>
      <c r="D1321">
        <v>1682</v>
      </c>
      <c r="E1321" s="1">
        <v>44196</v>
      </c>
    </row>
    <row r="1322" spans="1:5" x14ac:dyDescent="0.25">
      <c r="A1322" t="s">
        <v>14</v>
      </c>
      <c r="B1322" t="s">
        <v>73</v>
      </c>
      <c r="C1322" t="s">
        <v>25</v>
      </c>
      <c r="D1322">
        <v>14270</v>
      </c>
      <c r="E1322" s="1">
        <v>43972</v>
      </c>
    </row>
    <row r="1323" spans="1:5" hidden="1" x14ac:dyDescent="0.25">
      <c r="A1323" t="s">
        <v>33</v>
      </c>
      <c r="B1323" t="s">
        <v>73</v>
      </c>
      <c r="C1323" t="s">
        <v>25</v>
      </c>
      <c r="D1323">
        <v>16052</v>
      </c>
      <c r="E1323" s="1">
        <v>44100</v>
      </c>
    </row>
    <row r="1324" spans="1:5" hidden="1" x14ac:dyDescent="0.25">
      <c r="A1324" t="s">
        <v>33</v>
      </c>
      <c r="B1324" t="s">
        <v>47</v>
      </c>
      <c r="C1324" t="s">
        <v>25</v>
      </c>
      <c r="D1324">
        <v>9991</v>
      </c>
      <c r="E1324" s="1">
        <v>43936</v>
      </c>
    </row>
    <row r="1325" spans="1:5" hidden="1" x14ac:dyDescent="0.25">
      <c r="A1325" t="s">
        <v>33</v>
      </c>
      <c r="B1325" t="s">
        <v>31</v>
      </c>
      <c r="C1325" t="s">
        <v>25</v>
      </c>
      <c r="D1325">
        <v>9992</v>
      </c>
      <c r="E1325" s="1">
        <v>43937</v>
      </c>
    </row>
    <row r="1326" spans="1:5" hidden="1" x14ac:dyDescent="0.25">
      <c r="A1326" t="s">
        <v>33</v>
      </c>
      <c r="B1326" t="s">
        <v>43</v>
      </c>
      <c r="C1326" t="s">
        <v>25</v>
      </c>
      <c r="D1326">
        <v>9993</v>
      </c>
      <c r="E1326" s="1">
        <v>43899</v>
      </c>
    </row>
    <row r="1327" spans="1:5" hidden="1" x14ac:dyDescent="0.25">
      <c r="A1327" t="s">
        <v>21</v>
      </c>
      <c r="B1327" t="s">
        <v>88</v>
      </c>
      <c r="C1327" t="s">
        <v>25</v>
      </c>
      <c r="D1327">
        <v>99913</v>
      </c>
      <c r="E1327" s="1">
        <v>43995</v>
      </c>
    </row>
    <row r="1328" spans="1:5" hidden="1" x14ac:dyDescent="0.25">
      <c r="A1328" t="s">
        <v>21</v>
      </c>
      <c r="B1328" t="s">
        <v>84</v>
      </c>
      <c r="C1328" t="s">
        <v>12</v>
      </c>
      <c r="D1328">
        <v>99914</v>
      </c>
      <c r="E1328" s="1">
        <v>44002</v>
      </c>
    </row>
    <row r="1329" spans="1:5" hidden="1" x14ac:dyDescent="0.25">
      <c r="A1329" t="s">
        <v>21</v>
      </c>
      <c r="B1329" t="s">
        <v>90</v>
      </c>
      <c r="C1329" t="s">
        <v>25</v>
      </c>
      <c r="D1329">
        <v>99915</v>
      </c>
      <c r="E1329" s="1">
        <v>44009</v>
      </c>
    </row>
    <row r="1330" spans="1:5" hidden="1" x14ac:dyDescent="0.25">
      <c r="A1330" t="s">
        <v>21</v>
      </c>
      <c r="B1330" t="s">
        <v>73</v>
      </c>
      <c r="C1330" t="s">
        <v>25</v>
      </c>
      <c r="D1330">
        <v>99916</v>
      </c>
      <c r="E1330" s="1">
        <v>44016</v>
      </c>
    </row>
    <row r="1331" spans="1:5" hidden="1" x14ac:dyDescent="0.25">
      <c r="A1331" t="s">
        <v>21</v>
      </c>
      <c r="B1331" t="s">
        <v>92</v>
      </c>
      <c r="C1331" t="s">
        <v>12</v>
      </c>
      <c r="D1331">
        <v>99918</v>
      </c>
      <c r="E1331" s="1">
        <v>44030</v>
      </c>
    </row>
    <row r="1332" spans="1:5" hidden="1" x14ac:dyDescent="0.25">
      <c r="A1332" t="s">
        <v>21</v>
      </c>
      <c r="B1332" t="s">
        <v>88</v>
      </c>
      <c r="C1332" t="s">
        <v>25</v>
      </c>
      <c r="D1332">
        <v>99919</v>
      </c>
      <c r="E1332" s="1">
        <v>44037</v>
      </c>
    </row>
    <row r="1333" spans="1:5" hidden="1" x14ac:dyDescent="0.25">
      <c r="A1333" t="s">
        <v>21</v>
      </c>
      <c r="B1333" t="s">
        <v>73</v>
      </c>
      <c r="C1333" t="s">
        <v>25</v>
      </c>
      <c r="D1333">
        <v>99920</v>
      </c>
      <c r="E1333" s="1">
        <v>44044</v>
      </c>
    </row>
    <row r="1334" spans="1:5" hidden="1" x14ac:dyDescent="0.25">
      <c r="A1334" t="s">
        <v>21</v>
      </c>
      <c r="B1334" t="s">
        <v>73</v>
      </c>
      <c r="C1334" t="s">
        <v>25</v>
      </c>
      <c r="D1334">
        <v>99921</v>
      </c>
      <c r="E1334" s="1">
        <v>44051</v>
      </c>
    </row>
    <row r="1335" spans="1:5" hidden="1" x14ac:dyDescent="0.25">
      <c r="A1335" t="s">
        <v>21</v>
      </c>
      <c r="B1335" t="s">
        <v>84</v>
      </c>
      <c r="C1335" t="s">
        <v>12</v>
      </c>
      <c r="D1335">
        <v>99922</v>
      </c>
      <c r="E1335" s="1">
        <v>44058</v>
      </c>
    </row>
    <row r="1336" spans="1:5" hidden="1" x14ac:dyDescent="0.25">
      <c r="A1336" t="s">
        <v>21</v>
      </c>
      <c r="B1336" t="s">
        <v>73</v>
      </c>
      <c r="C1336" t="s">
        <v>25</v>
      </c>
      <c r="D1336">
        <v>99926</v>
      </c>
      <c r="E1336" s="1">
        <v>44086</v>
      </c>
    </row>
    <row r="1337" spans="1:5" hidden="1" x14ac:dyDescent="0.25">
      <c r="A1337" t="s">
        <v>21</v>
      </c>
      <c r="B1337" t="s">
        <v>73</v>
      </c>
      <c r="C1337" t="s">
        <v>25</v>
      </c>
      <c r="D1337">
        <v>99927</v>
      </c>
      <c r="E1337" s="1">
        <v>44093</v>
      </c>
    </row>
    <row r="1338" spans="1:5" hidden="1" x14ac:dyDescent="0.25">
      <c r="A1338" t="s">
        <v>21</v>
      </c>
      <c r="B1338" t="s">
        <v>88</v>
      </c>
      <c r="C1338" t="s">
        <v>25</v>
      </c>
      <c r="D1338">
        <v>99928</v>
      </c>
      <c r="E1338" s="1">
        <v>44100</v>
      </c>
    </row>
    <row r="1339" spans="1:5" hidden="1" x14ac:dyDescent="0.25">
      <c r="A1339" t="s">
        <v>21</v>
      </c>
      <c r="B1339" t="s">
        <v>73</v>
      </c>
      <c r="C1339" t="s">
        <v>25</v>
      </c>
      <c r="D1339">
        <v>99929</v>
      </c>
      <c r="E1339" s="1">
        <v>44015</v>
      </c>
    </row>
    <row r="1340" spans="1:5" hidden="1" x14ac:dyDescent="0.25">
      <c r="A1340" t="s">
        <v>21</v>
      </c>
      <c r="B1340" t="s">
        <v>73</v>
      </c>
      <c r="C1340" t="s">
        <v>25</v>
      </c>
      <c r="D1340">
        <v>99931</v>
      </c>
      <c r="E1340" s="1">
        <v>44050</v>
      </c>
    </row>
    <row r="1341" spans="1:5" hidden="1" x14ac:dyDescent="0.25">
      <c r="A1341" t="s">
        <v>21</v>
      </c>
      <c r="B1341" t="s">
        <v>73</v>
      </c>
      <c r="C1341" t="s">
        <v>25</v>
      </c>
      <c r="D1341">
        <v>99932</v>
      </c>
      <c r="E1341" s="1">
        <v>44057</v>
      </c>
    </row>
    <row r="1342" spans="1:5" hidden="1" x14ac:dyDescent="0.25">
      <c r="A1342" t="s">
        <v>21</v>
      </c>
      <c r="B1342" t="s">
        <v>22</v>
      </c>
      <c r="C1342" t="s">
        <v>12</v>
      </c>
      <c r="D1342">
        <v>99941</v>
      </c>
      <c r="E1342" s="1">
        <v>43831</v>
      </c>
    </row>
    <row r="1343" spans="1:5" hidden="1" x14ac:dyDescent="0.25">
      <c r="A1343" t="s">
        <v>33</v>
      </c>
      <c r="B1343" t="s">
        <v>31</v>
      </c>
      <c r="C1343" t="s">
        <v>25</v>
      </c>
      <c r="D1343">
        <v>99951</v>
      </c>
      <c r="E1343" s="1">
        <v>44082</v>
      </c>
    </row>
    <row r="1344" spans="1:5" hidden="1" x14ac:dyDescent="0.25">
      <c r="A1344" t="s">
        <v>33</v>
      </c>
      <c r="B1344" t="s">
        <v>43</v>
      </c>
      <c r="C1344" t="s">
        <v>25</v>
      </c>
      <c r="D1344">
        <v>99952</v>
      </c>
      <c r="E1344" s="1">
        <v>44088</v>
      </c>
    </row>
    <row r="1345" spans="1:5" hidden="1" x14ac:dyDescent="0.25">
      <c r="A1345" t="s">
        <v>33</v>
      </c>
      <c r="B1345" t="s">
        <v>43</v>
      </c>
      <c r="C1345" t="s">
        <v>25</v>
      </c>
      <c r="D1345">
        <v>99953</v>
      </c>
      <c r="E1345" s="1">
        <v>44095</v>
      </c>
    </row>
    <row r="1346" spans="1:5" hidden="1" x14ac:dyDescent="0.25">
      <c r="A1346" t="s">
        <v>33</v>
      </c>
      <c r="B1346" t="s">
        <v>31</v>
      </c>
      <c r="C1346" t="s">
        <v>25</v>
      </c>
      <c r="D1346">
        <v>99954</v>
      </c>
      <c r="E1346" s="1">
        <v>44102</v>
      </c>
    </row>
    <row r="1347" spans="1:5" hidden="1" x14ac:dyDescent="0.25">
      <c r="A1347" t="s">
        <v>33</v>
      </c>
      <c r="B1347" t="s">
        <v>43</v>
      </c>
      <c r="C1347" t="s">
        <v>25</v>
      </c>
      <c r="D1347">
        <v>99955</v>
      </c>
      <c r="E1347" s="1">
        <v>44109</v>
      </c>
    </row>
    <row r="1348" spans="1:5" hidden="1" x14ac:dyDescent="0.25">
      <c r="A1348" t="s">
        <v>33</v>
      </c>
      <c r="B1348" t="s">
        <v>43</v>
      </c>
      <c r="C1348" t="s">
        <v>25</v>
      </c>
      <c r="D1348">
        <v>99956</v>
      </c>
      <c r="E1348" s="1">
        <v>44116</v>
      </c>
    </row>
    <row r="1349" spans="1:5" hidden="1" x14ac:dyDescent="0.25">
      <c r="A1349" t="s">
        <v>33</v>
      </c>
      <c r="B1349" t="s">
        <v>43</v>
      </c>
      <c r="C1349" t="s">
        <v>25</v>
      </c>
      <c r="D1349">
        <v>99957</v>
      </c>
      <c r="E1349" s="1">
        <v>44123</v>
      </c>
    </row>
    <row r="1350" spans="1:5" hidden="1" x14ac:dyDescent="0.25">
      <c r="A1350" t="s">
        <v>33</v>
      </c>
      <c r="B1350" t="s">
        <v>31</v>
      </c>
      <c r="C1350" t="s">
        <v>25</v>
      </c>
      <c r="D1350">
        <v>99958</v>
      </c>
      <c r="E1350" s="1">
        <v>44130</v>
      </c>
    </row>
    <row r="1351" spans="1:5" hidden="1" x14ac:dyDescent="0.25">
      <c r="A1351" t="s">
        <v>33</v>
      </c>
      <c r="B1351" t="s">
        <v>47</v>
      </c>
      <c r="C1351" t="s">
        <v>25</v>
      </c>
      <c r="D1351">
        <v>99961</v>
      </c>
      <c r="E1351" s="1">
        <v>43834</v>
      </c>
    </row>
    <row r="1352" spans="1:5" hidden="1" x14ac:dyDescent="0.25">
      <c r="A1352" t="s">
        <v>33</v>
      </c>
      <c r="B1352" t="s">
        <v>73</v>
      </c>
      <c r="C1352" t="s">
        <v>25</v>
      </c>
      <c r="D1352">
        <v>99962</v>
      </c>
      <c r="E1352" s="1">
        <v>43841</v>
      </c>
    </row>
    <row r="1353" spans="1:5" hidden="1" x14ac:dyDescent="0.25">
      <c r="A1353" t="s">
        <v>33</v>
      </c>
      <c r="B1353" t="s">
        <v>73</v>
      </c>
      <c r="C1353" t="s">
        <v>25</v>
      </c>
      <c r="D1353">
        <v>99963</v>
      </c>
      <c r="E1353" s="1">
        <v>43848</v>
      </c>
    </row>
    <row r="1354" spans="1:5" hidden="1" x14ac:dyDescent="0.25">
      <c r="A1354" t="s">
        <v>33</v>
      </c>
      <c r="B1354" t="s">
        <v>47</v>
      </c>
      <c r="C1354" t="s">
        <v>25</v>
      </c>
      <c r="D1354">
        <v>99964</v>
      </c>
      <c r="E1354" s="1">
        <v>43855</v>
      </c>
    </row>
    <row r="1355" spans="1:5" hidden="1" x14ac:dyDescent="0.25">
      <c r="A1355" t="s">
        <v>33</v>
      </c>
      <c r="B1355" t="s">
        <v>47</v>
      </c>
      <c r="C1355" t="s">
        <v>25</v>
      </c>
      <c r="D1355">
        <v>99965</v>
      </c>
      <c r="E1355" s="1">
        <v>43862</v>
      </c>
    </row>
    <row r="1356" spans="1:5" hidden="1" x14ac:dyDescent="0.25">
      <c r="A1356" t="s">
        <v>33</v>
      </c>
      <c r="B1356" t="s">
        <v>31</v>
      </c>
      <c r="C1356" t="s">
        <v>25</v>
      </c>
      <c r="D1356">
        <v>99966</v>
      </c>
      <c r="E1356" s="1">
        <v>43876</v>
      </c>
    </row>
    <row r="1357" spans="1:5" hidden="1" x14ac:dyDescent="0.25">
      <c r="A1357" t="s">
        <v>33</v>
      </c>
      <c r="B1357" t="s">
        <v>73</v>
      </c>
      <c r="C1357" t="s">
        <v>25</v>
      </c>
      <c r="D1357">
        <v>99967</v>
      </c>
      <c r="E1357" s="1">
        <v>43883</v>
      </c>
    </row>
    <row r="1358" spans="1:5" hidden="1" x14ac:dyDescent="0.25">
      <c r="A1358" t="s">
        <v>33</v>
      </c>
      <c r="B1358" t="s">
        <v>23</v>
      </c>
      <c r="C1358" t="s">
        <v>25</v>
      </c>
      <c r="D1358">
        <v>99968</v>
      </c>
      <c r="E1358" s="1">
        <v>43890</v>
      </c>
    </row>
    <row r="1359" spans="1:5" hidden="1" x14ac:dyDescent="0.25">
      <c r="A1359" t="s">
        <v>33</v>
      </c>
      <c r="B1359" t="s">
        <v>73</v>
      </c>
      <c r="C1359" t="s">
        <v>25</v>
      </c>
      <c r="D1359">
        <v>99969</v>
      </c>
      <c r="E1359" s="1">
        <v>43897</v>
      </c>
    </row>
    <row r="1360" spans="1:5" hidden="1" x14ac:dyDescent="0.25">
      <c r="A1360" t="s">
        <v>33</v>
      </c>
      <c r="B1360" t="s">
        <v>43</v>
      </c>
      <c r="C1360" t="s">
        <v>25</v>
      </c>
      <c r="D1360">
        <v>99970</v>
      </c>
      <c r="E1360" s="1">
        <v>43932</v>
      </c>
    </row>
    <row r="1361" spans="1:5" hidden="1" x14ac:dyDescent="0.25">
      <c r="A1361" t="s">
        <v>33</v>
      </c>
      <c r="B1361" t="s">
        <v>23</v>
      </c>
      <c r="C1361" t="s">
        <v>25</v>
      </c>
      <c r="D1361">
        <v>99971</v>
      </c>
      <c r="E1361" s="1">
        <v>43911</v>
      </c>
    </row>
    <row r="1362" spans="1:5" hidden="1" x14ac:dyDescent="0.25">
      <c r="A1362" t="s">
        <v>21</v>
      </c>
      <c r="B1362" t="s">
        <v>20</v>
      </c>
      <c r="C1362" t="s">
        <v>12</v>
      </c>
      <c r="D1362">
        <v>99982</v>
      </c>
      <c r="E1362" s="1">
        <v>43831</v>
      </c>
    </row>
    <row r="1363" spans="1:5" hidden="1" x14ac:dyDescent="0.25">
      <c r="A1363" t="s">
        <v>21</v>
      </c>
      <c r="B1363" t="s">
        <v>65</v>
      </c>
      <c r="C1363" t="s">
        <v>12</v>
      </c>
      <c r="D1363">
        <v>99930</v>
      </c>
      <c r="E1363" s="1">
        <v>44022</v>
      </c>
    </row>
    <row r="1364" spans="1:5" hidden="1" x14ac:dyDescent="0.25">
      <c r="A1364" t="s">
        <v>21</v>
      </c>
      <c r="B1364" t="s">
        <v>49</v>
      </c>
      <c r="C1364" t="s">
        <v>25</v>
      </c>
      <c r="D1364">
        <v>99988</v>
      </c>
      <c r="E1364" s="1">
        <v>43963</v>
      </c>
    </row>
    <row r="1365" spans="1:5" x14ac:dyDescent="0.25">
      <c r="A1365" t="s">
        <v>14</v>
      </c>
      <c r="B1365" t="s">
        <v>47</v>
      </c>
      <c r="C1365" t="s">
        <v>25</v>
      </c>
      <c r="D1365">
        <v>778</v>
      </c>
      <c r="E1365" s="1">
        <v>43850</v>
      </c>
    </row>
    <row r="1366" spans="1:5" hidden="1" x14ac:dyDescent="0.25">
      <c r="A1366" t="s">
        <v>21</v>
      </c>
      <c r="B1366" t="s">
        <v>63</v>
      </c>
      <c r="C1366" t="s">
        <v>12</v>
      </c>
      <c r="D1366">
        <v>1470</v>
      </c>
      <c r="E1366" s="1">
        <v>43885</v>
      </c>
    </row>
    <row r="1367" spans="1:5" x14ac:dyDescent="0.25">
      <c r="A1367" t="s">
        <v>14</v>
      </c>
      <c r="B1367" t="s">
        <v>70</v>
      </c>
      <c r="C1367" t="s">
        <v>25</v>
      </c>
      <c r="D1367">
        <v>1740</v>
      </c>
      <c r="E1367" s="1">
        <v>43948</v>
      </c>
    </row>
    <row r="1368" spans="1:5" x14ac:dyDescent="0.25">
      <c r="A1368" t="s">
        <v>14</v>
      </c>
      <c r="B1368" t="s">
        <v>23</v>
      </c>
      <c r="C1368" t="s">
        <v>25</v>
      </c>
      <c r="D1368">
        <v>1516</v>
      </c>
      <c r="E1368" s="1">
        <v>43948</v>
      </c>
    </row>
    <row r="1369" spans="1:5" hidden="1" x14ac:dyDescent="0.25">
      <c r="A1369" t="s">
        <v>21</v>
      </c>
      <c r="B1369" t="s">
        <v>74</v>
      </c>
      <c r="C1369" t="s">
        <v>25</v>
      </c>
      <c r="D1369">
        <v>11144</v>
      </c>
      <c r="E1369" s="1">
        <v>43948</v>
      </c>
    </row>
    <row r="1370" spans="1:5" x14ac:dyDescent="0.25">
      <c r="A1370" t="s">
        <v>14</v>
      </c>
      <c r="B1370" t="s">
        <v>36</v>
      </c>
      <c r="C1370" t="s">
        <v>25</v>
      </c>
      <c r="D1370">
        <v>794</v>
      </c>
      <c r="E1370" s="1">
        <v>43948</v>
      </c>
    </row>
    <row r="1371" spans="1:5" x14ac:dyDescent="0.25">
      <c r="A1371" t="s">
        <v>14</v>
      </c>
      <c r="B1371" t="s">
        <v>28</v>
      </c>
      <c r="C1371" t="s">
        <v>25</v>
      </c>
      <c r="D1371">
        <v>478</v>
      </c>
      <c r="E1371" s="1">
        <v>43948</v>
      </c>
    </row>
    <row r="1372" spans="1:5" x14ac:dyDescent="0.25">
      <c r="A1372" t="s">
        <v>14</v>
      </c>
      <c r="B1372" t="s">
        <v>66</v>
      </c>
      <c r="C1372" t="s">
        <v>12</v>
      </c>
      <c r="D1372">
        <v>1576</v>
      </c>
      <c r="E1372" s="1">
        <v>43981</v>
      </c>
    </row>
    <row r="1373" spans="1:5" x14ac:dyDescent="0.25">
      <c r="A1373" t="s">
        <v>14</v>
      </c>
      <c r="B1373" t="s">
        <v>82</v>
      </c>
      <c r="C1373" t="s">
        <v>25</v>
      </c>
      <c r="D1373">
        <v>543</v>
      </c>
      <c r="E1373" s="1">
        <v>43984</v>
      </c>
    </row>
    <row r="1374" spans="1:5" x14ac:dyDescent="0.25">
      <c r="A1374" t="s">
        <v>14</v>
      </c>
      <c r="B1374" t="s">
        <v>70</v>
      </c>
      <c r="C1374" t="s">
        <v>25</v>
      </c>
      <c r="D1374">
        <v>1733</v>
      </c>
      <c r="E1374" s="1">
        <v>43983</v>
      </c>
    </row>
    <row r="1375" spans="1:5" hidden="1" x14ac:dyDescent="0.25">
      <c r="A1375" t="s">
        <v>21</v>
      </c>
      <c r="B1375" t="s">
        <v>81</v>
      </c>
      <c r="C1375" t="s">
        <v>25</v>
      </c>
      <c r="D1375">
        <v>13379</v>
      </c>
      <c r="E1375" s="1">
        <v>43983</v>
      </c>
    </row>
    <row r="1376" spans="1:5" x14ac:dyDescent="0.25">
      <c r="A1376" t="s">
        <v>14</v>
      </c>
      <c r="B1376" t="s">
        <v>43</v>
      </c>
      <c r="C1376" t="s">
        <v>25</v>
      </c>
      <c r="D1376">
        <v>1549</v>
      </c>
      <c r="E1376" s="1">
        <v>43983</v>
      </c>
    </row>
    <row r="1377" spans="1:5" x14ac:dyDescent="0.25">
      <c r="A1377" t="s">
        <v>14</v>
      </c>
      <c r="B1377" t="s">
        <v>23</v>
      </c>
      <c r="C1377" t="s">
        <v>12</v>
      </c>
      <c r="D1377">
        <v>911</v>
      </c>
      <c r="E1377" s="1">
        <v>43983</v>
      </c>
    </row>
    <row r="1378" spans="1:5" x14ac:dyDescent="0.25">
      <c r="A1378" t="s">
        <v>14</v>
      </c>
      <c r="B1378" t="s">
        <v>64</v>
      </c>
      <c r="C1378" t="s">
        <v>12</v>
      </c>
      <c r="D1378">
        <v>480</v>
      </c>
      <c r="E1378" s="1">
        <v>43984</v>
      </c>
    </row>
    <row r="1379" spans="1:5" x14ac:dyDescent="0.25">
      <c r="A1379" t="s">
        <v>14</v>
      </c>
      <c r="B1379" t="s">
        <v>36</v>
      </c>
      <c r="C1379" t="s">
        <v>25</v>
      </c>
      <c r="D1379">
        <v>1023</v>
      </c>
      <c r="E1379" s="1">
        <v>43984</v>
      </c>
    </row>
    <row r="1380" spans="1:5" x14ac:dyDescent="0.25">
      <c r="A1380" t="s">
        <v>14</v>
      </c>
      <c r="B1380" t="s">
        <v>31</v>
      </c>
      <c r="C1380" t="s">
        <v>25</v>
      </c>
      <c r="D1380">
        <v>12750</v>
      </c>
      <c r="E1380" s="1">
        <v>43984</v>
      </c>
    </row>
    <row r="1381" spans="1:5" x14ac:dyDescent="0.25">
      <c r="A1381" t="s">
        <v>14</v>
      </c>
      <c r="B1381" t="s">
        <v>38</v>
      </c>
      <c r="C1381" t="s">
        <v>25</v>
      </c>
      <c r="D1381">
        <v>1428</v>
      </c>
      <c r="E1381" s="1">
        <v>44064</v>
      </c>
    </row>
    <row r="1382" spans="1:5" x14ac:dyDescent="0.25">
      <c r="A1382" t="s">
        <v>14</v>
      </c>
      <c r="B1382" t="s">
        <v>87</v>
      </c>
      <c r="C1382" t="s">
        <v>25</v>
      </c>
      <c r="D1382">
        <v>1404</v>
      </c>
      <c r="E1382" s="1">
        <v>44064</v>
      </c>
    </row>
    <row r="1383" spans="1:5" x14ac:dyDescent="0.25">
      <c r="A1383" t="s">
        <v>14</v>
      </c>
      <c r="B1383" t="s">
        <v>74</v>
      </c>
      <c r="C1383" t="s">
        <v>25</v>
      </c>
      <c r="D1383">
        <v>1607</v>
      </c>
      <c r="E1383" s="1">
        <v>44071</v>
      </c>
    </row>
    <row r="1384" spans="1:5" x14ac:dyDescent="0.25">
      <c r="A1384" t="s">
        <v>14</v>
      </c>
      <c r="B1384" t="s">
        <v>43</v>
      </c>
      <c r="C1384" t="s">
        <v>25</v>
      </c>
      <c r="D1384">
        <v>1842</v>
      </c>
      <c r="E1384" s="1">
        <v>44064</v>
      </c>
    </row>
    <row r="1385" spans="1:5" x14ac:dyDescent="0.25">
      <c r="A1385" t="s">
        <v>14</v>
      </c>
      <c r="B1385" t="s">
        <v>31</v>
      </c>
      <c r="C1385" t="s">
        <v>25</v>
      </c>
      <c r="D1385">
        <v>10401</v>
      </c>
      <c r="E1385" s="1">
        <v>44064</v>
      </c>
    </row>
    <row r="1386" spans="1:5" hidden="1" x14ac:dyDescent="0.25">
      <c r="A1386" t="s">
        <v>21</v>
      </c>
      <c r="B1386" t="s">
        <v>22</v>
      </c>
      <c r="C1386" t="s">
        <v>25</v>
      </c>
      <c r="D1386">
        <v>13378</v>
      </c>
      <c r="E1386" s="1">
        <v>44064</v>
      </c>
    </row>
    <row r="1387" spans="1:5" x14ac:dyDescent="0.25">
      <c r="A1387" t="s">
        <v>14</v>
      </c>
      <c r="B1387" t="s">
        <v>36</v>
      </c>
      <c r="C1387" t="s">
        <v>25</v>
      </c>
      <c r="D1387">
        <v>1812</v>
      </c>
      <c r="E1387" s="1">
        <v>44065</v>
      </c>
    </row>
    <row r="1388" spans="1:5" hidden="1" x14ac:dyDescent="0.25">
      <c r="A1388" t="s">
        <v>21</v>
      </c>
      <c r="B1388" t="s">
        <v>43</v>
      </c>
      <c r="C1388" t="s">
        <v>25</v>
      </c>
      <c r="D1388">
        <v>99923</v>
      </c>
      <c r="E1388" s="1">
        <v>44065</v>
      </c>
    </row>
    <row r="1389" spans="1:5" x14ac:dyDescent="0.25">
      <c r="A1389" t="s">
        <v>14</v>
      </c>
      <c r="B1389" t="s">
        <v>88</v>
      </c>
      <c r="C1389" t="s">
        <v>25</v>
      </c>
      <c r="D1389">
        <v>11578</v>
      </c>
      <c r="E1389" s="1">
        <v>44065</v>
      </c>
    </row>
    <row r="1390" spans="1:5" x14ac:dyDescent="0.25">
      <c r="A1390" t="s">
        <v>14</v>
      </c>
      <c r="B1390" t="s">
        <v>75</v>
      </c>
      <c r="C1390" t="s">
        <v>12</v>
      </c>
      <c r="D1390">
        <v>1262</v>
      </c>
      <c r="E1390" s="1">
        <v>44065</v>
      </c>
    </row>
    <row r="1391" spans="1:5" x14ac:dyDescent="0.25">
      <c r="A1391" t="s">
        <v>14</v>
      </c>
      <c r="B1391" t="s">
        <v>73</v>
      </c>
      <c r="C1391" t="s">
        <v>25</v>
      </c>
      <c r="D1391">
        <v>11657</v>
      </c>
      <c r="E1391" s="1">
        <v>44065</v>
      </c>
    </row>
    <row r="1392" spans="1:5" x14ac:dyDescent="0.25">
      <c r="A1392" t="s">
        <v>14</v>
      </c>
      <c r="B1392" t="s">
        <v>82</v>
      </c>
      <c r="C1392" t="s">
        <v>25</v>
      </c>
      <c r="D1392">
        <v>1757</v>
      </c>
      <c r="E1392" s="1">
        <v>44066</v>
      </c>
    </row>
    <row r="1393" spans="1:5" x14ac:dyDescent="0.25">
      <c r="A1393" t="s">
        <v>14</v>
      </c>
      <c r="B1393" t="s">
        <v>91</v>
      </c>
      <c r="C1393" t="s">
        <v>12</v>
      </c>
      <c r="D1393">
        <v>1832</v>
      </c>
      <c r="E1393" s="1">
        <v>44066</v>
      </c>
    </row>
    <row r="1394" spans="1:5" hidden="1" x14ac:dyDescent="0.25">
      <c r="A1394" t="s">
        <v>21</v>
      </c>
      <c r="B1394" t="s">
        <v>78</v>
      </c>
      <c r="C1394" t="s">
        <v>25</v>
      </c>
      <c r="D1394">
        <v>11599</v>
      </c>
      <c r="E1394" s="1">
        <v>44067</v>
      </c>
    </row>
    <row r="1395" spans="1:5" x14ac:dyDescent="0.25">
      <c r="A1395" t="s">
        <v>14</v>
      </c>
      <c r="B1395" t="s">
        <v>54</v>
      </c>
      <c r="C1395" t="s">
        <v>25</v>
      </c>
      <c r="D1395">
        <v>676</v>
      </c>
      <c r="E1395" s="1">
        <v>44067</v>
      </c>
    </row>
    <row r="1396" spans="1:5" x14ac:dyDescent="0.25">
      <c r="A1396" t="s">
        <v>14</v>
      </c>
      <c r="B1396" t="s">
        <v>82</v>
      </c>
      <c r="C1396" t="s">
        <v>25</v>
      </c>
      <c r="D1396">
        <v>1721</v>
      </c>
      <c r="E1396" s="1">
        <v>44067</v>
      </c>
    </row>
    <row r="1397" spans="1:5" hidden="1" x14ac:dyDescent="0.25">
      <c r="A1397" t="s">
        <v>21</v>
      </c>
      <c r="B1397" t="s">
        <v>73</v>
      </c>
      <c r="C1397" t="s">
        <v>25</v>
      </c>
      <c r="D1397">
        <v>16064</v>
      </c>
      <c r="E1397" s="1">
        <v>43950</v>
      </c>
    </row>
    <row r="1398" spans="1:5" x14ac:dyDescent="0.25">
      <c r="A1398" t="s">
        <v>14</v>
      </c>
      <c r="B1398" t="s">
        <v>64</v>
      </c>
      <c r="C1398" t="s">
        <v>12</v>
      </c>
      <c r="D1398">
        <v>487</v>
      </c>
      <c r="E1398" s="1">
        <v>44068</v>
      </c>
    </row>
    <row r="1399" spans="1:5" hidden="1" x14ac:dyDescent="0.25">
      <c r="A1399" t="s">
        <v>21</v>
      </c>
      <c r="B1399" t="s">
        <v>87</v>
      </c>
      <c r="C1399" t="s">
        <v>25</v>
      </c>
      <c r="D1399">
        <v>11537</v>
      </c>
      <c r="E1399" s="1">
        <v>44068</v>
      </c>
    </row>
    <row r="1400" spans="1:5" x14ac:dyDescent="0.25">
      <c r="A1400" t="s">
        <v>14</v>
      </c>
      <c r="B1400" t="s">
        <v>81</v>
      </c>
      <c r="C1400" t="s">
        <v>25</v>
      </c>
      <c r="D1400">
        <v>821</v>
      </c>
      <c r="E1400" s="1">
        <v>44068</v>
      </c>
    </row>
    <row r="1401" spans="1:5" x14ac:dyDescent="0.25">
      <c r="A1401" t="s">
        <v>14</v>
      </c>
      <c r="B1401" t="s">
        <v>23</v>
      </c>
      <c r="C1401" t="s">
        <v>25</v>
      </c>
      <c r="D1401">
        <v>1101</v>
      </c>
      <c r="E1401" s="1">
        <v>44074</v>
      </c>
    </row>
    <row r="1402" spans="1:5" hidden="1" x14ac:dyDescent="0.25">
      <c r="A1402" t="s">
        <v>21</v>
      </c>
      <c r="B1402" t="s">
        <v>52</v>
      </c>
      <c r="C1402" t="s">
        <v>12</v>
      </c>
      <c r="D1402">
        <v>11857</v>
      </c>
      <c r="E1402" s="1">
        <v>43977</v>
      </c>
    </row>
    <row r="1403" spans="1:5" x14ac:dyDescent="0.25">
      <c r="A1403" t="s">
        <v>14</v>
      </c>
      <c r="B1403" t="s">
        <v>65</v>
      </c>
      <c r="C1403" t="s">
        <v>12</v>
      </c>
      <c r="D1403">
        <v>13641</v>
      </c>
      <c r="E1403" s="1">
        <v>43933</v>
      </c>
    </row>
    <row r="1404" spans="1:5" hidden="1" x14ac:dyDescent="0.25">
      <c r="A1404" t="s">
        <v>21</v>
      </c>
      <c r="B1404" t="s">
        <v>36</v>
      </c>
      <c r="C1404" t="s">
        <v>25</v>
      </c>
      <c r="D1404">
        <v>14871</v>
      </c>
      <c r="E1404" s="1">
        <v>43931</v>
      </c>
    </row>
    <row r="1405" spans="1:5" hidden="1" x14ac:dyDescent="0.25">
      <c r="A1405" t="s">
        <v>21</v>
      </c>
      <c r="B1405" t="s">
        <v>31</v>
      </c>
      <c r="C1405" t="s">
        <v>25</v>
      </c>
      <c r="D1405">
        <v>14872</v>
      </c>
      <c r="E1405" s="1">
        <v>43931</v>
      </c>
    </row>
    <row r="1406" spans="1:5" x14ac:dyDescent="0.25">
      <c r="A1406" t="s">
        <v>14</v>
      </c>
      <c r="B1406" t="s">
        <v>63</v>
      </c>
      <c r="C1406" t="s">
        <v>12</v>
      </c>
      <c r="D1406">
        <v>570</v>
      </c>
      <c r="E1406" s="1">
        <v>43932</v>
      </c>
    </row>
    <row r="1407" spans="1:5" x14ac:dyDescent="0.25">
      <c r="A1407" t="s">
        <v>14</v>
      </c>
      <c r="B1407" t="s">
        <v>56</v>
      </c>
      <c r="C1407" t="s">
        <v>12</v>
      </c>
      <c r="D1407">
        <v>1663</v>
      </c>
      <c r="E1407" s="1">
        <v>43932</v>
      </c>
    </row>
    <row r="1408" spans="1:5" x14ac:dyDescent="0.25">
      <c r="A1408" t="s">
        <v>14</v>
      </c>
      <c r="B1408" t="s">
        <v>47</v>
      </c>
      <c r="C1408" t="s">
        <v>25</v>
      </c>
      <c r="D1408">
        <v>1285</v>
      </c>
      <c r="E1408" s="1">
        <v>43932</v>
      </c>
    </row>
    <row r="1409" spans="1:5" x14ac:dyDescent="0.25">
      <c r="A1409" t="s">
        <v>14</v>
      </c>
      <c r="B1409" t="s">
        <v>75</v>
      </c>
      <c r="C1409" t="s">
        <v>12</v>
      </c>
      <c r="D1409">
        <v>1258</v>
      </c>
      <c r="E1409" s="1">
        <v>43932</v>
      </c>
    </row>
    <row r="1410" spans="1:5" x14ac:dyDescent="0.25">
      <c r="A1410" t="s">
        <v>14</v>
      </c>
      <c r="B1410" t="s">
        <v>41</v>
      </c>
      <c r="C1410" t="s">
        <v>12</v>
      </c>
      <c r="D1410">
        <v>1328</v>
      </c>
      <c r="E1410" s="1">
        <v>43933</v>
      </c>
    </row>
    <row r="1411" spans="1:5" x14ac:dyDescent="0.25">
      <c r="A1411" t="s">
        <v>14</v>
      </c>
      <c r="B1411" t="s">
        <v>54</v>
      </c>
      <c r="C1411" t="s">
        <v>12</v>
      </c>
      <c r="D1411">
        <v>1653</v>
      </c>
      <c r="E1411" s="1">
        <v>43934</v>
      </c>
    </row>
    <row r="1412" spans="1:5" x14ac:dyDescent="0.25">
      <c r="A1412" t="s">
        <v>14</v>
      </c>
      <c r="B1412" t="s">
        <v>20</v>
      </c>
      <c r="C1412" t="s">
        <v>12</v>
      </c>
      <c r="D1412">
        <v>781</v>
      </c>
      <c r="E1412" s="1">
        <v>43934</v>
      </c>
    </row>
    <row r="1413" spans="1:5" x14ac:dyDescent="0.25">
      <c r="A1413" t="s">
        <v>14</v>
      </c>
      <c r="B1413" t="s">
        <v>45</v>
      </c>
      <c r="C1413" t="s">
        <v>12</v>
      </c>
      <c r="D1413">
        <v>947</v>
      </c>
      <c r="E1413" s="1">
        <v>43934</v>
      </c>
    </row>
    <row r="1414" spans="1:5" x14ac:dyDescent="0.25">
      <c r="A1414" t="s">
        <v>14</v>
      </c>
      <c r="B1414" t="s">
        <v>53</v>
      </c>
      <c r="C1414" t="s">
        <v>12</v>
      </c>
      <c r="D1414">
        <v>1137</v>
      </c>
      <c r="E1414" s="1">
        <v>43933</v>
      </c>
    </row>
    <row r="1415" spans="1:5" x14ac:dyDescent="0.25">
      <c r="A1415" t="s">
        <v>14</v>
      </c>
      <c r="B1415" t="s">
        <v>41</v>
      </c>
      <c r="C1415" t="s">
        <v>12</v>
      </c>
      <c r="D1415">
        <v>1329</v>
      </c>
      <c r="E1415" s="1">
        <v>43934</v>
      </c>
    </row>
    <row r="1416" spans="1:5" x14ac:dyDescent="0.25">
      <c r="A1416" t="s">
        <v>14</v>
      </c>
      <c r="B1416" t="s">
        <v>69</v>
      </c>
      <c r="C1416" t="s">
        <v>25</v>
      </c>
      <c r="D1416">
        <v>1373</v>
      </c>
      <c r="E1416" s="1">
        <v>43934</v>
      </c>
    </row>
    <row r="1417" spans="1:5" x14ac:dyDescent="0.25">
      <c r="A1417" t="s">
        <v>14</v>
      </c>
      <c r="B1417" t="s">
        <v>43</v>
      </c>
      <c r="C1417" t="s">
        <v>25</v>
      </c>
      <c r="D1417">
        <v>656</v>
      </c>
      <c r="E1417" s="1">
        <v>43934</v>
      </c>
    </row>
    <row r="1418" spans="1:5" x14ac:dyDescent="0.25">
      <c r="A1418" t="s">
        <v>14</v>
      </c>
      <c r="B1418" t="s">
        <v>23</v>
      </c>
      <c r="C1418" t="s">
        <v>25</v>
      </c>
      <c r="D1418">
        <v>11858</v>
      </c>
      <c r="E1418" s="1">
        <v>43933</v>
      </c>
    </row>
    <row r="1419" spans="1:5" x14ac:dyDescent="0.25">
      <c r="A1419" t="s">
        <v>14</v>
      </c>
      <c r="B1419" t="s">
        <v>82</v>
      </c>
      <c r="C1419" t="s">
        <v>25</v>
      </c>
      <c r="D1419">
        <v>499</v>
      </c>
      <c r="E1419" s="1">
        <v>43939</v>
      </c>
    </row>
    <row r="1420" spans="1:5" x14ac:dyDescent="0.25">
      <c r="A1420" t="s">
        <v>14</v>
      </c>
      <c r="B1420" t="s">
        <v>79</v>
      </c>
      <c r="C1420" t="s">
        <v>25</v>
      </c>
      <c r="D1420">
        <v>530</v>
      </c>
      <c r="E1420" s="1">
        <v>43959</v>
      </c>
    </row>
    <row r="1421" spans="1:5" x14ac:dyDescent="0.25">
      <c r="A1421" t="s">
        <v>14</v>
      </c>
      <c r="B1421" t="s">
        <v>47</v>
      </c>
      <c r="C1421" t="s">
        <v>12</v>
      </c>
      <c r="D1421">
        <v>1411</v>
      </c>
      <c r="E1421" s="1">
        <v>43955</v>
      </c>
    </row>
    <row r="1422" spans="1:5" x14ac:dyDescent="0.25">
      <c r="A1422" t="s">
        <v>14</v>
      </c>
      <c r="B1422" t="s">
        <v>48</v>
      </c>
      <c r="C1422" t="s">
        <v>12</v>
      </c>
      <c r="D1422">
        <v>1666</v>
      </c>
      <c r="E1422" s="1">
        <v>43959</v>
      </c>
    </row>
    <row r="1423" spans="1:5" x14ac:dyDescent="0.25">
      <c r="A1423" t="s">
        <v>14</v>
      </c>
      <c r="B1423" t="s">
        <v>70</v>
      </c>
      <c r="C1423" t="s">
        <v>25</v>
      </c>
      <c r="D1423">
        <v>1059</v>
      </c>
      <c r="E1423" s="1">
        <v>43955</v>
      </c>
    </row>
    <row r="1424" spans="1:5" x14ac:dyDescent="0.25">
      <c r="A1424" t="s">
        <v>14</v>
      </c>
      <c r="B1424" t="s">
        <v>36</v>
      </c>
      <c r="C1424" t="s">
        <v>25</v>
      </c>
      <c r="D1424">
        <v>1061</v>
      </c>
      <c r="E1424" s="1">
        <v>43977</v>
      </c>
    </row>
    <row r="1425" spans="1:5" x14ac:dyDescent="0.25">
      <c r="A1425" t="s">
        <v>14</v>
      </c>
      <c r="B1425" t="s">
        <v>56</v>
      </c>
      <c r="C1425" t="s">
        <v>25</v>
      </c>
      <c r="D1425">
        <v>880</v>
      </c>
      <c r="E1425" s="1">
        <v>43974</v>
      </c>
    </row>
    <row r="1426" spans="1:5" x14ac:dyDescent="0.25">
      <c r="A1426" t="s">
        <v>14</v>
      </c>
      <c r="B1426" t="s">
        <v>82</v>
      </c>
      <c r="C1426" t="s">
        <v>25</v>
      </c>
      <c r="D1426">
        <v>556</v>
      </c>
      <c r="E1426" s="1">
        <v>43977</v>
      </c>
    </row>
    <row r="1427" spans="1:5" x14ac:dyDescent="0.25">
      <c r="A1427" t="s">
        <v>14</v>
      </c>
      <c r="B1427" t="s">
        <v>77</v>
      </c>
      <c r="C1427" t="s">
        <v>25</v>
      </c>
      <c r="D1427">
        <v>512</v>
      </c>
      <c r="E1427" s="1">
        <v>43974</v>
      </c>
    </row>
    <row r="1428" spans="1:5" x14ac:dyDescent="0.25">
      <c r="A1428" t="s">
        <v>14</v>
      </c>
      <c r="B1428" t="s">
        <v>8</v>
      </c>
      <c r="C1428" t="s">
        <v>25</v>
      </c>
      <c r="D1428">
        <v>608</v>
      </c>
      <c r="E1428" s="1">
        <v>43974</v>
      </c>
    </row>
    <row r="1429" spans="1:5" x14ac:dyDescent="0.25">
      <c r="A1429" t="s">
        <v>14</v>
      </c>
      <c r="B1429" t="s">
        <v>88</v>
      </c>
      <c r="C1429" t="s">
        <v>25</v>
      </c>
      <c r="D1429">
        <v>691</v>
      </c>
      <c r="E1429" s="1">
        <v>43974</v>
      </c>
    </row>
    <row r="1430" spans="1:5" x14ac:dyDescent="0.25">
      <c r="A1430" t="s">
        <v>14</v>
      </c>
      <c r="B1430" t="s">
        <v>65</v>
      </c>
      <c r="C1430" t="s">
        <v>12</v>
      </c>
      <c r="D1430">
        <v>13754</v>
      </c>
      <c r="E1430" s="1">
        <v>43974</v>
      </c>
    </row>
    <row r="1431" spans="1:5" x14ac:dyDescent="0.25">
      <c r="A1431" t="s">
        <v>14</v>
      </c>
      <c r="B1431" t="s">
        <v>87</v>
      </c>
      <c r="C1431" t="s">
        <v>25</v>
      </c>
      <c r="D1431">
        <v>1399</v>
      </c>
      <c r="E1431" s="1">
        <v>43974</v>
      </c>
    </row>
    <row r="1432" spans="1:5" x14ac:dyDescent="0.25">
      <c r="A1432" t="s">
        <v>14</v>
      </c>
      <c r="B1432" t="s">
        <v>58</v>
      </c>
      <c r="C1432" t="s">
        <v>12</v>
      </c>
      <c r="D1432">
        <v>816</v>
      </c>
      <c r="E1432" s="1">
        <v>43975</v>
      </c>
    </row>
    <row r="1433" spans="1:5" x14ac:dyDescent="0.25">
      <c r="A1433" t="s">
        <v>14</v>
      </c>
      <c r="B1433" t="s">
        <v>50</v>
      </c>
      <c r="C1433" t="s">
        <v>12</v>
      </c>
      <c r="D1433">
        <v>962</v>
      </c>
      <c r="E1433" s="1">
        <v>43975</v>
      </c>
    </row>
    <row r="1434" spans="1:5" x14ac:dyDescent="0.25">
      <c r="A1434" t="s">
        <v>14</v>
      </c>
      <c r="B1434" t="s">
        <v>60</v>
      </c>
      <c r="C1434" t="s">
        <v>12</v>
      </c>
      <c r="D1434">
        <v>1638</v>
      </c>
      <c r="E1434" s="1">
        <v>43975</v>
      </c>
    </row>
    <row r="1435" spans="1:5" x14ac:dyDescent="0.25">
      <c r="A1435" t="s">
        <v>14</v>
      </c>
      <c r="B1435" t="s">
        <v>92</v>
      </c>
      <c r="C1435" t="s">
        <v>12</v>
      </c>
      <c r="D1435">
        <v>596</v>
      </c>
      <c r="E1435" s="1">
        <v>43976</v>
      </c>
    </row>
    <row r="1436" spans="1:5" x14ac:dyDescent="0.25">
      <c r="A1436" t="s">
        <v>14</v>
      </c>
      <c r="B1436" t="s">
        <v>45</v>
      </c>
      <c r="C1436" t="s">
        <v>12</v>
      </c>
      <c r="D1436">
        <v>951</v>
      </c>
      <c r="E1436" s="1">
        <v>43976</v>
      </c>
    </row>
    <row r="1437" spans="1:5" x14ac:dyDescent="0.25">
      <c r="A1437" t="s">
        <v>14</v>
      </c>
      <c r="B1437" t="s">
        <v>44</v>
      </c>
      <c r="C1437" t="s">
        <v>25</v>
      </c>
      <c r="D1437">
        <v>1006</v>
      </c>
      <c r="E1437" s="1">
        <v>43976</v>
      </c>
    </row>
    <row r="1438" spans="1:5" x14ac:dyDescent="0.25">
      <c r="A1438" t="s">
        <v>14</v>
      </c>
      <c r="B1438" t="s">
        <v>69</v>
      </c>
      <c r="C1438" t="s">
        <v>25</v>
      </c>
      <c r="D1438">
        <v>1359</v>
      </c>
      <c r="E1438" s="1">
        <v>43976</v>
      </c>
    </row>
    <row r="1439" spans="1:5" x14ac:dyDescent="0.25">
      <c r="A1439" t="s">
        <v>14</v>
      </c>
      <c r="B1439" t="s">
        <v>70</v>
      </c>
      <c r="C1439" t="s">
        <v>25</v>
      </c>
      <c r="D1439">
        <v>659</v>
      </c>
      <c r="E1439" s="1">
        <v>43976</v>
      </c>
    </row>
    <row r="1440" spans="1:5" x14ac:dyDescent="0.25">
      <c r="A1440" t="s">
        <v>14</v>
      </c>
      <c r="B1440" t="s">
        <v>44</v>
      </c>
      <c r="C1440" t="s">
        <v>25</v>
      </c>
      <c r="D1440">
        <v>1007</v>
      </c>
      <c r="E1440" s="1">
        <v>43977</v>
      </c>
    </row>
    <row r="1441" spans="1:5" x14ac:dyDescent="0.25">
      <c r="A1441" t="s">
        <v>14</v>
      </c>
      <c r="B1441" t="s">
        <v>69</v>
      </c>
      <c r="C1441" t="s">
        <v>25</v>
      </c>
      <c r="D1441">
        <v>1360</v>
      </c>
      <c r="E1441" s="1">
        <v>43977</v>
      </c>
    </row>
    <row r="1442" spans="1:5" x14ac:dyDescent="0.25">
      <c r="A1442" t="s">
        <v>14</v>
      </c>
      <c r="B1442" t="s">
        <v>78</v>
      </c>
      <c r="C1442" t="s">
        <v>25</v>
      </c>
      <c r="D1442">
        <v>1391</v>
      </c>
      <c r="E1442" s="1">
        <v>44075</v>
      </c>
    </row>
    <row r="1443" spans="1:5" hidden="1" x14ac:dyDescent="0.25">
      <c r="A1443" t="s">
        <v>21</v>
      </c>
      <c r="B1443" t="s">
        <v>91</v>
      </c>
      <c r="C1443" t="s">
        <v>12</v>
      </c>
      <c r="D1443">
        <v>1558</v>
      </c>
      <c r="E1443" s="1">
        <v>44103</v>
      </c>
    </row>
    <row r="1444" spans="1:5" x14ac:dyDescent="0.25">
      <c r="A1444" t="s">
        <v>14</v>
      </c>
      <c r="B1444" t="s">
        <v>65</v>
      </c>
      <c r="C1444" t="s">
        <v>25</v>
      </c>
      <c r="D1444">
        <v>11881</v>
      </c>
      <c r="E1444" s="1">
        <v>44071</v>
      </c>
    </row>
    <row r="1445" spans="1:5" x14ac:dyDescent="0.25">
      <c r="A1445" t="s">
        <v>14</v>
      </c>
      <c r="B1445" t="s">
        <v>76</v>
      </c>
      <c r="C1445" t="s">
        <v>25</v>
      </c>
      <c r="D1445">
        <v>1238</v>
      </c>
      <c r="E1445" s="1">
        <v>44071</v>
      </c>
    </row>
    <row r="1446" spans="1:5" x14ac:dyDescent="0.25">
      <c r="A1446" t="s">
        <v>14</v>
      </c>
      <c r="B1446" t="s">
        <v>86</v>
      </c>
      <c r="C1446" t="s">
        <v>25</v>
      </c>
      <c r="D1446">
        <v>12769</v>
      </c>
      <c r="E1446" s="1">
        <v>44071</v>
      </c>
    </row>
    <row r="1447" spans="1:5" x14ac:dyDescent="0.25">
      <c r="A1447" t="s">
        <v>14</v>
      </c>
      <c r="B1447" t="s">
        <v>92</v>
      </c>
      <c r="C1447" t="s">
        <v>12</v>
      </c>
      <c r="D1447">
        <v>593</v>
      </c>
      <c r="E1447" s="1">
        <v>44072</v>
      </c>
    </row>
    <row r="1448" spans="1:5" x14ac:dyDescent="0.25">
      <c r="A1448" t="s">
        <v>14</v>
      </c>
      <c r="B1448" t="s">
        <v>85</v>
      </c>
      <c r="C1448" t="s">
        <v>25</v>
      </c>
      <c r="D1448">
        <v>841</v>
      </c>
      <c r="E1448" s="1">
        <v>44072</v>
      </c>
    </row>
    <row r="1449" spans="1:5" x14ac:dyDescent="0.25">
      <c r="A1449" t="s">
        <v>14</v>
      </c>
      <c r="B1449" t="s">
        <v>76</v>
      </c>
      <c r="C1449" t="s">
        <v>25</v>
      </c>
      <c r="D1449">
        <v>1239</v>
      </c>
      <c r="E1449" s="1">
        <v>44072</v>
      </c>
    </row>
    <row r="1450" spans="1:5" x14ac:dyDescent="0.25">
      <c r="A1450" t="s">
        <v>14</v>
      </c>
      <c r="B1450" t="s">
        <v>69</v>
      </c>
      <c r="C1450" t="s">
        <v>25</v>
      </c>
      <c r="D1450">
        <v>1376</v>
      </c>
      <c r="E1450" s="1">
        <v>44072</v>
      </c>
    </row>
    <row r="1451" spans="1:5" x14ac:dyDescent="0.25">
      <c r="A1451" t="s">
        <v>14</v>
      </c>
      <c r="B1451" t="s">
        <v>70</v>
      </c>
      <c r="C1451" t="s">
        <v>25</v>
      </c>
      <c r="D1451">
        <v>1737</v>
      </c>
      <c r="E1451" s="1">
        <v>44072</v>
      </c>
    </row>
    <row r="1452" spans="1:5" x14ac:dyDescent="0.25">
      <c r="A1452" t="s">
        <v>14</v>
      </c>
      <c r="B1452" t="s">
        <v>77</v>
      </c>
      <c r="C1452" t="s">
        <v>25</v>
      </c>
      <c r="D1452">
        <v>511</v>
      </c>
      <c r="E1452" s="1">
        <v>44073</v>
      </c>
    </row>
    <row r="1453" spans="1:5" x14ac:dyDescent="0.25">
      <c r="A1453" t="s">
        <v>14</v>
      </c>
      <c r="B1453" t="s">
        <v>85</v>
      </c>
      <c r="C1453" t="s">
        <v>25</v>
      </c>
      <c r="D1453">
        <v>840</v>
      </c>
      <c r="E1453" s="1">
        <v>44073</v>
      </c>
    </row>
    <row r="1454" spans="1:5" x14ac:dyDescent="0.25">
      <c r="A1454" t="s">
        <v>14</v>
      </c>
      <c r="B1454" t="s">
        <v>81</v>
      </c>
      <c r="C1454" t="s">
        <v>25</v>
      </c>
      <c r="D1454">
        <v>1877</v>
      </c>
      <c r="E1454" s="1">
        <v>44073</v>
      </c>
    </row>
    <row r="1455" spans="1:5" x14ac:dyDescent="0.25">
      <c r="A1455" t="s">
        <v>14</v>
      </c>
      <c r="B1455" t="s">
        <v>92</v>
      </c>
      <c r="C1455" t="s">
        <v>12</v>
      </c>
      <c r="D1455">
        <v>594</v>
      </c>
      <c r="E1455" s="1">
        <v>44074</v>
      </c>
    </row>
    <row r="1456" spans="1:5" x14ac:dyDescent="0.25">
      <c r="A1456" t="s">
        <v>14</v>
      </c>
      <c r="B1456" t="s">
        <v>54</v>
      </c>
      <c r="C1456" t="s">
        <v>25</v>
      </c>
      <c r="D1456">
        <v>665</v>
      </c>
      <c r="E1456" s="1">
        <v>44074</v>
      </c>
    </row>
    <row r="1457" spans="1:5" x14ac:dyDescent="0.25">
      <c r="A1457" t="s">
        <v>14</v>
      </c>
      <c r="B1457" t="s">
        <v>83</v>
      </c>
      <c r="C1457" t="s">
        <v>25</v>
      </c>
      <c r="D1457">
        <v>771</v>
      </c>
      <c r="E1457" s="1">
        <v>44074</v>
      </c>
    </row>
    <row r="1458" spans="1:5" x14ac:dyDescent="0.25">
      <c r="A1458" t="s">
        <v>14</v>
      </c>
      <c r="B1458" t="s">
        <v>78</v>
      </c>
      <c r="C1458" t="s">
        <v>25</v>
      </c>
      <c r="D1458">
        <v>1390</v>
      </c>
      <c r="E1458" s="1">
        <v>44074</v>
      </c>
    </row>
    <row r="1459" spans="1:5" x14ac:dyDescent="0.25">
      <c r="A1459" t="s">
        <v>14</v>
      </c>
      <c r="B1459" t="s">
        <v>83</v>
      </c>
      <c r="C1459" t="s">
        <v>25</v>
      </c>
      <c r="D1459">
        <v>13375</v>
      </c>
      <c r="E1459" s="1">
        <v>44075</v>
      </c>
    </row>
    <row r="1460" spans="1:5" hidden="1" x14ac:dyDescent="0.25">
      <c r="A1460" t="s">
        <v>21</v>
      </c>
      <c r="B1460" t="s">
        <v>92</v>
      </c>
      <c r="C1460" t="s">
        <v>12</v>
      </c>
      <c r="D1460">
        <v>99912</v>
      </c>
      <c r="E1460" s="1">
        <v>43974</v>
      </c>
    </row>
    <row r="1461" spans="1:5" hidden="1" x14ac:dyDescent="0.25">
      <c r="A1461" t="s">
        <v>21</v>
      </c>
      <c r="B1461" t="s">
        <v>73</v>
      </c>
      <c r="C1461" t="s">
        <v>25</v>
      </c>
      <c r="D1461">
        <v>99924</v>
      </c>
      <c r="E1461" s="1">
        <v>44072</v>
      </c>
    </row>
    <row r="1462" spans="1:5" hidden="1" x14ac:dyDescent="0.25">
      <c r="A1462" t="s">
        <v>21</v>
      </c>
      <c r="B1462" t="s">
        <v>73</v>
      </c>
      <c r="C1462" t="s">
        <v>25</v>
      </c>
      <c r="D1462">
        <v>99933</v>
      </c>
      <c r="E1462" s="1">
        <v>44071</v>
      </c>
    </row>
    <row r="1463" spans="1:5" hidden="1" x14ac:dyDescent="0.25">
      <c r="A1463" t="s">
        <v>21</v>
      </c>
      <c r="B1463" t="s">
        <v>73</v>
      </c>
      <c r="C1463" t="s">
        <v>25</v>
      </c>
      <c r="D1463">
        <v>99981</v>
      </c>
      <c r="E1463" s="1">
        <v>43931</v>
      </c>
    </row>
    <row r="1464" spans="1:5" hidden="1" x14ac:dyDescent="0.25">
      <c r="A1464" t="s">
        <v>21</v>
      </c>
      <c r="B1464" t="s">
        <v>22</v>
      </c>
      <c r="C1464" t="s">
        <v>25</v>
      </c>
      <c r="D1464">
        <v>99983</v>
      </c>
      <c r="E1464" s="1">
        <v>43932</v>
      </c>
    </row>
    <row r="1465" spans="1:5" hidden="1" x14ac:dyDescent="0.25">
      <c r="A1465" t="s">
        <v>21</v>
      </c>
      <c r="B1465" t="s">
        <v>77</v>
      </c>
      <c r="C1465" t="s">
        <v>25</v>
      </c>
      <c r="D1465">
        <v>99984</v>
      </c>
      <c r="E1465" s="1">
        <v>43959</v>
      </c>
    </row>
    <row r="1466" spans="1:5" hidden="1" x14ac:dyDescent="0.25">
      <c r="A1466" t="s">
        <v>21</v>
      </c>
      <c r="B1466" t="s">
        <v>73</v>
      </c>
      <c r="C1466" t="s">
        <v>25</v>
      </c>
      <c r="D1466">
        <v>99985</v>
      </c>
      <c r="E1466" s="1">
        <v>43976</v>
      </c>
    </row>
    <row r="1467" spans="1:5" x14ac:dyDescent="0.25">
      <c r="A1467" t="s">
        <v>14</v>
      </c>
      <c r="B1467" t="s">
        <v>85</v>
      </c>
      <c r="C1467" t="s">
        <v>25</v>
      </c>
      <c r="D1467">
        <v>834</v>
      </c>
      <c r="E1467" s="1">
        <v>43981</v>
      </c>
    </row>
    <row r="1468" spans="1:5" x14ac:dyDescent="0.25">
      <c r="A1468" t="s">
        <v>14</v>
      </c>
      <c r="B1468" t="s">
        <v>76</v>
      </c>
      <c r="C1468" t="s">
        <v>25</v>
      </c>
      <c r="D1468">
        <v>1251</v>
      </c>
      <c r="E1468" s="1">
        <v>43981</v>
      </c>
    </row>
    <row r="1469" spans="1:5" x14ac:dyDescent="0.25">
      <c r="A1469" t="s">
        <v>14</v>
      </c>
      <c r="B1469" t="s">
        <v>36</v>
      </c>
      <c r="C1469" t="s">
        <v>25</v>
      </c>
      <c r="D1469">
        <v>1066</v>
      </c>
      <c r="E1469" s="1">
        <v>43981</v>
      </c>
    </row>
    <row r="1470" spans="1:5" x14ac:dyDescent="0.25">
      <c r="A1470" t="s">
        <v>14</v>
      </c>
      <c r="B1470" t="s">
        <v>56</v>
      </c>
      <c r="C1470" t="s">
        <v>25</v>
      </c>
      <c r="D1470">
        <v>878</v>
      </c>
      <c r="E1470" s="1">
        <v>43981</v>
      </c>
    </row>
    <row r="1471" spans="1:5" x14ac:dyDescent="0.25">
      <c r="A1471" t="s">
        <v>14</v>
      </c>
      <c r="B1471" t="s">
        <v>90</v>
      </c>
      <c r="C1471" t="s">
        <v>25</v>
      </c>
      <c r="D1471">
        <v>748</v>
      </c>
      <c r="E1471" s="1">
        <v>43981</v>
      </c>
    </row>
    <row r="1472" spans="1:5" x14ac:dyDescent="0.25">
      <c r="A1472" t="s">
        <v>14</v>
      </c>
      <c r="B1472" t="s">
        <v>20</v>
      </c>
      <c r="C1472" t="s">
        <v>12</v>
      </c>
      <c r="D1472">
        <v>782</v>
      </c>
      <c r="E1472" s="1">
        <v>43982</v>
      </c>
    </row>
    <row r="1473" spans="1:5" x14ac:dyDescent="0.25">
      <c r="A1473" t="s">
        <v>14</v>
      </c>
      <c r="B1473" t="s">
        <v>72</v>
      </c>
      <c r="C1473" t="s">
        <v>25</v>
      </c>
      <c r="D1473">
        <v>1221</v>
      </c>
      <c r="E1473" s="1">
        <v>43982</v>
      </c>
    </row>
    <row r="1474" spans="1:5" x14ac:dyDescent="0.25">
      <c r="A1474" t="s">
        <v>14</v>
      </c>
      <c r="B1474" t="s">
        <v>36</v>
      </c>
      <c r="C1474" t="s">
        <v>25</v>
      </c>
      <c r="D1474">
        <v>1057</v>
      </c>
      <c r="E1474" s="1">
        <v>43916</v>
      </c>
    </row>
    <row r="1475" spans="1:5" x14ac:dyDescent="0.25">
      <c r="A1475" t="s">
        <v>14</v>
      </c>
      <c r="B1475" t="s">
        <v>23</v>
      </c>
      <c r="C1475" t="s">
        <v>25</v>
      </c>
      <c r="D1475">
        <v>910</v>
      </c>
      <c r="E1475" s="1">
        <v>43915</v>
      </c>
    </row>
    <row r="1476" spans="1:5" hidden="1" x14ac:dyDescent="0.25">
      <c r="A1476" t="s">
        <v>33</v>
      </c>
      <c r="B1476" t="s">
        <v>47</v>
      </c>
      <c r="C1476" t="s">
        <v>25</v>
      </c>
      <c r="D1476">
        <v>12722</v>
      </c>
      <c r="E1476" s="1">
        <v>43915</v>
      </c>
    </row>
    <row r="1477" spans="1:5" x14ac:dyDescent="0.25">
      <c r="A1477" t="s">
        <v>14</v>
      </c>
      <c r="B1477" t="s">
        <v>53</v>
      </c>
      <c r="C1477" t="s">
        <v>12</v>
      </c>
      <c r="D1477">
        <v>1135</v>
      </c>
      <c r="E1477" s="1">
        <v>43915</v>
      </c>
    </row>
    <row r="1478" spans="1:5" x14ac:dyDescent="0.25">
      <c r="A1478" t="s">
        <v>14</v>
      </c>
      <c r="B1478" t="s">
        <v>43</v>
      </c>
      <c r="C1478" t="s">
        <v>25</v>
      </c>
      <c r="D1478">
        <v>13362</v>
      </c>
      <c r="E1478" s="1">
        <v>43913</v>
      </c>
    </row>
    <row r="1479" spans="1:5" x14ac:dyDescent="0.25">
      <c r="A1479" t="s">
        <v>14</v>
      </c>
      <c r="B1479" t="s">
        <v>39</v>
      </c>
      <c r="C1479" t="s">
        <v>12</v>
      </c>
      <c r="D1479">
        <v>1714</v>
      </c>
      <c r="E1479" s="1">
        <v>43913</v>
      </c>
    </row>
    <row r="1480" spans="1:5" x14ac:dyDescent="0.25">
      <c r="A1480" t="s">
        <v>14</v>
      </c>
      <c r="B1480" t="s">
        <v>36</v>
      </c>
      <c r="C1480" t="s">
        <v>25</v>
      </c>
      <c r="D1480">
        <v>10393</v>
      </c>
      <c r="E1480" s="1">
        <v>43913</v>
      </c>
    </row>
    <row r="1481" spans="1:5" x14ac:dyDescent="0.25">
      <c r="A1481" t="s">
        <v>14</v>
      </c>
      <c r="B1481" t="s">
        <v>67</v>
      </c>
      <c r="C1481" t="s">
        <v>12</v>
      </c>
      <c r="D1481">
        <v>927</v>
      </c>
      <c r="E1481" s="1">
        <v>43914</v>
      </c>
    </row>
    <row r="1482" spans="1:5" x14ac:dyDescent="0.25">
      <c r="A1482" t="s">
        <v>14</v>
      </c>
      <c r="B1482" t="s">
        <v>61</v>
      </c>
      <c r="C1482" t="s">
        <v>12</v>
      </c>
      <c r="D1482">
        <v>1629</v>
      </c>
      <c r="E1482" s="1">
        <v>43914</v>
      </c>
    </row>
    <row r="1483" spans="1:5" x14ac:dyDescent="0.25">
      <c r="A1483" t="s">
        <v>14</v>
      </c>
      <c r="B1483" t="s">
        <v>43</v>
      </c>
      <c r="C1483" t="s">
        <v>25</v>
      </c>
      <c r="D1483">
        <v>1785</v>
      </c>
      <c r="E1483" s="1">
        <v>44172</v>
      </c>
    </row>
    <row r="1484" spans="1:5" x14ac:dyDescent="0.25">
      <c r="A1484" t="s">
        <v>14</v>
      </c>
      <c r="B1484" t="s">
        <v>18</v>
      </c>
      <c r="C1484" t="s">
        <v>12</v>
      </c>
      <c r="D1484">
        <v>695</v>
      </c>
      <c r="E1484" s="1">
        <v>43912</v>
      </c>
    </row>
    <row r="1485" spans="1:5" x14ac:dyDescent="0.25">
      <c r="A1485" t="s">
        <v>14</v>
      </c>
      <c r="B1485" t="s">
        <v>63</v>
      </c>
      <c r="C1485" t="s">
        <v>12</v>
      </c>
      <c r="D1485">
        <v>12742</v>
      </c>
      <c r="E1485" s="1">
        <v>43912</v>
      </c>
    </row>
    <row r="1486" spans="1:5" x14ac:dyDescent="0.25">
      <c r="A1486" t="s">
        <v>14</v>
      </c>
      <c r="B1486" t="s">
        <v>43</v>
      </c>
      <c r="C1486" t="s">
        <v>25</v>
      </c>
      <c r="D1486">
        <v>11840</v>
      </c>
      <c r="E1486" s="1">
        <v>43845</v>
      </c>
    </row>
    <row r="1487" spans="1:5" hidden="1" x14ac:dyDescent="0.25">
      <c r="A1487" t="s">
        <v>33</v>
      </c>
      <c r="B1487" t="s">
        <v>43</v>
      </c>
      <c r="C1487" t="s">
        <v>25</v>
      </c>
      <c r="D1487">
        <v>11644</v>
      </c>
      <c r="E1487" s="1">
        <v>43916</v>
      </c>
    </row>
    <row r="1488" spans="1:5" x14ac:dyDescent="0.25">
      <c r="A1488" t="s">
        <v>14</v>
      </c>
      <c r="B1488" t="s">
        <v>58</v>
      </c>
      <c r="C1488" t="s">
        <v>12</v>
      </c>
      <c r="D1488">
        <v>1439</v>
      </c>
      <c r="E1488" s="1">
        <v>43917</v>
      </c>
    </row>
    <row r="1489" spans="1:5" x14ac:dyDescent="0.25">
      <c r="A1489" t="s">
        <v>14</v>
      </c>
      <c r="B1489" t="s">
        <v>36</v>
      </c>
      <c r="C1489" t="s">
        <v>25</v>
      </c>
      <c r="D1489">
        <v>1776</v>
      </c>
      <c r="E1489" s="1">
        <v>43917</v>
      </c>
    </row>
    <row r="1490" spans="1:5" x14ac:dyDescent="0.25">
      <c r="A1490" t="s">
        <v>14</v>
      </c>
      <c r="B1490" t="s">
        <v>49</v>
      </c>
      <c r="C1490" t="s">
        <v>12</v>
      </c>
      <c r="D1490">
        <v>1695</v>
      </c>
      <c r="E1490" s="1">
        <v>43917</v>
      </c>
    </row>
    <row r="1491" spans="1:5" hidden="1" x14ac:dyDescent="0.25">
      <c r="A1491" t="s">
        <v>33</v>
      </c>
      <c r="B1491" t="s">
        <v>31</v>
      </c>
      <c r="C1491" t="s">
        <v>25</v>
      </c>
      <c r="D1491">
        <v>11855</v>
      </c>
      <c r="E1491" s="1">
        <v>43917</v>
      </c>
    </row>
    <row r="1492" spans="1:5" x14ac:dyDescent="0.25">
      <c r="A1492" t="s">
        <v>14</v>
      </c>
      <c r="B1492" t="s">
        <v>48</v>
      </c>
      <c r="C1492" t="s">
        <v>12</v>
      </c>
      <c r="D1492">
        <v>1669</v>
      </c>
      <c r="E1492" s="1">
        <v>43916</v>
      </c>
    </row>
  </sheetData>
  <autoFilter ref="A1:E1492" xr:uid="{00000000-0009-0000-0000-000003000000}">
    <filterColumn colId="0">
      <filters>
        <filter val="Racecourse/Normal"/>
      </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E24" sqref="E24"/>
    </sheetView>
  </sheetViews>
  <sheetFormatPr defaultColWidth="8.85546875" defaultRowHeight="15" x14ac:dyDescent="0.25"/>
  <cols>
    <col min="1" max="1" width="17.7109375" bestFit="1" customWidth="1"/>
    <col min="3" max="3" width="23.42578125" bestFit="1" customWidth="1"/>
  </cols>
  <sheetData>
    <row r="1" spans="1:6" x14ac:dyDescent="0.25">
      <c r="A1" t="s">
        <v>2</v>
      </c>
      <c r="B1" t="s">
        <v>4</v>
      </c>
      <c r="C1" t="s">
        <v>145</v>
      </c>
      <c r="D1">
        <v>2021</v>
      </c>
      <c r="E1">
        <v>2022</v>
      </c>
      <c r="F1">
        <v>2023</v>
      </c>
    </row>
    <row r="2" spans="1:6" x14ac:dyDescent="0.25">
      <c r="A2" t="s">
        <v>55</v>
      </c>
      <c r="B2" t="s">
        <v>25</v>
      </c>
      <c r="C2">
        <f>COUNTIFS('2020'!B:B,check!A2,'2020'!C:C,check!B2,'2020'!A:A,"Racecourse/Normal")</f>
        <v>17</v>
      </c>
      <c r="D2">
        <f>COUNTIFS(List!$W:$W,check!D$1,List!$I:$I,check!$A2,List!$M:$M,check!$B2,List!$O:$O,"Racecourse/Normal")</f>
        <v>0</v>
      </c>
      <c r="E2">
        <f>COUNTIFS(List!$W:$W,check!E$1,List!$I:$I,check!$A2,List!$M:$M,check!$B2,List!$O:$O,"Racecourse/Normal")</f>
        <v>0</v>
      </c>
      <c r="F2">
        <f>COUNTIFS(List!$W:$W,check!F$1,List!$I:$I,check!$A2,List!$M:$M,check!$B2,List!$O:$O,"Racecourse/Normal")</f>
        <v>17</v>
      </c>
    </row>
    <row r="3" spans="1:6" x14ac:dyDescent="0.25">
      <c r="A3" t="s">
        <v>28</v>
      </c>
      <c r="B3" t="s">
        <v>25</v>
      </c>
      <c r="C3">
        <f>COUNTIFS('2020'!B:B,check!A3,'2020'!C:C,check!B3,'2020'!A:A,"Racecourse/Normal")</f>
        <v>16</v>
      </c>
      <c r="D3">
        <f>COUNTIFS(List!$W:$W,check!D$1,List!$I:$I,check!$A3,List!$M:$M,check!$B3,List!$O:$O,"Racecourse/Normal")</f>
        <v>0</v>
      </c>
      <c r="E3">
        <f>COUNTIFS(List!$W:$W,check!E$1,List!$I:$I,check!$A3,List!$M:$M,check!$B3,List!$O:$O,"Racecourse/Normal")</f>
        <v>0</v>
      </c>
      <c r="F3">
        <f>COUNTIFS(List!$W:$W,check!F$1,List!$I:$I,check!$A3,List!$M:$M,check!$B3,List!$O:$O,"Racecourse/Normal")</f>
        <v>16</v>
      </c>
    </row>
    <row r="4" spans="1:6" x14ac:dyDescent="0.25">
      <c r="A4" t="s">
        <v>79</v>
      </c>
      <c r="B4" t="s">
        <v>25</v>
      </c>
      <c r="C4">
        <f>COUNTIFS('2020'!B:B,check!A4,'2020'!C:C,check!B4,'2020'!A:A,"Racecourse/Normal")</f>
        <v>20</v>
      </c>
      <c r="D4">
        <f>COUNTIFS(List!$W:$W,check!D$1,List!$I:$I,check!$A4,List!$M:$M,check!$B4,List!$O:$O,"Racecourse/Normal")</f>
        <v>0</v>
      </c>
      <c r="E4">
        <f>COUNTIFS(List!$W:$W,check!E$1,List!$I:$I,check!$A4,List!$M:$M,check!$B4,List!$O:$O,"Racecourse/Normal")</f>
        <v>0</v>
      </c>
      <c r="F4">
        <f>COUNTIFS(List!$W:$W,check!F$1,List!$I:$I,check!$A4,List!$M:$M,check!$B4,List!$O:$O,"Racecourse/Normal")</f>
        <v>20</v>
      </c>
    </row>
    <row r="5" spans="1:6" x14ac:dyDescent="0.25">
      <c r="A5" t="s">
        <v>77</v>
      </c>
      <c r="B5" t="s">
        <v>25</v>
      </c>
      <c r="C5">
        <f>COUNTIFS('2020'!B:B,check!A5,'2020'!C:C,check!B5,'2020'!A:A,"Racecourse/Normal")</f>
        <v>18</v>
      </c>
      <c r="D5">
        <f>COUNTIFS(List!$W:$W,check!D$1,List!$I:$I,check!$A5,List!$M:$M,check!$B5,List!$O:$O,"Racecourse/Normal")</f>
        <v>0</v>
      </c>
      <c r="E5">
        <f>COUNTIFS(List!$W:$W,check!E$1,List!$I:$I,check!$A5,List!$M:$M,check!$B5,List!$O:$O,"Racecourse/Normal")</f>
        <v>0</v>
      </c>
      <c r="F5">
        <f>COUNTIFS(List!$W:$W,check!F$1,List!$I:$I,check!$A5,List!$M:$M,check!$B5,List!$O:$O,"Racecourse/Normal")</f>
        <v>18</v>
      </c>
    </row>
    <row r="6" spans="1:6" x14ac:dyDescent="0.25">
      <c r="A6" t="s">
        <v>82</v>
      </c>
      <c r="B6" t="s">
        <v>25</v>
      </c>
      <c r="C6">
        <f>COUNTIFS('2020'!B:B,check!A6,'2020'!C:C,check!B6,'2020'!A:A,"Racecourse/Normal")</f>
        <v>21</v>
      </c>
      <c r="D6">
        <f>COUNTIFS(List!$W:$W,check!D$1,List!$I:$I,check!$A6,List!$M:$M,check!$B6,List!$O:$O,"Racecourse/Normal")</f>
        <v>0</v>
      </c>
      <c r="E6">
        <f>COUNTIFS(List!$W:$W,check!E$1,List!$I:$I,check!$A6,List!$M:$M,check!$B6,List!$O:$O,"Racecourse/Normal")</f>
        <v>0</v>
      </c>
      <c r="F6">
        <f>COUNTIFS(List!$W:$W,check!F$1,List!$I:$I,check!$A6,List!$M:$M,check!$B6,List!$O:$O,"Racecourse/Normal")</f>
        <v>21</v>
      </c>
    </row>
    <row r="7" spans="1:6" x14ac:dyDescent="0.25">
      <c r="A7" t="s">
        <v>63</v>
      </c>
      <c r="B7" t="s">
        <v>25</v>
      </c>
      <c r="C7">
        <f>COUNTIFS('2020'!B:B,check!A7,'2020'!C:C,check!B7,'2020'!A:A,"Racecourse/Normal")</f>
        <v>11</v>
      </c>
      <c r="D7">
        <f>COUNTIFS(List!$W:$W,check!D$1,List!$I:$I,check!$A7,List!$M:$M,check!$B7,List!$O:$O,"Racecourse/Normal")</f>
        <v>0</v>
      </c>
      <c r="E7">
        <f>COUNTIFS(List!$W:$W,check!E$1,List!$I:$I,check!$A7,List!$M:$M,check!$B7,List!$O:$O,"Racecourse/Normal")</f>
        <v>0</v>
      </c>
      <c r="F7">
        <f>COUNTIFS(List!$W:$W,check!F$1,List!$I:$I,check!$A7,List!$M:$M,check!$B7,List!$O:$O,"Racecourse/Normal")</f>
        <v>12</v>
      </c>
    </row>
    <row r="8" spans="1:6" x14ac:dyDescent="0.25">
      <c r="A8" t="s">
        <v>8</v>
      </c>
      <c r="B8" t="s">
        <v>25</v>
      </c>
      <c r="C8">
        <f>COUNTIFS('2020'!B:B,check!A8,'2020'!C:C,check!B8,'2020'!A:A,"Racecourse/Normal")</f>
        <v>17</v>
      </c>
      <c r="D8">
        <f>COUNTIFS(List!$W:$W,check!D$1,List!$I:$I,check!$A8,List!$M:$M,check!$B8,List!$O:$O,"Racecourse/Normal")</f>
        <v>0</v>
      </c>
      <c r="E8">
        <f>COUNTIFS(List!$W:$W,check!E$1,List!$I:$I,check!$A8,List!$M:$M,check!$B8,List!$O:$O,"Racecourse/Normal")</f>
        <v>0</v>
      </c>
      <c r="F8">
        <f>COUNTIFS(List!$W:$W,check!F$1,List!$I:$I,check!$A8,List!$M:$M,check!$B8,List!$O:$O,"Racecourse/Normal")</f>
        <v>17</v>
      </c>
    </row>
    <row r="9" spans="1:6" x14ac:dyDescent="0.25">
      <c r="A9" t="s">
        <v>73</v>
      </c>
      <c r="B9" t="s">
        <v>25</v>
      </c>
      <c r="C9">
        <f>COUNTIFS('2020'!B:B,check!A9,'2020'!C:C,check!B9,'2020'!A:A,"Racecourse/Normal")</f>
        <v>12</v>
      </c>
      <c r="D9">
        <f>COUNTIFS(List!$W:$W,check!D$1,List!$I:$I,check!$A9,List!$M:$M,check!$B9,List!$O:$O,"Racecourse/Normal")</f>
        <v>0</v>
      </c>
      <c r="E9">
        <f>COUNTIFS(List!$W:$W,check!E$1,List!$I:$I,check!$A9,List!$M:$M,check!$B9,List!$O:$O,"Racecourse/Normal")</f>
        <v>0</v>
      </c>
      <c r="F9">
        <f>COUNTIFS(List!$W:$W,check!F$1,List!$I:$I,check!$A9,List!$M:$M,check!$B9,List!$O:$O,"Racecourse/Normal")</f>
        <v>12</v>
      </c>
    </row>
    <row r="10" spans="1:6" x14ac:dyDescent="0.25">
      <c r="A10" t="s">
        <v>54</v>
      </c>
      <c r="B10" t="s">
        <v>25</v>
      </c>
      <c r="C10">
        <f>COUNTIFS('2020'!B:B,check!A10,'2020'!C:C,check!B10,'2020'!A:A,"Racecourse/Normal")</f>
        <v>14</v>
      </c>
      <c r="D10">
        <f>COUNTIFS(List!$W:$W,check!D$1,List!$I:$I,check!$A10,List!$M:$M,check!$B10,List!$O:$O,"Racecourse/Normal")</f>
        <v>0</v>
      </c>
      <c r="E10">
        <f>COUNTIFS(List!$W:$W,check!E$1,List!$I:$I,check!$A10,List!$M:$M,check!$B10,List!$O:$O,"Racecourse/Normal")</f>
        <v>0</v>
      </c>
      <c r="F10">
        <f>COUNTIFS(List!$W:$W,check!F$1,List!$I:$I,check!$A10,List!$M:$M,check!$B10,List!$O:$O,"Racecourse/Normal")</f>
        <v>12</v>
      </c>
    </row>
    <row r="11" spans="1:6" x14ac:dyDescent="0.25">
      <c r="A11" t="s">
        <v>88</v>
      </c>
      <c r="B11" t="s">
        <v>25</v>
      </c>
      <c r="C11">
        <f>COUNTIFS('2020'!B:B,check!A11,'2020'!C:C,check!B11,'2020'!A:A,"Racecourse/Normal")</f>
        <v>12</v>
      </c>
      <c r="D11">
        <f>COUNTIFS(List!$W:$W,check!D$1,List!$I:$I,check!$A11,List!$M:$M,check!$B11,List!$O:$O,"Racecourse/Normal")</f>
        <v>0</v>
      </c>
      <c r="E11">
        <f>COUNTIFS(List!$W:$W,check!E$1,List!$I:$I,check!$A11,List!$M:$M,check!$B11,List!$O:$O,"Racecourse/Normal")</f>
        <v>0</v>
      </c>
      <c r="F11">
        <f>COUNTIFS(List!$W:$W,check!F$1,List!$I:$I,check!$A11,List!$M:$M,check!$B11,List!$O:$O,"Racecourse/Normal")</f>
        <v>12</v>
      </c>
    </row>
    <row r="12" spans="1:6" x14ac:dyDescent="0.25">
      <c r="A12" t="s">
        <v>59</v>
      </c>
      <c r="B12" t="s">
        <v>25</v>
      </c>
      <c r="C12">
        <f>COUNTIFS('2020'!B:B,check!A12,'2020'!C:C,check!B12,'2020'!A:A,"Racecourse/Normal")</f>
        <v>24</v>
      </c>
      <c r="D12">
        <f>COUNTIFS(List!$W:$W,check!D$1,List!$I:$I,check!$A12,List!$M:$M,check!$B12,List!$O:$O,"Racecourse/Normal")</f>
        <v>0</v>
      </c>
      <c r="E12">
        <f>COUNTIFS(List!$W:$W,check!E$1,List!$I:$I,check!$A12,List!$M:$M,check!$B12,List!$O:$O,"Racecourse/Normal")</f>
        <v>0</v>
      </c>
      <c r="F12">
        <f>COUNTIFS(List!$W:$W,check!F$1,List!$I:$I,check!$A12,List!$M:$M,check!$B12,List!$O:$O,"Racecourse/Normal")</f>
        <v>24</v>
      </c>
    </row>
    <row r="13" spans="1:6" x14ac:dyDescent="0.25">
      <c r="A13" t="s">
        <v>83</v>
      </c>
      <c r="B13" t="s">
        <v>25</v>
      </c>
      <c r="C13">
        <f>COUNTIFS('2020'!B:B,check!A13,'2020'!C:C,check!B13,'2020'!A:A,"Racecourse/Normal")</f>
        <v>11</v>
      </c>
      <c r="D13">
        <f>COUNTIFS(List!$W:$W,check!D$1,List!$I:$I,check!$A13,List!$M:$M,check!$B13,List!$O:$O,"Racecourse/Normal")</f>
        <v>0</v>
      </c>
      <c r="E13">
        <f>COUNTIFS(List!$W:$W,check!E$1,List!$I:$I,check!$A13,List!$M:$M,check!$B13,List!$O:$O,"Racecourse/Normal")</f>
        <v>0</v>
      </c>
      <c r="F13">
        <f>COUNTIFS(List!$W:$W,check!F$1,List!$I:$I,check!$A13,List!$M:$M,check!$B13,List!$O:$O,"Racecourse/Normal")</f>
        <v>11</v>
      </c>
    </row>
    <row r="14" spans="1:6" x14ac:dyDescent="0.25">
      <c r="A14" t="s">
        <v>65</v>
      </c>
      <c r="B14" t="s">
        <v>25</v>
      </c>
      <c r="C14">
        <f>COUNTIFS('2020'!B:B,check!A14,'2020'!C:C,check!B14,'2020'!A:A,"Racecourse/Normal")</f>
        <v>6</v>
      </c>
      <c r="D14">
        <f>COUNTIFS(List!$W:$W,check!D$1,List!$I:$I,check!$A14,List!$M:$M,check!$B14,List!$O:$O,"Racecourse/Normal")</f>
        <v>0</v>
      </c>
      <c r="E14">
        <f>COUNTIFS(List!$W:$W,check!E$1,List!$I:$I,check!$A14,List!$M:$M,check!$B14,List!$O:$O,"Racecourse/Normal")</f>
        <v>0</v>
      </c>
      <c r="F14">
        <f>COUNTIFS(List!$W:$W,check!F$1,List!$I:$I,check!$A14,List!$M:$M,check!$B14,List!$O:$O,"Racecourse/Normal")</f>
        <v>9</v>
      </c>
    </row>
    <row r="15" spans="1:6" x14ac:dyDescent="0.25">
      <c r="A15" t="s">
        <v>85</v>
      </c>
      <c r="B15" t="s">
        <v>25</v>
      </c>
      <c r="C15">
        <f>COUNTIFS('2020'!B:B,check!A15,'2020'!C:C,check!B15,'2020'!A:A,"Racecourse/Normal")</f>
        <v>19</v>
      </c>
      <c r="D15">
        <f>COUNTIFS(List!$W:$W,check!D$1,List!$I:$I,check!$A15,List!$M:$M,check!$B15,List!$O:$O,"Racecourse/Normal")</f>
        <v>0</v>
      </c>
      <c r="E15">
        <f>COUNTIFS(List!$W:$W,check!E$1,List!$I:$I,check!$A15,List!$M:$M,check!$B15,List!$O:$O,"Racecourse/Normal")</f>
        <v>0</v>
      </c>
      <c r="F15">
        <f>COUNTIFS(List!$W:$W,check!F$1,List!$I:$I,check!$A15,List!$M:$M,check!$B15,List!$O:$O,"Racecourse/Normal")</f>
        <v>19</v>
      </c>
    </row>
    <row r="16" spans="1:6" x14ac:dyDescent="0.25">
      <c r="A16" t="s">
        <v>86</v>
      </c>
      <c r="B16" t="s">
        <v>25</v>
      </c>
      <c r="C16">
        <f>COUNTIFS('2020'!B:B,check!A16,'2020'!C:C,check!B16,'2020'!A:A,"Racecourse/Normal")</f>
        <v>18</v>
      </c>
      <c r="D16">
        <f>COUNTIFS(List!$W:$W,check!D$1,List!$I:$I,check!$A16,List!$M:$M,check!$B16,List!$O:$O,"Racecourse/Normal")</f>
        <v>0</v>
      </c>
      <c r="E16">
        <f>COUNTIFS(List!$W:$W,check!E$1,List!$I:$I,check!$A16,List!$M:$M,check!$B16,List!$O:$O,"Racecourse/Normal")</f>
        <v>0</v>
      </c>
      <c r="F16">
        <f>COUNTIFS(List!$W:$W,check!F$1,List!$I:$I,check!$A16,List!$M:$M,check!$B16,List!$O:$O,"Racecourse/Normal")</f>
        <v>18</v>
      </c>
    </row>
    <row r="17" spans="1:6" x14ac:dyDescent="0.25">
      <c r="A17" t="s">
        <v>56</v>
      </c>
      <c r="B17" t="s">
        <v>25</v>
      </c>
      <c r="C17">
        <f>COUNTIFS('2020'!B:B,check!A17,'2020'!C:C,check!B17,'2020'!A:A,"Racecourse/Normal")</f>
        <v>23</v>
      </c>
      <c r="D17">
        <f>COUNTIFS(List!$W:$W,check!D$1,List!$I:$I,check!$A17,List!$M:$M,check!$B17,List!$O:$O,"Racecourse/Normal")</f>
        <v>0</v>
      </c>
      <c r="E17">
        <f>COUNTIFS(List!$W:$W,check!E$1,List!$I:$I,check!$A17,List!$M:$M,check!$B17,List!$O:$O,"Racecourse/Normal")</f>
        <v>0</v>
      </c>
      <c r="F17">
        <f>COUNTIFS(List!$W:$W,check!F$1,List!$I:$I,check!$A17,List!$M:$M,check!$B17,List!$O:$O,"Racecourse/Normal")</f>
        <v>22</v>
      </c>
    </row>
    <row r="18" spans="1:6" x14ac:dyDescent="0.25">
      <c r="A18" t="s">
        <v>47</v>
      </c>
      <c r="B18" t="s">
        <v>25</v>
      </c>
      <c r="C18">
        <f>COUNTIFS('2020'!B:B,check!A18,'2020'!C:C,check!B18,'2020'!A:A,"Racecourse/Normal")</f>
        <v>19</v>
      </c>
      <c r="D18">
        <f>COUNTIFS(List!$W:$W,check!D$1,List!$I:$I,check!$A18,List!$M:$M,check!$B18,List!$O:$O,"Racecourse/Normal")</f>
        <v>0</v>
      </c>
      <c r="E18">
        <f>COUNTIFS(List!$W:$W,check!E$1,List!$I:$I,check!$A18,List!$M:$M,check!$B18,List!$O:$O,"Racecourse/Normal")</f>
        <v>0</v>
      </c>
      <c r="F18">
        <f>COUNTIFS(List!$W:$W,check!F$1,List!$I:$I,check!$A18,List!$M:$M,check!$B18,List!$O:$O,"Racecourse/Normal")</f>
        <v>19</v>
      </c>
    </row>
    <row r="19" spans="1:6" x14ac:dyDescent="0.25">
      <c r="A19" t="s">
        <v>44</v>
      </c>
      <c r="B19" t="s">
        <v>25</v>
      </c>
      <c r="C19">
        <f>COUNTIFS('2020'!B:B,check!A19,'2020'!C:C,check!B19,'2020'!A:A,"Racecourse/Normal")</f>
        <v>18</v>
      </c>
      <c r="D19">
        <f>COUNTIFS(List!$W:$W,check!D$1,List!$I:$I,check!$A19,List!$M:$M,check!$B19,List!$O:$O,"Racecourse/Normal")</f>
        <v>0</v>
      </c>
      <c r="E19">
        <f>COUNTIFS(List!$W:$W,check!E$1,List!$I:$I,check!$A19,List!$M:$M,check!$B19,List!$O:$O,"Racecourse/Normal")</f>
        <v>0</v>
      </c>
      <c r="F19">
        <f>COUNTIFS(List!$W:$W,check!F$1,List!$I:$I,check!$A19,List!$M:$M,check!$B19,List!$O:$O,"Racecourse/Normal")</f>
        <v>18</v>
      </c>
    </row>
    <row r="20" spans="1:6" x14ac:dyDescent="0.25">
      <c r="A20" t="s">
        <v>36</v>
      </c>
      <c r="B20" t="s">
        <v>25</v>
      </c>
      <c r="C20">
        <f>COUNTIFS('2020'!B:B,check!A20,'2020'!C:C,check!B20,'2020'!A:A,"Racecourse/Normal")</f>
        <v>70</v>
      </c>
      <c r="D20">
        <f>COUNTIFS(List!$W:$W,check!D$1,List!$I:$I,check!$A20,List!$M:$M,check!$B20,List!$O:$O,"Racecourse/Normal")</f>
        <v>0</v>
      </c>
      <c r="E20">
        <f>COUNTIFS(List!$W:$W,check!E$1,List!$I:$I,check!$A20,List!$M:$M,check!$B20,List!$O:$O,"Racecourse/Normal")</f>
        <v>0</v>
      </c>
      <c r="F20">
        <f>COUNTIFS(List!$W:$W,check!F$1,List!$I:$I,check!$A20,List!$M:$M,check!$B20,List!$O:$O,"Racecourse/Normal")</f>
        <v>60</v>
      </c>
    </row>
    <row r="21" spans="1:6" x14ac:dyDescent="0.25">
      <c r="A21" t="s">
        <v>22</v>
      </c>
      <c r="B21" t="s">
        <v>25</v>
      </c>
      <c r="C21">
        <f>COUNTIFS('2020'!B:B,check!A21,'2020'!C:C,check!B21,'2020'!A:A,"Racecourse/Normal")</f>
        <v>13</v>
      </c>
      <c r="D21">
        <f>COUNTIFS(List!$W:$W,check!D$1,List!$I:$I,check!$A21,List!$M:$M,check!$B21,List!$O:$O,"Racecourse/Normal")</f>
        <v>0</v>
      </c>
      <c r="E21">
        <f>COUNTIFS(List!$W:$W,check!E$1,List!$I:$I,check!$A21,List!$M:$M,check!$B21,List!$O:$O,"Racecourse/Normal")</f>
        <v>0</v>
      </c>
      <c r="F21">
        <f>COUNTIFS(List!$W:$W,check!F$1,List!$I:$I,check!$A21,List!$M:$M,check!$B21,List!$O:$O,"Racecourse/Normal")</f>
        <v>13</v>
      </c>
    </row>
    <row r="22" spans="1:6" x14ac:dyDescent="0.25">
      <c r="A22" t="s">
        <v>51</v>
      </c>
      <c r="B22" t="s">
        <v>25</v>
      </c>
      <c r="C22">
        <f>COUNTIFS('2020'!B:B,check!A22,'2020'!C:C,check!B22,'2020'!A:A,"Racecourse/Normal")</f>
        <v>17</v>
      </c>
      <c r="D22">
        <f>COUNTIFS(List!$W:$W,check!D$1,List!$I:$I,check!$A22,List!$M:$M,check!$B22,List!$O:$O,"Racecourse/Normal")</f>
        <v>0</v>
      </c>
      <c r="E22">
        <f>COUNTIFS(List!$W:$W,check!E$1,List!$I:$I,check!$A22,List!$M:$M,check!$B22,List!$O:$O,"Racecourse/Normal")</f>
        <v>0</v>
      </c>
      <c r="F22">
        <f>COUNTIFS(List!$W:$W,check!F$1,List!$I:$I,check!$A22,List!$M:$M,check!$B22,List!$O:$O,"Racecourse/Normal")</f>
        <v>17</v>
      </c>
    </row>
    <row r="23" spans="1:6" x14ac:dyDescent="0.25">
      <c r="A23" t="s">
        <v>31</v>
      </c>
      <c r="B23" t="s">
        <v>25</v>
      </c>
      <c r="C23">
        <f>COUNTIFS('2020'!B:B,check!A23,'2020'!C:C,check!B23,'2020'!A:A,"Racecourse/Normal")</f>
        <v>18</v>
      </c>
      <c r="D23">
        <f>COUNTIFS(List!$W:$W,check!D$1,List!$I:$I,check!$A23,List!$M:$M,check!$B23,List!$O:$O,"Racecourse/Normal")</f>
        <v>0</v>
      </c>
      <c r="E23">
        <f>COUNTIFS(List!$W:$W,check!E$1,List!$I:$I,check!$A23,List!$M:$M,check!$B23,List!$O:$O,"Racecourse/Normal")</f>
        <v>0</v>
      </c>
      <c r="F23">
        <f>COUNTIFS(List!$W:$W,check!F$1,List!$I:$I,check!$A23,List!$M:$M,check!$B23,List!$O:$O,"Racecourse/Normal")</f>
        <v>23</v>
      </c>
    </row>
    <row r="24" spans="1:6" x14ac:dyDescent="0.25">
      <c r="A24" t="s">
        <v>76</v>
      </c>
      <c r="B24" t="s">
        <v>25</v>
      </c>
      <c r="C24">
        <f>COUNTIFS('2020'!B:B,check!A24,'2020'!C:C,check!B24,'2020'!A:A,"Racecourse/Normal")</f>
        <v>39</v>
      </c>
      <c r="D24">
        <f>COUNTIFS(List!$W:$W,check!D$1,List!$I:$I,check!$A24,List!$M:$M,check!$B24,List!$O:$O,"Racecourse/Normal")</f>
        <v>0</v>
      </c>
      <c r="E24">
        <f>COUNTIFS(List!$W:$W,check!E$1,List!$I:$I,check!$A24,List!$M:$M,check!$B24,List!$O:$O,"Racecourse/Normal")</f>
        <v>0</v>
      </c>
      <c r="F24">
        <f>COUNTIFS(List!$W:$W,check!F$1,List!$I:$I,check!$A24,List!$M:$M,check!$B24,List!$O:$O,"Racecourse/Normal")</f>
        <v>39</v>
      </c>
    </row>
    <row r="25" spans="1:6" x14ac:dyDescent="0.25">
      <c r="A25" t="s">
        <v>72</v>
      </c>
      <c r="B25" t="s">
        <v>25</v>
      </c>
      <c r="C25">
        <f>COUNTIFS('2020'!B:B,check!A25,'2020'!C:C,check!B25,'2020'!A:A,"Racecourse/Normal")</f>
        <v>21</v>
      </c>
      <c r="D25">
        <f>COUNTIFS(List!$W:$W,check!D$1,List!$I:$I,check!$A25,List!$M:$M,check!$B25,List!$O:$O,"Racecourse/Normal")</f>
        <v>0</v>
      </c>
      <c r="E25">
        <f>COUNTIFS(List!$W:$W,check!E$1,List!$I:$I,check!$A25,List!$M:$M,check!$B25,List!$O:$O,"Racecourse/Normal")</f>
        <v>0</v>
      </c>
      <c r="F25">
        <f>COUNTIFS(List!$W:$W,check!F$1,List!$I:$I,check!$A25,List!$M:$M,check!$B25,List!$O:$O,"Racecourse/Normal")</f>
        <v>22</v>
      </c>
    </row>
    <row r="26" spans="1:6" x14ac:dyDescent="0.25">
      <c r="A26" t="s">
        <v>71</v>
      </c>
      <c r="B26" t="s">
        <v>25</v>
      </c>
      <c r="C26">
        <f>COUNTIFS('2020'!B:B,check!A26,'2020'!C:C,check!B26,'2020'!A:A,"Racecourse/Normal")</f>
        <v>16</v>
      </c>
      <c r="D26">
        <f>COUNTIFS(List!$W:$W,check!D$1,List!$I:$I,check!$A26,List!$M:$M,check!$B26,List!$O:$O,"Racecourse/Normal")</f>
        <v>0</v>
      </c>
      <c r="E26">
        <f>COUNTIFS(List!$W:$W,check!E$1,List!$I:$I,check!$A26,List!$M:$M,check!$B26,List!$O:$O,"Racecourse/Normal")</f>
        <v>0</v>
      </c>
      <c r="F26">
        <f>COUNTIFS(List!$W:$W,check!F$1,List!$I:$I,check!$A26,List!$M:$M,check!$B26,List!$O:$O,"Racecourse/Normal")</f>
        <v>16</v>
      </c>
    </row>
    <row r="27" spans="1:6" x14ac:dyDescent="0.25">
      <c r="A27" t="s">
        <v>69</v>
      </c>
      <c r="B27" t="s">
        <v>25</v>
      </c>
      <c r="C27">
        <f>COUNTIFS('2020'!B:B,check!A27,'2020'!C:C,check!B27,'2020'!A:A,"Racecourse/Normal")</f>
        <v>18</v>
      </c>
      <c r="D27">
        <f>COUNTIFS(List!$W:$W,check!D$1,List!$I:$I,check!$A27,List!$M:$M,check!$B27,List!$O:$O,"Racecourse/Normal")</f>
        <v>0</v>
      </c>
      <c r="E27">
        <f>COUNTIFS(List!$W:$W,check!E$1,List!$I:$I,check!$A27,List!$M:$M,check!$B27,List!$O:$O,"Racecourse/Normal")</f>
        <v>0</v>
      </c>
      <c r="F27">
        <f>COUNTIFS(List!$W:$W,check!F$1,List!$I:$I,check!$A27,List!$M:$M,check!$B27,List!$O:$O,"Racecourse/Normal")</f>
        <v>18</v>
      </c>
    </row>
    <row r="28" spans="1:6" x14ac:dyDescent="0.25">
      <c r="A28" t="s">
        <v>78</v>
      </c>
      <c r="B28" t="s">
        <v>25</v>
      </c>
      <c r="C28">
        <f>COUNTIFS('2020'!B:B,check!A28,'2020'!C:C,check!B28,'2020'!A:A,"Racecourse/Normal")</f>
        <v>14</v>
      </c>
      <c r="D28">
        <f>COUNTIFS(List!$W:$W,check!D$1,List!$I:$I,check!$A28,List!$M:$M,check!$B28,List!$O:$O,"Racecourse/Normal")</f>
        <v>0</v>
      </c>
      <c r="E28">
        <f>COUNTIFS(List!$W:$W,check!E$1,List!$I:$I,check!$A28,List!$M:$M,check!$B28,List!$O:$O,"Racecourse/Normal")</f>
        <v>0</v>
      </c>
      <c r="F28">
        <f>COUNTIFS(List!$W:$W,check!F$1,List!$I:$I,check!$A28,List!$M:$M,check!$B28,List!$O:$O,"Racecourse/Normal")</f>
        <v>14</v>
      </c>
    </row>
    <row r="29" spans="1:6" x14ac:dyDescent="0.25">
      <c r="A29" t="s">
        <v>87</v>
      </c>
      <c r="B29" t="s">
        <v>25</v>
      </c>
      <c r="C29">
        <f>COUNTIFS('2020'!B:B,check!A29,'2020'!C:C,check!B29,'2020'!A:A,"Racecourse/Normal")</f>
        <v>14</v>
      </c>
      <c r="D29">
        <f>COUNTIFS(List!$W:$W,check!D$1,List!$I:$I,check!$A29,List!$M:$M,check!$B29,List!$O:$O,"Racecourse/Normal")</f>
        <v>0</v>
      </c>
      <c r="E29">
        <f>COUNTIFS(List!$W:$W,check!E$1,List!$I:$I,check!$A29,List!$M:$M,check!$B29,List!$O:$O,"Racecourse/Normal")</f>
        <v>0</v>
      </c>
      <c r="F29">
        <f>COUNTIFS(List!$W:$W,check!F$1,List!$I:$I,check!$A29,List!$M:$M,check!$B29,List!$O:$O,"Racecourse/Normal")</f>
        <v>14</v>
      </c>
    </row>
    <row r="30" spans="1:6" x14ac:dyDescent="0.25">
      <c r="A30" t="s">
        <v>38</v>
      </c>
      <c r="B30" t="s">
        <v>25</v>
      </c>
      <c r="C30">
        <f>COUNTIFS('2020'!B:B,check!A30,'2020'!C:C,check!B30,'2020'!A:A,"Racecourse/Normal")</f>
        <v>15</v>
      </c>
      <c r="D30">
        <f>COUNTIFS(List!$W:$W,check!D$1,List!$I:$I,check!$A30,List!$M:$M,check!$B30,List!$O:$O,"Racecourse/Normal")</f>
        <v>0</v>
      </c>
      <c r="E30">
        <f>COUNTIFS(List!$W:$W,check!E$1,List!$I:$I,check!$A30,List!$M:$M,check!$B30,List!$O:$O,"Racecourse/Normal")</f>
        <v>0</v>
      </c>
      <c r="F30">
        <f>COUNTIFS(List!$W:$W,check!F$1,List!$I:$I,check!$A30,List!$M:$M,check!$B30,List!$O:$O,"Racecourse/Normal")</f>
        <v>14</v>
      </c>
    </row>
    <row r="31" spans="1:6" x14ac:dyDescent="0.25">
      <c r="A31" t="s">
        <v>23</v>
      </c>
      <c r="B31" t="s">
        <v>25</v>
      </c>
      <c r="C31">
        <f>COUNTIFS('2020'!B:B,check!A31,'2020'!C:C,check!B31,'2020'!A:A,"Racecourse/Normal")</f>
        <v>33</v>
      </c>
      <c r="D31">
        <f>COUNTIFS(List!$W:$W,check!D$1,List!$I:$I,check!$A31,List!$M:$M,check!$B31,List!$O:$O,"Racecourse/Normal")</f>
        <v>0</v>
      </c>
      <c r="E31">
        <f>COUNTIFS(List!$W:$W,check!E$1,List!$I:$I,check!$A31,List!$M:$M,check!$B31,List!$O:$O,"Racecourse/Normal")</f>
        <v>0</v>
      </c>
      <c r="F31">
        <f>COUNTIFS(List!$W:$W,check!F$1,List!$I:$I,check!$A31,List!$M:$M,check!$B31,List!$O:$O,"Racecourse/Normal")</f>
        <v>36</v>
      </c>
    </row>
    <row r="32" spans="1:6" x14ac:dyDescent="0.25">
      <c r="A32" t="s">
        <v>74</v>
      </c>
      <c r="B32" t="s">
        <v>25</v>
      </c>
      <c r="C32">
        <f>COUNTIFS('2020'!B:B,check!A32,'2020'!C:C,check!B32,'2020'!A:A,"Racecourse/Normal")</f>
        <v>13</v>
      </c>
      <c r="D32">
        <f>COUNTIFS(List!$W:$W,check!D$1,List!$I:$I,check!$A32,List!$M:$M,check!$B32,List!$O:$O,"Racecourse/Normal")</f>
        <v>0</v>
      </c>
      <c r="E32">
        <f>COUNTIFS(List!$W:$W,check!E$1,List!$I:$I,check!$A32,List!$M:$M,check!$B32,List!$O:$O,"Racecourse/Normal")</f>
        <v>0</v>
      </c>
      <c r="F32">
        <f>COUNTIFS(List!$W:$W,check!F$1,List!$I:$I,check!$A32,List!$M:$M,check!$B32,List!$O:$O,"Racecourse/Normal")</f>
        <v>13</v>
      </c>
    </row>
    <row r="33" spans="1:6" x14ac:dyDescent="0.25">
      <c r="A33" t="s">
        <v>49</v>
      </c>
      <c r="B33" t="s">
        <v>25</v>
      </c>
      <c r="C33">
        <f>COUNTIFS('2020'!B:B,check!A33,'2020'!C:C,check!B33,'2020'!A:A,"Racecourse/Normal")</f>
        <v>1</v>
      </c>
      <c r="D33">
        <f>COUNTIFS(List!$W:$W,check!D$1,List!$I:$I,check!$A33,List!$M:$M,check!$B33,List!$O:$O,"Racecourse/Normal")</f>
        <v>0</v>
      </c>
      <c r="E33">
        <f>COUNTIFS(List!$W:$W,check!E$1,List!$I:$I,check!$A33,List!$M:$M,check!$B33,List!$O:$O,"Racecourse/Normal")</f>
        <v>0</v>
      </c>
      <c r="F33">
        <f>COUNTIFS(List!$W:$W,check!F$1,List!$I:$I,check!$A33,List!$M:$M,check!$B33,List!$O:$O,"Racecourse/Normal")</f>
        <v>1</v>
      </c>
    </row>
    <row r="34" spans="1:6" x14ac:dyDescent="0.25">
      <c r="A34" t="s">
        <v>70</v>
      </c>
      <c r="B34" t="s">
        <v>25</v>
      </c>
      <c r="C34">
        <f>COUNTIFS('2020'!B:B,check!A34,'2020'!C:C,check!B34,'2020'!A:A,"Racecourse/Normal")</f>
        <v>26</v>
      </c>
      <c r="D34">
        <f>COUNTIFS(List!$W:$W,check!D$1,List!$I:$I,check!$A34,List!$M:$M,check!$B34,List!$O:$O,"Racecourse/Normal")</f>
        <v>0</v>
      </c>
      <c r="E34">
        <f>COUNTIFS(List!$W:$W,check!E$1,List!$I:$I,check!$A34,List!$M:$M,check!$B34,List!$O:$O,"Racecourse/Normal")</f>
        <v>0</v>
      </c>
      <c r="F34">
        <f>COUNTIFS(List!$W:$W,check!F$1,List!$I:$I,check!$A34,List!$M:$M,check!$B34,List!$O:$O,"Racecourse/Normal")</f>
        <v>25</v>
      </c>
    </row>
    <row r="35" spans="1:6" x14ac:dyDescent="0.25">
      <c r="A35" t="s">
        <v>43</v>
      </c>
      <c r="B35" t="s">
        <v>25</v>
      </c>
      <c r="C35">
        <f>COUNTIFS('2020'!B:B,check!A35,'2020'!C:C,check!B35,'2020'!A:A,"Racecourse/Normal")</f>
        <v>56</v>
      </c>
      <c r="D35">
        <f>COUNTIFS(List!$W:$W,check!D$1,List!$I:$I,check!$A35,List!$M:$M,check!$B35,List!$O:$O,"Racecourse/Normal")</f>
        <v>0</v>
      </c>
      <c r="E35">
        <f>COUNTIFS(List!$W:$W,check!E$1,List!$I:$I,check!$A35,List!$M:$M,check!$B35,List!$O:$O,"Racecourse/Normal")</f>
        <v>0</v>
      </c>
      <c r="F35">
        <f>COUNTIFS(List!$W:$W,check!F$1,List!$I:$I,check!$A35,List!$M:$M,check!$B35,List!$O:$O,"Racecourse/Normal")</f>
        <v>58</v>
      </c>
    </row>
    <row r="36" spans="1:6" x14ac:dyDescent="0.25">
      <c r="A36" t="s">
        <v>81</v>
      </c>
      <c r="B36" t="s">
        <v>25</v>
      </c>
      <c r="C36">
        <f>COUNTIFS('2020'!B:B,check!A36,'2020'!C:C,check!B36,'2020'!A:A,"Racecourse/Normal")</f>
        <v>22</v>
      </c>
      <c r="D36">
        <f>COUNTIFS(List!$W:$W,check!D$1,List!$I:$I,check!$A36,List!$M:$M,check!$B36,List!$O:$O,"Racecourse/Normal")</f>
        <v>0</v>
      </c>
      <c r="E36">
        <f>COUNTIFS(List!$W:$W,check!E$1,List!$I:$I,check!$A36,List!$M:$M,check!$B36,List!$O:$O,"Racecourse/Normal")</f>
        <v>0</v>
      </c>
      <c r="F36">
        <f>COUNTIFS(List!$W:$W,check!F$1,List!$I:$I,check!$A36,List!$M:$M,check!$B36,List!$O:$O,"Racecourse/Normal")</f>
        <v>22</v>
      </c>
    </row>
    <row r="37" spans="1:6" x14ac:dyDescent="0.25">
      <c r="A37" t="s">
        <v>90</v>
      </c>
      <c r="B37" t="s">
        <v>25</v>
      </c>
      <c r="C37">
        <f>COUNTIFS('2020'!B:B,check!A37,'2020'!C:C,check!B37,'2020'!A:A,"Racecourse/Normal")</f>
        <v>17</v>
      </c>
      <c r="D37">
        <f>COUNTIFS(List!$W:$W,check!D$1,List!$I:$I,check!$A37,List!$M:$M,check!$B37,List!$O:$O,"Racecourse/Normal")</f>
        <v>0</v>
      </c>
      <c r="E37">
        <f>COUNTIFS(List!$W:$W,check!E$1,List!$I:$I,check!$A37,List!$M:$M,check!$B37,List!$O:$O,"Racecourse/Normal")</f>
        <v>0</v>
      </c>
      <c r="F37">
        <f>COUNTIFS(List!$W:$W,check!F$1,List!$I:$I,check!$A37,List!$M:$M,check!$B37,List!$O:$O,"Racecourse/Normal")</f>
        <v>17</v>
      </c>
    </row>
    <row r="38" spans="1:6" x14ac:dyDescent="0.25">
      <c r="A38" t="s">
        <v>68</v>
      </c>
      <c r="B38" t="s">
        <v>12</v>
      </c>
      <c r="C38">
        <f>COUNTIFS('2020'!B:B,check!A38,'2020'!C:C,check!B38,'2020'!A:A,"Racecourse/Normal")</f>
        <v>8</v>
      </c>
      <c r="D38">
        <f>COUNTIFS(List!$W:$W,check!D$1,List!$I:$I,check!$A38,List!$M:$M,check!$B38,List!$O:$O,"Racecourse/Normal")</f>
        <v>0</v>
      </c>
      <c r="E38">
        <f>COUNTIFS(List!$W:$W,check!E$1,List!$I:$I,check!$A38,List!$M:$M,check!$B38,List!$O:$O,"Racecourse/Normal")</f>
        <v>0</v>
      </c>
      <c r="F38">
        <f>COUNTIFS(List!$W:$W,check!F$1,List!$I:$I,check!$A38,List!$M:$M,check!$B38,List!$O:$O,"Racecourse/Normal")</f>
        <v>9</v>
      </c>
    </row>
    <row r="39" spans="1:6" x14ac:dyDescent="0.25">
      <c r="A39" t="s">
        <v>55</v>
      </c>
      <c r="B39" t="s">
        <v>12</v>
      </c>
      <c r="C39">
        <f>COUNTIFS('2020'!B:B,check!A39,'2020'!C:C,check!B39,'2020'!A:A,"Racecourse/Normal")</f>
        <v>8</v>
      </c>
      <c r="D39">
        <f>COUNTIFS(List!$W:$W,check!D$1,List!$I:$I,check!$A39,List!$M:$M,check!$B39,List!$O:$O,"Racecourse/Normal")</f>
        <v>0</v>
      </c>
      <c r="E39">
        <f>COUNTIFS(List!$W:$W,check!E$1,List!$I:$I,check!$A39,List!$M:$M,check!$B39,List!$O:$O,"Racecourse/Normal")</f>
        <v>0</v>
      </c>
      <c r="F39">
        <f>COUNTIFS(List!$W:$W,check!F$1,List!$I:$I,check!$A39,List!$M:$M,check!$B39,List!$O:$O,"Racecourse/Normal")</f>
        <v>8</v>
      </c>
    </row>
    <row r="40" spans="1:6" x14ac:dyDescent="0.25">
      <c r="A40" t="s">
        <v>28</v>
      </c>
      <c r="B40" t="s">
        <v>12</v>
      </c>
      <c r="C40">
        <f>COUNTIFS('2020'!B:B,check!A40,'2020'!C:C,check!B40,'2020'!A:A,"Racecourse/Normal")</f>
        <v>10</v>
      </c>
      <c r="D40">
        <f>COUNTIFS(List!$W:$W,check!D$1,List!$I:$I,check!$A40,List!$M:$M,check!$B40,List!$O:$O,"Racecourse/Normal")</f>
        <v>0</v>
      </c>
      <c r="E40">
        <f>COUNTIFS(List!$W:$W,check!E$1,List!$I:$I,check!$A40,List!$M:$M,check!$B40,List!$O:$O,"Racecourse/Normal")</f>
        <v>0</v>
      </c>
      <c r="F40">
        <f>COUNTIFS(List!$W:$W,check!F$1,List!$I:$I,check!$A40,List!$M:$M,check!$B40,List!$O:$O,"Racecourse/Normal")</f>
        <v>10</v>
      </c>
    </row>
    <row r="41" spans="1:6" x14ac:dyDescent="0.25">
      <c r="A41" t="s">
        <v>64</v>
      </c>
      <c r="B41" t="s">
        <v>12</v>
      </c>
      <c r="C41">
        <f>COUNTIFS('2020'!B:B,check!A41,'2020'!C:C,check!B41,'2020'!A:A,"Racecourse/Normal")</f>
        <v>13</v>
      </c>
      <c r="D41">
        <f>COUNTIFS(List!$W:$W,check!D$1,List!$I:$I,check!$A41,List!$M:$M,check!$B41,List!$O:$O,"Racecourse/Normal")</f>
        <v>0</v>
      </c>
      <c r="E41">
        <f>COUNTIFS(List!$W:$W,check!E$1,List!$I:$I,check!$A41,List!$M:$M,check!$B41,List!$O:$O,"Racecourse/Normal")</f>
        <v>0</v>
      </c>
      <c r="F41">
        <f>COUNTIFS(List!$W:$W,check!F$1,List!$I:$I,check!$A41,List!$M:$M,check!$B41,List!$O:$O,"Racecourse/Normal")</f>
        <v>13</v>
      </c>
    </row>
    <row r="42" spans="1:6" x14ac:dyDescent="0.25">
      <c r="A42" t="s">
        <v>63</v>
      </c>
      <c r="B42" t="s">
        <v>12</v>
      </c>
      <c r="C42">
        <f>COUNTIFS('2020'!B:B,check!A42,'2020'!C:C,check!B42,'2020'!A:A,"Racecourse/Normal")</f>
        <v>12</v>
      </c>
      <c r="D42">
        <f>COUNTIFS(List!$W:$W,check!D$1,List!$I:$I,check!$A42,List!$M:$M,check!$B42,List!$O:$O,"Racecourse/Normal")</f>
        <v>0</v>
      </c>
      <c r="E42">
        <f>COUNTIFS(List!$W:$W,check!E$1,List!$I:$I,check!$A42,List!$M:$M,check!$B42,List!$O:$O,"Racecourse/Normal")</f>
        <v>0</v>
      </c>
      <c r="F42">
        <f>COUNTIFS(List!$W:$W,check!F$1,List!$I:$I,check!$A42,List!$M:$M,check!$B42,List!$O:$O,"Racecourse/Normal")</f>
        <v>11</v>
      </c>
    </row>
    <row r="43" spans="1:6" x14ac:dyDescent="0.25">
      <c r="A43" t="s">
        <v>92</v>
      </c>
      <c r="B43" t="s">
        <v>12</v>
      </c>
      <c r="C43">
        <f>COUNTIFS('2020'!B:B,check!A43,'2020'!C:C,check!B43,'2020'!A:A,"Racecourse/Normal")</f>
        <v>5</v>
      </c>
      <c r="D43">
        <f>COUNTIFS(List!$W:$W,check!D$1,List!$I:$I,check!$A43,List!$M:$M,check!$B43,List!$O:$O,"Racecourse/Normal")</f>
        <v>0</v>
      </c>
      <c r="E43">
        <f>COUNTIFS(List!$W:$W,check!E$1,List!$I:$I,check!$A43,List!$M:$M,check!$B43,List!$O:$O,"Racecourse/Normal")</f>
        <v>0</v>
      </c>
      <c r="F43">
        <f>COUNTIFS(List!$W:$W,check!F$1,List!$I:$I,check!$A43,List!$M:$M,check!$B43,List!$O:$O,"Racecourse/Normal")</f>
        <v>5</v>
      </c>
    </row>
    <row r="44" spans="1:6" x14ac:dyDescent="0.25">
      <c r="A44" t="s">
        <v>8</v>
      </c>
      <c r="B44" t="s">
        <v>12</v>
      </c>
      <c r="C44">
        <f>COUNTIFS('2020'!B:B,check!A44,'2020'!C:C,check!B44,'2020'!A:A,"Racecourse/Normal")</f>
        <v>10</v>
      </c>
      <c r="D44">
        <f>COUNTIFS(List!$W:$W,check!D$1,List!$I:$I,check!$A44,List!$M:$M,check!$B44,List!$O:$O,"Racecourse/Normal")</f>
        <v>0</v>
      </c>
      <c r="E44">
        <f>COUNTIFS(List!$W:$W,check!E$1,List!$I:$I,check!$A44,List!$M:$M,check!$B44,List!$O:$O,"Racecourse/Normal")</f>
        <v>0</v>
      </c>
      <c r="F44">
        <f>COUNTIFS(List!$W:$W,check!F$1,List!$I:$I,check!$A44,List!$M:$M,check!$B44,List!$O:$O,"Racecourse/Normal")</f>
        <v>10</v>
      </c>
    </row>
    <row r="45" spans="1:6" x14ac:dyDescent="0.25">
      <c r="A45" t="s">
        <v>15</v>
      </c>
      <c r="B45" t="s">
        <v>12</v>
      </c>
      <c r="C45">
        <f>COUNTIFS('2020'!B:B,check!A45,'2020'!C:C,check!B45,'2020'!A:A,"Racecourse/Normal")</f>
        <v>16</v>
      </c>
      <c r="D45">
        <f>COUNTIFS(List!$W:$W,check!D$1,List!$I:$I,check!$A45,List!$M:$M,check!$B45,List!$O:$O,"Racecourse/Normal")</f>
        <v>0</v>
      </c>
      <c r="E45">
        <f>COUNTIFS(List!$W:$W,check!E$1,List!$I:$I,check!$A45,List!$M:$M,check!$B45,List!$O:$O,"Racecourse/Normal")</f>
        <v>0</v>
      </c>
      <c r="F45">
        <f>COUNTIFS(List!$W:$W,check!F$1,List!$I:$I,check!$A45,List!$M:$M,check!$B45,List!$O:$O,"Racecourse/Normal")</f>
        <v>16</v>
      </c>
    </row>
    <row r="46" spans="1:6" x14ac:dyDescent="0.25">
      <c r="A46" t="s">
        <v>54</v>
      </c>
      <c r="B46" t="s">
        <v>12</v>
      </c>
      <c r="C46">
        <f>COUNTIFS('2020'!B:B,check!A46,'2020'!C:C,check!B46,'2020'!A:A,"Racecourse/Normal")</f>
        <v>14</v>
      </c>
      <c r="D46">
        <f>COUNTIFS(List!$W:$W,check!D$1,List!$I:$I,check!$A46,List!$M:$M,check!$B46,List!$O:$O,"Racecourse/Normal")</f>
        <v>0</v>
      </c>
      <c r="E46">
        <f>COUNTIFS(List!$W:$W,check!E$1,List!$I:$I,check!$A46,List!$M:$M,check!$B46,List!$O:$O,"Racecourse/Normal")</f>
        <v>0</v>
      </c>
      <c r="F46">
        <f>COUNTIFS(List!$W:$W,check!F$1,List!$I:$I,check!$A46,List!$M:$M,check!$B46,List!$O:$O,"Racecourse/Normal")</f>
        <v>14</v>
      </c>
    </row>
    <row r="47" spans="1:6" x14ac:dyDescent="0.25">
      <c r="A47" t="s">
        <v>59</v>
      </c>
      <c r="B47" t="s">
        <v>12</v>
      </c>
      <c r="C47">
        <f>COUNTIFS('2020'!B:B,check!A47,'2020'!C:C,check!B47,'2020'!A:A,"Racecourse/Normal")</f>
        <v>12</v>
      </c>
      <c r="D47">
        <f>COUNTIFS(List!$W:$W,check!D$1,List!$I:$I,check!$A47,List!$M:$M,check!$B47,List!$O:$O,"Racecourse/Normal")</f>
        <v>0</v>
      </c>
      <c r="E47">
        <f>COUNTIFS(List!$W:$W,check!E$1,List!$I:$I,check!$A47,List!$M:$M,check!$B47,List!$O:$O,"Racecourse/Normal")</f>
        <v>0</v>
      </c>
      <c r="F47">
        <f>COUNTIFS(List!$W:$W,check!F$1,List!$I:$I,check!$A47,List!$M:$M,check!$B47,List!$O:$O,"Racecourse/Normal")</f>
        <v>12</v>
      </c>
    </row>
    <row r="48" spans="1:6" x14ac:dyDescent="0.25">
      <c r="A48" t="s">
        <v>18</v>
      </c>
      <c r="B48" t="s">
        <v>12</v>
      </c>
      <c r="C48">
        <f>COUNTIFS('2020'!B:B,check!A48,'2020'!C:C,check!B48,'2020'!A:A,"Racecourse/Normal")</f>
        <v>15</v>
      </c>
      <c r="D48">
        <f>COUNTIFS(List!$W:$W,check!D$1,List!$I:$I,check!$A48,List!$M:$M,check!$B48,List!$O:$O,"Racecourse/Normal")</f>
        <v>0</v>
      </c>
      <c r="E48">
        <f>COUNTIFS(List!$W:$W,check!E$1,List!$I:$I,check!$A48,List!$M:$M,check!$B48,List!$O:$O,"Racecourse/Normal")</f>
        <v>0</v>
      </c>
      <c r="F48">
        <f>COUNTIFS(List!$W:$W,check!F$1,List!$I:$I,check!$A48,List!$M:$M,check!$B48,List!$O:$O,"Racecourse/Normal")</f>
        <v>15</v>
      </c>
    </row>
    <row r="49" spans="1:6" x14ac:dyDescent="0.25">
      <c r="A49" t="s">
        <v>20</v>
      </c>
      <c r="B49" t="s">
        <v>12</v>
      </c>
      <c r="C49">
        <f>COUNTIFS('2020'!B:B,check!A49,'2020'!C:C,check!B49,'2020'!A:A,"Racecourse/Normal")</f>
        <v>7</v>
      </c>
      <c r="D49">
        <f>COUNTIFS(List!$W:$W,check!D$1,List!$I:$I,check!$A49,List!$M:$M,check!$B49,List!$O:$O,"Racecourse/Normal")</f>
        <v>0</v>
      </c>
      <c r="E49">
        <f>COUNTIFS(List!$W:$W,check!E$1,List!$I:$I,check!$A49,List!$M:$M,check!$B49,List!$O:$O,"Racecourse/Normal")</f>
        <v>0</v>
      </c>
      <c r="F49">
        <f>COUNTIFS(List!$W:$W,check!F$1,List!$I:$I,check!$A49,List!$M:$M,check!$B49,List!$O:$O,"Racecourse/Normal")</f>
        <v>7</v>
      </c>
    </row>
    <row r="50" spans="1:6" x14ac:dyDescent="0.25">
      <c r="A50" t="s">
        <v>65</v>
      </c>
      <c r="B50" t="s">
        <v>12</v>
      </c>
      <c r="C50">
        <f>COUNTIFS('2020'!B:B,check!A50,'2020'!C:C,check!B50,'2020'!A:A,"Racecourse/Normal")</f>
        <v>13</v>
      </c>
      <c r="D50">
        <f>COUNTIFS(List!$W:$W,check!D$1,List!$I:$I,check!$A50,List!$M:$M,check!$B50,List!$O:$O,"Racecourse/Normal")</f>
        <v>0</v>
      </c>
      <c r="E50">
        <f>COUNTIFS(List!$W:$W,check!E$1,List!$I:$I,check!$A50,List!$M:$M,check!$B50,List!$O:$O,"Racecourse/Normal")</f>
        <v>0</v>
      </c>
      <c r="F50">
        <f>COUNTIFS(List!$W:$W,check!F$1,List!$I:$I,check!$A50,List!$M:$M,check!$B50,List!$O:$O,"Racecourse/Normal")</f>
        <v>14</v>
      </c>
    </row>
    <row r="51" spans="1:6" x14ac:dyDescent="0.25">
      <c r="A51" t="s">
        <v>58</v>
      </c>
      <c r="B51" t="s">
        <v>12</v>
      </c>
      <c r="C51">
        <f>COUNTIFS('2020'!B:B,check!A51,'2020'!C:C,check!B51,'2020'!A:A,"Racecourse/Normal")</f>
        <v>22</v>
      </c>
      <c r="D51">
        <f>COUNTIFS(List!$W:$W,check!D$1,List!$I:$I,check!$A51,List!$M:$M,check!$B51,List!$O:$O,"Racecourse/Normal")</f>
        <v>0</v>
      </c>
      <c r="E51">
        <f>COUNTIFS(List!$W:$W,check!E$1,List!$I:$I,check!$A51,List!$M:$M,check!$B51,List!$O:$O,"Racecourse/Normal")</f>
        <v>0</v>
      </c>
      <c r="F51">
        <f>COUNTIFS(List!$W:$W,check!F$1,List!$I:$I,check!$A51,List!$M:$M,check!$B51,List!$O:$O,"Racecourse/Normal")</f>
        <v>22</v>
      </c>
    </row>
    <row r="52" spans="1:6" x14ac:dyDescent="0.25">
      <c r="A52" t="s">
        <v>56</v>
      </c>
      <c r="B52" t="s">
        <v>12</v>
      </c>
      <c r="C52">
        <f>COUNTIFS('2020'!B:B,check!A52,'2020'!C:C,check!B52,'2020'!A:A,"Racecourse/Normal")</f>
        <v>8</v>
      </c>
      <c r="D52">
        <f>COUNTIFS(List!$W:$W,check!D$1,List!$I:$I,check!$A52,List!$M:$M,check!$B52,List!$O:$O,"Racecourse/Normal")</f>
        <v>0</v>
      </c>
      <c r="E52">
        <f>COUNTIFS(List!$W:$W,check!E$1,List!$I:$I,check!$A52,List!$M:$M,check!$B52,List!$O:$O,"Racecourse/Normal")</f>
        <v>0</v>
      </c>
      <c r="F52">
        <f>COUNTIFS(List!$W:$W,check!F$1,List!$I:$I,check!$A52,List!$M:$M,check!$B52,List!$O:$O,"Racecourse/Normal")</f>
        <v>8</v>
      </c>
    </row>
    <row r="53" spans="1:6" x14ac:dyDescent="0.25">
      <c r="A53" t="s">
        <v>61</v>
      </c>
      <c r="B53" t="s">
        <v>12</v>
      </c>
      <c r="C53">
        <f>COUNTIFS('2020'!B:B,check!A53,'2020'!C:C,check!B53,'2020'!A:A,"Racecourse/Normal")</f>
        <v>12</v>
      </c>
      <c r="D53">
        <f>COUNTIFS(List!$W:$W,check!D$1,List!$I:$I,check!$A53,List!$M:$M,check!$B53,List!$O:$O,"Racecourse/Normal")</f>
        <v>0</v>
      </c>
      <c r="E53">
        <f>COUNTIFS(List!$W:$W,check!E$1,List!$I:$I,check!$A53,List!$M:$M,check!$B53,List!$O:$O,"Racecourse/Normal")</f>
        <v>0</v>
      </c>
      <c r="F53">
        <f>COUNTIFS(List!$W:$W,check!F$1,List!$I:$I,check!$A53,List!$M:$M,check!$B53,List!$O:$O,"Racecourse/Normal")</f>
        <v>14</v>
      </c>
    </row>
    <row r="54" spans="1:6" x14ac:dyDescent="0.25">
      <c r="A54" t="s">
        <v>67</v>
      </c>
      <c r="B54" t="s">
        <v>12</v>
      </c>
      <c r="C54">
        <f>COUNTIFS('2020'!B:B,check!A54,'2020'!C:C,check!B54,'2020'!A:A,"Racecourse/Normal")</f>
        <v>14</v>
      </c>
      <c r="D54">
        <f>COUNTIFS(List!$W:$W,check!D$1,List!$I:$I,check!$A54,List!$M:$M,check!$B54,List!$O:$O,"Racecourse/Normal")</f>
        <v>0</v>
      </c>
      <c r="E54">
        <f>COUNTIFS(List!$W:$W,check!E$1,List!$I:$I,check!$A54,List!$M:$M,check!$B54,List!$O:$O,"Racecourse/Normal")</f>
        <v>0</v>
      </c>
      <c r="F54">
        <f>COUNTIFS(List!$W:$W,check!F$1,List!$I:$I,check!$A54,List!$M:$M,check!$B54,List!$O:$O,"Racecourse/Normal")</f>
        <v>14</v>
      </c>
    </row>
    <row r="55" spans="1:6" x14ac:dyDescent="0.25">
      <c r="A55" t="s">
        <v>45</v>
      </c>
      <c r="B55" t="s">
        <v>12</v>
      </c>
      <c r="C55">
        <f>COUNTIFS('2020'!B:B,check!A55,'2020'!C:C,check!B55,'2020'!A:A,"Racecourse/Normal")</f>
        <v>17</v>
      </c>
      <c r="D55">
        <f>COUNTIFS(List!$W:$W,check!D$1,List!$I:$I,check!$A55,List!$M:$M,check!$B55,List!$O:$O,"Racecourse/Normal")</f>
        <v>0</v>
      </c>
      <c r="E55">
        <f>COUNTIFS(List!$W:$W,check!E$1,List!$I:$I,check!$A55,List!$M:$M,check!$B55,List!$O:$O,"Racecourse/Normal")</f>
        <v>0</v>
      </c>
      <c r="F55">
        <f>COUNTIFS(List!$W:$W,check!F$1,List!$I:$I,check!$A55,List!$M:$M,check!$B55,List!$O:$O,"Racecourse/Normal")</f>
        <v>17</v>
      </c>
    </row>
    <row r="56" spans="1:6" x14ac:dyDescent="0.25">
      <c r="A56" t="s">
        <v>50</v>
      </c>
      <c r="B56" t="s">
        <v>12</v>
      </c>
      <c r="C56">
        <f>COUNTIFS('2020'!B:B,check!A56,'2020'!C:C,check!B56,'2020'!A:A,"Racecourse/Normal")</f>
        <v>13</v>
      </c>
      <c r="D56">
        <f>COUNTIFS(List!$W:$W,check!D$1,List!$I:$I,check!$A56,List!$M:$M,check!$B56,List!$O:$O,"Racecourse/Normal")</f>
        <v>0</v>
      </c>
      <c r="E56">
        <f>COUNTIFS(List!$W:$W,check!E$1,List!$I:$I,check!$A56,List!$M:$M,check!$B56,List!$O:$O,"Racecourse/Normal")</f>
        <v>0</v>
      </c>
      <c r="F56">
        <f>COUNTIFS(List!$W:$W,check!F$1,List!$I:$I,check!$A56,List!$M:$M,check!$B56,List!$O:$O,"Racecourse/Normal")</f>
        <v>13</v>
      </c>
    </row>
    <row r="57" spans="1:6" x14ac:dyDescent="0.25">
      <c r="A57" t="s">
        <v>47</v>
      </c>
      <c r="B57" t="s">
        <v>12</v>
      </c>
      <c r="C57">
        <f>COUNTIFS('2020'!B:B,check!A57,'2020'!C:C,check!B57,'2020'!A:A,"Racecourse/Normal")</f>
        <v>11</v>
      </c>
      <c r="D57">
        <f>COUNTIFS(List!$W:$W,check!D$1,List!$I:$I,check!$A57,List!$M:$M,check!$B57,List!$O:$O,"Racecourse/Normal")</f>
        <v>0</v>
      </c>
      <c r="E57">
        <f>COUNTIFS(List!$W:$W,check!E$1,List!$I:$I,check!$A57,List!$M:$M,check!$B57,List!$O:$O,"Racecourse/Normal")</f>
        <v>0</v>
      </c>
      <c r="F57">
        <f>COUNTIFS(List!$W:$W,check!F$1,List!$I:$I,check!$A57,List!$M:$M,check!$B57,List!$O:$O,"Racecourse/Normal")</f>
        <v>11</v>
      </c>
    </row>
    <row r="58" spans="1:6" x14ac:dyDescent="0.25">
      <c r="A58" t="s">
        <v>44</v>
      </c>
      <c r="B58" t="s">
        <v>12</v>
      </c>
      <c r="C58">
        <f>COUNTIFS('2020'!B:B,check!A58,'2020'!C:C,check!B58,'2020'!A:A,"Racecourse/Normal")</f>
        <v>11</v>
      </c>
      <c r="D58">
        <f>COUNTIFS(List!$W:$W,check!D$1,List!$I:$I,check!$A58,List!$M:$M,check!$B58,List!$O:$O,"Racecourse/Normal")</f>
        <v>0</v>
      </c>
      <c r="E58">
        <f>COUNTIFS(List!$W:$W,check!E$1,List!$I:$I,check!$A58,List!$M:$M,check!$B58,List!$O:$O,"Racecourse/Normal")</f>
        <v>0</v>
      </c>
      <c r="F58">
        <f>COUNTIFS(List!$W:$W,check!F$1,List!$I:$I,check!$A58,List!$M:$M,check!$B58,List!$O:$O,"Racecourse/Normal")</f>
        <v>11</v>
      </c>
    </row>
    <row r="59" spans="1:6" x14ac:dyDescent="0.25">
      <c r="A59" t="s">
        <v>36</v>
      </c>
      <c r="B59" t="s">
        <v>12</v>
      </c>
      <c r="C59">
        <f>COUNTIFS('2020'!B:B,check!A59,'2020'!C:C,check!B59,'2020'!A:A,"Racecourse/Normal")</f>
        <v>9</v>
      </c>
      <c r="D59">
        <f>COUNTIFS(List!$W:$W,check!D$1,List!$I:$I,check!$A59,List!$M:$M,check!$B59,List!$O:$O,"Racecourse/Normal")</f>
        <v>0</v>
      </c>
      <c r="E59">
        <f>COUNTIFS(List!$W:$W,check!E$1,List!$I:$I,check!$A59,List!$M:$M,check!$B59,List!$O:$O,"Racecourse/Normal")</f>
        <v>0</v>
      </c>
      <c r="F59">
        <f>COUNTIFS(List!$W:$W,check!F$1,List!$I:$I,check!$A59,List!$M:$M,check!$B59,List!$O:$O,"Racecourse/Normal")</f>
        <v>8</v>
      </c>
    </row>
    <row r="60" spans="1:6" x14ac:dyDescent="0.25">
      <c r="A60" t="s">
        <v>52</v>
      </c>
      <c r="B60" t="s">
        <v>12</v>
      </c>
      <c r="C60">
        <f>COUNTIFS('2020'!B:B,check!A60,'2020'!C:C,check!B60,'2020'!A:A,"Racecourse/Normal")</f>
        <v>14</v>
      </c>
      <c r="D60">
        <f>COUNTIFS(List!$W:$W,check!D$1,List!$I:$I,check!$A60,List!$M:$M,check!$B60,List!$O:$O,"Racecourse/Normal")</f>
        <v>0</v>
      </c>
      <c r="E60">
        <f>COUNTIFS(List!$W:$W,check!E$1,List!$I:$I,check!$A60,List!$M:$M,check!$B60,List!$O:$O,"Racecourse/Normal")</f>
        <v>0</v>
      </c>
      <c r="F60">
        <f>COUNTIFS(List!$W:$W,check!F$1,List!$I:$I,check!$A60,List!$M:$M,check!$B60,List!$O:$O,"Racecourse/Normal")</f>
        <v>14</v>
      </c>
    </row>
    <row r="61" spans="1:6" x14ac:dyDescent="0.25">
      <c r="A61" t="s">
        <v>53</v>
      </c>
      <c r="B61" t="s">
        <v>12</v>
      </c>
      <c r="C61">
        <f>COUNTIFS('2020'!B:B,check!A61,'2020'!C:C,check!B61,'2020'!A:A,"Racecourse/Normal")</f>
        <v>20</v>
      </c>
      <c r="D61">
        <f>COUNTIFS(List!$W:$W,check!D$1,List!$I:$I,check!$A61,List!$M:$M,check!$B61,List!$O:$O,"Racecourse/Normal")</f>
        <v>0</v>
      </c>
      <c r="E61">
        <f>COUNTIFS(List!$W:$W,check!E$1,List!$I:$I,check!$A61,List!$M:$M,check!$B61,List!$O:$O,"Racecourse/Normal")</f>
        <v>0</v>
      </c>
      <c r="F61">
        <f>COUNTIFS(List!$W:$W,check!F$1,List!$I:$I,check!$A61,List!$M:$M,check!$B61,List!$O:$O,"Racecourse/Normal")</f>
        <v>20</v>
      </c>
    </row>
    <row r="62" spans="1:6" x14ac:dyDescent="0.25">
      <c r="A62" t="s">
        <v>22</v>
      </c>
      <c r="B62" t="s">
        <v>12</v>
      </c>
      <c r="C62">
        <f>COUNTIFS('2020'!B:B,check!A62,'2020'!C:C,check!B62,'2020'!A:A,"Racecourse/Normal")</f>
        <v>9</v>
      </c>
      <c r="D62">
        <f>COUNTIFS(List!$W:$W,check!D$1,List!$I:$I,check!$A62,List!$M:$M,check!$B62,List!$O:$O,"Racecourse/Normal")</f>
        <v>0</v>
      </c>
      <c r="E62">
        <f>COUNTIFS(List!$W:$W,check!E$1,List!$I:$I,check!$A62,List!$M:$M,check!$B62,List!$O:$O,"Racecourse/Normal")</f>
        <v>0</v>
      </c>
      <c r="F62">
        <f>COUNTIFS(List!$W:$W,check!F$1,List!$I:$I,check!$A62,List!$M:$M,check!$B62,List!$O:$O,"Racecourse/Normal")</f>
        <v>9</v>
      </c>
    </row>
    <row r="63" spans="1:6" x14ac:dyDescent="0.25">
      <c r="A63" t="s">
        <v>51</v>
      </c>
      <c r="B63" t="s">
        <v>12</v>
      </c>
      <c r="C63">
        <f>COUNTIFS('2020'!B:B,check!A63,'2020'!C:C,check!B63,'2020'!A:A,"Racecourse/Normal")</f>
        <v>11</v>
      </c>
      <c r="D63">
        <f>COUNTIFS(List!$W:$W,check!D$1,List!$I:$I,check!$A63,List!$M:$M,check!$B63,List!$O:$O,"Racecourse/Normal")</f>
        <v>0</v>
      </c>
      <c r="E63">
        <f>COUNTIFS(List!$W:$W,check!E$1,List!$I:$I,check!$A63,List!$M:$M,check!$B63,List!$O:$O,"Racecourse/Normal")</f>
        <v>0</v>
      </c>
      <c r="F63">
        <f>COUNTIFS(List!$W:$W,check!F$1,List!$I:$I,check!$A63,List!$M:$M,check!$B63,List!$O:$O,"Racecourse/Normal")</f>
        <v>11</v>
      </c>
    </row>
    <row r="64" spans="1:6" x14ac:dyDescent="0.25">
      <c r="A64" t="s">
        <v>31</v>
      </c>
      <c r="B64" t="s">
        <v>12</v>
      </c>
      <c r="C64">
        <f>COUNTIFS('2020'!B:B,check!A64,'2020'!C:C,check!B64,'2020'!A:A,"Racecourse/Normal")</f>
        <v>10</v>
      </c>
      <c r="D64">
        <f>COUNTIFS(List!$W:$W,check!D$1,List!$I:$I,check!$A64,List!$M:$M,check!$B64,List!$O:$O,"Racecourse/Normal")</f>
        <v>0</v>
      </c>
      <c r="E64">
        <f>COUNTIFS(List!$W:$W,check!E$1,List!$I:$I,check!$A64,List!$M:$M,check!$B64,List!$O:$O,"Racecourse/Normal")</f>
        <v>0</v>
      </c>
      <c r="F64">
        <f>COUNTIFS(List!$W:$W,check!F$1,List!$I:$I,check!$A64,List!$M:$M,check!$B64,List!$O:$O,"Racecourse/Normal")</f>
        <v>11</v>
      </c>
    </row>
    <row r="65" spans="1:6" x14ac:dyDescent="0.25">
      <c r="A65" t="s">
        <v>75</v>
      </c>
      <c r="B65" t="s">
        <v>12</v>
      </c>
      <c r="C65">
        <f>COUNTIFS('2020'!B:B,check!A65,'2020'!C:C,check!B65,'2020'!A:A,"Racecourse/Normal")</f>
        <v>18</v>
      </c>
      <c r="D65">
        <f>COUNTIFS(List!$W:$W,check!D$1,List!$I:$I,check!$A65,List!$M:$M,check!$B65,List!$O:$O,"Racecourse/Normal")</f>
        <v>0</v>
      </c>
      <c r="E65">
        <f>COUNTIFS(List!$W:$W,check!E$1,List!$I:$I,check!$A65,List!$M:$M,check!$B65,List!$O:$O,"Racecourse/Normal")</f>
        <v>0</v>
      </c>
      <c r="F65">
        <f>COUNTIFS(List!$W:$W,check!F$1,List!$I:$I,check!$A65,List!$M:$M,check!$B65,List!$O:$O,"Racecourse/Normal")</f>
        <v>18</v>
      </c>
    </row>
    <row r="66" spans="1:6" x14ac:dyDescent="0.25">
      <c r="A66" t="s">
        <v>84</v>
      </c>
      <c r="B66" t="s">
        <v>12</v>
      </c>
      <c r="C66">
        <f>COUNTIFS('2020'!B:B,check!A66,'2020'!C:C,check!B66,'2020'!A:A,"Racecourse/Normal")</f>
        <v>11</v>
      </c>
      <c r="D66">
        <f>COUNTIFS(List!$W:$W,check!D$1,List!$I:$I,check!$A66,List!$M:$M,check!$B66,List!$O:$O,"Racecourse/Normal")</f>
        <v>0</v>
      </c>
      <c r="E66">
        <f>COUNTIFS(List!$W:$W,check!E$1,List!$I:$I,check!$A66,List!$M:$M,check!$B66,List!$O:$O,"Racecourse/Normal")</f>
        <v>0</v>
      </c>
      <c r="F66">
        <f>COUNTIFS(List!$W:$W,check!F$1,List!$I:$I,check!$A66,List!$M:$M,check!$B66,List!$O:$O,"Racecourse/Normal")</f>
        <v>11</v>
      </c>
    </row>
    <row r="67" spans="1:6" x14ac:dyDescent="0.25">
      <c r="A67" t="s">
        <v>41</v>
      </c>
      <c r="B67" t="s">
        <v>12</v>
      </c>
      <c r="C67">
        <f>COUNTIFS('2020'!B:B,check!A67,'2020'!C:C,check!B67,'2020'!A:A,"Racecourse/Normal")</f>
        <v>16</v>
      </c>
      <c r="D67">
        <f>COUNTIFS(List!$W:$W,check!D$1,List!$I:$I,check!$A67,List!$M:$M,check!$B67,List!$O:$O,"Racecourse/Normal")</f>
        <v>0</v>
      </c>
      <c r="E67">
        <f>COUNTIFS(List!$W:$W,check!E$1,List!$I:$I,check!$A67,List!$M:$M,check!$B67,List!$O:$O,"Racecourse/Normal")</f>
        <v>0</v>
      </c>
      <c r="F67">
        <f>COUNTIFS(List!$W:$W,check!F$1,List!$I:$I,check!$A67,List!$M:$M,check!$B67,List!$O:$O,"Racecourse/Normal")</f>
        <v>16</v>
      </c>
    </row>
    <row r="68" spans="1:6" x14ac:dyDescent="0.25">
      <c r="A68" t="s">
        <v>38</v>
      </c>
      <c r="B68" t="s">
        <v>12</v>
      </c>
      <c r="C68">
        <f>COUNTIFS('2020'!B:B,check!A68,'2020'!C:C,check!B68,'2020'!A:A,"Racecourse/Normal")</f>
        <v>9</v>
      </c>
      <c r="D68">
        <f>COUNTIFS(List!$W:$W,check!D$1,List!$I:$I,check!$A68,List!$M:$M,check!$B68,List!$O:$O,"Racecourse/Normal")</f>
        <v>0</v>
      </c>
      <c r="E68">
        <f>COUNTIFS(List!$W:$W,check!E$1,List!$I:$I,check!$A68,List!$M:$M,check!$B68,List!$O:$O,"Racecourse/Normal")</f>
        <v>0</v>
      </c>
      <c r="F68">
        <f>COUNTIFS(List!$W:$W,check!F$1,List!$I:$I,check!$A68,List!$M:$M,check!$B68,List!$O:$O,"Racecourse/Normal")</f>
        <v>9</v>
      </c>
    </row>
    <row r="69" spans="1:6" x14ac:dyDescent="0.25">
      <c r="A69" t="s">
        <v>46</v>
      </c>
      <c r="B69" t="s">
        <v>12</v>
      </c>
      <c r="C69">
        <f>COUNTIFS('2020'!B:B,check!A69,'2020'!C:C,check!B69,'2020'!A:A,"Racecourse/Normal")</f>
        <v>20</v>
      </c>
      <c r="D69">
        <f>COUNTIFS(List!$W:$W,check!D$1,List!$I:$I,check!$A69,List!$M:$M,check!$B69,List!$O:$O,"Racecourse/Normal")</f>
        <v>0</v>
      </c>
      <c r="E69">
        <f>COUNTIFS(List!$W:$W,check!E$1,List!$I:$I,check!$A69,List!$M:$M,check!$B69,List!$O:$O,"Racecourse/Normal")</f>
        <v>0</v>
      </c>
      <c r="F69">
        <f>COUNTIFS(List!$W:$W,check!F$1,List!$I:$I,check!$A69,List!$M:$M,check!$B69,List!$O:$O,"Racecourse/Normal")</f>
        <v>18</v>
      </c>
    </row>
    <row r="70" spans="1:6" x14ac:dyDescent="0.25">
      <c r="A70" t="s">
        <v>23</v>
      </c>
      <c r="B70" t="s">
        <v>12</v>
      </c>
      <c r="C70">
        <f>COUNTIFS('2020'!B:B,check!A70,'2020'!C:C,check!B70,'2020'!A:A,"Racecourse/Normal")</f>
        <v>18</v>
      </c>
      <c r="D70">
        <f>COUNTIFS(List!$W:$W,check!D$1,List!$I:$I,check!$A70,List!$M:$M,check!$B70,List!$O:$O,"Racecourse/Normal")</f>
        <v>0</v>
      </c>
      <c r="E70">
        <f>COUNTIFS(List!$W:$W,check!E$1,List!$I:$I,check!$A70,List!$M:$M,check!$B70,List!$O:$O,"Racecourse/Normal")</f>
        <v>0</v>
      </c>
      <c r="F70">
        <f>COUNTIFS(List!$W:$W,check!F$1,List!$I:$I,check!$A70,List!$M:$M,check!$B70,List!$O:$O,"Racecourse/Normal")</f>
        <v>17</v>
      </c>
    </row>
    <row r="71" spans="1:6" x14ac:dyDescent="0.25">
      <c r="A71" t="s">
        <v>66</v>
      </c>
      <c r="B71" t="s">
        <v>12</v>
      </c>
      <c r="C71">
        <f>COUNTIFS('2020'!B:B,check!A71,'2020'!C:C,check!B71,'2020'!A:A,"Racecourse/Normal")</f>
        <v>16</v>
      </c>
      <c r="D71">
        <f>COUNTIFS(List!$W:$W,check!D$1,List!$I:$I,check!$A71,List!$M:$M,check!$B71,List!$O:$O,"Racecourse/Normal")</f>
        <v>0</v>
      </c>
      <c r="E71">
        <f>COUNTIFS(List!$W:$W,check!E$1,List!$I:$I,check!$A71,List!$M:$M,check!$B71,List!$O:$O,"Racecourse/Normal")</f>
        <v>0</v>
      </c>
      <c r="F71">
        <f>COUNTIFS(List!$W:$W,check!F$1,List!$I:$I,check!$A71,List!$M:$M,check!$B71,List!$O:$O,"Racecourse/Normal")</f>
        <v>16</v>
      </c>
    </row>
    <row r="72" spans="1:6" x14ac:dyDescent="0.25">
      <c r="A72" t="s">
        <v>57</v>
      </c>
      <c r="B72" t="s">
        <v>12</v>
      </c>
      <c r="C72">
        <f>COUNTIFS('2020'!B:B,check!A72,'2020'!C:C,check!B72,'2020'!A:A,"Racecourse/Normal")</f>
        <v>12</v>
      </c>
      <c r="D72">
        <f>COUNTIFS(List!$W:$W,check!D$1,List!$I:$I,check!$A72,List!$M:$M,check!$B72,List!$O:$O,"Racecourse/Normal")</f>
        <v>0</v>
      </c>
      <c r="E72">
        <f>COUNTIFS(List!$W:$W,check!E$1,List!$I:$I,check!$A72,List!$M:$M,check!$B72,List!$O:$O,"Racecourse/Normal")</f>
        <v>0</v>
      </c>
      <c r="F72">
        <f>COUNTIFS(List!$W:$W,check!F$1,List!$I:$I,check!$A72,List!$M:$M,check!$B72,List!$O:$O,"Racecourse/Normal")</f>
        <v>12</v>
      </c>
    </row>
    <row r="73" spans="1:6" x14ac:dyDescent="0.25">
      <c r="A73" t="s">
        <v>62</v>
      </c>
      <c r="B73" t="s">
        <v>12</v>
      </c>
      <c r="C73">
        <f>COUNTIFS('2020'!B:B,check!A73,'2020'!C:C,check!B73,'2020'!A:A,"Racecourse/Normal")</f>
        <v>0</v>
      </c>
      <c r="D73">
        <f>COUNTIFS(List!$W:$W,check!D$1,List!$I:$I,check!$A73,List!$M:$M,check!$B73,List!$O:$O,"Racecourse/Normal")</f>
        <v>0</v>
      </c>
      <c r="E73">
        <f>COUNTIFS(List!$W:$W,check!E$1,List!$I:$I,check!$A73,List!$M:$M,check!$B73,List!$O:$O,"Racecourse/Normal")</f>
        <v>0</v>
      </c>
      <c r="F73">
        <f>COUNTIFS(List!$W:$W,check!F$1,List!$I:$I,check!$A73,List!$M:$M,check!$B73,List!$O:$O,"Racecourse/Normal")</f>
        <v>0</v>
      </c>
    </row>
    <row r="74" spans="1:6" x14ac:dyDescent="0.25">
      <c r="A74" t="s">
        <v>60</v>
      </c>
      <c r="B74" t="s">
        <v>12</v>
      </c>
      <c r="C74">
        <f>COUNTIFS('2020'!B:B,check!A74,'2020'!C:C,check!B74,'2020'!A:A,"Racecourse/Normal")</f>
        <v>25</v>
      </c>
      <c r="D74">
        <f>COUNTIFS(List!$W:$W,check!D$1,List!$I:$I,check!$A74,List!$M:$M,check!$B74,List!$O:$O,"Racecourse/Normal")</f>
        <v>0</v>
      </c>
      <c r="E74">
        <f>COUNTIFS(List!$W:$W,check!E$1,List!$I:$I,check!$A74,List!$M:$M,check!$B74,List!$O:$O,"Racecourse/Normal")</f>
        <v>0</v>
      </c>
      <c r="F74">
        <f>COUNTIFS(List!$W:$W,check!F$1,List!$I:$I,check!$A74,List!$M:$M,check!$B74,List!$O:$O,"Racecourse/Normal")</f>
        <v>25</v>
      </c>
    </row>
    <row r="75" spans="1:6" x14ac:dyDescent="0.25">
      <c r="A75" t="s">
        <v>48</v>
      </c>
      <c r="B75" t="s">
        <v>12</v>
      </c>
      <c r="C75">
        <f>COUNTIFS('2020'!B:B,check!A75,'2020'!C:C,check!B75,'2020'!A:A,"Racecourse/Normal")</f>
        <v>17</v>
      </c>
      <c r="D75">
        <f>COUNTIFS(List!$W:$W,check!D$1,List!$I:$I,check!$A75,List!$M:$M,check!$B75,List!$O:$O,"Racecourse/Normal")</f>
        <v>0</v>
      </c>
      <c r="E75">
        <f>COUNTIFS(List!$W:$W,check!E$1,List!$I:$I,check!$A75,List!$M:$M,check!$B75,List!$O:$O,"Racecourse/Normal")</f>
        <v>0</v>
      </c>
      <c r="F75">
        <f>COUNTIFS(List!$W:$W,check!F$1,List!$I:$I,check!$A75,List!$M:$M,check!$B75,List!$O:$O,"Racecourse/Normal")</f>
        <v>17</v>
      </c>
    </row>
    <row r="76" spans="1:6" x14ac:dyDescent="0.25">
      <c r="A76" t="s">
        <v>49</v>
      </c>
      <c r="B76" t="s">
        <v>12</v>
      </c>
      <c r="C76">
        <f>COUNTIFS('2020'!B:B,check!A76,'2020'!C:C,check!B76,'2020'!A:A,"Racecourse/Normal")</f>
        <v>15</v>
      </c>
      <c r="D76">
        <f>COUNTIFS(List!$W:$W,check!D$1,List!$I:$I,check!$A76,List!$M:$M,check!$B76,List!$O:$O,"Racecourse/Normal")</f>
        <v>0</v>
      </c>
      <c r="E76">
        <f>COUNTIFS(List!$W:$W,check!E$1,List!$I:$I,check!$A76,List!$M:$M,check!$B76,List!$O:$O,"Racecourse/Normal")</f>
        <v>0</v>
      </c>
      <c r="F76">
        <f>COUNTIFS(List!$W:$W,check!F$1,List!$I:$I,check!$A76,List!$M:$M,check!$B76,List!$O:$O,"Racecourse/Normal")</f>
        <v>15</v>
      </c>
    </row>
    <row r="77" spans="1:6" x14ac:dyDescent="0.25">
      <c r="A77" t="s">
        <v>39</v>
      </c>
      <c r="B77" t="s">
        <v>12</v>
      </c>
      <c r="C77">
        <f>COUNTIFS('2020'!B:B,check!A77,'2020'!C:C,check!B77,'2020'!A:A,"Racecourse/Normal")</f>
        <v>17</v>
      </c>
      <c r="D77">
        <f>COUNTIFS(List!$W:$W,check!D$1,List!$I:$I,check!$A77,List!$M:$M,check!$B77,List!$O:$O,"Racecourse/Normal")</f>
        <v>0</v>
      </c>
      <c r="E77">
        <f>COUNTIFS(List!$W:$W,check!E$1,List!$I:$I,check!$A77,List!$M:$M,check!$B77,List!$O:$O,"Racecourse/Normal")</f>
        <v>0</v>
      </c>
      <c r="F77">
        <f>COUNTIFS(List!$W:$W,check!F$1,List!$I:$I,check!$A77,List!$M:$M,check!$B77,List!$O:$O,"Racecourse/Normal")</f>
        <v>17</v>
      </c>
    </row>
    <row r="78" spans="1:6" x14ac:dyDescent="0.25">
      <c r="A78" t="s">
        <v>91</v>
      </c>
      <c r="B78" t="s">
        <v>12</v>
      </c>
      <c r="C78">
        <f>COUNTIFS('2020'!B:B,check!A78,'2020'!C:C,check!B78,'2020'!A:A,"Racecourse/Normal")</f>
        <v>20</v>
      </c>
      <c r="D78">
        <f>COUNTIFS(List!$W:$W,check!D$1,List!$I:$I,check!$A78,List!$M:$M,check!$B78,List!$O:$O,"Racecourse/Normal")</f>
        <v>0</v>
      </c>
      <c r="E78">
        <f>COUNTIFS(List!$W:$W,check!E$1,List!$I:$I,check!$A78,List!$M:$M,check!$B78,List!$O:$O,"Racecourse/Normal")</f>
        <v>0</v>
      </c>
      <c r="F78">
        <f>COUNTIFS(List!$W:$W,check!F$1,List!$I:$I,check!$A78,List!$M:$M,check!$B78,List!$O:$O,"Racecourse/Normal")</f>
        <v>20</v>
      </c>
    </row>
    <row r="79" spans="1:6" x14ac:dyDescent="0.25">
      <c r="A79" t="s">
        <v>56</v>
      </c>
      <c r="B79" t="s">
        <v>89</v>
      </c>
      <c r="C79">
        <f>COUNTIFS('2020'!B:B,check!A79,'2020'!C:C,check!B79,'2020'!A:A,"Racecourse/Normal")</f>
        <v>1</v>
      </c>
      <c r="D79">
        <f>COUNTIFS(List!$W:$W,check!D$1,List!$I:$I,check!$A79,List!$M:$M,check!$B79,List!$O:$O,"Racecourse/Normal")</f>
        <v>0</v>
      </c>
      <c r="E79">
        <f>COUNTIFS(List!$W:$W,check!E$1,List!$I:$I,check!$A79,List!$M:$M,check!$B79,List!$O:$O,"Racecourse/Normal")</f>
        <v>0</v>
      </c>
      <c r="F79">
        <f>COUNTIFS(List!$W:$W,check!F$1,List!$I:$I,check!$A79,List!$M:$M,check!$B79,List!$O:$O,"Racecourse/Normal")</f>
        <v>0</v>
      </c>
    </row>
    <row r="80" spans="1:6" x14ac:dyDescent="0.25">
      <c r="C80">
        <f>SUM(C2:C79)</f>
        <v>1258</v>
      </c>
      <c r="D80">
        <f t="shared" ref="D80:E80" si="0">SUM(D2:D79)</f>
        <v>0</v>
      </c>
      <c r="E80">
        <f t="shared" si="0"/>
        <v>0</v>
      </c>
      <c r="F80">
        <f>SUM(F2:F79)</f>
        <v>1257</v>
      </c>
    </row>
  </sheetData>
  <sortState xmlns:xlrd2="http://schemas.microsoft.com/office/spreadsheetml/2017/richdata2" ref="A2:B1259">
    <sortCondition ref="B2:B1259"/>
    <sortCondition ref="A2:A125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I38"/>
  <sheetViews>
    <sheetView workbookViewId="0">
      <selection activeCell="M26" sqref="M26"/>
    </sheetView>
  </sheetViews>
  <sheetFormatPr defaultColWidth="8.85546875"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10">
        <v>2020</v>
      </c>
      <c r="C1" s="19" t="s">
        <v>3</v>
      </c>
      <c r="D1" s="19"/>
      <c r="F1" s="19" t="s">
        <v>4</v>
      </c>
      <c r="G1" s="19"/>
      <c r="I1" s="19" t="s">
        <v>5</v>
      </c>
      <c r="J1" s="19"/>
    </row>
    <row r="2" spans="1:35" x14ac:dyDescent="0.25">
      <c r="C2" s="20" t="s">
        <v>141</v>
      </c>
      <c r="D2" s="20"/>
      <c r="F2" s="20" t="s">
        <v>12</v>
      </c>
      <c r="G2" s="20"/>
      <c r="I2" s="20" t="s">
        <v>141</v>
      </c>
      <c r="J2" s="20"/>
    </row>
    <row r="3" spans="1:35" s="6" customFormat="1" ht="12" hidden="1" x14ac:dyDescent="0.2">
      <c r="B3" s="7">
        <f>("1/1/"&amp;$A$1)*1</f>
        <v>43831</v>
      </c>
      <c r="C3" s="7">
        <f>B3+1</f>
        <v>43832</v>
      </c>
      <c r="D3" s="7">
        <f t="shared" ref="D3:AF3" si="0">C3+1</f>
        <v>43833</v>
      </c>
      <c r="E3" s="7">
        <f t="shared" si="0"/>
        <v>43834</v>
      </c>
      <c r="F3" s="7">
        <f t="shared" si="0"/>
        <v>43835</v>
      </c>
      <c r="G3" s="7">
        <f t="shared" si="0"/>
        <v>43836</v>
      </c>
      <c r="H3" s="7">
        <f t="shared" si="0"/>
        <v>43837</v>
      </c>
      <c r="I3" s="7">
        <f t="shared" si="0"/>
        <v>43838</v>
      </c>
      <c r="J3" s="7">
        <f t="shared" si="0"/>
        <v>43839</v>
      </c>
      <c r="K3" s="7">
        <f t="shared" si="0"/>
        <v>43840</v>
      </c>
      <c r="L3" s="7">
        <f t="shared" si="0"/>
        <v>43841</v>
      </c>
      <c r="M3" s="7">
        <f t="shared" si="0"/>
        <v>43842</v>
      </c>
      <c r="N3" s="7">
        <f t="shared" si="0"/>
        <v>43843</v>
      </c>
      <c r="O3" s="7">
        <f t="shared" si="0"/>
        <v>43844</v>
      </c>
      <c r="P3" s="7">
        <f t="shared" si="0"/>
        <v>43845</v>
      </c>
      <c r="Q3" s="7">
        <f t="shared" si="0"/>
        <v>43846</v>
      </c>
      <c r="R3" s="7">
        <f t="shared" si="0"/>
        <v>43847</v>
      </c>
      <c r="S3" s="7">
        <f t="shared" si="0"/>
        <v>43848</v>
      </c>
      <c r="T3" s="7">
        <f>S3+1</f>
        <v>43849</v>
      </c>
      <c r="U3" s="7">
        <f t="shared" si="0"/>
        <v>43850</v>
      </c>
      <c r="V3" s="7">
        <f t="shared" si="0"/>
        <v>43851</v>
      </c>
      <c r="W3" s="7">
        <f t="shared" si="0"/>
        <v>43852</v>
      </c>
      <c r="X3" s="7">
        <f t="shared" si="0"/>
        <v>43853</v>
      </c>
      <c r="Y3" s="7">
        <f t="shared" si="0"/>
        <v>43854</v>
      </c>
      <c r="Z3" s="7">
        <f t="shared" si="0"/>
        <v>43855</v>
      </c>
      <c r="AA3" s="7">
        <f t="shared" si="0"/>
        <v>43856</v>
      </c>
      <c r="AB3" s="7">
        <f t="shared" si="0"/>
        <v>43857</v>
      </c>
      <c r="AC3" s="7">
        <f t="shared" si="0"/>
        <v>43858</v>
      </c>
      <c r="AD3" s="7">
        <f t="shared" si="0"/>
        <v>43859</v>
      </c>
      <c r="AE3" s="7">
        <f t="shared" si="0"/>
        <v>43860</v>
      </c>
      <c r="AF3" s="7">
        <f t="shared" si="0"/>
        <v>43861</v>
      </c>
      <c r="AG3" s="7"/>
      <c r="AH3" s="7"/>
      <c r="AI3" s="7"/>
    </row>
    <row r="4" spans="1:35" x14ac:dyDescent="0.25">
      <c r="B4" s="8" t="s">
        <v>104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  <c r="J4" s="8" t="s">
        <v>112</v>
      </c>
      <c r="K4" s="8" t="s">
        <v>113</v>
      </c>
      <c r="L4" s="8" t="s">
        <v>114</v>
      </c>
      <c r="M4" s="8" t="s">
        <v>115</v>
      </c>
      <c r="N4" s="8" t="s">
        <v>116</v>
      </c>
      <c r="O4" s="8" t="s">
        <v>117</v>
      </c>
      <c r="P4" s="8" t="s">
        <v>118</v>
      </c>
      <c r="Q4" s="8" t="s">
        <v>119</v>
      </c>
      <c r="R4" s="8" t="s">
        <v>120</v>
      </c>
      <c r="S4" s="8" t="s">
        <v>121</v>
      </c>
      <c r="T4" s="8" t="s">
        <v>122</v>
      </c>
      <c r="U4" s="8" t="s">
        <v>123</v>
      </c>
      <c r="V4" s="8" t="s">
        <v>124</v>
      </c>
      <c r="W4" s="8" t="s">
        <v>125</v>
      </c>
      <c r="X4" s="8" t="s">
        <v>126</v>
      </c>
      <c r="Y4" s="8" t="s">
        <v>127</v>
      </c>
      <c r="Z4" s="8" t="s">
        <v>128</v>
      </c>
      <c r="AA4" s="8" t="s">
        <v>129</v>
      </c>
      <c r="AB4" s="8" t="s">
        <v>130</v>
      </c>
      <c r="AC4" s="8" t="s">
        <v>131</v>
      </c>
      <c r="AD4" s="8" t="s">
        <v>132</v>
      </c>
      <c r="AE4" s="8" t="s">
        <v>133</v>
      </c>
      <c r="AF4" s="8" t="s">
        <v>134</v>
      </c>
    </row>
    <row r="5" spans="1:35" x14ac:dyDescent="0.25">
      <c r="A5" s="2" t="s">
        <v>0</v>
      </c>
      <c r="B5" s="9">
        <f>COUNTIFS(List!$D:$D,$C$2&amp;$F$2&amp;$I$2&amp;B3)</f>
        <v>0</v>
      </c>
      <c r="C5" s="9">
        <f>COUNTIFS(List!$D:$D,$C$2&amp;$F$2&amp;$I$2&amp;C3)</f>
        <v>0</v>
      </c>
      <c r="D5" s="9">
        <f>COUNTIFS(List!$D:$D,$C$2&amp;$F$2&amp;$I$2&amp;D3)</f>
        <v>0</v>
      </c>
      <c r="E5" s="9">
        <f>COUNTIFS(List!$D:$D,$C$2&amp;$F$2&amp;$I$2&amp;E3)</f>
        <v>0</v>
      </c>
      <c r="F5" s="9">
        <f>COUNTIFS(List!$D:$D,$C$2&amp;$F$2&amp;$I$2&amp;F3)</f>
        <v>0</v>
      </c>
      <c r="G5" s="9">
        <f>COUNTIFS(List!$D:$D,$C$2&amp;$F$2&amp;$I$2&amp;G3)</f>
        <v>0</v>
      </c>
      <c r="H5" s="9">
        <f>COUNTIFS(List!$D:$D,$C$2&amp;$F$2&amp;$I$2&amp;H3)</f>
        <v>0</v>
      </c>
      <c r="I5" s="9">
        <f>COUNTIFS(List!$D:$D,$C$2&amp;$F$2&amp;$I$2&amp;I3)</f>
        <v>0</v>
      </c>
      <c r="J5" s="9">
        <f>COUNTIFS(List!$D:$D,$C$2&amp;$F$2&amp;$I$2&amp;J3)</f>
        <v>0</v>
      </c>
      <c r="K5" s="9">
        <f>COUNTIFS(List!$D:$D,$C$2&amp;$F$2&amp;$I$2&amp;K3)</f>
        <v>0</v>
      </c>
      <c r="L5" s="9">
        <f>COUNTIFS(List!$D:$D,$C$2&amp;$F$2&amp;$I$2&amp;L3)</f>
        <v>0</v>
      </c>
      <c r="M5" s="9">
        <f>COUNTIFS(List!$D:$D,$C$2&amp;$F$2&amp;$I$2&amp;M3)</f>
        <v>0</v>
      </c>
      <c r="N5" s="9">
        <f>COUNTIFS(List!$D:$D,$C$2&amp;$F$2&amp;$I$2&amp;N3)</f>
        <v>0</v>
      </c>
      <c r="O5" s="9">
        <f>COUNTIFS(List!$D:$D,$C$2&amp;$F$2&amp;$I$2&amp;O3)</f>
        <v>0</v>
      </c>
      <c r="P5" s="9">
        <f>COUNTIFS(List!$D:$D,$C$2&amp;$F$2&amp;$I$2&amp;P3)</f>
        <v>0</v>
      </c>
      <c r="Q5" s="9">
        <f>COUNTIFS(List!$D:$D,$C$2&amp;$F$2&amp;$I$2&amp;Q3)</f>
        <v>0</v>
      </c>
      <c r="R5" s="9">
        <f>COUNTIFS(List!$D:$D,$C$2&amp;$F$2&amp;$I$2&amp;R3)</f>
        <v>0</v>
      </c>
      <c r="S5" s="9">
        <f>COUNTIFS(List!$D:$D,$C$2&amp;$F$2&amp;$I$2&amp;S3)</f>
        <v>0</v>
      </c>
      <c r="T5" s="9">
        <f>COUNTIFS(List!$D:$D,$C$2&amp;$F$2&amp;$I$2&amp;T3)</f>
        <v>0</v>
      </c>
      <c r="U5" s="9">
        <f>COUNTIFS(List!$D:$D,$C$2&amp;$F$2&amp;$I$2&amp;U3)</f>
        <v>0</v>
      </c>
      <c r="V5" s="9">
        <f>COUNTIFS(List!$D:$D,$C$2&amp;$F$2&amp;$I$2&amp;V3)</f>
        <v>0</v>
      </c>
      <c r="W5" s="9">
        <f>COUNTIFS(List!$D:$D,$C$2&amp;$F$2&amp;$I$2&amp;W3)</f>
        <v>0</v>
      </c>
      <c r="X5" s="9">
        <f>COUNTIFS(List!$D:$D,$C$2&amp;$F$2&amp;$I$2&amp;X3)</f>
        <v>0</v>
      </c>
      <c r="Y5" s="9">
        <f>COUNTIFS(List!$D:$D,$C$2&amp;$F$2&amp;$I$2&amp;Y3)</f>
        <v>0</v>
      </c>
      <c r="Z5" s="9">
        <f>COUNTIFS(List!$D:$D,$C$2&amp;$F$2&amp;$I$2&amp;Z3)</f>
        <v>0</v>
      </c>
      <c r="AA5" s="9">
        <f>COUNTIFS(List!$D:$D,$C$2&amp;$F$2&amp;$I$2&amp;AA3)</f>
        <v>0</v>
      </c>
      <c r="AB5" s="9">
        <f>COUNTIFS(List!$D:$D,$C$2&amp;$F$2&amp;$I$2&amp;AB3)</f>
        <v>0</v>
      </c>
      <c r="AC5" s="9">
        <f>COUNTIFS(List!$D:$D,$C$2&amp;$F$2&amp;$I$2&amp;AC3)</f>
        <v>0</v>
      </c>
      <c r="AD5" s="9">
        <f>COUNTIFS(List!$D:$D,$C$2&amp;$F$2&amp;$I$2&amp;AD3)</f>
        <v>0</v>
      </c>
      <c r="AE5" s="9">
        <f>COUNTIFS(List!$D:$D,$C$2&amp;$F$2&amp;$I$2&amp;AE3)</f>
        <v>0</v>
      </c>
      <c r="AF5" s="9">
        <f>COUNTIFS(List!$D:$D,$C$2&amp;$F$2&amp;$I$2&amp;AF3)</f>
        <v>0</v>
      </c>
    </row>
    <row r="6" spans="1:35" hidden="1" x14ac:dyDescent="0.25">
      <c r="A6" s="2"/>
      <c r="B6" s="7">
        <f>("1/2/"&amp;$A$1)*1</f>
        <v>43862</v>
      </c>
      <c r="C6" s="1">
        <f>B6+1</f>
        <v>43863</v>
      </c>
      <c r="D6" s="1">
        <f t="shared" ref="D6:AC6" si="1">C6+1</f>
        <v>43864</v>
      </c>
      <c r="E6" s="1">
        <f t="shared" si="1"/>
        <v>43865</v>
      </c>
      <c r="F6" s="1">
        <f t="shared" si="1"/>
        <v>43866</v>
      </c>
      <c r="G6" s="1">
        <f t="shared" si="1"/>
        <v>43867</v>
      </c>
      <c r="H6" s="1">
        <f t="shared" si="1"/>
        <v>43868</v>
      </c>
      <c r="I6" s="1">
        <f t="shared" si="1"/>
        <v>43869</v>
      </c>
      <c r="J6" s="1">
        <f t="shared" si="1"/>
        <v>43870</v>
      </c>
      <c r="K6" s="1">
        <f t="shared" si="1"/>
        <v>43871</v>
      </c>
      <c r="L6" s="1">
        <f t="shared" si="1"/>
        <v>43872</v>
      </c>
      <c r="M6" s="1">
        <f t="shared" si="1"/>
        <v>43873</v>
      </c>
      <c r="N6" s="1">
        <f t="shared" si="1"/>
        <v>43874</v>
      </c>
      <c r="O6" s="1">
        <f t="shared" si="1"/>
        <v>43875</v>
      </c>
      <c r="P6" s="1">
        <f t="shared" si="1"/>
        <v>43876</v>
      </c>
      <c r="Q6" s="1">
        <f t="shared" si="1"/>
        <v>43877</v>
      </c>
      <c r="R6" s="1">
        <f t="shared" si="1"/>
        <v>43878</v>
      </c>
      <c r="S6" s="1">
        <f t="shared" si="1"/>
        <v>43879</v>
      </c>
      <c r="T6" s="1">
        <f t="shared" si="1"/>
        <v>43880</v>
      </c>
      <c r="U6" s="1">
        <f t="shared" si="1"/>
        <v>43881</v>
      </c>
      <c r="V6" s="1">
        <f t="shared" si="1"/>
        <v>43882</v>
      </c>
      <c r="W6" s="1">
        <f t="shared" si="1"/>
        <v>43883</v>
      </c>
      <c r="X6" s="1">
        <f t="shared" si="1"/>
        <v>43884</v>
      </c>
      <c r="Y6" s="1">
        <f t="shared" si="1"/>
        <v>43885</v>
      </c>
      <c r="Z6" s="1">
        <f t="shared" si="1"/>
        <v>43886</v>
      </c>
      <c r="AA6" s="1">
        <f t="shared" si="1"/>
        <v>43887</v>
      </c>
      <c r="AB6" s="1">
        <f t="shared" si="1"/>
        <v>43888</v>
      </c>
      <c r="AC6" s="1">
        <f t="shared" si="1"/>
        <v>43889</v>
      </c>
    </row>
    <row r="7" spans="1:35" x14ac:dyDescent="0.25">
      <c r="A7" s="4"/>
      <c r="B7" s="8" t="s">
        <v>104</v>
      </c>
      <c r="C7" s="8" t="s">
        <v>105</v>
      </c>
      <c r="D7" s="8" t="s">
        <v>106</v>
      </c>
      <c r="E7" s="8" t="s">
        <v>107</v>
      </c>
      <c r="F7" s="8" t="s">
        <v>108</v>
      </c>
      <c r="G7" s="8" t="s">
        <v>109</v>
      </c>
      <c r="H7" s="8" t="s">
        <v>110</v>
      </c>
      <c r="I7" s="8" t="s">
        <v>111</v>
      </c>
      <c r="J7" s="8" t="s">
        <v>112</v>
      </c>
      <c r="K7" s="8" t="s">
        <v>113</v>
      </c>
      <c r="L7" s="8" t="s">
        <v>114</v>
      </c>
      <c r="M7" s="8" t="s">
        <v>115</v>
      </c>
      <c r="N7" s="8" t="s">
        <v>116</v>
      </c>
      <c r="O7" s="8" t="s">
        <v>117</v>
      </c>
      <c r="P7" s="8" t="s">
        <v>118</v>
      </c>
      <c r="Q7" s="8" t="s">
        <v>119</v>
      </c>
      <c r="R7" s="8" t="s">
        <v>120</v>
      </c>
      <c r="S7" s="8" t="s">
        <v>121</v>
      </c>
      <c r="T7" s="8" t="s">
        <v>122</v>
      </c>
      <c r="U7" s="8" t="s">
        <v>123</v>
      </c>
      <c r="V7" s="8" t="s">
        <v>124</v>
      </c>
      <c r="W7" s="8" t="s">
        <v>125</v>
      </c>
      <c r="X7" s="8" t="s">
        <v>126</v>
      </c>
      <c r="Y7" s="8" t="s">
        <v>127</v>
      </c>
      <c r="Z7" s="8" t="s">
        <v>128</v>
      </c>
      <c r="AA7" s="8" t="s">
        <v>129</v>
      </c>
      <c r="AB7" s="8" t="s">
        <v>130</v>
      </c>
      <c r="AC7" s="8" t="s">
        <v>131</v>
      </c>
    </row>
    <row r="8" spans="1:35" x14ac:dyDescent="0.25">
      <c r="A8" s="2" t="s">
        <v>93</v>
      </c>
      <c r="B8" s="9">
        <f>COUNTIFS(List!$D:$D,$C$2&amp;$F$2&amp;$I$2&amp;B6)</f>
        <v>0</v>
      </c>
      <c r="C8" s="9">
        <f>COUNTIFS(List!$D:$D,$C$2&amp;$F$2&amp;$I$2&amp;C6)</f>
        <v>0</v>
      </c>
      <c r="D8" s="9">
        <f>COUNTIFS(List!$D:$D,$C$2&amp;$F$2&amp;$I$2&amp;D6)</f>
        <v>0</v>
      </c>
      <c r="E8" s="9">
        <f>COUNTIFS(List!$D:$D,$C$2&amp;$F$2&amp;$I$2&amp;E6)</f>
        <v>0</v>
      </c>
      <c r="F8" s="9">
        <f>COUNTIFS(List!$D:$D,$C$2&amp;$F$2&amp;$I$2&amp;F6)</f>
        <v>0</v>
      </c>
      <c r="G8" s="9">
        <f>COUNTIFS(List!$D:$D,$C$2&amp;$F$2&amp;$I$2&amp;G6)</f>
        <v>0</v>
      </c>
      <c r="H8" s="9">
        <f>COUNTIFS(List!$D:$D,$C$2&amp;$F$2&amp;$I$2&amp;H6)</f>
        <v>0</v>
      </c>
      <c r="I8" s="9">
        <f>COUNTIFS(List!$D:$D,$C$2&amp;$F$2&amp;$I$2&amp;I6)</f>
        <v>0</v>
      </c>
      <c r="J8" s="9">
        <f>COUNTIFS(List!$D:$D,$C$2&amp;$F$2&amp;$I$2&amp;J6)</f>
        <v>0</v>
      </c>
      <c r="K8" s="9">
        <f>COUNTIFS(List!$D:$D,$C$2&amp;$F$2&amp;$I$2&amp;K6)</f>
        <v>0</v>
      </c>
      <c r="L8" s="9">
        <f>COUNTIFS(List!$D:$D,$C$2&amp;$F$2&amp;$I$2&amp;L6)</f>
        <v>0</v>
      </c>
      <c r="M8" s="9">
        <f>COUNTIFS(List!$D:$D,$C$2&amp;$F$2&amp;$I$2&amp;M6)</f>
        <v>0</v>
      </c>
      <c r="N8" s="9">
        <f>COUNTIFS(List!$D:$D,$C$2&amp;$F$2&amp;$I$2&amp;N6)</f>
        <v>0</v>
      </c>
      <c r="O8" s="9">
        <f>COUNTIFS(List!$D:$D,$C$2&amp;$F$2&amp;$I$2&amp;O6)</f>
        <v>0</v>
      </c>
      <c r="P8" s="9">
        <f>COUNTIFS(List!$D:$D,$C$2&amp;$F$2&amp;$I$2&amp;P6)</f>
        <v>0</v>
      </c>
      <c r="Q8" s="9">
        <f>COUNTIFS(List!$D:$D,$C$2&amp;$F$2&amp;$I$2&amp;Q6)</f>
        <v>0</v>
      </c>
      <c r="R8" s="9">
        <f>COUNTIFS(List!$D:$D,$C$2&amp;$F$2&amp;$I$2&amp;R6)</f>
        <v>0</v>
      </c>
      <c r="S8" s="9">
        <f>COUNTIFS(List!$D:$D,$C$2&amp;$F$2&amp;$I$2&amp;S6)</f>
        <v>0</v>
      </c>
      <c r="T8" s="9">
        <f>COUNTIFS(List!$D:$D,$C$2&amp;$F$2&amp;$I$2&amp;T6)</f>
        <v>0</v>
      </c>
      <c r="U8" s="9">
        <f>COUNTIFS(List!$D:$D,$C$2&amp;$F$2&amp;$I$2&amp;U6)</f>
        <v>0</v>
      </c>
      <c r="V8" s="9">
        <f>COUNTIFS(List!$D:$D,$C$2&amp;$F$2&amp;$I$2&amp;V6)</f>
        <v>0</v>
      </c>
      <c r="W8" s="9">
        <f>COUNTIFS(List!$D:$D,$C$2&amp;$F$2&amp;$I$2&amp;W6)</f>
        <v>0</v>
      </c>
      <c r="X8" s="9">
        <f>COUNTIFS(List!$D:$D,$C$2&amp;$F$2&amp;$I$2&amp;X6)</f>
        <v>0</v>
      </c>
      <c r="Y8" s="9">
        <f>COUNTIFS(List!$D:$D,$C$2&amp;$F$2&amp;$I$2&amp;Y6)</f>
        <v>0</v>
      </c>
      <c r="Z8" s="9">
        <f>COUNTIFS(List!$D:$D,$C$2&amp;$F$2&amp;$I$2&amp;Z6)</f>
        <v>0</v>
      </c>
      <c r="AA8" s="9">
        <f>COUNTIFS(List!$D:$D,$C$2&amp;$F$2&amp;$I$2&amp;AA6)</f>
        <v>0</v>
      </c>
      <c r="AB8" s="9">
        <f>COUNTIFS(List!$D:$D,$C$2&amp;$F$2&amp;$I$2&amp;AB6)</f>
        <v>0</v>
      </c>
      <c r="AC8" s="9">
        <f>COUNTIFS(List!$D:$D,$C$2&amp;$F$2&amp;$I$2&amp;AC6)</f>
        <v>0</v>
      </c>
    </row>
    <row r="9" spans="1:35" hidden="1" x14ac:dyDescent="0.25">
      <c r="A9" s="2"/>
      <c r="B9" s="7">
        <f>("1/3/"&amp;$A$1)*1</f>
        <v>43891</v>
      </c>
      <c r="C9" s="1">
        <f>B9+1</f>
        <v>43892</v>
      </c>
      <c r="D9" s="1">
        <f t="shared" ref="D9:AF9" si="2">C9+1</f>
        <v>43893</v>
      </c>
      <c r="E9" s="1">
        <f t="shared" si="2"/>
        <v>43894</v>
      </c>
      <c r="F9" s="1">
        <f t="shared" si="2"/>
        <v>43895</v>
      </c>
      <c r="G9" s="1">
        <f t="shared" si="2"/>
        <v>43896</v>
      </c>
      <c r="H9" s="1">
        <f t="shared" si="2"/>
        <v>43897</v>
      </c>
      <c r="I9" s="1">
        <f t="shared" si="2"/>
        <v>43898</v>
      </c>
      <c r="J9" s="1">
        <f t="shared" si="2"/>
        <v>43899</v>
      </c>
      <c r="K9" s="1">
        <f t="shared" si="2"/>
        <v>43900</v>
      </c>
      <c r="L9" s="1">
        <f t="shared" si="2"/>
        <v>43901</v>
      </c>
      <c r="M9" s="1">
        <f t="shared" si="2"/>
        <v>43902</v>
      </c>
      <c r="N9" s="1">
        <f t="shared" si="2"/>
        <v>43903</v>
      </c>
      <c r="O9" s="1">
        <f t="shared" si="2"/>
        <v>43904</v>
      </c>
      <c r="P9" s="1">
        <f t="shared" si="2"/>
        <v>43905</v>
      </c>
      <c r="Q9" s="1">
        <f t="shared" si="2"/>
        <v>43906</v>
      </c>
      <c r="R9" s="1">
        <f t="shared" si="2"/>
        <v>43907</v>
      </c>
      <c r="S9" s="1">
        <f t="shared" si="2"/>
        <v>43908</v>
      </c>
      <c r="T9" s="1">
        <f t="shared" si="2"/>
        <v>43909</v>
      </c>
      <c r="U9" s="1">
        <f t="shared" si="2"/>
        <v>43910</v>
      </c>
      <c r="V9" s="1">
        <f t="shared" si="2"/>
        <v>43911</v>
      </c>
      <c r="W9" s="1">
        <f t="shared" si="2"/>
        <v>43912</v>
      </c>
      <c r="X9" s="1">
        <f t="shared" si="2"/>
        <v>43913</v>
      </c>
      <c r="Y9" s="1">
        <f t="shared" si="2"/>
        <v>43914</v>
      </c>
      <c r="Z9" s="1">
        <f t="shared" si="2"/>
        <v>43915</v>
      </c>
      <c r="AA9" s="1">
        <f t="shared" si="2"/>
        <v>43916</v>
      </c>
      <c r="AB9" s="1">
        <f t="shared" si="2"/>
        <v>43917</v>
      </c>
      <c r="AC9" s="1">
        <f t="shared" si="2"/>
        <v>43918</v>
      </c>
      <c r="AD9" s="1">
        <f t="shared" si="2"/>
        <v>43919</v>
      </c>
      <c r="AE9" s="1">
        <f t="shared" si="2"/>
        <v>43920</v>
      </c>
      <c r="AF9" s="1">
        <f t="shared" si="2"/>
        <v>43921</v>
      </c>
    </row>
    <row r="10" spans="1:35" x14ac:dyDescent="0.25">
      <c r="A10" s="4"/>
      <c r="B10" s="8" t="s">
        <v>104</v>
      </c>
      <c r="C10" s="8" t="s">
        <v>105</v>
      </c>
      <c r="D10" s="8" t="s">
        <v>106</v>
      </c>
      <c r="E10" s="8" t="s">
        <v>107</v>
      </c>
      <c r="F10" s="8" t="s">
        <v>108</v>
      </c>
      <c r="G10" s="8" t="s">
        <v>109</v>
      </c>
      <c r="H10" s="8" t="s">
        <v>110</v>
      </c>
      <c r="I10" s="8" t="s">
        <v>111</v>
      </c>
      <c r="J10" s="8" t="s">
        <v>112</v>
      </c>
      <c r="K10" s="8" t="s">
        <v>113</v>
      </c>
      <c r="L10" s="8" t="s">
        <v>114</v>
      </c>
      <c r="M10" s="8" t="s">
        <v>115</v>
      </c>
      <c r="N10" s="8" t="s">
        <v>116</v>
      </c>
      <c r="O10" s="8" t="s">
        <v>117</v>
      </c>
      <c r="P10" s="8" t="s">
        <v>118</v>
      </c>
      <c r="Q10" s="8" t="s">
        <v>119</v>
      </c>
      <c r="R10" s="8" t="s">
        <v>120</v>
      </c>
      <c r="S10" s="8" t="s">
        <v>121</v>
      </c>
      <c r="T10" s="8" t="s">
        <v>122</v>
      </c>
      <c r="U10" s="8" t="s">
        <v>123</v>
      </c>
      <c r="V10" s="8" t="s">
        <v>124</v>
      </c>
      <c r="W10" s="8" t="s">
        <v>125</v>
      </c>
      <c r="X10" s="8" t="s">
        <v>126</v>
      </c>
      <c r="Y10" s="8" t="s">
        <v>127</v>
      </c>
      <c r="Z10" s="8" t="s">
        <v>128</v>
      </c>
      <c r="AA10" s="8" t="s">
        <v>129</v>
      </c>
      <c r="AB10" s="8" t="s">
        <v>130</v>
      </c>
      <c r="AC10" s="8" t="s">
        <v>131</v>
      </c>
      <c r="AD10" s="8" t="s">
        <v>132</v>
      </c>
      <c r="AE10" s="8" t="s">
        <v>133</v>
      </c>
      <c r="AF10" s="8" t="s">
        <v>134</v>
      </c>
    </row>
    <row r="11" spans="1:35" x14ac:dyDescent="0.25">
      <c r="A11" s="2" t="s">
        <v>94</v>
      </c>
      <c r="B11" s="9">
        <f>COUNTIFS(List!$D:$D,$C$2&amp;$F$2&amp;$I$2&amp;B9)</f>
        <v>0</v>
      </c>
      <c r="C11" s="9">
        <f>COUNTIFS(List!$D:$D,$C$2&amp;$F$2&amp;$I$2&amp;C9)</f>
        <v>0</v>
      </c>
      <c r="D11" s="9">
        <f>COUNTIFS(List!$D:$D,$C$2&amp;$F$2&amp;$I$2&amp;D9)</f>
        <v>0</v>
      </c>
      <c r="E11" s="9">
        <f>COUNTIFS(List!$D:$D,$C$2&amp;$F$2&amp;$I$2&amp;E9)</f>
        <v>0</v>
      </c>
      <c r="F11" s="9">
        <f>COUNTIFS(List!$D:$D,$C$2&amp;$F$2&amp;$I$2&amp;F9)</f>
        <v>0</v>
      </c>
      <c r="G11" s="9">
        <f>COUNTIFS(List!$D:$D,$C$2&amp;$F$2&amp;$I$2&amp;G9)</f>
        <v>0</v>
      </c>
      <c r="H11" s="9">
        <f>COUNTIFS(List!$D:$D,$C$2&amp;$F$2&amp;$I$2&amp;H9)</f>
        <v>0</v>
      </c>
      <c r="I11" s="9">
        <f>COUNTIFS(List!$D:$D,$C$2&amp;$F$2&amp;$I$2&amp;I9)</f>
        <v>0</v>
      </c>
      <c r="J11" s="9">
        <f>COUNTIFS(List!$D:$D,$C$2&amp;$F$2&amp;$I$2&amp;J9)</f>
        <v>0</v>
      </c>
      <c r="K11" s="9">
        <f>COUNTIFS(List!$D:$D,$C$2&amp;$F$2&amp;$I$2&amp;K9)</f>
        <v>0</v>
      </c>
      <c r="L11" s="9">
        <f>COUNTIFS(List!$D:$D,$C$2&amp;$F$2&amp;$I$2&amp;L9)</f>
        <v>0</v>
      </c>
      <c r="M11" s="9">
        <f>COUNTIFS(List!$D:$D,$C$2&amp;$F$2&amp;$I$2&amp;M9)</f>
        <v>0</v>
      </c>
      <c r="N11" s="9">
        <f>COUNTIFS(List!$D:$D,$C$2&amp;$F$2&amp;$I$2&amp;N9)</f>
        <v>0</v>
      </c>
      <c r="O11" s="9">
        <f>COUNTIFS(List!$D:$D,$C$2&amp;$F$2&amp;$I$2&amp;O9)</f>
        <v>0</v>
      </c>
      <c r="P11" s="9">
        <f>COUNTIFS(List!$D:$D,$C$2&amp;$F$2&amp;$I$2&amp;P9)</f>
        <v>0</v>
      </c>
      <c r="Q11" s="9">
        <f>COUNTIFS(List!$D:$D,$C$2&amp;$F$2&amp;$I$2&amp;Q9)</f>
        <v>0</v>
      </c>
      <c r="R11" s="9">
        <f>COUNTIFS(List!$D:$D,$C$2&amp;$F$2&amp;$I$2&amp;R9)</f>
        <v>0</v>
      </c>
      <c r="S11" s="9">
        <f>COUNTIFS(List!$D:$D,$C$2&amp;$F$2&amp;$I$2&amp;S9)</f>
        <v>0</v>
      </c>
      <c r="T11" s="9">
        <f>COUNTIFS(List!$D:$D,$C$2&amp;$F$2&amp;$I$2&amp;T9)</f>
        <v>0</v>
      </c>
      <c r="U11" s="9">
        <f>COUNTIFS(List!$D:$D,$C$2&amp;$F$2&amp;$I$2&amp;U9)</f>
        <v>0</v>
      </c>
      <c r="V11" s="9">
        <f>COUNTIFS(List!$D:$D,$C$2&amp;$F$2&amp;$I$2&amp;V9)</f>
        <v>0</v>
      </c>
      <c r="W11" s="9">
        <f>COUNTIFS(List!$D:$D,$C$2&amp;$F$2&amp;$I$2&amp;W9)</f>
        <v>0</v>
      </c>
      <c r="X11" s="9">
        <f>COUNTIFS(List!$D:$D,$C$2&amp;$F$2&amp;$I$2&amp;X9)</f>
        <v>0</v>
      </c>
      <c r="Y11" s="9">
        <f>COUNTIFS(List!$D:$D,$C$2&amp;$F$2&amp;$I$2&amp;Y9)</f>
        <v>0</v>
      </c>
      <c r="Z11" s="9">
        <f>COUNTIFS(List!$D:$D,$C$2&amp;$F$2&amp;$I$2&amp;Z9)</f>
        <v>0</v>
      </c>
      <c r="AA11" s="9">
        <f>COUNTIFS(List!$D:$D,$C$2&amp;$F$2&amp;$I$2&amp;AA9)</f>
        <v>0</v>
      </c>
      <c r="AB11" s="9">
        <f>COUNTIFS(List!$D:$D,$C$2&amp;$F$2&amp;$I$2&amp;AB9)</f>
        <v>0</v>
      </c>
      <c r="AC11" s="9">
        <f>COUNTIFS(List!$D:$D,$C$2&amp;$F$2&amp;$I$2&amp;AC9)</f>
        <v>0</v>
      </c>
      <c r="AD11" s="9">
        <f>COUNTIFS(List!$D:$D,$C$2&amp;$F$2&amp;$I$2&amp;AD9)</f>
        <v>0</v>
      </c>
      <c r="AE11" s="9">
        <f>COUNTIFS(List!$D:$D,$C$2&amp;$F$2&amp;$I$2&amp;AE9)</f>
        <v>0</v>
      </c>
      <c r="AF11" s="9">
        <f>COUNTIFS(List!$D:$D,$C$2&amp;$F$2&amp;$I$2&amp;AF9)</f>
        <v>0</v>
      </c>
    </row>
    <row r="12" spans="1:35" hidden="1" x14ac:dyDescent="0.25">
      <c r="A12" s="2"/>
      <c r="B12" s="7">
        <f>("1/4/"&amp;$A$1)*1</f>
        <v>43922</v>
      </c>
      <c r="C12" s="1">
        <f>B12+1</f>
        <v>43923</v>
      </c>
      <c r="D12" s="1">
        <f t="shared" ref="D12:AE12" si="3">C12+1</f>
        <v>43924</v>
      </c>
      <c r="E12" s="1">
        <f t="shared" si="3"/>
        <v>43925</v>
      </c>
      <c r="F12" s="1">
        <f t="shared" si="3"/>
        <v>43926</v>
      </c>
      <c r="G12" s="1">
        <f t="shared" si="3"/>
        <v>43927</v>
      </c>
      <c r="H12" s="1">
        <f t="shared" si="3"/>
        <v>43928</v>
      </c>
      <c r="I12" s="1">
        <f t="shared" si="3"/>
        <v>43929</v>
      </c>
      <c r="J12" s="1">
        <f t="shared" si="3"/>
        <v>43930</v>
      </c>
      <c r="K12" s="1">
        <f t="shared" si="3"/>
        <v>43931</v>
      </c>
      <c r="L12" s="1">
        <f t="shared" si="3"/>
        <v>43932</v>
      </c>
      <c r="M12" s="1">
        <f t="shared" si="3"/>
        <v>43933</v>
      </c>
      <c r="N12" s="1">
        <f t="shared" si="3"/>
        <v>43934</v>
      </c>
      <c r="O12" s="1">
        <f t="shared" si="3"/>
        <v>43935</v>
      </c>
      <c r="P12" s="1">
        <f t="shared" si="3"/>
        <v>43936</v>
      </c>
      <c r="Q12" s="1">
        <f t="shared" si="3"/>
        <v>43937</v>
      </c>
      <c r="R12" s="1">
        <f t="shared" si="3"/>
        <v>43938</v>
      </c>
      <c r="S12" s="1">
        <f t="shared" si="3"/>
        <v>43939</v>
      </c>
      <c r="T12" s="1">
        <f t="shared" si="3"/>
        <v>43940</v>
      </c>
      <c r="U12" s="1">
        <f t="shared" si="3"/>
        <v>43941</v>
      </c>
      <c r="V12" s="1">
        <f t="shared" si="3"/>
        <v>43942</v>
      </c>
      <c r="W12" s="1">
        <f t="shared" si="3"/>
        <v>43943</v>
      </c>
      <c r="X12" s="1">
        <f t="shared" si="3"/>
        <v>43944</v>
      </c>
      <c r="Y12" s="1">
        <f t="shared" si="3"/>
        <v>43945</v>
      </c>
      <c r="Z12" s="1">
        <f t="shared" si="3"/>
        <v>43946</v>
      </c>
      <c r="AA12" s="1">
        <f t="shared" si="3"/>
        <v>43947</v>
      </c>
      <c r="AB12" s="1">
        <f t="shared" si="3"/>
        <v>43948</v>
      </c>
      <c r="AC12" s="1">
        <f t="shared" si="3"/>
        <v>43949</v>
      </c>
      <c r="AD12" s="1">
        <f t="shared" si="3"/>
        <v>43950</v>
      </c>
      <c r="AE12" s="1">
        <f t="shared" si="3"/>
        <v>43951</v>
      </c>
    </row>
    <row r="13" spans="1:35" x14ac:dyDescent="0.25">
      <c r="A13" s="4"/>
      <c r="B13" s="8" t="s">
        <v>104</v>
      </c>
      <c r="C13" s="8" t="s">
        <v>105</v>
      </c>
      <c r="D13" s="8" t="s">
        <v>106</v>
      </c>
      <c r="E13" s="8" t="s">
        <v>107</v>
      </c>
      <c r="F13" s="8" t="s">
        <v>108</v>
      </c>
      <c r="G13" s="8" t="s">
        <v>109</v>
      </c>
      <c r="H13" s="8" t="s">
        <v>110</v>
      </c>
      <c r="I13" s="8" t="s">
        <v>111</v>
      </c>
      <c r="J13" s="8" t="s">
        <v>112</v>
      </c>
      <c r="K13" s="8" t="s">
        <v>113</v>
      </c>
      <c r="L13" s="8" t="s">
        <v>114</v>
      </c>
      <c r="M13" s="8" t="s">
        <v>115</v>
      </c>
      <c r="N13" s="8" t="s">
        <v>116</v>
      </c>
      <c r="O13" s="8" t="s">
        <v>117</v>
      </c>
      <c r="P13" s="8" t="s">
        <v>118</v>
      </c>
      <c r="Q13" s="8" t="s">
        <v>119</v>
      </c>
      <c r="R13" s="8" t="s">
        <v>120</v>
      </c>
      <c r="S13" s="8" t="s">
        <v>121</v>
      </c>
      <c r="T13" s="8" t="s">
        <v>122</v>
      </c>
      <c r="U13" s="8" t="s">
        <v>123</v>
      </c>
      <c r="V13" s="8" t="s">
        <v>124</v>
      </c>
      <c r="W13" s="8" t="s">
        <v>125</v>
      </c>
      <c r="X13" s="8" t="s">
        <v>126</v>
      </c>
      <c r="Y13" s="8" t="s">
        <v>127</v>
      </c>
      <c r="Z13" s="8" t="s">
        <v>128</v>
      </c>
      <c r="AA13" s="8" t="s">
        <v>129</v>
      </c>
      <c r="AB13" s="8" t="s">
        <v>130</v>
      </c>
      <c r="AC13" s="8" t="s">
        <v>131</v>
      </c>
      <c r="AD13" s="8" t="s">
        <v>132</v>
      </c>
      <c r="AE13" s="8" t="s">
        <v>133</v>
      </c>
    </row>
    <row r="14" spans="1:35" x14ac:dyDescent="0.25">
      <c r="A14" s="2" t="s">
        <v>95</v>
      </c>
      <c r="B14" s="9">
        <f>COUNTIFS(List!$D:$D,$C$2&amp;$F$2&amp;$I$2&amp;B12)</f>
        <v>0</v>
      </c>
      <c r="C14" s="9">
        <f>COUNTIFS(List!$D:$D,$C$2&amp;$F$2&amp;$I$2&amp;C12)</f>
        <v>0</v>
      </c>
      <c r="D14" s="9">
        <f>COUNTIFS(List!$D:$D,$C$2&amp;$F$2&amp;$I$2&amp;D12)</f>
        <v>0</v>
      </c>
      <c r="E14" s="9">
        <f>COUNTIFS(List!$D:$D,$C$2&amp;$F$2&amp;$I$2&amp;E12)</f>
        <v>0</v>
      </c>
      <c r="F14" s="9">
        <f>COUNTIFS(List!$D:$D,$C$2&amp;$F$2&amp;$I$2&amp;F12)</f>
        <v>0</v>
      </c>
      <c r="G14" s="9">
        <f>COUNTIFS(List!$D:$D,$C$2&amp;$F$2&amp;$I$2&amp;G12)</f>
        <v>0</v>
      </c>
      <c r="H14" s="9">
        <f>COUNTIFS(List!$D:$D,$C$2&amp;$F$2&amp;$I$2&amp;H12)</f>
        <v>0</v>
      </c>
      <c r="I14" s="9">
        <f>COUNTIFS(List!$D:$D,$C$2&amp;$F$2&amp;$I$2&amp;I12)</f>
        <v>0</v>
      </c>
      <c r="J14" s="9">
        <f>COUNTIFS(List!$D:$D,$C$2&amp;$F$2&amp;$I$2&amp;J12)</f>
        <v>0</v>
      </c>
      <c r="K14" s="9">
        <f>COUNTIFS(List!$D:$D,$C$2&amp;$F$2&amp;$I$2&amp;K12)</f>
        <v>0</v>
      </c>
      <c r="L14" s="9">
        <f>COUNTIFS(List!$D:$D,$C$2&amp;$F$2&amp;$I$2&amp;L12)</f>
        <v>0</v>
      </c>
      <c r="M14" s="9">
        <f>COUNTIFS(List!$D:$D,$C$2&amp;$F$2&amp;$I$2&amp;M12)</f>
        <v>0</v>
      </c>
      <c r="N14" s="9">
        <f>COUNTIFS(List!$D:$D,$C$2&amp;$F$2&amp;$I$2&amp;N12)</f>
        <v>0</v>
      </c>
      <c r="O14" s="9">
        <f>COUNTIFS(List!$D:$D,$C$2&amp;$F$2&amp;$I$2&amp;O12)</f>
        <v>0</v>
      </c>
      <c r="P14" s="9">
        <f>COUNTIFS(List!$D:$D,$C$2&amp;$F$2&amp;$I$2&amp;P12)</f>
        <v>0</v>
      </c>
      <c r="Q14" s="9">
        <f>COUNTIFS(List!$D:$D,$C$2&amp;$F$2&amp;$I$2&amp;Q12)</f>
        <v>0</v>
      </c>
      <c r="R14" s="9">
        <f>COUNTIFS(List!$D:$D,$C$2&amp;$F$2&amp;$I$2&amp;R12)</f>
        <v>0</v>
      </c>
      <c r="S14" s="9">
        <f>COUNTIFS(List!$D:$D,$C$2&amp;$F$2&amp;$I$2&amp;S12)</f>
        <v>0</v>
      </c>
      <c r="T14" s="9">
        <f>COUNTIFS(List!$D:$D,$C$2&amp;$F$2&amp;$I$2&amp;T12)</f>
        <v>0</v>
      </c>
      <c r="U14" s="9">
        <f>COUNTIFS(List!$D:$D,$C$2&amp;$F$2&amp;$I$2&amp;U12)</f>
        <v>0</v>
      </c>
      <c r="V14" s="9">
        <f>COUNTIFS(List!$D:$D,$C$2&amp;$F$2&amp;$I$2&amp;V12)</f>
        <v>0</v>
      </c>
      <c r="W14" s="9">
        <f>COUNTIFS(List!$D:$D,$C$2&amp;$F$2&amp;$I$2&amp;W12)</f>
        <v>0</v>
      </c>
      <c r="X14" s="9">
        <f>COUNTIFS(List!$D:$D,$C$2&amp;$F$2&amp;$I$2&amp;X12)</f>
        <v>0</v>
      </c>
      <c r="Y14" s="9">
        <f>COUNTIFS(List!$D:$D,$C$2&amp;$F$2&amp;$I$2&amp;Y12)</f>
        <v>0</v>
      </c>
      <c r="Z14" s="9">
        <f>COUNTIFS(List!$D:$D,$C$2&amp;$F$2&amp;$I$2&amp;Z12)</f>
        <v>0</v>
      </c>
      <c r="AA14" s="9">
        <f>COUNTIFS(List!$D:$D,$C$2&amp;$F$2&amp;$I$2&amp;AA12)</f>
        <v>0</v>
      </c>
      <c r="AB14" s="9">
        <f>COUNTIFS(List!$D:$D,$C$2&amp;$F$2&amp;$I$2&amp;AB12)</f>
        <v>0</v>
      </c>
      <c r="AC14" s="9">
        <f>COUNTIFS(List!$D:$D,$C$2&amp;$F$2&amp;$I$2&amp;AC12)</f>
        <v>0</v>
      </c>
      <c r="AD14" s="9">
        <f>COUNTIFS(List!$D:$D,$C$2&amp;$F$2&amp;$I$2&amp;AD12)</f>
        <v>0</v>
      </c>
      <c r="AE14" s="9">
        <f>COUNTIFS(List!$D:$D,$C$2&amp;$F$2&amp;$I$2&amp;AE12)</f>
        <v>0</v>
      </c>
    </row>
    <row r="15" spans="1:35" hidden="1" x14ac:dyDescent="0.25">
      <c r="A15" s="2"/>
      <c r="B15" s="7">
        <f>("1/5/"&amp;$A$1)*1</f>
        <v>43952</v>
      </c>
      <c r="C15" s="1">
        <f>B15+1</f>
        <v>43953</v>
      </c>
      <c r="D15" s="1">
        <f t="shared" ref="D15:AF15" si="4">C15+1</f>
        <v>43954</v>
      </c>
      <c r="E15" s="1">
        <f t="shared" si="4"/>
        <v>43955</v>
      </c>
      <c r="F15" s="1">
        <f t="shared" si="4"/>
        <v>43956</v>
      </c>
      <c r="G15" s="1">
        <f t="shared" si="4"/>
        <v>43957</v>
      </c>
      <c r="H15" s="1">
        <f t="shared" si="4"/>
        <v>43958</v>
      </c>
      <c r="I15" s="1">
        <f t="shared" si="4"/>
        <v>43959</v>
      </c>
      <c r="J15" s="1">
        <f t="shared" si="4"/>
        <v>43960</v>
      </c>
      <c r="K15" s="1">
        <f t="shared" si="4"/>
        <v>43961</v>
      </c>
      <c r="L15" s="1">
        <f t="shared" si="4"/>
        <v>43962</v>
      </c>
      <c r="M15" s="1">
        <f t="shared" si="4"/>
        <v>43963</v>
      </c>
      <c r="N15" s="1">
        <f t="shared" si="4"/>
        <v>43964</v>
      </c>
      <c r="O15" s="1">
        <f t="shared" si="4"/>
        <v>43965</v>
      </c>
      <c r="P15" s="1">
        <f t="shared" si="4"/>
        <v>43966</v>
      </c>
      <c r="Q15" s="1">
        <f t="shared" si="4"/>
        <v>43967</v>
      </c>
      <c r="R15" s="1">
        <f t="shared" si="4"/>
        <v>43968</v>
      </c>
      <c r="S15" s="1">
        <f t="shared" si="4"/>
        <v>43969</v>
      </c>
      <c r="T15" s="1">
        <f t="shared" si="4"/>
        <v>43970</v>
      </c>
      <c r="U15" s="1">
        <f t="shared" si="4"/>
        <v>43971</v>
      </c>
      <c r="V15" s="1">
        <f t="shared" si="4"/>
        <v>43972</v>
      </c>
      <c r="W15" s="1">
        <f t="shared" si="4"/>
        <v>43973</v>
      </c>
      <c r="X15" s="1">
        <f t="shared" si="4"/>
        <v>43974</v>
      </c>
      <c r="Y15" s="1">
        <f t="shared" si="4"/>
        <v>43975</v>
      </c>
      <c r="Z15" s="1">
        <f t="shared" si="4"/>
        <v>43976</v>
      </c>
      <c r="AA15" s="1">
        <f t="shared" si="4"/>
        <v>43977</v>
      </c>
      <c r="AB15" s="1">
        <f t="shared" si="4"/>
        <v>43978</v>
      </c>
      <c r="AC15" s="1">
        <f t="shared" si="4"/>
        <v>43979</v>
      </c>
      <c r="AD15" s="1">
        <f t="shared" si="4"/>
        <v>43980</v>
      </c>
      <c r="AE15" s="1">
        <f t="shared" si="4"/>
        <v>43981</v>
      </c>
      <c r="AF15" s="1">
        <f t="shared" si="4"/>
        <v>43982</v>
      </c>
    </row>
    <row r="16" spans="1:35" x14ac:dyDescent="0.25">
      <c r="A16" s="4"/>
      <c r="B16" s="8" t="s">
        <v>104</v>
      </c>
      <c r="C16" s="8" t="s">
        <v>105</v>
      </c>
      <c r="D16" s="8" t="s">
        <v>106</v>
      </c>
      <c r="E16" s="8" t="s">
        <v>107</v>
      </c>
      <c r="F16" s="8" t="s">
        <v>108</v>
      </c>
      <c r="G16" s="8" t="s">
        <v>109</v>
      </c>
      <c r="H16" s="8" t="s">
        <v>110</v>
      </c>
      <c r="I16" s="8" t="s">
        <v>111</v>
      </c>
      <c r="J16" s="8" t="s">
        <v>112</v>
      </c>
      <c r="K16" s="8" t="s">
        <v>113</v>
      </c>
      <c r="L16" s="8" t="s">
        <v>114</v>
      </c>
      <c r="M16" s="8" t="s">
        <v>115</v>
      </c>
      <c r="N16" s="8" t="s">
        <v>116</v>
      </c>
      <c r="O16" s="8" t="s">
        <v>117</v>
      </c>
      <c r="P16" s="8" t="s">
        <v>118</v>
      </c>
      <c r="Q16" s="8" t="s">
        <v>119</v>
      </c>
      <c r="R16" s="8" t="s">
        <v>120</v>
      </c>
      <c r="S16" s="8" t="s">
        <v>121</v>
      </c>
      <c r="T16" s="8" t="s">
        <v>122</v>
      </c>
      <c r="U16" s="8" t="s">
        <v>123</v>
      </c>
      <c r="V16" s="8" t="s">
        <v>124</v>
      </c>
      <c r="W16" s="8" t="s">
        <v>125</v>
      </c>
      <c r="X16" s="8" t="s">
        <v>126</v>
      </c>
      <c r="Y16" s="8" t="s">
        <v>127</v>
      </c>
      <c r="Z16" s="8" t="s">
        <v>128</v>
      </c>
      <c r="AA16" s="8" t="s">
        <v>129</v>
      </c>
      <c r="AB16" s="8" t="s">
        <v>130</v>
      </c>
      <c r="AC16" s="8" t="s">
        <v>131</v>
      </c>
      <c r="AD16" s="8" t="s">
        <v>132</v>
      </c>
      <c r="AE16" s="8" t="s">
        <v>133</v>
      </c>
      <c r="AF16" s="8" t="s">
        <v>134</v>
      </c>
    </row>
    <row r="17" spans="1:32" x14ac:dyDescent="0.25">
      <c r="A17" s="2" t="s">
        <v>96</v>
      </c>
      <c r="B17" s="9">
        <f>COUNTIFS(List!$D:$D,$C$2&amp;$F$2&amp;$I$2&amp;B15)</f>
        <v>0</v>
      </c>
      <c r="C17" s="9">
        <f>COUNTIFS(List!$D:$D,$C$2&amp;$F$2&amp;$I$2&amp;C15)</f>
        <v>0</v>
      </c>
      <c r="D17" s="9">
        <f>COUNTIFS(List!$D:$D,$C$2&amp;$F$2&amp;$I$2&amp;D15)</f>
        <v>0</v>
      </c>
      <c r="E17" s="9">
        <f>COUNTIFS(List!$D:$D,$C$2&amp;$F$2&amp;$I$2&amp;E15)</f>
        <v>0</v>
      </c>
      <c r="F17" s="9">
        <f>COUNTIFS(List!$D:$D,$C$2&amp;$F$2&amp;$I$2&amp;F15)</f>
        <v>0</v>
      </c>
      <c r="G17" s="9">
        <f>COUNTIFS(List!$D:$D,$C$2&amp;$F$2&amp;$I$2&amp;G15)</f>
        <v>0</v>
      </c>
      <c r="H17" s="9">
        <f>COUNTIFS(List!$D:$D,$C$2&amp;$F$2&amp;$I$2&amp;H15)</f>
        <v>0</v>
      </c>
      <c r="I17" s="9">
        <f>COUNTIFS(List!$D:$D,$C$2&amp;$F$2&amp;$I$2&amp;I15)</f>
        <v>0</v>
      </c>
      <c r="J17" s="9">
        <f>COUNTIFS(List!$D:$D,$C$2&amp;$F$2&amp;$I$2&amp;J15)</f>
        <v>0</v>
      </c>
      <c r="K17" s="9">
        <f>COUNTIFS(List!$D:$D,$C$2&amp;$F$2&amp;$I$2&amp;K15)</f>
        <v>0</v>
      </c>
      <c r="L17" s="9">
        <f>COUNTIFS(List!$D:$D,$C$2&amp;$F$2&amp;$I$2&amp;L15)</f>
        <v>0</v>
      </c>
      <c r="M17" s="9">
        <f>COUNTIFS(List!$D:$D,$C$2&amp;$F$2&amp;$I$2&amp;M15)</f>
        <v>0</v>
      </c>
      <c r="N17" s="9">
        <f>COUNTIFS(List!$D:$D,$C$2&amp;$F$2&amp;$I$2&amp;N15)</f>
        <v>0</v>
      </c>
      <c r="O17" s="9">
        <f>COUNTIFS(List!$D:$D,$C$2&amp;$F$2&amp;$I$2&amp;O15)</f>
        <v>0</v>
      </c>
      <c r="P17" s="9">
        <f>COUNTIFS(List!$D:$D,$C$2&amp;$F$2&amp;$I$2&amp;P15)</f>
        <v>0</v>
      </c>
      <c r="Q17" s="9">
        <f>COUNTIFS(List!$D:$D,$C$2&amp;$F$2&amp;$I$2&amp;Q15)</f>
        <v>0</v>
      </c>
      <c r="R17" s="9">
        <f>COUNTIFS(List!$D:$D,$C$2&amp;$F$2&amp;$I$2&amp;R15)</f>
        <v>0</v>
      </c>
      <c r="S17" s="9">
        <f>COUNTIFS(List!$D:$D,$C$2&amp;$F$2&amp;$I$2&amp;S15)</f>
        <v>0</v>
      </c>
      <c r="T17" s="9">
        <f>COUNTIFS(List!$D:$D,$C$2&amp;$F$2&amp;$I$2&amp;T15)</f>
        <v>0</v>
      </c>
      <c r="U17" s="9">
        <f>COUNTIFS(List!$D:$D,$C$2&amp;$F$2&amp;$I$2&amp;U15)</f>
        <v>0</v>
      </c>
      <c r="V17" s="9">
        <f>COUNTIFS(List!$D:$D,$C$2&amp;$F$2&amp;$I$2&amp;V15)</f>
        <v>0</v>
      </c>
      <c r="W17" s="9">
        <f>COUNTIFS(List!$D:$D,$C$2&amp;$F$2&amp;$I$2&amp;W15)</f>
        <v>0</v>
      </c>
      <c r="X17" s="9">
        <f>COUNTIFS(List!$D:$D,$C$2&amp;$F$2&amp;$I$2&amp;X15)</f>
        <v>0</v>
      </c>
      <c r="Y17" s="9">
        <f>COUNTIFS(List!$D:$D,$C$2&amp;$F$2&amp;$I$2&amp;Y15)</f>
        <v>0</v>
      </c>
      <c r="Z17" s="9">
        <f>COUNTIFS(List!$D:$D,$C$2&amp;$F$2&amp;$I$2&amp;Z15)</f>
        <v>0</v>
      </c>
      <c r="AA17" s="9">
        <f>COUNTIFS(List!$D:$D,$C$2&amp;$F$2&amp;$I$2&amp;AA15)</f>
        <v>0</v>
      </c>
      <c r="AB17" s="9">
        <f>COUNTIFS(List!$D:$D,$C$2&amp;$F$2&amp;$I$2&amp;AB15)</f>
        <v>0</v>
      </c>
      <c r="AC17" s="9">
        <f>COUNTIFS(List!$D:$D,$C$2&amp;$F$2&amp;$I$2&amp;AC15)</f>
        <v>0</v>
      </c>
      <c r="AD17" s="9">
        <f>COUNTIFS(List!$D:$D,$C$2&amp;$F$2&amp;$I$2&amp;AD15)</f>
        <v>0</v>
      </c>
      <c r="AE17" s="9">
        <f>COUNTIFS(List!$D:$D,$C$2&amp;$F$2&amp;$I$2&amp;AE15)</f>
        <v>0</v>
      </c>
      <c r="AF17" t="str">
        <f>IFERROR(LEFT(VLOOKUP(AF15,List!$E:$U,9,FALSE),1),"")</f>
        <v/>
      </c>
    </row>
    <row r="18" spans="1:32" hidden="1" x14ac:dyDescent="0.25">
      <c r="A18" s="2"/>
      <c r="B18" s="7">
        <f>("1/6/"&amp;$A$1)*1</f>
        <v>43983</v>
      </c>
      <c r="C18" s="1">
        <f>B18+1</f>
        <v>43984</v>
      </c>
      <c r="D18" s="1">
        <f t="shared" ref="D18:AE18" si="5">C18+1</f>
        <v>43985</v>
      </c>
      <c r="E18" s="1">
        <f t="shared" si="5"/>
        <v>43986</v>
      </c>
      <c r="F18" s="1">
        <f t="shared" si="5"/>
        <v>43987</v>
      </c>
      <c r="G18" s="1">
        <f t="shared" si="5"/>
        <v>43988</v>
      </c>
      <c r="H18" s="1">
        <f t="shared" si="5"/>
        <v>43989</v>
      </c>
      <c r="I18" s="1">
        <f t="shared" si="5"/>
        <v>43990</v>
      </c>
      <c r="J18" s="1">
        <f t="shared" si="5"/>
        <v>43991</v>
      </c>
      <c r="K18" s="1">
        <f t="shared" si="5"/>
        <v>43992</v>
      </c>
      <c r="L18" s="1">
        <f t="shared" si="5"/>
        <v>43993</v>
      </c>
      <c r="M18" s="1">
        <f t="shared" si="5"/>
        <v>43994</v>
      </c>
      <c r="N18" s="1">
        <f t="shared" si="5"/>
        <v>43995</v>
      </c>
      <c r="O18" s="1">
        <f t="shared" si="5"/>
        <v>43996</v>
      </c>
      <c r="P18" s="1">
        <f t="shared" si="5"/>
        <v>43997</v>
      </c>
      <c r="Q18" s="1">
        <f t="shared" si="5"/>
        <v>43998</v>
      </c>
      <c r="R18" s="1">
        <f t="shared" si="5"/>
        <v>43999</v>
      </c>
      <c r="S18" s="1">
        <f t="shared" si="5"/>
        <v>44000</v>
      </c>
      <c r="T18" s="1">
        <f t="shared" si="5"/>
        <v>44001</v>
      </c>
      <c r="U18" s="1">
        <f t="shared" si="5"/>
        <v>44002</v>
      </c>
      <c r="V18" s="1">
        <f t="shared" si="5"/>
        <v>44003</v>
      </c>
      <c r="W18" s="1">
        <f t="shared" si="5"/>
        <v>44004</v>
      </c>
      <c r="X18" s="1">
        <f t="shared" si="5"/>
        <v>44005</v>
      </c>
      <c r="Y18" s="1">
        <f t="shared" si="5"/>
        <v>44006</v>
      </c>
      <c r="Z18" s="1">
        <f t="shared" si="5"/>
        <v>44007</v>
      </c>
      <c r="AA18" s="1">
        <f t="shared" si="5"/>
        <v>44008</v>
      </c>
      <c r="AB18" s="1">
        <f t="shared" si="5"/>
        <v>44009</v>
      </c>
      <c r="AC18" s="1">
        <f t="shared" si="5"/>
        <v>44010</v>
      </c>
      <c r="AD18" s="1">
        <f t="shared" si="5"/>
        <v>44011</v>
      </c>
      <c r="AE18" s="1">
        <f t="shared" si="5"/>
        <v>44012</v>
      </c>
    </row>
    <row r="19" spans="1:32" x14ac:dyDescent="0.25">
      <c r="A19" s="4"/>
      <c r="B19" s="8" t="s">
        <v>104</v>
      </c>
      <c r="C19" s="8" t="s">
        <v>105</v>
      </c>
      <c r="D19" s="8" t="s">
        <v>106</v>
      </c>
      <c r="E19" s="8" t="s">
        <v>107</v>
      </c>
      <c r="F19" s="8" t="s">
        <v>108</v>
      </c>
      <c r="G19" s="8" t="s">
        <v>109</v>
      </c>
      <c r="H19" s="8" t="s">
        <v>110</v>
      </c>
      <c r="I19" s="8" t="s">
        <v>111</v>
      </c>
      <c r="J19" s="8" t="s">
        <v>112</v>
      </c>
      <c r="K19" s="8" t="s">
        <v>113</v>
      </c>
      <c r="L19" s="8" t="s">
        <v>114</v>
      </c>
      <c r="M19" s="8" t="s">
        <v>115</v>
      </c>
      <c r="N19" s="8" t="s">
        <v>116</v>
      </c>
      <c r="O19" s="8" t="s">
        <v>117</v>
      </c>
      <c r="P19" s="8" t="s">
        <v>118</v>
      </c>
      <c r="Q19" s="8" t="s">
        <v>119</v>
      </c>
      <c r="R19" s="8" t="s">
        <v>120</v>
      </c>
      <c r="S19" s="8" t="s">
        <v>121</v>
      </c>
      <c r="T19" s="8" t="s">
        <v>122</v>
      </c>
      <c r="U19" s="8" t="s">
        <v>123</v>
      </c>
      <c r="V19" s="8" t="s">
        <v>124</v>
      </c>
      <c r="W19" s="8" t="s">
        <v>125</v>
      </c>
      <c r="X19" s="8" t="s">
        <v>126</v>
      </c>
      <c r="Y19" s="8" t="s">
        <v>127</v>
      </c>
      <c r="Z19" s="8" t="s">
        <v>128</v>
      </c>
      <c r="AA19" s="8" t="s">
        <v>129</v>
      </c>
      <c r="AB19" s="8" t="s">
        <v>130</v>
      </c>
      <c r="AC19" s="8" t="s">
        <v>131</v>
      </c>
      <c r="AD19" s="8" t="s">
        <v>132</v>
      </c>
      <c r="AE19" s="8" t="s">
        <v>133</v>
      </c>
    </row>
    <row r="20" spans="1:32" x14ac:dyDescent="0.25">
      <c r="A20" s="2" t="s">
        <v>97</v>
      </c>
      <c r="B20" s="9">
        <f>COUNTIFS(List!$D:$D,$C$2&amp;$F$2&amp;$I$2&amp;B18)</f>
        <v>0</v>
      </c>
      <c r="C20" s="9">
        <f>COUNTIFS(List!$D:$D,$C$2&amp;$F$2&amp;$I$2&amp;C18)</f>
        <v>0</v>
      </c>
      <c r="D20" s="9">
        <f>COUNTIFS(List!$D:$D,$C$2&amp;$F$2&amp;$I$2&amp;D18)</f>
        <v>0</v>
      </c>
      <c r="E20" s="9">
        <f>COUNTIFS(List!$D:$D,$C$2&amp;$F$2&amp;$I$2&amp;E18)</f>
        <v>0</v>
      </c>
      <c r="F20" s="9">
        <f>COUNTIFS(List!$D:$D,$C$2&amp;$F$2&amp;$I$2&amp;F18)</f>
        <v>0</v>
      </c>
      <c r="G20" s="9">
        <f>COUNTIFS(List!$D:$D,$C$2&amp;$F$2&amp;$I$2&amp;G18)</f>
        <v>0</v>
      </c>
      <c r="H20" s="9">
        <f>COUNTIFS(List!$D:$D,$C$2&amp;$F$2&amp;$I$2&amp;H18)</f>
        <v>0</v>
      </c>
      <c r="I20" s="9">
        <f>COUNTIFS(List!$D:$D,$C$2&amp;$F$2&amp;$I$2&amp;I18)</f>
        <v>0</v>
      </c>
      <c r="J20" s="9">
        <f>COUNTIFS(List!$D:$D,$C$2&amp;$F$2&amp;$I$2&amp;J18)</f>
        <v>0</v>
      </c>
      <c r="K20" s="9">
        <f>COUNTIFS(List!$D:$D,$C$2&amp;$F$2&amp;$I$2&amp;K18)</f>
        <v>0</v>
      </c>
      <c r="L20" s="9">
        <f>COUNTIFS(List!$D:$D,$C$2&amp;$F$2&amp;$I$2&amp;L18)</f>
        <v>0</v>
      </c>
      <c r="M20" s="9">
        <f>COUNTIFS(List!$D:$D,$C$2&amp;$F$2&amp;$I$2&amp;M18)</f>
        <v>0</v>
      </c>
      <c r="N20" s="9">
        <f>COUNTIFS(List!$D:$D,$C$2&amp;$F$2&amp;$I$2&amp;N18)</f>
        <v>0</v>
      </c>
      <c r="O20" s="9">
        <f>COUNTIFS(List!$D:$D,$C$2&amp;$F$2&amp;$I$2&amp;O18)</f>
        <v>0</v>
      </c>
      <c r="P20" s="9">
        <f>COUNTIFS(List!$D:$D,$C$2&amp;$F$2&amp;$I$2&amp;P18)</f>
        <v>0</v>
      </c>
      <c r="Q20" s="9">
        <f>COUNTIFS(List!$D:$D,$C$2&amp;$F$2&amp;$I$2&amp;Q18)</f>
        <v>0</v>
      </c>
      <c r="R20" s="9">
        <f>COUNTIFS(List!$D:$D,$C$2&amp;$F$2&amp;$I$2&amp;R18)</f>
        <v>0</v>
      </c>
      <c r="S20" s="9">
        <f>COUNTIFS(List!$D:$D,$C$2&amp;$F$2&amp;$I$2&amp;S18)</f>
        <v>0</v>
      </c>
      <c r="T20" s="9">
        <f>COUNTIFS(List!$D:$D,$C$2&amp;$F$2&amp;$I$2&amp;T18)</f>
        <v>0</v>
      </c>
      <c r="U20" s="9">
        <f>COUNTIFS(List!$D:$D,$C$2&amp;$F$2&amp;$I$2&amp;U18)</f>
        <v>0</v>
      </c>
      <c r="V20" s="9">
        <f>COUNTIFS(List!$D:$D,$C$2&amp;$F$2&amp;$I$2&amp;V18)</f>
        <v>0</v>
      </c>
      <c r="W20" s="9">
        <f>COUNTIFS(List!$D:$D,$C$2&amp;$F$2&amp;$I$2&amp;W18)</f>
        <v>0</v>
      </c>
      <c r="X20" s="9">
        <f>COUNTIFS(List!$D:$D,$C$2&amp;$F$2&amp;$I$2&amp;X18)</f>
        <v>0</v>
      </c>
      <c r="Y20" s="9">
        <f>COUNTIFS(List!$D:$D,$C$2&amp;$F$2&amp;$I$2&amp;Y18)</f>
        <v>0</v>
      </c>
      <c r="Z20" s="9">
        <f>COUNTIFS(List!$D:$D,$C$2&amp;$F$2&amp;$I$2&amp;Z18)</f>
        <v>0</v>
      </c>
      <c r="AA20" s="9">
        <f>COUNTIFS(List!$D:$D,$C$2&amp;$F$2&amp;$I$2&amp;AA18)</f>
        <v>0</v>
      </c>
      <c r="AB20" s="9">
        <f>COUNTIFS(List!$D:$D,$C$2&amp;$F$2&amp;$I$2&amp;AB18)</f>
        <v>0</v>
      </c>
      <c r="AC20" s="9">
        <f>COUNTIFS(List!$D:$D,$C$2&amp;$F$2&amp;$I$2&amp;AC18)</f>
        <v>0</v>
      </c>
      <c r="AD20" s="9">
        <f>COUNTIFS(List!$D:$D,$C$2&amp;$F$2&amp;$I$2&amp;AD18)</f>
        <v>0</v>
      </c>
      <c r="AE20" s="9">
        <f>COUNTIFS(List!$D:$D,$C$2&amp;$F$2&amp;$I$2&amp;AE18)</f>
        <v>0</v>
      </c>
    </row>
    <row r="21" spans="1:32" hidden="1" x14ac:dyDescent="0.25">
      <c r="A21" s="2"/>
      <c r="B21" s="7">
        <f>("1/7/"&amp;$A$1)*1</f>
        <v>44013</v>
      </c>
      <c r="C21" s="1">
        <f>B21+1</f>
        <v>44014</v>
      </c>
      <c r="D21" s="1">
        <f t="shared" ref="D21:AF21" si="6">C21+1</f>
        <v>44015</v>
      </c>
      <c r="E21" s="1">
        <f t="shared" si="6"/>
        <v>44016</v>
      </c>
      <c r="F21" s="1">
        <f t="shared" si="6"/>
        <v>44017</v>
      </c>
      <c r="G21" s="1">
        <f t="shared" si="6"/>
        <v>44018</v>
      </c>
      <c r="H21" s="1">
        <f t="shared" si="6"/>
        <v>44019</v>
      </c>
      <c r="I21" s="1">
        <f t="shared" si="6"/>
        <v>44020</v>
      </c>
      <c r="J21" s="1">
        <f t="shared" si="6"/>
        <v>44021</v>
      </c>
      <c r="K21" s="1">
        <f t="shared" si="6"/>
        <v>44022</v>
      </c>
      <c r="L21" s="1">
        <f t="shared" si="6"/>
        <v>44023</v>
      </c>
      <c r="M21" s="1">
        <f t="shared" si="6"/>
        <v>44024</v>
      </c>
      <c r="N21" s="1">
        <f t="shared" si="6"/>
        <v>44025</v>
      </c>
      <c r="O21" s="1">
        <f t="shared" si="6"/>
        <v>44026</v>
      </c>
      <c r="P21" s="1">
        <f t="shared" si="6"/>
        <v>44027</v>
      </c>
      <c r="Q21" s="1">
        <f t="shared" si="6"/>
        <v>44028</v>
      </c>
      <c r="R21" s="1">
        <f t="shared" si="6"/>
        <v>44029</v>
      </c>
      <c r="S21" s="1">
        <f t="shared" si="6"/>
        <v>44030</v>
      </c>
      <c r="T21" s="1">
        <f t="shared" si="6"/>
        <v>44031</v>
      </c>
      <c r="U21" s="1">
        <f t="shared" si="6"/>
        <v>44032</v>
      </c>
      <c r="V21" s="1">
        <f t="shared" si="6"/>
        <v>44033</v>
      </c>
      <c r="W21" s="1">
        <f t="shared" si="6"/>
        <v>44034</v>
      </c>
      <c r="X21" s="1">
        <f t="shared" si="6"/>
        <v>44035</v>
      </c>
      <c r="Y21" s="1">
        <f t="shared" si="6"/>
        <v>44036</v>
      </c>
      <c r="Z21" s="1">
        <f t="shared" si="6"/>
        <v>44037</v>
      </c>
      <c r="AA21" s="1">
        <f t="shared" si="6"/>
        <v>44038</v>
      </c>
      <c r="AB21" s="1">
        <f t="shared" si="6"/>
        <v>44039</v>
      </c>
      <c r="AC21" s="1">
        <f t="shared" si="6"/>
        <v>44040</v>
      </c>
      <c r="AD21" s="1">
        <f t="shared" si="6"/>
        <v>44041</v>
      </c>
      <c r="AE21" s="1">
        <f t="shared" si="6"/>
        <v>44042</v>
      </c>
      <c r="AF21" s="1">
        <f t="shared" si="6"/>
        <v>44043</v>
      </c>
    </row>
    <row r="22" spans="1:32" x14ac:dyDescent="0.25">
      <c r="A22" s="4"/>
      <c r="B22" s="8" t="s">
        <v>104</v>
      </c>
      <c r="C22" s="8" t="s">
        <v>105</v>
      </c>
      <c r="D22" s="8" t="s">
        <v>106</v>
      </c>
      <c r="E22" s="8" t="s">
        <v>107</v>
      </c>
      <c r="F22" s="8" t="s">
        <v>108</v>
      </c>
      <c r="G22" s="8" t="s">
        <v>109</v>
      </c>
      <c r="H22" s="8" t="s">
        <v>110</v>
      </c>
      <c r="I22" s="8" t="s">
        <v>111</v>
      </c>
      <c r="J22" s="8" t="s">
        <v>112</v>
      </c>
      <c r="K22" s="8" t="s">
        <v>113</v>
      </c>
      <c r="L22" s="8" t="s">
        <v>114</v>
      </c>
      <c r="M22" s="8" t="s">
        <v>115</v>
      </c>
      <c r="N22" s="8" t="s">
        <v>116</v>
      </c>
      <c r="O22" s="8" t="s">
        <v>117</v>
      </c>
      <c r="P22" s="8" t="s">
        <v>118</v>
      </c>
      <c r="Q22" s="8" t="s">
        <v>119</v>
      </c>
      <c r="R22" s="8" t="s">
        <v>120</v>
      </c>
      <c r="S22" s="8" t="s">
        <v>121</v>
      </c>
      <c r="T22" s="8" t="s">
        <v>122</v>
      </c>
      <c r="U22" s="8" t="s">
        <v>123</v>
      </c>
      <c r="V22" s="8" t="s">
        <v>124</v>
      </c>
      <c r="W22" s="8" t="s">
        <v>125</v>
      </c>
      <c r="X22" s="8" t="s">
        <v>126</v>
      </c>
      <c r="Y22" s="8" t="s">
        <v>127</v>
      </c>
      <c r="Z22" s="8" t="s">
        <v>128</v>
      </c>
      <c r="AA22" s="8" t="s">
        <v>129</v>
      </c>
      <c r="AB22" s="8" t="s">
        <v>130</v>
      </c>
      <c r="AC22" s="8" t="s">
        <v>131</v>
      </c>
      <c r="AD22" s="8" t="s">
        <v>132</v>
      </c>
      <c r="AE22" s="8" t="s">
        <v>133</v>
      </c>
      <c r="AF22" s="8" t="s">
        <v>134</v>
      </c>
    </row>
    <row r="23" spans="1:32" x14ac:dyDescent="0.25">
      <c r="A23" s="2" t="s">
        <v>98</v>
      </c>
      <c r="B23" s="9">
        <f>COUNTIFS(List!$D:$D,$C$2&amp;$F$2&amp;$I$2&amp;B21)</f>
        <v>0</v>
      </c>
      <c r="C23" s="9">
        <f>COUNTIFS(List!$D:$D,$C$2&amp;$F$2&amp;$I$2&amp;C21)</f>
        <v>0</v>
      </c>
      <c r="D23" s="9">
        <f>COUNTIFS(List!$D:$D,$C$2&amp;$F$2&amp;$I$2&amp;D21)</f>
        <v>0</v>
      </c>
      <c r="E23" s="9">
        <f>COUNTIFS(List!$D:$D,$C$2&amp;$F$2&amp;$I$2&amp;E21)</f>
        <v>0</v>
      </c>
      <c r="F23" s="9">
        <f>COUNTIFS(List!$D:$D,$C$2&amp;$F$2&amp;$I$2&amp;F21)</f>
        <v>0</v>
      </c>
      <c r="G23" s="9">
        <f>COUNTIFS(List!$D:$D,$C$2&amp;$F$2&amp;$I$2&amp;G21)</f>
        <v>0</v>
      </c>
      <c r="H23" s="9">
        <f>COUNTIFS(List!$D:$D,$C$2&amp;$F$2&amp;$I$2&amp;H21)</f>
        <v>0</v>
      </c>
      <c r="I23" s="9">
        <f>COUNTIFS(List!$D:$D,$C$2&amp;$F$2&amp;$I$2&amp;I21)</f>
        <v>0</v>
      </c>
      <c r="J23" s="9">
        <f>COUNTIFS(List!$D:$D,$C$2&amp;$F$2&amp;$I$2&amp;J21)</f>
        <v>0</v>
      </c>
      <c r="K23" s="9">
        <f>COUNTIFS(List!$D:$D,$C$2&amp;$F$2&amp;$I$2&amp;K21)</f>
        <v>0</v>
      </c>
      <c r="L23" s="9">
        <f>COUNTIFS(List!$D:$D,$C$2&amp;$F$2&amp;$I$2&amp;L21)</f>
        <v>0</v>
      </c>
      <c r="M23" s="9">
        <f>COUNTIFS(List!$D:$D,$C$2&amp;$F$2&amp;$I$2&amp;M21)</f>
        <v>0</v>
      </c>
      <c r="N23" s="9">
        <f>COUNTIFS(List!$D:$D,$C$2&amp;$F$2&amp;$I$2&amp;N21)</f>
        <v>0</v>
      </c>
      <c r="O23" s="9">
        <f>COUNTIFS(List!$D:$D,$C$2&amp;$F$2&amp;$I$2&amp;O21)</f>
        <v>0</v>
      </c>
      <c r="P23" s="9">
        <f>COUNTIFS(List!$D:$D,$C$2&amp;$F$2&amp;$I$2&amp;P21)</f>
        <v>0</v>
      </c>
      <c r="Q23" s="9">
        <f>COUNTIFS(List!$D:$D,$C$2&amp;$F$2&amp;$I$2&amp;Q21)</f>
        <v>0</v>
      </c>
      <c r="R23" s="9">
        <f>COUNTIFS(List!$D:$D,$C$2&amp;$F$2&amp;$I$2&amp;R21)</f>
        <v>0</v>
      </c>
      <c r="S23" s="9">
        <f>COUNTIFS(List!$D:$D,$C$2&amp;$F$2&amp;$I$2&amp;S21)</f>
        <v>0</v>
      </c>
      <c r="T23" s="9">
        <f>COUNTIFS(List!$D:$D,$C$2&amp;$F$2&amp;$I$2&amp;T21)</f>
        <v>0</v>
      </c>
      <c r="U23" s="9">
        <f>COUNTIFS(List!$D:$D,$C$2&amp;$F$2&amp;$I$2&amp;U21)</f>
        <v>0</v>
      </c>
      <c r="V23" s="9">
        <f>COUNTIFS(List!$D:$D,$C$2&amp;$F$2&amp;$I$2&amp;V21)</f>
        <v>0</v>
      </c>
      <c r="W23" s="9">
        <f>COUNTIFS(List!$D:$D,$C$2&amp;$F$2&amp;$I$2&amp;W21)</f>
        <v>0</v>
      </c>
      <c r="X23" s="9">
        <f>COUNTIFS(List!$D:$D,$C$2&amp;$F$2&amp;$I$2&amp;X21)</f>
        <v>0</v>
      </c>
      <c r="Y23" s="9">
        <f>COUNTIFS(List!$D:$D,$C$2&amp;$F$2&amp;$I$2&amp;Y21)</f>
        <v>0</v>
      </c>
      <c r="Z23" s="9">
        <f>COUNTIFS(List!$D:$D,$C$2&amp;$F$2&amp;$I$2&amp;Z21)</f>
        <v>0</v>
      </c>
      <c r="AA23" s="9">
        <f>COUNTIFS(List!$D:$D,$C$2&amp;$F$2&amp;$I$2&amp;AA21)</f>
        <v>0</v>
      </c>
      <c r="AB23" s="9">
        <f>COUNTIFS(List!$D:$D,$C$2&amp;$F$2&amp;$I$2&amp;AB21)</f>
        <v>0</v>
      </c>
      <c r="AC23" s="9">
        <f>COUNTIFS(List!$D:$D,$C$2&amp;$F$2&amp;$I$2&amp;AC21)</f>
        <v>0</v>
      </c>
      <c r="AD23" s="9">
        <f>COUNTIFS(List!$D:$D,$C$2&amp;$F$2&amp;$I$2&amp;AD21)</f>
        <v>0</v>
      </c>
      <c r="AE23" s="9">
        <f>COUNTIFS(List!$D:$D,$C$2&amp;$F$2&amp;$I$2&amp;AE21)</f>
        <v>0</v>
      </c>
      <c r="AF23" s="9">
        <f>COUNTIFS(List!$D:$D,$C$2&amp;$F$2&amp;$I$2&amp;AF21)</f>
        <v>0</v>
      </c>
    </row>
    <row r="24" spans="1:32" hidden="1" x14ac:dyDescent="0.25">
      <c r="A24" s="2"/>
      <c r="B24" s="7">
        <f>("1/8/"&amp;$A$1)*1</f>
        <v>44044</v>
      </c>
      <c r="C24" s="1">
        <f>B24+1</f>
        <v>44045</v>
      </c>
      <c r="D24" s="1">
        <f t="shared" ref="D24:AF24" si="7">C24+1</f>
        <v>44046</v>
      </c>
      <c r="E24" s="1">
        <f t="shared" si="7"/>
        <v>44047</v>
      </c>
      <c r="F24" s="1">
        <f t="shared" si="7"/>
        <v>44048</v>
      </c>
      <c r="G24" s="1">
        <f t="shared" si="7"/>
        <v>44049</v>
      </c>
      <c r="H24" s="1">
        <f t="shared" si="7"/>
        <v>44050</v>
      </c>
      <c r="I24" s="1">
        <f t="shared" si="7"/>
        <v>44051</v>
      </c>
      <c r="J24" s="1">
        <f t="shared" si="7"/>
        <v>44052</v>
      </c>
      <c r="K24" s="1">
        <f t="shared" si="7"/>
        <v>44053</v>
      </c>
      <c r="L24" s="1">
        <f t="shared" si="7"/>
        <v>44054</v>
      </c>
      <c r="M24" s="1">
        <f t="shared" si="7"/>
        <v>44055</v>
      </c>
      <c r="N24" s="1">
        <f t="shared" si="7"/>
        <v>44056</v>
      </c>
      <c r="O24" s="1">
        <f t="shared" si="7"/>
        <v>44057</v>
      </c>
      <c r="P24" s="1">
        <f t="shared" si="7"/>
        <v>44058</v>
      </c>
      <c r="Q24" s="1">
        <f t="shared" si="7"/>
        <v>44059</v>
      </c>
      <c r="R24" s="1">
        <f t="shared" si="7"/>
        <v>44060</v>
      </c>
      <c r="S24" s="1">
        <f t="shared" si="7"/>
        <v>44061</v>
      </c>
      <c r="T24" s="1">
        <f t="shared" si="7"/>
        <v>44062</v>
      </c>
      <c r="U24" s="1">
        <f t="shared" si="7"/>
        <v>44063</v>
      </c>
      <c r="V24" s="1">
        <f t="shared" si="7"/>
        <v>44064</v>
      </c>
      <c r="W24" s="1">
        <f t="shared" si="7"/>
        <v>44065</v>
      </c>
      <c r="X24" s="1">
        <f t="shared" si="7"/>
        <v>44066</v>
      </c>
      <c r="Y24" s="1">
        <f t="shared" si="7"/>
        <v>44067</v>
      </c>
      <c r="Z24" s="1">
        <f t="shared" si="7"/>
        <v>44068</v>
      </c>
      <c r="AA24" s="1">
        <f t="shared" si="7"/>
        <v>44069</v>
      </c>
      <c r="AB24" s="1">
        <f t="shared" si="7"/>
        <v>44070</v>
      </c>
      <c r="AC24" s="1">
        <f t="shared" si="7"/>
        <v>44071</v>
      </c>
      <c r="AD24" s="1">
        <f t="shared" si="7"/>
        <v>44072</v>
      </c>
      <c r="AE24" s="1">
        <f t="shared" si="7"/>
        <v>44073</v>
      </c>
      <c r="AF24" s="1">
        <f t="shared" si="7"/>
        <v>44074</v>
      </c>
    </row>
    <row r="25" spans="1:32" x14ac:dyDescent="0.25">
      <c r="A25" s="4"/>
      <c r="B25" s="8" t="s">
        <v>104</v>
      </c>
      <c r="C25" s="8" t="s">
        <v>105</v>
      </c>
      <c r="D25" s="8" t="s">
        <v>106</v>
      </c>
      <c r="E25" s="8" t="s">
        <v>107</v>
      </c>
      <c r="F25" s="8" t="s">
        <v>108</v>
      </c>
      <c r="G25" s="8" t="s">
        <v>109</v>
      </c>
      <c r="H25" s="8" t="s">
        <v>110</v>
      </c>
      <c r="I25" s="8" t="s">
        <v>111</v>
      </c>
      <c r="J25" s="8" t="s">
        <v>112</v>
      </c>
      <c r="K25" s="8" t="s">
        <v>113</v>
      </c>
      <c r="L25" s="8" t="s">
        <v>114</v>
      </c>
      <c r="M25" s="8" t="s">
        <v>115</v>
      </c>
      <c r="N25" s="8" t="s">
        <v>116</v>
      </c>
      <c r="O25" s="8" t="s">
        <v>117</v>
      </c>
      <c r="P25" s="8" t="s">
        <v>118</v>
      </c>
      <c r="Q25" s="8" t="s">
        <v>119</v>
      </c>
      <c r="R25" s="8" t="s">
        <v>120</v>
      </c>
      <c r="S25" s="8" t="s">
        <v>121</v>
      </c>
      <c r="T25" s="8" t="s">
        <v>122</v>
      </c>
      <c r="U25" s="8" t="s">
        <v>123</v>
      </c>
      <c r="V25" s="8" t="s">
        <v>124</v>
      </c>
      <c r="W25" s="8" t="s">
        <v>125</v>
      </c>
      <c r="X25" s="8" t="s">
        <v>126</v>
      </c>
      <c r="Y25" s="8" t="s">
        <v>127</v>
      </c>
      <c r="Z25" s="8" t="s">
        <v>128</v>
      </c>
      <c r="AA25" s="8" t="s">
        <v>129</v>
      </c>
      <c r="AB25" s="8" t="s">
        <v>130</v>
      </c>
      <c r="AC25" s="8" t="s">
        <v>131</v>
      </c>
      <c r="AD25" s="8" t="s">
        <v>132</v>
      </c>
      <c r="AE25" s="8" t="s">
        <v>133</v>
      </c>
      <c r="AF25" s="8" t="s">
        <v>134</v>
      </c>
    </row>
    <row r="26" spans="1:32" x14ac:dyDescent="0.25">
      <c r="A26" s="2" t="s">
        <v>99</v>
      </c>
      <c r="B26" s="9">
        <f>COUNTIFS(List!$D:$D,$C$2&amp;$F$2&amp;$I$2&amp;B24)</f>
        <v>0</v>
      </c>
      <c r="C26" s="9">
        <f>COUNTIFS(List!$D:$D,$C$2&amp;$F$2&amp;$I$2&amp;C24)</f>
        <v>0</v>
      </c>
      <c r="D26" s="9">
        <f>COUNTIFS(List!$D:$D,$C$2&amp;$F$2&amp;$I$2&amp;D24)</f>
        <v>0</v>
      </c>
      <c r="E26" s="9">
        <f>COUNTIFS(List!$D:$D,$C$2&amp;$F$2&amp;$I$2&amp;E24)</f>
        <v>0</v>
      </c>
      <c r="F26" s="9">
        <f>COUNTIFS(List!$D:$D,$C$2&amp;$F$2&amp;$I$2&amp;F24)</f>
        <v>0</v>
      </c>
      <c r="G26" s="9">
        <f>COUNTIFS(List!$D:$D,$C$2&amp;$F$2&amp;$I$2&amp;G24)</f>
        <v>0</v>
      </c>
      <c r="H26" s="9">
        <f>COUNTIFS(List!$D:$D,$C$2&amp;$F$2&amp;$I$2&amp;H24)</f>
        <v>0</v>
      </c>
      <c r="I26" s="9">
        <f>COUNTIFS(List!$D:$D,$C$2&amp;$F$2&amp;$I$2&amp;I24)</f>
        <v>0</v>
      </c>
      <c r="J26" s="9">
        <f>COUNTIFS(List!$D:$D,$C$2&amp;$F$2&amp;$I$2&amp;J24)</f>
        <v>0</v>
      </c>
      <c r="K26" s="9">
        <f>COUNTIFS(List!$D:$D,$C$2&amp;$F$2&amp;$I$2&amp;K24)</f>
        <v>0</v>
      </c>
      <c r="L26" s="9">
        <f>COUNTIFS(List!$D:$D,$C$2&amp;$F$2&amp;$I$2&amp;L24)</f>
        <v>0</v>
      </c>
      <c r="M26" s="9">
        <f>COUNTIFS(List!$D:$D,$C$2&amp;$F$2&amp;$I$2&amp;M24)</f>
        <v>0</v>
      </c>
      <c r="N26" s="9">
        <f>COUNTIFS(List!$D:$D,$C$2&amp;$F$2&amp;$I$2&amp;N24)</f>
        <v>0</v>
      </c>
      <c r="O26" s="9">
        <f>COUNTIFS(List!$D:$D,$C$2&amp;$F$2&amp;$I$2&amp;O24)</f>
        <v>0</v>
      </c>
      <c r="P26" s="9">
        <f>COUNTIFS(List!$D:$D,$C$2&amp;$F$2&amp;$I$2&amp;P24)</f>
        <v>0</v>
      </c>
      <c r="Q26" s="9">
        <f>COUNTIFS(List!$D:$D,$C$2&amp;$F$2&amp;$I$2&amp;Q24)</f>
        <v>0</v>
      </c>
      <c r="R26" s="9">
        <f>COUNTIFS(List!$D:$D,$C$2&amp;$F$2&amp;$I$2&amp;R24)</f>
        <v>0</v>
      </c>
      <c r="S26" s="9">
        <f>COUNTIFS(List!$D:$D,$C$2&amp;$F$2&amp;$I$2&amp;S24)</f>
        <v>0</v>
      </c>
      <c r="T26" s="9">
        <f>COUNTIFS(List!$D:$D,$C$2&amp;$F$2&amp;$I$2&amp;T24)</f>
        <v>0</v>
      </c>
      <c r="U26" s="9">
        <f>COUNTIFS(List!$D:$D,$C$2&amp;$F$2&amp;$I$2&amp;U24)</f>
        <v>0</v>
      </c>
      <c r="V26" s="9">
        <f>COUNTIFS(List!$D:$D,$C$2&amp;$F$2&amp;$I$2&amp;V24)</f>
        <v>0</v>
      </c>
      <c r="W26" s="9">
        <f>COUNTIFS(List!$D:$D,$C$2&amp;$F$2&amp;$I$2&amp;W24)</f>
        <v>0</v>
      </c>
      <c r="X26" s="9">
        <f>COUNTIFS(List!$D:$D,$C$2&amp;$F$2&amp;$I$2&amp;X24)</f>
        <v>0</v>
      </c>
      <c r="Y26" s="9">
        <f>COUNTIFS(List!$D:$D,$C$2&amp;$F$2&amp;$I$2&amp;Y24)</f>
        <v>0</v>
      </c>
      <c r="Z26" s="9">
        <f>COUNTIFS(List!$D:$D,$C$2&amp;$F$2&amp;$I$2&amp;Z24)</f>
        <v>0</v>
      </c>
      <c r="AA26" s="9">
        <f>COUNTIFS(List!$D:$D,$C$2&amp;$F$2&amp;$I$2&amp;AA24)</f>
        <v>0</v>
      </c>
      <c r="AB26" s="9">
        <f>COUNTIFS(List!$D:$D,$C$2&amp;$F$2&amp;$I$2&amp;AB24)</f>
        <v>0</v>
      </c>
      <c r="AC26" s="9">
        <f>COUNTIFS(List!$D:$D,$C$2&amp;$F$2&amp;$I$2&amp;AC24)</f>
        <v>0</v>
      </c>
      <c r="AD26" s="9">
        <f>COUNTIFS(List!$D:$D,$C$2&amp;$F$2&amp;$I$2&amp;AD24)</f>
        <v>0</v>
      </c>
      <c r="AE26" s="9">
        <f>COUNTIFS(List!$D:$D,$C$2&amp;$F$2&amp;$I$2&amp;AE24)</f>
        <v>0</v>
      </c>
      <c r="AF26" s="9">
        <f>COUNTIFS(List!$D:$D,$C$2&amp;$F$2&amp;$I$2&amp;AF24)</f>
        <v>0</v>
      </c>
    </row>
    <row r="27" spans="1:32" hidden="1" x14ac:dyDescent="0.25">
      <c r="A27" s="2"/>
      <c r="B27" s="7">
        <f>("1/9/"&amp;$A$1)*1</f>
        <v>44075</v>
      </c>
      <c r="C27" s="1">
        <f>B27+1</f>
        <v>44076</v>
      </c>
      <c r="D27" s="1">
        <f t="shared" ref="D27:AE27" si="8">C27+1</f>
        <v>44077</v>
      </c>
      <c r="E27" s="1">
        <f t="shared" si="8"/>
        <v>44078</v>
      </c>
      <c r="F27" s="1">
        <f t="shared" si="8"/>
        <v>44079</v>
      </c>
      <c r="G27" s="1">
        <f t="shared" si="8"/>
        <v>44080</v>
      </c>
      <c r="H27" s="1">
        <f t="shared" si="8"/>
        <v>44081</v>
      </c>
      <c r="I27" s="1">
        <f t="shared" si="8"/>
        <v>44082</v>
      </c>
      <c r="J27" s="1">
        <f t="shared" si="8"/>
        <v>44083</v>
      </c>
      <c r="K27" s="1">
        <f t="shared" si="8"/>
        <v>44084</v>
      </c>
      <c r="L27" s="1">
        <f t="shared" si="8"/>
        <v>44085</v>
      </c>
      <c r="M27" s="1">
        <f t="shared" si="8"/>
        <v>44086</v>
      </c>
      <c r="N27" s="1">
        <f t="shared" si="8"/>
        <v>44087</v>
      </c>
      <c r="O27" s="1">
        <f t="shared" si="8"/>
        <v>44088</v>
      </c>
      <c r="P27" s="1">
        <f t="shared" si="8"/>
        <v>44089</v>
      </c>
      <c r="Q27" s="1">
        <f t="shared" si="8"/>
        <v>44090</v>
      </c>
      <c r="R27" s="1">
        <f t="shared" si="8"/>
        <v>44091</v>
      </c>
      <c r="S27" s="1">
        <f t="shared" si="8"/>
        <v>44092</v>
      </c>
      <c r="T27" s="1">
        <f t="shared" si="8"/>
        <v>44093</v>
      </c>
      <c r="U27" s="1">
        <f t="shared" si="8"/>
        <v>44094</v>
      </c>
      <c r="V27" s="1">
        <f t="shared" si="8"/>
        <v>44095</v>
      </c>
      <c r="W27" s="1">
        <f t="shared" si="8"/>
        <v>44096</v>
      </c>
      <c r="X27" s="1">
        <f t="shared" si="8"/>
        <v>44097</v>
      </c>
      <c r="Y27" s="1">
        <f t="shared" si="8"/>
        <v>44098</v>
      </c>
      <c r="Z27" s="1">
        <f t="shared" si="8"/>
        <v>44099</v>
      </c>
      <c r="AA27" s="1">
        <f t="shared" si="8"/>
        <v>44100</v>
      </c>
      <c r="AB27" s="1">
        <f t="shared" si="8"/>
        <v>44101</v>
      </c>
      <c r="AC27" s="1">
        <f t="shared" si="8"/>
        <v>44102</v>
      </c>
      <c r="AD27" s="1">
        <f t="shared" si="8"/>
        <v>44103</v>
      </c>
      <c r="AE27" s="1">
        <f t="shared" si="8"/>
        <v>44104</v>
      </c>
    </row>
    <row r="28" spans="1:32" x14ac:dyDescent="0.25">
      <c r="A28" s="4"/>
      <c r="B28" s="8" t="s">
        <v>104</v>
      </c>
      <c r="C28" s="8" t="s">
        <v>105</v>
      </c>
      <c r="D28" s="8" t="s">
        <v>106</v>
      </c>
      <c r="E28" s="8" t="s">
        <v>107</v>
      </c>
      <c r="F28" s="8" t="s">
        <v>108</v>
      </c>
      <c r="G28" s="8" t="s">
        <v>109</v>
      </c>
      <c r="H28" s="8" t="s">
        <v>110</v>
      </c>
      <c r="I28" s="8" t="s">
        <v>111</v>
      </c>
      <c r="J28" s="8" t="s">
        <v>112</v>
      </c>
      <c r="K28" s="8" t="s">
        <v>113</v>
      </c>
      <c r="L28" s="8" t="s">
        <v>114</v>
      </c>
      <c r="M28" s="8" t="s">
        <v>115</v>
      </c>
      <c r="N28" s="8" t="s">
        <v>116</v>
      </c>
      <c r="O28" s="8" t="s">
        <v>117</v>
      </c>
      <c r="P28" s="8" t="s">
        <v>118</v>
      </c>
      <c r="Q28" s="8" t="s">
        <v>119</v>
      </c>
      <c r="R28" s="8" t="s">
        <v>120</v>
      </c>
      <c r="S28" s="8" t="s">
        <v>121</v>
      </c>
      <c r="T28" s="8" t="s">
        <v>122</v>
      </c>
      <c r="U28" s="8" t="s">
        <v>123</v>
      </c>
      <c r="V28" s="8" t="s">
        <v>124</v>
      </c>
      <c r="W28" s="8" t="s">
        <v>125</v>
      </c>
      <c r="X28" s="8" t="s">
        <v>126</v>
      </c>
      <c r="Y28" s="8" t="s">
        <v>127</v>
      </c>
      <c r="Z28" s="8" t="s">
        <v>128</v>
      </c>
      <c r="AA28" s="8" t="s">
        <v>129</v>
      </c>
      <c r="AB28" s="8" t="s">
        <v>130</v>
      </c>
      <c r="AC28" s="8" t="s">
        <v>131</v>
      </c>
      <c r="AD28" s="8" t="s">
        <v>132</v>
      </c>
      <c r="AE28" s="8" t="s">
        <v>133</v>
      </c>
    </row>
    <row r="29" spans="1:32" x14ac:dyDescent="0.25">
      <c r="A29" s="2" t="s">
        <v>100</v>
      </c>
      <c r="B29" s="9">
        <f>COUNTIFS(List!$D:$D,$C$2&amp;$F$2&amp;$I$2&amp;B27)</f>
        <v>0</v>
      </c>
      <c r="C29" s="9">
        <f>COUNTIFS(List!$D:$D,$C$2&amp;$F$2&amp;$I$2&amp;C27)</f>
        <v>0</v>
      </c>
      <c r="D29" s="9">
        <f>COUNTIFS(List!$D:$D,$C$2&amp;$F$2&amp;$I$2&amp;D27)</f>
        <v>0</v>
      </c>
      <c r="E29" s="9">
        <f>COUNTIFS(List!$D:$D,$C$2&amp;$F$2&amp;$I$2&amp;E27)</f>
        <v>0</v>
      </c>
      <c r="F29" s="9">
        <f>COUNTIFS(List!$D:$D,$C$2&amp;$F$2&amp;$I$2&amp;F27)</f>
        <v>0</v>
      </c>
      <c r="G29" s="9">
        <f>COUNTIFS(List!$D:$D,$C$2&amp;$F$2&amp;$I$2&amp;G27)</f>
        <v>0</v>
      </c>
      <c r="H29" s="9">
        <f>COUNTIFS(List!$D:$D,$C$2&amp;$F$2&amp;$I$2&amp;H27)</f>
        <v>0</v>
      </c>
      <c r="I29" s="9">
        <f>COUNTIFS(List!$D:$D,$C$2&amp;$F$2&amp;$I$2&amp;I27)</f>
        <v>0</v>
      </c>
      <c r="J29" s="9">
        <f>COUNTIFS(List!$D:$D,$C$2&amp;$F$2&amp;$I$2&amp;J27)</f>
        <v>0</v>
      </c>
      <c r="K29" s="9">
        <f>COUNTIFS(List!$D:$D,$C$2&amp;$F$2&amp;$I$2&amp;K27)</f>
        <v>0</v>
      </c>
      <c r="L29" s="9">
        <f>COUNTIFS(List!$D:$D,$C$2&amp;$F$2&amp;$I$2&amp;L27)</f>
        <v>0</v>
      </c>
      <c r="M29" s="9">
        <f>COUNTIFS(List!$D:$D,$C$2&amp;$F$2&amp;$I$2&amp;M27)</f>
        <v>0</v>
      </c>
      <c r="N29" s="9">
        <f>COUNTIFS(List!$D:$D,$C$2&amp;$F$2&amp;$I$2&amp;N27)</f>
        <v>0</v>
      </c>
      <c r="O29" s="9">
        <f>COUNTIFS(List!$D:$D,$C$2&amp;$F$2&amp;$I$2&amp;O27)</f>
        <v>0</v>
      </c>
      <c r="P29" s="9">
        <f>COUNTIFS(List!$D:$D,$C$2&amp;$F$2&amp;$I$2&amp;P27)</f>
        <v>0</v>
      </c>
      <c r="Q29" s="9">
        <f>COUNTIFS(List!$D:$D,$C$2&amp;$F$2&amp;$I$2&amp;Q27)</f>
        <v>0</v>
      </c>
      <c r="R29" s="9">
        <f>COUNTIFS(List!$D:$D,$C$2&amp;$F$2&amp;$I$2&amp;R27)</f>
        <v>0</v>
      </c>
      <c r="S29" s="9">
        <f>COUNTIFS(List!$D:$D,$C$2&amp;$F$2&amp;$I$2&amp;S27)</f>
        <v>0</v>
      </c>
      <c r="T29" s="9">
        <f>COUNTIFS(List!$D:$D,$C$2&amp;$F$2&amp;$I$2&amp;T27)</f>
        <v>0</v>
      </c>
      <c r="U29" s="9">
        <f>COUNTIFS(List!$D:$D,$C$2&amp;$F$2&amp;$I$2&amp;U27)</f>
        <v>0</v>
      </c>
      <c r="V29" s="9">
        <f>COUNTIFS(List!$D:$D,$C$2&amp;$F$2&amp;$I$2&amp;V27)</f>
        <v>0</v>
      </c>
      <c r="W29" s="9">
        <f>COUNTIFS(List!$D:$D,$C$2&amp;$F$2&amp;$I$2&amp;W27)</f>
        <v>0</v>
      </c>
      <c r="X29" s="9">
        <f>COUNTIFS(List!$D:$D,$C$2&amp;$F$2&amp;$I$2&amp;X27)</f>
        <v>0</v>
      </c>
      <c r="Y29" s="9">
        <f>COUNTIFS(List!$D:$D,$C$2&amp;$F$2&amp;$I$2&amp;Y27)</f>
        <v>0</v>
      </c>
      <c r="Z29" s="9">
        <f>COUNTIFS(List!$D:$D,$C$2&amp;$F$2&amp;$I$2&amp;Z27)</f>
        <v>0</v>
      </c>
      <c r="AA29" s="9">
        <f>COUNTIFS(List!$D:$D,$C$2&amp;$F$2&amp;$I$2&amp;AA27)</f>
        <v>0</v>
      </c>
      <c r="AB29" s="9">
        <f>COUNTIFS(List!$D:$D,$C$2&amp;$F$2&amp;$I$2&amp;AB27)</f>
        <v>0</v>
      </c>
      <c r="AC29" s="9">
        <f>COUNTIFS(List!$D:$D,$C$2&amp;$F$2&amp;$I$2&amp;AC27)</f>
        <v>0</v>
      </c>
      <c r="AD29" s="9">
        <f>COUNTIFS(List!$D:$D,$C$2&amp;$F$2&amp;$I$2&amp;AD27)</f>
        <v>0</v>
      </c>
      <c r="AE29" s="9">
        <f>COUNTIFS(List!$D:$D,$C$2&amp;$F$2&amp;$I$2&amp;AE27)</f>
        <v>0</v>
      </c>
    </row>
    <row r="30" spans="1:32" hidden="1" x14ac:dyDescent="0.25">
      <c r="A30" s="2"/>
      <c r="B30" s="7">
        <f>("1/10/"&amp;$A$1)*1</f>
        <v>44105</v>
      </c>
      <c r="C30" s="1">
        <f>B30+1</f>
        <v>44106</v>
      </c>
      <c r="D30" s="1">
        <f t="shared" ref="D30:AF30" si="9">C30+1</f>
        <v>44107</v>
      </c>
      <c r="E30" s="1">
        <f t="shared" si="9"/>
        <v>44108</v>
      </c>
      <c r="F30" s="1">
        <f t="shared" si="9"/>
        <v>44109</v>
      </c>
      <c r="G30" s="1">
        <f t="shared" si="9"/>
        <v>44110</v>
      </c>
      <c r="H30" s="1">
        <f t="shared" si="9"/>
        <v>44111</v>
      </c>
      <c r="I30" s="1">
        <f t="shared" si="9"/>
        <v>44112</v>
      </c>
      <c r="J30" s="1">
        <f t="shared" si="9"/>
        <v>44113</v>
      </c>
      <c r="K30" s="1">
        <f t="shared" si="9"/>
        <v>44114</v>
      </c>
      <c r="L30" s="1">
        <f t="shared" si="9"/>
        <v>44115</v>
      </c>
      <c r="M30" s="1">
        <f t="shared" si="9"/>
        <v>44116</v>
      </c>
      <c r="N30" s="1">
        <f t="shared" si="9"/>
        <v>44117</v>
      </c>
      <c r="O30" s="1">
        <f t="shared" si="9"/>
        <v>44118</v>
      </c>
      <c r="P30" s="1">
        <f t="shared" si="9"/>
        <v>44119</v>
      </c>
      <c r="Q30" s="1">
        <f t="shared" si="9"/>
        <v>44120</v>
      </c>
      <c r="R30" s="1">
        <f t="shared" si="9"/>
        <v>44121</v>
      </c>
      <c r="S30" s="1">
        <f t="shared" si="9"/>
        <v>44122</v>
      </c>
      <c r="T30" s="1">
        <f t="shared" si="9"/>
        <v>44123</v>
      </c>
      <c r="U30" s="1">
        <f t="shared" si="9"/>
        <v>44124</v>
      </c>
      <c r="V30" s="1">
        <f t="shared" si="9"/>
        <v>44125</v>
      </c>
      <c r="W30" s="1">
        <f t="shared" si="9"/>
        <v>44126</v>
      </c>
      <c r="X30" s="1">
        <f t="shared" si="9"/>
        <v>44127</v>
      </c>
      <c r="Y30" s="1">
        <f t="shared" si="9"/>
        <v>44128</v>
      </c>
      <c r="Z30" s="1">
        <f t="shared" si="9"/>
        <v>44129</v>
      </c>
      <c r="AA30" s="1">
        <f t="shared" si="9"/>
        <v>44130</v>
      </c>
      <c r="AB30" s="1">
        <f t="shared" si="9"/>
        <v>44131</v>
      </c>
      <c r="AC30" s="1">
        <f t="shared" si="9"/>
        <v>44132</v>
      </c>
      <c r="AD30" s="1">
        <f t="shared" si="9"/>
        <v>44133</v>
      </c>
      <c r="AE30" s="1">
        <f t="shared" si="9"/>
        <v>44134</v>
      </c>
      <c r="AF30" s="1">
        <f t="shared" si="9"/>
        <v>44135</v>
      </c>
    </row>
    <row r="31" spans="1:32" x14ac:dyDescent="0.25">
      <c r="A31" s="4"/>
      <c r="B31" s="8" t="s">
        <v>104</v>
      </c>
      <c r="C31" s="8" t="s">
        <v>105</v>
      </c>
      <c r="D31" s="8" t="s">
        <v>106</v>
      </c>
      <c r="E31" s="8" t="s">
        <v>107</v>
      </c>
      <c r="F31" s="8" t="s">
        <v>108</v>
      </c>
      <c r="G31" s="8" t="s">
        <v>109</v>
      </c>
      <c r="H31" s="8" t="s">
        <v>110</v>
      </c>
      <c r="I31" s="8" t="s">
        <v>111</v>
      </c>
      <c r="J31" s="8" t="s">
        <v>112</v>
      </c>
      <c r="K31" s="8" t="s">
        <v>113</v>
      </c>
      <c r="L31" s="8" t="s">
        <v>114</v>
      </c>
      <c r="M31" s="8" t="s">
        <v>115</v>
      </c>
      <c r="N31" s="8" t="s">
        <v>116</v>
      </c>
      <c r="O31" s="8" t="s">
        <v>117</v>
      </c>
      <c r="P31" s="8" t="s">
        <v>118</v>
      </c>
      <c r="Q31" s="8" t="s">
        <v>119</v>
      </c>
      <c r="R31" s="8" t="s">
        <v>120</v>
      </c>
      <c r="S31" s="8" t="s">
        <v>121</v>
      </c>
      <c r="T31" s="8" t="s">
        <v>122</v>
      </c>
      <c r="U31" s="8" t="s">
        <v>123</v>
      </c>
      <c r="V31" s="8" t="s">
        <v>124</v>
      </c>
      <c r="W31" s="8" t="s">
        <v>125</v>
      </c>
      <c r="X31" s="8" t="s">
        <v>126</v>
      </c>
      <c r="Y31" s="8" t="s">
        <v>127</v>
      </c>
      <c r="Z31" s="8" t="s">
        <v>128</v>
      </c>
      <c r="AA31" s="8" t="s">
        <v>129</v>
      </c>
      <c r="AB31" s="8" t="s">
        <v>130</v>
      </c>
      <c r="AC31" s="8" t="s">
        <v>131</v>
      </c>
      <c r="AD31" s="8" t="s">
        <v>132</v>
      </c>
      <c r="AE31" s="8" t="s">
        <v>133</v>
      </c>
      <c r="AF31" s="8" t="s">
        <v>134</v>
      </c>
    </row>
    <row r="32" spans="1:32" x14ac:dyDescent="0.25">
      <c r="A32" s="2" t="s">
        <v>101</v>
      </c>
      <c r="B32" s="9">
        <f>COUNTIFS(List!$D:$D,$C$2&amp;$F$2&amp;$I$2&amp;B30)</f>
        <v>0</v>
      </c>
      <c r="C32" s="9">
        <f>COUNTIFS(List!$D:$D,$C$2&amp;$F$2&amp;$I$2&amp;C30)</f>
        <v>0</v>
      </c>
      <c r="D32" s="9">
        <f>COUNTIFS(List!$D:$D,$C$2&amp;$F$2&amp;$I$2&amp;D30)</f>
        <v>0</v>
      </c>
      <c r="E32" s="9">
        <f>COUNTIFS(List!$D:$D,$C$2&amp;$F$2&amp;$I$2&amp;E30)</f>
        <v>0</v>
      </c>
      <c r="F32" s="9">
        <f>COUNTIFS(List!$D:$D,$C$2&amp;$F$2&amp;$I$2&amp;F30)</f>
        <v>0</v>
      </c>
      <c r="G32" s="9">
        <f>COUNTIFS(List!$D:$D,$C$2&amp;$F$2&amp;$I$2&amp;G30)</f>
        <v>0</v>
      </c>
      <c r="H32" s="9">
        <f>COUNTIFS(List!$D:$D,$C$2&amp;$F$2&amp;$I$2&amp;H30)</f>
        <v>0</v>
      </c>
      <c r="I32" s="9">
        <f>COUNTIFS(List!$D:$D,$C$2&amp;$F$2&amp;$I$2&amp;I30)</f>
        <v>0</v>
      </c>
      <c r="J32" s="9">
        <f>COUNTIFS(List!$D:$D,$C$2&amp;$F$2&amp;$I$2&amp;J30)</f>
        <v>0</v>
      </c>
      <c r="K32" s="9">
        <f>COUNTIFS(List!$D:$D,$C$2&amp;$F$2&amp;$I$2&amp;K30)</f>
        <v>0</v>
      </c>
      <c r="L32" s="9">
        <f>COUNTIFS(List!$D:$D,$C$2&amp;$F$2&amp;$I$2&amp;L30)</f>
        <v>0</v>
      </c>
      <c r="M32" s="9">
        <f>COUNTIFS(List!$D:$D,$C$2&amp;$F$2&amp;$I$2&amp;M30)</f>
        <v>0</v>
      </c>
      <c r="N32" s="9">
        <f>COUNTIFS(List!$D:$D,$C$2&amp;$F$2&amp;$I$2&amp;N30)</f>
        <v>0</v>
      </c>
      <c r="O32" s="9">
        <f>COUNTIFS(List!$D:$D,$C$2&amp;$F$2&amp;$I$2&amp;O30)</f>
        <v>0</v>
      </c>
      <c r="P32" s="9">
        <f>COUNTIFS(List!$D:$D,$C$2&amp;$F$2&amp;$I$2&amp;P30)</f>
        <v>0</v>
      </c>
      <c r="Q32" s="9">
        <f>COUNTIFS(List!$D:$D,$C$2&amp;$F$2&amp;$I$2&amp;Q30)</f>
        <v>0</v>
      </c>
      <c r="R32" s="9">
        <f>COUNTIFS(List!$D:$D,$C$2&amp;$F$2&amp;$I$2&amp;R30)</f>
        <v>0</v>
      </c>
      <c r="S32" s="9">
        <f>COUNTIFS(List!$D:$D,$C$2&amp;$F$2&amp;$I$2&amp;S30)</f>
        <v>0</v>
      </c>
      <c r="T32" s="9">
        <f>COUNTIFS(List!$D:$D,$C$2&amp;$F$2&amp;$I$2&amp;T30)</f>
        <v>0</v>
      </c>
      <c r="U32" s="9">
        <f>COUNTIFS(List!$D:$D,$C$2&amp;$F$2&amp;$I$2&amp;U30)</f>
        <v>0</v>
      </c>
      <c r="V32" s="9">
        <f>COUNTIFS(List!$D:$D,$C$2&amp;$F$2&amp;$I$2&amp;V30)</f>
        <v>0</v>
      </c>
      <c r="W32" s="9">
        <f>COUNTIFS(List!$D:$D,$C$2&amp;$F$2&amp;$I$2&amp;W30)</f>
        <v>0</v>
      </c>
      <c r="X32" s="9">
        <f>COUNTIFS(List!$D:$D,$C$2&amp;$F$2&amp;$I$2&amp;X30)</f>
        <v>0</v>
      </c>
      <c r="Y32" s="9">
        <f>COUNTIFS(List!$D:$D,$C$2&amp;$F$2&amp;$I$2&amp;Y30)</f>
        <v>0</v>
      </c>
      <c r="Z32" s="9">
        <f>COUNTIFS(List!$D:$D,$C$2&amp;$F$2&amp;$I$2&amp;Z30)</f>
        <v>0</v>
      </c>
      <c r="AA32" s="9">
        <f>COUNTIFS(List!$D:$D,$C$2&amp;$F$2&amp;$I$2&amp;AA30)</f>
        <v>0</v>
      </c>
      <c r="AB32" s="9">
        <f>COUNTIFS(List!$D:$D,$C$2&amp;$F$2&amp;$I$2&amp;AB30)</f>
        <v>0</v>
      </c>
      <c r="AC32" s="9">
        <f>COUNTIFS(List!$D:$D,$C$2&amp;$F$2&amp;$I$2&amp;AC30)</f>
        <v>0</v>
      </c>
      <c r="AD32" s="9">
        <f>COUNTIFS(List!$D:$D,$C$2&amp;$F$2&amp;$I$2&amp;AD30)</f>
        <v>0</v>
      </c>
      <c r="AE32" s="9">
        <f>COUNTIFS(List!$D:$D,$C$2&amp;$F$2&amp;$I$2&amp;AE30)</f>
        <v>0</v>
      </c>
      <c r="AF32" s="9">
        <f>COUNTIFS(List!$D:$D,$C$2&amp;$F$2&amp;$I$2&amp;AF30)</f>
        <v>0</v>
      </c>
    </row>
    <row r="33" spans="1:32" hidden="1" x14ac:dyDescent="0.25">
      <c r="A33" s="2"/>
      <c r="B33" s="7">
        <f>("1/11/"&amp;$A$1)*1</f>
        <v>44136</v>
      </c>
      <c r="C33" s="1">
        <f>B33+1</f>
        <v>44137</v>
      </c>
      <c r="D33" s="1">
        <f t="shared" ref="D33:AE33" si="10">C33+1</f>
        <v>44138</v>
      </c>
      <c r="E33" s="1">
        <f t="shared" si="10"/>
        <v>44139</v>
      </c>
      <c r="F33" s="1">
        <f t="shared" si="10"/>
        <v>44140</v>
      </c>
      <c r="G33" s="1">
        <f t="shared" si="10"/>
        <v>44141</v>
      </c>
      <c r="H33" s="1">
        <f t="shared" si="10"/>
        <v>44142</v>
      </c>
      <c r="I33" s="1">
        <f t="shared" si="10"/>
        <v>44143</v>
      </c>
      <c r="J33" s="1">
        <f t="shared" si="10"/>
        <v>44144</v>
      </c>
      <c r="K33" s="1">
        <f t="shared" si="10"/>
        <v>44145</v>
      </c>
      <c r="L33" s="1">
        <f t="shared" si="10"/>
        <v>44146</v>
      </c>
      <c r="M33" s="1">
        <f t="shared" si="10"/>
        <v>44147</v>
      </c>
      <c r="N33" s="1">
        <f t="shared" si="10"/>
        <v>44148</v>
      </c>
      <c r="O33" s="1">
        <f t="shared" si="10"/>
        <v>44149</v>
      </c>
      <c r="P33" s="1">
        <f t="shared" si="10"/>
        <v>44150</v>
      </c>
      <c r="Q33" s="1">
        <f t="shared" si="10"/>
        <v>44151</v>
      </c>
      <c r="R33" s="1">
        <f t="shared" si="10"/>
        <v>44152</v>
      </c>
      <c r="S33" s="1">
        <f t="shared" si="10"/>
        <v>44153</v>
      </c>
      <c r="T33" s="1">
        <f t="shared" si="10"/>
        <v>44154</v>
      </c>
      <c r="U33" s="1">
        <f t="shared" si="10"/>
        <v>44155</v>
      </c>
      <c r="V33" s="1">
        <f t="shared" si="10"/>
        <v>44156</v>
      </c>
      <c r="W33" s="1">
        <f t="shared" si="10"/>
        <v>44157</v>
      </c>
      <c r="X33" s="1">
        <f t="shared" si="10"/>
        <v>44158</v>
      </c>
      <c r="Y33" s="1">
        <f t="shared" si="10"/>
        <v>44159</v>
      </c>
      <c r="Z33" s="1">
        <f t="shared" si="10"/>
        <v>44160</v>
      </c>
      <c r="AA33" s="1">
        <f t="shared" si="10"/>
        <v>44161</v>
      </c>
      <c r="AB33" s="1">
        <f t="shared" si="10"/>
        <v>44162</v>
      </c>
      <c r="AC33" s="1">
        <f t="shared" si="10"/>
        <v>44163</v>
      </c>
      <c r="AD33" s="1">
        <f t="shared" si="10"/>
        <v>44164</v>
      </c>
      <c r="AE33" s="1">
        <f t="shared" si="10"/>
        <v>44165</v>
      </c>
    </row>
    <row r="34" spans="1:32" x14ac:dyDescent="0.25">
      <c r="A34" s="4"/>
      <c r="B34" s="8" t="s">
        <v>104</v>
      </c>
      <c r="C34" s="8" t="s">
        <v>105</v>
      </c>
      <c r="D34" s="8" t="s">
        <v>106</v>
      </c>
      <c r="E34" s="8" t="s">
        <v>107</v>
      </c>
      <c r="F34" s="8" t="s">
        <v>108</v>
      </c>
      <c r="G34" s="8" t="s">
        <v>109</v>
      </c>
      <c r="H34" s="8" t="s">
        <v>110</v>
      </c>
      <c r="I34" s="8" t="s">
        <v>111</v>
      </c>
      <c r="J34" s="8" t="s">
        <v>112</v>
      </c>
      <c r="K34" s="8" t="s">
        <v>113</v>
      </c>
      <c r="L34" s="8" t="s">
        <v>114</v>
      </c>
      <c r="M34" s="8" t="s">
        <v>115</v>
      </c>
      <c r="N34" s="8" t="s">
        <v>116</v>
      </c>
      <c r="O34" s="8" t="s">
        <v>117</v>
      </c>
      <c r="P34" s="8" t="s">
        <v>118</v>
      </c>
      <c r="Q34" s="8" t="s">
        <v>119</v>
      </c>
      <c r="R34" s="8" t="s">
        <v>120</v>
      </c>
      <c r="S34" s="8" t="s">
        <v>121</v>
      </c>
      <c r="T34" s="8" t="s">
        <v>122</v>
      </c>
      <c r="U34" s="8" t="s">
        <v>123</v>
      </c>
      <c r="V34" s="8" t="s">
        <v>124</v>
      </c>
      <c r="W34" s="8" t="s">
        <v>125</v>
      </c>
      <c r="X34" s="8" t="s">
        <v>126</v>
      </c>
      <c r="Y34" s="8" t="s">
        <v>127</v>
      </c>
      <c r="Z34" s="8" t="s">
        <v>128</v>
      </c>
      <c r="AA34" s="8" t="s">
        <v>129</v>
      </c>
      <c r="AB34" s="8" t="s">
        <v>130</v>
      </c>
      <c r="AC34" s="8" t="s">
        <v>131</v>
      </c>
      <c r="AD34" s="8" t="s">
        <v>132</v>
      </c>
      <c r="AE34" s="8" t="s">
        <v>133</v>
      </c>
    </row>
    <row r="35" spans="1:32" x14ac:dyDescent="0.25">
      <c r="A35" s="2" t="s">
        <v>102</v>
      </c>
      <c r="B35" s="9">
        <f>COUNTIFS(List!$D:$D,$C$2&amp;$F$2&amp;$I$2&amp;B33)</f>
        <v>0</v>
      </c>
      <c r="C35" s="9">
        <f>COUNTIFS(List!$D:$D,$C$2&amp;$F$2&amp;$I$2&amp;C33)</f>
        <v>0</v>
      </c>
      <c r="D35" s="9">
        <f>COUNTIFS(List!$D:$D,$C$2&amp;$F$2&amp;$I$2&amp;D33)</f>
        <v>0</v>
      </c>
      <c r="E35" s="9">
        <f>COUNTIFS(List!$D:$D,$C$2&amp;$F$2&amp;$I$2&amp;E33)</f>
        <v>0</v>
      </c>
      <c r="F35" s="9">
        <f>COUNTIFS(List!$D:$D,$C$2&amp;$F$2&amp;$I$2&amp;F33)</f>
        <v>0</v>
      </c>
      <c r="G35" s="9">
        <f>COUNTIFS(List!$D:$D,$C$2&amp;$F$2&amp;$I$2&amp;G33)</f>
        <v>0</v>
      </c>
      <c r="H35" s="9">
        <f>COUNTIFS(List!$D:$D,$C$2&amp;$F$2&amp;$I$2&amp;H33)</f>
        <v>0</v>
      </c>
      <c r="I35" s="9">
        <f>COUNTIFS(List!$D:$D,$C$2&amp;$F$2&amp;$I$2&amp;I33)</f>
        <v>0</v>
      </c>
      <c r="J35" s="9">
        <f>COUNTIFS(List!$D:$D,$C$2&amp;$F$2&amp;$I$2&amp;J33)</f>
        <v>0</v>
      </c>
      <c r="K35" s="9">
        <f>COUNTIFS(List!$D:$D,$C$2&amp;$F$2&amp;$I$2&amp;K33)</f>
        <v>0</v>
      </c>
      <c r="L35" s="9">
        <f>COUNTIFS(List!$D:$D,$C$2&amp;$F$2&amp;$I$2&amp;L33)</f>
        <v>0</v>
      </c>
      <c r="M35" s="9">
        <f>COUNTIFS(List!$D:$D,$C$2&amp;$F$2&amp;$I$2&amp;M33)</f>
        <v>0</v>
      </c>
      <c r="N35" s="9">
        <f>COUNTIFS(List!$D:$D,$C$2&amp;$F$2&amp;$I$2&amp;N33)</f>
        <v>0</v>
      </c>
      <c r="O35" s="9">
        <f>COUNTIFS(List!$D:$D,$C$2&amp;$F$2&amp;$I$2&amp;O33)</f>
        <v>0</v>
      </c>
      <c r="P35" s="9">
        <f>COUNTIFS(List!$D:$D,$C$2&amp;$F$2&amp;$I$2&amp;P33)</f>
        <v>0</v>
      </c>
      <c r="Q35" s="9">
        <f>COUNTIFS(List!$D:$D,$C$2&amp;$F$2&amp;$I$2&amp;Q33)</f>
        <v>0</v>
      </c>
      <c r="R35" s="9">
        <f>COUNTIFS(List!$D:$D,$C$2&amp;$F$2&amp;$I$2&amp;R33)</f>
        <v>0</v>
      </c>
      <c r="S35" s="9">
        <f>COUNTIFS(List!$D:$D,$C$2&amp;$F$2&amp;$I$2&amp;S33)</f>
        <v>0</v>
      </c>
      <c r="T35" s="9">
        <f>COUNTIFS(List!$D:$D,$C$2&amp;$F$2&amp;$I$2&amp;T33)</f>
        <v>0</v>
      </c>
      <c r="U35" s="9">
        <f>COUNTIFS(List!$D:$D,$C$2&amp;$F$2&amp;$I$2&amp;U33)</f>
        <v>0</v>
      </c>
      <c r="V35" s="9">
        <f>COUNTIFS(List!$D:$D,$C$2&amp;$F$2&amp;$I$2&amp;V33)</f>
        <v>0</v>
      </c>
      <c r="W35" s="9">
        <f>COUNTIFS(List!$D:$D,$C$2&amp;$F$2&amp;$I$2&amp;W33)</f>
        <v>0</v>
      </c>
      <c r="X35" s="9">
        <f>COUNTIFS(List!$D:$D,$C$2&amp;$F$2&amp;$I$2&amp;X33)</f>
        <v>0</v>
      </c>
      <c r="Y35" s="9">
        <f>COUNTIFS(List!$D:$D,$C$2&amp;$F$2&amp;$I$2&amp;Y33)</f>
        <v>0</v>
      </c>
      <c r="Z35" s="9">
        <f>COUNTIFS(List!$D:$D,$C$2&amp;$F$2&amp;$I$2&amp;Z33)</f>
        <v>0</v>
      </c>
      <c r="AA35" s="9">
        <f>COUNTIFS(List!$D:$D,$C$2&amp;$F$2&amp;$I$2&amp;AA33)</f>
        <v>0</v>
      </c>
      <c r="AB35" s="9">
        <f>COUNTIFS(List!$D:$D,$C$2&amp;$F$2&amp;$I$2&amp;AB33)</f>
        <v>0</v>
      </c>
      <c r="AC35" s="9">
        <f>COUNTIFS(List!$D:$D,$C$2&amp;$F$2&amp;$I$2&amp;AC33)</f>
        <v>0</v>
      </c>
      <c r="AD35" s="9">
        <f>COUNTIFS(List!$D:$D,$C$2&amp;$F$2&amp;$I$2&amp;AD33)</f>
        <v>0</v>
      </c>
      <c r="AE35" s="9">
        <f>COUNTIFS(List!$D:$D,$C$2&amp;$F$2&amp;$I$2&amp;AE33)</f>
        <v>0</v>
      </c>
    </row>
    <row r="36" spans="1:32" hidden="1" x14ac:dyDescent="0.25">
      <c r="A36" s="2"/>
      <c r="B36" s="7">
        <f>("1/12/"&amp;$A$1)*1</f>
        <v>44166</v>
      </c>
      <c r="C36" s="1">
        <f>B36+1</f>
        <v>44167</v>
      </c>
      <c r="D36" s="1">
        <f t="shared" ref="D36:AF36" si="11">C36+1</f>
        <v>44168</v>
      </c>
      <c r="E36" s="1">
        <f t="shared" si="11"/>
        <v>44169</v>
      </c>
      <c r="F36" s="1">
        <f t="shared" si="11"/>
        <v>44170</v>
      </c>
      <c r="G36" s="1">
        <f t="shared" si="11"/>
        <v>44171</v>
      </c>
      <c r="H36" s="1">
        <f t="shared" si="11"/>
        <v>44172</v>
      </c>
      <c r="I36" s="1">
        <f t="shared" si="11"/>
        <v>44173</v>
      </c>
      <c r="J36" s="1">
        <f t="shared" si="11"/>
        <v>44174</v>
      </c>
      <c r="K36" s="1">
        <f t="shared" si="11"/>
        <v>44175</v>
      </c>
      <c r="L36" s="1">
        <f t="shared" si="11"/>
        <v>44176</v>
      </c>
      <c r="M36" s="1">
        <f t="shared" si="11"/>
        <v>44177</v>
      </c>
      <c r="N36" s="1">
        <f t="shared" si="11"/>
        <v>44178</v>
      </c>
      <c r="O36" s="1">
        <f t="shared" si="11"/>
        <v>44179</v>
      </c>
      <c r="P36" s="1">
        <f t="shared" si="11"/>
        <v>44180</v>
      </c>
      <c r="Q36" s="1">
        <f t="shared" si="11"/>
        <v>44181</v>
      </c>
      <c r="R36" s="1">
        <f t="shared" si="11"/>
        <v>44182</v>
      </c>
      <c r="S36" s="1">
        <f t="shared" si="11"/>
        <v>44183</v>
      </c>
      <c r="T36" s="1">
        <f t="shared" si="11"/>
        <v>44184</v>
      </c>
      <c r="U36" s="1">
        <f t="shared" si="11"/>
        <v>44185</v>
      </c>
      <c r="V36" s="1">
        <f t="shared" si="11"/>
        <v>44186</v>
      </c>
      <c r="W36" s="1">
        <f t="shared" si="11"/>
        <v>44187</v>
      </c>
      <c r="X36" s="1">
        <f t="shared" si="11"/>
        <v>44188</v>
      </c>
      <c r="Y36" s="1">
        <f t="shared" si="11"/>
        <v>44189</v>
      </c>
      <c r="Z36" s="1">
        <f t="shared" si="11"/>
        <v>44190</v>
      </c>
      <c r="AA36" s="1">
        <f t="shared" si="11"/>
        <v>44191</v>
      </c>
      <c r="AB36" s="1">
        <f t="shared" si="11"/>
        <v>44192</v>
      </c>
      <c r="AC36" s="1">
        <f t="shared" si="11"/>
        <v>44193</v>
      </c>
      <c r="AD36" s="1">
        <f t="shared" si="11"/>
        <v>44194</v>
      </c>
      <c r="AE36" s="1">
        <f t="shared" si="11"/>
        <v>44195</v>
      </c>
      <c r="AF36" s="1">
        <f t="shared" si="11"/>
        <v>44196</v>
      </c>
    </row>
    <row r="37" spans="1:32" x14ac:dyDescent="0.25">
      <c r="A37" s="4"/>
      <c r="B37" s="8" t="s">
        <v>104</v>
      </c>
      <c r="C37" s="8" t="s">
        <v>105</v>
      </c>
      <c r="D37" s="8" t="s">
        <v>106</v>
      </c>
      <c r="E37" s="8" t="s">
        <v>107</v>
      </c>
      <c r="F37" s="8" t="s">
        <v>108</v>
      </c>
      <c r="G37" s="8" t="s">
        <v>109</v>
      </c>
      <c r="H37" s="8" t="s">
        <v>110</v>
      </c>
      <c r="I37" s="8" t="s">
        <v>111</v>
      </c>
      <c r="J37" s="8" t="s">
        <v>112</v>
      </c>
      <c r="K37" s="8" t="s">
        <v>113</v>
      </c>
      <c r="L37" s="8" t="s">
        <v>114</v>
      </c>
      <c r="M37" s="8" t="s">
        <v>115</v>
      </c>
      <c r="N37" s="8" t="s">
        <v>116</v>
      </c>
      <c r="O37" s="8" t="s">
        <v>117</v>
      </c>
      <c r="P37" s="8" t="s">
        <v>118</v>
      </c>
      <c r="Q37" s="8" t="s">
        <v>119</v>
      </c>
      <c r="R37" s="8" t="s">
        <v>120</v>
      </c>
      <c r="S37" s="8" t="s">
        <v>121</v>
      </c>
      <c r="T37" s="8" t="s">
        <v>122</v>
      </c>
      <c r="U37" s="8" t="s">
        <v>123</v>
      </c>
      <c r="V37" s="8" t="s">
        <v>124</v>
      </c>
      <c r="W37" s="8" t="s">
        <v>125</v>
      </c>
      <c r="X37" s="8" t="s">
        <v>126</v>
      </c>
      <c r="Y37" s="8" t="s">
        <v>127</v>
      </c>
      <c r="Z37" s="8" t="s">
        <v>128</v>
      </c>
      <c r="AA37" s="8" t="s">
        <v>129</v>
      </c>
      <c r="AB37" s="8" t="s">
        <v>130</v>
      </c>
      <c r="AC37" s="8" t="s">
        <v>131</v>
      </c>
      <c r="AD37" s="8" t="s">
        <v>132</v>
      </c>
      <c r="AE37" s="8" t="s">
        <v>133</v>
      </c>
      <c r="AF37" s="8" t="s">
        <v>134</v>
      </c>
    </row>
    <row r="38" spans="1:32" x14ac:dyDescent="0.25">
      <c r="A38" s="2" t="s">
        <v>103</v>
      </c>
      <c r="B38" s="9">
        <f>COUNTIFS(List!$D:$D,$C$2&amp;$F$2&amp;$I$2&amp;B36)</f>
        <v>0</v>
      </c>
      <c r="C38" s="9">
        <f>COUNTIFS(List!$D:$D,$C$2&amp;$F$2&amp;$I$2&amp;C36)</f>
        <v>0</v>
      </c>
      <c r="D38" s="9">
        <f>COUNTIFS(List!$D:$D,$C$2&amp;$F$2&amp;$I$2&amp;D36)</f>
        <v>0</v>
      </c>
      <c r="E38" s="9">
        <f>COUNTIFS(List!$D:$D,$C$2&amp;$F$2&amp;$I$2&amp;E36)</f>
        <v>0</v>
      </c>
      <c r="F38" s="9">
        <f>COUNTIFS(List!$D:$D,$C$2&amp;$F$2&amp;$I$2&amp;F36)</f>
        <v>0</v>
      </c>
      <c r="G38" s="9">
        <f>COUNTIFS(List!$D:$D,$C$2&amp;$F$2&amp;$I$2&amp;G36)</f>
        <v>0</v>
      </c>
      <c r="H38" s="9">
        <f>COUNTIFS(List!$D:$D,$C$2&amp;$F$2&amp;$I$2&amp;H36)</f>
        <v>0</v>
      </c>
      <c r="I38" s="9">
        <f>COUNTIFS(List!$D:$D,$C$2&amp;$F$2&amp;$I$2&amp;I36)</f>
        <v>0</v>
      </c>
      <c r="J38" s="9">
        <f>COUNTIFS(List!$D:$D,$C$2&amp;$F$2&amp;$I$2&amp;J36)</f>
        <v>0</v>
      </c>
      <c r="K38" s="9">
        <f>COUNTIFS(List!$D:$D,$C$2&amp;$F$2&amp;$I$2&amp;K36)</f>
        <v>0</v>
      </c>
      <c r="L38" s="9">
        <f>COUNTIFS(List!$D:$D,$C$2&amp;$F$2&amp;$I$2&amp;L36)</f>
        <v>0</v>
      </c>
      <c r="M38" s="9">
        <f>COUNTIFS(List!$D:$D,$C$2&amp;$F$2&amp;$I$2&amp;M36)</f>
        <v>0</v>
      </c>
      <c r="N38" s="9">
        <f>COUNTIFS(List!$D:$D,$C$2&amp;$F$2&amp;$I$2&amp;N36)</f>
        <v>0</v>
      </c>
      <c r="O38" s="9">
        <f>COUNTIFS(List!$D:$D,$C$2&amp;$F$2&amp;$I$2&amp;O36)</f>
        <v>0</v>
      </c>
      <c r="P38" s="9">
        <f>COUNTIFS(List!$D:$D,$C$2&amp;$F$2&amp;$I$2&amp;P36)</f>
        <v>0</v>
      </c>
      <c r="Q38" s="9">
        <f>COUNTIFS(List!$D:$D,$C$2&amp;$F$2&amp;$I$2&amp;Q36)</f>
        <v>0</v>
      </c>
      <c r="R38" s="9">
        <f>COUNTIFS(List!$D:$D,$C$2&amp;$F$2&amp;$I$2&amp;R36)</f>
        <v>0</v>
      </c>
      <c r="S38" s="9">
        <f>COUNTIFS(List!$D:$D,$C$2&amp;$F$2&amp;$I$2&amp;S36)</f>
        <v>0</v>
      </c>
      <c r="T38" s="9">
        <f>COUNTIFS(List!$D:$D,$C$2&amp;$F$2&amp;$I$2&amp;T36)</f>
        <v>0</v>
      </c>
      <c r="U38" s="9">
        <f>COUNTIFS(List!$D:$D,$C$2&amp;$F$2&amp;$I$2&amp;U36)</f>
        <v>0</v>
      </c>
      <c r="V38" s="9">
        <f>COUNTIFS(List!$D:$D,$C$2&amp;$F$2&amp;$I$2&amp;V36)</f>
        <v>0</v>
      </c>
      <c r="W38" s="9">
        <f>COUNTIFS(List!$D:$D,$C$2&amp;$F$2&amp;$I$2&amp;W36)</f>
        <v>0</v>
      </c>
      <c r="X38" s="9">
        <f>COUNTIFS(List!$D:$D,$C$2&amp;$F$2&amp;$I$2&amp;X36)</f>
        <v>0</v>
      </c>
      <c r="Y38" s="9">
        <f>COUNTIFS(List!$D:$D,$C$2&amp;$F$2&amp;$I$2&amp;Y36)</f>
        <v>0</v>
      </c>
      <c r="Z38" s="9">
        <f>COUNTIFS(List!$D:$D,$C$2&amp;$F$2&amp;$I$2&amp;Z36)</f>
        <v>0</v>
      </c>
      <c r="AA38" s="9">
        <f>COUNTIFS(List!$D:$D,$C$2&amp;$F$2&amp;$I$2&amp;AA36)</f>
        <v>0</v>
      </c>
      <c r="AB38" s="9">
        <f>COUNTIFS(List!$D:$D,$C$2&amp;$F$2&amp;$I$2&amp;AB36)</f>
        <v>0</v>
      </c>
      <c r="AC38" s="9">
        <f>COUNTIFS(List!$D:$D,$C$2&amp;$F$2&amp;$I$2&amp;AC36)</f>
        <v>0</v>
      </c>
      <c r="AD38" s="9">
        <f>COUNTIFS(List!$D:$D,$C$2&amp;$F$2&amp;$I$2&amp;AD36)</f>
        <v>0</v>
      </c>
      <c r="AE38" s="9">
        <f>COUNTIFS(List!$D:$D,$C$2&amp;$F$2&amp;$I$2&amp;AE36)</f>
        <v>0</v>
      </c>
      <c r="AF38" s="9">
        <f>COUNTIFS(List!$D:$D,$C$2&amp;$F$2&amp;$I$2&amp;AF36)</f>
        <v>0</v>
      </c>
    </row>
  </sheetData>
  <mergeCells count="6">
    <mergeCell ref="C1:D1"/>
    <mergeCell ref="F1:G1"/>
    <mergeCell ref="I1:J1"/>
    <mergeCell ref="C2:D2"/>
    <mergeCell ref="F2:G2"/>
    <mergeCell ref="I2:J2"/>
  </mergeCells>
  <conditionalFormatting sqref="B4:AF4 B7:AC7 B10:AF10 B13:AE13 B16:AF16 B19:AE19 B22:AF22 B25:AF25 B28:AE28 B31:AF31 B34:AE34 B37:AF37">
    <cfRule type="expression" dxfId="3" priority="96">
      <formula>OR(WEEKDAY(B3)=7,WEEKDAY(B3)=1)</formula>
    </cfRule>
  </conditionalFormatting>
  <conditionalFormatting sqref="B5:AF5 B8:AC8 B11:AF11 B14:AE14 B17:AE17 B20:AE20 B23:AF23 B26:AF26 B29:AE29 B32:AF32 B35:AE35 B38:AF38">
    <cfRule type="expression" dxfId="2" priority="1">
      <formula>B5&gt;1</formula>
    </cfRule>
    <cfRule type="expression" dxfId="1" priority="2">
      <formula>B5=1</formula>
    </cfRule>
    <cfRule type="expression" dxfId="0" priority="3">
      <formula>B5=0</formula>
    </cfRule>
  </conditionalFormatting>
  <dataValidations count="4">
    <dataValidation type="list" allowBlank="1" showInputMessage="1" showErrorMessage="1" sqref="A1" xr:uid="{00000000-0002-0000-0500-000000000000}">
      <formula1>"2019,2020,2021"</formula1>
    </dataValidation>
    <dataValidation type="list" allowBlank="1" showInputMessage="1" showErrorMessage="1" sqref="I2" xr:uid="{00000000-0002-0000-0500-000001000000}">
      <formula1>"Any,AWT, Turf"</formula1>
    </dataValidation>
    <dataValidation type="list" allowBlank="1" showInputMessage="1" showErrorMessage="1" sqref="C2" xr:uid="{00000000-0002-0000-0500-000002000000}">
      <formula1>"Any,North,Midlands,South"</formula1>
    </dataValidation>
    <dataValidation type="list" allowBlank="1" showInputMessage="1" showErrorMessage="1" sqref="F2" xr:uid="{00000000-0002-0000-0500-000003000000}">
      <formula1>"Flat, Jump"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60"/>
  <sheetViews>
    <sheetView workbookViewId="0"/>
  </sheetViews>
  <sheetFormatPr defaultColWidth="8.85546875" defaultRowHeight="15" x14ac:dyDescent="0.25"/>
  <sheetData>
    <row r="1" spans="1:1" x14ac:dyDescent="0.25">
      <c r="A1" t="s">
        <v>68</v>
      </c>
    </row>
    <row r="2" spans="1:1" x14ac:dyDescent="0.25">
      <c r="A2" t="s">
        <v>55</v>
      </c>
    </row>
    <row r="3" spans="1:1" x14ac:dyDescent="0.25">
      <c r="A3" t="s">
        <v>28</v>
      </c>
    </row>
    <row r="4" spans="1:1" x14ac:dyDescent="0.25">
      <c r="A4" t="s">
        <v>64</v>
      </c>
    </row>
    <row r="5" spans="1:1" x14ac:dyDescent="0.25">
      <c r="A5" t="s">
        <v>79</v>
      </c>
    </row>
    <row r="6" spans="1:1" x14ac:dyDescent="0.25">
      <c r="A6" t="s">
        <v>77</v>
      </c>
    </row>
    <row r="7" spans="1:1" x14ac:dyDescent="0.25">
      <c r="A7" t="s">
        <v>82</v>
      </c>
    </row>
    <row r="8" spans="1:1" x14ac:dyDescent="0.25">
      <c r="A8" t="s">
        <v>63</v>
      </c>
    </row>
    <row r="9" spans="1:1" x14ac:dyDescent="0.25">
      <c r="A9" t="s">
        <v>92</v>
      </c>
    </row>
    <row r="10" spans="1:1" x14ac:dyDescent="0.25">
      <c r="A10" t="s">
        <v>8</v>
      </c>
    </row>
    <row r="11" spans="1:1" x14ac:dyDescent="0.25">
      <c r="A11" t="s">
        <v>73</v>
      </c>
    </row>
    <row r="12" spans="1:1" x14ac:dyDescent="0.25">
      <c r="A12" t="s">
        <v>15</v>
      </c>
    </row>
    <row r="13" spans="1:1" x14ac:dyDescent="0.25">
      <c r="A13" t="s">
        <v>54</v>
      </c>
    </row>
    <row r="14" spans="1:1" x14ac:dyDescent="0.25">
      <c r="A14" t="s">
        <v>88</v>
      </c>
    </row>
    <row r="15" spans="1:1" x14ac:dyDescent="0.25">
      <c r="A15" t="s">
        <v>59</v>
      </c>
    </row>
    <row r="16" spans="1:1" x14ac:dyDescent="0.25">
      <c r="A16" t="s">
        <v>83</v>
      </c>
    </row>
    <row r="17" spans="1:1" x14ac:dyDescent="0.25">
      <c r="A17" t="s">
        <v>18</v>
      </c>
    </row>
    <row r="18" spans="1:1" x14ac:dyDescent="0.25">
      <c r="A18" t="s">
        <v>20</v>
      </c>
    </row>
    <row r="19" spans="1:1" x14ac:dyDescent="0.25">
      <c r="A19" t="s">
        <v>65</v>
      </c>
    </row>
    <row r="20" spans="1:1" x14ac:dyDescent="0.25">
      <c r="A20" t="s">
        <v>58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56</v>
      </c>
    </row>
    <row r="24" spans="1:1" x14ac:dyDescent="0.25">
      <c r="A24" t="s">
        <v>61</v>
      </c>
    </row>
    <row r="25" spans="1:1" x14ac:dyDescent="0.25">
      <c r="A25" t="s">
        <v>67</v>
      </c>
    </row>
    <row r="26" spans="1:1" x14ac:dyDescent="0.25">
      <c r="A26" t="s">
        <v>45</v>
      </c>
    </row>
    <row r="27" spans="1:1" x14ac:dyDescent="0.25">
      <c r="A27" t="s">
        <v>50</v>
      </c>
    </row>
    <row r="28" spans="1:1" x14ac:dyDescent="0.25">
      <c r="A28" t="s">
        <v>47</v>
      </c>
    </row>
    <row r="29" spans="1:1" x14ac:dyDescent="0.25">
      <c r="A29" t="s">
        <v>44</v>
      </c>
    </row>
    <row r="30" spans="1:1" x14ac:dyDescent="0.25">
      <c r="A30" t="s">
        <v>36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22</v>
      </c>
    </row>
    <row r="34" spans="1:1" x14ac:dyDescent="0.25">
      <c r="A34" t="s">
        <v>51</v>
      </c>
    </row>
    <row r="35" spans="1:1" x14ac:dyDescent="0.25">
      <c r="A35" t="s">
        <v>31</v>
      </c>
    </row>
    <row r="36" spans="1:1" x14ac:dyDescent="0.25">
      <c r="A36" t="s">
        <v>76</v>
      </c>
    </row>
    <row r="37" spans="1:1" x14ac:dyDescent="0.25">
      <c r="A37" t="s">
        <v>75</v>
      </c>
    </row>
    <row r="38" spans="1:1" x14ac:dyDescent="0.25">
      <c r="A38" t="s">
        <v>72</v>
      </c>
    </row>
    <row r="39" spans="1:1" x14ac:dyDescent="0.25">
      <c r="A39" t="s">
        <v>84</v>
      </c>
    </row>
    <row r="40" spans="1:1" x14ac:dyDescent="0.25">
      <c r="A40" t="s">
        <v>41</v>
      </c>
    </row>
    <row r="41" spans="1:1" x14ac:dyDescent="0.25">
      <c r="A41" t="s">
        <v>71</v>
      </c>
    </row>
    <row r="42" spans="1:1" x14ac:dyDescent="0.25">
      <c r="A42" t="s">
        <v>69</v>
      </c>
    </row>
    <row r="43" spans="1:1" x14ac:dyDescent="0.25">
      <c r="A43" t="s">
        <v>78</v>
      </c>
    </row>
    <row r="44" spans="1:1" x14ac:dyDescent="0.25">
      <c r="A44" t="s">
        <v>87</v>
      </c>
    </row>
    <row r="45" spans="1:1" x14ac:dyDescent="0.25">
      <c r="A45" t="s">
        <v>38</v>
      </c>
    </row>
    <row r="46" spans="1:1" x14ac:dyDescent="0.25">
      <c r="A46" t="s">
        <v>46</v>
      </c>
    </row>
    <row r="47" spans="1:1" x14ac:dyDescent="0.25">
      <c r="A47" t="s">
        <v>23</v>
      </c>
    </row>
    <row r="48" spans="1:1" x14ac:dyDescent="0.25">
      <c r="A48" t="s">
        <v>66</v>
      </c>
    </row>
    <row r="49" spans="1:1" x14ac:dyDescent="0.25">
      <c r="A49" t="s">
        <v>57</v>
      </c>
    </row>
    <row r="50" spans="1:1" x14ac:dyDescent="0.25">
      <c r="A50" t="s">
        <v>74</v>
      </c>
    </row>
    <row r="51" spans="1:1" x14ac:dyDescent="0.25">
      <c r="A51" t="s">
        <v>62</v>
      </c>
    </row>
    <row r="52" spans="1:1" x14ac:dyDescent="0.25">
      <c r="A52" t="s">
        <v>60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39</v>
      </c>
    </row>
    <row r="56" spans="1:1" x14ac:dyDescent="0.25">
      <c r="A56" t="s">
        <v>70</v>
      </c>
    </row>
    <row r="57" spans="1:1" x14ac:dyDescent="0.25">
      <c r="A57" t="s">
        <v>43</v>
      </c>
    </row>
    <row r="58" spans="1:1" x14ac:dyDescent="0.25">
      <c r="A58" t="s">
        <v>91</v>
      </c>
    </row>
    <row r="59" spans="1:1" x14ac:dyDescent="0.25">
      <c r="A59" t="s">
        <v>81</v>
      </c>
    </row>
    <row r="60" spans="1:1" x14ac:dyDescent="0.25">
      <c r="A60" t="s">
        <v>90</v>
      </c>
    </row>
  </sheetData>
  <sortState xmlns:xlrd2="http://schemas.microsoft.com/office/spreadsheetml/2017/richdata2" ref="A1:A62">
    <sortCondition ref="A1:A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5" ma:contentTypeDescription="Create a new document." ma:contentTypeScope="" ma:versionID="f68f0c4ab7b847ced7591bc3f9242e5a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c0ee8c1af666b1479ad7d823acc5a65f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9E0DC-FCC0-4041-BA9D-B3B04E75D0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9CE367-5B66-4C77-8F78-F81B51F70B6A}">
  <ds:schemaRefs>
    <ds:schemaRef ds:uri="b2ac5108-26fe-4130-a4c6-60ca9e817ca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5154f03-d91d-47f1-933d-84dfe01248b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CC90C99-696E-4504-834C-960C361BC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</vt:lpstr>
      <vt:lpstr>Turf only</vt:lpstr>
      <vt:lpstr>WTX courses</vt:lpstr>
      <vt:lpstr>WTX list</vt:lpstr>
      <vt:lpstr>Fixture list</vt:lpstr>
      <vt:lpstr>2020</vt:lpstr>
      <vt:lpstr>check</vt:lpstr>
      <vt:lpstr>by region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Hans Meijer</cp:lastModifiedBy>
  <cp:lastPrinted>2019-05-08T11:02:57Z</cp:lastPrinted>
  <dcterms:created xsi:type="dcterms:W3CDTF">2018-05-08T09:31:29Z</dcterms:created>
  <dcterms:modified xsi:type="dcterms:W3CDTF">2024-02-21T17:21:14Z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Order">
    <vt:r8>1391400</vt:r8>
  </property>
  <property fmtid="{D5CDD505-2E9C-101B-9397-08002B2CF9AE}" pid="4" name="MediaServiceImageTags">
    <vt:lpwstr/>
  </property>
</Properties>
</file>